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lk-ns-v101\都市計画課\000【課　共　通】\905 静岡県の都市計画（資料編）\R7\08_公表作業（最終版）\公開用エクセル（未）\"/>
    </mc:Choice>
  </mc:AlternateContent>
  <xr:revisionPtr revIDLastSave="0" documentId="13_ncr:1_{3BB8A81F-714A-4099-9D67-67165A8CC090}" xr6:coauthVersionLast="47" xr6:coauthVersionMax="47" xr10:uidLastSave="{00000000-0000-0000-0000-000000000000}"/>
  <bookViews>
    <workbookView xWindow="5520" yWindow="-16320" windowWidth="29040" windowHeight="15840" xr2:uid="{00000000-000D-0000-FFFF-FFFF00000000}"/>
  </bookViews>
  <sheets>
    <sheet name="都市計画区域の変遷" sheetId="5" r:id="rId1"/>
    <sheet name="市町の変遷" sheetId="6" r:id="rId2"/>
    <sheet name="1" sheetId="7" r:id="rId3"/>
    <sheet name="2" sheetId="8" r:id="rId4"/>
    <sheet name="3" sheetId="9" r:id="rId5"/>
    <sheet name="4-1" sheetId="10" r:id="rId6"/>
    <sheet name="4-2" sheetId="11" r:id="rId7"/>
    <sheet name="4-3" sheetId="12" r:id="rId8"/>
    <sheet name="5-1" sheetId="13" r:id="rId9"/>
    <sheet name="5-2" sheetId="14" r:id="rId10"/>
    <sheet name="5-3" sheetId="15" r:id="rId11"/>
    <sheet name="5-4" sheetId="16" r:id="rId12"/>
    <sheet name="6(1)" sheetId="17" r:id="rId13"/>
    <sheet name="6(2)" sheetId="18" r:id="rId14"/>
    <sheet name="6(3)" sheetId="19" r:id="rId15"/>
    <sheet name="6(4)" sheetId="20" r:id="rId16"/>
    <sheet name="6(5)" sheetId="21" r:id="rId17"/>
    <sheet name="6(6)" sheetId="22" r:id="rId18"/>
    <sheet name="6(7)" sheetId="23" r:id="rId19"/>
    <sheet name="6(8)" sheetId="24" r:id="rId20"/>
    <sheet name="7-1-1" sheetId="25" r:id="rId21"/>
    <sheet name="7-1-2" sheetId="26" r:id="rId22"/>
    <sheet name="7-2,7-3,7-4" sheetId="27" r:id="rId23"/>
    <sheet name="7-5,7-6" sheetId="28" r:id="rId24"/>
    <sheet name="7-7,7-8" sheetId="29" r:id="rId25"/>
    <sheet name="7-9" sheetId="30" r:id="rId26"/>
    <sheet name="7-10,7-11,7-12,7-13,7-14" sheetId="31" r:id="rId27"/>
    <sheet name="8" sheetId="32" r:id="rId28"/>
    <sheet name="9" sheetId="33" r:id="rId29"/>
    <sheet name="10-1-1(1)" sheetId="34" r:id="rId30"/>
    <sheet name="10-1-1(2)" sheetId="35" r:id="rId31"/>
    <sheet name="10-1-1(3)①" sheetId="36" r:id="rId32"/>
    <sheet name="10-1-1(3)②" sheetId="37" r:id="rId33"/>
    <sheet name="10-1-1(3)③" sheetId="38" r:id="rId34"/>
    <sheet name="10-1-1(3)④" sheetId="39" r:id="rId35"/>
    <sheet name="10-1-1(4)" sheetId="40" r:id="rId36"/>
    <sheet name="10-1-1(5)" sheetId="42" r:id="rId37"/>
    <sheet name="10-1-1(6)(7)" sheetId="43" r:id="rId38"/>
    <sheet name="10-1-2" sheetId="44" r:id="rId39"/>
    <sheet name="10-1-3,10-1-4" sheetId="45" r:id="rId40"/>
    <sheet name="10-1-5" sheetId="46" r:id="rId41"/>
    <sheet name="10-2-1(1)" sheetId="47" r:id="rId42"/>
    <sheet name="10-2-1(2)" sheetId="48" r:id="rId43"/>
    <sheet name="10-2-2" sheetId="49" r:id="rId44"/>
    <sheet name="10-2-3,10-2-4" sheetId="50" r:id="rId45"/>
    <sheet name="10-3-1(1)" sheetId="51" r:id="rId46"/>
    <sheet name="10-3-1(2)" sheetId="52" r:id="rId47"/>
    <sheet name="10-3-1(3)" sheetId="53" r:id="rId48"/>
    <sheet name="10-3-2,10-3-3,10-3-4" sheetId="54" r:id="rId49"/>
    <sheet name="10-3-5" sheetId="55" r:id="rId50"/>
    <sheet name="10-4-1,10-4-2,10-4-3" sheetId="56" r:id="rId51"/>
    <sheet name="10-4-4,10-4-5,10-4-6" sheetId="57" r:id="rId52"/>
    <sheet name="11-1" sheetId="58" r:id="rId53"/>
    <sheet name="11-2" sheetId="59" r:id="rId54"/>
    <sheet name="11-3" sheetId="60" r:id="rId55"/>
    <sheet name="12" sheetId="61" r:id="rId56"/>
    <sheet name="13" sheetId="62" r:id="rId57"/>
    <sheet name="14" sheetId="63" r:id="rId58"/>
  </sheets>
  <externalReferences>
    <externalReference r:id="rId59"/>
  </externalReferences>
  <definedNames>
    <definedName name="_xlnm._FilterDatabase" localSheetId="52" hidden="1">'11-1'!$A$4:$K$503</definedName>
    <definedName name="_xlnm._FilterDatabase" localSheetId="55" hidden="1">'12'!$B$1:$AX$844</definedName>
    <definedName name="_xlnm._FilterDatabase" localSheetId="57" hidden="1">'14'!$A$3:$G$33</definedName>
    <definedName name="_xlnm._FilterDatabase" localSheetId="4" hidden="1">'3'!$A$1:$AR$51</definedName>
    <definedName name="_xlnm.Print_Area" localSheetId="2">'1'!$A$1:$O$51</definedName>
    <definedName name="_xlnm.Print_Area" localSheetId="29">'10-1-1(1)'!$A$1:$V$49</definedName>
    <definedName name="_xlnm.Print_Area" localSheetId="30">'10-1-1(2)'!$A$1:$M$37</definedName>
    <definedName name="_xlnm.Print_Area" localSheetId="31">'10-1-1(3)①'!$A$1:$M$37</definedName>
    <definedName name="_xlnm.Print_Area" localSheetId="32">'10-1-1(3)②'!$A$1:$M$37</definedName>
    <definedName name="_xlnm.Print_Area" localSheetId="33">'10-1-1(3)③'!$A$1:$M$37</definedName>
    <definedName name="_xlnm.Print_Area" localSheetId="34">'10-1-1(3)④'!$A$1:$M$37</definedName>
    <definedName name="_xlnm.Print_Area" localSheetId="35">'10-1-1(4)'!$A$2:$M$42</definedName>
    <definedName name="_xlnm.Print_Area" localSheetId="36">'10-1-1(5)'!$B$1:$AA$1125</definedName>
    <definedName name="_xlnm.Print_Area" localSheetId="37">'10-1-1(6)(7)'!$A$1:$N$100</definedName>
    <definedName name="_xlnm.Print_Area" localSheetId="38">'10-1-2'!$A$1:$I$38</definedName>
    <definedName name="_xlnm.Print_Area" localSheetId="39">'10-1-3,10-1-4'!$A$1:$N$47</definedName>
    <definedName name="_xlnm.Print_Area" localSheetId="40">'10-1-5'!$A$1:$L$6</definedName>
    <definedName name="_xlnm.Print_Area" localSheetId="41">'10-2-1(1)'!$A$1:$AK$40</definedName>
    <definedName name="_xlnm.Print_Area" localSheetId="42">'10-2-1(2)'!$A$1:$S$926</definedName>
    <definedName name="_xlnm.Print_Area" localSheetId="43">'10-2-2'!$A$1:$Q$49</definedName>
    <definedName name="_xlnm.Print_Area" localSheetId="44">'10-2-3,10-2-4'!$A$1:$Q$24</definedName>
    <definedName name="_xlnm.Print_Area" localSheetId="46">'10-3-1(2)'!$A$1:$AC$103</definedName>
    <definedName name="_xlnm.Print_Area" localSheetId="47">'10-3-1(3)'!$A$1:$V$82</definedName>
    <definedName name="_xlnm.Print_Area" localSheetId="48">'10-3-2,10-3-3,10-3-4'!$A$1:$P$47</definedName>
    <definedName name="_xlnm.Print_Area" localSheetId="49">'10-3-5'!$A$1:$M$41</definedName>
    <definedName name="_xlnm.Print_Area" localSheetId="50">'10-4-1,10-4-2,10-4-3'!$A$1:$N$29</definedName>
    <definedName name="_xlnm.Print_Area" localSheetId="51">'10-4-4,10-4-5,10-4-6'!$A$1:$O$73</definedName>
    <definedName name="_xlnm.Print_Area" localSheetId="52">'11-1'!$A$1:$K$503</definedName>
    <definedName name="_xlnm.Print_Area" localSheetId="53">'11-2'!$A$1:$R$101</definedName>
    <definedName name="_xlnm.Print_Area" localSheetId="54">'11-3'!$A$1:$M$5</definedName>
    <definedName name="_xlnm.Print_Area" localSheetId="55">'12'!$A$1:$AX$1163</definedName>
    <definedName name="_xlnm.Print_Area" localSheetId="57">'14'!$A$1:$G$31</definedName>
    <definedName name="_xlnm.Print_Area" localSheetId="3">'2'!$A$1:$I$47</definedName>
    <definedName name="_xlnm.Print_Area" localSheetId="4">'3'!$A$1:$AR$52</definedName>
    <definedName name="_xlnm.Print_Area" localSheetId="5">'4-1'!$A$1:$BE$39</definedName>
    <definedName name="_xlnm.Print_Area" localSheetId="6">'4-2'!$A$1:$E$46</definedName>
    <definedName name="_xlnm.Print_Area" localSheetId="7">'4-3'!$A$1:$G$50</definedName>
    <definedName name="_xlnm.Print_Area" localSheetId="8">'5-1'!$A$1:$L$108</definedName>
    <definedName name="_xlnm.Print_Area" localSheetId="10">'5-3'!$A$1:$AI$81</definedName>
    <definedName name="_xlnm.Print_Area" localSheetId="11">'5-4'!$A$1:$AD$70</definedName>
    <definedName name="_xlnm.Print_Area" localSheetId="12">'6(1)'!$A$1:$R$58</definedName>
    <definedName name="_xlnm.Print_Area" localSheetId="14">'6(3)'!$A$1:$S$58</definedName>
    <definedName name="_xlnm.Print_Area" localSheetId="15">'6(4)'!$A$1:$S$58</definedName>
    <definedName name="_xlnm.Print_Area" localSheetId="16">'6(5)'!$A$1:$S$58</definedName>
    <definedName name="_xlnm.Print_Area" localSheetId="17">'6(6)'!$A$1:$S$54</definedName>
    <definedName name="_xlnm.Print_Area" localSheetId="18">'6(7)'!$A$1:$S$53</definedName>
    <definedName name="_xlnm.Print_Area" localSheetId="19">'6(8)'!$A$1:$S$53</definedName>
    <definedName name="_xlnm.Print_Area" localSheetId="26">'7-10,7-11,7-12,7-13,7-14'!$A$1:$Q$50</definedName>
    <definedName name="_xlnm.Print_Area" localSheetId="20">'7-1-1'!$A$1:$S$49</definedName>
    <definedName name="_xlnm.Print_Area" localSheetId="21">'7-1-2'!$A$1:$BJ$45</definedName>
    <definedName name="_xlnm.Print_Area" localSheetId="22">'7-2,7-3,7-4'!$A$1:$K$61</definedName>
    <definedName name="_xlnm.Print_Area" localSheetId="23">'7-5,7-6'!$A$1:$J$55</definedName>
    <definedName name="_xlnm.Print_Area" localSheetId="24">'7-7,7-8'!$A$1:$L$39</definedName>
    <definedName name="_xlnm.Print_Area" localSheetId="25">'7-9'!$A$1:$K$55</definedName>
    <definedName name="_xlnm.Print_Area" localSheetId="1">市町の変遷!$A$1:$N$73</definedName>
    <definedName name="_xlnm.Print_Area" localSheetId="0">都市計画区域の変遷!$A$1:$T$66</definedName>
    <definedName name="_xlnm.Print_Titles" localSheetId="2">'1'!$1:$4</definedName>
    <definedName name="_xlnm.Print_Titles" localSheetId="29">'10-1-1(1)'!$6:$7</definedName>
    <definedName name="_xlnm.Print_Titles" localSheetId="35">'10-1-1(4)'!$2:$5</definedName>
    <definedName name="_xlnm.Print_Titles" localSheetId="36">'10-1-1(5)'!$1:$4</definedName>
    <definedName name="_xlnm.Print_Titles" localSheetId="37">'10-1-1(6)(7)'!$1:$4</definedName>
    <definedName name="_xlnm.Print_Titles" localSheetId="42">'10-2-1(2)'!$1:$4</definedName>
    <definedName name="_xlnm.Print_Titles" localSheetId="46">'10-3-1(2)'!$2:$6</definedName>
    <definedName name="_xlnm.Print_Titles" localSheetId="47">'10-3-1(3)'!$2:$6</definedName>
    <definedName name="_xlnm.Print_Titles" localSheetId="52">'11-1'!$2:$6</definedName>
    <definedName name="_xlnm.Print_Titles" localSheetId="53">'11-2'!$1:$5</definedName>
    <definedName name="_xlnm.Print_Titles" localSheetId="55">'12'!$A:$C,'12'!$2:$5</definedName>
    <definedName name="_xlnm.Print_Titles" localSheetId="57">'14'!$1:$3</definedName>
    <definedName name="_xlnm.Print_Titles" localSheetId="3">'2'!$1:$4</definedName>
    <definedName name="_xlnm.Print_Titles" localSheetId="4">'3'!$1:$3</definedName>
    <definedName name="_xlnm.Print_Titles" localSheetId="5">'4-1'!$2:$5</definedName>
    <definedName name="_xlnm.Print_Titles" localSheetId="6">'4-2'!$1:$3</definedName>
    <definedName name="_xlnm.Print_Titles" localSheetId="11">'5-4'!$1:$4</definedName>
    <definedName name="_xlnm.Print_Titles" localSheetId="20">'7-1-1'!$3:$6</definedName>
    <definedName name="_xlnm.Print_Titles" localSheetId="21">'7-1-2'!$A:$B</definedName>
    <definedName name="_xlnm.Print_Titles" localSheetId="25">'7-9'!$1:$4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5" i="48" l="1"/>
  <c r="T6" i="48"/>
  <c r="T9" i="48"/>
  <c r="T10" i="48"/>
  <c r="T11" i="48"/>
  <c r="T12" i="48"/>
  <c r="T13" i="48"/>
  <c r="T16" i="48"/>
  <c r="T17" i="48"/>
  <c r="T20" i="48"/>
  <c r="T21" i="48"/>
  <c r="T22" i="48"/>
  <c r="T23" i="48"/>
  <c r="T24" i="48"/>
  <c r="T25" i="48"/>
  <c r="T26" i="48"/>
  <c r="T27" i="48"/>
  <c r="T28" i="48"/>
  <c r="T29" i="48"/>
  <c r="T30" i="48"/>
  <c r="T31" i="48"/>
  <c r="T32" i="48"/>
  <c r="T33" i="48"/>
  <c r="T34" i="48"/>
  <c r="T35" i="48"/>
  <c r="T36" i="48"/>
  <c r="T37" i="48"/>
  <c r="T38" i="48"/>
  <c r="T39" i="48"/>
  <c r="T40" i="48"/>
  <c r="T41" i="48"/>
  <c r="T42" i="48"/>
  <c r="T43" i="48"/>
  <c r="T46" i="48"/>
  <c r="T47" i="48"/>
  <c r="T48" i="48"/>
  <c r="T49" i="48"/>
  <c r="T50" i="48"/>
  <c r="T51" i="48"/>
  <c r="T52" i="48"/>
  <c r="T53" i="48"/>
  <c r="T54" i="48"/>
  <c r="T55" i="48"/>
  <c r="T56" i="48"/>
  <c r="T57" i="48"/>
  <c r="T59" i="48"/>
  <c r="T60" i="48"/>
  <c r="T61" i="48"/>
  <c r="T63" i="48"/>
  <c r="T64" i="48"/>
  <c r="T65" i="48"/>
  <c r="T66" i="48"/>
  <c r="T67" i="48"/>
  <c r="T68" i="48"/>
  <c r="T69" i="48"/>
  <c r="T70" i="48"/>
  <c r="T71" i="48"/>
  <c r="T72" i="48"/>
  <c r="T73" i="48"/>
  <c r="T74" i="48"/>
  <c r="T75" i="48"/>
  <c r="T78" i="48"/>
  <c r="T79" i="48"/>
  <c r="T80" i="48"/>
  <c r="T81" i="48"/>
  <c r="T82" i="48"/>
  <c r="T83" i="48"/>
  <c r="T84" i="48"/>
  <c r="T85" i="48"/>
  <c r="T86" i="48"/>
  <c r="T87" i="48"/>
  <c r="T88" i="48"/>
  <c r="T89" i="48"/>
  <c r="T92" i="48"/>
  <c r="T93" i="48"/>
  <c r="T94" i="48"/>
  <c r="T95" i="48"/>
  <c r="T96" i="48"/>
  <c r="T97" i="48"/>
  <c r="T98" i="48"/>
  <c r="T99" i="48"/>
  <c r="T100" i="48"/>
  <c r="T101" i="48"/>
  <c r="T102" i="48"/>
  <c r="T103" i="48"/>
  <c r="T104" i="48"/>
  <c r="T105" i="48"/>
  <c r="T106" i="48"/>
  <c r="T107" i="48"/>
  <c r="T108" i="48"/>
  <c r="T109" i="48"/>
  <c r="T110" i="48"/>
  <c r="T111" i="48"/>
  <c r="T112" i="48"/>
  <c r="T113" i="48"/>
  <c r="T114" i="48"/>
  <c r="T115" i="48"/>
  <c r="T116" i="48"/>
  <c r="T117" i="48"/>
  <c r="T118" i="48"/>
  <c r="T119" i="48"/>
  <c r="T120" i="48"/>
  <c r="T121" i="48"/>
  <c r="T122" i="48"/>
  <c r="T123" i="48"/>
  <c r="T124" i="48"/>
  <c r="T125" i="48"/>
  <c r="T126" i="48"/>
  <c r="T127" i="48"/>
  <c r="T128" i="48"/>
  <c r="T129" i="48"/>
  <c r="T130" i="48"/>
  <c r="T131" i="48"/>
  <c r="T132" i="48"/>
  <c r="T133" i="48"/>
  <c r="T134" i="48"/>
  <c r="T135" i="48"/>
  <c r="T136" i="48"/>
  <c r="T137" i="48"/>
  <c r="T138" i="48"/>
  <c r="T139" i="48"/>
  <c r="T140" i="48"/>
  <c r="T141" i="48"/>
  <c r="T142" i="48"/>
  <c r="T143" i="48"/>
  <c r="T144" i="48"/>
  <c r="T145" i="48"/>
  <c r="T146" i="48"/>
  <c r="T147" i="48"/>
  <c r="T148" i="48"/>
  <c r="T149" i="48"/>
  <c r="T150" i="48"/>
  <c r="T151" i="48"/>
  <c r="T152" i="48"/>
  <c r="T153" i="48"/>
  <c r="T154" i="48"/>
  <c r="T155" i="48"/>
  <c r="T156" i="48"/>
  <c r="T157" i="48"/>
  <c r="T158" i="48"/>
  <c r="T159" i="48"/>
  <c r="T160" i="48"/>
  <c r="T161" i="48"/>
  <c r="T162" i="48"/>
  <c r="T163" i="48"/>
  <c r="T164" i="48"/>
  <c r="T165" i="48"/>
  <c r="T166" i="48"/>
  <c r="T167" i="48"/>
  <c r="T168" i="48"/>
  <c r="T169" i="48"/>
  <c r="T170" i="48"/>
  <c r="T171" i="48"/>
  <c r="T172" i="48"/>
  <c r="T173" i="48"/>
  <c r="T174" i="48"/>
  <c r="T175" i="48"/>
  <c r="T176" i="48"/>
  <c r="T177" i="48"/>
  <c r="T178" i="48"/>
  <c r="T179" i="48"/>
  <c r="T180" i="48"/>
  <c r="T181" i="48"/>
  <c r="T182" i="48"/>
  <c r="T183" i="48"/>
  <c r="T184" i="48"/>
  <c r="T185" i="48"/>
  <c r="T186" i="48"/>
  <c r="T187" i="48"/>
  <c r="T190" i="48"/>
  <c r="T191" i="48"/>
  <c r="T192" i="48"/>
  <c r="T193" i="48"/>
  <c r="T194" i="48"/>
  <c r="T195" i="48"/>
  <c r="T196" i="48"/>
  <c r="T197" i="48"/>
  <c r="T198" i="48"/>
  <c r="T199" i="48"/>
  <c r="T202" i="48"/>
  <c r="T203" i="48"/>
  <c r="T204" i="48"/>
  <c r="T205" i="48"/>
  <c r="T206" i="48"/>
  <c r="T207" i="48"/>
  <c r="T208" i="48"/>
  <c r="T209" i="48"/>
  <c r="T210" i="48"/>
  <c r="T211" i="48"/>
  <c r="T212" i="48"/>
  <c r="T213" i="48"/>
  <c r="T214" i="48"/>
  <c r="T215" i="48"/>
  <c r="T216" i="48"/>
  <c r="T217" i="48"/>
  <c r="T218" i="48"/>
  <c r="T219" i="48"/>
  <c r="T220" i="48"/>
  <c r="T221" i="48"/>
  <c r="T222" i="48"/>
  <c r="T223" i="48"/>
  <c r="T224" i="48"/>
  <c r="T225" i="48"/>
  <c r="T226" i="48"/>
  <c r="T227" i="48"/>
  <c r="T228" i="48"/>
  <c r="T229" i="48"/>
  <c r="T230" i="48"/>
  <c r="T231" i="48"/>
  <c r="T232" i="48"/>
  <c r="T233" i="48"/>
  <c r="T234" i="48"/>
  <c r="T235" i="48"/>
  <c r="T236" i="48"/>
  <c r="T237" i="48"/>
  <c r="T238" i="48"/>
  <c r="T239" i="48"/>
  <c r="T240" i="48"/>
  <c r="T241" i="48"/>
  <c r="T242" i="48"/>
  <c r="T243" i="48"/>
  <c r="T244" i="48"/>
  <c r="T245" i="48"/>
  <c r="T246" i="48"/>
  <c r="T247" i="48"/>
  <c r="T248" i="48"/>
  <c r="T249" i="48"/>
  <c r="T250" i="48"/>
  <c r="T251" i="48"/>
  <c r="T252" i="48"/>
  <c r="T253" i="48"/>
  <c r="T254" i="48"/>
  <c r="T255" i="48"/>
  <c r="T256" i="48"/>
  <c r="T257" i="48"/>
  <c r="T258" i="48"/>
  <c r="T259" i="48"/>
  <c r="T260" i="48"/>
  <c r="T261" i="48"/>
  <c r="T262" i="48"/>
  <c r="T263" i="48"/>
  <c r="T264" i="48"/>
  <c r="T265" i="48"/>
  <c r="T266" i="48"/>
  <c r="T267" i="48"/>
  <c r="T268" i="48"/>
  <c r="T269" i="48"/>
  <c r="T270" i="48"/>
  <c r="T271" i="48"/>
  <c r="T272" i="48"/>
  <c r="T273" i="48"/>
  <c r="T274" i="48"/>
  <c r="T275" i="48"/>
  <c r="T276" i="48"/>
  <c r="T277" i="48"/>
  <c r="T278" i="48"/>
  <c r="T279" i="48"/>
  <c r="T280" i="48"/>
  <c r="T281" i="48"/>
  <c r="T282" i="48"/>
  <c r="T283" i="48"/>
  <c r="T284" i="48"/>
  <c r="T285" i="48"/>
  <c r="T286" i="48"/>
  <c r="T287" i="48"/>
  <c r="T288" i="48"/>
  <c r="T289" i="48"/>
  <c r="T290" i="48"/>
  <c r="T291" i="48"/>
  <c r="T292" i="48"/>
  <c r="T293" i="48"/>
  <c r="T294" i="48"/>
  <c r="T295" i="48"/>
  <c r="T296" i="48"/>
  <c r="T297" i="48"/>
  <c r="T298" i="48"/>
  <c r="T299" i="48"/>
  <c r="T300" i="48"/>
  <c r="T301" i="48"/>
  <c r="T302" i="48"/>
  <c r="T303" i="48"/>
  <c r="T304" i="48"/>
  <c r="T305" i="48"/>
  <c r="T306" i="48"/>
  <c r="T307" i="48"/>
  <c r="T308" i="48"/>
  <c r="T309" i="48"/>
  <c r="T310" i="48"/>
  <c r="T311" i="48"/>
  <c r="T312" i="48"/>
  <c r="T313" i="48"/>
  <c r="T314" i="48"/>
  <c r="T315" i="48"/>
  <c r="T316" i="48"/>
  <c r="T317" i="48"/>
  <c r="T318" i="48"/>
  <c r="T319" i="48"/>
  <c r="T320" i="48"/>
  <c r="T321" i="48"/>
  <c r="T322" i="48"/>
  <c r="T323" i="48"/>
  <c r="T324" i="48"/>
  <c r="T325" i="48"/>
  <c r="T326" i="48"/>
  <c r="T327" i="48"/>
  <c r="T328" i="48"/>
  <c r="T329" i="48"/>
  <c r="T330" i="48"/>
  <c r="T331" i="48"/>
  <c r="T332" i="48"/>
  <c r="T333" i="48"/>
  <c r="T334" i="48"/>
  <c r="T335" i="48"/>
  <c r="T336" i="48"/>
  <c r="T337" i="48"/>
  <c r="T338" i="48"/>
  <c r="T339" i="48"/>
  <c r="T340" i="48"/>
  <c r="T341" i="48"/>
  <c r="T342" i="48"/>
  <c r="T343" i="48"/>
  <c r="T344" i="48"/>
  <c r="T345" i="48"/>
  <c r="T346" i="48"/>
  <c r="T347" i="48"/>
  <c r="T348" i="48"/>
  <c r="T349" i="48"/>
  <c r="T350" i="48"/>
  <c r="T351" i="48"/>
  <c r="T352" i="48"/>
  <c r="T353" i="48"/>
  <c r="T354" i="48"/>
  <c r="T355" i="48"/>
  <c r="T356" i="48"/>
  <c r="T357" i="48"/>
  <c r="T358" i="48"/>
  <c r="T359" i="48"/>
  <c r="T360" i="48"/>
  <c r="T361" i="48"/>
  <c r="T362" i="48"/>
  <c r="T363" i="48"/>
  <c r="T364" i="48"/>
  <c r="T365" i="48"/>
  <c r="T366" i="48"/>
  <c r="T367" i="48"/>
  <c r="T368" i="48"/>
  <c r="T369" i="48"/>
  <c r="T370" i="48"/>
  <c r="T371" i="48"/>
  <c r="T372" i="48"/>
  <c r="T373" i="48"/>
  <c r="T374" i="48"/>
  <c r="T375" i="48"/>
  <c r="T376" i="48"/>
  <c r="T377" i="48"/>
  <c r="T378" i="48"/>
  <c r="T379" i="48"/>
  <c r="T380" i="48"/>
  <c r="T381" i="48"/>
  <c r="T382" i="48"/>
  <c r="T383" i="48"/>
  <c r="T384" i="48"/>
  <c r="T385" i="48"/>
  <c r="T386" i="48"/>
  <c r="T387" i="48"/>
  <c r="T388" i="48"/>
  <c r="T389" i="48"/>
  <c r="T390" i="48"/>
  <c r="T391" i="48"/>
  <c r="T392" i="48"/>
  <c r="T393" i="48"/>
  <c r="T394" i="48"/>
  <c r="T395" i="48"/>
  <c r="T396" i="48"/>
  <c r="T397" i="48"/>
  <c r="T398" i="48"/>
  <c r="T399" i="48"/>
  <c r="T400" i="48"/>
  <c r="T401" i="48"/>
  <c r="T402" i="48"/>
  <c r="T403" i="48"/>
  <c r="T404" i="48"/>
  <c r="T405" i="48"/>
  <c r="T406" i="48"/>
  <c r="T407" i="48"/>
  <c r="T408" i="48"/>
  <c r="T409" i="48"/>
  <c r="T410" i="48"/>
  <c r="T411" i="48"/>
  <c r="T412" i="48"/>
  <c r="T413" i="48"/>
  <c r="T414" i="48"/>
  <c r="T415" i="48"/>
  <c r="T416" i="48"/>
  <c r="T417" i="48"/>
  <c r="T418" i="48"/>
  <c r="T419" i="48"/>
  <c r="T420" i="48"/>
  <c r="T421" i="48"/>
  <c r="T422" i="48"/>
  <c r="T423" i="48"/>
  <c r="T424" i="48"/>
  <c r="T425" i="48"/>
  <c r="T426" i="48"/>
  <c r="T427" i="48"/>
  <c r="T428" i="48"/>
  <c r="T429" i="48"/>
  <c r="T430" i="48"/>
  <c r="T431" i="48"/>
  <c r="T432" i="48"/>
  <c r="T433" i="48"/>
  <c r="T434" i="48"/>
  <c r="T435" i="48"/>
  <c r="T436" i="48"/>
  <c r="T437" i="48"/>
  <c r="T438" i="48"/>
  <c r="T439" i="48"/>
  <c r="T440" i="48"/>
  <c r="T441" i="48"/>
  <c r="T442" i="48"/>
  <c r="T443" i="48"/>
  <c r="T444" i="48"/>
  <c r="T445" i="48"/>
  <c r="T446" i="48"/>
  <c r="T447" i="48"/>
  <c r="T448" i="48"/>
  <c r="T449" i="48"/>
  <c r="T450" i="48"/>
  <c r="T451" i="48"/>
  <c r="T452" i="48"/>
  <c r="T453" i="48"/>
  <c r="T454" i="48"/>
  <c r="T455" i="48"/>
  <c r="T456" i="48"/>
  <c r="T457" i="48"/>
  <c r="T460" i="48"/>
  <c r="T461" i="48"/>
  <c r="T462" i="48"/>
  <c r="T463" i="48"/>
  <c r="T464" i="48"/>
  <c r="T465" i="48"/>
  <c r="T466" i="48"/>
  <c r="T467" i="48"/>
  <c r="T468" i="48"/>
  <c r="T469" i="48"/>
  <c r="T470" i="48"/>
  <c r="T471" i="48"/>
  <c r="T472" i="48"/>
  <c r="T473" i="48"/>
  <c r="T474" i="48"/>
  <c r="T475" i="48"/>
  <c r="T476" i="48"/>
  <c r="T477" i="48"/>
  <c r="T478" i="48"/>
  <c r="T479" i="48"/>
  <c r="T480" i="48"/>
  <c r="T481" i="48"/>
  <c r="T482" i="48"/>
  <c r="T483" i="48"/>
  <c r="T484" i="48"/>
  <c r="T485" i="48"/>
  <c r="T486" i="48"/>
  <c r="T487" i="48"/>
  <c r="T488" i="48"/>
  <c r="T489" i="48"/>
  <c r="T490" i="48"/>
  <c r="T491" i="48"/>
  <c r="T492" i="48"/>
  <c r="T493" i="48"/>
  <c r="T494" i="48"/>
  <c r="T495" i="48"/>
  <c r="T496" i="48"/>
  <c r="T497" i="48"/>
  <c r="T498" i="48"/>
  <c r="T499" i="48"/>
  <c r="T500" i="48"/>
  <c r="T501" i="48"/>
  <c r="T502" i="48"/>
  <c r="T503" i="48"/>
  <c r="T504" i="48"/>
  <c r="T505" i="48"/>
  <c r="T506" i="48"/>
  <c r="T507" i="48"/>
  <c r="T508" i="48"/>
  <c r="T509" i="48"/>
  <c r="T510" i="48"/>
  <c r="T511" i="48"/>
  <c r="T512" i="48"/>
  <c r="T513" i="48"/>
  <c r="T514" i="48"/>
  <c r="T515" i="48"/>
  <c r="T516" i="48"/>
  <c r="T517" i="48"/>
  <c r="T518" i="48"/>
  <c r="T519" i="48"/>
  <c r="T520" i="48"/>
  <c r="T521" i="48"/>
  <c r="T522" i="48"/>
  <c r="T523" i="48"/>
  <c r="T524" i="48"/>
  <c r="T525" i="48"/>
  <c r="T526" i="48"/>
  <c r="T527" i="48"/>
  <c r="T528" i="48"/>
  <c r="T529" i="48"/>
  <c r="T530" i="48"/>
  <c r="T531" i="48"/>
  <c r="T532" i="48"/>
  <c r="T533" i="48"/>
  <c r="T534" i="48"/>
  <c r="T535" i="48"/>
  <c r="T536" i="48"/>
  <c r="T537" i="48"/>
  <c r="T538" i="48"/>
  <c r="T539" i="48"/>
  <c r="T540" i="48"/>
  <c r="T541" i="48"/>
  <c r="T542" i="48"/>
  <c r="T543" i="48"/>
  <c r="T544" i="48"/>
  <c r="T545" i="48"/>
  <c r="T546" i="48"/>
  <c r="T547" i="48"/>
  <c r="T548" i="48"/>
  <c r="T549" i="48"/>
  <c r="T550" i="48"/>
  <c r="T551" i="48"/>
  <c r="T552" i="48"/>
  <c r="T553" i="48"/>
  <c r="T554" i="48"/>
  <c r="T555" i="48"/>
  <c r="T556" i="48"/>
  <c r="T557" i="48"/>
  <c r="T560" i="48"/>
  <c r="T561" i="48"/>
  <c r="T562" i="48"/>
  <c r="T563" i="48"/>
  <c r="T564" i="48"/>
  <c r="T565" i="48"/>
  <c r="T566" i="48"/>
  <c r="T567" i="48"/>
  <c r="T568" i="48"/>
  <c r="T569" i="48"/>
  <c r="T570" i="48"/>
  <c r="T571" i="48"/>
  <c r="T572" i="48"/>
  <c r="T573" i="48"/>
  <c r="T574" i="48"/>
  <c r="T575" i="48"/>
  <c r="T576" i="48"/>
  <c r="T577" i="48"/>
  <c r="T578" i="48"/>
  <c r="T579" i="48"/>
  <c r="T580" i="48"/>
  <c r="T581" i="48"/>
  <c r="T582" i="48"/>
  <c r="T583" i="48"/>
  <c r="T584" i="48"/>
  <c r="T585" i="48"/>
  <c r="T586" i="48"/>
  <c r="T587" i="48"/>
  <c r="T588" i="48"/>
  <c r="T591" i="48"/>
  <c r="T592" i="48"/>
  <c r="T593" i="48"/>
  <c r="T594" i="48"/>
  <c r="T595" i="48"/>
  <c r="T596" i="48"/>
  <c r="T597" i="48"/>
  <c r="T598" i="48"/>
  <c r="T599" i="48"/>
  <c r="T600" i="48"/>
  <c r="T601" i="48"/>
  <c r="T602" i="48"/>
  <c r="T603" i="48"/>
  <c r="T604" i="48"/>
  <c r="T605" i="48"/>
  <c r="T606" i="48"/>
  <c r="T607" i="48"/>
  <c r="T608" i="48"/>
  <c r="T609" i="48"/>
  <c r="T610" i="48"/>
  <c r="T611" i="48"/>
  <c r="T612" i="48"/>
  <c r="T613" i="48"/>
  <c r="T614" i="48"/>
  <c r="T615" i="48"/>
  <c r="T616" i="48"/>
  <c r="T617" i="48"/>
  <c r="T618" i="48"/>
  <c r="T619" i="48"/>
  <c r="T620" i="48"/>
  <c r="T623" i="48"/>
  <c r="T624" i="48"/>
  <c r="T625" i="48"/>
  <c r="T626" i="48"/>
  <c r="T627" i="48"/>
  <c r="T628" i="48"/>
  <c r="T629" i="48"/>
  <c r="T630" i="48"/>
  <c r="T631" i="48"/>
  <c r="T632" i="48"/>
  <c r="T633" i="48"/>
  <c r="T634" i="48"/>
  <c r="T635" i="48"/>
  <c r="T636" i="48"/>
  <c r="T637" i="48"/>
  <c r="T638" i="48"/>
  <c r="T639" i="48"/>
  <c r="T640" i="48"/>
  <c r="T641" i="48"/>
  <c r="T642" i="48"/>
  <c r="T643" i="48"/>
  <c r="T644" i="48"/>
  <c r="T645" i="48"/>
  <c r="T646" i="48"/>
  <c r="T647" i="48"/>
  <c r="T648" i="48"/>
  <c r="T649" i="48"/>
  <c r="T650" i="48"/>
  <c r="T651" i="48"/>
  <c r="T652" i="48"/>
  <c r="T653" i="48"/>
  <c r="T654" i="48"/>
  <c r="T655" i="48"/>
  <c r="T656" i="48"/>
  <c r="T657" i="48"/>
  <c r="T658" i="48"/>
  <c r="T659" i="48"/>
  <c r="T660" i="48"/>
  <c r="T661" i="48"/>
  <c r="T662" i="48"/>
  <c r="T663" i="48"/>
  <c r="T664" i="48"/>
  <c r="T665" i="48"/>
  <c r="T666" i="48"/>
  <c r="T667" i="48"/>
  <c r="T668" i="48"/>
  <c r="T669" i="48"/>
  <c r="T670" i="48"/>
  <c r="T671" i="48"/>
  <c r="T672" i="48"/>
  <c r="T673" i="48"/>
  <c r="T674" i="48"/>
  <c r="T675" i="48"/>
  <c r="T676" i="48"/>
  <c r="T677" i="48"/>
  <c r="T678" i="48"/>
  <c r="T679" i="48"/>
  <c r="T680" i="48"/>
  <c r="T681" i="48"/>
  <c r="T682" i="48"/>
  <c r="T683" i="48"/>
  <c r="T684" i="48"/>
  <c r="T685" i="48"/>
  <c r="T686" i="48"/>
  <c r="T689" i="48"/>
  <c r="T690" i="48"/>
  <c r="T691" i="48"/>
  <c r="T692" i="48"/>
  <c r="T693" i="48"/>
  <c r="T694" i="48"/>
  <c r="T695" i="48"/>
  <c r="T696" i="48"/>
  <c r="T697" i="48"/>
  <c r="T698" i="48"/>
  <c r="T699" i="48"/>
  <c r="T700" i="48"/>
  <c r="T701" i="48"/>
  <c r="T702" i="48"/>
  <c r="T703" i="48"/>
  <c r="T704" i="48"/>
  <c r="T705" i="48"/>
  <c r="T706" i="48"/>
  <c r="T707" i="48"/>
  <c r="T708" i="48"/>
  <c r="T709" i="48"/>
  <c r="T710" i="48"/>
  <c r="T711" i="48"/>
  <c r="T712" i="48"/>
  <c r="T713" i="48"/>
  <c r="T714" i="48"/>
  <c r="T715" i="48"/>
  <c r="T716" i="48"/>
  <c r="T717" i="48"/>
  <c r="T718" i="48"/>
  <c r="T721" i="48"/>
  <c r="T722" i="48"/>
  <c r="T723" i="48"/>
  <c r="T724" i="48"/>
  <c r="T725" i="48"/>
  <c r="T726" i="48"/>
  <c r="T727" i="48"/>
  <c r="T728" i="48"/>
  <c r="T729" i="48"/>
  <c r="T730" i="48"/>
  <c r="T731" i="48"/>
  <c r="T732" i="48"/>
  <c r="T733" i="48"/>
  <c r="T734" i="48"/>
  <c r="T735" i="48"/>
  <c r="T736" i="48"/>
  <c r="T737" i="48"/>
  <c r="T738" i="48"/>
  <c r="T741" i="48"/>
  <c r="T742" i="48"/>
  <c r="T743" i="48"/>
  <c r="T744" i="48"/>
  <c r="T745" i="48"/>
  <c r="T746" i="48"/>
  <c r="T747" i="48"/>
  <c r="T748" i="48"/>
  <c r="T749" i="48"/>
  <c r="T750" i="48"/>
  <c r="T751" i="48"/>
  <c r="T752" i="48"/>
  <c r="T753" i="48"/>
  <c r="T754" i="48"/>
  <c r="T755" i="48"/>
  <c r="T756" i="48"/>
  <c r="T757" i="48"/>
  <c r="T758" i="48"/>
  <c r="T759" i="48"/>
  <c r="T760" i="48"/>
  <c r="T761" i="48"/>
  <c r="T762" i="48"/>
  <c r="T763" i="48"/>
  <c r="T764" i="48"/>
  <c r="T765" i="48"/>
  <c r="T766" i="48"/>
  <c r="T767" i="48"/>
  <c r="T768" i="48"/>
  <c r="T769" i="48"/>
  <c r="T770" i="48"/>
  <c r="T771" i="48"/>
  <c r="T772" i="48"/>
  <c r="T773" i="48"/>
  <c r="T774" i="48"/>
  <c r="T775" i="48"/>
  <c r="T776" i="48"/>
  <c r="T777" i="48"/>
  <c r="T778" i="48"/>
  <c r="T779" i="48"/>
  <c r="T780" i="48"/>
  <c r="T781" i="48"/>
  <c r="T782" i="48"/>
  <c r="T783" i="48"/>
  <c r="T784" i="48"/>
  <c r="T785" i="48"/>
  <c r="T786" i="48"/>
  <c r="T787" i="48"/>
  <c r="T788" i="48"/>
  <c r="T789" i="48"/>
  <c r="T790" i="48"/>
  <c r="T791" i="48"/>
  <c r="T792" i="48"/>
  <c r="T793" i="48"/>
  <c r="T794" i="48"/>
  <c r="T795" i="48"/>
  <c r="T796" i="48"/>
  <c r="T797" i="48"/>
  <c r="T798" i="48"/>
  <c r="T799" i="48"/>
  <c r="T800" i="48"/>
  <c r="T801" i="48"/>
  <c r="T802" i="48"/>
  <c r="T803" i="48"/>
  <c r="T804" i="48"/>
  <c r="T805" i="48"/>
  <c r="T806" i="48"/>
  <c r="T807" i="48"/>
  <c r="T808" i="48"/>
  <c r="T809" i="48"/>
  <c r="T810" i="48"/>
  <c r="T811" i="48"/>
  <c r="T812" i="48"/>
  <c r="T813" i="48"/>
  <c r="T814" i="48"/>
  <c r="T815" i="48"/>
  <c r="T816" i="48"/>
  <c r="T817" i="48"/>
  <c r="T818" i="48"/>
  <c r="T819" i="48"/>
  <c r="T820" i="48"/>
  <c r="T821" i="48"/>
  <c r="T822" i="48"/>
  <c r="T823" i="48"/>
  <c r="T824" i="48"/>
  <c r="T825" i="48"/>
  <c r="T826" i="48"/>
  <c r="T827" i="48"/>
  <c r="T828" i="48"/>
  <c r="T829" i="48"/>
  <c r="T830" i="48"/>
  <c r="T831" i="48"/>
  <c r="T832" i="48"/>
  <c r="T833" i="48"/>
  <c r="T834" i="48"/>
  <c r="T835" i="48"/>
  <c r="T836" i="48"/>
  <c r="T837" i="48"/>
  <c r="T838" i="48"/>
  <c r="T839" i="48"/>
  <c r="T840" i="48"/>
  <c r="T841" i="48"/>
  <c r="T842" i="48"/>
  <c r="T843" i="48"/>
  <c r="T844" i="48"/>
  <c r="T845" i="48"/>
  <c r="T846" i="48"/>
  <c r="T847" i="48"/>
  <c r="T848" i="48"/>
  <c r="T849" i="48"/>
  <c r="T850" i="48"/>
  <c r="T851" i="48"/>
  <c r="T852" i="48"/>
  <c r="T853" i="48"/>
  <c r="T854" i="48"/>
  <c r="T855" i="48"/>
  <c r="T856" i="48"/>
  <c r="T857" i="48"/>
  <c r="T858" i="48"/>
  <c r="T859" i="48"/>
  <c r="T860" i="48"/>
  <c r="T861" i="48"/>
  <c r="T862" i="48"/>
  <c r="T863" i="48"/>
  <c r="T864" i="48"/>
  <c r="T865" i="48"/>
  <c r="T866" i="48"/>
  <c r="T867" i="48"/>
  <c r="T868" i="48"/>
  <c r="T869" i="48"/>
  <c r="T870" i="48"/>
  <c r="T871" i="48"/>
  <c r="T872" i="48"/>
  <c r="T873" i="48"/>
  <c r="T874" i="48"/>
  <c r="T875" i="48"/>
  <c r="T876" i="48"/>
  <c r="T877" i="48"/>
  <c r="T878" i="48"/>
  <c r="T879" i="48"/>
  <c r="T880" i="48"/>
  <c r="T881" i="48"/>
  <c r="T882" i="48"/>
  <c r="T883" i="48"/>
  <c r="T884" i="48"/>
  <c r="T885" i="48"/>
  <c r="T886" i="48"/>
  <c r="T887" i="48"/>
  <c r="T888" i="48"/>
  <c r="T889" i="48"/>
  <c r="T890" i="48"/>
  <c r="T891" i="48"/>
  <c r="T892" i="48"/>
  <c r="T893" i="48"/>
  <c r="T894" i="48"/>
  <c r="T895" i="48"/>
  <c r="T896" i="48"/>
  <c r="T897" i="48"/>
  <c r="T898" i="48"/>
  <c r="T899" i="48"/>
  <c r="T900" i="48"/>
  <c r="T901" i="48"/>
  <c r="T902" i="48"/>
  <c r="T903" i="48"/>
  <c r="T904" i="48"/>
  <c r="T905" i="48"/>
  <c r="T906" i="48"/>
  <c r="T907" i="48"/>
  <c r="T908" i="48"/>
  <c r="T909" i="48"/>
  <c r="T910" i="48"/>
  <c r="T913" i="48"/>
  <c r="T914" i="48"/>
  <c r="T915" i="48"/>
  <c r="T916" i="48"/>
  <c r="T917" i="48"/>
  <c r="T918" i="48"/>
  <c r="T919" i="48"/>
  <c r="T920" i="48"/>
  <c r="T921" i="48"/>
  <c r="T922" i="48"/>
  <c r="T923" i="48"/>
  <c r="AG5" i="42"/>
  <c r="AG6" i="42"/>
  <c r="AG7" i="42"/>
  <c r="AG8" i="42"/>
  <c r="AG9" i="42"/>
  <c r="AG10" i="42"/>
  <c r="AG11" i="42"/>
  <c r="AG12" i="42"/>
  <c r="AG14" i="42"/>
  <c r="AG15" i="42"/>
  <c r="AG16" i="42"/>
  <c r="AG17" i="42"/>
  <c r="AG18" i="42"/>
  <c r="AG19" i="42"/>
  <c r="AG20" i="42"/>
  <c r="AG22" i="42"/>
  <c r="AG23" i="42"/>
  <c r="AG24" i="42"/>
  <c r="AG25" i="42"/>
  <c r="AG27" i="42"/>
  <c r="AG28" i="42"/>
  <c r="AG29" i="42"/>
  <c r="AG30" i="42"/>
  <c r="AG31" i="42"/>
  <c r="AG32" i="42"/>
  <c r="AG33" i="42"/>
  <c r="AG34" i="42"/>
  <c r="AG35" i="42"/>
  <c r="AG36" i="42"/>
  <c r="AG37" i="42"/>
  <c r="AG38" i="42"/>
  <c r="AG39" i="42"/>
  <c r="AG40" i="42"/>
  <c r="AG42" i="42"/>
  <c r="AG43" i="42"/>
  <c r="AG44" i="42"/>
  <c r="AG45" i="42"/>
  <c r="AG46" i="42"/>
  <c r="AG47" i="42"/>
  <c r="AG48" i="42"/>
  <c r="AG49" i="42"/>
  <c r="AG50" i="42"/>
  <c r="AG51" i="42"/>
  <c r="AG52" i="42"/>
  <c r="AG53" i="42"/>
  <c r="AG54" i="42"/>
  <c r="AG55" i="42"/>
  <c r="AG56" i="42"/>
  <c r="AG57" i="42"/>
  <c r="AG58" i="42"/>
  <c r="AG59" i="42"/>
  <c r="AG60" i="42"/>
  <c r="AG61" i="42"/>
  <c r="AG63" i="42"/>
  <c r="AG64" i="42"/>
  <c r="AG65" i="42"/>
  <c r="AG66" i="42"/>
  <c r="AG67" i="42"/>
  <c r="AG69" i="42"/>
  <c r="AG70" i="42"/>
  <c r="AG71" i="42"/>
  <c r="AG72" i="42"/>
  <c r="AG73" i="42"/>
  <c r="AG74" i="42"/>
  <c r="AG75" i="42"/>
  <c r="AG76" i="42"/>
  <c r="AG77" i="42"/>
  <c r="AG78" i="42"/>
  <c r="AG79" i="42"/>
  <c r="AG80" i="42"/>
  <c r="AG81"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9" i="42"/>
  <c r="AG230" i="42"/>
  <c r="AG231" i="42"/>
  <c r="AG232" i="42"/>
  <c r="AG233" i="42"/>
  <c r="AG234" i="42"/>
  <c r="AG235" i="42"/>
  <c r="AG236" i="42"/>
  <c r="AG237" i="42"/>
  <c r="AG238" i="42"/>
  <c r="AG239" i="42"/>
  <c r="AG240" i="42"/>
  <c r="AG241" i="42"/>
  <c r="AG242" i="42"/>
  <c r="AG243" i="42"/>
  <c r="AG244" i="42"/>
  <c r="AG245" i="42"/>
  <c r="AG246" i="42"/>
  <c r="AG247" i="42"/>
  <c r="AG248" i="42"/>
  <c r="AG250" i="42"/>
  <c r="AG251" i="42"/>
  <c r="AG252" i="42"/>
  <c r="AG253" i="42"/>
  <c r="AG254" i="42"/>
  <c r="AG255" i="42"/>
  <c r="AG256" i="42"/>
  <c r="AG257" i="42"/>
  <c r="AG258" i="42"/>
  <c r="AG259" i="42"/>
  <c r="AG260" i="42"/>
  <c r="AG261" i="42"/>
  <c r="AG262" i="42"/>
  <c r="AG263" i="42"/>
  <c r="AG264" i="42"/>
  <c r="AG265" i="42"/>
  <c r="AG266" i="42"/>
  <c r="AG267" i="42"/>
  <c r="AG268" i="42"/>
  <c r="AG269" i="42"/>
  <c r="AG270" i="42"/>
  <c r="AG271" i="42"/>
  <c r="AG272" i="42"/>
  <c r="AG273" i="42"/>
  <c r="AG274" i="42"/>
  <c r="AG275" i="42"/>
  <c r="AG276" i="42"/>
  <c r="AG277" i="42"/>
  <c r="AG278" i="42"/>
  <c r="AG279" i="42"/>
  <c r="AG280" i="42"/>
  <c r="AG281" i="42"/>
  <c r="AG282" i="42"/>
  <c r="AG283" i="42"/>
  <c r="AG284" i="42"/>
  <c r="AG285" i="42"/>
  <c r="AG286" i="42"/>
  <c r="AG287" i="42"/>
  <c r="AG288" i="42"/>
  <c r="AG289" i="42"/>
  <c r="AG290" i="42"/>
  <c r="AG291" i="42"/>
  <c r="AG292" i="42"/>
  <c r="AG293" i="42"/>
  <c r="AG294" i="42"/>
  <c r="AG295" i="42"/>
  <c r="AG296" i="42"/>
  <c r="AG297" i="42"/>
  <c r="AG298" i="42"/>
  <c r="AG299" i="42"/>
  <c r="AG300" i="42"/>
  <c r="AG301" i="42"/>
  <c r="AG302" i="42"/>
  <c r="AG303" i="42"/>
  <c r="AG304" i="42"/>
  <c r="AG305" i="42"/>
  <c r="AG306" i="42"/>
  <c r="AG307" i="42"/>
  <c r="AG308" i="42"/>
  <c r="AG309" i="42"/>
  <c r="AG310" i="42"/>
  <c r="AG311" i="42"/>
  <c r="AG312" i="42"/>
  <c r="AG313" i="42"/>
  <c r="AG314" i="42"/>
  <c r="AG315" i="42"/>
  <c r="AG316" i="42"/>
  <c r="AG317" i="42"/>
  <c r="AG318" i="42"/>
  <c r="AG319" i="42"/>
  <c r="AG320" i="42"/>
  <c r="AG321" i="42"/>
  <c r="AG322" i="42"/>
  <c r="AG323" i="42"/>
  <c r="AG324" i="42"/>
  <c r="AG325" i="42"/>
  <c r="AG326" i="42"/>
  <c r="AG327" i="42"/>
  <c r="AG328" i="42"/>
  <c r="AG329" i="42"/>
  <c r="AG330" i="42"/>
  <c r="AG331" i="42"/>
  <c r="AG332" i="42"/>
  <c r="AG333" i="42"/>
  <c r="AG334" i="42"/>
  <c r="AG335" i="42"/>
  <c r="AG336" i="42"/>
  <c r="AG337" i="42"/>
  <c r="AG338" i="42"/>
  <c r="AG339" i="42"/>
  <c r="AG340" i="42"/>
  <c r="AG341" i="42"/>
  <c r="AG342" i="42"/>
  <c r="AG343" i="42"/>
  <c r="AG344" i="42"/>
  <c r="AG345" i="42"/>
  <c r="AG346" i="42"/>
  <c r="AG347" i="42"/>
  <c r="AG348" i="42"/>
  <c r="AG349" i="42"/>
  <c r="AG350" i="42"/>
  <c r="AG351" i="42"/>
  <c r="AG352" i="42"/>
  <c r="AG354" i="42"/>
  <c r="AG355" i="42"/>
  <c r="AG356" i="42"/>
  <c r="AG357" i="42"/>
  <c r="AG358" i="42"/>
  <c r="AG359" i="42"/>
  <c r="AG360" i="42"/>
  <c r="AG361" i="42"/>
  <c r="AG362" i="42"/>
  <c r="AG363" i="42"/>
  <c r="AG364" i="42"/>
  <c r="AG365" i="42"/>
  <c r="AG366" i="42"/>
  <c r="AG367" i="42"/>
  <c r="AG368" i="42"/>
  <c r="AG369" i="42"/>
  <c r="AG370" i="42"/>
  <c r="AG371" i="42"/>
  <c r="AG372" i="42"/>
  <c r="AG373" i="42"/>
  <c r="AG374" i="42"/>
  <c r="AG375" i="42"/>
  <c r="AG376" i="42"/>
  <c r="AG377" i="42"/>
  <c r="AG378" i="42"/>
  <c r="AG379" i="42"/>
  <c r="AG380" i="42"/>
  <c r="AG381" i="42"/>
  <c r="AG382" i="42"/>
  <c r="AG383" i="42"/>
  <c r="AG384" i="42"/>
  <c r="AG385" i="42"/>
  <c r="AG386" i="42"/>
  <c r="AG387" i="42"/>
  <c r="AG388" i="42"/>
  <c r="AG389" i="42"/>
  <c r="AG390" i="42"/>
  <c r="AG391" i="42"/>
  <c r="AG392" i="42"/>
  <c r="AG393" i="42"/>
  <c r="AG394" i="42"/>
  <c r="AG395" i="42"/>
  <c r="AG396" i="42"/>
  <c r="AG397" i="42"/>
  <c r="AG398" i="42"/>
  <c r="AG399" i="42"/>
  <c r="AG400" i="42"/>
  <c r="AG401" i="42"/>
  <c r="AG402" i="42"/>
  <c r="AG403" i="42"/>
  <c r="AG404" i="42"/>
  <c r="AG405" i="42"/>
  <c r="AG406" i="42"/>
  <c r="AG407" i="42"/>
  <c r="AG408" i="42"/>
  <c r="AG409" i="42"/>
  <c r="AG410" i="42"/>
  <c r="AG411" i="42"/>
  <c r="AG412" i="42"/>
  <c r="AG413" i="42"/>
  <c r="AG414" i="42"/>
  <c r="AG415" i="42"/>
  <c r="AG416" i="42"/>
  <c r="AG417" i="42"/>
  <c r="AG418" i="42"/>
  <c r="AG419" i="42"/>
  <c r="AG420" i="42"/>
  <c r="AG421" i="42"/>
  <c r="AG422" i="42"/>
  <c r="AG423" i="42"/>
  <c r="AG424" i="42"/>
  <c r="AG425" i="42"/>
  <c r="AG426" i="42"/>
  <c r="AG427" i="42"/>
  <c r="AG428" i="42"/>
  <c r="AG429" i="42"/>
  <c r="AG430" i="42"/>
  <c r="AG431" i="42"/>
  <c r="AG432" i="42"/>
  <c r="AG433" i="42"/>
  <c r="AG434" i="42"/>
  <c r="AG435" i="42"/>
  <c r="AG436" i="42"/>
  <c r="AG437" i="42"/>
  <c r="AG438" i="42"/>
  <c r="AG439" i="42"/>
  <c r="AG440" i="42"/>
  <c r="AG441" i="42"/>
  <c r="AG442" i="42"/>
  <c r="AG443" i="42"/>
  <c r="AG444" i="42"/>
  <c r="AG445" i="42"/>
  <c r="AG446" i="42"/>
  <c r="AG447" i="42"/>
  <c r="AG448" i="42"/>
  <c r="AG449" i="42"/>
  <c r="AG450" i="42"/>
  <c r="AG451" i="42"/>
  <c r="AG452" i="42"/>
  <c r="AG453" i="42"/>
  <c r="AG454" i="42"/>
  <c r="AG455" i="42"/>
  <c r="AG456" i="42"/>
  <c r="AG457" i="42"/>
  <c r="AG458" i="42"/>
  <c r="AG459" i="42"/>
  <c r="AG460" i="42"/>
  <c r="AG461" i="42"/>
  <c r="AG462" i="42"/>
  <c r="AG463" i="42"/>
  <c r="AG464" i="42"/>
  <c r="AG465" i="42"/>
  <c r="AG466" i="42"/>
  <c r="AG467" i="42"/>
  <c r="AG468" i="42"/>
  <c r="AG469" i="42"/>
  <c r="AG470" i="42"/>
  <c r="AG471" i="42"/>
  <c r="AG472" i="42"/>
  <c r="AG473" i="42"/>
  <c r="AG474" i="42"/>
  <c r="AG475" i="42"/>
  <c r="AG476" i="42"/>
  <c r="AG477" i="42"/>
  <c r="AG478" i="42"/>
  <c r="AG479" i="42"/>
  <c r="AG480" i="42"/>
  <c r="AG481" i="42"/>
  <c r="AG482" i="42"/>
  <c r="AG483" i="42"/>
  <c r="AG484" i="42"/>
  <c r="AG485" i="42"/>
  <c r="AG486" i="42"/>
  <c r="AG488" i="42"/>
  <c r="AG489" i="42"/>
  <c r="AG490" i="42"/>
  <c r="AG491" i="42"/>
  <c r="AG492" i="42"/>
  <c r="AG493" i="42"/>
  <c r="AG494" i="42"/>
  <c r="AG495" i="42"/>
  <c r="AG496" i="42"/>
  <c r="AG497" i="42"/>
  <c r="AG498" i="42"/>
  <c r="AG499" i="42"/>
  <c r="AG500" i="42"/>
  <c r="AG501" i="42"/>
  <c r="AG502" i="42"/>
  <c r="AG503" i="42"/>
  <c r="AG504" i="42"/>
  <c r="AG505" i="42"/>
  <c r="AG506" i="42"/>
  <c r="AG507" i="42"/>
  <c r="AG508" i="42"/>
  <c r="AG509" i="42"/>
  <c r="AG510" i="42"/>
  <c r="AG511" i="42"/>
  <c r="AG512" i="42"/>
  <c r="AG513" i="42"/>
  <c r="AG514" i="42"/>
  <c r="AG515" i="42"/>
  <c r="AG516" i="42"/>
  <c r="AG517" i="42"/>
  <c r="AG518" i="42"/>
  <c r="AG519" i="42"/>
  <c r="AG520" i="42"/>
  <c r="AG521" i="42"/>
  <c r="AG522" i="42"/>
  <c r="AG523" i="42"/>
  <c r="AG524" i="42"/>
  <c r="AG525" i="42"/>
  <c r="AG526" i="42"/>
  <c r="AG527" i="42"/>
  <c r="AG528" i="42"/>
  <c r="AG529" i="42"/>
  <c r="AG530" i="42"/>
  <c r="AG531" i="42"/>
  <c r="AG532" i="42"/>
  <c r="AG533" i="42"/>
  <c r="AG534" i="42"/>
  <c r="AG535" i="42"/>
  <c r="AG536" i="42"/>
  <c r="AG537" i="42"/>
  <c r="AG538" i="42"/>
  <c r="AG539" i="42"/>
  <c r="AG540" i="42"/>
  <c r="AG541" i="42"/>
  <c r="AG542" i="42"/>
  <c r="AG543" i="42"/>
  <c r="AG544" i="42"/>
  <c r="AG545" i="42"/>
  <c r="AG546" i="42"/>
  <c r="AG547" i="42"/>
  <c r="AG548" i="42"/>
  <c r="AG549" i="42"/>
  <c r="AG550" i="42"/>
  <c r="AG551" i="42"/>
  <c r="AG552" i="42"/>
  <c r="AG553" i="42"/>
  <c r="AG554" i="42"/>
  <c r="AG555" i="42"/>
  <c r="AG556" i="42"/>
  <c r="AG557" i="42"/>
  <c r="AG558" i="42"/>
  <c r="AG559" i="42"/>
  <c r="AG560" i="42"/>
  <c r="AG561" i="42"/>
  <c r="AG562" i="42"/>
  <c r="AG563" i="42"/>
  <c r="AG564" i="42"/>
  <c r="AG565" i="42"/>
  <c r="AG566" i="42"/>
  <c r="AG567" i="42"/>
  <c r="AG568" i="42"/>
  <c r="AG569" i="42"/>
  <c r="AG570" i="42"/>
  <c r="AG571" i="42"/>
  <c r="AG572" i="42"/>
  <c r="AG573" i="42"/>
  <c r="AG574" i="42"/>
  <c r="AG575" i="42"/>
  <c r="AG576" i="42"/>
  <c r="AG577" i="42"/>
  <c r="AG578" i="42"/>
  <c r="AG579" i="42"/>
  <c r="AG580" i="42"/>
  <c r="AG581" i="42"/>
  <c r="AG582" i="42"/>
  <c r="AG583" i="42"/>
  <c r="AG584" i="42"/>
  <c r="AG585" i="42"/>
  <c r="AG586" i="42"/>
  <c r="AG587" i="42"/>
  <c r="AG588" i="42"/>
  <c r="AG589" i="42"/>
  <c r="AG590" i="42"/>
  <c r="AG591" i="42"/>
  <c r="AG592" i="42"/>
  <c r="AG593" i="42"/>
  <c r="AG594" i="42"/>
  <c r="AG595" i="42"/>
  <c r="AG596" i="42"/>
  <c r="AG597" i="42"/>
  <c r="AG598" i="42"/>
  <c r="AG599" i="42"/>
  <c r="AG600" i="42"/>
  <c r="AG601" i="42"/>
  <c r="AG602" i="42"/>
  <c r="AG603" i="42"/>
  <c r="AG604" i="42"/>
  <c r="AG605" i="42"/>
  <c r="AG606" i="42"/>
  <c r="AG607" i="42"/>
  <c r="AG608" i="42"/>
  <c r="AG609" i="42"/>
  <c r="AG610" i="42"/>
  <c r="AG611" i="42"/>
  <c r="AG612" i="42"/>
  <c r="AG613" i="42"/>
  <c r="AG614" i="42"/>
  <c r="AG615" i="42"/>
  <c r="AG616" i="42"/>
  <c r="AG617" i="42"/>
  <c r="AG618" i="42"/>
  <c r="AG619" i="42"/>
  <c r="AG620" i="42"/>
  <c r="AG622" i="42"/>
  <c r="AG623" i="42"/>
  <c r="AG624" i="42"/>
  <c r="AG625" i="42"/>
  <c r="AG626" i="42"/>
  <c r="AG627" i="42"/>
  <c r="AG628" i="42"/>
  <c r="AG629" i="42"/>
  <c r="AG630" i="42"/>
  <c r="AG631" i="42"/>
  <c r="AG632" i="42"/>
  <c r="AG633" i="42"/>
  <c r="AG634" i="42"/>
  <c r="AG635" i="42"/>
  <c r="AG636" i="42"/>
  <c r="AG637" i="42"/>
  <c r="AG638" i="42"/>
  <c r="AG639" i="42"/>
  <c r="AG640" i="42"/>
  <c r="AG641" i="42"/>
  <c r="AG642" i="42"/>
  <c r="AG643" i="42"/>
  <c r="AG644" i="42"/>
  <c r="AG645" i="42"/>
  <c r="AG646" i="42"/>
  <c r="AG647" i="42"/>
  <c r="AG648" i="42"/>
  <c r="AG649" i="42"/>
  <c r="AG650" i="42"/>
  <c r="AG651" i="42"/>
  <c r="AG652" i="42"/>
  <c r="AG653" i="42"/>
  <c r="AG654" i="42"/>
  <c r="AG655" i="42"/>
  <c r="AG656" i="42"/>
  <c r="AG657" i="42"/>
  <c r="AG658" i="42"/>
  <c r="AG659" i="42"/>
  <c r="AG660" i="42"/>
  <c r="AG661" i="42"/>
  <c r="AG662" i="42"/>
  <c r="AG663" i="42"/>
  <c r="AG664" i="42"/>
  <c r="AG665" i="42"/>
  <c r="AG666" i="42"/>
  <c r="AG667" i="42"/>
  <c r="AG669" i="42"/>
  <c r="AG670" i="42"/>
  <c r="AG671" i="42"/>
  <c r="AG672" i="42"/>
  <c r="AG673" i="42"/>
  <c r="AG674" i="42"/>
  <c r="AG675" i="42"/>
  <c r="AG676" i="42"/>
  <c r="AG677" i="42"/>
  <c r="AG678" i="42"/>
  <c r="AG679" i="42"/>
  <c r="AG680" i="42"/>
  <c r="AG681" i="42"/>
  <c r="AG682" i="42"/>
  <c r="AG683" i="42"/>
  <c r="AG684" i="42"/>
  <c r="AG685" i="42"/>
  <c r="AG686" i="42"/>
  <c r="AG687" i="42"/>
  <c r="AG688" i="42"/>
  <c r="AG689" i="42"/>
  <c r="AG690" i="42"/>
  <c r="AG691" i="42"/>
  <c r="AG692" i="42"/>
  <c r="AG693" i="42"/>
  <c r="AG694" i="42"/>
  <c r="AG695" i="42"/>
  <c r="AG696" i="42"/>
  <c r="AG697" i="42"/>
  <c r="AG698" i="42"/>
  <c r="AG699" i="42"/>
  <c r="AG700" i="42"/>
  <c r="AG701" i="42"/>
  <c r="AG702" i="42"/>
  <c r="AG703" i="42"/>
  <c r="AG704" i="42"/>
  <c r="AG705" i="42"/>
  <c r="AG706" i="42"/>
  <c r="AG707" i="42"/>
  <c r="AG708" i="42"/>
  <c r="AG709" i="42"/>
  <c r="AG710" i="42"/>
  <c r="AG711" i="42"/>
  <c r="AG713" i="42"/>
  <c r="AG714" i="42"/>
  <c r="AG715" i="42"/>
  <c r="AG716" i="42"/>
  <c r="AG717" i="42"/>
  <c r="AG718" i="42"/>
  <c r="AG719" i="42"/>
  <c r="AG720" i="42"/>
  <c r="AG721" i="42"/>
  <c r="AG722" i="42"/>
  <c r="AG723" i="42"/>
  <c r="AG724" i="42"/>
  <c r="AG725" i="42"/>
  <c r="AG726" i="42"/>
  <c r="AG727" i="42"/>
  <c r="AG728" i="42"/>
  <c r="AG729" i="42"/>
  <c r="AG730" i="42"/>
  <c r="AG731" i="42"/>
  <c r="AG732" i="42"/>
  <c r="AG733" i="42"/>
  <c r="AG734" i="42"/>
  <c r="AG735" i="42"/>
  <c r="AG736" i="42"/>
  <c r="AG737" i="42"/>
  <c r="AG738" i="42"/>
  <c r="AG739" i="42"/>
  <c r="AG740" i="42"/>
  <c r="AG741" i="42"/>
  <c r="AG742" i="42"/>
  <c r="AG743" i="42"/>
  <c r="AG744" i="42"/>
  <c r="AG745" i="42"/>
  <c r="AG746" i="42"/>
  <c r="AG747" i="42"/>
  <c r="AG748" i="42"/>
  <c r="AG749" i="42"/>
  <c r="AG750" i="42"/>
  <c r="AG751" i="42"/>
  <c r="AG752" i="42"/>
  <c r="AG753" i="42"/>
  <c r="AG754" i="42"/>
  <c r="AG755" i="42"/>
  <c r="AG756" i="42"/>
  <c r="AG757" i="42"/>
  <c r="AG758" i="42"/>
  <c r="AG759" i="42"/>
  <c r="AG760" i="42"/>
  <c r="AG761" i="42"/>
  <c r="AG762" i="42"/>
  <c r="AG763" i="42"/>
  <c r="AG764" i="42"/>
  <c r="AG765" i="42"/>
  <c r="AG766" i="42"/>
  <c r="AG767" i="42"/>
  <c r="AG768" i="42"/>
  <c r="AG769" i="42"/>
  <c r="AG770" i="42"/>
  <c r="AG771" i="42"/>
  <c r="AG772" i="42"/>
  <c r="AG773" i="42"/>
  <c r="AG774" i="42"/>
  <c r="AG775" i="42"/>
  <c r="AG776" i="42"/>
  <c r="AG777" i="42"/>
  <c r="AG778" i="42"/>
  <c r="AG779" i="42"/>
  <c r="AG780" i="42"/>
  <c r="AG781" i="42"/>
  <c r="AG782" i="42"/>
  <c r="AG783" i="42"/>
  <c r="AG784" i="42"/>
  <c r="AG785" i="42"/>
  <c r="AG786" i="42"/>
  <c r="AG787" i="42"/>
  <c r="AG788" i="42"/>
  <c r="AG789" i="42"/>
  <c r="AG790" i="42"/>
  <c r="AG791" i="42"/>
  <c r="AG792" i="42"/>
  <c r="AG793" i="42"/>
  <c r="AG794" i="42"/>
  <c r="AG795" i="42"/>
  <c r="AG796" i="42"/>
  <c r="AG797" i="42"/>
  <c r="AG798" i="42"/>
  <c r="AG800" i="42"/>
  <c r="AG801" i="42"/>
  <c r="AG802" i="42"/>
  <c r="AG803" i="42"/>
  <c r="AG804" i="42"/>
  <c r="AG805" i="42"/>
  <c r="AG806" i="42"/>
  <c r="AG807" i="42"/>
  <c r="AG808" i="42"/>
  <c r="AG809" i="42"/>
  <c r="AG810" i="42"/>
  <c r="AG811" i="42"/>
  <c r="AG812" i="42"/>
  <c r="AG813" i="42"/>
  <c r="AG814" i="42"/>
  <c r="AG815" i="42"/>
  <c r="AG816" i="42"/>
  <c r="AG817" i="42"/>
  <c r="AG818" i="42"/>
  <c r="AG819" i="42"/>
  <c r="AG820" i="42"/>
  <c r="AG821" i="42"/>
  <c r="AG822" i="42"/>
  <c r="AG823" i="42"/>
  <c r="AG824" i="42"/>
  <c r="AG825" i="42"/>
  <c r="AG826" i="42"/>
  <c r="AG827" i="42"/>
  <c r="AG828" i="42"/>
  <c r="AG829" i="42"/>
  <c r="AG830" i="42"/>
  <c r="AG831" i="42"/>
  <c r="AG832" i="42"/>
  <c r="AG833" i="42"/>
  <c r="AG834" i="42"/>
  <c r="AG835" i="42"/>
  <c r="AG836" i="42"/>
  <c r="AG837" i="42"/>
  <c r="AG838" i="42"/>
  <c r="AG839" i="42"/>
  <c r="AG840" i="42"/>
  <c r="AG841" i="42"/>
  <c r="AG842" i="42"/>
  <c r="AG843" i="42"/>
  <c r="AG844" i="42"/>
  <c r="AG845" i="42"/>
  <c r="AG846" i="42"/>
  <c r="AG847" i="42"/>
  <c r="AG848" i="42"/>
  <c r="AG849" i="42"/>
  <c r="AG850" i="42"/>
  <c r="AG851" i="42"/>
  <c r="AG852" i="42"/>
  <c r="AG853" i="42"/>
  <c r="AG854" i="42"/>
  <c r="AG855" i="42"/>
  <c r="AG856" i="42"/>
  <c r="AG857" i="42"/>
  <c r="AG858" i="42"/>
  <c r="AG859" i="42"/>
  <c r="AG860" i="42"/>
  <c r="AG861" i="42"/>
  <c r="AG862" i="42"/>
  <c r="AG863" i="42"/>
  <c r="AG864" i="42"/>
  <c r="AG865" i="42"/>
  <c r="AG866" i="42"/>
  <c r="AG867" i="42"/>
  <c r="AG868" i="42"/>
  <c r="AG869" i="42"/>
  <c r="AG870" i="42"/>
  <c r="AG871" i="42"/>
  <c r="AG872" i="42"/>
  <c r="AG873" i="42"/>
  <c r="AG874" i="42"/>
  <c r="AG875" i="42"/>
  <c r="AG876" i="42"/>
  <c r="AG877" i="42"/>
  <c r="AG879" i="42"/>
  <c r="AG880" i="42"/>
  <c r="AG881" i="42"/>
  <c r="AG882" i="42"/>
  <c r="AG883" i="42"/>
  <c r="AG884" i="42"/>
  <c r="AG885" i="42"/>
  <c r="AG886" i="42"/>
  <c r="AG887" i="42"/>
  <c r="AG888" i="42"/>
  <c r="AG889" i="42"/>
  <c r="AG890" i="42"/>
  <c r="AG891" i="42"/>
  <c r="AG892" i="42"/>
  <c r="AG893" i="42"/>
  <c r="AG894" i="42"/>
  <c r="AG895" i="42"/>
  <c r="AG896" i="42"/>
  <c r="AG897" i="42"/>
  <c r="AG898" i="42"/>
  <c r="AG899" i="42"/>
  <c r="AG900" i="42"/>
  <c r="AG901" i="42"/>
  <c r="AG902" i="42"/>
  <c r="AG903" i="42"/>
  <c r="AG904" i="42"/>
  <c r="AG905" i="42"/>
  <c r="AG906" i="42"/>
  <c r="AG907" i="42"/>
  <c r="AG908" i="42"/>
  <c r="AG909" i="42"/>
  <c r="AG910" i="42"/>
  <c r="AG911" i="42"/>
  <c r="AG912" i="42"/>
  <c r="AG913" i="42"/>
  <c r="AG914" i="42"/>
  <c r="AG915" i="42"/>
  <c r="AG916" i="42"/>
  <c r="AG917" i="42"/>
  <c r="AG918" i="42"/>
  <c r="AG919" i="42"/>
  <c r="AG920" i="42"/>
  <c r="AG921" i="42"/>
  <c r="AG922" i="42"/>
  <c r="AG923" i="42"/>
  <c r="AG924" i="42"/>
  <c r="AG925" i="42"/>
  <c r="AG926" i="42"/>
  <c r="AG927" i="42"/>
  <c r="AG928" i="42"/>
  <c r="AG929" i="42"/>
  <c r="AG930" i="42"/>
  <c r="AG931" i="42"/>
  <c r="AG932" i="42"/>
  <c r="AG933" i="42"/>
  <c r="AG934" i="42"/>
  <c r="AG935" i="42"/>
  <c r="AG936" i="42"/>
  <c r="AG937" i="42"/>
  <c r="AG938" i="42"/>
  <c r="AG939" i="42"/>
  <c r="AG940" i="42"/>
  <c r="AG941" i="42"/>
  <c r="AG942" i="42"/>
  <c r="AG943" i="42"/>
  <c r="AG944" i="42"/>
  <c r="AG945" i="42"/>
  <c r="AG946" i="42"/>
  <c r="AG947" i="42"/>
  <c r="AG948" i="42"/>
  <c r="AG950" i="42"/>
  <c r="AG951" i="42"/>
  <c r="AG952" i="42"/>
  <c r="AG953" i="42"/>
  <c r="AG954" i="42"/>
  <c r="AG955" i="42"/>
  <c r="AG956" i="42"/>
  <c r="AG957" i="42"/>
  <c r="AG958" i="42"/>
  <c r="AG959" i="42"/>
  <c r="AG960" i="42"/>
  <c r="AG961" i="42"/>
  <c r="AG962" i="42"/>
  <c r="AG963" i="42"/>
  <c r="AG964" i="42"/>
  <c r="AG965" i="42"/>
  <c r="AG966" i="42"/>
  <c r="AG967" i="42"/>
  <c r="AG968" i="42"/>
  <c r="AG969" i="42"/>
  <c r="AG970" i="42"/>
  <c r="AG971" i="42"/>
  <c r="AG972" i="42"/>
  <c r="AG973" i="42"/>
  <c r="AG974" i="42"/>
  <c r="AG975" i="42"/>
  <c r="AG976" i="42"/>
  <c r="AG977" i="42"/>
  <c r="AG978" i="42"/>
  <c r="AG979" i="42"/>
  <c r="AG980" i="42"/>
  <c r="AG981" i="42"/>
  <c r="AG982" i="42"/>
  <c r="AG983" i="42"/>
  <c r="AG984" i="42"/>
  <c r="AG985" i="42"/>
  <c r="AG986" i="42"/>
  <c r="AG987" i="42"/>
  <c r="AG988" i="42"/>
  <c r="AG989" i="42"/>
  <c r="AG990" i="42"/>
  <c r="AG991" i="42"/>
  <c r="AG992" i="42"/>
  <c r="AG993" i="42"/>
  <c r="AG994" i="42"/>
  <c r="AG995" i="42"/>
  <c r="AG996" i="42"/>
  <c r="AG997" i="42"/>
  <c r="AG998" i="42"/>
  <c r="AG999" i="42"/>
  <c r="AG1000" i="42"/>
  <c r="AG1001" i="42"/>
  <c r="AG1002" i="42"/>
  <c r="AG1003" i="42"/>
  <c r="AG1004" i="42"/>
  <c r="AG1005" i="42"/>
  <c r="AG1006" i="42"/>
  <c r="AG1007" i="42"/>
  <c r="AG1008" i="42"/>
  <c r="AG1009" i="42"/>
  <c r="AG1010" i="42"/>
  <c r="AG1011" i="42"/>
  <c r="AG1012" i="42"/>
  <c r="AG1013" i="42"/>
  <c r="AG1014" i="42"/>
  <c r="AG1015" i="42"/>
  <c r="AG1016" i="42"/>
  <c r="AG1017" i="42"/>
  <c r="AG1018" i="42"/>
  <c r="AG1019" i="42"/>
  <c r="AG1020" i="42"/>
  <c r="AG1021" i="42"/>
  <c r="AG1022" i="42"/>
  <c r="AG1023" i="42"/>
  <c r="AG1024" i="42"/>
  <c r="AG1025" i="42"/>
  <c r="AG1026" i="42"/>
  <c r="AG1027" i="42"/>
  <c r="AG1028" i="42"/>
  <c r="AG1029" i="42"/>
  <c r="AG1030" i="42"/>
  <c r="AG1031" i="42"/>
  <c r="AG1032" i="42"/>
  <c r="AG1033" i="42"/>
  <c r="AG1034" i="42"/>
  <c r="AG1035" i="42"/>
  <c r="AG1036" i="42"/>
  <c r="AG1037" i="42"/>
  <c r="AG1038" i="42"/>
  <c r="AG1039" i="42"/>
  <c r="AG1040" i="42"/>
  <c r="AG1041" i="42"/>
  <c r="AG1042" i="42"/>
  <c r="AG1043" i="42"/>
  <c r="AG1044" i="42"/>
  <c r="AG1045" i="42"/>
  <c r="AG1046" i="42"/>
  <c r="AG1047" i="42"/>
  <c r="AG1048" i="42"/>
  <c r="AG1049" i="42"/>
  <c r="AG1050" i="42"/>
  <c r="AG1051" i="42"/>
  <c r="AG1052" i="42"/>
  <c r="AG1053" i="42"/>
  <c r="AG1054" i="42"/>
  <c r="AG1055" i="42"/>
  <c r="AG1056" i="42"/>
  <c r="AG1057" i="42"/>
  <c r="AG1058" i="42"/>
  <c r="AG1059" i="42"/>
  <c r="AG1060" i="42"/>
  <c r="AG1061" i="42"/>
  <c r="AG1062" i="42"/>
  <c r="AG1063" i="42"/>
  <c r="AG1064" i="42"/>
  <c r="AG1065" i="42"/>
  <c r="AG1066" i="42"/>
  <c r="AG1067" i="42"/>
  <c r="AG1068" i="42"/>
  <c r="AG1069" i="42"/>
  <c r="AG1070" i="42"/>
  <c r="AG1071" i="42"/>
  <c r="AG1072" i="42"/>
  <c r="AG1073" i="42"/>
  <c r="AG1074" i="42"/>
  <c r="AG1075" i="42"/>
  <c r="AG1076" i="42"/>
  <c r="AG1077" i="42"/>
  <c r="AG1078" i="42"/>
  <c r="AG1079" i="42"/>
  <c r="AG1080" i="42"/>
  <c r="AG1081" i="42"/>
  <c r="AG1082" i="42"/>
  <c r="AG1083" i="42"/>
  <c r="AG1084" i="42"/>
  <c r="AG1085" i="42"/>
  <c r="AG1086" i="42"/>
  <c r="AG1087" i="42"/>
  <c r="AG1088" i="42"/>
  <c r="AG1089" i="42"/>
  <c r="AG1090" i="42"/>
  <c r="AG1091" i="42"/>
  <c r="AG1092" i="42"/>
  <c r="AG1093" i="42"/>
  <c r="AG1094" i="42"/>
  <c r="AG1096" i="42"/>
  <c r="AG1097" i="42"/>
  <c r="AG1098" i="42"/>
  <c r="AG1099" i="42"/>
  <c r="AG1100" i="42"/>
  <c r="AG1101" i="42"/>
  <c r="AG1102" i="42"/>
  <c r="AG1103" i="42"/>
  <c r="AG1104" i="42"/>
  <c r="AG1105" i="42"/>
  <c r="AG1106" i="42"/>
  <c r="AG1107" i="42"/>
  <c r="AG1108" i="42"/>
  <c r="AG1109" i="42"/>
  <c r="AG1110" i="42"/>
  <c r="AG1111" i="42"/>
  <c r="AG1112" i="42"/>
  <c r="AG1113" i="42"/>
  <c r="AG1114" i="42"/>
  <c r="AG1115" i="42"/>
  <c r="AG1116" i="42"/>
  <c r="AG1117" i="42"/>
  <c r="AG1118" i="42"/>
  <c r="AG1119" i="42"/>
  <c r="AG1120" i="42"/>
  <c r="AG1121" i="42"/>
  <c r="AG1122" i="42"/>
  <c r="AG1123" i="42"/>
  <c r="AG1124" i="42"/>
  <c r="AG1125" i="42"/>
  <c r="D37" i="62"/>
  <c r="C37" i="62"/>
  <c r="I1160" i="61"/>
  <c r="I1159" i="61"/>
  <c r="G1154" i="61"/>
  <c r="K1160" i="61" s="1"/>
  <c r="F1154" i="61"/>
  <c r="K1159" i="61" s="1"/>
  <c r="B11" i="61"/>
  <c r="B16" i="61" s="1"/>
  <c r="B21" i="61" s="1"/>
  <c r="B26" i="61" s="1"/>
  <c r="B31" i="61" s="1"/>
  <c r="B36" i="61" s="1"/>
  <c r="B41" i="61" s="1"/>
  <c r="B46" i="61" s="1"/>
  <c r="B51" i="61" s="1"/>
  <c r="B56" i="61" s="1"/>
  <c r="B61" i="61" s="1"/>
  <c r="B66" i="61" s="1"/>
  <c r="B72" i="61" s="1"/>
  <c r="B77" i="61" s="1"/>
  <c r="B82" i="61" s="1"/>
  <c r="B87" i="61" s="1"/>
  <c r="B92" i="61" s="1"/>
  <c r="B97" i="61" s="1"/>
  <c r="B102" i="61" s="1"/>
  <c r="B107" i="61" s="1"/>
  <c r="B112" i="61" s="1"/>
  <c r="B117" i="61" s="1"/>
  <c r="B122" i="61" s="1"/>
  <c r="B127" i="61" s="1"/>
  <c r="B132" i="61" s="1"/>
  <c r="B137" i="61" s="1"/>
  <c r="B142" i="61" s="1"/>
  <c r="B147" i="61" s="1"/>
  <c r="B152" i="61" s="1"/>
  <c r="B157" i="61" s="1"/>
  <c r="B162" i="61" s="1"/>
  <c r="B167" i="61" s="1"/>
  <c r="B172" i="61" s="1"/>
  <c r="B177" i="61" s="1"/>
  <c r="B182" i="61" s="1"/>
  <c r="B187" i="61" s="1"/>
  <c r="B192" i="61" s="1"/>
  <c r="B197" i="61" s="1"/>
  <c r="B202" i="61" s="1"/>
  <c r="B207" i="61" s="1"/>
  <c r="B212" i="61" s="1"/>
  <c r="B217" i="61" s="1"/>
  <c r="B222" i="61" s="1"/>
  <c r="B227" i="61" s="1"/>
  <c r="B232" i="61" s="1"/>
  <c r="B237" i="61" s="1"/>
  <c r="B242" i="61" s="1"/>
  <c r="B247" i="61" s="1"/>
  <c r="B252" i="61" s="1"/>
  <c r="B257" i="61" s="1"/>
  <c r="B262" i="61" s="1"/>
  <c r="B267" i="61" s="1"/>
  <c r="B272" i="61" s="1"/>
  <c r="B277" i="61" s="1"/>
  <c r="B282" i="61" s="1"/>
  <c r="B287" i="61" s="1"/>
  <c r="B292" i="61" s="1"/>
  <c r="B297" i="61" s="1"/>
  <c r="B302" i="61" s="1"/>
  <c r="B308" i="61" s="1"/>
  <c r="B313" i="61" s="1"/>
  <c r="B318" i="61" s="1"/>
  <c r="B323" i="61" s="1"/>
  <c r="B328" i="61" s="1"/>
  <c r="B333" i="61" s="1"/>
  <c r="B338" i="61" s="1"/>
  <c r="B343" i="61" s="1"/>
  <c r="B348" i="61" s="1"/>
  <c r="B353" i="61" s="1"/>
  <c r="B358" i="61" s="1"/>
  <c r="B363" i="61" s="1"/>
  <c r="B368" i="61" s="1"/>
  <c r="B373" i="61" s="1"/>
  <c r="B378" i="61" s="1"/>
  <c r="B383" i="61" s="1"/>
  <c r="B388" i="61" s="1"/>
  <c r="B393" i="61" s="1"/>
  <c r="B398" i="61" s="1"/>
  <c r="B403" i="61" s="1"/>
  <c r="B408" i="61" s="1"/>
  <c r="B413" i="61" s="1"/>
  <c r="B418" i="61" s="1"/>
  <c r="B423" i="61" s="1"/>
  <c r="B428" i="61" s="1"/>
  <c r="B433" i="61" s="1"/>
  <c r="B438" i="61" s="1"/>
  <c r="B443" i="61" s="1"/>
  <c r="B448" i="61" s="1"/>
  <c r="B453" i="61" s="1"/>
  <c r="B458" i="61" s="1"/>
  <c r="B463" i="61" s="1"/>
  <c r="B468" i="61" s="1"/>
  <c r="B473" i="61" s="1"/>
  <c r="B478" i="61" s="1"/>
  <c r="B483" i="61" s="1"/>
  <c r="B488" i="61" s="1"/>
  <c r="B493" i="61" s="1"/>
  <c r="B498" i="61" s="1"/>
  <c r="B503" i="61" s="1"/>
  <c r="B508" i="61" s="1"/>
  <c r="B513" i="61" s="1"/>
  <c r="B518" i="61" s="1"/>
  <c r="B523" i="61" s="1"/>
  <c r="B528" i="61" s="1"/>
  <c r="B534" i="61" s="1"/>
  <c r="B541" i="61" s="1"/>
  <c r="B546" i="61" s="1"/>
  <c r="B551" i="61" s="1"/>
  <c r="B556" i="61" s="1"/>
  <c r="B561" i="61" s="1"/>
  <c r="B566" i="61" s="1"/>
  <c r="B571" i="61" s="1"/>
  <c r="B576" i="61" s="1"/>
  <c r="B581" i="61" s="1"/>
  <c r="B586" i="61" s="1"/>
  <c r="B591" i="61" s="1"/>
  <c r="B596" i="61" s="1"/>
  <c r="B601" i="61" s="1"/>
  <c r="B606" i="61" s="1"/>
  <c r="B611" i="61" s="1"/>
  <c r="B616" i="61" s="1"/>
  <c r="B621" i="61" s="1"/>
  <c r="B626" i="61" s="1"/>
  <c r="B631" i="61" s="1"/>
  <c r="B636" i="61" s="1"/>
  <c r="B641" i="61" s="1"/>
  <c r="B646" i="61" s="1"/>
  <c r="B651" i="61" s="1"/>
  <c r="B656" i="61" s="1"/>
  <c r="B661" i="61" s="1"/>
  <c r="B666" i="61" s="1"/>
  <c r="B671" i="61" s="1"/>
  <c r="B676" i="61" s="1"/>
  <c r="B681" i="61" s="1"/>
  <c r="B686" i="61" s="1"/>
  <c r="B691" i="61" s="1"/>
  <c r="B696" i="61" s="1"/>
  <c r="B701" i="61" s="1"/>
  <c r="B706" i="61" s="1"/>
  <c r="B711" i="61" s="1"/>
  <c r="B716" i="61" s="1"/>
  <c r="B721" i="61" s="1"/>
  <c r="B726" i="61" s="1"/>
  <c r="B731" i="61" s="1"/>
  <c r="B736" i="61" s="1"/>
  <c r="B741" i="61" s="1"/>
  <c r="B746" i="61" s="1"/>
  <c r="B751" i="61" s="1"/>
  <c r="B756" i="61" s="1"/>
  <c r="B761" i="61" s="1"/>
  <c r="B766" i="61" s="1"/>
  <c r="B772" i="61" s="1"/>
  <c r="B777" i="61" s="1"/>
  <c r="B782" i="61" s="1"/>
  <c r="B787" i="61" s="1"/>
  <c r="B793" i="61" s="1"/>
  <c r="B798" i="61" s="1"/>
  <c r="B804" i="61" s="1"/>
  <c r="B810" i="61" s="1"/>
  <c r="B815" i="61" s="1"/>
  <c r="B820" i="61" s="1"/>
  <c r="B825" i="61" s="1"/>
  <c r="B830" i="61" s="1"/>
  <c r="B835" i="61" s="1"/>
  <c r="B840" i="61" s="1"/>
  <c r="B845" i="61" s="1"/>
  <c r="B851" i="61" s="1"/>
  <c r="B856" i="61" s="1"/>
  <c r="B861" i="61" s="1"/>
  <c r="B866" i="61" s="1"/>
  <c r="B871" i="61" s="1"/>
  <c r="B876" i="61" s="1"/>
  <c r="B882" i="61" s="1"/>
  <c r="B887" i="61" s="1"/>
  <c r="B892" i="61" s="1"/>
  <c r="B897" i="61" s="1"/>
  <c r="B902" i="61" s="1"/>
  <c r="B908" i="61" s="1"/>
  <c r="B913" i="61" s="1"/>
  <c r="B920" i="61" s="1"/>
  <c r="B925" i="61" s="1"/>
  <c r="B930" i="61" s="1"/>
  <c r="B935" i="61" s="1"/>
  <c r="B940" i="61" s="1"/>
  <c r="B945" i="61" s="1"/>
  <c r="B950" i="61" s="1"/>
  <c r="B955" i="61" s="1"/>
  <c r="B960" i="61" s="1"/>
  <c r="B965" i="61" s="1"/>
  <c r="B970" i="61" s="1"/>
  <c r="B975" i="61" s="1"/>
  <c r="B980" i="61" s="1"/>
  <c r="B985" i="61" s="1"/>
  <c r="B990" i="61" s="1"/>
  <c r="B995" i="61" s="1"/>
  <c r="B1001" i="61" s="1"/>
  <c r="B1006" i="61" s="1"/>
  <c r="B1011" i="61" s="1"/>
  <c r="B1018" i="61" s="1"/>
  <c r="B1023" i="61" s="1"/>
  <c r="B1028" i="61" s="1"/>
  <c r="B1034" i="61" s="1"/>
  <c r="B1039" i="61" s="1"/>
  <c r="B1044" i="61" s="1"/>
  <c r="B1049" i="61" s="1"/>
  <c r="B1054" i="61" s="1"/>
  <c r="B1059" i="61" s="1"/>
  <c r="B1064" i="61" s="1"/>
  <c r="B1069" i="61" s="1"/>
  <c r="B1074" i="61" s="1"/>
  <c r="B1079" i="61" s="1"/>
  <c r="B1084" i="61" s="1"/>
  <c r="B1089" i="61" s="1"/>
  <c r="B1094" i="61" s="1"/>
  <c r="B1099" i="61" s="1"/>
  <c r="B1104" i="61" s="1"/>
  <c r="B1109" i="61" s="1"/>
  <c r="B1114" i="61" s="1"/>
  <c r="B1119" i="61" s="1"/>
  <c r="B1124" i="61" s="1"/>
  <c r="B1129" i="61" s="1"/>
  <c r="B1134" i="61" s="1"/>
  <c r="B1139" i="61" s="1"/>
  <c r="B1144" i="61" s="1"/>
  <c r="B1149" i="61" s="1"/>
  <c r="G100" i="59" l="1"/>
  <c r="F100" i="59"/>
  <c r="D100" i="59"/>
  <c r="B100" i="59"/>
  <c r="J503" i="58"/>
  <c r="B503" i="58"/>
  <c r="J502" i="58"/>
  <c r="G502" i="58"/>
  <c r="B502" i="58"/>
  <c r="L501" i="58"/>
  <c r="L500" i="58"/>
  <c r="L499" i="58"/>
  <c r="L498" i="58"/>
  <c r="L497" i="58"/>
  <c r="L496" i="58"/>
  <c r="L495" i="58"/>
  <c r="L494" i="58"/>
  <c r="L493" i="58"/>
  <c r="L492" i="58"/>
  <c r="L491" i="58"/>
  <c r="L490" i="58"/>
  <c r="L489" i="58"/>
  <c r="L488" i="58"/>
  <c r="L487" i="58"/>
  <c r="L486" i="58"/>
  <c r="L485" i="58"/>
  <c r="L484" i="58"/>
  <c r="L483" i="58"/>
  <c r="L482" i="58"/>
  <c r="L481" i="58"/>
  <c r="L480" i="58"/>
  <c r="L479" i="58"/>
  <c r="L478" i="58"/>
  <c r="L477" i="58"/>
  <c r="L476" i="58"/>
  <c r="L475" i="58"/>
  <c r="L474" i="58"/>
  <c r="L473" i="58"/>
  <c r="L472" i="58"/>
  <c r="L471" i="58"/>
  <c r="L470" i="58"/>
  <c r="L469" i="58"/>
  <c r="L468" i="58"/>
  <c r="L467" i="58"/>
  <c r="L466" i="58"/>
  <c r="L465" i="58"/>
  <c r="L464" i="58"/>
  <c r="L463" i="58"/>
  <c r="L462" i="58"/>
  <c r="L461" i="58"/>
  <c r="L460" i="58"/>
  <c r="L459" i="58"/>
  <c r="L458" i="58"/>
  <c r="L457" i="58"/>
  <c r="L456" i="58"/>
  <c r="L455" i="58"/>
  <c r="L454" i="58"/>
  <c r="L453" i="58"/>
  <c r="L452" i="58"/>
  <c r="L451" i="58"/>
  <c r="L450" i="58"/>
  <c r="L449" i="58"/>
  <c r="L448" i="58"/>
  <c r="L447" i="58"/>
  <c r="L446" i="58"/>
  <c r="L445" i="58"/>
  <c r="L444" i="58"/>
  <c r="L443" i="58"/>
  <c r="L442" i="58"/>
  <c r="L441" i="58"/>
  <c r="L440" i="58"/>
  <c r="L439" i="58"/>
  <c r="L438" i="58"/>
  <c r="L437" i="58"/>
  <c r="L436" i="58"/>
  <c r="L435" i="58"/>
  <c r="L434" i="58"/>
  <c r="L433" i="58"/>
  <c r="L432" i="58"/>
  <c r="L431" i="58"/>
  <c r="L430" i="58"/>
  <c r="L429" i="58"/>
  <c r="L428" i="58"/>
  <c r="L427" i="58"/>
  <c r="L426" i="58"/>
  <c r="L425" i="58"/>
  <c r="L424" i="58"/>
  <c r="L423" i="58"/>
  <c r="L422" i="58"/>
  <c r="L421" i="58"/>
  <c r="L420" i="58"/>
  <c r="L419" i="58"/>
  <c r="L418" i="58"/>
  <c r="L417" i="58"/>
  <c r="L416" i="58"/>
  <c r="L415" i="58"/>
  <c r="L414" i="58"/>
  <c r="L413" i="58"/>
  <c r="L412" i="58"/>
  <c r="L411" i="58"/>
  <c r="L410" i="58"/>
  <c r="L409" i="58"/>
  <c r="L408" i="58"/>
  <c r="L407" i="58"/>
  <c r="L406" i="58"/>
  <c r="L405" i="58"/>
  <c r="L404" i="58"/>
  <c r="L403" i="58"/>
  <c r="L402" i="58"/>
  <c r="L401" i="58"/>
  <c r="L400" i="58"/>
  <c r="L399" i="58"/>
  <c r="L398" i="58"/>
  <c r="L397" i="58"/>
  <c r="L396" i="58"/>
  <c r="L395" i="58"/>
  <c r="L394" i="58"/>
  <c r="L393" i="58"/>
  <c r="L392" i="58"/>
  <c r="L391" i="58"/>
  <c r="L390" i="58"/>
  <c r="L389" i="58"/>
  <c r="L388" i="58"/>
  <c r="L387" i="58"/>
  <c r="L386" i="58"/>
  <c r="L385" i="58"/>
  <c r="L384" i="58"/>
  <c r="L383" i="58"/>
  <c r="L382" i="58"/>
  <c r="L381" i="58"/>
  <c r="L380" i="58"/>
  <c r="L379" i="58"/>
  <c r="L378" i="58"/>
  <c r="L377" i="58"/>
  <c r="L376" i="58"/>
  <c r="L375" i="58"/>
  <c r="L374" i="58"/>
  <c r="L373" i="58"/>
  <c r="L372" i="58"/>
  <c r="L371" i="58"/>
  <c r="L370" i="58"/>
  <c r="L369" i="58"/>
  <c r="L368" i="58"/>
  <c r="L367" i="58"/>
  <c r="L366" i="58"/>
  <c r="L365" i="58"/>
  <c r="L364" i="58"/>
  <c r="L363" i="58"/>
  <c r="L362" i="58"/>
  <c r="L361" i="58"/>
  <c r="L360" i="58"/>
  <c r="L359" i="58"/>
  <c r="L358" i="58"/>
  <c r="L357" i="58"/>
  <c r="L356" i="58"/>
  <c r="L355" i="58"/>
  <c r="L354" i="58"/>
  <c r="L353" i="58"/>
  <c r="L352" i="58"/>
  <c r="L351" i="58"/>
  <c r="L350" i="58"/>
  <c r="L349" i="58"/>
  <c r="L348" i="58"/>
  <c r="L347" i="58"/>
  <c r="L346" i="58"/>
  <c r="L345" i="58"/>
  <c r="L344" i="58"/>
  <c r="L343" i="58"/>
  <c r="L342" i="58"/>
  <c r="L341" i="58"/>
  <c r="L340" i="58"/>
  <c r="L339" i="58"/>
  <c r="L338" i="58"/>
  <c r="L337" i="58"/>
  <c r="L336" i="58"/>
  <c r="L335" i="58"/>
  <c r="L334" i="58"/>
  <c r="L333" i="58"/>
  <c r="L332" i="58"/>
  <c r="L331" i="58"/>
  <c r="L330" i="58"/>
  <c r="L329" i="58"/>
  <c r="L328" i="58"/>
  <c r="L327" i="58"/>
  <c r="L326" i="58"/>
  <c r="L325" i="58"/>
  <c r="L324" i="58"/>
  <c r="L323" i="58"/>
  <c r="L322" i="58"/>
  <c r="L321" i="58"/>
  <c r="L320" i="58"/>
  <c r="L319" i="58"/>
  <c r="L318" i="58"/>
  <c r="L317" i="58"/>
  <c r="L316" i="58"/>
  <c r="L315" i="58"/>
  <c r="L314" i="58"/>
  <c r="L313" i="58"/>
  <c r="L312" i="58"/>
  <c r="L311" i="58"/>
  <c r="L310" i="58"/>
  <c r="L309" i="58"/>
  <c r="L308" i="58"/>
  <c r="L307" i="58"/>
  <c r="L306" i="58"/>
  <c r="L305" i="58"/>
  <c r="L304" i="58"/>
  <c r="L303" i="58"/>
  <c r="L302" i="58"/>
  <c r="L301" i="58"/>
  <c r="L300" i="58"/>
  <c r="L299" i="58"/>
  <c r="L298" i="58"/>
  <c r="L297" i="58"/>
  <c r="L296" i="58"/>
  <c r="L295" i="58"/>
  <c r="L294" i="58"/>
  <c r="L293" i="58"/>
  <c r="L292" i="58"/>
  <c r="L291" i="58"/>
  <c r="L290" i="58"/>
  <c r="L289" i="58"/>
  <c r="L288" i="58"/>
  <c r="L287" i="58"/>
  <c r="L286" i="58"/>
  <c r="L285" i="58"/>
  <c r="L284" i="58"/>
  <c r="L283" i="58"/>
  <c r="L282" i="58"/>
  <c r="L281" i="58"/>
  <c r="L280" i="58"/>
  <c r="L279" i="58"/>
  <c r="L278" i="58"/>
  <c r="L277" i="58"/>
  <c r="L276" i="58"/>
  <c r="L275" i="58"/>
  <c r="L274" i="58"/>
  <c r="L273" i="58"/>
  <c r="L272" i="58"/>
  <c r="L271" i="58"/>
  <c r="L270" i="58"/>
  <c r="L269" i="58"/>
  <c r="L268" i="58"/>
  <c r="L267" i="58"/>
  <c r="L266" i="58"/>
  <c r="L265" i="58"/>
  <c r="L264" i="58"/>
  <c r="L263" i="58"/>
  <c r="L262" i="58"/>
  <c r="L261" i="58"/>
  <c r="L260" i="58"/>
  <c r="L259" i="58"/>
  <c r="L258" i="58"/>
  <c r="L257" i="58"/>
  <c r="L256" i="58"/>
  <c r="L255" i="58"/>
  <c r="L254" i="58"/>
  <c r="L253" i="58"/>
  <c r="L252" i="58"/>
  <c r="L251" i="58"/>
  <c r="L250" i="58"/>
  <c r="L249" i="58"/>
  <c r="L248" i="58"/>
  <c r="L247" i="58"/>
  <c r="L246" i="58"/>
  <c r="L245" i="58"/>
  <c r="L244" i="58"/>
  <c r="L243" i="58"/>
  <c r="L242" i="58"/>
  <c r="L241" i="58"/>
  <c r="L240" i="58"/>
  <c r="L239" i="58"/>
  <c r="L238" i="58"/>
  <c r="L237" i="58"/>
  <c r="L236" i="58"/>
  <c r="L235" i="58"/>
  <c r="L234" i="58"/>
  <c r="L233" i="58"/>
  <c r="L232" i="58"/>
  <c r="L231" i="58"/>
  <c r="L230" i="58"/>
  <c r="L229" i="58"/>
  <c r="L228" i="58"/>
  <c r="L227" i="58"/>
  <c r="L226" i="58"/>
  <c r="L225" i="58"/>
  <c r="L224" i="58"/>
  <c r="L223" i="58"/>
  <c r="L222" i="58"/>
  <c r="L221" i="58"/>
  <c r="L220" i="58"/>
  <c r="L219" i="58"/>
  <c r="L218" i="58"/>
  <c r="L217" i="58"/>
  <c r="L216" i="58"/>
  <c r="L215" i="58"/>
  <c r="L214" i="58"/>
  <c r="L213" i="58"/>
  <c r="L212" i="58"/>
  <c r="L211" i="58"/>
  <c r="L210" i="58"/>
  <c r="L209" i="58"/>
  <c r="L208" i="58"/>
  <c r="L207" i="58"/>
  <c r="L206" i="58"/>
  <c r="L205" i="58"/>
  <c r="L204" i="58"/>
  <c r="L203" i="58"/>
  <c r="L202" i="58"/>
  <c r="L201" i="58"/>
  <c r="L200" i="58"/>
  <c r="L199" i="58"/>
  <c r="L198" i="58"/>
  <c r="L197" i="58"/>
  <c r="L196" i="58"/>
  <c r="L195" i="58"/>
  <c r="L194" i="58"/>
  <c r="L193" i="58"/>
  <c r="L192" i="58"/>
  <c r="L191" i="58"/>
  <c r="L190" i="58"/>
  <c r="L189" i="58"/>
  <c r="L188" i="58"/>
  <c r="L187" i="58"/>
  <c r="L186" i="58"/>
  <c r="L185" i="58"/>
  <c r="L184" i="58"/>
  <c r="L183" i="58"/>
  <c r="L182" i="58"/>
  <c r="L181" i="58"/>
  <c r="L180" i="58"/>
  <c r="L179" i="58"/>
  <c r="L178" i="58"/>
  <c r="L177" i="58"/>
  <c r="L176" i="58"/>
  <c r="L175" i="58"/>
  <c r="L174" i="58"/>
  <c r="L173" i="58"/>
  <c r="L172" i="58"/>
  <c r="L171" i="58"/>
  <c r="L170" i="58"/>
  <c r="L169" i="58"/>
  <c r="L168" i="58"/>
  <c r="L167" i="58"/>
  <c r="L166" i="58"/>
  <c r="L165" i="58"/>
  <c r="L164" i="58"/>
  <c r="L163" i="58"/>
  <c r="L162" i="58"/>
  <c r="L161" i="58"/>
  <c r="L160" i="58"/>
  <c r="L159" i="58"/>
  <c r="L158" i="58"/>
  <c r="L157" i="58"/>
  <c r="L156" i="58"/>
  <c r="L155" i="58"/>
  <c r="L154" i="58"/>
  <c r="L153" i="58"/>
  <c r="L152" i="58"/>
  <c r="L151" i="58"/>
  <c r="L150" i="58"/>
  <c r="L149" i="58"/>
  <c r="L148" i="58"/>
  <c r="L147" i="58"/>
  <c r="L146" i="58"/>
  <c r="L145" i="58"/>
  <c r="L144" i="58"/>
  <c r="L143" i="58"/>
  <c r="L142" i="58"/>
  <c r="L140" i="58"/>
  <c r="L139" i="58"/>
  <c r="L138" i="58"/>
  <c r="L137" i="58"/>
  <c r="L136" i="58"/>
  <c r="L135" i="58"/>
  <c r="L134" i="58"/>
  <c r="L133" i="58"/>
  <c r="L132" i="58"/>
  <c r="L131" i="58"/>
  <c r="L130" i="58"/>
  <c r="L129" i="58"/>
  <c r="L128" i="58"/>
  <c r="L127" i="58"/>
  <c r="L126" i="58"/>
  <c r="L125" i="58"/>
  <c r="L124" i="58"/>
  <c r="L123" i="58"/>
  <c r="L122" i="58"/>
  <c r="L121" i="58"/>
  <c r="L120" i="58"/>
  <c r="L119" i="58"/>
  <c r="L118" i="58"/>
  <c r="L117" i="58"/>
  <c r="L116" i="58"/>
  <c r="L115" i="58"/>
  <c r="L114" i="58"/>
  <c r="L113" i="58"/>
  <c r="L112" i="58"/>
  <c r="L111" i="58"/>
  <c r="L110" i="58"/>
  <c r="L109" i="58"/>
  <c r="L108" i="58"/>
  <c r="L107" i="58"/>
  <c r="L106" i="58"/>
  <c r="L105" i="58"/>
  <c r="L104" i="58"/>
  <c r="L103" i="58"/>
  <c r="L102" i="58"/>
  <c r="L101" i="58"/>
  <c r="L100" i="58"/>
  <c r="L99" i="58"/>
  <c r="L98" i="58"/>
  <c r="L97" i="58"/>
  <c r="L96" i="58"/>
  <c r="L95" i="58"/>
  <c r="L94" i="58"/>
  <c r="L93" i="58"/>
  <c r="L92" i="58"/>
  <c r="L91" i="58"/>
  <c r="L90" i="58"/>
  <c r="L89" i="58"/>
  <c r="L88" i="58"/>
  <c r="L87" i="58"/>
  <c r="L86" i="58"/>
  <c r="L85" i="58"/>
  <c r="L84" i="58"/>
  <c r="L83" i="58"/>
  <c r="L82" i="58"/>
  <c r="L81" i="58"/>
  <c r="L80" i="58"/>
  <c r="L79" i="58"/>
  <c r="L78" i="58"/>
  <c r="L77" i="58"/>
  <c r="L76" i="58"/>
  <c r="L75" i="58"/>
  <c r="L74" i="58"/>
  <c r="L73" i="58"/>
  <c r="L72" i="58"/>
  <c r="L71" i="58"/>
  <c r="L70" i="58"/>
  <c r="L69" i="58"/>
  <c r="L68" i="58"/>
  <c r="L67" i="58"/>
  <c r="L66" i="58"/>
  <c r="L65" i="58"/>
  <c r="L64" i="58"/>
  <c r="L63" i="58"/>
  <c r="L62" i="58"/>
  <c r="L61" i="58"/>
  <c r="L60" i="58"/>
  <c r="L59" i="58"/>
  <c r="L58" i="58"/>
  <c r="L57" i="58"/>
  <c r="L56" i="58"/>
  <c r="L55" i="58"/>
  <c r="L54" i="58"/>
  <c r="L53" i="58"/>
  <c r="L52" i="58"/>
  <c r="L51" i="58"/>
  <c r="L50" i="58"/>
  <c r="L49" i="58"/>
  <c r="L48" i="58"/>
  <c r="L47" i="58"/>
  <c r="L46" i="58"/>
  <c r="L45" i="58"/>
  <c r="L44" i="58"/>
  <c r="L43" i="58"/>
  <c r="L42" i="58"/>
  <c r="L41" i="58"/>
  <c r="L40" i="58"/>
  <c r="L39" i="58"/>
  <c r="L38" i="58"/>
  <c r="L37" i="58"/>
  <c r="L36" i="58"/>
  <c r="L35" i="58"/>
  <c r="L34" i="58"/>
  <c r="L33" i="58"/>
  <c r="L32" i="58"/>
  <c r="L31" i="58"/>
  <c r="L30" i="58"/>
  <c r="L29" i="58"/>
  <c r="L28" i="58"/>
  <c r="L27" i="58"/>
  <c r="L26" i="58"/>
  <c r="L25" i="58"/>
  <c r="L24" i="58"/>
  <c r="L23" i="58"/>
  <c r="L22" i="58"/>
  <c r="L21" i="58"/>
  <c r="L20" i="58"/>
  <c r="L19" i="58"/>
  <c r="L18" i="58"/>
  <c r="L17" i="58"/>
  <c r="L16" i="58"/>
  <c r="L15" i="58"/>
  <c r="L14" i="58"/>
  <c r="L13" i="58"/>
  <c r="L12" i="58"/>
  <c r="L11" i="58"/>
  <c r="L10" i="58"/>
  <c r="L9" i="58"/>
  <c r="L8" i="58"/>
  <c r="L7" i="58"/>
  <c r="F73" i="57" l="1"/>
  <c r="E73" i="57"/>
  <c r="P72" i="57"/>
  <c r="P71" i="57"/>
  <c r="H65" i="57"/>
  <c r="G65" i="57"/>
  <c r="F65" i="57"/>
  <c r="E65" i="57"/>
  <c r="D65" i="57"/>
  <c r="B65" i="57"/>
  <c r="P64" i="57"/>
  <c r="P63" i="57"/>
  <c r="P62" i="57"/>
  <c r="P61" i="57"/>
  <c r="P60" i="57"/>
  <c r="P59" i="57"/>
  <c r="P58" i="57"/>
  <c r="P57" i="57"/>
  <c r="P56" i="57"/>
  <c r="P55" i="57"/>
  <c r="P54" i="57"/>
  <c r="P53" i="57"/>
  <c r="P52" i="57"/>
  <c r="P51" i="57"/>
  <c r="P50" i="57"/>
  <c r="P49" i="57"/>
  <c r="P48" i="57"/>
  <c r="P47" i="57"/>
  <c r="P46" i="57"/>
  <c r="P45" i="57"/>
  <c r="P44" i="57"/>
  <c r="P43" i="57"/>
  <c r="P42" i="57"/>
  <c r="P41" i="57"/>
  <c r="P40" i="57"/>
  <c r="P39" i="57"/>
  <c r="G33" i="57"/>
  <c r="E33" i="57"/>
  <c r="P29" i="57"/>
  <c r="P28" i="57"/>
  <c r="P27" i="57"/>
  <c r="P26" i="57"/>
  <c r="P25" i="57"/>
  <c r="G19" i="57"/>
  <c r="E19" i="57"/>
  <c r="D19" i="57"/>
  <c r="B19" i="57"/>
  <c r="P18" i="57"/>
  <c r="P17" i="57"/>
  <c r="P16" i="57"/>
  <c r="P15" i="57"/>
  <c r="P14" i="57"/>
  <c r="P13" i="57"/>
  <c r="P12" i="57"/>
  <c r="P11" i="57"/>
  <c r="P10" i="57"/>
  <c r="P9" i="57"/>
  <c r="P8" i="57"/>
  <c r="P7" i="57"/>
  <c r="P6" i="57"/>
  <c r="P5" i="57"/>
  <c r="F29" i="56"/>
  <c r="E29" i="56"/>
  <c r="O27" i="56"/>
  <c r="H22" i="56"/>
  <c r="F22" i="56"/>
  <c r="O21" i="56"/>
  <c r="O20" i="56"/>
  <c r="O19" i="56"/>
  <c r="G14" i="56"/>
  <c r="F14" i="56"/>
  <c r="B13" i="56"/>
  <c r="O12" i="56"/>
  <c r="O11" i="56"/>
  <c r="O10" i="56"/>
  <c r="O9" i="56"/>
  <c r="H39" i="55"/>
  <c r="G39" i="55"/>
  <c r="F39" i="55"/>
  <c r="E39" i="55"/>
  <c r="D39" i="55"/>
  <c r="B39" i="55"/>
  <c r="N38" i="55"/>
  <c r="N37" i="55"/>
  <c r="N36" i="55"/>
  <c r="N35" i="55"/>
  <c r="N34" i="55"/>
  <c r="N33" i="55"/>
  <c r="N32" i="55"/>
  <c r="N31" i="55"/>
  <c r="N30" i="55"/>
  <c r="N29" i="55"/>
  <c r="N28" i="55"/>
  <c r="N27" i="55"/>
  <c r="N26" i="55"/>
  <c r="N25" i="55"/>
  <c r="N24" i="55"/>
  <c r="N23" i="55"/>
  <c r="N22" i="55"/>
  <c r="N21" i="55"/>
  <c r="N20" i="55"/>
  <c r="N19" i="55"/>
  <c r="N18" i="55"/>
  <c r="N17" i="55"/>
  <c r="N16" i="55"/>
  <c r="N15" i="55"/>
  <c r="N14" i="55"/>
  <c r="N13" i="55"/>
  <c r="N12" i="55"/>
  <c r="N11" i="55"/>
  <c r="N10" i="55"/>
  <c r="N9" i="55"/>
  <c r="N8" i="55"/>
  <c r="N7" i="55"/>
  <c r="N6" i="55"/>
  <c r="N5" i="55"/>
  <c r="K46" i="54"/>
  <c r="J46" i="54"/>
  <c r="I46" i="54"/>
  <c r="H46" i="54"/>
  <c r="G46" i="54"/>
  <c r="F46" i="54"/>
  <c r="E46" i="54"/>
  <c r="C46" i="54"/>
  <c r="Q45" i="54"/>
  <c r="Q44" i="54"/>
  <c r="Q43" i="54"/>
  <c r="J36" i="54"/>
  <c r="I36" i="54"/>
  <c r="G36" i="54"/>
  <c r="F36" i="54"/>
  <c r="E36" i="54"/>
  <c r="C36" i="54"/>
  <c r="Q35" i="54"/>
  <c r="Q34" i="54"/>
  <c r="Q33" i="54"/>
  <c r="Q32" i="54"/>
  <c r="J26" i="54"/>
  <c r="I26" i="54"/>
  <c r="G26" i="54"/>
  <c r="F26" i="54"/>
  <c r="E26" i="54"/>
  <c r="C26" i="54"/>
  <c r="Q25" i="54"/>
  <c r="Q24" i="54"/>
  <c r="Q23" i="54"/>
  <c r="Q22" i="54"/>
  <c r="Q21" i="54"/>
  <c r="Q20" i="54"/>
  <c r="Q19" i="54"/>
  <c r="Q18" i="54"/>
  <c r="Q17" i="54"/>
  <c r="Q16" i="54"/>
  <c r="Q15" i="54"/>
  <c r="Q14" i="54"/>
  <c r="Q13" i="54"/>
  <c r="Q12" i="54"/>
  <c r="Q11" i="54"/>
  <c r="Q10" i="54"/>
  <c r="Q9" i="54"/>
  <c r="Q8" i="54"/>
  <c r="Q7" i="54"/>
  <c r="Q6" i="54"/>
  <c r="Q5" i="54"/>
  <c r="Q81" i="53"/>
  <c r="P81" i="53"/>
  <c r="O81" i="53"/>
  <c r="N81" i="53"/>
  <c r="M81" i="53"/>
  <c r="L81" i="53"/>
  <c r="J81" i="53"/>
  <c r="I81" i="53"/>
  <c r="H81" i="53"/>
  <c r="G81" i="53"/>
  <c r="F81" i="53"/>
  <c r="E81" i="53"/>
  <c r="K80" i="53"/>
  <c r="D80" i="53"/>
  <c r="K79" i="53"/>
  <c r="D79" i="53"/>
  <c r="K78" i="53"/>
  <c r="D78" i="53"/>
  <c r="K77" i="53"/>
  <c r="D77" i="53"/>
  <c r="K76" i="53"/>
  <c r="K81" i="53" s="1"/>
  <c r="D76" i="53"/>
  <c r="D75" i="53"/>
  <c r="D74" i="53"/>
  <c r="W74" i="53" s="1"/>
  <c r="W73" i="53"/>
  <c r="K73" i="53"/>
  <c r="D73" i="53"/>
  <c r="W72" i="53"/>
  <c r="K72" i="53"/>
  <c r="D72" i="53"/>
  <c r="W71" i="53"/>
  <c r="K71" i="53"/>
  <c r="D71" i="53"/>
  <c r="W70" i="53"/>
  <c r="K70" i="53"/>
  <c r="D70" i="53"/>
  <c r="W69" i="53"/>
  <c r="K69" i="53"/>
  <c r="D69" i="53"/>
  <c r="Q68" i="53"/>
  <c r="P68" i="53"/>
  <c r="O68" i="53"/>
  <c r="N68" i="53"/>
  <c r="M68" i="53"/>
  <c r="L68" i="53"/>
  <c r="K68" i="53"/>
  <c r="J68" i="53"/>
  <c r="I68" i="53"/>
  <c r="H68" i="53"/>
  <c r="G68" i="53"/>
  <c r="F68" i="53"/>
  <c r="E68" i="53"/>
  <c r="W67" i="53"/>
  <c r="K67" i="53"/>
  <c r="D67" i="53"/>
  <c r="W66" i="53"/>
  <c r="K66" i="53"/>
  <c r="D66" i="53"/>
  <c r="W65" i="53"/>
  <c r="K65" i="53"/>
  <c r="D65" i="53"/>
  <c r="W64" i="53"/>
  <c r="K64" i="53"/>
  <c r="D64" i="53"/>
  <c r="P63" i="53"/>
  <c r="O63" i="53"/>
  <c r="J63" i="53"/>
  <c r="H63" i="53"/>
  <c r="G63" i="53"/>
  <c r="K62" i="53"/>
  <c r="D62" i="53"/>
  <c r="W62" i="53" s="1"/>
  <c r="Q61" i="53"/>
  <c r="P61" i="53"/>
  <c r="O61" i="53"/>
  <c r="N61" i="53"/>
  <c r="M61" i="53"/>
  <c r="L61" i="53"/>
  <c r="K61" i="53"/>
  <c r="J61" i="53"/>
  <c r="I61" i="53"/>
  <c r="H61" i="53"/>
  <c r="G61" i="53"/>
  <c r="F61" i="53"/>
  <c r="E61" i="53"/>
  <c r="W60" i="53"/>
  <c r="K60" i="53"/>
  <c r="D60" i="53"/>
  <c r="W59" i="53"/>
  <c r="K59" i="53"/>
  <c r="D59" i="53"/>
  <c r="W58" i="53"/>
  <c r="K58" i="53"/>
  <c r="D58" i="53"/>
  <c r="W57" i="53"/>
  <c r="K57" i="53"/>
  <c r="D57" i="53"/>
  <c r="W56" i="53"/>
  <c r="K56" i="53"/>
  <c r="D56" i="53"/>
  <c r="W55" i="53"/>
  <c r="K55" i="53"/>
  <c r="D55" i="53"/>
  <c r="W54" i="53"/>
  <c r="K54" i="53"/>
  <c r="D54" i="53"/>
  <c r="W53" i="53"/>
  <c r="K53" i="53"/>
  <c r="D53" i="53"/>
  <c r="W52" i="53"/>
  <c r="K52" i="53"/>
  <c r="D52" i="53"/>
  <c r="W51" i="53"/>
  <c r="K51" i="53"/>
  <c r="D51" i="53"/>
  <c r="Q50" i="53"/>
  <c r="Q63" i="53" s="1"/>
  <c r="P50" i="53"/>
  <c r="O50" i="53"/>
  <c r="N50" i="53"/>
  <c r="N63" i="53" s="1"/>
  <c r="M50" i="53"/>
  <c r="M63" i="53" s="1"/>
  <c r="L50" i="53"/>
  <c r="L63" i="53" s="1"/>
  <c r="K50" i="53"/>
  <c r="K63" i="53" s="1"/>
  <c r="J50" i="53"/>
  <c r="I50" i="53"/>
  <c r="I63" i="53" s="1"/>
  <c r="H50" i="53"/>
  <c r="G50" i="53"/>
  <c r="F50" i="53"/>
  <c r="F63" i="53" s="1"/>
  <c r="E50" i="53"/>
  <c r="E63" i="53" s="1"/>
  <c r="W49" i="53"/>
  <c r="K49" i="53"/>
  <c r="D49" i="53"/>
  <c r="W48" i="53"/>
  <c r="K48" i="53"/>
  <c r="D48" i="53"/>
  <c r="D50" i="53" s="1"/>
  <c r="Q47" i="53"/>
  <c r="P47" i="53"/>
  <c r="O47" i="53"/>
  <c r="N47" i="53"/>
  <c r="M47" i="53"/>
  <c r="L47" i="53"/>
  <c r="K47" i="53"/>
  <c r="J47" i="53"/>
  <c r="I47" i="53"/>
  <c r="H47" i="53"/>
  <c r="G47" i="53"/>
  <c r="F47" i="53"/>
  <c r="E47" i="53"/>
  <c r="K46" i="53"/>
  <c r="D46" i="53"/>
  <c r="K45" i="53"/>
  <c r="D45" i="53"/>
  <c r="K44" i="53"/>
  <c r="D44" i="53"/>
  <c r="K43" i="53"/>
  <c r="D43" i="53"/>
  <c r="K42" i="53"/>
  <c r="D42" i="53"/>
  <c r="K41" i="53"/>
  <c r="D41" i="53"/>
  <c r="N40" i="53"/>
  <c r="L40" i="53"/>
  <c r="F40" i="53"/>
  <c r="Q39" i="53"/>
  <c r="P39" i="53"/>
  <c r="O39" i="53"/>
  <c r="O40" i="53" s="1"/>
  <c r="N39" i="53"/>
  <c r="M39" i="53"/>
  <c r="L39" i="53"/>
  <c r="J39" i="53"/>
  <c r="I39" i="53"/>
  <c r="H39" i="53"/>
  <c r="G39" i="53"/>
  <c r="F39" i="53"/>
  <c r="E39" i="53"/>
  <c r="K38" i="53"/>
  <c r="D38" i="53"/>
  <c r="W38" i="53" s="1"/>
  <c r="K37" i="53"/>
  <c r="K39" i="53" s="1"/>
  <c r="D37" i="53"/>
  <c r="W37" i="53" s="1"/>
  <c r="Q36" i="53"/>
  <c r="Q40" i="53" s="1"/>
  <c r="P36" i="53"/>
  <c r="P40" i="53" s="1"/>
  <c r="O36" i="53"/>
  <c r="N36" i="53"/>
  <c r="M36" i="53"/>
  <c r="L36" i="53"/>
  <c r="J36" i="53"/>
  <c r="J40" i="53" s="1"/>
  <c r="I36" i="53"/>
  <c r="I40" i="53" s="1"/>
  <c r="H36" i="53"/>
  <c r="H40" i="53" s="1"/>
  <c r="G36" i="53"/>
  <c r="F36" i="53"/>
  <c r="E36" i="53"/>
  <c r="K35" i="53"/>
  <c r="D35" i="53"/>
  <c r="W35" i="53" s="1"/>
  <c r="K34" i="53"/>
  <c r="D34" i="53"/>
  <c r="W34" i="53" s="1"/>
  <c r="K33" i="53"/>
  <c r="D33" i="53"/>
  <c r="W33" i="53" s="1"/>
  <c r="Q32" i="53"/>
  <c r="P32" i="53"/>
  <c r="O32" i="53"/>
  <c r="N32" i="53"/>
  <c r="M32" i="53"/>
  <c r="L32" i="53"/>
  <c r="J32" i="53"/>
  <c r="I32" i="53"/>
  <c r="H32" i="53"/>
  <c r="G32" i="53"/>
  <c r="F32" i="53"/>
  <c r="E32" i="53"/>
  <c r="K31" i="53"/>
  <c r="D31" i="53"/>
  <c r="K30" i="53"/>
  <c r="D30" i="53"/>
  <c r="K29" i="53"/>
  <c r="D29" i="53"/>
  <c r="K28" i="53"/>
  <c r="D28" i="53"/>
  <c r="K27" i="53"/>
  <c r="D27" i="53"/>
  <c r="K26" i="53"/>
  <c r="D26" i="53"/>
  <c r="K25" i="53"/>
  <c r="K32" i="53" s="1"/>
  <c r="D25" i="53"/>
  <c r="D32" i="53" s="1"/>
  <c r="Q24" i="53"/>
  <c r="P24" i="53"/>
  <c r="P82" i="53" s="1"/>
  <c r="M24" i="53"/>
  <c r="I24" i="53"/>
  <c r="H24" i="53"/>
  <c r="H82" i="53" s="1"/>
  <c r="E24" i="53"/>
  <c r="Q23" i="53"/>
  <c r="P23" i="53"/>
  <c r="O23" i="53"/>
  <c r="N23" i="53"/>
  <c r="M23" i="53"/>
  <c r="L23" i="53"/>
  <c r="K23" i="53"/>
  <c r="J23" i="53"/>
  <c r="I23" i="53"/>
  <c r="H23" i="53"/>
  <c r="G23" i="53"/>
  <c r="F23" i="53"/>
  <c r="E23" i="53"/>
  <c r="W22" i="53"/>
  <c r="K22" i="53"/>
  <c r="D22" i="53"/>
  <c r="Q21" i="53"/>
  <c r="P21" i="53"/>
  <c r="O21" i="53"/>
  <c r="O24" i="53" s="1"/>
  <c r="O82" i="53" s="1"/>
  <c r="N21" i="53"/>
  <c r="N24" i="53" s="1"/>
  <c r="M21" i="53"/>
  <c r="L21" i="53"/>
  <c r="J21" i="53"/>
  <c r="J24" i="53" s="1"/>
  <c r="I21" i="53"/>
  <c r="H21" i="53"/>
  <c r="G21" i="53"/>
  <c r="G24" i="53" s="1"/>
  <c r="F21" i="53"/>
  <c r="F24" i="53" s="1"/>
  <c r="E21" i="53"/>
  <c r="K20" i="53"/>
  <c r="D20" i="53"/>
  <c r="W20" i="53" s="1"/>
  <c r="K19" i="53"/>
  <c r="D19" i="53"/>
  <c r="W19" i="53" s="1"/>
  <c r="K18" i="53"/>
  <c r="K21" i="53" s="1"/>
  <c r="K24" i="53" s="1"/>
  <c r="D18" i="53"/>
  <c r="W18" i="53" s="1"/>
  <c r="Q17" i="53"/>
  <c r="P17" i="53"/>
  <c r="O17" i="53"/>
  <c r="N17" i="53"/>
  <c r="M17" i="53"/>
  <c r="L17" i="53"/>
  <c r="J17" i="53"/>
  <c r="I17" i="53"/>
  <c r="H17" i="53"/>
  <c r="G17" i="53"/>
  <c r="F17" i="53"/>
  <c r="E17" i="53"/>
  <c r="K16" i="53"/>
  <c r="D16" i="53"/>
  <c r="W16" i="53" s="1"/>
  <c r="K15" i="53"/>
  <c r="D15" i="53"/>
  <c r="W15" i="53" s="1"/>
  <c r="Q14" i="53"/>
  <c r="P14" i="53"/>
  <c r="O14" i="53"/>
  <c r="N14" i="53"/>
  <c r="M14" i="53"/>
  <c r="L14" i="53"/>
  <c r="K14" i="53"/>
  <c r="J14" i="53"/>
  <c r="I14" i="53"/>
  <c r="H14" i="53"/>
  <c r="G14" i="53"/>
  <c r="F14" i="53"/>
  <c r="E14" i="53"/>
  <c r="W13" i="53"/>
  <c r="K13" i="53"/>
  <c r="D13" i="53"/>
  <c r="W12" i="53"/>
  <c r="K12" i="53"/>
  <c r="D12" i="53"/>
  <c r="W11" i="53"/>
  <c r="K11" i="53"/>
  <c r="D11" i="53"/>
  <c r="W10" i="53"/>
  <c r="K10" i="53"/>
  <c r="D10" i="53"/>
  <c r="W9" i="53"/>
  <c r="K9" i="53"/>
  <c r="D9" i="53"/>
  <c r="D14" i="53" s="1"/>
  <c r="Q8" i="53"/>
  <c r="P8" i="53"/>
  <c r="O8" i="53"/>
  <c r="N8" i="53"/>
  <c r="N82" i="53" s="1"/>
  <c r="M8" i="53"/>
  <c r="L8" i="53"/>
  <c r="K8" i="53"/>
  <c r="J8" i="53"/>
  <c r="I8" i="53"/>
  <c r="H8" i="53"/>
  <c r="G8" i="53"/>
  <c r="F8" i="53"/>
  <c r="F82" i="53" s="1"/>
  <c r="E8" i="53"/>
  <c r="K7" i="53"/>
  <c r="D7" i="53"/>
  <c r="W14" i="53" l="1"/>
  <c r="D63" i="53"/>
  <c r="L82" i="53"/>
  <c r="I82" i="53"/>
  <c r="Q82" i="53"/>
  <c r="J82" i="53"/>
  <c r="W25" i="53"/>
  <c r="W27" i="53"/>
  <c r="W29" i="53"/>
  <c r="W31" i="53"/>
  <c r="K36" i="53"/>
  <c r="K40" i="53" s="1"/>
  <c r="E40" i="53"/>
  <c r="D61" i="53"/>
  <c r="K17" i="53"/>
  <c r="K82" i="53" s="1"/>
  <c r="D23" i="53"/>
  <c r="W26" i="53"/>
  <c r="W28" i="53"/>
  <c r="W30" i="53"/>
  <c r="M40" i="53"/>
  <c r="D68" i="53"/>
  <c r="D17" i="53"/>
  <c r="D36" i="53"/>
  <c r="D81" i="53"/>
  <c r="D47" i="53"/>
  <c r="L24" i="53"/>
  <c r="W75" i="53"/>
  <c r="W76" i="53"/>
  <c r="W77" i="53"/>
  <c r="W78" i="53"/>
  <c r="W79" i="53"/>
  <c r="W80" i="53"/>
  <c r="W41" i="53"/>
  <c r="W42" i="53"/>
  <c r="W43" i="53"/>
  <c r="W44" i="53"/>
  <c r="W45" i="53"/>
  <c r="W46" i="53"/>
  <c r="D8" i="53"/>
  <c r="G40" i="53"/>
  <c r="W7" i="53"/>
  <c r="D21" i="53"/>
  <c r="D39" i="53"/>
  <c r="E82" i="53" l="1"/>
  <c r="W63" i="53"/>
  <c r="G82" i="53"/>
  <c r="D40" i="53"/>
  <c r="W61" i="53"/>
  <c r="M82" i="53"/>
  <c r="W21" i="53"/>
  <c r="D24" i="53"/>
  <c r="D82" i="53" l="1"/>
  <c r="T103" i="52" l="1"/>
  <c r="X101" i="52"/>
  <c r="W101" i="52"/>
  <c r="V101" i="52"/>
  <c r="U101" i="52"/>
  <c r="T101" i="52"/>
  <c r="S101" i="52"/>
  <c r="R101" i="52"/>
  <c r="Q101" i="52"/>
  <c r="P101" i="52"/>
  <c r="O101" i="52"/>
  <c r="N101" i="52"/>
  <c r="M101" i="52"/>
  <c r="L101" i="52"/>
  <c r="K101" i="52"/>
  <c r="J101" i="52"/>
  <c r="H101" i="52"/>
  <c r="G101" i="52"/>
  <c r="F101" i="52"/>
  <c r="AD100" i="52"/>
  <c r="O100" i="52"/>
  <c r="I100" i="52"/>
  <c r="E100" i="52"/>
  <c r="AD99" i="52"/>
  <c r="O99" i="52"/>
  <c r="E99" i="52"/>
  <c r="I99" i="52" s="1"/>
  <c r="I101" i="52" s="1"/>
  <c r="X98" i="52"/>
  <c r="X103" i="52" s="1"/>
  <c r="W98" i="52"/>
  <c r="W103" i="52" s="1"/>
  <c r="U98" i="52"/>
  <c r="U103" i="52" s="1"/>
  <c r="R98" i="52"/>
  <c r="Q98" i="52"/>
  <c r="P98" i="52"/>
  <c r="O98" i="52"/>
  <c r="N98" i="52"/>
  <c r="M98" i="52"/>
  <c r="K98" i="52"/>
  <c r="I98" i="52"/>
  <c r="I103" i="52" s="1"/>
  <c r="H98" i="52"/>
  <c r="G98" i="52"/>
  <c r="F98" i="52"/>
  <c r="E98" i="52"/>
  <c r="W97" i="52"/>
  <c r="U97" i="52"/>
  <c r="U102" i="52" s="1"/>
  <c r="S97" i="52"/>
  <c r="R97" i="52"/>
  <c r="Q97" i="52"/>
  <c r="P97" i="52"/>
  <c r="O97" i="52"/>
  <c r="M97" i="52"/>
  <c r="K97" i="52"/>
  <c r="I97" i="52"/>
  <c r="H97" i="52"/>
  <c r="G97" i="52"/>
  <c r="F97" i="52"/>
  <c r="O96" i="52"/>
  <c r="AD96" i="52" s="1"/>
  <c r="E96" i="52"/>
  <c r="O95" i="52"/>
  <c r="AD95" i="52" s="1"/>
  <c r="E95" i="52"/>
  <c r="O94" i="52"/>
  <c r="AD94" i="52" s="1"/>
  <c r="E94" i="52"/>
  <c r="O93" i="52"/>
  <c r="AD93" i="52" s="1"/>
  <c r="E93" i="52"/>
  <c r="O92" i="52"/>
  <c r="AD92" i="52" s="1"/>
  <c r="E92" i="52"/>
  <c r="O91" i="52"/>
  <c r="AD91" i="52" s="1"/>
  <c r="E91" i="52"/>
  <c r="O90" i="52"/>
  <c r="AD90" i="52" s="1"/>
  <c r="E90" i="52"/>
  <c r="O89" i="52"/>
  <c r="AD89" i="52" s="1"/>
  <c r="E89" i="52"/>
  <c r="X88" i="52"/>
  <c r="W88" i="52"/>
  <c r="T88" i="52"/>
  <c r="S88" i="52"/>
  <c r="R88" i="52"/>
  <c r="Q88" i="52"/>
  <c r="P88" i="52"/>
  <c r="N88" i="52"/>
  <c r="M88" i="52"/>
  <c r="L88" i="52"/>
  <c r="K88" i="52"/>
  <c r="J88" i="52"/>
  <c r="I88" i="52"/>
  <c r="H88" i="52"/>
  <c r="G88" i="52"/>
  <c r="F88" i="52"/>
  <c r="E88" i="52" s="1"/>
  <c r="O87" i="52"/>
  <c r="AD87" i="52" s="1"/>
  <c r="E87" i="52"/>
  <c r="O86" i="52"/>
  <c r="AD86" i="52" s="1"/>
  <c r="E86" i="52"/>
  <c r="T85" i="52"/>
  <c r="S85" i="52"/>
  <c r="Q85" i="52"/>
  <c r="P85" i="52"/>
  <c r="N85" i="52"/>
  <c r="K85" i="52"/>
  <c r="H85" i="52"/>
  <c r="F85" i="52"/>
  <c r="E85" i="52" s="1"/>
  <c r="O84" i="52"/>
  <c r="E84" i="52"/>
  <c r="AD84" i="52" s="1"/>
  <c r="X83" i="52"/>
  <c r="X85" i="52" s="1"/>
  <c r="W83" i="52"/>
  <c r="W85" i="52" s="1"/>
  <c r="V83" i="52"/>
  <c r="V85" i="52" s="1"/>
  <c r="U83" i="52"/>
  <c r="U85" i="52" s="1"/>
  <c r="T83" i="52"/>
  <c r="S83" i="52"/>
  <c r="R83" i="52"/>
  <c r="R85" i="52" s="1"/>
  <c r="Q83" i="52"/>
  <c r="O83" i="52"/>
  <c r="O85" i="52" s="1"/>
  <c r="N83" i="52"/>
  <c r="M83" i="52"/>
  <c r="M85" i="52" s="1"/>
  <c r="L83" i="52"/>
  <c r="L85" i="52" s="1"/>
  <c r="L102" i="52" s="1"/>
  <c r="K83" i="52"/>
  <c r="J83" i="52"/>
  <c r="J85" i="52" s="1"/>
  <c r="I83" i="52"/>
  <c r="I85" i="52" s="1"/>
  <c r="H83" i="52"/>
  <c r="G83" i="52"/>
  <c r="G85" i="52" s="1"/>
  <c r="F83" i="52"/>
  <c r="E83" i="52"/>
  <c r="O82" i="52"/>
  <c r="E82" i="52"/>
  <c r="O81" i="52"/>
  <c r="E81" i="52"/>
  <c r="W80" i="52"/>
  <c r="V80" i="52"/>
  <c r="N80" i="52"/>
  <c r="G80" i="52"/>
  <c r="F80" i="52"/>
  <c r="O79" i="52"/>
  <c r="E79" i="52"/>
  <c r="X78" i="52"/>
  <c r="X80" i="52" s="1"/>
  <c r="W78" i="52"/>
  <c r="V78" i="52"/>
  <c r="U78" i="52"/>
  <c r="U80" i="52" s="1"/>
  <c r="T78" i="52"/>
  <c r="T80" i="52" s="1"/>
  <c r="S78" i="52"/>
  <c r="S80" i="52" s="1"/>
  <c r="R78" i="52"/>
  <c r="R80" i="52" s="1"/>
  <c r="Q78" i="52"/>
  <c r="Q80" i="52" s="1"/>
  <c r="P78" i="52"/>
  <c r="N78" i="52"/>
  <c r="M78" i="52"/>
  <c r="M80" i="52" s="1"/>
  <c r="L78" i="52"/>
  <c r="L80" i="52" s="1"/>
  <c r="K78" i="52"/>
  <c r="K80" i="52" s="1"/>
  <c r="J78" i="52"/>
  <c r="J80" i="52" s="1"/>
  <c r="I78" i="52"/>
  <c r="I80" i="52" s="1"/>
  <c r="H78" i="52"/>
  <c r="G78" i="52"/>
  <c r="F78" i="52"/>
  <c r="O77" i="52"/>
  <c r="E77" i="52"/>
  <c r="O76" i="52"/>
  <c r="E76" i="52"/>
  <c r="O75" i="52"/>
  <c r="O78" i="52" s="1"/>
  <c r="E75" i="52"/>
  <c r="S74" i="52"/>
  <c r="R74" i="52"/>
  <c r="K74" i="52"/>
  <c r="J74" i="52"/>
  <c r="X73" i="52"/>
  <c r="X74" i="52" s="1"/>
  <c r="W73" i="52"/>
  <c r="W74" i="52" s="1"/>
  <c r="V73" i="52"/>
  <c r="V74" i="52" s="1"/>
  <c r="U73" i="52"/>
  <c r="U74" i="52" s="1"/>
  <c r="T73" i="52"/>
  <c r="T74" i="52" s="1"/>
  <c r="S73" i="52"/>
  <c r="R73" i="52"/>
  <c r="Q73" i="52"/>
  <c r="Q74" i="52" s="1"/>
  <c r="P73" i="52"/>
  <c r="P74" i="52" s="1"/>
  <c r="O73" i="52"/>
  <c r="O74" i="52" s="1"/>
  <c r="N73" i="52"/>
  <c r="N74" i="52" s="1"/>
  <c r="M73" i="52"/>
  <c r="M74" i="52" s="1"/>
  <c r="M102" i="52" s="1"/>
  <c r="L73" i="52"/>
  <c r="L74" i="52" s="1"/>
  <c r="K73" i="52"/>
  <c r="J73" i="52"/>
  <c r="I73" i="52"/>
  <c r="I74" i="52" s="1"/>
  <c r="H73" i="52"/>
  <c r="H74" i="52" s="1"/>
  <c r="G73" i="52"/>
  <c r="G74" i="52" s="1"/>
  <c r="F73" i="52"/>
  <c r="F74" i="52" s="1"/>
  <c r="E74" i="52" s="1"/>
  <c r="E73" i="52"/>
  <c r="O72" i="52"/>
  <c r="E72" i="52"/>
  <c r="O71" i="52"/>
  <c r="E71" i="52"/>
  <c r="AD70" i="52"/>
  <c r="E70" i="52"/>
  <c r="T69" i="52"/>
  <c r="S69" i="52"/>
  <c r="R69" i="52"/>
  <c r="Q69" i="52"/>
  <c r="P69" i="52"/>
  <c r="O69" i="52"/>
  <c r="J69" i="52"/>
  <c r="I69" i="52"/>
  <c r="H69" i="52"/>
  <c r="G69" i="52"/>
  <c r="F69" i="52"/>
  <c r="E69" i="52"/>
  <c r="E68" i="52"/>
  <c r="X67" i="52"/>
  <c r="W67" i="52"/>
  <c r="V67" i="52"/>
  <c r="U67" i="52"/>
  <c r="T67" i="52"/>
  <c r="S67" i="52"/>
  <c r="R67" i="52"/>
  <c r="Q67" i="52"/>
  <c r="P67" i="52"/>
  <c r="O67" i="52"/>
  <c r="N67" i="52"/>
  <c r="M67" i="52"/>
  <c r="L67" i="52"/>
  <c r="K67" i="52"/>
  <c r="J67" i="52"/>
  <c r="I67" i="52"/>
  <c r="H67" i="52"/>
  <c r="G67" i="52"/>
  <c r="F67" i="52"/>
  <c r="AD66" i="52"/>
  <c r="O66" i="52"/>
  <c r="E66" i="52"/>
  <c r="AD65" i="52"/>
  <c r="O65" i="52"/>
  <c r="E65" i="52"/>
  <c r="T64" i="52"/>
  <c r="R64" i="52"/>
  <c r="Q64" i="52"/>
  <c r="P64" i="52"/>
  <c r="J64" i="52"/>
  <c r="I64" i="52"/>
  <c r="H64" i="52"/>
  <c r="G64" i="52"/>
  <c r="F64" i="52"/>
  <c r="E64" i="52" s="1"/>
  <c r="X63" i="52"/>
  <c r="W63" i="52"/>
  <c r="V63" i="52"/>
  <c r="U63" i="52"/>
  <c r="T63" i="52"/>
  <c r="R63" i="52"/>
  <c r="Q63" i="52"/>
  <c r="P63" i="52"/>
  <c r="N63" i="52"/>
  <c r="M63" i="52"/>
  <c r="L63" i="52"/>
  <c r="K63" i="52"/>
  <c r="J63" i="52"/>
  <c r="I63" i="52"/>
  <c r="F63" i="52"/>
  <c r="O62" i="52"/>
  <c r="S62" i="52" s="1"/>
  <c r="E62" i="52"/>
  <c r="S61" i="52"/>
  <c r="O61" i="52"/>
  <c r="E61" i="52"/>
  <c r="O60" i="52"/>
  <c r="S60" i="52" s="1"/>
  <c r="S64" i="52" s="1"/>
  <c r="S103" i="52" s="1"/>
  <c r="E60" i="52"/>
  <c r="O59" i="52"/>
  <c r="S59" i="52" s="1"/>
  <c r="E59" i="52"/>
  <c r="AD58" i="52"/>
  <c r="S58" i="52"/>
  <c r="S63" i="52" s="1"/>
  <c r="O58" i="52"/>
  <c r="E58" i="52"/>
  <c r="AD57" i="52"/>
  <c r="S57" i="52"/>
  <c r="O57" i="52"/>
  <c r="H57" i="52"/>
  <c r="H63" i="52" s="1"/>
  <c r="G57" i="52"/>
  <c r="G63" i="52" s="1"/>
  <c r="E57" i="52"/>
  <c r="O56" i="52"/>
  <c r="S56" i="52" s="1"/>
  <c r="E56" i="52"/>
  <c r="O55" i="52"/>
  <c r="E55" i="52"/>
  <c r="O54" i="52"/>
  <c r="E54" i="52"/>
  <c r="O53" i="52"/>
  <c r="O64" i="52" s="1"/>
  <c r="E53" i="52"/>
  <c r="V52" i="52"/>
  <c r="U52" i="52"/>
  <c r="N52" i="52"/>
  <c r="M52" i="52"/>
  <c r="F52" i="52"/>
  <c r="O51" i="52"/>
  <c r="E51" i="52"/>
  <c r="X50" i="52"/>
  <c r="X52" i="52" s="1"/>
  <c r="W50" i="52"/>
  <c r="W52" i="52" s="1"/>
  <c r="V50" i="52"/>
  <c r="U50" i="52"/>
  <c r="T50" i="52"/>
  <c r="T52" i="52" s="1"/>
  <c r="S50" i="52"/>
  <c r="S52" i="52" s="1"/>
  <c r="R50" i="52"/>
  <c r="R52" i="52" s="1"/>
  <c r="Q50" i="52"/>
  <c r="Q52" i="52" s="1"/>
  <c r="P50" i="52"/>
  <c r="P52" i="52" s="1"/>
  <c r="O50" i="52"/>
  <c r="O52" i="52" s="1"/>
  <c r="N50" i="52"/>
  <c r="M50" i="52"/>
  <c r="L50" i="52"/>
  <c r="L52" i="52" s="1"/>
  <c r="K50" i="52"/>
  <c r="K52" i="52" s="1"/>
  <c r="J50" i="52"/>
  <c r="J52" i="52" s="1"/>
  <c r="I50" i="52"/>
  <c r="I52" i="52" s="1"/>
  <c r="H50" i="52"/>
  <c r="G50" i="52"/>
  <c r="F50" i="52"/>
  <c r="AD49" i="52"/>
  <c r="O49" i="52"/>
  <c r="E49" i="52"/>
  <c r="AD48" i="52"/>
  <c r="O48" i="52"/>
  <c r="E48" i="52"/>
  <c r="V47" i="52"/>
  <c r="U47" i="52"/>
  <c r="T47" i="52"/>
  <c r="S47" i="52"/>
  <c r="R47" i="52"/>
  <c r="Q47" i="52"/>
  <c r="P47" i="52"/>
  <c r="O47" i="52"/>
  <c r="J47" i="52"/>
  <c r="I47" i="52"/>
  <c r="H47" i="52"/>
  <c r="G47" i="52"/>
  <c r="F47" i="52"/>
  <c r="O46" i="52"/>
  <c r="E46" i="52"/>
  <c r="X45" i="52"/>
  <c r="W45" i="52"/>
  <c r="V45" i="52"/>
  <c r="V103" i="52" s="1"/>
  <c r="U45" i="52"/>
  <c r="N45" i="52"/>
  <c r="N103" i="52" s="1"/>
  <c r="M45" i="52"/>
  <c r="F45" i="52"/>
  <c r="X44" i="52"/>
  <c r="W44" i="52"/>
  <c r="P44" i="52"/>
  <c r="X43" i="52"/>
  <c r="W43" i="52"/>
  <c r="V43" i="52"/>
  <c r="U43" i="52"/>
  <c r="T43" i="52"/>
  <c r="S43" i="52"/>
  <c r="R43" i="52"/>
  <c r="Q43" i="52"/>
  <c r="P43" i="52"/>
  <c r="L43" i="52"/>
  <c r="K43" i="52"/>
  <c r="J43" i="52"/>
  <c r="I43" i="52"/>
  <c r="H43" i="52"/>
  <c r="G43" i="52"/>
  <c r="F43" i="52"/>
  <c r="AD42" i="52"/>
  <c r="O42" i="52"/>
  <c r="E42" i="52"/>
  <c r="AD41" i="52"/>
  <c r="O41" i="52"/>
  <c r="O43" i="52" s="1"/>
  <c r="E41" i="52"/>
  <c r="AD40" i="52"/>
  <c r="O40" i="52"/>
  <c r="E40" i="52"/>
  <c r="V39" i="52"/>
  <c r="U39" i="52"/>
  <c r="T39" i="52"/>
  <c r="T45" i="52" s="1"/>
  <c r="S39" i="52"/>
  <c r="S45" i="52" s="1"/>
  <c r="R39" i="52"/>
  <c r="R45" i="52" s="1"/>
  <c r="Q39" i="52"/>
  <c r="Q45" i="52" s="1"/>
  <c r="P39" i="52"/>
  <c r="P45" i="52" s="1"/>
  <c r="O39" i="52"/>
  <c r="O45" i="52" s="1"/>
  <c r="N39" i="52"/>
  <c r="M39" i="52"/>
  <c r="L39" i="52"/>
  <c r="L45" i="52" s="1"/>
  <c r="L103" i="52" s="1"/>
  <c r="K39" i="52"/>
  <c r="K45" i="52" s="1"/>
  <c r="K103" i="52" s="1"/>
  <c r="J39" i="52"/>
  <c r="J45" i="52" s="1"/>
  <c r="I39" i="52"/>
  <c r="I45" i="52" s="1"/>
  <c r="H39" i="52"/>
  <c r="G39" i="52"/>
  <c r="F39" i="52"/>
  <c r="X38" i="52"/>
  <c r="W38" i="52"/>
  <c r="V38" i="52"/>
  <c r="U38" i="52"/>
  <c r="T38" i="52"/>
  <c r="S38" i="52"/>
  <c r="R38" i="52"/>
  <c r="Q38" i="52"/>
  <c r="P38" i="52"/>
  <c r="N38" i="52"/>
  <c r="M38" i="52"/>
  <c r="L38" i="52"/>
  <c r="K38" i="52"/>
  <c r="J38" i="52"/>
  <c r="J44" i="52" s="1"/>
  <c r="I38" i="52"/>
  <c r="H38" i="52"/>
  <c r="G38" i="52"/>
  <c r="F38" i="52"/>
  <c r="E38" i="52" s="1"/>
  <c r="AD37" i="52"/>
  <c r="O37" i="52"/>
  <c r="E37" i="52"/>
  <c r="AD36" i="52"/>
  <c r="O36" i="52"/>
  <c r="E36" i="52"/>
  <c r="AD35" i="52"/>
  <c r="O35" i="52"/>
  <c r="E35" i="52"/>
  <c r="AD34" i="52"/>
  <c r="O34" i="52"/>
  <c r="E34" i="52"/>
  <c r="AD33" i="52"/>
  <c r="O33" i="52"/>
  <c r="O38" i="52" s="1"/>
  <c r="AD38" i="52" s="1"/>
  <c r="E33" i="52"/>
  <c r="X32" i="52"/>
  <c r="W32" i="52"/>
  <c r="V32" i="52"/>
  <c r="V44" i="52" s="1"/>
  <c r="U32" i="52"/>
  <c r="U44" i="52" s="1"/>
  <c r="T32" i="52"/>
  <c r="T44" i="52" s="1"/>
  <c r="S32" i="52"/>
  <c r="S44" i="52" s="1"/>
  <c r="R32" i="52"/>
  <c r="Q32" i="52"/>
  <c r="N32" i="52"/>
  <c r="N44" i="52" s="1"/>
  <c r="M32" i="52"/>
  <c r="M44" i="52" s="1"/>
  <c r="L32" i="52"/>
  <c r="L44" i="52" s="1"/>
  <c r="K32" i="52"/>
  <c r="K44" i="52" s="1"/>
  <c r="J32" i="52"/>
  <c r="I32" i="52"/>
  <c r="I44" i="52" s="1"/>
  <c r="H32" i="52"/>
  <c r="G32" i="52"/>
  <c r="F32" i="52"/>
  <c r="E32" i="52" s="1"/>
  <c r="O31" i="52"/>
  <c r="E31" i="52"/>
  <c r="P30" i="52"/>
  <c r="P32" i="52" s="1"/>
  <c r="E30" i="52"/>
  <c r="X29" i="52"/>
  <c r="W29" i="52"/>
  <c r="V29" i="52"/>
  <c r="U29" i="52"/>
  <c r="Q29" i="52"/>
  <c r="N29" i="52"/>
  <c r="M29" i="52"/>
  <c r="L29" i="52"/>
  <c r="K29" i="52"/>
  <c r="J29" i="52"/>
  <c r="I29" i="52"/>
  <c r="G29" i="52"/>
  <c r="F29" i="52"/>
  <c r="O28" i="52"/>
  <c r="AD28" i="52" s="1"/>
  <c r="E28" i="52"/>
  <c r="T27" i="52"/>
  <c r="T29" i="52" s="1"/>
  <c r="S27" i="52"/>
  <c r="S29" i="52" s="1"/>
  <c r="R27" i="52"/>
  <c r="R29" i="52" s="1"/>
  <c r="Q27" i="52"/>
  <c r="P27" i="52"/>
  <c r="P29" i="52" s="1"/>
  <c r="I27" i="52"/>
  <c r="H27" i="52"/>
  <c r="G27" i="52"/>
  <c r="F27" i="52"/>
  <c r="O26" i="52"/>
  <c r="E26" i="52"/>
  <c r="AD25" i="52"/>
  <c r="O25" i="52"/>
  <c r="E25" i="52"/>
  <c r="X24" i="52"/>
  <c r="W24" i="52"/>
  <c r="V24" i="52"/>
  <c r="U24" i="52"/>
  <c r="T24" i="52"/>
  <c r="S24" i="52"/>
  <c r="R24" i="52"/>
  <c r="Q24" i="52"/>
  <c r="P24" i="52"/>
  <c r="N24" i="52"/>
  <c r="M24" i="52"/>
  <c r="L24" i="52"/>
  <c r="K24" i="52"/>
  <c r="J24" i="52"/>
  <c r="I24" i="52"/>
  <c r="H24" i="52"/>
  <c r="G24" i="52"/>
  <c r="F24" i="52"/>
  <c r="S23" i="52"/>
  <c r="R23" i="52"/>
  <c r="Q23" i="52"/>
  <c r="P23" i="52"/>
  <c r="I23" i="52"/>
  <c r="H23" i="52"/>
  <c r="G23" i="52"/>
  <c r="F23" i="52"/>
  <c r="AD22" i="52"/>
  <c r="E22" i="52"/>
  <c r="O21" i="52"/>
  <c r="E21" i="52"/>
  <c r="E20" i="52"/>
  <c r="X19" i="52"/>
  <c r="W19" i="52"/>
  <c r="V19" i="52"/>
  <c r="U19" i="52"/>
  <c r="T19" i="52"/>
  <c r="S19" i="52"/>
  <c r="R19" i="52"/>
  <c r="Q19" i="52"/>
  <c r="P19" i="52"/>
  <c r="O19" i="52"/>
  <c r="N19" i="52"/>
  <c r="M19" i="52"/>
  <c r="L19" i="52"/>
  <c r="K19" i="52"/>
  <c r="J19" i="52"/>
  <c r="I19" i="52"/>
  <c r="H19" i="52"/>
  <c r="G19" i="52"/>
  <c r="F19" i="52"/>
  <c r="AD18" i="52"/>
  <c r="O18" i="52"/>
  <c r="E18" i="52"/>
  <c r="X17" i="52"/>
  <c r="W17" i="52"/>
  <c r="V17" i="52"/>
  <c r="U17" i="52"/>
  <c r="T17" i="52"/>
  <c r="S17" i="52"/>
  <c r="R17" i="52"/>
  <c r="Q17" i="52"/>
  <c r="P17" i="52"/>
  <c r="N17" i="52"/>
  <c r="M17" i="52"/>
  <c r="L17" i="52"/>
  <c r="K17" i="52"/>
  <c r="J17" i="52"/>
  <c r="I17" i="52"/>
  <c r="H17" i="52"/>
  <c r="G17" i="52"/>
  <c r="F17" i="52"/>
  <c r="E17" i="52" s="1"/>
  <c r="E16" i="52"/>
  <c r="O15" i="52"/>
  <c r="O17" i="52" s="1"/>
  <c r="E15" i="52"/>
  <c r="AD15" i="52" s="1"/>
  <c r="X14" i="52"/>
  <c r="W14" i="52"/>
  <c r="V14" i="52"/>
  <c r="U14" i="52"/>
  <c r="T14" i="52"/>
  <c r="S14" i="52"/>
  <c r="R14" i="52"/>
  <c r="O14" i="52" s="1"/>
  <c r="Q14" i="52"/>
  <c r="P14" i="52"/>
  <c r="N14" i="52"/>
  <c r="M14" i="52"/>
  <c r="L14" i="52"/>
  <c r="K14" i="52"/>
  <c r="J14" i="52"/>
  <c r="I14" i="52"/>
  <c r="H14" i="52"/>
  <c r="G14" i="52"/>
  <c r="F14" i="52"/>
  <c r="E14" i="52"/>
  <c r="X13" i="52"/>
  <c r="W13" i="52"/>
  <c r="V13" i="52"/>
  <c r="U13" i="52"/>
  <c r="T13" i="52"/>
  <c r="T102" i="52" s="1"/>
  <c r="S13" i="52"/>
  <c r="R13" i="52"/>
  <c r="Q13" i="52"/>
  <c r="P13" i="52"/>
  <c r="N13" i="52"/>
  <c r="M13" i="52"/>
  <c r="L13" i="52"/>
  <c r="K13" i="52"/>
  <c r="J13" i="52"/>
  <c r="I13" i="52"/>
  <c r="H13" i="52"/>
  <c r="G13" i="52"/>
  <c r="F13" i="52"/>
  <c r="O12" i="52"/>
  <c r="E12" i="52"/>
  <c r="E11" i="52"/>
  <c r="X10" i="52"/>
  <c r="W10" i="52"/>
  <c r="V10" i="52"/>
  <c r="U10" i="52"/>
  <c r="T10" i="52"/>
  <c r="R10" i="52"/>
  <c r="Q10" i="52"/>
  <c r="P10" i="52"/>
  <c r="O10" i="52"/>
  <c r="N10" i="52"/>
  <c r="M10" i="52"/>
  <c r="L10" i="52"/>
  <c r="K10" i="52"/>
  <c r="J10" i="52"/>
  <c r="I10" i="52"/>
  <c r="H10" i="52"/>
  <c r="G10" i="52"/>
  <c r="F10" i="52"/>
  <c r="AD9" i="52"/>
  <c r="S9" i="52"/>
  <c r="S10" i="52" s="1"/>
  <c r="O9" i="52"/>
  <c r="E9" i="52"/>
  <c r="X8" i="52"/>
  <c r="W8" i="52"/>
  <c r="V8" i="52"/>
  <c r="U8" i="52"/>
  <c r="T8" i="52"/>
  <c r="S8" i="52"/>
  <c r="R8" i="52"/>
  <c r="Q8" i="52"/>
  <c r="P8" i="52"/>
  <c r="O8" i="52"/>
  <c r="N8" i="52"/>
  <c r="M8" i="52"/>
  <c r="L8" i="52"/>
  <c r="K8" i="52"/>
  <c r="J8" i="52"/>
  <c r="I8" i="52"/>
  <c r="H8" i="52"/>
  <c r="G8" i="52"/>
  <c r="F8" i="52"/>
  <c r="E8" i="52" s="1"/>
  <c r="AD7" i="52"/>
  <c r="E7" i="52"/>
  <c r="AD14" i="52" l="1"/>
  <c r="H52" i="52"/>
  <c r="O23" i="52"/>
  <c r="E24" i="52"/>
  <c r="Q44" i="52"/>
  <c r="R44" i="52"/>
  <c r="E63" i="52"/>
  <c r="P80" i="52"/>
  <c r="O88" i="52"/>
  <c r="H103" i="52"/>
  <c r="R103" i="52"/>
  <c r="K102" i="52"/>
  <c r="S102" i="52"/>
  <c r="AD69" i="52"/>
  <c r="E43" i="52"/>
  <c r="AD11" i="52"/>
  <c r="AD20" i="52"/>
  <c r="AD30" i="52"/>
  <c r="H45" i="52"/>
  <c r="AD51" i="52"/>
  <c r="AD64" i="52"/>
  <c r="AD72" i="52"/>
  <c r="O80" i="52"/>
  <c r="AD83" i="52"/>
  <c r="M103" i="52"/>
  <c r="N102" i="52"/>
  <c r="V102" i="52"/>
  <c r="AD73" i="52"/>
  <c r="E13" i="52"/>
  <c r="AD17" i="52"/>
  <c r="E23" i="52"/>
  <c r="E27" i="52"/>
  <c r="G44" i="52"/>
  <c r="AD61" i="52"/>
  <c r="AD79" i="52"/>
  <c r="F102" i="52"/>
  <c r="E101" i="52"/>
  <c r="W102" i="52"/>
  <c r="E67" i="52"/>
  <c r="E78" i="52"/>
  <c r="H80" i="52"/>
  <c r="E39" i="52"/>
  <c r="G45" i="52"/>
  <c r="G103" i="52" s="1"/>
  <c r="AD74" i="52"/>
  <c r="AD8" i="52"/>
  <c r="H29" i="52"/>
  <c r="H44" i="52"/>
  <c r="AD68" i="52"/>
  <c r="AD71" i="52"/>
  <c r="AD82" i="52"/>
  <c r="AD98" i="52"/>
  <c r="O103" i="52"/>
  <c r="G102" i="52"/>
  <c r="P102" i="52"/>
  <c r="X102" i="52"/>
  <c r="E50" i="52"/>
  <c r="G52" i="52"/>
  <c r="E19" i="52"/>
  <c r="AD26" i="52"/>
  <c r="AD60" i="52"/>
  <c r="J103" i="52"/>
  <c r="AD88" i="52"/>
  <c r="F103" i="52"/>
  <c r="P103" i="52"/>
  <c r="I102" i="52"/>
  <c r="Q102" i="52"/>
  <c r="O24" i="52"/>
  <c r="AD59" i="52"/>
  <c r="E10" i="52"/>
  <c r="AD12" i="52"/>
  <c r="O63" i="52"/>
  <c r="AD81" i="52"/>
  <c r="AD85" i="52"/>
  <c r="Q103" i="52"/>
  <c r="J102" i="52"/>
  <c r="R102" i="52"/>
  <c r="AD21" i="52"/>
  <c r="F44" i="52"/>
  <c r="AD75" i="52"/>
  <c r="AD76" i="52"/>
  <c r="AD77" i="52"/>
  <c r="O30" i="52"/>
  <c r="O32" i="52" s="1"/>
  <c r="O44" i="52" s="1"/>
  <c r="E47" i="52"/>
  <c r="O27" i="52"/>
  <c r="O29" i="52" s="1"/>
  <c r="AD16" i="52"/>
  <c r="AD31" i="52"/>
  <c r="AD46" i="52"/>
  <c r="AD53" i="52"/>
  <c r="AD54" i="52"/>
  <c r="AD55" i="52"/>
  <c r="E97" i="52"/>
  <c r="AD56" i="52"/>
  <c r="AD62" i="52"/>
  <c r="AD78" i="52" l="1"/>
  <c r="E29" i="52"/>
  <c r="AD24" i="52"/>
  <c r="AD97" i="52"/>
  <c r="H102" i="52"/>
  <c r="AD32" i="52"/>
  <c r="AD67" i="52"/>
  <c r="AD63" i="52"/>
  <c r="AD13" i="52"/>
  <c r="AD10" i="52"/>
  <c r="AD27" i="52"/>
  <c r="E80" i="52"/>
  <c r="E52" i="52"/>
  <c r="AD19" i="52"/>
  <c r="AD43" i="52"/>
  <c r="E45" i="52"/>
  <c r="AD50" i="52"/>
  <c r="O102" i="52"/>
  <c r="AD23" i="52"/>
  <c r="AD47" i="52"/>
  <c r="E44" i="52"/>
  <c r="AD39" i="52"/>
  <c r="AD101" i="52"/>
  <c r="AD52" i="52" l="1"/>
  <c r="AD80" i="52"/>
  <c r="AD44" i="52"/>
  <c r="E102" i="52"/>
  <c r="AD29" i="52"/>
  <c r="AD45" i="52"/>
  <c r="E103" i="52"/>
  <c r="G23" i="50" l="1"/>
  <c r="E23" i="50"/>
  <c r="D23" i="50"/>
  <c r="R22" i="50"/>
  <c r="L15" i="50"/>
  <c r="K15" i="50"/>
  <c r="J15" i="50"/>
  <c r="I15" i="50" s="1"/>
  <c r="H15" i="50"/>
  <c r="G15" i="50"/>
  <c r="F15" i="50"/>
  <c r="E15" i="50" s="1"/>
  <c r="D15" i="50"/>
  <c r="B15" i="50"/>
  <c r="I14" i="50"/>
  <c r="E14" i="50"/>
  <c r="R14" i="50" s="1"/>
  <c r="I13" i="50"/>
  <c r="E13" i="50"/>
  <c r="R13" i="50" s="1"/>
  <c r="I12" i="50"/>
  <c r="E12" i="50"/>
  <c r="R12" i="50" s="1"/>
  <c r="I11" i="50"/>
  <c r="E11" i="50"/>
  <c r="R11" i="50" s="1"/>
  <c r="I10" i="50"/>
  <c r="E10" i="50"/>
  <c r="R10" i="50" s="1"/>
  <c r="I9" i="50"/>
  <c r="E9" i="50"/>
  <c r="R9" i="50" s="1"/>
  <c r="I8" i="50"/>
  <c r="E8" i="50"/>
  <c r="R8" i="50" s="1"/>
  <c r="I7" i="50"/>
  <c r="E7" i="50"/>
  <c r="R7" i="50" s="1"/>
  <c r="I6" i="50"/>
  <c r="E6" i="50"/>
  <c r="R6" i="50" s="1"/>
  <c r="I5" i="50"/>
  <c r="E5" i="50"/>
  <c r="R5" i="50" s="1"/>
  <c r="L49" i="49"/>
  <c r="K49" i="49"/>
  <c r="J49" i="49"/>
  <c r="H49" i="49"/>
  <c r="G49" i="49"/>
  <c r="F49" i="49"/>
  <c r="D49" i="49"/>
  <c r="B49" i="49"/>
  <c r="E48" i="49"/>
  <c r="I47" i="49"/>
  <c r="E47" i="49"/>
  <c r="I46" i="49"/>
  <c r="E46" i="49"/>
  <c r="I45" i="49"/>
  <c r="E45" i="49"/>
  <c r="I44" i="49"/>
  <c r="E44" i="49"/>
  <c r="I43" i="49"/>
  <c r="E43" i="49"/>
  <c r="I42" i="49"/>
  <c r="E42" i="49"/>
  <c r="I41" i="49"/>
  <c r="E41" i="49"/>
  <c r="I40" i="49"/>
  <c r="E40" i="49"/>
  <c r="I39" i="49"/>
  <c r="E39" i="49"/>
  <c r="I38" i="49"/>
  <c r="E38" i="49"/>
  <c r="I37" i="49"/>
  <c r="E37" i="49"/>
  <c r="I36" i="49"/>
  <c r="E36" i="49"/>
  <c r="I35" i="49"/>
  <c r="E35" i="49"/>
  <c r="I34" i="49"/>
  <c r="E34" i="49"/>
  <c r="I33" i="49"/>
  <c r="E33" i="49"/>
  <c r="I32" i="49"/>
  <c r="E32" i="49"/>
  <c r="I31" i="49"/>
  <c r="E31" i="49"/>
  <c r="I30" i="49"/>
  <c r="E30" i="49"/>
  <c r="I29" i="49"/>
  <c r="E29" i="49"/>
  <c r="I28" i="49"/>
  <c r="E28" i="49"/>
  <c r="E27" i="49"/>
  <c r="I26" i="49"/>
  <c r="E26" i="49"/>
  <c r="S26" i="49" s="1"/>
  <c r="I25" i="49"/>
  <c r="E25" i="49"/>
  <c r="S25" i="49" s="1"/>
  <c r="I24" i="49"/>
  <c r="E24" i="49"/>
  <c r="S24" i="49" s="1"/>
  <c r="I23" i="49"/>
  <c r="E23" i="49"/>
  <c r="S23" i="49" s="1"/>
  <c r="I22" i="49"/>
  <c r="E22" i="49"/>
  <c r="S22" i="49" s="1"/>
  <c r="I21" i="49"/>
  <c r="E21" i="49"/>
  <c r="S21" i="49" s="1"/>
  <c r="I20" i="49"/>
  <c r="E20" i="49"/>
  <c r="S20" i="49" s="1"/>
  <c r="I19" i="49"/>
  <c r="E19" i="49"/>
  <c r="S19" i="49" s="1"/>
  <c r="I18" i="49"/>
  <c r="E18" i="49"/>
  <c r="S18" i="49" s="1"/>
  <c r="I17" i="49"/>
  <c r="E17" i="49"/>
  <c r="S17" i="49" s="1"/>
  <c r="I16" i="49"/>
  <c r="E16" i="49"/>
  <c r="S16" i="49" s="1"/>
  <c r="I15" i="49"/>
  <c r="E15" i="49"/>
  <c r="S15" i="49" s="1"/>
  <c r="I14" i="49"/>
  <c r="E14" i="49"/>
  <c r="S14" i="49" s="1"/>
  <c r="I13" i="49"/>
  <c r="E13" i="49"/>
  <c r="S13" i="49" s="1"/>
  <c r="I12" i="49"/>
  <c r="E12" i="49"/>
  <c r="S12" i="49" s="1"/>
  <c r="I11" i="49"/>
  <c r="E11" i="49"/>
  <c r="S11" i="49" s="1"/>
  <c r="I10" i="49"/>
  <c r="E10" i="49"/>
  <c r="S10" i="49" s="1"/>
  <c r="I9" i="49"/>
  <c r="E9" i="49"/>
  <c r="S9" i="49" s="1"/>
  <c r="I8" i="49"/>
  <c r="E8" i="49"/>
  <c r="S8" i="49" s="1"/>
  <c r="I7" i="49"/>
  <c r="E7" i="49"/>
  <c r="S7" i="49" s="1"/>
  <c r="I6" i="49"/>
  <c r="E6" i="49"/>
  <c r="S6" i="49" s="1"/>
  <c r="I5" i="49"/>
  <c r="I49" i="49" s="1"/>
  <c r="E5" i="49"/>
  <c r="S5" i="49" s="1"/>
  <c r="S48" i="49" l="1"/>
  <c r="E49" i="49"/>
  <c r="S27" i="49"/>
  <c r="S28" i="49"/>
  <c r="S29" i="49"/>
  <c r="S30" i="49"/>
  <c r="S31" i="49"/>
  <c r="S32" i="49"/>
  <c r="S33" i="49"/>
  <c r="S34" i="49"/>
  <c r="S35" i="49"/>
  <c r="S36" i="49"/>
  <c r="S37" i="49"/>
  <c r="S38" i="49"/>
  <c r="S39" i="49"/>
  <c r="S40" i="49"/>
  <c r="S41" i="49"/>
  <c r="S42" i="49"/>
  <c r="S43" i="49"/>
  <c r="S44" i="49"/>
  <c r="S45" i="49"/>
  <c r="S46" i="49"/>
  <c r="S47" i="49"/>
  <c r="M924" i="48" l="1"/>
  <c r="L924" i="48"/>
  <c r="K924" i="48"/>
  <c r="I924" i="48"/>
  <c r="H924" i="48"/>
  <c r="G924" i="48"/>
  <c r="E924" i="48"/>
  <c r="J923" i="48"/>
  <c r="F923" i="48"/>
  <c r="J922" i="48"/>
  <c r="F922" i="48"/>
  <c r="J921" i="48"/>
  <c r="F921" i="48"/>
  <c r="J920" i="48"/>
  <c r="F920" i="48"/>
  <c r="J919" i="48"/>
  <c r="F919" i="48"/>
  <c r="J918" i="48"/>
  <c r="F918" i="48"/>
  <c r="J917" i="48"/>
  <c r="F917" i="48"/>
  <c r="J916" i="48"/>
  <c r="F916" i="48"/>
  <c r="J915" i="48"/>
  <c r="F915" i="48"/>
  <c r="J914" i="48"/>
  <c r="F914" i="48"/>
  <c r="J913" i="48"/>
  <c r="J924" i="48" s="1"/>
  <c r="F913" i="48"/>
  <c r="M910" i="48"/>
  <c r="L910" i="48"/>
  <c r="K910" i="48"/>
  <c r="I910" i="48"/>
  <c r="H910" i="48"/>
  <c r="G910" i="48"/>
  <c r="E910" i="48"/>
  <c r="J909" i="48"/>
  <c r="F909" i="48"/>
  <c r="J908" i="48"/>
  <c r="F908" i="48"/>
  <c r="J907" i="48"/>
  <c r="F907" i="48"/>
  <c r="J906" i="48"/>
  <c r="F906" i="48"/>
  <c r="J905" i="48"/>
  <c r="F905" i="48"/>
  <c r="J904" i="48"/>
  <c r="F904" i="48"/>
  <c r="J903" i="48"/>
  <c r="F903" i="48"/>
  <c r="J902" i="48"/>
  <c r="F902" i="48"/>
  <c r="J901" i="48"/>
  <c r="F901" i="48"/>
  <c r="J900" i="48"/>
  <c r="F900" i="48"/>
  <c r="J899" i="48"/>
  <c r="F899" i="48"/>
  <c r="J898" i="48"/>
  <c r="F898" i="48"/>
  <c r="J897" i="48"/>
  <c r="F897" i="48"/>
  <c r="J896" i="48"/>
  <c r="F896" i="48"/>
  <c r="J895" i="48"/>
  <c r="F895" i="48"/>
  <c r="J894" i="48"/>
  <c r="F894" i="48"/>
  <c r="J893" i="48"/>
  <c r="F893" i="48"/>
  <c r="J892" i="48"/>
  <c r="F892" i="48"/>
  <c r="J891" i="48"/>
  <c r="F891" i="48"/>
  <c r="J890" i="48"/>
  <c r="F890" i="48"/>
  <c r="J889" i="48"/>
  <c r="F889" i="48"/>
  <c r="J888" i="48"/>
  <c r="F888" i="48"/>
  <c r="J887" i="48"/>
  <c r="F887" i="48"/>
  <c r="J886" i="48"/>
  <c r="F886" i="48"/>
  <c r="J885" i="48"/>
  <c r="F885" i="48"/>
  <c r="J884" i="48"/>
  <c r="F884" i="48"/>
  <c r="J883" i="48"/>
  <c r="F883" i="48"/>
  <c r="J882" i="48"/>
  <c r="F882" i="48"/>
  <c r="J881" i="48"/>
  <c r="F881" i="48"/>
  <c r="J880" i="48"/>
  <c r="F880" i="48"/>
  <c r="J879" i="48"/>
  <c r="F879" i="48"/>
  <c r="J878" i="48"/>
  <c r="F878" i="48"/>
  <c r="J877" i="48"/>
  <c r="F877" i="48"/>
  <c r="J876" i="48"/>
  <c r="F876" i="48"/>
  <c r="J875" i="48"/>
  <c r="F875" i="48"/>
  <c r="J874" i="48"/>
  <c r="F874" i="48"/>
  <c r="J873" i="48"/>
  <c r="F873" i="48"/>
  <c r="J872" i="48"/>
  <c r="F872" i="48"/>
  <c r="J871" i="48"/>
  <c r="F871" i="48"/>
  <c r="J870" i="48"/>
  <c r="F870" i="48"/>
  <c r="J869" i="48"/>
  <c r="F869" i="48"/>
  <c r="J868" i="48"/>
  <c r="F868" i="48"/>
  <c r="J867" i="48"/>
  <c r="F867" i="48"/>
  <c r="J866" i="48"/>
  <c r="F866" i="48"/>
  <c r="J865" i="48"/>
  <c r="F865" i="48"/>
  <c r="J864" i="48"/>
  <c r="F864" i="48"/>
  <c r="J863" i="48"/>
  <c r="F863" i="48"/>
  <c r="J862" i="48"/>
  <c r="F862" i="48"/>
  <c r="J860" i="48"/>
  <c r="F860" i="48"/>
  <c r="J859" i="48"/>
  <c r="F859" i="48"/>
  <c r="J858" i="48"/>
  <c r="F858" i="48"/>
  <c r="J857" i="48"/>
  <c r="F857" i="48"/>
  <c r="J856" i="48"/>
  <c r="F856" i="48"/>
  <c r="J855" i="48"/>
  <c r="F855" i="48"/>
  <c r="J854" i="48"/>
  <c r="F854" i="48"/>
  <c r="J853" i="48"/>
  <c r="F853" i="48"/>
  <c r="J852" i="48"/>
  <c r="F852" i="48"/>
  <c r="J851" i="48"/>
  <c r="F851" i="48"/>
  <c r="J850" i="48"/>
  <c r="F850" i="48"/>
  <c r="J849" i="48"/>
  <c r="F849" i="48"/>
  <c r="J848" i="48"/>
  <c r="F848" i="48"/>
  <c r="J847" i="48"/>
  <c r="F847" i="48"/>
  <c r="J846" i="48"/>
  <c r="F846" i="48"/>
  <c r="J845" i="48"/>
  <c r="F845" i="48"/>
  <c r="J844" i="48"/>
  <c r="F844" i="48"/>
  <c r="J843" i="48"/>
  <c r="F843" i="48"/>
  <c r="J842" i="48"/>
  <c r="F842" i="48"/>
  <c r="J841" i="48"/>
  <c r="F841" i="48"/>
  <c r="J840" i="48"/>
  <c r="F840" i="48"/>
  <c r="J839" i="48"/>
  <c r="F839" i="48"/>
  <c r="J838" i="48"/>
  <c r="F838" i="48"/>
  <c r="J837" i="48"/>
  <c r="F837" i="48"/>
  <c r="J836" i="48"/>
  <c r="F836" i="48"/>
  <c r="J835" i="48"/>
  <c r="F835" i="48"/>
  <c r="J834" i="48"/>
  <c r="F834" i="48"/>
  <c r="J833" i="48"/>
  <c r="F833" i="48"/>
  <c r="J832" i="48"/>
  <c r="F832" i="48"/>
  <c r="J831" i="48"/>
  <c r="F831" i="48"/>
  <c r="J830" i="48"/>
  <c r="F830" i="48"/>
  <c r="J829" i="48"/>
  <c r="F829" i="48"/>
  <c r="J828" i="48"/>
  <c r="F828" i="48"/>
  <c r="J827" i="48"/>
  <c r="F827" i="48"/>
  <c r="J826" i="48"/>
  <c r="F826" i="48"/>
  <c r="J825" i="48"/>
  <c r="F825" i="48"/>
  <c r="J824" i="48"/>
  <c r="F824" i="48"/>
  <c r="J823" i="48"/>
  <c r="F823" i="48"/>
  <c r="J822" i="48"/>
  <c r="F822" i="48"/>
  <c r="J821" i="48"/>
  <c r="F821" i="48"/>
  <c r="J820" i="48"/>
  <c r="F820" i="48"/>
  <c r="J819" i="48"/>
  <c r="F819" i="48"/>
  <c r="J818" i="48"/>
  <c r="F818" i="48"/>
  <c r="J817" i="48"/>
  <c r="F817" i="48"/>
  <c r="J816" i="48"/>
  <c r="F816" i="48"/>
  <c r="J815" i="48"/>
  <c r="F815" i="48"/>
  <c r="J814" i="48"/>
  <c r="F814" i="48"/>
  <c r="J813" i="48"/>
  <c r="F813" i="48"/>
  <c r="J812" i="48"/>
  <c r="F812" i="48"/>
  <c r="J811" i="48"/>
  <c r="F811" i="48"/>
  <c r="J810" i="48"/>
  <c r="F810" i="48"/>
  <c r="J809" i="48"/>
  <c r="F809" i="48"/>
  <c r="J808" i="48"/>
  <c r="F808" i="48"/>
  <c r="J807" i="48"/>
  <c r="F807" i="48"/>
  <c r="J806" i="48"/>
  <c r="F806" i="48"/>
  <c r="J805" i="48"/>
  <c r="F805" i="48"/>
  <c r="J804" i="48"/>
  <c r="F804" i="48"/>
  <c r="J803" i="48"/>
  <c r="F803" i="48"/>
  <c r="J802" i="48"/>
  <c r="F802" i="48"/>
  <c r="J801" i="48"/>
  <c r="F801" i="48"/>
  <c r="J800" i="48"/>
  <c r="F800" i="48"/>
  <c r="J799" i="48"/>
  <c r="F799" i="48"/>
  <c r="J798" i="48"/>
  <c r="F798" i="48"/>
  <c r="J797" i="48"/>
  <c r="F797" i="48"/>
  <c r="J796" i="48"/>
  <c r="F796" i="48"/>
  <c r="J795" i="48"/>
  <c r="F795" i="48"/>
  <c r="J794" i="48"/>
  <c r="F794" i="48"/>
  <c r="J793" i="48"/>
  <c r="F793" i="48"/>
  <c r="J792" i="48"/>
  <c r="F792" i="48"/>
  <c r="J791" i="48"/>
  <c r="F791" i="48"/>
  <c r="J790" i="48"/>
  <c r="F790" i="48"/>
  <c r="J789" i="48"/>
  <c r="F789" i="48"/>
  <c r="J788" i="48"/>
  <c r="F788" i="48"/>
  <c r="J787" i="48"/>
  <c r="F787" i="48"/>
  <c r="J786" i="48"/>
  <c r="F786" i="48"/>
  <c r="J785" i="48"/>
  <c r="F785" i="48"/>
  <c r="J784" i="48"/>
  <c r="F784" i="48"/>
  <c r="J783" i="48"/>
  <c r="F783" i="48"/>
  <c r="J782" i="48"/>
  <c r="F782" i="48"/>
  <c r="J781" i="48"/>
  <c r="F781" i="48"/>
  <c r="J780" i="48"/>
  <c r="F780" i="48"/>
  <c r="J779" i="48"/>
  <c r="F779" i="48"/>
  <c r="J778" i="48"/>
  <c r="F778" i="48"/>
  <c r="J777" i="48"/>
  <c r="F777" i="48"/>
  <c r="J776" i="48"/>
  <c r="F776" i="48"/>
  <c r="J775" i="48"/>
  <c r="F775" i="48"/>
  <c r="J774" i="48"/>
  <c r="F774" i="48"/>
  <c r="J773" i="48"/>
  <c r="F773" i="48"/>
  <c r="J772" i="48"/>
  <c r="F772" i="48"/>
  <c r="J771" i="48"/>
  <c r="F771" i="48"/>
  <c r="J770" i="48"/>
  <c r="F770" i="48"/>
  <c r="J769" i="48"/>
  <c r="F769" i="48"/>
  <c r="J768" i="48"/>
  <c r="F768" i="48"/>
  <c r="J767" i="48"/>
  <c r="F767" i="48"/>
  <c r="J766" i="48"/>
  <c r="F766" i="48"/>
  <c r="J765" i="48"/>
  <c r="F765" i="48"/>
  <c r="J764" i="48"/>
  <c r="F764" i="48"/>
  <c r="J763" i="48"/>
  <c r="F763" i="48"/>
  <c r="J762" i="48"/>
  <c r="F762" i="48"/>
  <c r="J761" i="48"/>
  <c r="F761" i="48"/>
  <c r="J760" i="48"/>
  <c r="F760" i="48"/>
  <c r="J759" i="48"/>
  <c r="F759" i="48"/>
  <c r="J758" i="48"/>
  <c r="F758" i="48"/>
  <c r="J757" i="48"/>
  <c r="F757" i="48"/>
  <c r="J756" i="48"/>
  <c r="F756" i="48"/>
  <c r="J755" i="48"/>
  <c r="F755" i="48"/>
  <c r="J754" i="48"/>
  <c r="F754" i="48"/>
  <c r="J753" i="48"/>
  <c r="F753" i="48"/>
  <c r="J752" i="48"/>
  <c r="F752" i="48"/>
  <c r="J751" i="48"/>
  <c r="F751" i="48"/>
  <c r="J750" i="48"/>
  <c r="F750" i="48"/>
  <c r="J749" i="48"/>
  <c r="F749" i="48"/>
  <c r="J748" i="48"/>
  <c r="F748" i="48"/>
  <c r="J747" i="48"/>
  <c r="F747" i="48"/>
  <c r="J746" i="48"/>
  <c r="F746" i="48"/>
  <c r="J745" i="48"/>
  <c r="F745" i="48"/>
  <c r="J744" i="48"/>
  <c r="F744" i="48"/>
  <c r="J743" i="48"/>
  <c r="F743" i="48"/>
  <c r="J742" i="48"/>
  <c r="F742" i="48"/>
  <c r="J741" i="48"/>
  <c r="F741" i="48"/>
  <c r="M738" i="48"/>
  <c r="L738" i="48"/>
  <c r="K738" i="48"/>
  <c r="I738" i="48"/>
  <c r="H738" i="48"/>
  <c r="G738" i="48"/>
  <c r="E738" i="48"/>
  <c r="J737" i="48"/>
  <c r="F737" i="48"/>
  <c r="L736" i="48"/>
  <c r="F736" i="48"/>
  <c r="J735" i="48"/>
  <c r="F735" i="48"/>
  <c r="J734" i="48"/>
  <c r="F734" i="48"/>
  <c r="J733" i="48"/>
  <c r="F733" i="48"/>
  <c r="J732" i="48"/>
  <c r="F732" i="48"/>
  <c r="J731" i="48"/>
  <c r="F731" i="48"/>
  <c r="J730" i="48"/>
  <c r="F730" i="48"/>
  <c r="J729" i="48"/>
  <c r="F729" i="48"/>
  <c r="J728" i="48"/>
  <c r="F728" i="48"/>
  <c r="J727" i="48"/>
  <c r="F727" i="48"/>
  <c r="J726" i="48"/>
  <c r="F726" i="48"/>
  <c r="J725" i="48"/>
  <c r="F725" i="48"/>
  <c r="J724" i="48"/>
  <c r="F724" i="48"/>
  <c r="J723" i="48"/>
  <c r="F723" i="48"/>
  <c r="J722" i="48"/>
  <c r="F722" i="48"/>
  <c r="J721" i="48"/>
  <c r="F721" i="48"/>
  <c r="F718" i="48"/>
  <c r="E718" i="48"/>
  <c r="M717" i="48"/>
  <c r="M718" i="48" s="1"/>
  <c r="L717" i="48"/>
  <c r="K717" i="48"/>
  <c r="I717" i="48"/>
  <c r="H717" i="48"/>
  <c r="H718" i="48" s="1"/>
  <c r="G717" i="48"/>
  <c r="E717" i="48"/>
  <c r="J716" i="48"/>
  <c r="F716" i="48"/>
  <c r="J715" i="48"/>
  <c r="F715" i="48"/>
  <c r="J714" i="48"/>
  <c r="F714" i="48"/>
  <c r="J713" i="48"/>
  <c r="F713" i="48"/>
  <c r="J712" i="48"/>
  <c r="F712" i="48"/>
  <c r="J711" i="48"/>
  <c r="F711" i="48"/>
  <c r="J710" i="48"/>
  <c r="J717" i="48" s="1"/>
  <c r="J718" i="48" s="1"/>
  <c r="F710" i="48"/>
  <c r="F717" i="48" s="1"/>
  <c r="M709" i="48"/>
  <c r="L709" i="48"/>
  <c r="K709" i="48"/>
  <c r="I709" i="48"/>
  <c r="H709" i="48"/>
  <c r="G709" i="48"/>
  <c r="F709" i="48"/>
  <c r="E709" i="48"/>
  <c r="J708" i="48"/>
  <c r="F708" i="48"/>
  <c r="J707" i="48"/>
  <c r="F707" i="48"/>
  <c r="J706" i="48"/>
  <c r="F706" i="48"/>
  <c r="J705" i="48"/>
  <c r="F705" i="48"/>
  <c r="J704" i="48"/>
  <c r="F704" i="48"/>
  <c r="J703" i="48"/>
  <c r="F703" i="48"/>
  <c r="J702" i="48"/>
  <c r="F702" i="48"/>
  <c r="J701" i="48"/>
  <c r="F701" i="48"/>
  <c r="J700" i="48"/>
  <c r="F700" i="48"/>
  <c r="J699" i="48"/>
  <c r="F699" i="48"/>
  <c r="J698" i="48"/>
  <c r="F698" i="48"/>
  <c r="J697" i="48"/>
  <c r="F697" i="48"/>
  <c r="J696" i="48"/>
  <c r="F696" i="48"/>
  <c r="J695" i="48"/>
  <c r="F695" i="48"/>
  <c r="J694" i="48"/>
  <c r="F694" i="48"/>
  <c r="J693" i="48"/>
  <c r="F693" i="48"/>
  <c r="J692" i="48"/>
  <c r="F692" i="48"/>
  <c r="J691" i="48"/>
  <c r="F691" i="48"/>
  <c r="J690" i="48"/>
  <c r="F690" i="48"/>
  <c r="J689" i="48"/>
  <c r="J709" i="48" s="1"/>
  <c r="F689" i="48"/>
  <c r="L686" i="48"/>
  <c r="I686" i="48"/>
  <c r="M685" i="48"/>
  <c r="L685" i="48"/>
  <c r="K685" i="48"/>
  <c r="K686" i="48" s="1"/>
  <c r="I685" i="48"/>
  <c r="H685" i="48"/>
  <c r="G685" i="48"/>
  <c r="G686" i="48" s="1"/>
  <c r="F685" i="48"/>
  <c r="E685" i="48"/>
  <c r="J684" i="48"/>
  <c r="F684" i="48"/>
  <c r="J683" i="48"/>
  <c r="F683" i="48"/>
  <c r="J682" i="48"/>
  <c r="F682" i="48"/>
  <c r="J681" i="48"/>
  <c r="F681" i="48"/>
  <c r="J680" i="48"/>
  <c r="F680" i="48"/>
  <c r="J679" i="48"/>
  <c r="F679" i="48"/>
  <c r="J678" i="48"/>
  <c r="F678" i="48"/>
  <c r="J677" i="48"/>
  <c r="F677" i="48"/>
  <c r="J676" i="48"/>
  <c r="F676" i="48"/>
  <c r="J675" i="48"/>
  <c r="F675" i="48"/>
  <c r="J674" i="48"/>
  <c r="F674" i="48"/>
  <c r="J673" i="48"/>
  <c r="F673" i="48"/>
  <c r="M672" i="48"/>
  <c r="M686" i="48" s="1"/>
  <c r="L672" i="48"/>
  <c r="K672" i="48"/>
  <c r="I672" i="48"/>
  <c r="H672" i="48"/>
  <c r="G672" i="48"/>
  <c r="F672" i="48"/>
  <c r="E672" i="48"/>
  <c r="E686" i="48" s="1"/>
  <c r="J671" i="48"/>
  <c r="F671" i="48"/>
  <c r="J670" i="48"/>
  <c r="F670" i="48"/>
  <c r="J669" i="48"/>
  <c r="F669" i="48"/>
  <c r="J668" i="48"/>
  <c r="F668" i="48"/>
  <c r="J667" i="48"/>
  <c r="F667" i="48"/>
  <c r="J666" i="48"/>
  <c r="F666" i="48"/>
  <c r="J665" i="48"/>
  <c r="F665" i="48"/>
  <c r="J664" i="48"/>
  <c r="F664" i="48"/>
  <c r="J663" i="48"/>
  <c r="F663" i="48"/>
  <c r="J662" i="48"/>
  <c r="F662" i="48"/>
  <c r="J661" i="48"/>
  <c r="F661" i="48"/>
  <c r="J660" i="48"/>
  <c r="F660" i="48"/>
  <c r="J659" i="48"/>
  <c r="F659" i="48"/>
  <c r="J658" i="48"/>
  <c r="F658" i="48"/>
  <c r="J657" i="48"/>
  <c r="F657" i="48"/>
  <c r="J656" i="48"/>
  <c r="F656" i="48"/>
  <c r="J655" i="48"/>
  <c r="F655" i="48"/>
  <c r="J654" i="48"/>
  <c r="F654" i="48"/>
  <c r="J653" i="48"/>
  <c r="F653" i="48"/>
  <c r="J652" i="48"/>
  <c r="F652" i="48"/>
  <c r="J651" i="48"/>
  <c r="F651" i="48"/>
  <c r="J650" i="48"/>
  <c r="F650" i="48"/>
  <c r="J649" i="48"/>
  <c r="F649" i="48"/>
  <c r="J648" i="48"/>
  <c r="F648" i="48"/>
  <c r="J647" i="48"/>
  <c r="F647" i="48"/>
  <c r="J646" i="48"/>
  <c r="F646" i="48"/>
  <c r="J645" i="48"/>
  <c r="F645" i="48"/>
  <c r="J644" i="48"/>
  <c r="F644" i="48"/>
  <c r="J643" i="48"/>
  <c r="F643" i="48"/>
  <c r="J642" i="48"/>
  <c r="F642" i="48"/>
  <c r="J641" i="48"/>
  <c r="F641" i="48"/>
  <c r="J640" i="48"/>
  <c r="F640" i="48"/>
  <c r="J639" i="48"/>
  <c r="F639" i="48"/>
  <c r="J638" i="48"/>
  <c r="F638" i="48"/>
  <c r="J637" i="48"/>
  <c r="F637" i="48"/>
  <c r="J636" i="48"/>
  <c r="F636" i="48"/>
  <c r="J635" i="48"/>
  <c r="F635" i="48"/>
  <c r="J634" i="48"/>
  <c r="F634" i="48"/>
  <c r="J633" i="48"/>
  <c r="F633" i="48"/>
  <c r="J632" i="48"/>
  <c r="F632" i="48"/>
  <c r="J631" i="48"/>
  <c r="F631" i="48"/>
  <c r="J630" i="48"/>
  <c r="F630" i="48"/>
  <c r="J629" i="48"/>
  <c r="F629" i="48"/>
  <c r="J628" i="48"/>
  <c r="F628" i="48"/>
  <c r="J627" i="48"/>
  <c r="F627" i="48"/>
  <c r="J626" i="48"/>
  <c r="F626" i="48"/>
  <c r="J625" i="48"/>
  <c r="F625" i="48"/>
  <c r="J624" i="48"/>
  <c r="F624" i="48"/>
  <c r="J623" i="48"/>
  <c r="F623" i="48"/>
  <c r="M620" i="48"/>
  <c r="E620" i="48"/>
  <c r="M619" i="48"/>
  <c r="L619" i="48"/>
  <c r="L620" i="48" s="1"/>
  <c r="K619" i="48"/>
  <c r="K620" i="48" s="1"/>
  <c r="J619" i="48"/>
  <c r="I619" i="48"/>
  <c r="H619" i="48"/>
  <c r="G619" i="48"/>
  <c r="F619" i="48"/>
  <c r="E619" i="48"/>
  <c r="J618" i="48"/>
  <c r="F618" i="48"/>
  <c r="J617" i="48"/>
  <c r="F617" i="48"/>
  <c r="J616" i="48"/>
  <c r="F616" i="48"/>
  <c r="J615" i="48"/>
  <c r="F615" i="48"/>
  <c r="M614" i="48"/>
  <c r="L614" i="48"/>
  <c r="K614" i="48"/>
  <c r="I614" i="48"/>
  <c r="H614" i="48"/>
  <c r="G614" i="48"/>
  <c r="F614" i="48"/>
  <c r="E614" i="48"/>
  <c r="J613" i="48"/>
  <c r="F613" i="48"/>
  <c r="J612" i="48"/>
  <c r="F612" i="48"/>
  <c r="J611" i="48"/>
  <c r="F611" i="48"/>
  <c r="J610" i="48"/>
  <c r="F610" i="48"/>
  <c r="J609" i="48"/>
  <c r="F609" i="48"/>
  <c r="J608" i="48"/>
  <c r="F608" i="48"/>
  <c r="J607" i="48"/>
  <c r="F607" i="48"/>
  <c r="J606" i="48"/>
  <c r="F606" i="48"/>
  <c r="J605" i="48"/>
  <c r="F605" i="48"/>
  <c r="J604" i="48"/>
  <c r="F604" i="48"/>
  <c r="M603" i="48"/>
  <c r="L603" i="48"/>
  <c r="K603" i="48"/>
  <c r="I603" i="48"/>
  <c r="H603" i="48"/>
  <c r="G603" i="48"/>
  <c r="E603" i="48"/>
  <c r="J602" i="48"/>
  <c r="F602" i="48"/>
  <c r="J601" i="48"/>
  <c r="F601" i="48"/>
  <c r="J600" i="48"/>
  <c r="F600" i="48"/>
  <c r="J599" i="48"/>
  <c r="F599" i="48"/>
  <c r="J598" i="48"/>
  <c r="F598" i="48"/>
  <c r="J597" i="48"/>
  <c r="F597" i="48"/>
  <c r="J596" i="48"/>
  <c r="F596" i="48"/>
  <c r="J595" i="48"/>
  <c r="F595" i="48"/>
  <c r="J594" i="48"/>
  <c r="F594" i="48"/>
  <c r="J593" i="48"/>
  <c r="F593" i="48"/>
  <c r="J592" i="48"/>
  <c r="F592" i="48"/>
  <c r="J591" i="48"/>
  <c r="J603" i="48" s="1"/>
  <c r="F591" i="48"/>
  <c r="M588" i="48"/>
  <c r="L588" i="48"/>
  <c r="K588" i="48"/>
  <c r="I588" i="48"/>
  <c r="H588" i="48"/>
  <c r="G588" i="48"/>
  <c r="F588" i="48"/>
  <c r="E588" i="48"/>
  <c r="J587" i="48"/>
  <c r="F587" i="48"/>
  <c r="J586" i="48"/>
  <c r="F586" i="48"/>
  <c r="J585" i="48"/>
  <c r="F585" i="48"/>
  <c r="J584" i="48"/>
  <c r="F584" i="48"/>
  <c r="J583" i="48"/>
  <c r="F583" i="48"/>
  <c r="J582" i="48"/>
  <c r="F582" i="48"/>
  <c r="J581" i="48"/>
  <c r="F581" i="48"/>
  <c r="J580" i="48"/>
  <c r="F580" i="48"/>
  <c r="J579" i="48"/>
  <c r="F579" i="48"/>
  <c r="J578" i="48"/>
  <c r="F578" i="48"/>
  <c r="J577" i="48"/>
  <c r="F577" i="48"/>
  <c r="J576" i="48"/>
  <c r="F576" i="48"/>
  <c r="J575" i="48"/>
  <c r="F575" i="48"/>
  <c r="J574" i="48"/>
  <c r="F574" i="48"/>
  <c r="J573" i="48"/>
  <c r="F573" i="48"/>
  <c r="J572" i="48"/>
  <c r="F572" i="48"/>
  <c r="J571" i="48"/>
  <c r="F571" i="48"/>
  <c r="J570" i="48"/>
  <c r="F570" i="48"/>
  <c r="J569" i="48"/>
  <c r="F569" i="48"/>
  <c r="J568" i="48"/>
  <c r="F568" i="48"/>
  <c r="J567" i="48"/>
  <c r="F567" i="48"/>
  <c r="J566" i="48"/>
  <c r="F566" i="48"/>
  <c r="J565" i="48"/>
  <c r="F565" i="48"/>
  <c r="J564" i="48"/>
  <c r="F564" i="48"/>
  <c r="J563" i="48"/>
  <c r="F563" i="48"/>
  <c r="J562" i="48"/>
  <c r="F562" i="48"/>
  <c r="J561" i="48"/>
  <c r="F561" i="48"/>
  <c r="J560" i="48"/>
  <c r="F560" i="48"/>
  <c r="G557" i="48"/>
  <c r="M556" i="48"/>
  <c r="L556" i="48"/>
  <c r="K556" i="48"/>
  <c r="I556" i="48"/>
  <c r="H556" i="48"/>
  <c r="G556" i="48"/>
  <c r="E556" i="48"/>
  <c r="J555" i="48"/>
  <c r="F555" i="48"/>
  <c r="J554" i="48"/>
  <c r="F554" i="48"/>
  <c r="J553" i="48"/>
  <c r="F553" i="48"/>
  <c r="J552" i="48"/>
  <c r="F552" i="48"/>
  <c r="J551" i="48"/>
  <c r="F551" i="48"/>
  <c r="J550" i="48"/>
  <c r="F550" i="48"/>
  <c r="J549" i="48"/>
  <c r="F549" i="48"/>
  <c r="J548" i="48"/>
  <c r="F548" i="48"/>
  <c r="J547" i="48"/>
  <c r="F547" i="48"/>
  <c r="J546" i="48"/>
  <c r="F546" i="48"/>
  <c r="J545" i="48"/>
  <c r="F545" i="48"/>
  <c r="J544" i="48"/>
  <c r="F544" i="48"/>
  <c r="J543" i="48"/>
  <c r="F543" i="48"/>
  <c r="J542" i="48"/>
  <c r="F542" i="48"/>
  <c r="J541" i="48"/>
  <c r="F541" i="48"/>
  <c r="J540" i="48"/>
  <c r="F540" i="48"/>
  <c r="J539" i="48"/>
  <c r="F539" i="48"/>
  <c r="J538" i="48"/>
  <c r="F538" i="48"/>
  <c r="J537" i="48"/>
  <c r="F537" i="48"/>
  <c r="J536" i="48"/>
  <c r="F536" i="48"/>
  <c r="J535" i="48"/>
  <c r="F535" i="48"/>
  <c r="J534" i="48"/>
  <c r="F534" i="48"/>
  <c r="J533" i="48"/>
  <c r="F533" i="48"/>
  <c r="J532" i="48"/>
  <c r="F532" i="48"/>
  <c r="J531" i="48"/>
  <c r="F531" i="48"/>
  <c r="J530" i="48"/>
  <c r="F530" i="48"/>
  <c r="J529" i="48"/>
  <c r="F529" i="48"/>
  <c r="J528" i="48"/>
  <c r="F528" i="48"/>
  <c r="J527" i="48"/>
  <c r="F527" i="48"/>
  <c r="J526" i="48"/>
  <c r="F526" i="48"/>
  <c r="J525" i="48"/>
  <c r="F525" i="48"/>
  <c r="J524" i="48"/>
  <c r="F524" i="48"/>
  <c r="J523" i="48"/>
  <c r="F523" i="48"/>
  <c r="J522" i="48"/>
  <c r="J556" i="48" s="1"/>
  <c r="F522" i="48"/>
  <c r="M521" i="48"/>
  <c r="L521" i="48"/>
  <c r="L557" i="48" s="1"/>
  <c r="K521" i="48"/>
  <c r="I521" i="48"/>
  <c r="H521" i="48"/>
  <c r="G521" i="48"/>
  <c r="E521" i="48"/>
  <c r="J520" i="48"/>
  <c r="F520" i="48"/>
  <c r="J519" i="48"/>
  <c r="F519" i="48"/>
  <c r="J518" i="48"/>
  <c r="F518" i="48"/>
  <c r="J517" i="48"/>
  <c r="F517" i="48"/>
  <c r="J516" i="48"/>
  <c r="F516" i="48"/>
  <c r="J515" i="48"/>
  <c r="F515" i="48"/>
  <c r="J514" i="48"/>
  <c r="F514" i="48"/>
  <c r="J513" i="48"/>
  <c r="F513" i="48"/>
  <c r="J512" i="48"/>
  <c r="F512" i="48"/>
  <c r="J511" i="48"/>
  <c r="F511" i="48"/>
  <c r="J510" i="48"/>
  <c r="F510" i="48"/>
  <c r="J509" i="48"/>
  <c r="F509" i="48"/>
  <c r="J508" i="48"/>
  <c r="F508" i="48"/>
  <c r="J507" i="48"/>
  <c r="F507" i="48"/>
  <c r="J506" i="48"/>
  <c r="F506" i="48"/>
  <c r="J505" i="48"/>
  <c r="F505" i="48"/>
  <c r="J504" i="48"/>
  <c r="F504" i="48"/>
  <c r="J503" i="48"/>
  <c r="F503" i="48"/>
  <c r="J502" i="48"/>
  <c r="F502" i="48"/>
  <c r="J501" i="48"/>
  <c r="F501" i="48"/>
  <c r="J500" i="48"/>
  <c r="F500" i="48"/>
  <c r="J499" i="48"/>
  <c r="F499" i="48"/>
  <c r="J498" i="48"/>
  <c r="F498" i="48"/>
  <c r="J497" i="48"/>
  <c r="F497" i="48"/>
  <c r="J496" i="48"/>
  <c r="F496" i="48"/>
  <c r="J495" i="48"/>
  <c r="F495" i="48"/>
  <c r="J494" i="48"/>
  <c r="F494" i="48"/>
  <c r="J493" i="48"/>
  <c r="F493" i="48"/>
  <c r="J492" i="48"/>
  <c r="F492" i="48"/>
  <c r="J491" i="48"/>
  <c r="F491" i="48"/>
  <c r="J490" i="48"/>
  <c r="F490" i="48"/>
  <c r="J489" i="48"/>
  <c r="F489" i="48"/>
  <c r="J488" i="48"/>
  <c r="F488" i="48"/>
  <c r="J487" i="48"/>
  <c r="F487" i="48"/>
  <c r="J486" i="48"/>
  <c r="F486" i="48"/>
  <c r="J485" i="48"/>
  <c r="F485" i="48"/>
  <c r="J484" i="48"/>
  <c r="F484" i="48"/>
  <c r="J483" i="48"/>
  <c r="F483" i="48"/>
  <c r="J482" i="48"/>
  <c r="F482" i="48"/>
  <c r="J481" i="48"/>
  <c r="F481" i="48"/>
  <c r="J480" i="48"/>
  <c r="F480" i="48"/>
  <c r="J479" i="48"/>
  <c r="F479" i="48"/>
  <c r="J478" i="48"/>
  <c r="F478" i="48"/>
  <c r="J477" i="48"/>
  <c r="F477" i="48"/>
  <c r="J476" i="48"/>
  <c r="F476" i="48"/>
  <c r="J475" i="48"/>
  <c r="F475" i="48"/>
  <c r="J474" i="48"/>
  <c r="F474" i="48"/>
  <c r="J473" i="48"/>
  <c r="F473" i="48"/>
  <c r="J472" i="48"/>
  <c r="F472" i="48"/>
  <c r="J471" i="48"/>
  <c r="F471" i="48"/>
  <c r="J470" i="48"/>
  <c r="F470" i="48"/>
  <c r="J469" i="48"/>
  <c r="F469" i="48"/>
  <c r="J468" i="48"/>
  <c r="F468" i="48"/>
  <c r="J467" i="48"/>
  <c r="F467" i="48"/>
  <c r="J466" i="48"/>
  <c r="F466" i="48"/>
  <c r="J465" i="48"/>
  <c r="F465" i="48"/>
  <c r="J464" i="48"/>
  <c r="F464" i="48"/>
  <c r="J463" i="48"/>
  <c r="F463" i="48"/>
  <c r="J462" i="48"/>
  <c r="F462" i="48"/>
  <c r="J461" i="48"/>
  <c r="F461" i="48"/>
  <c r="J460" i="48"/>
  <c r="F460" i="48"/>
  <c r="M457" i="48"/>
  <c r="L457" i="48"/>
  <c r="K457" i="48"/>
  <c r="I457" i="48"/>
  <c r="H457" i="48"/>
  <c r="G457" i="48"/>
  <c r="E457" i="48"/>
  <c r="J456" i="48"/>
  <c r="F456" i="48"/>
  <c r="J455" i="48"/>
  <c r="F455" i="48"/>
  <c r="J454" i="48"/>
  <c r="F454" i="48"/>
  <c r="J453" i="48"/>
  <c r="F453" i="48"/>
  <c r="J452" i="48"/>
  <c r="F452" i="48"/>
  <c r="J451" i="48"/>
  <c r="F451" i="48"/>
  <c r="J450" i="48"/>
  <c r="F450" i="48"/>
  <c r="J449" i="48"/>
  <c r="F449" i="48"/>
  <c r="J448" i="48"/>
  <c r="F448" i="48"/>
  <c r="J447" i="48"/>
  <c r="F447" i="48"/>
  <c r="J446" i="48"/>
  <c r="F446" i="48"/>
  <c r="J445" i="48"/>
  <c r="F445" i="48"/>
  <c r="J444" i="48"/>
  <c r="F444" i="48"/>
  <c r="J443" i="48"/>
  <c r="F443" i="48"/>
  <c r="J442" i="48"/>
  <c r="F442" i="48"/>
  <c r="J441" i="48"/>
  <c r="F441" i="48"/>
  <c r="J440" i="48"/>
  <c r="F440" i="48"/>
  <c r="J439" i="48"/>
  <c r="F439" i="48"/>
  <c r="J438" i="48"/>
  <c r="F438" i="48"/>
  <c r="J437" i="48"/>
  <c r="F437" i="48"/>
  <c r="J436" i="48"/>
  <c r="F436" i="48"/>
  <c r="J435" i="48"/>
  <c r="F435" i="48"/>
  <c r="J434" i="48"/>
  <c r="F434" i="48"/>
  <c r="J433" i="48"/>
  <c r="F433" i="48"/>
  <c r="J432" i="48"/>
  <c r="F432" i="48"/>
  <c r="J431" i="48"/>
  <c r="F431" i="48"/>
  <c r="J430" i="48"/>
  <c r="F430" i="48"/>
  <c r="J429" i="48"/>
  <c r="F429" i="48"/>
  <c r="J428" i="48"/>
  <c r="F428" i="48"/>
  <c r="J427" i="48"/>
  <c r="F427" i="48"/>
  <c r="J426" i="48"/>
  <c r="F426" i="48"/>
  <c r="J425" i="48"/>
  <c r="F425" i="48"/>
  <c r="J424" i="48"/>
  <c r="F424" i="48"/>
  <c r="J423" i="48"/>
  <c r="F423" i="48"/>
  <c r="J422" i="48"/>
  <c r="F422" i="48"/>
  <c r="J421" i="48"/>
  <c r="F421" i="48"/>
  <c r="J420" i="48"/>
  <c r="F420" i="48"/>
  <c r="J419" i="48"/>
  <c r="F419" i="48"/>
  <c r="J418" i="48"/>
  <c r="F418" i="48"/>
  <c r="J417" i="48"/>
  <c r="F417" i="48"/>
  <c r="J416" i="48"/>
  <c r="F416" i="48"/>
  <c r="J415" i="48"/>
  <c r="F415" i="48"/>
  <c r="J414" i="48"/>
  <c r="F414" i="48"/>
  <c r="J413" i="48"/>
  <c r="F413" i="48"/>
  <c r="J412" i="48"/>
  <c r="F412" i="48"/>
  <c r="J411" i="48"/>
  <c r="F411" i="48"/>
  <c r="J410" i="48"/>
  <c r="F410" i="48"/>
  <c r="J409" i="48"/>
  <c r="F409" i="48"/>
  <c r="J408" i="48"/>
  <c r="F408" i="48"/>
  <c r="J407" i="48"/>
  <c r="F407" i="48"/>
  <c r="J406" i="48"/>
  <c r="F406" i="48"/>
  <c r="J405" i="48"/>
  <c r="F405" i="48"/>
  <c r="J404" i="48"/>
  <c r="F404" i="48"/>
  <c r="J403" i="48"/>
  <c r="F403" i="48"/>
  <c r="J402" i="48"/>
  <c r="F402" i="48"/>
  <c r="J401" i="48"/>
  <c r="F401" i="48"/>
  <c r="J400" i="48"/>
  <c r="F400" i="48"/>
  <c r="J399" i="48"/>
  <c r="F399" i="48"/>
  <c r="J398" i="48"/>
  <c r="F398" i="48"/>
  <c r="J397" i="48"/>
  <c r="F397" i="48"/>
  <c r="J396" i="48"/>
  <c r="F396" i="48"/>
  <c r="J395" i="48"/>
  <c r="F395" i="48"/>
  <c r="J394" i="48"/>
  <c r="F394" i="48"/>
  <c r="J393" i="48"/>
  <c r="F393" i="48"/>
  <c r="J392" i="48"/>
  <c r="F392" i="48"/>
  <c r="J391" i="48"/>
  <c r="F391" i="48"/>
  <c r="J390" i="48"/>
  <c r="F390" i="48"/>
  <c r="J389" i="48"/>
  <c r="F389" i="48"/>
  <c r="J388" i="48"/>
  <c r="F388" i="48"/>
  <c r="J387" i="48"/>
  <c r="F387" i="48"/>
  <c r="J386" i="48"/>
  <c r="F386" i="48"/>
  <c r="J385" i="48"/>
  <c r="F385" i="48"/>
  <c r="J384" i="48"/>
  <c r="F384" i="48"/>
  <c r="J383" i="48"/>
  <c r="F383" i="48"/>
  <c r="J382" i="48"/>
  <c r="F382" i="48"/>
  <c r="J381" i="48"/>
  <c r="F381" i="48"/>
  <c r="J380" i="48"/>
  <c r="F380" i="48"/>
  <c r="J379" i="48"/>
  <c r="F379" i="48"/>
  <c r="J378" i="48"/>
  <c r="F378" i="48"/>
  <c r="J377" i="48"/>
  <c r="F377" i="48"/>
  <c r="J376" i="48"/>
  <c r="F376" i="48"/>
  <c r="J375" i="48"/>
  <c r="F375" i="48"/>
  <c r="J374" i="48"/>
  <c r="F374" i="48"/>
  <c r="J373" i="48"/>
  <c r="F373" i="48"/>
  <c r="J372" i="48"/>
  <c r="F372" i="48"/>
  <c r="J371" i="48"/>
  <c r="F371" i="48"/>
  <c r="J370" i="48"/>
  <c r="F370" i="48"/>
  <c r="J369" i="48"/>
  <c r="F369" i="48"/>
  <c r="J368" i="48"/>
  <c r="F368" i="48"/>
  <c r="J367" i="48"/>
  <c r="F367" i="48"/>
  <c r="J366" i="48"/>
  <c r="F366" i="48"/>
  <c r="J365" i="48"/>
  <c r="F365" i="48"/>
  <c r="J364" i="48"/>
  <c r="F364" i="48"/>
  <c r="J363" i="48"/>
  <c r="F363" i="48"/>
  <c r="J362" i="48"/>
  <c r="F362" i="48"/>
  <c r="J361" i="48"/>
  <c r="F361" i="48"/>
  <c r="J360" i="48"/>
  <c r="F360" i="48"/>
  <c r="J359" i="48"/>
  <c r="F359" i="48"/>
  <c r="J358" i="48"/>
  <c r="F358" i="48"/>
  <c r="J357" i="48"/>
  <c r="F357" i="48"/>
  <c r="J356" i="48"/>
  <c r="F356" i="48"/>
  <c r="J355" i="48"/>
  <c r="F355" i="48"/>
  <c r="J354" i="48"/>
  <c r="F354" i="48"/>
  <c r="J353" i="48"/>
  <c r="F353" i="48"/>
  <c r="J352" i="48"/>
  <c r="F352" i="48"/>
  <c r="J351" i="48"/>
  <c r="F351" i="48"/>
  <c r="J350" i="48"/>
  <c r="F350" i="48"/>
  <c r="J349" i="48"/>
  <c r="F349" i="48"/>
  <c r="J348" i="48"/>
  <c r="F348" i="48"/>
  <c r="J347" i="48"/>
  <c r="F347" i="48"/>
  <c r="J346" i="48"/>
  <c r="F346" i="48"/>
  <c r="J345" i="48"/>
  <c r="F345" i="48"/>
  <c r="J344" i="48"/>
  <c r="F344" i="48"/>
  <c r="J343" i="48"/>
  <c r="F343" i="48"/>
  <c r="J342" i="48"/>
  <c r="F342" i="48"/>
  <c r="J341" i="48"/>
  <c r="F341" i="48"/>
  <c r="J340" i="48"/>
  <c r="F340" i="48"/>
  <c r="J339" i="48"/>
  <c r="F339" i="48"/>
  <c r="J338" i="48"/>
  <c r="F338" i="48"/>
  <c r="J337" i="48"/>
  <c r="F337" i="48"/>
  <c r="J336" i="48"/>
  <c r="F336" i="48"/>
  <c r="J335" i="48"/>
  <c r="F335" i="48"/>
  <c r="J334" i="48"/>
  <c r="F334" i="48"/>
  <c r="J333" i="48"/>
  <c r="F333" i="48"/>
  <c r="J332" i="48"/>
  <c r="F332" i="48"/>
  <c r="J331" i="48"/>
  <c r="F331" i="48"/>
  <c r="J330" i="48"/>
  <c r="F330" i="48"/>
  <c r="J329" i="48"/>
  <c r="F329" i="48"/>
  <c r="J328" i="48"/>
  <c r="F328" i="48"/>
  <c r="J327" i="48"/>
  <c r="F327" i="48"/>
  <c r="J326" i="48"/>
  <c r="F326" i="48"/>
  <c r="J325" i="48"/>
  <c r="F325" i="48"/>
  <c r="J324" i="48"/>
  <c r="F324" i="48"/>
  <c r="J323" i="48"/>
  <c r="F323" i="48"/>
  <c r="J322" i="48"/>
  <c r="F322" i="48"/>
  <c r="J321" i="48"/>
  <c r="F321" i="48"/>
  <c r="J320" i="48"/>
  <c r="F320" i="48"/>
  <c r="J319" i="48"/>
  <c r="F319" i="48"/>
  <c r="J318" i="48"/>
  <c r="F318" i="48"/>
  <c r="J317" i="48"/>
  <c r="F317" i="48"/>
  <c r="J316" i="48"/>
  <c r="F316" i="48"/>
  <c r="J315" i="48"/>
  <c r="F315" i="48"/>
  <c r="J314" i="48"/>
  <c r="F314" i="48"/>
  <c r="J313" i="48"/>
  <c r="F313" i="48"/>
  <c r="J312" i="48"/>
  <c r="F312" i="48"/>
  <c r="J311" i="48"/>
  <c r="F311" i="48"/>
  <c r="J310" i="48"/>
  <c r="F310" i="48"/>
  <c r="J309" i="48"/>
  <c r="F309" i="48"/>
  <c r="J308" i="48"/>
  <c r="F308" i="48"/>
  <c r="J307" i="48"/>
  <c r="F307" i="48"/>
  <c r="J306" i="48"/>
  <c r="F306" i="48"/>
  <c r="J305" i="48"/>
  <c r="F305" i="48"/>
  <c r="J304" i="48"/>
  <c r="F304" i="48"/>
  <c r="J303" i="48"/>
  <c r="F303" i="48"/>
  <c r="J302" i="48"/>
  <c r="F302" i="48"/>
  <c r="J301" i="48"/>
  <c r="F301" i="48"/>
  <c r="J300" i="48"/>
  <c r="F300" i="48"/>
  <c r="J299" i="48"/>
  <c r="F299" i="48"/>
  <c r="J298" i="48"/>
  <c r="F298" i="48"/>
  <c r="J297" i="48"/>
  <c r="F297" i="48"/>
  <c r="J296" i="48"/>
  <c r="F296" i="48"/>
  <c r="J295" i="48"/>
  <c r="F295" i="48"/>
  <c r="J294" i="48"/>
  <c r="F294" i="48"/>
  <c r="J293" i="48"/>
  <c r="J457" i="48" s="1"/>
  <c r="F293" i="48"/>
  <c r="M292" i="48"/>
  <c r="E292" i="48"/>
  <c r="M291" i="48"/>
  <c r="L291" i="48"/>
  <c r="K291" i="48"/>
  <c r="I291" i="48"/>
  <c r="H291" i="48"/>
  <c r="G291" i="48"/>
  <c r="F291" i="48"/>
  <c r="E291" i="48"/>
  <c r="J290" i="48"/>
  <c r="F290" i="48"/>
  <c r="J289" i="48"/>
  <c r="F289" i="48"/>
  <c r="J288" i="48"/>
  <c r="F288" i="48"/>
  <c r="J287" i="48"/>
  <c r="F287" i="48"/>
  <c r="J286" i="48"/>
  <c r="F286" i="48"/>
  <c r="J285" i="48"/>
  <c r="F285" i="48"/>
  <c r="J284" i="48"/>
  <c r="F284" i="48"/>
  <c r="J283" i="48"/>
  <c r="F283" i="48"/>
  <c r="J282" i="48"/>
  <c r="F282" i="48"/>
  <c r="J281" i="48"/>
  <c r="F281" i="48"/>
  <c r="J280" i="48"/>
  <c r="F280" i="48"/>
  <c r="J279" i="48"/>
  <c r="F279" i="48"/>
  <c r="J278" i="48"/>
  <c r="F278" i="48"/>
  <c r="J277" i="48"/>
  <c r="F277" i="48"/>
  <c r="J276" i="48"/>
  <c r="F276" i="48"/>
  <c r="J275" i="48"/>
  <c r="F275" i="48"/>
  <c r="J274" i="48"/>
  <c r="F274" i="48"/>
  <c r="J273" i="48"/>
  <c r="F273" i="48"/>
  <c r="J272" i="48"/>
  <c r="J291" i="48" s="1"/>
  <c r="F272" i="48"/>
  <c r="M271" i="48"/>
  <c r="L271" i="48"/>
  <c r="K271" i="48"/>
  <c r="I271" i="48"/>
  <c r="H271" i="48"/>
  <c r="G271" i="48"/>
  <c r="E271" i="48"/>
  <c r="J270" i="48"/>
  <c r="F270" i="48"/>
  <c r="J269" i="48"/>
  <c r="F269" i="48"/>
  <c r="J268" i="48"/>
  <c r="F268" i="48"/>
  <c r="J267" i="48"/>
  <c r="F267" i="48"/>
  <c r="J266" i="48"/>
  <c r="F266" i="48"/>
  <c r="J265" i="48"/>
  <c r="F265" i="48"/>
  <c r="J264" i="48"/>
  <c r="F264" i="48"/>
  <c r="J263" i="48"/>
  <c r="F263" i="48"/>
  <c r="J262" i="48"/>
  <c r="F262" i="48"/>
  <c r="J261" i="48"/>
  <c r="F261" i="48"/>
  <c r="J260" i="48"/>
  <c r="F260" i="48"/>
  <c r="J259" i="48"/>
  <c r="F259" i="48"/>
  <c r="J258" i="48"/>
  <c r="F258" i="48"/>
  <c r="J257" i="48"/>
  <c r="F257" i="48"/>
  <c r="J256" i="48"/>
  <c r="F256" i="48"/>
  <c r="J255" i="48"/>
  <c r="F255" i="48"/>
  <c r="J254" i="48"/>
  <c r="F254" i="48"/>
  <c r="J253" i="48"/>
  <c r="F253" i="48"/>
  <c r="J252" i="48"/>
  <c r="F252" i="48"/>
  <c r="J251" i="48"/>
  <c r="F251" i="48"/>
  <c r="J250" i="48"/>
  <c r="F250" i="48"/>
  <c r="J249" i="48"/>
  <c r="F249" i="48"/>
  <c r="J248" i="48"/>
  <c r="F248" i="48"/>
  <c r="J247" i="48"/>
  <c r="F247" i="48"/>
  <c r="J246" i="48"/>
  <c r="F246" i="48"/>
  <c r="J245" i="48"/>
  <c r="F245" i="48"/>
  <c r="J244" i="48"/>
  <c r="F244" i="48"/>
  <c r="J243" i="48"/>
  <c r="F243" i="48"/>
  <c r="J242" i="48"/>
  <c r="F242" i="48"/>
  <c r="J241" i="48"/>
  <c r="F241" i="48"/>
  <c r="J240" i="48"/>
  <c r="F240" i="48"/>
  <c r="J239" i="48"/>
  <c r="F239" i="48"/>
  <c r="J238" i="48"/>
  <c r="F238" i="48"/>
  <c r="J237" i="48"/>
  <c r="F237" i="48"/>
  <c r="J236" i="48"/>
  <c r="F236" i="48"/>
  <c r="J235" i="48"/>
  <c r="F235" i="48"/>
  <c r="J234" i="48"/>
  <c r="F234" i="48"/>
  <c r="J233" i="48"/>
  <c r="F233" i="48"/>
  <c r="J232" i="48"/>
  <c r="F232" i="48"/>
  <c r="J231" i="48"/>
  <c r="F231" i="48"/>
  <c r="J230" i="48"/>
  <c r="F230" i="48"/>
  <c r="J229" i="48"/>
  <c r="F229" i="48"/>
  <c r="J228" i="48"/>
  <c r="F228" i="48"/>
  <c r="J227" i="48"/>
  <c r="F227" i="48"/>
  <c r="J226" i="48"/>
  <c r="F226" i="48"/>
  <c r="J225" i="48"/>
  <c r="F225" i="48"/>
  <c r="J224" i="48"/>
  <c r="F224" i="48"/>
  <c r="J223" i="48"/>
  <c r="F223" i="48"/>
  <c r="J222" i="48"/>
  <c r="F222" i="48"/>
  <c r="J221" i="48"/>
  <c r="F221" i="48"/>
  <c r="J220" i="48"/>
  <c r="F220" i="48"/>
  <c r="J219" i="48"/>
  <c r="F219" i="48"/>
  <c r="J218" i="48"/>
  <c r="F218" i="48"/>
  <c r="J217" i="48"/>
  <c r="F217" i="48"/>
  <c r="J216" i="48"/>
  <c r="F216" i="48"/>
  <c r="J215" i="48"/>
  <c r="F215" i="48"/>
  <c r="J214" i="48"/>
  <c r="F214" i="48"/>
  <c r="J213" i="48"/>
  <c r="F213" i="48"/>
  <c r="J212" i="48"/>
  <c r="F212" i="48"/>
  <c r="J211" i="48"/>
  <c r="F211" i="48"/>
  <c r="J210" i="48"/>
  <c r="F210" i="48"/>
  <c r="J209" i="48"/>
  <c r="F209" i="48"/>
  <c r="J208" i="48"/>
  <c r="F208" i="48"/>
  <c r="J207" i="48"/>
  <c r="F207" i="48"/>
  <c r="J206" i="48"/>
  <c r="F206" i="48"/>
  <c r="J205" i="48"/>
  <c r="F205" i="48"/>
  <c r="J204" i="48"/>
  <c r="F204" i="48"/>
  <c r="J203" i="48"/>
  <c r="F203" i="48"/>
  <c r="J202" i="48"/>
  <c r="F202" i="48"/>
  <c r="M199" i="48"/>
  <c r="L199" i="48"/>
  <c r="K199" i="48"/>
  <c r="I199" i="48"/>
  <c r="H199" i="48"/>
  <c r="G199" i="48"/>
  <c r="F199" i="48"/>
  <c r="E199" i="48"/>
  <c r="J198" i="48"/>
  <c r="F198" i="48"/>
  <c r="J197" i="48"/>
  <c r="F197" i="48"/>
  <c r="J196" i="48"/>
  <c r="F196" i="48"/>
  <c r="J195" i="48"/>
  <c r="F195" i="48"/>
  <c r="J194" i="48"/>
  <c r="F194" i="48"/>
  <c r="J193" i="48"/>
  <c r="F193" i="48"/>
  <c r="J192" i="48"/>
  <c r="F192" i="48"/>
  <c r="J191" i="48"/>
  <c r="F191" i="48"/>
  <c r="J190" i="48"/>
  <c r="F190" i="48"/>
  <c r="G187" i="48"/>
  <c r="M186" i="48"/>
  <c r="L186" i="48"/>
  <c r="L187" i="48" s="1"/>
  <c r="K186" i="48"/>
  <c r="I186" i="48"/>
  <c r="H186" i="48"/>
  <c r="G186" i="48"/>
  <c r="F186" i="48"/>
  <c r="E186" i="48"/>
  <c r="J185" i="48"/>
  <c r="F185" i="48"/>
  <c r="J184" i="48"/>
  <c r="F184" i="48"/>
  <c r="J183" i="48"/>
  <c r="F183" i="48"/>
  <c r="J182" i="48"/>
  <c r="F182" i="48"/>
  <c r="J181" i="48"/>
  <c r="F181" i="48"/>
  <c r="J180" i="48"/>
  <c r="J186" i="48" s="1"/>
  <c r="F180" i="48"/>
  <c r="M179" i="48"/>
  <c r="L179" i="48"/>
  <c r="K179" i="48"/>
  <c r="I179" i="48"/>
  <c r="H179" i="48"/>
  <c r="G179" i="48"/>
  <c r="E179" i="48"/>
  <c r="E187" i="48" s="1"/>
  <c r="J178" i="48"/>
  <c r="F178" i="48"/>
  <c r="J177" i="48"/>
  <c r="F177" i="48"/>
  <c r="J176" i="48"/>
  <c r="F176" i="48"/>
  <c r="J175" i="48"/>
  <c r="F175" i="48"/>
  <c r="J174" i="48"/>
  <c r="F174" i="48"/>
  <c r="J173" i="48"/>
  <c r="F173" i="48"/>
  <c r="J172" i="48"/>
  <c r="F172" i="48"/>
  <c r="J171" i="48"/>
  <c r="F171" i="48"/>
  <c r="J170" i="48"/>
  <c r="F170" i="48"/>
  <c r="J169" i="48"/>
  <c r="F169" i="48"/>
  <c r="J168" i="48"/>
  <c r="F168" i="48"/>
  <c r="J167" i="48"/>
  <c r="F167" i="48"/>
  <c r="J166" i="48"/>
  <c r="F166" i="48"/>
  <c r="J165" i="48"/>
  <c r="F165" i="48"/>
  <c r="J164" i="48"/>
  <c r="F164" i="48"/>
  <c r="J163" i="48"/>
  <c r="F163" i="48"/>
  <c r="J162" i="48"/>
  <c r="F162" i="48"/>
  <c r="J161" i="48"/>
  <c r="F161" i="48"/>
  <c r="J160" i="48"/>
  <c r="F160" i="48"/>
  <c r="J159" i="48"/>
  <c r="F159" i="48"/>
  <c r="J158" i="48"/>
  <c r="F158" i="48"/>
  <c r="S157" i="48"/>
  <c r="L157" i="48"/>
  <c r="K157" i="48"/>
  <c r="I157" i="48"/>
  <c r="H157" i="48"/>
  <c r="G157" i="48"/>
  <c r="E157" i="48"/>
  <c r="J156" i="48"/>
  <c r="F156" i="48"/>
  <c r="J155" i="48"/>
  <c r="F155" i="48"/>
  <c r="M154" i="48"/>
  <c r="F154" i="48"/>
  <c r="J153" i="48"/>
  <c r="F153" i="48"/>
  <c r="J152" i="48"/>
  <c r="F152" i="48"/>
  <c r="M151" i="48"/>
  <c r="J151" i="48" s="1"/>
  <c r="F151" i="48"/>
  <c r="J150" i="48"/>
  <c r="F150" i="48"/>
  <c r="J149" i="48"/>
  <c r="F149" i="48"/>
  <c r="J148" i="48"/>
  <c r="F148" i="48"/>
  <c r="J147" i="48"/>
  <c r="F147" i="48"/>
  <c r="J146" i="48"/>
  <c r="F146" i="48"/>
  <c r="J145" i="48"/>
  <c r="F145" i="48"/>
  <c r="J144" i="48"/>
  <c r="F144" i="48"/>
  <c r="J143" i="48"/>
  <c r="F143" i="48"/>
  <c r="J142" i="48"/>
  <c r="F142" i="48"/>
  <c r="J141" i="48"/>
  <c r="F141" i="48"/>
  <c r="J140" i="48"/>
  <c r="F140" i="48"/>
  <c r="J139" i="48"/>
  <c r="F139" i="48"/>
  <c r="J138" i="48"/>
  <c r="F138" i="48"/>
  <c r="J137" i="48"/>
  <c r="F137" i="48"/>
  <c r="J136" i="48"/>
  <c r="F136" i="48"/>
  <c r="J135" i="48"/>
  <c r="F135" i="48"/>
  <c r="J134" i="48"/>
  <c r="F134" i="48"/>
  <c r="J133" i="48"/>
  <c r="F133" i="48"/>
  <c r="J132" i="48"/>
  <c r="F132" i="48"/>
  <c r="J131" i="48"/>
  <c r="F131" i="48"/>
  <c r="J130" i="48"/>
  <c r="F130" i="48"/>
  <c r="J129" i="48"/>
  <c r="F129" i="48"/>
  <c r="J128" i="48"/>
  <c r="F128" i="48"/>
  <c r="J127" i="48"/>
  <c r="F127" i="48"/>
  <c r="J126" i="48"/>
  <c r="F126" i="48"/>
  <c r="J125" i="48"/>
  <c r="F125" i="48"/>
  <c r="J124" i="48"/>
  <c r="F124" i="48"/>
  <c r="J123" i="48"/>
  <c r="F123" i="48"/>
  <c r="J122" i="48"/>
  <c r="F122" i="48"/>
  <c r="J121" i="48"/>
  <c r="F121" i="48"/>
  <c r="J120" i="48"/>
  <c r="F120" i="48"/>
  <c r="J119" i="48"/>
  <c r="F119" i="48"/>
  <c r="J118" i="48"/>
  <c r="F118" i="48"/>
  <c r="J117" i="48"/>
  <c r="F117" i="48"/>
  <c r="J116" i="48"/>
  <c r="F116" i="48"/>
  <c r="J115" i="48"/>
  <c r="F115" i="48"/>
  <c r="J114" i="48"/>
  <c r="F114" i="48"/>
  <c r="J113" i="48"/>
  <c r="F113" i="48"/>
  <c r="J112" i="48"/>
  <c r="F112" i="48"/>
  <c r="J111" i="48"/>
  <c r="F111" i="48"/>
  <c r="J110" i="48"/>
  <c r="F110" i="48"/>
  <c r="J109" i="48"/>
  <c r="F109" i="48"/>
  <c r="J108" i="48"/>
  <c r="F108" i="48"/>
  <c r="J107" i="48"/>
  <c r="F107" i="48"/>
  <c r="J106" i="48"/>
  <c r="F106" i="48"/>
  <c r="J105" i="48"/>
  <c r="F105" i="48"/>
  <c r="J104" i="48"/>
  <c r="F104" i="48"/>
  <c r="J103" i="48"/>
  <c r="F103" i="48"/>
  <c r="J102" i="48"/>
  <c r="F102" i="48"/>
  <c r="J101" i="48"/>
  <c r="F101" i="48"/>
  <c r="J100" i="48"/>
  <c r="F100" i="48"/>
  <c r="J99" i="48"/>
  <c r="F99" i="48"/>
  <c r="J98" i="48"/>
  <c r="F98" i="48"/>
  <c r="J97" i="48"/>
  <c r="F97" i="48"/>
  <c r="J96" i="48"/>
  <c r="F96" i="48"/>
  <c r="J95" i="48"/>
  <c r="F95" i="48"/>
  <c r="J94" i="48"/>
  <c r="F94" i="48"/>
  <c r="J93" i="48"/>
  <c r="F93" i="48"/>
  <c r="J92" i="48"/>
  <c r="F92" i="48"/>
  <c r="M89" i="48"/>
  <c r="K89" i="48"/>
  <c r="H89" i="48"/>
  <c r="E89" i="48"/>
  <c r="M88" i="48"/>
  <c r="L88" i="48"/>
  <c r="K88" i="48"/>
  <c r="J88" i="48"/>
  <c r="J89" i="48" s="1"/>
  <c r="I88" i="48"/>
  <c r="I89" i="48" s="1"/>
  <c r="H88" i="48"/>
  <c r="G88" i="48"/>
  <c r="E88" i="48"/>
  <c r="J87" i="48"/>
  <c r="F87" i="48"/>
  <c r="J86" i="48"/>
  <c r="F86" i="48"/>
  <c r="J85" i="48"/>
  <c r="F85" i="48"/>
  <c r="J84" i="48"/>
  <c r="F84" i="48"/>
  <c r="J83" i="48"/>
  <c r="F83" i="48"/>
  <c r="J82" i="48"/>
  <c r="F82" i="48"/>
  <c r="J81" i="48"/>
  <c r="F81" i="48"/>
  <c r="J80" i="48"/>
  <c r="F80" i="48"/>
  <c r="J79" i="48"/>
  <c r="F79" i="48"/>
  <c r="J78" i="48"/>
  <c r="F78" i="48"/>
  <c r="K75" i="48"/>
  <c r="H75" i="48"/>
  <c r="E75" i="48"/>
  <c r="L74" i="48"/>
  <c r="K74" i="48"/>
  <c r="J74" i="48"/>
  <c r="I74" i="48"/>
  <c r="H74" i="48"/>
  <c r="G74" i="48"/>
  <c r="E74" i="48"/>
  <c r="M73" i="48"/>
  <c r="M74" i="48" s="1"/>
  <c r="J73" i="48"/>
  <c r="F73" i="48"/>
  <c r="J72" i="48"/>
  <c r="F72" i="48"/>
  <c r="J71" i="48"/>
  <c r="F71" i="48"/>
  <c r="J70" i="48"/>
  <c r="F70" i="48"/>
  <c r="J69" i="48"/>
  <c r="F69" i="48"/>
  <c r="J68" i="48"/>
  <c r="F68" i="48"/>
  <c r="F74" i="48" s="1"/>
  <c r="M67" i="48"/>
  <c r="L67" i="48"/>
  <c r="K67" i="48"/>
  <c r="J67" i="48"/>
  <c r="J75" i="48" s="1"/>
  <c r="I67" i="48"/>
  <c r="I75" i="48" s="1"/>
  <c r="H67" i="48"/>
  <c r="G67" i="48"/>
  <c r="E67" i="48"/>
  <c r="J66" i="48"/>
  <c r="F66" i="48"/>
  <c r="J65" i="48"/>
  <c r="F65" i="48"/>
  <c r="J64" i="48"/>
  <c r="F64" i="48"/>
  <c r="J63" i="48"/>
  <c r="F63" i="48"/>
  <c r="M61" i="48"/>
  <c r="L61" i="48"/>
  <c r="K61" i="48"/>
  <c r="I61" i="48"/>
  <c r="H61" i="48"/>
  <c r="G61" i="48"/>
  <c r="F61" i="48"/>
  <c r="E61" i="48"/>
  <c r="J60" i="48"/>
  <c r="F60" i="48"/>
  <c r="J59" i="48"/>
  <c r="J61" i="48" s="1"/>
  <c r="F59" i="48"/>
  <c r="M57" i="48"/>
  <c r="L57" i="48"/>
  <c r="K57" i="48"/>
  <c r="J57" i="48"/>
  <c r="I57" i="48"/>
  <c r="H57" i="48"/>
  <c r="G57" i="48"/>
  <c r="E57" i="48"/>
  <c r="J56" i="48"/>
  <c r="F56" i="48"/>
  <c r="J55" i="48"/>
  <c r="F55" i="48"/>
  <c r="J54" i="48"/>
  <c r="F54" i="48"/>
  <c r="J53" i="48"/>
  <c r="F53" i="48"/>
  <c r="J52" i="48"/>
  <c r="F52" i="48"/>
  <c r="J51" i="48"/>
  <c r="F51" i="48"/>
  <c r="J50" i="48"/>
  <c r="F50" i="48"/>
  <c r="J49" i="48"/>
  <c r="F49" i="48"/>
  <c r="J48" i="48"/>
  <c r="F48" i="48"/>
  <c r="J47" i="48"/>
  <c r="F47" i="48"/>
  <c r="J46" i="48"/>
  <c r="F46" i="48"/>
  <c r="M43" i="48"/>
  <c r="L43" i="48"/>
  <c r="K43" i="48"/>
  <c r="J43" i="48"/>
  <c r="I43" i="48"/>
  <c r="H43" i="48"/>
  <c r="G43" i="48"/>
  <c r="E43" i="48"/>
  <c r="J42" i="48"/>
  <c r="F42" i="48"/>
  <c r="J41" i="48"/>
  <c r="F41" i="48"/>
  <c r="J40" i="48"/>
  <c r="F40" i="48"/>
  <c r="J39" i="48"/>
  <c r="F39" i="48"/>
  <c r="J38" i="48"/>
  <c r="F38" i="48"/>
  <c r="J37" i="48"/>
  <c r="F37" i="48"/>
  <c r="J36" i="48"/>
  <c r="F36" i="48"/>
  <c r="J35" i="48"/>
  <c r="F35" i="48"/>
  <c r="J34" i="48"/>
  <c r="F34" i="48"/>
  <c r="J33" i="48"/>
  <c r="F33" i="48"/>
  <c r="J32" i="48"/>
  <c r="F32" i="48"/>
  <c r="J31" i="48"/>
  <c r="F31" i="48"/>
  <c r="J30" i="48"/>
  <c r="F30" i="48"/>
  <c r="J29" i="48"/>
  <c r="F29" i="48"/>
  <c r="J28" i="48"/>
  <c r="F28" i="48"/>
  <c r="J27" i="48"/>
  <c r="F27" i="48"/>
  <c r="J26" i="48"/>
  <c r="F26" i="48"/>
  <c r="J25" i="48"/>
  <c r="F25" i="48"/>
  <c r="J24" i="48"/>
  <c r="F24" i="48"/>
  <c r="J23" i="48"/>
  <c r="F23" i="48"/>
  <c r="J22" i="48"/>
  <c r="F22" i="48"/>
  <c r="J21" i="48"/>
  <c r="F21" i="48"/>
  <c r="J20" i="48"/>
  <c r="F20" i="48"/>
  <c r="M17" i="48"/>
  <c r="L17" i="48"/>
  <c r="K17" i="48"/>
  <c r="I17" i="48"/>
  <c r="H17" i="48"/>
  <c r="G17" i="48"/>
  <c r="F17" i="48"/>
  <c r="E17" i="48"/>
  <c r="J16" i="48"/>
  <c r="J17" i="48" s="1"/>
  <c r="F16" i="48"/>
  <c r="M13" i="48"/>
  <c r="L13" i="48"/>
  <c r="K13" i="48"/>
  <c r="J13" i="48"/>
  <c r="I13" i="48"/>
  <c r="H13" i="48"/>
  <c r="G13" i="48"/>
  <c r="E13" i="48"/>
  <c r="J12" i="48"/>
  <c r="F12" i="48"/>
  <c r="J11" i="48"/>
  <c r="F11" i="48"/>
  <c r="J10" i="48"/>
  <c r="F10" i="48"/>
  <c r="J9" i="48"/>
  <c r="F9" i="48"/>
  <c r="M6" i="48"/>
  <c r="L6" i="48"/>
  <c r="K6" i="48"/>
  <c r="I6" i="48"/>
  <c r="H6" i="48"/>
  <c r="G6" i="48"/>
  <c r="F6" i="48"/>
  <c r="E6" i="48"/>
  <c r="J5" i="48"/>
  <c r="J6" i="48" s="1"/>
  <c r="F5" i="48"/>
  <c r="M75" i="48" l="1"/>
  <c r="F13" i="48"/>
  <c r="L75" i="48"/>
  <c r="L89" i="48"/>
  <c r="J154" i="48"/>
  <c r="M157" i="48"/>
  <c r="F271" i="48"/>
  <c r="H292" i="48"/>
  <c r="J292" i="48"/>
  <c r="F43" i="48"/>
  <c r="J271" i="48"/>
  <c r="K292" i="48"/>
  <c r="F57" i="48"/>
  <c r="F67" i="48"/>
  <c r="G75" i="48"/>
  <c r="F88" i="48"/>
  <c r="G89" i="48"/>
  <c r="J157" i="48"/>
  <c r="F157" i="48"/>
  <c r="L292" i="48"/>
  <c r="F179" i="48"/>
  <c r="F187" i="48" s="1"/>
  <c r="I187" i="48"/>
  <c r="K187" i="48"/>
  <c r="H187" i="48"/>
  <c r="J179" i="48"/>
  <c r="J187" i="48" s="1"/>
  <c r="J199" i="48"/>
  <c r="F292" i="48"/>
  <c r="G292" i="48"/>
  <c r="I292" i="48"/>
  <c r="F457" i="48"/>
  <c r="K557" i="48"/>
  <c r="J521" i="48"/>
  <c r="F556" i="48"/>
  <c r="J557" i="48"/>
  <c r="M557" i="48"/>
  <c r="E557" i="48"/>
  <c r="F521" i="48"/>
  <c r="J614" i="48"/>
  <c r="J620" i="48" s="1"/>
  <c r="I620" i="48"/>
  <c r="H620" i="48"/>
  <c r="H557" i="48"/>
  <c r="F603" i="48"/>
  <c r="I718" i="48"/>
  <c r="I557" i="48"/>
  <c r="J672" i="48"/>
  <c r="J685" i="48"/>
  <c r="F686" i="48"/>
  <c r="G620" i="48"/>
  <c r="H686" i="48"/>
  <c r="G718" i="48"/>
  <c r="J588" i="48"/>
  <c r="L718" i="48"/>
  <c r="J910" i="48"/>
  <c r="F738" i="48"/>
  <c r="F620" i="48"/>
  <c r="J736" i="48"/>
  <c r="F924" i="48"/>
  <c r="K718" i="48"/>
  <c r="F910" i="48"/>
  <c r="F75" i="48" l="1"/>
  <c r="J686" i="48"/>
  <c r="F89" i="48"/>
  <c r="J738" i="48"/>
  <c r="F557" i="48"/>
  <c r="M187" i="48"/>
  <c r="AK40" i="47" l="1"/>
  <c r="AJ40" i="47"/>
  <c r="AI40" i="47"/>
  <c r="AH40" i="47"/>
  <c r="AG40" i="47"/>
  <c r="AF40" i="47"/>
  <c r="AE40" i="47"/>
  <c r="AD40" i="47"/>
  <c r="AC40" i="47"/>
  <c r="AB40" i="47"/>
  <c r="AA40" i="47"/>
  <c r="Z40" i="47"/>
  <c r="Y40" i="47"/>
  <c r="X40" i="47"/>
  <c r="W40" i="47"/>
  <c r="V40" i="47"/>
  <c r="U40" i="47"/>
  <c r="T40" i="47"/>
  <c r="S40" i="47"/>
  <c r="R40" i="47"/>
  <c r="Q40" i="47"/>
  <c r="P40" i="47"/>
  <c r="O40" i="47"/>
  <c r="N40" i="47"/>
  <c r="M40" i="47"/>
  <c r="L40" i="47"/>
  <c r="K40" i="47"/>
  <c r="J40" i="47"/>
  <c r="I40" i="47"/>
  <c r="H40" i="47"/>
  <c r="G40" i="47"/>
  <c r="C40" i="47" s="1"/>
  <c r="F40" i="47"/>
  <c r="B40" i="47" s="1"/>
  <c r="E40" i="47"/>
  <c r="D40" i="47"/>
  <c r="E39" i="47"/>
  <c r="D39" i="47"/>
  <c r="C39" i="47"/>
  <c r="B39" i="47"/>
  <c r="E38" i="47"/>
  <c r="D38" i="47"/>
  <c r="C38" i="47"/>
  <c r="B38" i="47"/>
  <c r="E37" i="47"/>
  <c r="D37" i="47"/>
  <c r="C37" i="47"/>
  <c r="B37" i="47"/>
  <c r="E36" i="47"/>
  <c r="D36" i="47"/>
  <c r="C36" i="47"/>
  <c r="B36" i="47"/>
  <c r="E35" i="47"/>
  <c r="D35" i="47"/>
  <c r="C35" i="47"/>
  <c r="B35" i="47"/>
  <c r="E34" i="47"/>
  <c r="D34" i="47"/>
  <c r="C34" i="47"/>
  <c r="B34" i="47"/>
  <c r="E33" i="47"/>
  <c r="D33" i="47"/>
  <c r="C33" i="47"/>
  <c r="B33" i="47"/>
  <c r="E32" i="47"/>
  <c r="D32" i="47"/>
  <c r="C32" i="47"/>
  <c r="B32" i="47"/>
  <c r="E31" i="47"/>
  <c r="D31" i="47"/>
  <c r="C31" i="47"/>
  <c r="B31" i="47"/>
  <c r="E30" i="47"/>
  <c r="D30" i="47"/>
  <c r="C30" i="47"/>
  <c r="B30" i="47"/>
  <c r="E29" i="47"/>
  <c r="D29" i="47"/>
  <c r="C29" i="47"/>
  <c r="B29" i="47"/>
  <c r="E28" i="47"/>
  <c r="D28" i="47"/>
  <c r="C28" i="47"/>
  <c r="B28" i="47"/>
  <c r="E27" i="47"/>
  <c r="D27" i="47"/>
  <c r="C27" i="47"/>
  <c r="B27" i="47"/>
  <c r="E26" i="47"/>
  <c r="D26" i="47"/>
  <c r="C26" i="47"/>
  <c r="B26" i="47"/>
  <c r="E25" i="47"/>
  <c r="D25" i="47"/>
  <c r="C25" i="47"/>
  <c r="B25" i="47"/>
  <c r="E24" i="47"/>
  <c r="D24" i="47"/>
  <c r="C24" i="47"/>
  <c r="B24" i="47"/>
  <c r="E23" i="47"/>
  <c r="D23" i="47"/>
  <c r="C23" i="47"/>
  <c r="B23" i="47"/>
  <c r="E22" i="47"/>
  <c r="D22" i="47"/>
  <c r="C22" i="47"/>
  <c r="B22" i="47"/>
  <c r="E21" i="47"/>
  <c r="D21" i="47"/>
  <c r="C21" i="47"/>
  <c r="B21" i="47"/>
  <c r="E20" i="47"/>
  <c r="D20" i="47"/>
  <c r="C20" i="47"/>
  <c r="B20" i="47"/>
  <c r="E19" i="47"/>
  <c r="D19" i="47"/>
  <c r="C19" i="47"/>
  <c r="B19" i="47"/>
  <c r="E18" i="47"/>
  <c r="D18" i="47"/>
  <c r="C18" i="47"/>
  <c r="B18" i="47"/>
  <c r="E17" i="47"/>
  <c r="D17" i="47"/>
  <c r="C17" i="47"/>
  <c r="B17" i="47"/>
  <c r="E16" i="47"/>
  <c r="D16" i="47"/>
  <c r="C16" i="47"/>
  <c r="B16" i="47"/>
  <c r="E15" i="47"/>
  <c r="D15" i="47"/>
  <c r="C15" i="47"/>
  <c r="B15" i="47"/>
  <c r="E14" i="47"/>
  <c r="D14" i="47"/>
  <c r="C14" i="47"/>
  <c r="B14" i="47"/>
  <c r="E13" i="47"/>
  <c r="D13" i="47"/>
  <c r="C13" i="47"/>
  <c r="B13" i="47"/>
  <c r="E12" i="47"/>
  <c r="D12" i="47"/>
  <c r="C12" i="47"/>
  <c r="B12" i="47"/>
  <c r="E11" i="47"/>
  <c r="D11" i="47"/>
  <c r="C11" i="47"/>
  <c r="B11" i="47"/>
  <c r="E10" i="47"/>
  <c r="D10" i="47"/>
  <c r="C10" i="47"/>
  <c r="B10" i="47"/>
  <c r="E9" i="47"/>
  <c r="D9" i="47"/>
  <c r="B9" i="47"/>
  <c r="E8" i="47"/>
  <c r="D8" i="47"/>
  <c r="C8" i="47"/>
  <c r="B8" i="47"/>
  <c r="D47" i="45" l="1"/>
  <c r="C47" i="45"/>
  <c r="B47" i="45"/>
  <c r="G38" i="45"/>
  <c r="F38" i="45"/>
  <c r="E38" i="45"/>
  <c r="D38" i="45"/>
  <c r="C38" i="45"/>
  <c r="B38" i="45"/>
  <c r="G17" i="45"/>
  <c r="F17" i="45"/>
  <c r="E17" i="45"/>
  <c r="D17" i="45"/>
  <c r="C17" i="45"/>
  <c r="B17" i="45"/>
  <c r="K95" i="43"/>
  <c r="E95" i="43"/>
  <c r="C95" i="43"/>
  <c r="I94" i="43"/>
  <c r="I93" i="43"/>
  <c r="M92" i="43"/>
  <c r="I92" i="43"/>
  <c r="I91" i="43"/>
  <c r="I90" i="43"/>
  <c r="I89" i="43"/>
  <c r="M88" i="43"/>
  <c r="I88" i="43"/>
  <c r="M87" i="43"/>
  <c r="I87" i="43"/>
  <c r="Y1125" i="42"/>
  <c r="X1125" i="42"/>
  <c r="W1125" i="42"/>
  <c r="U1125" i="42"/>
  <c r="T1125" i="42"/>
  <c r="S1125" i="42"/>
  <c r="K1125" i="42"/>
  <c r="J1125" i="42"/>
  <c r="I1125" i="42"/>
  <c r="H1125" i="42"/>
  <c r="D1125" i="42"/>
  <c r="V1124" i="42"/>
  <c r="G1124" i="42"/>
  <c r="V1123" i="42"/>
  <c r="R1123" i="42"/>
  <c r="G1123" i="42"/>
  <c r="V1122" i="42"/>
  <c r="R1122" i="42"/>
  <c r="G1122" i="42"/>
  <c r="V1121" i="42"/>
  <c r="R1121" i="42"/>
  <c r="G1121" i="42"/>
  <c r="V1120" i="42"/>
  <c r="R1120" i="42"/>
  <c r="G1120" i="42"/>
  <c r="V1119" i="42"/>
  <c r="R1119" i="42"/>
  <c r="G1119" i="42"/>
  <c r="V1118" i="42"/>
  <c r="R1118" i="42"/>
  <c r="G1118" i="42"/>
  <c r="V1117" i="42"/>
  <c r="R1117" i="42"/>
  <c r="G1117" i="42"/>
  <c r="V1116" i="42"/>
  <c r="R1116" i="42"/>
  <c r="G1116" i="42"/>
  <c r="V1115" i="42"/>
  <c r="R1115" i="42"/>
  <c r="G1115" i="42"/>
  <c r="V1114" i="42"/>
  <c r="R1114" i="42"/>
  <c r="G1114" i="42"/>
  <c r="V1113" i="42"/>
  <c r="R1113" i="42"/>
  <c r="G1113" i="42"/>
  <c r="V1112" i="42"/>
  <c r="R1112" i="42"/>
  <c r="G1112" i="42"/>
  <c r="V1111" i="42"/>
  <c r="R1111" i="42"/>
  <c r="G1111" i="42"/>
  <c r="V1110" i="42"/>
  <c r="R1110" i="42"/>
  <c r="G1110" i="42"/>
  <c r="V1109" i="42"/>
  <c r="R1109" i="42"/>
  <c r="G1109" i="42"/>
  <c r="V1108" i="42"/>
  <c r="R1108" i="42"/>
  <c r="G1108" i="42"/>
  <c r="V1107" i="42"/>
  <c r="R1107" i="42"/>
  <c r="G1107" i="42"/>
  <c r="V1106" i="42"/>
  <c r="R1106" i="42"/>
  <c r="G1106" i="42"/>
  <c r="V1105" i="42"/>
  <c r="R1105" i="42"/>
  <c r="G1105" i="42"/>
  <c r="V1104" i="42"/>
  <c r="G1104" i="42"/>
  <c r="V1103" i="42"/>
  <c r="R1103" i="42"/>
  <c r="G1103" i="42"/>
  <c r="R1102" i="42"/>
  <c r="G1102" i="42"/>
  <c r="V1101" i="42"/>
  <c r="R1101" i="42"/>
  <c r="G1101" i="42"/>
  <c r="V1100" i="42"/>
  <c r="R1100" i="42"/>
  <c r="G1100" i="42"/>
  <c r="V1099" i="42"/>
  <c r="R1099" i="42"/>
  <c r="G1099" i="42"/>
  <c r="V1098" i="42"/>
  <c r="R1098" i="42"/>
  <c r="G1098" i="42"/>
  <c r="V1097" i="42"/>
  <c r="R1097" i="42"/>
  <c r="G1097" i="42"/>
  <c r="V1096" i="42"/>
  <c r="R1096" i="42"/>
  <c r="R1125" i="42" s="1"/>
  <c r="G1096" i="42"/>
  <c r="W1094" i="42"/>
  <c r="K1094" i="42"/>
  <c r="I1094" i="42"/>
  <c r="H1094" i="42"/>
  <c r="D1094" i="42"/>
  <c r="V1093" i="42"/>
  <c r="R1093" i="42"/>
  <c r="G1093" i="42"/>
  <c r="V1092" i="42"/>
  <c r="R1092" i="42"/>
  <c r="G1092" i="42"/>
  <c r="V1091" i="42"/>
  <c r="R1091" i="42"/>
  <c r="G1091" i="42"/>
  <c r="V1090" i="42"/>
  <c r="R1090" i="42"/>
  <c r="G1090" i="42"/>
  <c r="V1089" i="42"/>
  <c r="R1089" i="42"/>
  <c r="G1089" i="42"/>
  <c r="V1088" i="42"/>
  <c r="R1088" i="42"/>
  <c r="G1088" i="42"/>
  <c r="V1087" i="42"/>
  <c r="R1087" i="42"/>
  <c r="G1087" i="42"/>
  <c r="V1086" i="42"/>
  <c r="R1086" i="42"/>
  <c r="G1086" i="42"/>
  <c r="V1085" i="42"/>
  <c r="R1085" i="42"/>
  <c r="G1085" i="42"/>
  <c r="V1084" i="42"/>
  <c r="R1084" i="42"/>
  <c r="G1084" i="42"/>
  <c r="V1083" i="42"/>
  <c r="R1083" i="42"/>
  <c r="G1083" i="42"/>
  <c r="V1082" i="42"/>
  <c r="R1082" i="42"/>
  <c r="G1082" i="42"/>
  <c r="V1081" i="42"/>
  <c r="R1081" i="42"/>
  <c r="G1081" i="42"/>
  <c r="V1080" i="42"/>
  <c r="R1080" i="42"/>
  <c r="G1080" i="42"/>
  <c r="V1079" i="42"/>
  <c r="R1079" i="42"/>
  <c r="G1079" i="42"/>
  <c r="V1078" i="42"/>
  <c r="R1078" i="42"/>
  <c r="G1078" i="42"/>
  <c r="V1077" i="42"/>
  <c r="R1077" i="42"/>
  <c r="G1077" i="42"/>
  <c r="V1076" i="42"/>
  <c r="R1076" i="42"/>
  <c r="G1076" i="42"/>
  <c r="V1075" i="42"/>
  <c r="R1075" i="42"/>
  <c r="G1075" i="42"/>
  <c r="V1074" i="42"/>
  <c r="R1074" i="42"/>
  <c r="G1074" i="42"/>
  <c r="V1073" i="42"/>
  <c r="R1073" i="42"/>
  <c r="G1073" i="42"/>
  <c r="V1072" i="42"/>
  <c r="R1072" i="42"/>
  <c r="G1072" i="42"/>
  <c r="V1071" i="42"/>
  <c r="R1071" i="42"/>
  <c r="G1071" i="42"/>
  <c r="V1070" i="42"/>
  <c r="R1070" i="42"/>
  <c r="G1070" i="42"/>
  <c r="V1069" i="42"/>
  <c r="R1069" i="42"/>
  <c r="G1069" i="42"/>
  <c r="V1068" i="42"/>
  <c r="R1068" i="42"/>
  <c r="G1068" i="42"/>
  <c r="V1067" i="42"/>
  <c r="R1067" i="42"/>
  <c r="G1067" i="42"/>
  <c r="V1066" i="42"/>
  <c r="R1066" i="42"/>
  <c r="G1066" i="42"/>
  <c r="V1065" i="42"/>
  <c r="R1065" i="42"/>
  <c r="G1065" i="42"/>
  <c r="V1064" i="42"/>
  <c r="R1064" i="42"/>
  <c r="G1064" i="42"/>
  <c r="V1063" i="42"/>
  <c r="R1063" i="42"/>
  <c r="G1063" i="42"/>
  <c r="V1062" i="42"/>
  <c r="R1062" i="42"/>
  <c r="G1062" i="42"/>
  <c r="V1061" i="42"/>
  <c r="R1061" i="42"/>
  <c r="G1061" i="42"/>
  <c r="V1060" i="42"/>
  <c r="R1060" i="42"/>
  <c r="G1060" i="42"/>
  <c r="V1059" i="42"/>
  <c r="R1059" i="42"/>
  <c r="G1059" i="42"/>
  <c r="V1058" i="42"/>
  <c r="R1058" i="42"/>
  <c r="G1058" i="42"/>
  <c r="V1057" i="42"/>
  <c r="R1057" i="42"/>
  <c r="G1057" i="42"/>
  <c r="V1056" i="42"/>
  <c r="R1056" i="42"/>
  <c r="G1056" i="42"/>
  <c r="V1055" i="42"/>
  <c r="R1055" i="42"/>
  <c r="G1055" i="42"/>
  <c r="V1054" i="42"/>
  <c r="R1054" i="42"/>
  <c r="G1054" i="42"/>
  <c r="V1053" i="42"/>
  <c r="R1053" i="42"/>
  <c r="G1053" i="42"/>
  <c r="V1052" i="42"/>
  <c r="R1052" i="42"/>
  <c r="G1052" i="42"/>
  <c r="V1051" i="42"/>
  <c r="R1051" i="42"/>
  <c r="G1051" i="42"/>
  <c r="V1050" i="42"/>
  <c r="R1050" i="42"/>
  <c r="G1050" i="42"/>
  <c r="V1049" i="42"/>
  <c r="R1049" i="42"/>
  <c r="G1049" i="42"/>
  <c r="V1048" i="42"/>
  <c r="R1048" i="42"/>
  <c r="G1048" i="42"/>
  <c r="V1047" i="42"/>
  <c r="R1047" i="42"/>
  <c r="G1047" i="42"/>
  <c r="V1046" i="42"/>
  <c r="R1046" i="42"/>
  <c r="G1046" i="42"/>
  <c r="V1045" i="42"/>
  <c r="R1045" i="42"/>
  <c r="G1045" i="42"/>
  <c r="V1044" i="42"/>
  <c r="R1044" i="42"/>
  <c r="G1044" i="42"/>
  <c r="V1043" i="42"/>
  <c r="R1043" i="42"/>
  <c r="G1043" i="42"/>
  <c r="V1042" i="42"/>
  <c r="R1042" i="42"/>
  <c r="G1042" i="42"/>
  <c r="V1041" i="42"/>
  <c r="R1041" i="42"/>
  <c r="G1041" i="42"/>
  <c r="V1040" i="42"/>
  <c r="R1040" i="42"/>
  <c r="G1040" i="42"/>
  <c r="V1039" i="42"/>
  <c r="R1039" i="42"/>
  <c r="G1039" i="42"/>
  <c r="V1038" i="42"/>
  <c r="R1038" i="42"/>
  <c r="G1038" i="42"/>
  <c r="V1037" i="42"/>
  <c r="R1037" i="42"/>
  <c r="G1037" i="42"/>
  <c r="V1036" i="42"/>
  <c r="R1036" i="42"/>
  <c r="G1036" i="42"/>
  <c r="V1035" i="42"/>
  <c r="R1035" i="42"/>
  <c r="G1035" i="42"/>
  <c r="V1034" i="42"/>
  <c r="R1034" i="42"/>
  <c r="G1034" i="42"/>
  <c r="V1033" i="42"/>
  <c r="R1033" i="42"/>
  <c r="G1033" i="42"/>
  <c r="V1032" i="42"/>
  <c r="R1032" i="42"/>
  <c r="G1032" i="42"/>
  <c r="V1031" i="42"/>
  <c r="R1031" i="42"/>
  <c r="G1031" i="42"/>
  <c r="V1030" i="42"/>
  <c r="R1030" i="42"/>
  <c r="G1030" i="42"/>
  <c r="V1029" i="42"/>
  <c r="R1029" i="42"/>
  <c r="G1029" i="42"/>
  <c r="V1028" i="42"/>
  <c r="R1028" i="42"/>
  <c r="G1028" i="42"/>
  <c r="V1027" i="42"/>
  <c r="R1027" i="42"/>
  <c r="G1027" i="42"/>
  <c r="V1026" i="42"/>
  <c r="R1026" i="42"/>
  <c r="G1026" i="42"/>
  <c r="V1025" i="42"/>
  <c r="U1025" i="42"/>
  <c r="R1025" i="42"/>
  <c r="G1025" i="42"/>
  <c r="V1024" i="42"/>
  <c r="R1024" i="42"/>
  <c r="G1024" i="42"/>
  <c r="V1023" i="42"/>
  <c r="R1023" i="42"/>
  <c r="G1023" i="42"/>
  <c r="V1022" i="42"/>
  <c r="R1022" i="42"/>
  <c r="G1022" i="42"/>
  <c r="V1021" i="42"/>
  <c r="R1021" i="42"/>
  <c r="G1021" i="42"/>
  <c r="V1020" i="42"/>
  <c r="R1020" i="42"/>
  <c r="G1020" i="42"/>
  <c r="V1019" i="42"/>
  <c r="R1019" i="42"/>
  <c r="G1019" i="42"/>
  <c r="V1018" i="42"/>
  <c r="R1018" i="42"/>
  <c r="G1018" i="42"/>
  <c r="V1017" i="42"/>
  <c r="R1017" i="42"/>
  <c r="G1017" i="42"/>
  <c r="V1016" i="42"/>
  <c r="R1016" i="42"/>
  <c r="G1016" i="42"/>
  <c r="V1015" i="42"/>
  <c r="R1015" i="42"/>
  <c r="G1015" i="42"/>
  <c r="V1014" i="42"/>
  <c r="R1014" i="42"/>
  <c r="G1014" i="42"/>
  <c r="V1013" i="42"/>
  <c r="R1013" i="42"/>
  <c r="G1013" i="42"/>
  <c r="V1012" i="42"/>
  <c r="R1012" i="42"/>
  <c r="G1012" i="42"/>
  <c r="V1011" i="42"/>
  <c r="R1011" i="42"/>
  <c r="G1011" i="42"/>
  <c r="V1010" i="42"/>
  <c r="R1010" i="42"/>
  <c r="G1010" i="42"/>
  <c r="V1009" i="42"/>
  <c r="R1009" i="42"/>
  <c r="G1009" i="42"/>
  <c r="V1008" i="42"/>
  <c r="R1008" i="42"/>
  <c r="G1008" i="42"/>
  <c r="V1007" i="42"/>
  <c r="R1007" i="42"/>
  <c r="G1007" i="42"/>
  <c r="V1006" i="42"/>
  <c r="R1006" i="42"/>
  <c r="G1006" i="42"/>
  <c r="V1005" i="42"/>
  <c r="R1005" i="42"/>
  <c r="G1005" i="42"/>
  <c r="V1004" i="42"/>
  <c r="R1004" i="42"/>
  <c r="G1004" i="42"/>
  <c r="V1003" i="42"/>
  <c r="R1003" i="42"/>
  <c r="G1003" i="42"/>
  <c r="V1002" i="42"/>
  <c r="R1002" i="42"/>
  <c r="G1002" i="42"/>
  <c r="V1001" i="42"/>
  <c r="R1001" i="42"/>
  <c r="G1001" i="42"/>
  <c r="V1000" i="42"/>
  <c r="R1000" i="42"/>
  <c r="G1000" i="42"/>
  <c r="V999" i="42"/>
  <c r="R999" i="42"/>
  <c r="G999" i="42"/>
  <c r="V998" i="42"/>
  <c r="R998" i="42"/>
  <c r="G998" i="42"/>
  <c r="V997" i="42"/>
  <c r="R997" i="42"/>
  <c r="G997" i="42"/>
  <c r="V996" i="42"/>
  <c r="R996" i="42"/>
  <c r="G996" i="42"/>
  <c r="V995" i="42"/>
  <c r="R995" i="42"/>
  <c r="G995" i="42"/>
  <c r="V994" i="42"/>
  <c r="R994" i="42"/>
  <c r="J994" i="42"/>
  <c r="G994" i="42"/>
  <c r="V993" i="42"/>
  <c r="R993" i="42"/>
  <c r="G993" i="42"/>
  <c r="V992" i="42"/>
  <c r="R992" i="42"/>
  <c r="G992" i="42"/>
  <c r="V991" i="42"/>
  <c r="R991" i="42"/>
  <c r="G991" i="42"/>
  <c r="V990" i="42"/>
  <c r="R990" i="42"/>
  <c r="G990" i="42"/>
  <c r="V989" i="42"/>
  <c r="R989" i="42"/>
  <c r="G989" i="42"/>
  <c r="V988" i="42"/>
  <c r="R988" i="42"/>
  <c r="G988" i="42"/>
  <c r="V987" i="42"/>
  <c r="R987" i="42"/>
  <c r="G987" i="42"/>
  <c r="V986" i="42"/>
  <c r="R986" i="42"/>
  <c r="G986" i="42"/>
  <c r="V985" i="42"/>
  <c r="R985" i="42"/>
  <c r="G985" i="42"/>
  <c r="V984" i="42"/>
  <c r="R984" i="42"/>
  <c r="G984" i="42"/>
  <c r="V983" i="42"/>
  <c r="R983" i="42"/>
  <c r="G983" i="42"/>
  <c r="V982" i="42"/>
  <c r="R982" i="42"/>
  <c r="G982" i="42"/>
  <c r="V981" i="42"/>
  <c r="R981" i="42"/>
  <c r="G981" i="42"/>
  <c r="V980" i="42"/>
  <c r="R980" i="42"/>
  <c r="G980" i="42"/>
  <c r="S979" i="42"/>
  <c r="R979" i="42"/>
  <c r="G979" i="42"/>
  <c r="V978" i="42"/>
  <c r="R978" i="42"/>
  <c r="G978" i="42"/>
  <c r="V977" i="42"/>
  <c r="R977" i="42"/>
  <c r="G977" i="42"/>
  <c r="V976" i="42"/>
  <c r="S976" i="42"/>
  <c r="R976" i="42"/>
  <c r="G976" i="42"/>
  <c r="V975" i="42"/>
  <c r="R975" i="42"/>
  <c r="G975" i="42"/>
  <c r="V974" i="42"/>
  <c r="S974" i="42"/>
  <c r="G974" i="42"/>
  <c r="V973" i="42"/>
  <c r="R973" i="42"/>
  <c r="G973" i="42"/>
  <c r="V972" i="42"/>
  <c r="R972" i="42"/>
  <c r="G972" i="42"/>
  <c r="V971" i="42"/>
  <c r="R971" i="42"/>
  <c r="G971" i="42"/>
  <c r="V970" i="42"/>
  <c r="R970" i="42"/>
  <c r="G970" i="42"/>
  <c r="V969" i="42"/>
  <c r="R969" i="42"/>
  <c r="G969" i="42"/>
  <c r="V968" i="42"/>
  <c r="R968" i="42"/>
  <c r="G968" i="42"/>
  <c r="V967" i="42"/>
  <c r="R967" i="42"/>
  <c r="G967" i="42"/>
  <c r="V966" i="42"/>
  <c r="R966" i="42"/>
  <c r="G966" i="42"/>
  <c r="V965" i="42"/>
  <c r="R965" i="42"/>
  <c r="G965" i="42"/>
  <c r="V964" i="42"/>
  <c r="R964" i="42"/>
  <c r="G964" i="42"/>
  <c r="V963" i="42"/>
  <c r="S963" i="42"/>
  <c r="G963" i="42"/>
  <c r="V962" i="42"/>
  <c r="T962" i="42"/>
  <c r="R962" i="42"/>
  <c r="G962" i="42"/>
  <c r="V961" i="42"/>
  <c r="R961" i="42"/>
  <c r="G961" i="42"/>
  <c r="V960" i="42"/>
  <c r="R960" i="42"/>
  <c r="G960" i="42"/>
  <c r="Y959" i="42"/>
  <c r="X959" i="42"/>
  <c r="X1094" i="42" s="1"/>
  <c r="V959" i="42"/>
  <c r="R959" i="42"/>
  <c r="G959" i="42"/>
  <c r="V958" i="42"/>
  <c r="R958" i="42"/>
  <c r="G958" i="42"/>
  <c r="V957" i="42"/>
  <c r="R957" i="42"/>
  <c r="G957" i="42"/>
  <c r="V956" i="42"/>
  <c r="R956" i="42"/>
  <c r="G956" i="42"/>
  <c r="V955" i="42"/>
  <c r="R955" i="42"/>
  <c r="G955" i="42"/>
  <c r="V954" i="42"/>
  <c r="U954" i="42"/>
  <c r="U1094" i="42" s="1"/>
  <c r="T954" i="42"/>
  <c r="S954" i="42"/>
  <c r="S1094" i="42" s="1"/>
  <c r="R954" i="42"/>
  <c r="G954" i="42"/>
  <c r="V953" i="42"/>
  <c r="R953" i="42"/>
  <c r="G953" i="42"/>
  <c r="V952" i="42"/>
  <c r="R952" i="42"/>
  <c r="G952" i="42"/>
  <c r="V951" i="42"/>
  <c r="R951" i="42"/>
  <c r="G951" i="42"/>
  <c r="V950" i="42"/>
  <c r="V1094" i="42" s="1"/>
  <c r="R950" i="42"/>
  <c r="G950" i="42"/>
  <c r="G1094" i="42" s="1"/>
  <c r="Y948" i="42"/>
  <c r="X948" i="42"/>
  <c r="W948" i="42"/>
  <c r="U948" i="42"/>
  <c r="T948" i="42"/>
  <c r="S948" i="42"/>
  <c r="K948" i="42"/>
  <c r="J948" i="42"/>
  <c r="I948" i="42"/>
  <c r="H948" i="42"/>
  <c r="D948" i="42"/>
  <c r="V947" i="42"/>
  <c r="R947" i="42"/>
  <c r="G947" i="42"/>
  <c r="V946" i="42"/>
  <c r="R946" i="42"/>
  <c r="G946" i="42"/>
  <c r="V945" i="42"/>
  <c r="R945" i="42"/>
  <c r="G945" i="42"/>
  <c r="V944" i="42"/>
  <c r="R944" i="42"/>
  <c r="G944" i="42"/>
  <c r="V943" i="42"/>
  <c r="R943" i="42"/>
  <c r="G943" i="42"/>
  <c r="V942" i="42"/>
  <c r="R942" i="42"/>
  <c r="G942" i="42"/>
  <c r="V941" i="42"/>
  <c r="R941" i="42"/>
  <c r="G941" i="42"/>
  <c r="V940" i="42"/>
  <c r="R940" i="42"/>
  <c r="G940" i="42"/>
  <c r="V939" i="42"/>
  <c r="R939" i="42"/>
  <c r="G939" i="42"/>
  <c r="V938" i="42"/>
  <c r="R938" i="42"/>
  <c r="G938" i="42"/>
  <c r="V937" i="42"/>
  <c r="R937" i="42"/>
  <c r="G937" i="42"/>
  <c r="V936" i="42"/>
  <c r="R936" i="42"/>
  <c r="G936" i="42"/>
  <c r="V935" i="42"/>
  <c r="R935" i="42"/>
  <c r="G935" i="42"/>
  <c r="V934" i="42"/>
  <c r="R934" i="42"/>
  <c r="G934" i="42"/>
  <c r="V933" i="42"/>
  <c r="R933" i="42"/>
  <c r="G933" i="42"/>
  <c r="V932" i="42"/>
  <c r="R932" i="42"/>
  <c r="G932" i="42"/>
  <c r="F932" i="42"/>
  <c r="V931" i="42"/>
  <c r="R931" i="42"/>
  <c r="G931" i="42"/>
  <c r="V930" i="42"/>
  <c r="R930" i="42"/>
  <c r="G930" i="42"/>
  <c r="V929" i="42"/>
  <c r="R929" i="42"/>
  <c r="G929" i="42"/>
  <c r="V928" i="42"/>
  <c r="R928" i="42"/>
  <c r="G928" i="42"/>
  <c r="V927" i="42"/>
  <c r="R927" i="42"/>
  <c r="G927" i="42"/>
  <c r="V926" i="42"/>
  <c r="R926" i="42"/>
  <c r="G926" i="42"/>
  <c r="V925" i="42"/>
  <c r="R925" i="42"/>
  <c r="G925" i="42"/>
  <c r="V924" i="42"/>
  <c r="R924" i="42"/>
  <c r="G924" i="42"/>
  <c r="V923" i="42"/>
  <c r="R923" i="42"/>
  <c r="G923" i="42"/>
  <c r="V922" i="42"/>
  <c r="R922" i="42"/>
  <c r="G922" i="42"/>
  <c r="V921" i="42"/>
  <c r="R921" i="42"/>
  <c r="G921" i="42"/>
  <c r="V920" i="42"/>
  <c r="R920" i="42"/>
  <c r="G920" i="42"/>
  <c r="V919" i="42"/>
  <c r="R919" i="42"/>
  <c r="G919" i="42"/>
  <c r="V918" i="42"/>
  <c r="R918" i="42"/>
  <c r="G918" i="42"/>
  <c r="V917" i="42"/>
  <c r="R917" i="42"/>
  <c r="G917" i="42"/>
  <c r="V916" i="42"/>
  <c r="R916" i="42"/>
  <c r="G916" i="42"/>
  <c r="V915" i="42"/>
  <c r="R915" i="42"/>
  <c r="G915" i="42"/>
  <c r="V914" i="42"/>
  <c r="R914" i="42"/>
  <c r="G914" i="42"/>
  <c r="V913" i="42"/>
  <c r="R913" i="42"/>
  <c r="G913" i="42"/>
  <c r="V912" i="42"/>
  <c r="R912" i="42"/>
  <c r="G912" i="42"/>
  <c r="V911" i="42"/>
  <c r="R911" i="42"/>
  <c r="G911" i="42"/>
  <c r="V910" i="42"/>
  <c r="R910" i="42"/>
  <c r="G910" i="42"/>
  <c r="V909" i="42"/>
  <c r="R909" i="42"/>
  <c r="G909" i="42"/>
  <c r="V908" i="42"/>
  <c r="R908" i="42"/>
  <c r="G908" i="42"/>
  <c r="V907" i="42"/>
  <c r="R907" i="42"/>
  <c r="G907" i="42"/>
  <c r="V906" i="42"/>
  <c r="R906" i="42"/>
  <c r="G906" i="42"/>
  <c r="V905" i="42"/>
  <c r="R905" i="42"/>
  <c r="G905" i="42"/>
  <c r="V904" i="42"/>
  <c r="R904" i="42"/>
  <c r="G904" i="42"/>
  <c r="V903" i="42"/>
  <c r="R903" i="42"/>
  <c r="G903" i="42"/>
  <c r="V902" i="42"/>
  <c r="R902" i="42"/>
  <c r="G902" i="42"/>
  <c r="V901" i="42"/>
  <c r="R901" i="42"/>
  <c r="G901" i="42"/>
  <c r="V900" i="42"/>
  <c r="R900" i="42"/>
  <c r="G900" i="42"/>
  <c r="V899" i="42"/>
  <c r="R899" i="42"/>
  <c r="G899" i="42"/>
  <c r="V898" i="42"/>
  <c r="R898" i="42"/>
  <c r="G898" i="42"/>
  <c r="V897" i="42"/>
  <c r="R897" i="42"/>
  <c r="G897" i="42"/>
  <c r="V896" i="42"/>
  <c r="R896" i="42"/>
  <c r="G896" i="42"/>
  <c r="V895" i="42"/>
  <c r="R895" i="42"/>
  <c r="G895" i="42"/>
  <c r="V894" i="42"/>
  <c r="R894" i="42"/>
  <c r="G894" i="42"/>
  <c r="V893" i="42"/>
  <c r="R893" i="42"/>
  <c r="G893" i="42"/>
  <c r="V892" i="42"/>
  <c r="R892" i="42"/>
  <c r="G892" i="42"/>
  <c r="V891" i="42"/>
  <c r="R891" i="42"/>
  <c r="G891" i="42"/>
  <c r="V890" i="42"/>
  <c r="R890" i="42"/>
  <c r="G890" i="42"/>
  <c r="V889" i="42"/>
  <c r="R889" i="42"/>
  <c r="G889" i="42"/>
  <c r="V888" i="42"/>
  <c r="R888" i="42"/>
  <c r="G888" i="42"/>
  <c r="V887" i="42"/>
  <c r="R887" i="42"/>
  <c r="G887" i="42"/>
  <c r="V886" i="42"/>
  <c r="R886" i="42"/>
  <c r="G886" i="42"/>
  <c r="V885" i="42"/>
  <c r="R885" i="42"/>
  <c r="G885" i="42"/>
  <c r="V884" i="42"/>
  <c r="R884" i="42"/>
  <c r="G884" i="42"/>
  <c r="V883" i="42"/>
  <c r="R883" i="42"/>
  <c r="G883" i="42"/>
  <c r="V882" i="42"/>
  <c r="R882" i="42"/>
  <c r="G882" i="42"/>
  <c r="V881" i="42"/>
  <c r="R881" i="42"/>
  <c r="G881" i="42"/>
  <c r="V880" i="42"/>
  <c r="R880" i="42"/>
  <c r="G880" i="42"/>
  <c r="V879" i="42"/>
  <c r="R879" i="42"/>
  <c r="R948" i="42" s="1"/>
  <c r="G879" i="42"/>
  <c r="G948" i="42" s="1"/>
  <c r="W877" i="42"/>
  <c r="Y876" i="42"/>
  <c r="X876" i="42"/>
  <c r="X877" i="42" s="1"/>
  <c r="W876" i="42"/>
  <c r="U876" i="42"/>
  <c r="U877" i="42" s="1"/>
  <c r="T876" i="42"/>
  <c r="T877" i="42" s="1"/>
  <c r="S876" i="42"/>
  <c r="J876" i="42"/>
  <c r="J877" i="42" s="1"/>
  <c r="I876" i="42"/>
  <c r="H876" i="42"/>
  <c r="H877" i="42" s="1"/>
  <c r="D876" i="42"/>
  <c r="V875" i="42"/>
  <c r="R875" i="42"/>
  <c r="G875" i="42"/>
  <c r="V874" i="42"/>
  <c r="R874" i="42"/>
  <c r="G874" i="42"/>
  <c r="V873" i="42"/>
  <c r="R873" i="42"/>
  <c r="G873" i="42"/>
  <c r="V872" i="42"/>
  <c r="R872" i="42"/>
  <c r="G872" i="42"/>
  <c r="V871" i="42"/>
  <c r="R871" i="42"/>
  <c r="G871" i="42"/>
  <c r="V870" i="42"/>
  <c r="R870" i="42"/>
  <c r="G870" i="42"/>
  <c r="V869" i="42"/>
  <c r="R869" i="42"/>
  <c r="G869" i="42"/>
  <c r="V868" i="42"/>
  <c r="R868" i="42"/>
  <c r="G868" i="42"/>
  <c r="V867" i="42"/>
  <c r="R867" i="42"/>
  <c r="G867" i="42"/>
  <c r="V866" i="42"/>
  <c r="R866" i="42"/>
  <c r="G866" i="42"/>
  <c r="V865" i="42"/>
  <c r="V876" i="42" s="1"/>
  <c r="R865" i="42"/>
  <c r="R876" i="42" s="1"/>
  <c r="G865" i="42"/>
  <c r="Y864" i="42"/>
  <c r="Y877" i="42" s="1"/>
  <c r="X864" i="42"/>
  <c r="W864" i="42"/>
  <c r="U864" i="42"/>
  <c r="T864" i="42"/>
  <c r="S864" i="42"/>
  <c r="K864" i="42"/>
  <c r="K877" i="42" s="1"/>
  <c r="J864" i="42"/>
  <c r="I864" i="42"/>
  <c r="I877" i="42" s="1"/>
  <c r="H864" i="42"/>
  <c r="D864" i="42"/>
  <c r="D877" i="42" s="1"/>
  <c r="V863" i="42"/>
  <c r="R863" i="42"/>
  <c r="G863" i="42"/>
  <c r="V862" i="42"/>
  <c r="R862" i="42"/>
  <c r="G862" i="42"/>
  <c r="V861" i="42"/>
  <c r="R861" i="42"/>
  <c r="G861" i="42"/>
  <c r="V860" i="42"/>
  <c r="R860" i="42"/>
  <c r="G860" i="42"/>
  <c r="V859" i="42"/>
  <c r="R859" i="42"/>
  <c r="G859" i="42"/>
  <c r="V858" i="42"/>
  <c r="R858" i="42"/>
  <c r="G858" i="42"/>
  <c r="V857" i="42"/>
  <c r="R857" i="42"/>
  <c r="G857" i="42"/>
  <c r="V856" i="42"/>
  <c r="R856" i="42"/>
  <c r="G856" i="42"/>
  <c r="V855" i="42"/>
  <c r="R855" i="42"/>
  <c r="G855" i="42"/>
  <c r="V854" i="42"/>
  <c r="R854" i="42"/>
  <c r="G854" i="42"/>
  <c r="V853" i="42"/>
  <c r="R853" i="42"/>
  <c r="G853" i="42"/>
  <c r="R852" i="42"/>
  <c r="G852" i="42"/>
  <c r="V851" i="42"/>
  <c r="R851" i="42"/>
  <c r="G851" i="42"/>
  <c r="V850" i="42"/>
  <c r="R850" i="42"/>
  <c r="G850" i="42"/>
  <c r="V849" i="42"/>
  <c r="R849" i="42"/>
  <c r="G849" i="42"/>
  <c r="V848" i="42"/>
  <c r="R848" i="42"/>
  <c r="G848" i="42"/>
  <c r="V847" i="42"/>
  <c r="R847" i="42"/>
  <c r="G847" i="42"/>
  <c r="V846" i="42"/>
  <c r="R846" i="42"/>
  <c r="G846" i="42"/>
  <c r="V845" i="42"/>
  <c r="R845" i="42"/>
  <c r="G845" i="42"/>
  <c r="V844" i="42"/>
  <c r="R844" i="42"/>
  <c r="G844" i="42"/>
  <c r="V843" i="42"/>
  <c r="R843" i="42"/>
  <c r="G843" i="42"/>
  <c r="V842" i="42"/>
  <c r="R842" i="42"/>
  <c r="G842" i="42"/>
  <c r="V841" i="42"/>
  <c r="R841" i="42"/>
  <c r="G841" i="42"/>
  <c r="V840" i="42"/>
  <c r="R840" i="42"/>
  <c r="G840" i="42"/>
  <c r="V839" i="42"/>
  <c r="R839" i="42"/>
  <c r="G839" i="42"/>
  <c r="V838" i="42"/>
  <c r="R838" i="42"/>
  <c r="G838" i="42"/>
  <c r="V837" i="42"/>
  <c r="R837" i="42"/>
  <c r="G837" i="42"/>
  <c r="V836" i="42"/>
  <c r="R836" i="42"/>
  <c r="G836" i="42"/>
  <c r="V835" i="42"/>
  <c r="R835" i="42"/>
  <c r="G835" i="42"/>
  <c r="V834" i="42"/>
  <c r="R834" i="42"/>
  <c r="G834" i="42"/>
  <c r="V833" i="42"/>
  <c r="R833" i="42"/>
  <c r="G833" i="42"/>
  <c r="V832" i="42"/>
  <c r="R832" i="42"/>
  <c r="G832" i="42"/>
  <c r="V831" i="42"/>
  <c r="R831" i="42"/>
  <c r="G831" i="42"/>
  <c r="V830" i="42"/>
  <c r="R830" i="42"/>
  <c r="G830" i="42"/>
  <c r="V829" i="42"/>
  <c r="R829" i="42"/>
  <c r="G829" i="42"/>
  <c r="V828" i="42"/>
  <c r="R828" i="42"/>
  <c r="G828" i="42"/>
  <c r="V827" i="42"/>
  <c r="R827" i="42"/>
  <c r="G827" i="42"/>
  <c r="V826" i="42"/>
  <c r="R826" i="42"/>
  <c r="G826" i="42"/>
  <c r="V825" i="42"/>
  <c r="R825" i="42"/>
  <c r="G825" i="42"/>
  <c r="V824" i="42"/>
  <c r="R824" i="42"/>
  <c r="G824" i="42"/>
  <c r="V823" i="42"/>
  <c r="R823" i="42"/>
  <c r="G823" i="42"/>
  <c r="V822" i="42"/>
  <c r="R822" i="42"/>
  <c r="G822" i="42"/>
  <c r="V821" i="42"/>
  <c r="R821" i="42"/>
  <c r="G821" i="42"/>
  <c r="V820" i="42"/>
  <c r="R820" i="42"/>
  <c r="G820" i="42"/>
  <c r="V819" i="42"/>
  <c r="R819" i="42"/>
  <c r="G819" i="42"/>
  <c r="V818" i="42"/>
  <c r="R818" i="42"/>
  <c r="G818" i="42"/>
  <c r="V817" i="42"/>
  <c r="R817" i="42"/>
  <c r="G817" i="42"/>
  <c r="V816" i="42"/>
  <c r="R816" i="42"/>
  <c r="G816" i="42"/>
  <c r="V815" i="42"/>
  <c r="R815" i="42"/>
  <c r="G815" i="42"/>
  <c r="V814" i="42"/>
  <c r="R814" i="42"/>
  <c r="G814" i="42"/>
  <c r="V813" i="42"/>
  <c r="R813" i="42"/>
  <c r="G813" i="42"/>
  <c r="V812" i="42"/>
  <c r="R812" i="42"/>
  <c r="G812" i="42"/>
  <c r="V811" i="42"/>
  <c r="R811" i="42"/>
  <c r="G811" i="42"/>
  <c r="V810" i="42"/>
  <c r="R810" i="42"/>
  <c r="G810" i="42"/>
  <c r="V809" i="42"/>
  <c r="R809" i="42"/>
  <c r="G809" i="42"/>
  <c r="V808" i="42"/>
  <c r="R808" i="42"/>
  <c r="G808" i="42"/>
  <c r="V807" i="42"/>
  <c r="R807" i="42"/>
  <c r="G807" i="42"/>
  <c r="V806" i="42"/>
  <c r="R806" i="42"/>
  <c r="G806" i="42"/>
  <c r="V805" i="42"/>
  <c r="R805" i="42"/>
  <c r="G805" i="42"/>
  <c r="V804" i="42"/>
  <c r="R804" i="42"/>
  <c r="G804" i="42"/>
  <c r="V803" i="42"/>
  <c r="R803" i="42"/>
  <c r="G803" i="42"/>
  <c r="V802" i="42"/>
  <c r="R802" i="42"/>
  <c r="G802" i="42"/>
  <c r="V801" i="42"/>
  <c r="R801" i="42"/>
  <c r="G801" i="42"/>
  <c r="V800" i="42"/>
  <c r="R800" i="42"/>
  <c r="G800" i="42"/>
  <c r="T798" i="42"/>
  <c r="D798" i="42"/>
  <c r="Y797" i="42"/>
  <c r="X797" i="42"/>
  <c r="X798" i="42" s="1"/>
  <c r="W797" i="42"/>
  <c r="U797" i="42"/>
  <c r="T797" i="42"/>
  <c r="S797" i="42"/>
  <c r="K797" i="42"/>
  <c r="J797" i="42"/>
  <c r="I797" i="42"/>
  <c r="H797" i="42"/>
  <c r="D797" i="42"/>
  <c r="V796" i="42"/>
  <c r="R796" i="42"/>
  <c r="G796" i="42"/>
  <c r="V795" i="42"/>
  <c r="R795" i="42"/>
  <c r="G795" i="42"/>
  <c r="V794" i="42"/>
  <c r="R794" i="42"/>
  <c r="G794" i="42"/>
  <c r="V793" i="42"/>
  <c r="R793" i="42"/>
  <c r="G793" i="42"/>
  <c r="V792" i="42"/>
  <c r="R792" i="42"/>
  <c r="G792" i="42"/>
  <c r="V791" i="42"/>
  <c r="R791" i="42"/>
  <c r="G791" i="42"/>
  <c r="V790" i="42"/>
  <c r="R790" i="42"/>
  <c r="G790" i="42"/>
  <c r="V789" i="42"/>
  <c r="R789" i="42"/>
  <c r="G789" i="42"/>
  <c r="V788" i="42"/>
  <c r="R788" i="42"/>
  <c r="G788" i="42"/>
  <c r="V787" i="42"/>
  <c r="R787" i="42"/>
  <c r="G787" i="42"/>
  <c r="V786" i="42"/>
  <c r="R786" i="42"/>
  <c r="G786" i="42"/>
  <c r="V785" i="42"/>
  <c r="R785" i="42"/>
  <c r="G785" i="42"/>
  <c r="V784" i="42"/>
  <c r="R784" i="42"/>
  <c r="G784" i="42"/>
  <c r="V783" i="42"/>
  <c r="R783" i="42"/>
  <c r="G783" i="42"/>
  <c r="V782" i="42"/>
  <c r="R782" i="42"/>
  <c r="G782" i="42"/>
  <c r="V781" i="42"/>
  <c r="R781" i="42"/>
  <c r="G781" i="42"/>
  <c r="V780" i="42"/>
  <c r="R780" i="42"/>
  <c r="G780" i="42"/>
  <c r="V779" i="42"/>
  <c r="R779" i="42"/>
  <c r="G779" i="42"/>
  <c r="V778" i="42"/>
  <c r="R778" i="42"/>
  <c r="G778" i="42"/>
  <c r="V777" i="42"/>
  <c r="R777" i="42"/>
  <c r="G777" i="42"/>
  <c r="V776" i="42"/>
  <c r="R776" i="42"/>
  <c r="G776" i="42"/>
  <c r="V775" i="42"/>
  <c r="V797" i="42" s="1"/>
  <c r="R775" i="42"/>
  <c r="G775" i="42"/>
  <c r="V774" i="42"/>
  <c r="R774" i="42"/>
  <c r="G774" i="42"/>
  <c r="G797" i="42" s="1"/>
  <c r="Y773" i="42"/>
  <c r="X773" i="42"/>
  <c r="W773" i="42"/>
  <c r="U773" i="42"/>
  <c r="T773" i="42"/>
  <c r="S773" i="42"/>
  <c r="K773" i="42"/>
  <c r="J773" i="42"/>
  <c r="I773" i="42"/>
  <c r="H773" i="42"/>
  <c r="D773" i="42"/>
  <c r="V772" i="42"/>
  <c r="R772" i="42"/>
  <c r="G772" i="42"/>
  <c r="V771" i="42"/>
  <c r="R771" i="42"/>
  <c r="G771" i="42"/>
  <c r="V770" i="42"/>
  <c r="R770" i="42"/>
  <c r="G770" i="42"/>
  <c r="V769" i="42"/>
  <c r="R769" i="42"/>
  <c r="G769" i="42"/>
  <c r="V768" i="42"/>
  <c r="R768" i="42"/>
  <c r="G768" i="42"/>
  <c r="V767" i="42"/>
  <c r="R767" i="42"/>
  <c r="G767" i="42"/>
  <c r="V766" i="42"/>
  <c r="R766" i="42"/>
  <c r="G766" i="42"/>
  <c r="V765" i="42"/>
  <c r="R765" i="42"/>
  <c r="G765" i="42"/>
  <c r="V764" i="42"/>
  <c r="R764" i="42"/>
  <c r="G764" i="42"/>
  <c r="V763" i="42"/>
  <c r="R763" i="42"/>
  <c r="G763" i="42"/>
  <c r="V762" i="42"/>
  <c r="R762" i="42"/>
  <c r="G762" i="42"/>
  <c r="V761" i="42"/>
  <c r="R761" i="42"/>
  <c r="G761" i="42"/>
  <c r="V760" i="42"/>
  <c r="R760" i="42"/>
  <c r="G760" i="42"/>
  <c r="V759" i="42"/>
  <c r="R759" i="42"/>
  <c r="G759" i="42"/>
  <c r="V758" i="42"/>
  <c r="R758" i="42"/>
  <c r="G758" i="42"/>
  <c r="V757" i="42"/>
  <c r="R757" i="42"/>
  <c r="G757" i="42"/>
  <c r="V756" i="42"/>
  <c r="R756" i="42"/>
  <c r="G756" i="42"/>
  <c r="V755" i="42"/>
  <c r="R755" i="42"/>
  <c r="G755" i="42"/>
  <c r="V754" i="42"/>
  <c r="R754" i="42"/>
  <c r="G754" i="42"/>
  <c r="V753" i="42"/>
  <c r="R753" i="42"/>
  <c r="G753" i="42"/>
  <c r="V752" i="42"/>
  <c r="R752" i="42"/>
  <c r="G752" i="42"/>
  <c r="V751" i="42"/>
  <c r="R751" i="42"/>
  <c r="G751" i="42"/>
  <c r="V750" i="42"/>
  <c r="R750" i="42"/>
  <c r="G750" i="42"/>
  <c r="V749" i="42"/>
  <c r="R749" i="42"/>
  <c r="G749" i="42"/>
  <c r="V748" i="42"/>
  <c r="R748" i="42"/>
  <c r="G748" i="42"/>
  <c r="V747" i="42"/>
  <c r="R747" i="42"/>
  <c r="G747" i="42"/>
  <c r="V746" i="42"/>
  <c r="R746" i="42"/>
  <c r="G746" i="42"/>
  <c r="V745" i="42"/>
  <c r="R745" i="42"/>
  <c r="G745" i="42"/>
  <c r="V744" i="42"/>
  <c r="R744" i="42"/>
  <c r="G744" i="42"/>
  <c r="V743" i="42"/>
  <c r="R743" i="42"/>
  <c r="G743" i="42"/>
  <c r="V742" i="42"/>
  <c r="R742" i="42"/>
  <c r="G742" i="42"/>
  <c r="V741" i="42"/>
  <c r="R741" i="42"/>
  <c r="G741" i="42"/>
  <c r="V740" i="42"/>
  <c r="R740" i="42"/>
  <c r="G740" i="42"/>
  <c r="V739" i="42"/>
  <c r="R739" i="42"/>
  <c r="G739" i="42"/>
  <c r="V738" i="42"/>
  <c r="R738" i="42"/>
  <c r="G738" i="42"/>
  <c r="V737" i="42"/>
  <c r="R737" i="42"/>
  <c r="G737" i="42"/>
  <c r="V736" i="42"/>
  <c r="R736" i="42"/>
  <c r="G736" i="42"/>
  <c r="V735" i="42"/>
  <c r="R735" i="42"/>
  <c r="G735" i="42"/>
  <c r="V734" i="42"/>
  <c r="R734" i="42"/>
  <c r="G734" i="42"/>
  <c r="V733" i="42"/>
  <c r="R733" i="42"/>
  <c r="G733" i="42"/>
  <c r="V732" i="42"/>
  <c r="R732" i="42"/>
  <c r="G732" i="42"/>
  <c r="V731" i="42"/>
  <c r="R731" i="42"/>
  <c r="G731" i="42"/>
  <c r="V730" i="42"/>
  <c r="R730" i="42"/>
  <c r="G730" i="42"/>
  <c r="V729" i="42"/>
  <c r="R729" i="42"/>
  <c r="G729" i="42"/>
  <c r="V728" i="42"/>
  <c r="R728" i="42"/>
  <c r="G728" i="42"/>
  <c r="V727" i="42"/>
  <c r="R727" i="42"/>
  <c r="G727" i="42"/>
  <c r="V726" i="42"/>
  <c r="R726" i="42"/>
  <c r="G726" i="42"/>
  <c r="V725" i="42"/>
  <c r="R725" i="42"/>
  <c r="G725" i="42"/>
  <c r="V724" i="42"/>
  <c r="R724" i="42"/>
  <c r="G724" i="42"/>
  <c r="V723" i="42"/>
  <c r="R723" i="42"/>
  <c r="G723" i="42"/>
  <c r="V722" i="42"/>
  <c r="R722" i="42"/>
  <c r="G722" i="42"/>
  <c r="V721" i="42"/>
  <c r="R721" i="42"/>
  <c r="G721" i="42"/>
  <c r="V720" i="42"/>
  <c r="R720" i="42"/>
  <c r="G720" i="42"/>
  <c r="V719" i="42"/>
  <c r="R719" i="42"/>
  <c r="G719" i="42"/>
  <c r="V718" i="42"/>
  <c r="R718" i="42"/>
  <c r="G718" i="42"/>
  <c r="V717" i="42"/>
  <c r="R717" i="42"/>
  <c r="G717" i="42"/>
  <c r="V716" i="42"/>
  <c r="R716" i="42"/>
  <c r="G716" i="42"/>
  <c r="V715" i="42"/>
  <c r="R715" i="42"/>
  <c r="G715" i="42"/>
  <c r="V714" i="42"/>
  <c r="R714" i="42"/>
  <c r="G714" i="42"/>
  <c r="V713" i="42"/>
  <c r="R713" i="42"/>
  <c r="G713" i="42"/>
  <c r="Y710" i="42"/>
  <c r="X710" i="42"/>
  <c r="W710" i="42"/>
  <c r="U710" i="42"/>
  <c r="T710" i="42"/>
  <c r="S710" i="42"/>
  <c r="K710" i="42"/>
  <c r="J710" i="42"/>
  <c r="I710" i="42"/>
  <c r="H710" i="42"/>
  <c r="D710" i="42"/>
  <c r="V709" i="42"/>
  <c r="R709" i="42"/>
  <c r="G709" i="42"/>
  <c r="V708" i="42"/>
  <c r="R708" i="42"/>
  <c r="G708" i="42"/>
  <c r="V707" i="42"/>
  <c r="R707" i="42"/>
  <c r="G707" i="42"/>
  <c r="V706" i="42"/>
  <c r="R706" i="42"/>
  <c r="G706" i="42"/>
  <c r="V705" i="42"/>
  <c r="R705" i="42"/>
  <c r="G705" i="42"/>
  <c r="V704" i="42"/>
  <c r="R704" i="42"/>
  <c r="G704" i="42"/>
  <c r="V703" i="42"/>
  <c r="R703" i="42"/>
  <c r="G703" i="42"/>
  <c r="V702" i="42"/>
  <c r="R702" i="42"/>
  <c r="G702" i="42"/>
  <c r="V701" i="42"/>
  <c r="R701" i="42"/>
  <c r="G701" i="42"/>
  <c r="V700" i="42"/>
  <c r="V710" i="42" s="1"/>
  <c r="R700" i="42"/>
  <c r="G700" i="42"/>
  <c r="G710" i="42" s="1"/>
  <c r="Y699" i="42"/>
  <c r="X699" i="42"/>
  <c r="W699" i="42"/>
  <c r="U699" i="42"/>
  <c r="U711" i="42" s="1"/>
  <c r="T699" i="42"/>
  <c r="S699" i="42"/>
  <c r="K699" i="42"/>
  <c r="J699" i="42"/>
  <c r="I699" i="42"/>
  <c r="H699" i="42"/>
  <c r="D699" i="42"/>
  <c r="V698" i="42"/>
  <c r="R698" i="42"/>
  <c r="G698" i="42"/>
  <c r="V697" i="42"/>
  <c r="R697" i="42"/>
  <c r="G697" i="42"/>
  <c r="V696" i="42"/>
  <c r="R696" i="42"/>
  <c r="G696" i="42"/>
  <c r="V695" i="42"/>
  <c r="R695" i="42"/>
  <c r="G695" i="42"/>
  <c r="V694" i="42"/>
  <c r="R694" i="42"/>
  <c r="G694" i="42"/>
  <c r="V693" i="42"/>
  <c r="R693" i="42"/>
  <c r="G693" i="42"/>
  <c r="V692" i="42"/>
  <c r="R692" i="42"/>
  <c r="G692" i="42"/>
  <c r="V691" i="42"/>
  <c r="R691" i="42"/>
  <c r="G691" i="42"/>
  <c r="V690" i="42"/>
  <c r="R690" i="42"/>
  <c r="G690" i="42"/>
  <c r="V689" i="42"/>
  <c r="R689" i="42"/>
  <c r="G689" i="42"/>
  <c r="V688" i="42"/>
  <c r="R688" i="42"/>
  <c r="G688" i="42"/>
  <c r="V687" i="42"/>
  <c r="R687" i="42"/>
  <c r="G687" i="42"/>
  <c r="V686" i="42"/>
  <c r="R686" i="42"/>
  <c r="G686" i="42"/>
  <c r="V685" i="42"/>
  <c r="R685" i="42"/>
  <c r="G685" i="42"/>
  <c r="V684" i="42"/>
  <c r="R684" i="42"/>
  <c r="G684" i="42"/>
  <c r="V683" i="42"/>
  <c r="R683" i="42"/>
  <c r="G683" i="42"/>
  <c r="V682" i="42"/>
  <c r="R682" i="42"/>
  <c r="G682" i="42"/>
  <c r="V681" i="42"/>
  <c r="R681" i="42"/>
  <c r="G681" i="42"/>
  <c r="G699" i="42" s="1"/>
  <c r="V680" i="42"/>
  <c r="V699" i="42" s="1"/>
  <c r="R680" i="42"/>
  <c r="G680" i="42"/>
  <c r="Y679" i="42"/>
  <c r="Y711" i="42" s="1"/>
  <c r="X679" i="42"/>
  <c r="X711" i="42" s="1"/>
  <c r="W679" i="42"/>
  <c r="W711" i="42" s="1"/>
  <c r="U679" i="42"/>
  <c r="T679" i="42"/>
  <c r="T711" i="42" s="1"/>
  <c r="S679" i="42"/>
  <c r="S711" i="42" s="1"/>
  <c r="K679" i="42"/>
  <c r="K711" i="42" s="1"/>
  <c r="J679" i="42"/>
  <c r="I679" i="42"/>
  <c r="H679" i="42"/>
  <c r="D679" i="42"/>
  <c r="D711" i="42" s="1"/>
  <c r="V678" i="42"/>
  <c r="R678" i="42"/>
  <c r="G678" i="42"/>
  <c r="V677" i="42"/>
  <c r="R677" i="42"/>
  <c r="G677" i="42"/>
  <c r="V676" i="42"/>
  <c r="R676" i="42"/>
  <c r="G676" i="42"/>
  <c r="V675" i="42"/>
  <c r="R675" i="42"/>
  <c r="G675" i="42"/>
  <c r="V674" i="42"/>
  <c r="R674" i="42"/>
  <c r="G674" i="42"/>
  <c r="V673" i="42"/>
  <c r="R673" i="42"/>
  <c r="G673" i="42"/>
  <c r="V672" i="42"/>
  <c r="R672" i="42"/>
  <c r="G672" i="42"/>
  <c r="V671" i="42"/>
  <c r="V679" i="42" s="1"/>
  <c r="V711" i="42" s="1"/>
  <c r="R671" i="42"/>
  <c r="G671" i="42"/>
  <c r="V670" i="42"/>
  <c r="R670" i="42"/>
  <c r="G670" i="42"/>
  <c r="V669" i="42"/>
  <c r="R669" i="42"/>
  <c r="R679" i="42" s="1"/>
  <c r="G669" i="42"/>
  <c r="G679" i="42" s="1"/>
  <c r="Y667" i="42"/>
  <c r="X667" i="42"/>
  <c r="W667" i="42"/>
  <c r="U667" i="42"/>
  <c r="T667" i="42"/>
  <c r="S667" i="42"/>
  <c r="K667" i="42"/>
  <c r="J667" i="42"/>
  <c r="I667" i="42"/>
  <c r="H667" i="42"/>
  <c r="D667" i="42"/>
  <c r="V666" i="42"/>
  <c r="R666" i="42"/>
  <c r="G666" i="42"/>
  <c r="V665" i="42"/>
  <c r="R665" i="42"/>
  <c r="G665" i="42"/>
  <c r="V664" i="42"/>
  <c r="R664" i="42"/>
  <c r="G664" i="42"/>
  <c r="V663" i="42"/>
  <c r="R663" i="42"/>
  <c r="G663" i="42"/>
  <c r="V662" i="42"/>
  <c r="R662" i="42"/>
  <c r="G662" i="42"/>
  <c r="V661" i="42"/>
  <c r="R661" i="42"/>
  <c r="G661" i="42"/>
  <c r="V660" i="42"/>
  <c r="R660" i="42"/>
  <c r="G660" i="42"/>
  <c r="V659" i="42"/>
  <c r="R659" i="42"/>
  <c r="G659" i="42"/>
  <c r="V658" i="42"/>
  <c r="R658" i="42"/>
  <c r="G658" i="42"/>
  <c r="V657" i="42"/>
  <c r="R657" i="42"/>
  <c r="G657" i="42"/>
  <c r="V656" i="42"/>
  <c r="R656" i="42"/>
  <c r="G656" i="42"/>
  <c r="V655" i="42"/>
  <c r="R655" i="42"/>
  <c r="G655" i="42"/>
  <c r="V654" i="42"/>
  <c r="R654" i="42"/>
  <c r="G654" i="42"/>
  <c r="V653" i="42"/>
  <c r="R653" i="42"/>
  <c r="G653" i="42"/>
  <c r="V652" i="42"/>
  <c r="R652" i="42"/>
  <c r="G652" i="42"/>
  <c r="V651" i="42"/>
  <c r="R651" i="42"/>
  <c r="G651" i="42"/>
  <c r="V650" i="42"/>
  <c r="R650" i="42"/>
  <c r="G650" i="42"/>
  <c r="V649" i="42"/>
  <c r="R649" i="42"/>
  <c r="G649" i="42"/>
  <c r="V648" i="42"/>
  <c r="R648" i="42"/>
  <c r="G648" i="42"/>
  <c r="V647" i="42"/>
  <c r="R647" i="42"/>
  <c r="G647" i="42"/>
  <c r="V646" i="42"/>
  <c r="R646" i="42"/>
  <c r="G646" i="42"/>
  <c r="V645" i="42"/>
  <c r="R645" i="42"/>
  <c r="G645" i="42"/>
  <c r="V644" i="42"/>
  <c r="R644" i="42"/>
  <c r="G644" i="42"/>
  <c r="V643" i="42"/>
  <c r="R643" i="42"/>
  <c r="G643" i="42"/>
  <c r="V642" i="42"/>
  <c r="R642" i="42"/>
  <c r="G642" i="42"/>
  <c r="V641" i="42"/>
  <c r="R641" i="42"/>
  <c r="G641" i="42"/>
  <c r="V640" i="42"/>
  <c r="R640" i="42"/>
  <c r="G640" i="42"/>
  <c r="V639" i="42"/>
  <c r="R639" i="42"/>
  <c r="G639" i="42"/>
  <c r="V638" i="42"/>
  <c r="R638" i="42"/>
  <c r="G638" i="42"/>
  <c r="V637" i="42"/>
  <c r="R637" i="42"/>
  <c r="G637" i="42"/>
  <c r="V636" i="42"/>
  <c r="R636" i="42"/>
  <c r="G636" i="42"/>
  <c r="V635" i="42"/>
  <c r="R635" i="42"/>
  <c r="G635" i="42"/>
  <c r="V634" i="42"/>
  <c r="R634" i="42"/>
  <c r="G634" i="42"/>
  <c r="V633" i="42"/>
  <c r="R633" i="42"/>
  <c r="G633" i="42"/>
  <c r="V632" i="42"/>
  <c r="R632" i="42"/>
  <c r="G632" i="42"/>
  <c r="V631" i="42"/>
  <c r="R631" i="42"/>
  <c r="G631" i="42"/>
  <c r="V630" i="42"/>
  <c r="R630" i="42"/>
  <c r="G630" i="42"/>
  <c r="V629" i="42"/>
  <c r="R629" i="42"/>
  <c r="G629" i="42"/>
  <c r="V628" i="42"/>
  <c r="R628" i="42"/>
  <c r="G628" i="42"/>
  <c r="V627" i="42"/>
  <c r="R627" i="42"/>
  <c r="G627" i="42"/>
  <c r="V626" i="42"/>
  <c r="R626" i="42"/>
  <c r="G626" i="42"/>
  <c r="V625" i="42"/>
  <c r="R625" i="42"/>
  <c r="G625" i="42"/>
  <c r="V624" i="42"/>
  <c r="R624" i="42"/>
  <c r="G624" i="42"/>
  <c r="V623" i="42"/>
  <c r="R623" i="42"/>
  <c r="G623" i="42"/>
  <c r="V622" i="42"/>
  <c r="V667" i="42" s="1"/>
  <c r="R622" i="42"/>
  <c r="R667" i="42" s="1"/>
  <c r="G622" i="42"/>
  <c r="Y619" i="42"/>
  <c r="X619" i="42"/>
  <c r="W619" i="42"/>
  <c r="U619" i="42"/>
  <c r="T619" i="42"/>
  <c r="S619" i="42"/>
  <c r="K619" i="42"/>
  <c r="J619" i="42"/>
  <c r="I619" i="42"/>
  <c r="H619" i="42"/>
  <c r="F619" i="42"/>
  <c r="D619" i="42"/>
  <c r="V618" i="42"/>
  <c r="R618" i="42"/>
  <c r="G618" i="42"/>
  <c r="V617" i="42"/>
  <c r="R617" i="42"/>
  <c r="G617" i="42"/>
  <c r="V616" i="42"/>
  <c r="R616" i="42"/>
  <c r="G616" i="42"/>
  <c r="V615" i="42"/>
  <c r="R615" i="42"/>
  <c r="G615" i="42"/>
  <c r="V614" i="42"/>
  <c r="R614" i="42"/>
  <c r="G614" i="42"/>
  <c r="V613" i="42"/>
  <c r="R613" i="42"/>
  <c r="G613" i="42"/>
  <c r="V612" i="42"/>
  <c r="R612" i="42"/>
  <c r="G612" i="42"/>
  <c r="V611" i="42"/>
  <c r="R611" i="42"/>
  <c r="G611" i="42"/>
  <c r="V610" i="42"/>
  <c r="R610" i="42"/>
  <c r="G610" i="42"/>
  <c r="V609" i="42"/>
  <c r="R609" i="42"/>
  <c r="G609" i="42"/>
  <c r="V608" i="42"/>
  <c r="R608" i="42"/>
  <c r="G608" i="42"/>
  <c r="V607" i="42"/>
  <c r="R607" i="42"/>
  <c r="G607" i="42"/>
  <c r="V606" i="42"/>
  <c r="R606" i="42"/>
  <c r="G606" i="42"/>
  <c r="V605" i="42"/>
  <c r="R605" i="42"/>
  <c r="G605" i="42"/>
  <c r="V604" i="42"/>
  <c r="R604" i="42"/>
  <c r="G604" i="42"/>
  <c r="V603" i="42"/>
  <c r="R603" i="42"/>
  <c r="G603" i="42"/>
  <c r="V602" i="42"/>
  <c r="R602" i="42"/>
  <c r="G602" i="42"/>
  <c r="V601" i="42"/>
  <c r="R601" i="42"/>
  <c r="G601" i="42"/>
  <c r="V600" i="42"/>
  <c r="R600" i="42"/>
  <c r="G600" i="42"/>
  <c r="V599" i="42"/>
  <c r="R599" i="42"/>
  <c r="G599" i="42"/>
  <c r="V598" i="42"/>
  <c r="R598" i="42"/>
  <c r="G598" i="42"/>
  <c r="V597" i="42"/>
  <c r="R597" i="42"/>
  <c r="G597" i="42"/>
  <c r="V596" i="42"/>
  <c r="R596" i="42"/>
  <c r="G596" i="42"/>
  <c r="V595" i="42"/>
  <c r="R595" i="42"/>
  <c r="G595" i="42"/>
  <c r="V594" i="42"/>
  <c r="R594" i="42"/>
  <c r="G594" i="42"/>
  <c r="V593" i="42"/>
  <c r="R593" i="42"/>
  <c r="G593" i="42"/>
  <c r="V592" i="42"/>
  <c r="R592" i="42"/>
  <c r="G592" i="42"/>
  <c r="V591" i="42"/>
  <c r="R591" i="42"/>
  <c r="G591" i="42"/>
  <c r="V590" i="42"/>
  <c r="R590" i="42"/>
  <c r="G590" i="42"/>
  <c r="V589" i="42"/>
  <c r="R589" i="42"/>
  <c r="G589" i="42"/>
  <c r="V588" i="42"/>
  <c r="R588" i="42"/>
  <c r="G588" i="42"/>
  <c r="V587" i="42"/>
  <c r="R587" i="42"/>
  <c r="G587" i="42"/>
  <c r="V586" i="42"/>
  <c r="R586" i="42"/>
  <c r="G586" i="42"/>
  <c r="V585" i="42"/>
  <c r="R585" i="42"/>
  <c r="G585" i="42"/>
  <c r="V584" i="42"/>
  <c r="R584" i="42"/>
  <c r="G584" i="42"/>
  <c r="V583" i="42"/>
  <c r="R583" i="42"/>
  <c r="G583" i="42"/>
  <c r="V582" i="42"/>
  <c r="R582" i="42"/>
  <c r="G582" i="42"/>
  <c r="V581" i="42"/>
  <c r="R581" i="42"/>
  <c r="G581" i="42"/>
  <c r="V580" i="42"/>
  <c r="R580" i="42"/>
  <c r="G580" i="42"/>
  <c r="V579" i="42"/>
  <c r="R579" i="42"/>
  <c r="G579" i="42"/>
  <c r="V578" i="42"/>
  <c r="R578" i="42"/>
  <c r="G578" i="42"/>
  <c r="V577" i="42"/>
  <c r="R577" i="42"/>
  <c r="G577" i="42"/>
  <c r="V576" i="42"/>
  <c r="R576" i="42"/>
  <c r="G576" i="42"/>
  <c r="V575" i="42"/>
  <c r="R575" i="42"/>
  <c r="G575" i="42"/>
  <c r="V574" i="42"/>
  <c r="R574" i="42"/>
  <c r="G574" i="42"/>
  <c r="V573" i="42"/>
  <c r="R573" i="42"/>
  <c r="G573" i="42"/>
  <c r="V572" i="42"/>
  <c r="R572" i="42"/>
  <c r="G572" i="42"/>
  <c r="V571" i="42"/>
  <c r="R571" i="42"/>
  <c r="G571" i="42"/>
  <c r="V570" i="42"/>
  <c r="R570" i="42"/>
  <c r="G570" i="42"/>
  <c r="V569" i="42"/>
  <c r="R569" i="42"/>
  <c r="G569" i="42"/>
  <c r="V568" i="42"/>
  <c r="R568" i="42"/>
  <c r="G568" i="42"/>
  <c r="V567" i="42"/>
  <c r="R567" i="42"/>
  <c r="G567" i="42"/>
  <c r="V566" i="42"/>
  <c r="R566" i="42"/>
  <c r="G566" i="42"/>
  <c r="V565" i="42"/>
  <c r="R565" i="42"/>
  <c r="R619" i="42" s="1"/>
  <c r="G565" i="42"/>
  <c r="G619" i="42" s="1"/>
  <c r="Y564" i="42"/>
  <c r="Y620" i="42" s="1"/>
  <c r="X564" i="42"/>
  <c r="X620" i="42" s="1"/>
  <c r="W564" i="42"/>
  <c r="W620" i="42" s="1"/>
  <c r="U564" i="42"/>
  <c r="U620" i="42" s="1"/>
  <c r="T564" i="42"/>
  <c r="T620" i="42" s="1"/>
  <c r="S564" i="42"/>
  <c r="S620" i="42" s="1"/>
  <c r="K564" i="42"/>
  <c r="K620" i="42" s="1"/>
  <c r="J564" i="42"/>
  <c r="I564" i="42"/>
  <c r="I620" i="42" s="1"/>
  <c r="H564" i="42"/>
  <c r="H620" i="42" s="1"/>
  <c r="F564" i="42"/>
  <c r="F620" i="42" s="1"/>
  <c r="D564" i="42"/>
  <c r="D620" i="42" s="1"/>
  <c r="V563" i="42"/>
  <c r="R563" i="42"/>
  <c r="G563" i="42"/>
  <c r="V562" i="42"/>
  <c r="R562" i="42"/>
  <c r="G562" i="42"/>
  <c r="V561" i="42"/>
  <c r="R561" i="42"/>
  <c r="G561" i="42"/>
  <c r="V560" i="42"/>
  <c r="R560" i="42"/>
  <c r="G560" i="42"/>
  <c r="V559" i="42"/>
  <c r="R559" i="42"/>
  <c r="G559" i="42"/>
  <c r="V558" i="42"/>
  <c r="R558" i="42"/>
  <c r="G558" i="42"/>
  <c r="V557" i="42"/>
  <c r="R557" i="42"/>
  <c r="G557" i="42"/>
  <c r="V556" i="42"/>
  <c r="R556" i="42"/>
  <c r="G556" i="42"/>
  <c r="V555" i="42"/>
  <c r="R555" i="42"/>
  <c r="G555" i="42"/>
  <c r="V554" i="42"/>
  <c r="R554" i="42"/>
  <c r="G554" i="42"/>
  <c r="V553" i="42"/>
  <c r="R553" i="42"/>
  <c r="G553" i="42"/>
  <c r="V552" i="42"/>
  <c r="R552" i="42"/>
  <c r="G552" i="42"/>
  <c r="V551" i="42"/>
  <c r="R551" i="42"/>
  <c r="G551" i="42"/>
  <c r="V550" i="42"/>
  <c r="R550" i="42"/>
  <c r="G550" i="42"/>
  <c r="V549" i="42"/>
  <c r="R549" i="42"/>
  <c r="G549" i="42"/>
  <c r="V548" i="42"/>
  <c r="R548" i="42"/>
  <c r="G548" i="42"/>
  <c r="V547" i="42"/>
  <c r="R547" i="42"/>
  <c r="G547" i="42"/>
  <c r="V546" i="42"/>
  <c r="R546" i="42"/>
  <c r="G546" i="42"/>
  <c r="V545" i="42"/>
  <c r="R545" i="42"/>
  <c r="G545" i="42"/>
  <c r="V544" i="42"/>
  <c r="R544" i="42"/>
  <c r="G544" i="42"/>
  <c r="V543" i="42"/>
  <c r="R543" i="42"/>
  <c r="G543" i="42"/>
  <c r="V542" i="42"/>
  <c r="R542" i="42"/>
  <c r="G542" i="42"/>
  <c r="V541" i="42"/>
  <c r="R541" i="42"/>
  <c r="G541" i="42"/>
  <c r="V540" i="42"/>
  <c r="R540" i="42"/>
  <c r="G540" i="42"/>
  <c r="V539" i="42"/>
  <c r="R539" i="42"/>
  <c r="G539" i="42"/>
  <c r="V538" i="42"/>
  <c r="R538" i="42"/>
  <c r="G538" i="42"/>
  <c r="V537" i="42"/>
  <c r="R537" i="42"/>
  <c r="G537" i="42"/>
  <c r="V536" i="42"/>
  <c r="R536" i="42"/>
  <c r="G536" i="42"/>
  <c r="V535" i="42"/>
  <c r="R535" i="42"/>
  <c r="G535" i="42"/>
  <c r="V534" i="42"/>
  <c r="R534" i="42"/>
  <c r="G534" i="42"/>
  <c r="V533" i="42"/>
  <c r="R533" i="42"/>
  <c r="G533" i="42"/>
  <c r="V532" i="42"/>
  <c r="R532" i="42"/>
  <c r="G532" i="42"/>
  <c r="V531" i="42"/>
  <c r="R531" i="42"/>
  <c r="G531" i="42"/>
  <c r="V530" i="42"/>
  <c r="R530" i="42"/>
  <c r="G530" i="42"/>
  <c r="V529" i="42"/>
  <c r="R529" i="42"/>
  <c r="G529" i="42"/>
  <c r="V528" i="42"/>
  <c r="R528" i="42"/>
  <c r="G528" i="42"/>
  <c r="V527" i="42"/>
  <c r="R527" i="42"/>
  <c r="G527" i="42"/>
  <c r="V526" i="42"/>
  <c r="R526" i="42"/>
  <c r="G526" i="42"/>
  <c r="V525" i="42"/>
  <c r="R525" i="42"/>
  <c r="G525" i="42"/>
  <c r="V524" i="42"/>
  <c r="R524" i="42"/>
  <c r="G524" i="42"/>
  <c r="V523" i="42"/>
  <c r="R523" i="42"/>
  <c r="G523" i="42"/>
  <c r="V522" i="42"/>
  <c r="R522" i="42"/>
  <c r="G522" i="42"/>
  <c r="V521" i="42"/>
  <c r="R521" i="42"/>
  <c r="G521" i="42"/>
  <c r="V520" i="42"/>
  <c r="R520" i="42"/>
  <c r="G520" i="42"/>
  <c r="V519" i="42"/>
  <c r="R519" i="42"/>
  <c r="G519" i="42"/>
  <c r="V518" i="42"/>
  <c r="R518" i="42"/>
  <c r="G518" i="42"/>
  <c r="V517" i="42"/>
  <c r="R517" i="42"/>
  <c r="G517" i="42"/>
  <c r="V516" i="42"/>
  <c r="R516" i="42"/>
  <c r="G516" i="42"/>
  <c r="V515" i="42"/>
  <c r="R515" i="42"/>
  <c r="G515" i="42"/>
  <c r="V514" i="42"/>
  <c r="R514" i="42"/>
  <c r="G514" i="42"/>
  <c r="V513" i="42"/>
  <c r="R513" i="42"/>
  <c r="G513" i="42"/>
  <c r="V512" i="42"/>
  <c r="R512" i="42"/>
  <c r="G512" i="42"/>
  <c r="V511" i="42"/>
  <c r="R511" i="42"/>
  <c r="G511" i="42"/>
  <c r="V510" i="42"/>
  <c r="R510" i="42"/>
  <c r="G510" i="42"/>
  <c r="V509" i="42"/>
  <c r="R509" i="42"/>
  <c r="G509" i="42"/>
  <c r="V508" i="42"/>
  <c r="R508" i="42"/>
  <c r="G508" i="42"/>
  <c r="V507" i="42"/>
  <c r="R507" i="42"/>
  <c r="G507" i="42"/>
  <c r="V506" i="42"/>
  <c r="R506" i="42"/>
  <c r="G506" i="42"/>
  <c r="V505" i="42"/>
  <c r="R505" i="42"/>
  <c r="G505" i="42"/>
  <c r="V504" i="42"/>
  <c r="R504" i="42"/>
  <c r="G504" i="42"/>
  <c r="V503" i="42"/>
  <c r="R503" i="42"/>
  <c r="G503" i="42"/>
  <c r="V502" i="42"/>
  <c r="R502" i="42"/>
  <c r="G502" i="42"/>
  <c r="V501" i="42"/>
  <c r="R501" i="42"/>
  <c r="G501" i="42"/>
  <c r="V500" i="42"/>
  <c r="R500" i="42"/>
  <c r="G500" i="42"/>
  <c r="V499" i="42"/>
  <c r="R499" i="42"/>
  <c r="G499" i="42"/>
  <c r="V498" i="42"/>
  <c r="R498" i="42"/>
  <c r="G498" i="42"/>
  <c r="V497" i="42"/>
  <c r="R497" i="42"/>
  <c r="G497" i="42"/>
  <c r="V496" i="42"/>
  <c r="R496" i="42"/>
  <c r="G496" i="42"/>
  <c r="V495" i="42"/>
  <c r="R495" i="42"/>
  <c r="G495" i="42"/>
  <c r="V494" i="42"/>
  <c r="R494" i="42"/>
  <c r="G494" i="42"/>
  <c r="V493" i="42"/>
  <c r="R493" i="42"/>
  <c r="G493" i="42"/>
  <c r="V492" i="42"/>
  <c r="R492" i="42"/>
  <c r="G492" i="42"/>
  <c r="V491" i="42"/>
  <c r="R491" i="42"/>
  <c r="G491" i="42"/>
  <c r="V490" i="42"/>
  <c r="R490" i="42"/>
  <c r="G490" i="42"/>
  <c r="V489" i="42"/>
  <c r="R489" i="42"/>
  <c r="G489" i="42"/>
  <c r="V488" i="42"/>
  <c r="V564" i="42" s="1"/>
  <c r="R488" i="42"/>
  <c r="R564" i="42" s="1"/>
  <c r="R620" i="42" s="1"/>
  <c r="G488" i="42"/>
  <c r="Y486" i="42"/>
  <c r="X486" i="42"/>
  <c r="W486" i="42"/>
  <c r="U486" i="42"/>
  <c r="T486" i="42"/>
  <c r="S486" i="42"/>
  <c r="K486" i="42"/>
  <c r="J486" i="42"/>
  <c r="I486" i="42"/>
  <c r="H486" i="42"/>
  <c r="F486" i="42"/>
  <c r="D486" i="42"/>
  <c r="V485" i="42"/>
  <c r="R485" i="42"/>
  <c r="G485" i="42"/>
  <c r="V484" i="42"/>
  <c r="R484" i="42"/>
  <c r="G484" i="42"/>
  <c r="V483" i="42"/>
  <c r="R483" i="42"/>
  <c r="G483" i="42"/>
  <c r="V482" i="42"/>
  <c r="R482" i="42"/>
  <c r="G482" i="42"/>
  <c r="V481" i="42"/>
  <c r="R481" i="42"/>
  <c r="G481" i="42"/>
  <c r="V480" i="42"/>
  <c r="R480" i="42"/>
  <c r="G480" i="42"/>
  <c r="V479" i="42"/>
  <c r="R479" i="42"/>
  <c r="G479" i="42"/>
  <c r="V478" i="42"/>
  <c r="R478" i="42"/>
  <c r="G478" i="42"/>
  <c r="V477" i="42"/>
  <c r="R477" i="42"/>
  <c r="G477" i="42"/>
  <c r="V476" i="42"/>
  <c r="R476" i="42"/>
  <c r="G476" i="42"/>
  <c r="V475" i="42"/>
  <c r="R475" i="42"/>
  <c r="G475" i="42"/>
  <c r="V474" i="42"/>
  <c r="R474" i="42"/>
  <c r="G474" i="42"/>
  <c r="V473" i="42"/>
  <c r="R473" i="42"/>
  <c r="G473" i="42"/>
  <c r="V472" i="42"/>
  <c r="R472" i="42"/>
  <c r="G472" i="42"/>
  <c r="V471" i="42"/>
  <c r="R471" i="42"/>
  <c r="G471" i="42"/>
  <c r="V470" i="42"/>
  <c r="R470" i="42"/>
  <c r="G470" i="42"/>
  <c r="V469" i="42"/>
  <c r="R469" i="42"/>
  <c r="G469" i="42"/>
  <c r="V468" i="42"/>
  <c r="R468" i="42"/>
  <c r="G468" i="42"/>
  <c r="V467" i="42"/>
  <c r="R467" i="42"/>
  <c r="G467" i="42"/>
  <c r="V466" i="42"/>
  <c r="R466" i="42"/>
  <c r="G466" i="42"/>
  <c r="V465" i="42"/>
  <c r="R465" i="42"/>
  <c r="G465" i="42"/>
  <c r="V464" i="42"/>
  <c r="R464" i="42"/>
  <c r="G464" i="42"/>
  <c r="V463" i="42"/>
  <c r="R463" i="42"/>
  <c r="G463" i="42"/>
  <c r="V462" i="42"/>
  <c r="R462" i="42"/>
  <c r="G462" i="42"/>
  <c r="V461" i="42"/>
  <c r="R461" i="42"/>
  <c r="G461" i="42"/>
  <c r="V460" i="42"/>
  <c r="R460" i="42"/>
  <c r="G460" i="42"/>
  <c r="V459" i="42"/>
  <c r="R459" i="42"/>
  <c r="G459" i="42"/>
  <c r="V458" i="42"/>
  <c r="R458" i="42"/>
  <c r="G458" i="42"/>
  <c r="V457" i="42"/>
  <c r="R457" i="42"/>
  <c r="G457" i="42"/>
  <c r="V456" i="42"/>
  <c r="R456" i="42"/>
  <c r="G456" i="42"/>
  <c r="V455" i="42"/>
  <c r="R455" i="42"/>
  <c r="G455" i="42"/>
  <c r="V454" i="42"/>
  <c r="R454" i="42"/>
  <c r="G454" i="42"/>
  <c r="V453" i="42"/>
  <c r="R453" i="42"/>
  <c r="G453" i="42"/>
  <c r="V452" i="42"/>
  <c r="R452" i="42"/>
  <c r="G452" i="42"/>
  <c r="V451" i="42"/>
  <c r="R451" i="42"/>
  <c r="G451" i="42"/>
  <c r="V450" i="42"/>
  <c r="R450" i="42"/>
  <c r="G450" i="42"/>
  <c r="V449" i="42"/>
  <c r="R449" i="42"/>
  <c r="G449" i="42"/>
  <c r="V448" i="42"/>
  <c r="R448" i="42"/>
  <c r="G448" i="42"/>
  <c r="V447" i="42"/>
  <c r="R447" i="42"/>
  <c r="G447" i="42"/>
  <c r="V446" i="42"/>
  <c r="R446" i="42"/>
  <c r="G446" i="42"/>
  <c r="V445" i="42"/>
  <c r="R445" i="42"/>
  <c r="G445" i="42"/>
  <c r="V444" i="42"/>
  <c r="R444" i="42"/>
  <c r="G444" i="42"/>
  <c r="V443" i="42"/>
  <c r="R443" i="42"/>
  <c r="G443" i="42"/>
  <c r="V442" i="42"/>
  <c r="R442" i="42"/>
  <c r="G442" i="42"/>
  <c r="V441" i="42"/>
  <c r="R441" i="42"/>
  <c r="G441" i="42"/>
  <c r="V440" i="42"/>
  <c r="R440" i="42"/>
  <c r="G440" i="42"/>
  <c r="V439" i="42"/>
  <c r="R439" i="42"/>
  <c r="G439" i="42"/>
  <c r="V438" i="42"/>
  <c r="R438" i="42"/>
  <c r="G438" i="42"/>
  <c r="V437" i="42"/>
  <c r="R437" i="42"/>
  <c r="G437" i="42"/>
  <c r="V436" i="42"/>
  <c r="R436" i="42"/>
  <c r="G436" i="42"/>
  <c r="V435" i="42"/>
  <c r="R435" i="42"/>
  <c r="G435" i="42"/>
  <c r="V434" i="42"/>
  <c r="R434" i="42"/>
  <c r="G434" i="42"/>
  <c r="V433" i="42"/>
  <c r="R433" i="42"/>
  <c r="G433" i="42"/>
  <c r="V432" i="42"/>
  <c r="R432" i="42"/>
  <c r="G432" i="42"/>
  <c r="V431" i="42"/>
  <c r="R431" i="42"/>
  <c r="G431" i="42"/>
  <c r="V430" i="42"/>
  <c r="R430" i="42"/>
  <c r="G430" i="42"/>
  <c r="V429" i="42"/>
  <c r="R429" i="42"/>
  <c r="G429" i="42"/>
  <c r="V428" i="42"/>
  <c r="R428" i="42"/>
  <c r="G428" i="42"/>
  <c r="V427" i="42"/>
  <c r="R427" i="42"/>
  <c r="G427" i="42"/>
  <c r="V426" i="42"/>
  <c r="R426" i="42"/>
  <c r="G426" i="42"/>
  <c r="V425" i="42"/>
  <c r="R425" i="42"/>
  <c r="G425" i="42"/>
  <c r="V424" i="42"/>
  <c r="R424" i="42"/>
  <c r="G424" i="42"/>
  <c r="V423" i="42"/>
  <c r="R423" i="42"/>
  <c r="G423" i="42"/>
  <c r="V422" i="42"/>
  <c r="R422" i="42"/>
  <c r="G422" i="42"/>
  <c r="V421" i="42"/>
  <c r="R421" i="42"/>
  <c r="G421" i="42"/>
  <c r="V420" i="42"/>
  <c r="R420" i="42"/>
  <c r="G420" i="42"/>
  <c r="V419" i="42"/>
  <c r="R419" i="42"/>
  <c r="G419" i="42"/>
  <c r="V418" i="42"/>
  <c r="R418" i="42"/>
  <c r="G418" i="42"/>
  <c r="V417" i="42"/>
  <c r="R417" i="42"/>
  <c r="G417" i="42"/>
  <c r="V416" i="42"/>
  <c r="R416" i="42"/>
  <c r="G416" i="42"/>
  <c r="V415" i="42"/>
  <c r="R415" i="42"/>
  <c r="G415" i="42"/>
  <c r="V414" i="42"/>
  <c r="R414" i="42"/>
  <c r="G414" i="42"/>
  <c r="V413" i="42"/>
  <c r="R413" i="42"/>
  <c r="G413" i="42"/>
  <c r="V412" i="42"/>
  <c r="R412" i="42"/>
  <c r="G412" i="42"/>
  <c r="V411" i="42"/>
  <c r="R411" i="42"/>
  <c r="G411" i="42"/>
  <c r="V410" i="42"/>
  <c r="R410" i="42"/>
  <c r="G410" i="42"/>
  <c r="V409" i="42"/>
  <c r="R409" i="42"/>
  <c r="G409" i="42"/>
  <c r="V408" i="42"/>
  <c r="R408" i="42"/>
  <c r="G408" i="42"/>
  <c r="V407" i="42"/>
  <c r="R407" i="42"/>
  <c r="G407" i="42"/>
  <c r="V406" i="42"/>
  <c r="R406" i="42"/>
  <c r="G406" i="42"/>
  <c r="V405" i="42"/>
  <c r="R405" i="42"/>
  <c r="G405" i="42"/>
  <c r="V404" i="42"/>
  <c r="R404" i="42"/>
  <c r="G404" i="42"/>
  <c r="V403" i="42"/>
  <c r="R403" i="42"/>
  <c r="G403" i="42"/>
  <c r="V402" i="42"/>
  <c r="R402" i="42"/>
  <c r="G402" i="42"/>
  <c r="V401" i="42"/>
  <c r="R401" i="42"/>
  <c r="G401" i="42"/>
  <c r="V400" i="42"/>
  <c r="R400" i="42"/>
  <c r="G400" i="42"/>
  <c r="V399" i="42"/>
  <c r="R399" i="42"/>
  <c r="G399" i="42"/>
  <c r="V398" i="42"/>
  <c r="R398" i="42"/>
  <c r="G398" i="42"/>
  <c r="V397" i="42"/>
  <c r="R397" i="42"/>
  <c r="G397" i="42"/>
  <c r="V396" i="42"/>
  <c r="R396" i="42"/>
  <c r="G396" i="42"/>
  <c r="V395" i="42"/>
  <c r="R395" i="42"/>
  <c r="G395" i="42"/>
  <c r="V394" i="42"/>
  <c r="R394" i="42"/>
  <c r="G394" i="42"/>
  <c r="V393" i="42"/>
  <c r="R393" i="42"/>
  <c r="G393" i="42"/>
  <c r="V392" i="42"/>
  <c r="R392" i="42"/>
  <c r="G392" i="42"/>
  <c r="V391" i="42"/>
  <c r="R391" i="42"/>
  <c r="G391" i="42"/>
  <c r="V390" i="42"/>
  <c r="R390" i="42"/>
  <c r="G390" i="42"/>
  <c r="V389" i="42"/>
  <c r="R389" i="42"/>
  <c r="G389" i="42"/>
  <c r="V388" i="42"/>
  <c r="R388" i="42"/>
  <c r="G388" i="42"/>
  <c r="V387" i="42"/>
  <c r="R387" i="42"/>
  <c r="G387" i="42"/>
  <c r="V386" i="42"/>
  <c r="R386" i="42"/>
  <c r="G386" i="42"/>
  <c r="V385" i="42"/>
  <c r="R385" i="42"/>
  <c r="G385" i="42"/>
  <c r="V384" i="42"/>
  <c r="R384" i="42"/>
  <c r="G384" i="42"/>
  <c r="V383" i="42"/>
  <c r="R383" i="42"/>
  <c r="G383" i="42"/>
  <c r="V382" i="42"/>
  <c r="R382" i="42"/>
  <c r="G382" i="42"/>
  <c r="V381" i="42"/>
  <c r="R381" i="42"/>
  <c r="G381" i="42"/>
  <c r="V380" i="42"/>
  <c r="R380" i="42"/>
  <c r="G380" i="42"/>
  <c r="V379" i="42"/>
  <c r="R379" i="42"/>
  <c r="G379" i="42"/>
  <c r="V378" i="42"/>
  <c r="R378" i="42"/>
  <c r="G378" i="42"/>
  <c r="V377" i="42"/>
  <c r="R377" i="42"/>
  <c r="G377" i="42"/>
  <c r="V376" i="42"/>
  <c r="R376" i="42"/>
  <c r="G376" i="42"/>
  <c r="V375" i="42"/>
  <c r="R375" i="42"/>
  <c r="G375" i="42"/>
  <c r="V374" i="42"/>
  <c r="R374" i="42"/>
  <c r="G374" i="42"/>
  <c r="V373" i="42"/>
  <c r="R373" i="42"/>
  <c r="G373" i="42"/>
  <c r="V372" i="42"/>
  <c r="R372" i="42"/>
  <c r="G372" i="42"/>
  <c r="V371" i="42"/>
  <c r="R371" i="42"/>
  <c r="G371" i="42"/>
  <c r="V370" i="42"/>
  <c r="R370" i="42"/>
  <c r="G370" i="42"/>
  <c r="V369" i="42"/>
  <c r="R369" i="42"/>
  <c r="G369" i="42"/>
  <c r="V368" i="42"/>
  <c r="R368" i="42"/>
  <c r="G368" i="42"/>
  <c r="V367" i="42"/>
  <c r="R367" i="42"/>
  <c r="G367" i="42"/>
  <c r="V366" i="42"/>
  <c r="R366" i="42"/>
  <c r="G366" i="42"/>
  <c r="V365" i="42"/>
  <c r="R365" i="42"/>
  <c r="G365" i="42"/>
  <c r="V364" i="42"/>
  <c r="R364" i="42"/>
  <c r="G364" i="42"/>
  <c r="V363" i="42"/>
  <c r="R363" i="42"/>
  <c r="G363" i="42"/>
  <c r="V362" i="42"/>
  <c r="R362" i="42"/>
  <c r="G362" i="42"/>
  <c r="V361" i="42"/>
  <c r="R361" i="42"/>
  <c r="G361" i="42"/>
  <c r="V360" i="42"/>
  <c r="R360" i="42"/>
  <c r="G360" i="42"/>
  <c r="V359" i="42"/>
  <c r="R359" i="42"/>
  <c r="G359" i="42"/>
  <c r="V358" i="42"/>
  <c r="R358" i="42"/>
  <c r="G358" i="42"/>
  <c r="V357" i="42"/>
  <c r="R357" i="42"/>
  <c r="G357" i="42"/>
  <c r="V356" i="42"/>
  <c r="R356" i="42"/>
  <c r="G356" i="42"/>
  <c r="V355" i="42"/>
  <c r="R355" i="42"/>
  <c r="G355" i="42"/>
  <c r="V354" i="42"/>
  <c r="V486" i="42" s="1"/>
  <c r="R354" i="42"/>
  <c r="R486" i="42" s="1"/>
  <c r="G354" i="42"/>
  <c r="Y351" i="42"/>
  <c r="X351" i="42"/>
  <c r="W351" i="42"/>
  <c r="U351" i="42"/>
  <c r="T351" i="42"/>
  <c r="S351" i="42"/>
  <c r="K351" i="42"/>
  <c r="J351" i="42"/>
  <c r="I351" i="42"/>
  <c r="H351" i="42"/>
  <c r="D351" i="42"/>
  <c r="V350" i="42"/>
  <c r="R350" i="42"/>
  <c r="G350" i="42"/>
  <c r="V349" i="42"/>
  <c r="R349" i="42"/>
  <c r="G349" i="42"/>
  <c r="V348" i="42"/>
  <c r="R348" i="42"/>
  <c r="G348" i="42"/>
  <c r="V347" i="42"/>
  <c r="R347" i="42"/>
  <c r="G347" i="42"/>
  <c r="V346" i="42"/>
  <c r="R346" i="42"/>
  <c r="G346" i="42"/>
  <c r="V345" i="42"/>
  <c r="R345" i="42"/>
  <c r="G345" i="42"/>
  <c r="V344" i="42"/>
  <c r="R344" i="42"/>
  <c r="G344" i="42"/>
  <c r="V343" i="42"/>
  <c r="R343" i="42"/>
  <c r="G343" i="42"/>
  <c r="V342" i="42"/>
  <c r="R342" i="42"/>
  <c r="G342" i="42"/>
  <c r="V341" i="42"/>
  <c r="R341" i="42"/>
  <c r="G341" i="42"/>
  <c r="V340" i="42"/>
  <c r="R340" i="42"/>
  <c r="G340" i="42"/>
  <c r="V339" i="42"/>
  <c r="R339" i="42"/>
  <c r="G339" i="42"/>
  <c r="V338" i="42"/>
  <c r="R338" i="42"/>
  <c r="G338" i="42"/>
  <c r="V337" i="42"/>
  <c r="R337" i="42"/>
  <c r="G337" i="42"/>
  <c r="V336" i="42"/>
  <c r="R336" i="42"/>
  <c r="G336" i="42"/>
  <c r="V335" i="42"/>
  <c r="R335" i="42"/>
  <c r="G335" i="42"/>
  <c r="V334" i="42"/>
  <c r="R334" i="42"/>
  <c r="G334" i="42"/>
  <c r="V333" i="42"/>
  <c r="R333" i="42"/>
  <c r="G333" i="42"/>
  <c r="V332" i="42"/>
  <c r="R332" i="42"/>
  <c r="G332" i="42"/>
  <c r="V331" i="42"/>
  <c r="R331" i="42"/>
  <c r="G331" i="42"/>
  <c r="V330" i="42"/>
  <c r="R330" i="42"/>
  <c r="G330" i="42"/>
  <c r="V329" i="42"/>
  <c r="R329" i="42"/>
  <c r="G329" i="42"/>
  <c r="V328" i="42"/>
  <c r="R328" i="42"/>
  <c r="G328" i="42"/>
  <c r="V327" i="42"/>
  <c r="R327" i="42"/>
  <c r="G327" i="42"/>
  <c r="V326" i="42"/>
  <c r="V351" i="42" s="1"/>
  <c r="R326" i="42"/>
  <c r="R351" i="42" s="1"/>
  <c r="G326" i="42"/>
  <c r="G351" i="42" s="1"/>
  <c r="Y325" i="42"/>
  <c r="Y352" i="42" s="1"/>
  <c r="X325" i="42"/>
  <c r="X352" i="42" s="1"/>
  <c r="W325" i="42"/>
  <c r="W352" i="42" s="1"/>
  <c r="U325" i="42"/>
  <c r="U352" i="42" s="1"/>
  <c r="T325" i="42"/>
  <c r="T352" i="42" s="1"/>
  <c r="S325" i="42"/>
  <c r="S352" i="42" s="1"/>
  <c r="K325" i="42"/>
  <c r="K352" i="42" s="1"/>
  <c r="J325" i="42"/>
  <c r="J352" i="42" s="1"/>
  <c r="I325" i="42"/>
  <c r="I352" i="42" s="1"/>
  <c r="H325" i="42"/>
  <c r="H352" i="42" s="1"/>
  <c r="D325" i="42"/>
  <c r="D352" i="42" s="1"/>
  <c r="V324" i="42"/>
  <c r="R324" i="42"/>
  <c r="G324" i="42"/>
  <c r="V323" i="42"/>
  <c r="R323" i="42"/>
  <c r="G323" i="42"/>
  <c r="V322" i="42"/>
  <c r="R322" i="42"/>
  <c r="G322" i="42"/>
  <c r="V321" i="42"/>
  <c r="R321" i="42"/>
  <c r="G321" i="42"/>
  <c r="V320" i="42"/>
  <c r="R320" i="42"/>
  <c r="G320" i="42"/>
  <c r="V319" i="42"/>
  <c r="R319" i="42"/>
  <c r="G319" i="42"/>
  <c r="R318" i="42"/>
  <c r="G318" i="42"/>
  <c r="V317" i="42"/>
  <c r="R317" i="42"/>
  <c r="G317" i="42"/>
  <c r="V316" i="42"/>
  <c r="R316" i="42"/>
  <c r="G316" i="42"/>
  <c r="V315" i="42"/>
  <c r="R315" i="42"/>
  <c r="G315" i="42"/>
  <c r="V314" i="42"/>
  <c r="R314" i="42"/>
  <c r="G314" i="42"/>
  <c r="V313" i="42"/>
  <c r="R313" i="42"/>
  <c r="G313" i="42"/>
  <c r="V312" i="42"/>
  <c r="R312" i="42"/>
  <c r="G312" i="42"/>
  <c r="V311" i="42"/>
  <c r="R311" i="42"/>
  <c r="G311" i="42"/>
  <c r="V310" i="42"/>
  <c r="R310" i="42"/>
  <c r="G310" i="42"/>
  <c r="V309" i="42"/>
  <c r="R309" i="42"/>
  <c r="G309" i="42"/>
  <c r="V308" i="42"/>
  <c r="R308" i="42"/>
  <c r="G308" i="42"/>
  <c r="V307" i="42"/>
  <c r="R307" i="42"/>
  <c r="G307" i="42"/>
  <c r="V306" i="42"/>
  <c r="R306" i="42"/>
  <c r="G306" i="42"/>
  <c r="V305" i="42"/>
  <c r="R305" i="42"/>
  <c r="G305" i="42"/>
  <c r="V304" i="42"/>
  <c r="R304" i="42"/>
  <c r="G304" i="42"/>
  <c r="V303" i="42"/>
  <c r="R303" i="42"/>
  <c r="G303" i="42"/>
  <c r="V302" i="42"/>
  <c r="R302" i="42"/>
  <c r="G302" i="42"/>
  <c r="V301" i="42"/>
  <c r="R301" i="42"/>
  <c r="G301" i="42"/>
  <c r="V300" i="42"/>
  <c r="R300" i="42"/>
  <c r="G300" i="42"/>
  <c r="V299" i="42"/>
  <c r="R299" i="42"/>
  <c r="G299" i="42"/>
  <c r="V298" i="42"/>
  <c r="R298" i="42"/>
  <c r="G298" i="42"/>
  <c r="V297" i="42"/>
  <c r="R297" i="42"/>
  <c r="G297" i="42"/>
  <c r="V296" i="42"/>
  <c r="R296" i="42"/>
  <c r="G296" i="42"/>
  <c r="V295" i="42"/>
  <c r="R295" i="42"/>
  <c r="G295" i="42"/>
  <c r="V294" i="42"/>
  <c r="R294" i="42"/>
  <c r="G294" i="42"/>
  <c r="V293" i="42"/>
  <c r="R293" i="42"/>
  <c r="G293" i="42"/>
  <c r="V292" i="42"/>
  <c r="R292" i="42"/>
  <c r="G292" i="42"/>
  <c r="V291" i="42"/>
  <c r="R291" i="42"/>
  <c r="G291" i="42"/>
  <c r="V290" i="42"/>
  <c r="R290" i="42"/>
  <c r="G290" i="42"/>
  <c r="V289" i="42"/>
  <c r="R289" i="42"/>
  <c r="G289" i="42"/>
  <c r="V288" i="42"/>
  <c r="R288" i="42"/>
  <c r="G288" i="42"/>
  <c r="V287" i="42"/>
  <c r="R287" i="42"/>
  <c r="G287" i="42"/>
  <c r="V286" i="42"/>
  <c r="R286" i="42"/>
  <c r="G286" i="42"/>
  <c r="V285" i="42"/>
  <c r="R285" i="42"/>
  <c r="G285" i="42"/>
  <c r="V284" i="42"/>
  <c r="R284" i="42"/>
  <c r="G284" i="42"/>
  <c r="V283" i="42"/>
  <c r="R283" i="42"/>
  <c r="G283" i="42"/>
  <c r="V282" i="42"/>
  <c r="R282" i="42"/>
  <c r="G282" i="42"/>
  <c r="V281" i="42"/>
  <c r="R281" i="42"/>
  <c r="G281" i="42"/>
  <c r="V280" i="42"/>
  <c r="R280" i="42"/>
  <c r="G280" i="42"/>
  <c r="V279" i="42"/>
  <c r="R279" i="42"/>
  <c r="G279" i="42"/>
  <c r="V278" i="42"/>
  <c r="R278" i="42"/>
  <c r="G278" i="42"/>
  <c r="V277" i="42"/>
  <c r="R277" i="42"/>
  <c r="G277" i="42"/>
  <c r="V276" i="42"/>
  <c r="R276" i="42"/>
  <c r="G276" i="42"/>
  <c r="V275" i="42"/>
  <c r="R275" i="42"/>
  <c r="G275" i="42"/>
  <c r="V274" i="42"/>
  <c r="R274" i="42"/>
  <c r="G274" i="42"/>
  <c r="V273" i="42"/>
  <c r="R273" i="42"/>
  <c r="G273" i="42"/>
  <c r="V272" i="42"/>
  <c r="R272" i="42"/>
  <c r="G272" i="42"/>
  <c r="V271" i="42"/>
  <c r="R271" i="42"/>
  <c r="G271" i="42"/>
  <c r="V270" i="42"/>
  <c r="R270" i="42"/>
  <c r="G270" i="42"/>
  <c r="V269" i="42"/>
  <c r="R269" i="42"/>
  <c r="G269" i="42"/>
  <c r="V268" i="42"/>
  <c r="R268" i="42"/>
  <c r="G268" i="42"/>
  <c r="V267" i="42"/>
  <c r="R267" i="42"/>
  <c r="G267" i="42"/>
  <c r="V266" i="42"/>
  <c r="R266" i="42"/>
  <c r="G266" i="42"/>
  <c r="V265" i="42"/>
  <c r="R265" i="42"/>
  <c r="G265" i="42"/>
  <c r="V264" i="42"/>
  <c r="R264" i="42"/>
  <c r="G264" i="42"/>
  <c r="V263" i="42"/>
  <c r="R263" i="42"/>
  <c r="G263" i="42"/>
  <c r="V262" i="42"/>
  <c r="R262" i="42"/>
  <c r="G262" i="42"/>
  <c r="V261" i="42"/>
  <c r="R261" i="42"/>
  <c r="G261" i="42"/>
  <c r="V260" i="42"/>
  <c r="R260" i="42"/>
  <c r="G260" i="42"/>
  <c r="V259" i="42"/>
  <c r="R259" i="42"/>
  <c r="G259" i="42"/>
  <c r="V258" i="42"/>
  <c r="R258" i="42"/>
  <c r="G258" i="42"/>
  <c r="V257" i="42"/>
  <c r="R257" i="42"/>
  <c r="G257" i="42"/>
  <c r="V256" i="42"/>
  <c r="R256" i="42"/>
  <c r="G256" i="42"/>
  <c r="V255" i="42"/>
  <c r="R255" i="42"/>
  <c r="G255" i="42"/>
  <c r="V254" i="42"/>
  <c r="R254" i="42"/>
  <c r="G254" i="42"/>
  <c r="V253" i="42"/>
  <c r="R253" i="42"/>
  <c r="G253" i="42"/>
  <c r="V252" i="42"/>
  <c r="R252" i="42"/>
  <c r="G252" i="42"/>
  <c r="V251" i="42"/>
  <c r="R251" i="42"/>
  <c r="G251" i="42"/>
  <c r="V250" i="42"/>
  <c r="V325" i="42" s="1"/>
  <c r="V352" i="42" s="1"/>
  <c r="R250" i="42"/>
  <c r="R325" i="42" s="1"/>
  <c r="R352" i="42" s="1"/>
  <c r="G250" i="42"/>
  <c r="Y248" i="42"/>
  <c r="X248" i="42"/>
  <c r="W248" i="42"/>
  <c r="U248" i="42"/>
  <c r="T248" i="42"/>
  <c r="S248" i="42"/>
  <c r="K248" i="42"/>
  <c r="J248" i="42"/>
  <c r="I248" i="42"/>
  <c r="H248" i="42"/>
  <c r="D248" i="42"/>
  <c r="V247" i="42"/>
  <c r="R247" i="42"/>
  <c r="G247" i="42"/>
  <c r="V246" i="42"/>
  <c r="R246" i="42"/>
  <c r="G246" i="42"/>
  <c r="V245" i="42"/>
  <c r="R245" i="42"/>
  <c r="G245" i="42"/>
  <c r="V244" i="42"/>
  <c r="R244" i="42"/>
  <c r="G244" i="42"/>
  <c r="V243" i="42"/>
  <c r="R243" i="42"/>
  <c r="G243" i="42"/>
  <c r="V242" i="42"/>
  <c r="R242" i="42"/>
  <c r="G242" i="42"/>
  <c r="V241" i="42"/>
  <c r="R241" i="42"/>
  <c r="G241" i="42"/>
  <c r="V240" i="42"/>
  <c r="R240" i="42"/>
  <c r="G240" i="42"/>
  <c r="V239" i="42"/>
  <c r="R239" i="42"/>
  <c r="G239" i="42"/>
  <c r="V238" i="42"/>
  <c r="R238" i="42"/>
  <c r="G238" i="42"/>
  <c r="V237" i="42"/>
  <c r="R237" i="42"/>
  <c r="G237" i="42"/>
  <c r="V236" i="42"/>
  <c r="R236" i="42"/>
  <c r="G236" i="42"/>
  <c r="V235" i="42"/>
  <c r="R235" i="42"/>
  <c r="G235" i="42"/>
  <c r="V234" i="42"/>
  <c r="R234" i="42"/>
  <c r="G234" i="42"/>
  <c r="V233" i="42"/>
  <c r="R233" i="42"/>
  <c r="G233" i="42"/>
  <c r="V232" i="42"/>
  <c r="R232" i="42"/>
  <c r="G232" i="42"/>
  <c r="V231" i="42"/>
  <c r="R231" i="42"/>
  <c r="G231" i="42"/>
  <c r="V230" i="42"/>
  <c r="R230" i="42"/>
  <c r="G230" i="42"/>
  <c r="V229" i="42"/>
  <c r="V248" i="42" s="1"/>
  <c r="R229" i="42"/>
  <c r="R248" i="42" s="1"/>
  <c r="G229" i="42"/>
  <c r="Y226" i="42"/>
  <c r="X226" i="42"/>
  <c r="W226" i="42"/>
  <c r="U226" i="42"/>
  <c r="T226" i="42"/>
  <c r="S226" i="42"/>
  <c r="K226" i="42"/>
  <c r="J226" i="42"/>
  <c r="I226" i="42"/>
  <c r="H226" i="42"/>
  <c r="D226" i="42"/>
  <c r="V225" i="42"/>
  <c r="R225" i="42"/>
  <c r="G225" i="42"/>
  <c r="V224" i="42"/>
  <c r="R224" i="42"/>
  <c r="G224" i="42"/>
  <c r="V223" i="42"/>
  <c r="R223" i="42"/>
  <c r="G223" i="42"/>
  <c r="V222" i="42"/>
  <c r="R222" i="42"/>
  <c r="G222" i="42"/>
  <c r="V221" i="42"/>
  <c r="R221" i="42"/>
  <c r="G221" i="42"/>
  <c r="V220" i="42"/>
  <c r="V226" i="42" s="1"/>
  <c r="R220" i="42"/>
  <c r="G220" i="42"/>
  <c r="Y219" i="42"/>
  <c r="X219" i="42"/>
  <c r="W219" i="42"/>
  <c r="U219" i="42"/>
  <c r="T219" i="42"/>
  <c r="S219" i="42"/>
  <c r="K219" i="42"/>
  <c r="J219" i="42"/>
  <c r="I219" i="42"/>
  <c r="H219" i="42"/>
  <c r="D219" i="42"/>
  <c r="V218" i="42"/>
  <c r="R218" i="42"/>
  <c r="G218" i="42"/>
  <c r="V217" i="42"/>
  <c r="R217" i="42"/>
  <c r="G217" i="42"/>
  <c r="V216" i="42"/>
  <c r="R216" i="42"/>
  <c r="G216" i="42"/>
  <c r="V215" i="42"/>
  <c r="R215" i="42"/>
  <c r="G215" i="42"/>
  <c r="V214" i="42"/>
  <c r="R214" i="42"/>
  <c r="G214" i="42"/>
  <c r="V213" i="42"/>
  <c r="R213" i="42"/>
  <c r="G213" i="42"/>
  <c r="V212" i="42"/>
  <c r="R212" i="42"/>
  <c r="G212" i="42"/>
  <c r="V211" i="42"/>
  <c r="R211" i="42"/>
  <c r="G211" i="42"/>
  <c r="V210" i="42"/>
  <c r="R210" i="42"/>
  <c r="G210" i="42"/>
  <c r="V209" i="42"/>
  <c r="R209" i="42"/>
  <c r="G209" i="42"/>
  <c r="V208" i="42"/>
  <c r="R208" i="42"/>
  <c r="G208" i="42"/>
  <c r="V207" i="42"/>
  <c r="R207" i="42"/>
  <c r="G207" i="42"/>
  <c r="V206" i="42"/>
  <c r="R206" i="42"/>
  <c r="G206" i="42"/>
  <c r="V205" i="42"/>
  <c r="R205" i="42"/>
  <c r="G205" i="42"/>
  <c r="V204" i="42"/>
  <c r="R204" i="42"/>
  <c r="G204" i="42"/>
  <c r="V203" i="42"/>
  <c r="V219" i="42" s="1"/>
  <c r="R203" i="42"/>
  <c r="G203" i="42"/>
  <c r="Y202" i="42"/>
  <c r="X202" i="42"/>
  <c r="W202" i="42"/>
  <c r="K202" i="42"/>
  <c r="J202" i="42"/>
  <c r="I202" i="42"/>
  <c r="H202" i="42"/>
  <c r="D202" i="42"/>
  <c r="V201" i="42"/>
  <c r="R201" i="42"/>
  <c r="G201" i="42"/>
  <c r="V200" i="42"/>
  <c r="R200" i="42"/>
  <c r="G200" i="42"/>
  <c r="V199" i="42"/>
  <c r="R199" i="42"/>
  <c r="G199" i="42"/>
  <c r="V198" i="42"/>
  <c r="R198" i="42"/>
  <c r="G198" i="42"/>
  <c r="V197" i="42"/>
  <c r="R197" i="42"/>
  <c r="G197" i="42"/>
  <c r="V196" i="42"/>
  <c r="R196" i="42"/>
  <c r="G196" i="42"/>
  <c r="V195" i="42"/>
  <c r="R195" i="42"/>
  <c r="G195" i="42"/>
  <c r="V194" i="42"/>
  <c r="R194" i="42"/>
  <c r="G194" i="42"/>
  <c r="V193" i="42"/>
  <c r="R193" i="42"/>
  <c r="G193" i="42"/>
  <c r="V192" i="42"/>
  <c r="R192" i="42"/>
  <c r="G192" i="42"/>
  <c r="V191" i="42"/>
  <c r="R191" i="42"/>
  <c r="G191" i="42"/>
  <c r="V190" i="42"/>
  <c r="R190" i="42"/>
  <c r="G190" i="42"/>
  <c r="V189" i="42"/>
  <c r="R189" i="42"/>
  <c r="G189" i="42"/>
  <c r="V188" i="42"/>
  <c r="R188" i="42"/>
  <c r="G188" i="42"/>
  <c r="V187" i="42"/>
  <c r="R187" i="42"/>
  <c r="G187" i="42"/>
  <c r="V186" i="42"/>
  <c r="R186" i="42"/>
  <c r="G186" i="42"/>
  <c r="V185" i="42"/>
  <c r="R185" i="42"/>
  <c r="G185" i="42"/>
  <c r="V184" i="42"/>
  <c r="R184" i="42"/>
  <c r="G184" i="42"/>
  <c r="V183" i="42"/>
  <c r="R183" i="42"/>
  <c r="G183" i="42"/>
  <c r="V182" i="42"/>
  <c r="R182" i="42"/>
  <c r="G182" i="42"/>
  <c r="V181" i="42"/>
  <c r="R181" i="42"/>
  <c r="G181" i="42"/>
  <c r="V180" i="42"/>
  <c r="R180" i="42"/>
  <c r="G180" i="42"/>
  <c r="V179" i="42"/>
  <c r="R179" i="42"/>
  <c r="G179" i="42"/>
  <c r="V178" i="42"/>
  <c r="R178" i="42"/>
  <c r="G178" i="42"/>
  <c r="V177" i="42"/>
  <c r="R177" i="42"/>
  <c r="G177" i="42"/>
  <c r="V176" i="42"/>
  <c r="R176" i="42"/>
  <c r="G176" i="42"/>
  <c r="V175" i="42"/>
  <c r="R175" i="42"/>
  <c r="G175" i="42"/>
  <c r="V174" i="42"/>
  <c r="R174" i="42"/>
  <c r="G174" i="42"/>
  <c r="V173" i="42"/>
  <c r="R173" i="42"/>
  <c r="G173" i="42"/>
  <c r="V172" i="42"/>
  <c r="R172" i="42"/>
  <c r="G172" i="42"/>
  <c r="V171" i="42"/>
  <c r="R171" i="42"/>
  <c r="G171" i="42"/>
  <c r="V170" i="42"/>
  <c r="R170" i="42"/>
  <c r="G170" i="42"/>
  <c r="V169" i="42"/>
  <c r="R169" i="42"/>
  <c r="G169" i="42"/>
  <c r="V168" i="42"/>
  <c r="R168" i="42"/>
  <c r="G168" i="42"/>
  <c r="V167" i="42"/>
  <c r="R167" i="42"/>
  <c r="G167" i="42"/>
  <c r="V166" i="42"/>
  <c r="R166" i="42"/>
  <c r="G166" i="42"/>
  <c r="V165" i="42"/>
  <c r="R165" i="42"/>
  <c r="G165" i="42"/>
  <c r="V164" i="42"/>
  <c r="R164" i="42"/>
  <c r="G164" i="42"/>
  <c r="V163" i="42"/>
  <c r="R163" i="42"/>
  <c r="G163" i="42"/>
  <c r="V162" i="42"/>
  <c r="R162" i="42"/>
  <c r="G162" i="42"/>
  <c r="V161" i="42"/>
  <c r="R161" i="42"/>
  <c r="G161" i="42"/>
  <c r="V160" i="42"/>
  <c r="R160" i="42"/>
  <c r="G160" i="42"/>
  <c r="V159" i="42"/>
  <c r="R159" i="42"/>
  <c r="G159" i="42"/>
  <c r="V158" i="42"/>
  <c r="R158" i="42"/>
  <c r="G158" i="42"/>
  <c r="V157" i="42"/>
  <c r="R157" i="42"/>
  <c r="G157" i="42"/>
  <c r="V156" i="42"/>
  <c r="R156" i="42"/>
  <c r="G156" i="42"/>
  <c r="V155" i="42"/>
  <c r="R155" i="42"/>
  <c r="G155" i="42"/>
  <c r="V154" i="42"/>
  <c r="R154" i="42"/>
  <c r="G154" i="42"/>
  <c r="V153" i="42"/>
  <c r="R153" i="42"/>
  <c r="G153" i="42"/>
  <c r="V152" i="42"/>
  <c r="R152" i="42"/>
  <c r="G152" i="42"/>
  <c r="V151" i="42"/>
  <c r="R151" i="42"/>
  <c r="G151" i="42"/>
  <c r="V150" i="42"/>
  <c r="R150" i="42"/>
  <c r="G150" i="42"/>
  <c r="V149" i="42"/>
  <c r="R149" i="42"/>
  <c r="G149" i="42"/>
  <c r="V148" i="42"/>
  <c r="R148" i="42"/>
  <c r="G148" i="42"/>
  <c r="V147" i="42"/>
  <c r="R147" i="42"/>
  <c r="G147" i="42"/>
  <c r="V146" i="42"/>
  <c r="R146" i="42"/>
  <c r="G146" i="42"/>
  <c r="V145" i="42"/>
  <c r="R145" i="42"/>
  <c r="G145" i="42"/>
  <c r="V144" i="42"/>
  <c r="R144" i="42"/>
  <c r="G144" i="42"/>
  <c r="V143" i="42"/>
  <c r="U143" i="42"/>
  <c r="T143" i="42"/>
  <c r="T202" i="42" s="1"/>
  <c r="S143" i="42"/>
  <c r="R143" i="42" s="1"/>
  <c r="G143" i="42"/>
  <c r="V142" i="42"/>
  <c r="V202" i="42" s="1"/>
  <c r="R142" i="42"/>
  <c r="G142" i="42"/>
  <c r="G202" i="42" s="1"/>
  <c r="Y141" i="42"/>
  <c r="X141" i="42"/>
  <c r="W141" i="42"/>
  <c r="U141" i="42"/>
  <c r="T141" i="42"/>
  <c r="S141" i="42"/>
  <c r="K141" i="42"/>
  <c r="J141" i="42"/>
  <c r="I141" i="42"/>
  <c r="H141" i="42"/>
  <c r="D141" i="42"/>
  <c r="V140" i="42"/>
  <c r="R140" i="42"/>
  <c r="G140" i="42"/>
  <c r="V139" i="42"/>
  <c r="R139" i="42"/>
  <c r="G139" i="42"/>
  <c r="V138" i="42"/>
  <c r="R138" i="42"/>
  <c r="G138" i="42"/>
  <c r="V137" i="42"/>
  <c r="R137" i="42"/>
  <c r="G137" i="42"/>
  <c r="V136" i="42"/>
  <c r="R136" i="42"/>
  <c r="G136" i="42"/>
  <c r="V135" i="42"/>
  <c r="R135" i="42"/>
  <c r="G135" i="42"/>
  <c r="V134" i="42"/>
  <c r="R134" i="42"/>
  <c r="G134" i="42"/>
  <c r="V133" i="42"/>
  <c r="R133" i="42"/>
  <c r="G133" i="42"/>
  <c r="V132" i="42"/>
  <c r="R132" i="42"/>
  <c r="G132" i="42"/>
  <c r="V131" i="42"/>
  <c r="R131" i="42"/>
  <c r="G131" i="42"/>
  <c r="V130" i="42"/>
  <c r="R130" i="42"/>
  <c r="G130" i="42"/>
  <c r="V129" i="42"/>
  <c r="R129" i="42"/>
  <c r="G129" i="42"/>
  <c r="V128" i="42"/>
  <c r="R128" i="42"/>
  <c r="G128" i="42"/>
  <c r="V127" i="42"/>
  <c r="R127" i="42"/>
  <c r="G127" i="42"/>
  <c r="V126" i="42"/>
  <c r="R126" i="42"/>
  <c r="G126" i="42"/>
  <c r="V125" i="42"/>
  <c r="R125" i="42"/>
  <c r="G125" i="42"/>
  <c r="V124" i="42"/>
  <c r="R124" i="42"/>
  <c r="G124" i="42"/>
  <c r="V123" i="42"/>
  <c r="R123" i="42"/>
  <c r="G123" i="42"/>
  <c r="V122" i="42"/>
  <c r="R122" i="42"/>
  <c r="G122" i="42"/>
  <c r="V121" i="42"/>
  <c r="R121" i="42"/>
  <c r="G121" i="42"/>
  <c r="V120" i="42"/>
  <c r="R120" i="42"/>
  <c r="R141" i="42" s="1"/>
  <c r="G120" i="42"/>
  <c r="Y117" i="42"/>
  <c r="X117" i="42"/>
  <c r="W117" i="42"/>
  <c r="U117" i="42"/>
  <c r="T117" i="42"/>
  <c r="S117" i="42"/>
  <c r="K117" i="42"/>
  <c r="K118" i="42" s="1"/>
  <c r="J117" i="42"/>
  <c r="I117" i="42"/>
  <c r="H117" i="42"/>
  <c r="D117" i="42"/>
  <c r="V116" i="42"/>
  <c r="R116" i="42"/>
  <c r="G116" i="42"/>
  <c r="V115" i="42"/>
  <c r="R115" i="42"/>
  <c r="G115" i="42"/>
  <c r="V114" i="42"/>
  <c r="R114" i="42"/>
  <c r="G114" i="42"/>
  <c r="V113" i="42"/>
  <c r="R113" i="42"/>
  <c r="G113" i="42"/>
  <c r="V112" i="42"/>
  <c r="R112" i="42"/>
  <c r="G112" i="42"/>
  <c r="V111" i="42"/>
  <c r="R111" i="42"/>
  <c r="G111" i="42"/>
  <c r="V110" i="42"/>
  <c r="R110" i="42"/>
  <c r="G110" i="42"/>
  <c r="V109" i="42"/>
  <c r="R109" i="42"/>
  <c r="G109" i="42"/>
  <c r="V108" i="42"/>
  <c r="R108" i="42"/>
  <c r="G108" i="42"/>
  <c r="V107" i="42"/>
  <c r="R107" i="42"/>
  <c r="G107" i="42"/>
  <c r="G117" i="42" s="1"/>
  <c r="K106" i="42"/>
  <c r="D106" i="42"/>
  <c r="D118" i="42" s="1"/>
  <c r="V105" i="42"/>
  <c r="R105" i="42"/>
  <c r="G105" i="42"/>
  <c r="V104" i="42"/>
  <c r="R104" i="42"/>
  <c r="G104" i="42"/>
  <c r="V103" i="42"/>
  <c r="R103" i="42"/>
  <c r="G103" i="42"/>
  <c r="V102" i="42"/>
  <c r="R102" i="42"/>
  <c r="G102" i="42"/>
  <c r="V101" i="42"/>
  <c r="R101" i="42"/>
  <c r="G101" i="42"/>
  <c r="V100" i="42"/>
  <c r="R100" i="42"/>
  <c r="G100" i="42"/>
  <c r="V99" i="42"/>
  <c r="R99" i="42"/>
  <c r="G99" i="42"/>
  <c r="V98" i="42"/>
  <c r="R98" i="42"/>
  <c r="G98" i="42"/>
  <c r="V97" i="42"/>
  <c r="R97" i="42"/>
  <c r="G97" i="42"/>
  <c r="V96" i="42"/>
  <c r="R96" i="42"/>
  <c r="G96" i="42"/>
  <c r="V95" i="42"/>
  <c r="R95" i="42"/>
  <c r="G95" i="42"/>
  <c r="V94" i="42"/>
  <c r="R94" i="42"/>
  <c r="G94" i="42"/>
  <c r="Y93" i="42"/>
  <c r="Y106" i="42" s="1"/>
  <c r="X93" i="42"/>
  <c r="X106" i="42" s="1"/>
  <c r="W93" i="42"/>
  <c r="W106" i="42" s="1"/>
  <c r="V93" i="42"/>
  <c r="R93" i="42"/>
  <c r="J93" i="42"/>
  <c r="I93" i="42"/>
  <c r="H93" i="42"/>
  <c r="G93" i="42" s="1"/>
  <c r="V92" i="42"/>
  <c r="R92" i="42"/>
  <c r="G92" i="42"/>
  <c r="V91" i="42"/>
  <c r="R91" i="42"/>
  <c r="I91" i="42"/>
  <c r="G91" i="42"/>
  <c r="V90" i="42"/>
  <c r="T90" i="42"/>
  <c r="S90" i="42"/>
  <c r="R90" i="42"/>
  <c r="I90" i="42"/>
  <c r="H90" i="42"/>
  <c r="V89" i="42"/>
  <c r="R89" i="42"/>
  <c r="G89" i="42"/>
  <c r="V88" i="42"/>
  <c r="R88" i="42"/>
  <c r="G88" i="42"/>
  <c r="V87" i="42"/>
  <c r="T87" i="42"/>
  <c r="S87" i="42"/>
  <c r="R87" i="42" s="1"/>
  <c r="I87" i="42"/>
  <c r="H87" i="42"/>
  <c r="V86" i="42"/>
  <c r="R86" i="42"/>
  <c r="G86" i="42"/>
  <c r="V85" i="42"/>
  <c r="U85" i="42"/>
  <c r="T85" i="42"/>
  <c r="T106" i="42" s="1"/>
  <c r="T118" i="42" s="1"/>
  <c r="S85" i="42"/>
  <c r="S106" i="42" s="1"/>
  <c r="S118" i="42" s="1"/>
  <c r="R85" i="42"/>
  <c r="I85" i="42"/>
  <c r="H85" i="42"/>
  <c r="H106" i="42" s="1"/>
  <c r="V84" i="42"/>
  <c r="R84" i="42"/>
  <c r="G84" i="42"/>
  <c r="V83" i="42"/>
  <c r="V106" i="42" s="1"/>
  <c r="U83" i="42"/>
  <c r="U106" i="42" s="1"/>
  <c r="G83" i="42"/>
  <c r="T81" i="42"/>
  <c r="D81" i="42"/>
  <c r="Y80" i="42"/>
  <c r="Y81" i="42" s="1"/>
  <c r="X80" i="42"/>
  <c r="X81" i="42" s="1"/>
  <c r="W80" i="42"/>
  <c r="W81" i="42" s="1"/>
  <c r="T80" i="42"/>
  <c r="S80" i="42"/>
  <c r="K80" i="42"/>
  <c r="K81" i="42" s="1"/>
  <c r="J80" i="42"/>
  <c r="I80" i="42"/>
  <c r="I81" i="42" s="1"/>
  <c r="H80" i="42"/>
  <c r="D80" i="42"/>
  <c r="V79" i="42"/>
  <c r="R79" i="42"/>
  <c r="G79" i="42"/>
  <c r="V78" i="42"/>
  <c r="R78" i="42"/>
  <c r="G78" i="42"/>
  <c r="V77" i="42"/>
  <c r="R77" i="42"/>
  <c r="G77" i="42"/>
  <c r="V76" i="42"/>
  <c r="R76" i="42"/>
  <c r="G76" i="42"/>
  <c r="V75" i="42"/>
  <c r="R75" i="42"/>
  <c r="G75" i="42"/>
  <c r="V74" i="42"/>
  <c r="U74" i="42"/>
  <c r="R74" i="42" s="1"/>
  <c r="G74" i="42"/>
  <c r="V73" i="42"/>
  <c r="R73" i="42"/>
  <c r="G73" i="42"/>
  <c r="V72" i="42"/>
  <c r="V80" i="42" s="1"/>
  <c r="V81" i="42" s="1"/>
  <c r="U72" i="42"/>
  <c r="G72" i="42"/>
  <c r="Y71" i="42"/>
  <c r="X71" i="42"/>
  <c r="W71" i="42"/>
  <c r="V71" i="42"/>
  <c r="U71" i="42"/>
  <c r="T71" i="42"/>
  <c r="S71" i="42"/>
  <c r="S81" i="42" s="1"/>
  <c r="R71" i="42"/>
  <c r="K71" i="42"/>
  <c r="J71" i="42"/>
  <c r="I71" i="42"/>
  <c r="H71" i="42"/>
  <c r="H81" i="42" s="1"/>
  <c r="D71" i="42"/>
  <c r="V70" i="42"/>
  <c r="R70" i="42"/>
  <c r="G70" i="42"/>
  <c r="V69" i="42"/>
  <c r="R69" i="42"/>
  <c r="G69" i="42"/>
  <c r="G71" i="42" s="1"/>
  <c r="Y67" i="42"/>
  <c r="X67" i="42"/>
  <c r="V67" i="42" s="1"/>
  <c r="W67" i="42"/>
  <c r="U67" i="42"/>
  <c r="T67" i="42"/>
  <c r="S67" i="42"/>
  <c r="R67" i="42" s="1"/>
  <c r="K67" i="42"/>
  <c r="J67" i="42"/>
  <c r="I67" i="42"/>
  <c r="H67" i="42"/>
  <c r="D67" i="42"/>
  <c r="V66" i="42"/>
  <c r="R66" i="42"/>
  <c r="G66" i="42"/>
  <c r="V65" i="42"/>
  <c r="R65" i="42"/>
  <c r="G65" i="42"/>
  <c r="V64" i="42"/>
  <c r="R64" i="42"/>
  <c r="G64" i="42"/>
  <c r="V63" i="42"/>
  <c r="R63" i="42"/>
  <c r="G63" i="42"/>
  <c r="G67" i="42" s="1"/>
  <c r="Y61" i="42"/>
  <c r="X61" i="42"/>
  <c r="W61" i="42"/>
  <c r="U61" i="42"/>
  <c r="T61" i="42"/>
  <c r="S61" i="42"/>
  <c r="K61" i="42"/>
  <c r="J61" i="42"/>
  <c r="I61" i="42"/>
  <c r="H61" i="42"/>
  <c r="D61" i="42"/>
  <c r="V60" i="42"/>
  <c r="R60" i="42"/>
  <c r="G60" i="42"/>
  <c r="V59" i="42"/>
  <c r="R59" i="42"/>
  <c r="G59" i="42"/>
  <c r="V58" i="42"/>
  <c r="R58" i="42"/>
  <c r="G58" i="42"/>
  <c r="V57" i="42"/>
  <c r="R57" i="42"/>
  <c r="G57" i="42"/>
  <c r="V56" i="42"/>
  <c r="R56" i="42"/>
  <c r="G56" i="42"/>
  <c r="V55" i="42"/>
  <c r="R55" i="42"/>
  <c r="G55" i="42"/>
  <c r="V54" i="42"/>
  <c r="R54" i="42"/>
  <c r="G54" i="42"/>
  <c r="V53" i="42"/>
  <c r="R53" i="42"/>
  <c r="G53" i="42"/>
  <c r="V52" i="42"/>
  <c r="R52" i="42"/>
  <c r="G52" i="42"/>
  <c r="V51" i="42"/>
  <c r="R51" i="42"/>
  <c r="G51" i="42"/>
  <c r="V50" i="42"/>
  <c r="R50" i="42"/>
  <c r="G50" i="42"/>
  <c r="V49" i="42"/>
  <c r="R49" i="42"/>
  <c r="G49" i="42"/>
  <c r="V48" i="42"/>
  <c r="R48" i="42"/>
  <c r="G48" i="42"/>
  <c r="V47" i="42"/>
  <c r="R47" i="42"/>
  <c r="G47" i="42"/>
  <c r="V46" i="42"/>
  <c r="R46" i="42"/>
  <c r="G46" i="42"/>
  <c r="V45" i="42"/>
  <c r="R45" i="42"/>
  <c r="G45" i="42"/>
  <c r="V44" i="42"/>
  <c r="R44" i="42"/>
  <c r="G44" i="42"/>
  <c r="V43" i="42"/>
  <c r="R43" i="42"/>
  <c r="G43" i="42"/>
  <c r="V42" i="42"/>
  <c r="R42" i="42"/>
  <c r="G42" i="42"/>
  <c r="Y40" i="42"/>
  <c r="X40" i="42"/>
  <c r="W40" i="42"/>
  <c r="U40" i="42"/>
  <c r="T40" i="42"/>
  <c r="S40" i="42"/>
  <c r="K40" i="42"/>
  <c r="J40" i="42"/>
  <c r="I40" i="42"/>
  <c r="H40" i="42"/>
  <c r="D40" i="42"/>
  <c r="V39" i="42"/>
  <c r="R39" i="42"/>
  <c r="G39" i="42"/>
  <c r="V38" i="42"/>
  <c r="R38" i="42"/>
  <c r="G38" i="42"/>
  <c r="V37" i="42"/>
  <c r="R37" i="42"/>
  <c r="G37" i="42"/>
  <c r="V36" i="42"/>
  <c r="R36" i="42"/>
  <c r="G36" i="42"/>
  <c r="V35" i="42"/>
  <c r="R35" i="42"/>
  <c r="G35" i="42"/>
  <c r="V34" i="42"/>
  <c r="R34" i="42"/>
  <c r="G34" i="42"/>
  <c r="V33" i="42"/>
  <c r="R33" i="42"/>
  <c r="G33" i="42"/>
  <c r="V32" i="42"/>
  <c r="R32" i="42"/>
  <c r="G32" i="42"/>
  <c r="V31" i="42"/>
  <c r="R31" i="42"/>
  <c r="G31" i="42"/>
  <c r="V30" i="42"/>
  <c r="R30" i="42"/>
  <c r="G30" i="42"/>
  <c r="V29" i="42"/>
  <c r="R29" i="42"/>
  <c r="G29" i="42"/>
  <c r="V28" i="42"/>
  <c r="R28" i="42"/>
  <c r="G28" i="42"/>
  <c r="V27" i="42"/>
  <c r="V40" i="42" s="1"/>
  <c r="R27" i="42"/>
  <c r="G27" i="42"/>
  <c r="Y25" i="42"/>
  <c r="X25" i="42"/>
  <c r="W25" i="42"/>
  <c r="U25" i="42"/>
  <c r="T25" i="42"/>
  <c r="S25" i="42"/>
  <c r="K25" i="42"/>
  <c r="J25" i="42"/>
  <c r="I25" i="42"/>
  <c r="H25" i="42"/>
  <c r="D25" i="42"/>
  <c r="V24" i="42"/>
  <c r="R24" i="42"/>
  <c r="G24" i="42"/>
  <c r="V23" i="42"/>
  <c r="V25" i="42" s="1"/>
  <c r="R23" i="42"/>
  <c r="G23" i="42"/>
  <c r="G25" i="42" s="1"/>
  <c r="V22" i="42"/>
  <c r="R22" i="42"/>
  <c r="G22" i="42"/>
  <c r="Y20" i="42"/>
  <c r="X20" i="42"/>
  <c r="W20" i="42"/>
  <c r="U20" i="42"/>
  <c r="T20" i="42"/>
  <c r="S20" i="42"/>
  <c r="K20" i="42"/>
  <c r="J20" i="42"/>
  <c r="I20" i="42"/>
  <c r="H20" i="42"/>
  <c r="D20" i="42"/>
  <c r="V19" i="42"/>
  <c r="R19" i="42"/>
  <c r="G19" i="42"/>
  <c r="V18" i="42"/>
  <c r="R18" i="42"/>
  <c r="G18" i="42"/>
  <c r="V17" i="42"/>
  <c r="R17" i="42"/>
  <c r="G17" i="42"/>
  <c r="V16" i="42"/>
  <c r="R16" i="42"/>
  <c r="G16" i="42"/>
  <c r="V15" i="42"/>
  <c r="V20" i="42" s="1"/>
  <c r="R15" i="42"/>
  <c r="G15" i="42"/>
  <c r="V14" i="42"/>
  <c r="R14" i="42"/>
  <c r="R20" i="42" s="1"/>
  <c r="G14" i="42"/>
  <c r="Y12" i="42"/>
  <c r="X12" i="42"/>
  <c r="W12" i="42"/>
  <c r="U12" i="42"/>
  <c r="T12" i="42"/>
  <c r="S12" i="42"/>
  <c r="K12" i="42"/>
  <c r="J12" i="42"/>
  <c r="I12" i="42"/>
  <c r="H12" i="42"/>
  <c r="D12" i="42"/>
  <c r="V11" i="42"/>
  <c r="R11" i="42"/>
  <c r="G11" i="42"/>
  <c r="V10" i="42"/>
  <c r="R10" i="42"/>
  <c r="G10" i="42"/>
  <c r="V9" i="42"/>
  <c r="R9" i="42"/>
  <c r="G9" i="42"/>
  <c r="V8" i="42"/>
  <c r="R8" i="42"/>
  <c r="G8" i="42"/>
  <c r="V7" i="42"/>
  <c r="R7" i="42"/>
  <c r="G7" i="42"/>
  <c r="V6" i="42"/>
  <c r="R6" i="42"/>
  <c r="G6" i="42"/>
  <c r="V5" i="42"/>
  <c r="V12" i="42" s="1"/>
  <c r="R5" i="42"/>
  <c r="R12" i="42" s="1"/>
  <c r="G5" i="42"/>
  <c r="R61" i="42" l="1"/>
  <c r="R40" i="42"/>
  <c r="G40" i="42"/>
  <c r="V61" i="42"/>
  <c r="R25" i="42"/>
  <c r="U118" i="42"/>
  <c r="W118" i="42"/>
  <c r="G12" i="42"/>
  <c r="X118" i="42"/>
  <c r="Y118" i="42"/>
  <c r="G20" i="42"/>
  <c r="G61" i="42"/>
  <c r="R72" i="42"/>
  <c r="R80" i="42" s="1"/>
  <c r="R81" i="42" s="1"/>
  <c r="I106" i="42"/>
  <c r="R219" i="42"/>
  <c r="T227" i="42"/>
  <c r="J81" i="42"/>
  <c r="J106" i="42"/>
  <c r="R117" i="42"/>
  <c r="H118" i="42"/>
  <c r="G141" i="42"/>
  <c r="R202" i="42"/>
  <c r="G80" i="42"/>
  <c r="U80" i="42"/>
  <c r="U81" i="42" s="1"/>
  <c r="R83" i="42"/>
  <c r="G90" i="42"/>
  <c r="I118" i="42"/>
  <c r="V141" i="42"/>
  <c r="S202" i="42"/>
  <c r="R226" i="42"/>
  <c r="D227" i="42"/>
  <c r="G87" i="42"/>
  <c r="J118" i="42"/>
  <c r="G219" i="42"/>
  <c r="V227" i="42"/>
  <c r="G85" i="42"/>
  <c r="G106" i="42" s="1"/>
  <c r="U202" i="42"/>
  <c r="H227" i="42"/>
  <c r="W227" i="42"/>
  <c r="Y227" i="42"/>
  <c r="V117" i="42"/>
  <c r="V118" i="42" s="1"/>
  <c r="I227" i="42"/>
  <c r="K227" i="42"/>
  <c r="J227" i="42"/>
  <c r="X227" i="42"/>
  <c r="G226" i="42"/>
  <c r="G325" i="42"/>
  <c r="S227" i="42"/>
  <c r="G248" i="42"/>
  <c r="U227" i="42"/>
  <c r="G486" i="42"/>
  <c r="J620" i="42"/>
  <c r="V619" i="42"/>
  <c r="V620" i="42" s="1"/>
  <c r="G711" i="42"/>
  <c r="G564" i="42"/>
  <c r="J798" i="42"/>
  <c r="V877" i="42"/>
  <c r="G667" i="42"/>
  <c r="R710" i="42"/>
  <c r="H711" i="42"/>
  <c r="K798" i="42"/>
  <c r="Y798" i="42"/>
  <c r="I711" i="42"/>
  <c r="G773" i="42"/>
  <c r="G798" i="42" s="1"/>
  <c r="R797" i="42"/>
  <c r="R798" i="42" s="1"/>
  <c r="R699" i="42"/>
  <c r="J711" i="42"/>
  <c r="S798" i="42"/>
  <c r="R773" i="42"/>
  <c r="V773" i="42"/>
  <c r="V798" i="42" s="1"/>
  <c r="U798" i="42"/>
  <c r="H798" i="42"/>
  <c r="R864" i="42"/>
  <c r="R877" i="42" s="1"/>
  <c r="V864" i="42"/>
  <c r="I798" i="42"/>
  <c r="W798" i="42"/>
  <c r="G876" i="42"/>
  <c r="V948" i="42"/>
  <c r="G864" i="42"/>
  <c r="S877" i="42"/>
  <c r="V1125" i="42"/>
  <c r="R963" i="42"/>
  <c r="G1125" i="42"/>
  <c r="F931" i="42"/>
  <c r="R1094" i="42"/>
  <c r="J1094" i="42"/>
  <c r="R974" i="42"/>
  <c r="Y1094" i="42"/>
  <c r="T1094" i="42"/>
  <c r="G118" i="42" l="1"/>
  <c r="G81" i="42"/>
  <c r="G877" i="42"/>
  <c r="R711" i="42"/>
  <c r="G620" i="42"/>
  <c r="G227" i="42"/>
  <c r="R106" i="42"/>
  <c r="R118" i="42" s="1"/>
  <c r="G352" i="42"/>
  <c r="R227" i="42"/>
  <c r="A38" i="40" l="1"/>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M37" i="39"/>
  <c r="L37" i="39"/>
  <c r="K37" i="39"/>
  <c r="I37" i="39"/>
  <c r="H37" i="39"/>
  <c r="G37" i="39"/>
  <c r="E37" i="39"/>
  <c r="D37" i="39"/>
  <c r="C37" i="39"/>
  <c r="F36" i="39"/>
  <c r="B36" i="39"/>
  <c r="F35" i="39"/>
  <c r="B35" i="39"/>
  <c r="F34" i="39"/>
  <c r="B34" i="39"/>
  <c r="J32" i="39"/>
  <c r="F32" i="39"/>
  <c r="B32" i="39"/>
  <c r="J31" i="39"/>
  <c r="F31" i="39"/>
  <c r="B31" i="39"/>
  <c r="J30" i="39"/>
  <c r="F30" i="39"/>
  <c r="B30" i="39"/>
  <c r="J26" i="39"/>
  <c r="F26" i="39"/>
  <c r="B26" i="39"/>
  <c r="J25" i="39"/>
  <c r="F25" i="39"/>
  <c r="B25" i="39"/>
  <c r="J24" i="39"/>
  <c r="F24" i="39"/>
  <c r="B24" i="39"/>
  <c r="J23" i="39"/>
  <c r="F23" i="39"/>
  <c r="B23" i="39"/>
  <c r="J22" i="39"/>
  <c r="F22" i="39"/>
  <c r="B22" i="39"/>
  <c r="J21" i="39"/>
  <c r="F21" i="39"/>
  <c r="B21" i="39"/>
  <c r="J20" i="39"/>
  <c r="F20" i="39"/>
  <c r="B20" i="39"/>
  <c r="J18" i="39"/>
  <c r="F18" i="39"/>
  <c r="B18" i="39"/>
  <c r="J17" i="39"/>
  <c r="F17" i="39"/>
  <c r="B17" i="39"/>
  <c r="J10" i="39"/>
  <c r="J37" i="39" s="1"/>
  <c r="F10" i="39"/>
  <c r="F37" i="39" s="1"/>
  <c r="B10" i="39"/>
  <c r="B37" i="39" s="1"/>
  <c r="M37" i="38"/>
  <c r="L37" i="38"/>
  <c r="K37" i="38"/>
  <c r="I37" i="38"/>
  <c r="H37" i="38"/>
  <c r="G37" i="38"/>
  <c r="E37" i="38"/>
  <c r="D37" i="38"/>
  <c r="C37" i="38"/>
  <c r="J35" i="38"/>
  <c r="F35" i="38"/>
  <c r="B35" i="38"/>
  <c r="J34" i="38"/>
  <c r="F34" i="38"/>
  <c r="B34" i="38"/>
  <c r="J32" i="38"/>
  <c r="F32" i="38"/>
  <c r="B32" i="38"/>
  <c r="J31" i="38"/>
  <c r="F31" i="38"/>
  <c r="B31" i="38"/>
  <c r="J30" i="38"/>
  <c r="F30" i="38"/>
  <c r="B30" i="38"/>
  <c r="J29" i="38"/>
  <c r="F29" i="38"/>
  <c r="B29" i="38"/>
  <c r="J25" i="38"/>
  <c r="F25" i="38"/>
  <c r="B25" i="38"/>
  <c r="J24" i="38"/>
  <c r="F24" i="38"/>
  <c r="B24" i="38"/>
  <c r="J23" i="38"/>
  <c r="F23" i="38"/>
  <c r="B23" i="38"/>
  <c r="J21" i="38"/>
  <c r="F21" i="38"/>
  <c r="B21" i="38"/>
  <c r="J17" i="38"/>
  <c r="F17" i="38"/>
  <c r="B17" i="38"/>
  <c r="J15" i="38"/>
  <c r="F15" i="38"/>
  <c r="B15" i="38"/>
  <c r="J14" i="38"/>
  <c r="J37" i="38" s="1"/>
  <c r="F14" i="38"/>
  <c r="F37" i="38" s="1"/>
  <c r="B14" i="38"/>
  <c r="B37" i="38" s="1"/>
  <c r="M37" i="37"/>
  <c r="K37" i="37"/>
  <c r="I37" i="37"/>
  <c r="H37" i="37"/>
  <c r="G37" i="37"/>
  <c r="F37" i="37"/>
  <c r="E37" i="37"/>
  <c r="D37" i="37"/>
  <c r="C37" i="37"/>
  <c r="J36" i="37"/>
  <c r="F36" i="37"/>
  <c r="B36" i="37"/>
  <c r="J35" i="37"/>
  <c r="F35" i="37"/>
  <c r="B35" i="37"/>
  <c r="J34" i="37"/>
  <c r="F34" i="37"/>
  <c r="B34" i="37"/>
  <c r="J33" i="37"/>
  <c r="F33" i="37"/>
  <c r="B33" i="37"/>
  <c r="J32" i="37"/>
  <c r="F32" i="37"/>
  <c r="B32" i="37"/>
  <c r="J31" i="37"/>
  <c r="F31" i="37"/>
  <c r="B31" i="37"/>
  <c r="L30" i="37"/>
  <c r="L37" i="37" s="1"/>
  <c r="J30" i="37"/>
  <c r="F30" i="37"/>
  <c r="B30" i="37"/>
  <c r="J29" i="37"/>
  <c r="F29" i="37"/>
  <c r="B29" i="37"/>
  <c r="J28" i="37"/>
  <c r="F28" i="37"/>
  <c r="B28" i="37"/>
  <c r="J27" i="37"/>
  <c r="F27" i="37"/>
  <c r="B27" i="37"/>
  <c r="J26" i="37"/>
  <c r="F26" i="37"/>
  <c r="B26" i="37"/>
  <c r="J25" i="37"/>
  <c r="F25" i="37"/>
  <c r="B25" i="37"/>
  <c r="J24" i="37"/>
  <c r="F24" i="37"/>
  <c r="B24" i="37"/>
  <c r="J23" i="37"/>
  <c r="F23" i="37"/>
  <c r="B23" i="37"/>
  <c r="J22" i="37"/>
  <c r="F22" i="37"/>
  <c r="B22" i="37"/>
  <c r="J21" i="37"/>
  <c r="F21" i="37"/>
  <c r="B21" i="37"/>
  <c r="J20" i="37"/>
  <c r="F20" i="37"/>
  <c r="B20" i="37"/>
  <c r="J19" i="37"/>
  <c r="F19" i="37"/>
  <c r="B19" i="37"/>
  <c r="J18" i="37"/>
  <c r="F18" i="37"/>
  <c r="B18" i="37"/>
  <c r="J17" i="37"/>
  <c r="F17" i="37"/>
  <c r="B17" i="37"/>
  <c r="J16" i="37"/>
  <c r="F16" i="37"/>
  <c r="B16" i="37"/>
  <c r="J15" i="37"/>
  <c r="F15" i="37"/>
  <c r="B15" i="37"/>
  <c r="J14" i="37"/>
  <c r="F14" i="37"/>
  <c r="B14" i="37"/>
  <c r="J13" i="37"/>
  <c r="F13" i="37"/>
  <c r="B13" i="37"/>
  <c r="J12" i="37"/>
  <c r="F12" i="37"/>
  <c r="B12" i="37"/>
  <c r="J11" i="37"/>
  <c r="F11" i="37"/>
  <c r="B11" i="37"/>
  <c r="J10" i="37"/>
  <c r="F10" i="37"/>
  <c r="B10" i="37"/>
  <c r="J9" i="37"/>
  <c r="F9" i="37"/>
  <c r="B9" i="37"/>
  <c r="J8" i="37"/>
  <c r="F8" i="37"/>
  <c r="B8" i="37"/>
  <c r="J7" i="37"/>
  <c r="F7" i="37"/>
  <c r="B7" i="37"/>
  <c r="J6" i="37"/>
  <c r="J37" i="37" s="1"/>
  <c r="F6" i="37"/>
  <c r="B6" i="37"/>
  <c r="B37" i="37" s="1"/>
  <c r="M37" i="36"/>
  <c r="L37" i="36"/>
  <c r="K37" i="36"/>
  <c r="H37" i="36"/>
  <c r="G37" i="36"/>
  <c r="E37" i="36"/>
  <c r="D37" i="36"/>
  <c r="C37" i="36"/>
  <c r="J37" i="36"/>
  <c r="F37" i="36"/>
  <c r="B37" i="36"/>
  <c r="M37" i="35"/>
  <c r="L37" i="35"/>
  <c r="K37" i="35"/>
  <c r="J37" i="35"/>
  <c r="I37" i="35"/>
  <c r="H37" i="35"/>
  <c r="G37" i="35"/>
  <c r="F37" i="35"/>
  <c r="E37" i="35"/>
  <c r="D37" i="35"/>
  <c r="C37" i="35"/>
  <c r="B37" i="35"/>
  <c r="I37" i="36" l="1"/>
  <c r="J49" i="34" l="1"/>
  <c r="I49" i="34"/>
  <c r="H49" i="34"/>
  <c r="G49" i="34"/>
  <c r="F49" i="34"/>
  <c r="E49" i="34"/>
  <c r="K49" i="34" s="1"/>
  <c r="J48" i="34"/>
  <c r="I48" i="34"/>
  <c r="H48" i="34"/>
  <c r="G48" i="34"/>
  <c r="F48" i="34"/>
  <c r="E48" i="34"/>
  <c r="K48" i="34" s="1"/>
  <c r="K47" i="34"/>
  <c r="K46" i="34"/>
  <c r="P45" i="34"/>
  <c r="K45" i="34"/>
  <c r="K44" i="34"/>
  <c r="V43" i="34"/>
  <c r="K43" i="34"/>
  <c r="V42" i="34"/>
  <c r="K42" i="34"/>
  <c r="V41" i="34"/>
  <c r="J41" i="34"/>
  <c r="K41" i="34" s="1"/>
  <c r="I41" i="34"/>
  <c r="H41" i="34"/>
  <c r="G41" i="34"/>
  <c r="F41" i="34"/>
  <c r="E41" i="34"/>
  <c r="V40" i="34"/>
  <c r="J40" i="34"/>
  <c r="K40" i="34" s="1"/>
  <c r="I40" i="34"/>
  <c r="H40" i="34"/>
  <c r="G40" i="34"/>
  <c r="F40" i="34"/>
  <c r="E40" i="34"/>
  <c r="V39" i="34"/>
  <c r="K39" i="34"/>
  <c r="V38" i="34"/>
  <c r="U37" i="34"/>
  <c r="T37" i="34"/>
  <c r="S37" i="34"/>
  <c r="R37" i="34"/>
  <c r="Q37" i="34"/>
  <c r="P37" i="34"/>
  <c r="V37" i="34" s="1"/>
  <c r="K37" i="34"/>
  <c r="U36" i="34"/>
  <c r="T36" i="34"/>
  <c r="S36" i="34"/>
  <c r="R36" i="34"/>
  <c r="Q36" i="34"/>
  <c r="P36" i="34"/>
  <c r="V36" i="34" s="1"/>
  <c r="K36" i="34"/>
  <c r="V35" i="34"/>
  <c r="K35" i="34"/>
  <c r="V34" i="34"/>
  <c r="K34" i="34"/>
  <c r="V33" i="34"/>
  <c r="K33" i="34"/>
  <c r="V32" i="34"/>
  <c r="K32" i="34"/>
  <c r="U31" i="34"/>
  <c r="T31" i="34"/>
  <c r="S31" i="34"/>
  <c r="R31" i="34"/>
  <c r="Q31" i="34"/>
  <c r="P31" i="34"/>
  <c r="V31" i="34" s="1"/>
  <c r="K31" i="34"/>
  <c r="J31" i="34"/>
  <c r="I31" i="34"/>
  <c r="H31" i="34"/>
  <c r="G31" i="34"/>
  <c r="F31" i="34"/>
  <c r="E31" i="34"/>
  <c r="U30" i="34"/>
  <c r="V30" i="34" s="1"/>
  <c r="T30" i="34"/>
  <c r="S30" i="34"/>
  <c r="R30" i="34"/>
  <c r="Q30" i="34"/>
  <c r="P30" i="34"/>
  <c r="J30" i="34"/>
  <c r="I30" i="34"/>
  <c r="H30" i="34"/>
  <c r="G30" i="34"/>
  <c r="F30" i="34"/>
  <c r="E30" i="34"/>
  <c r="K30" i="34" s="1"/>
  <c r="V29" i="34"/>
  <c r="K29" i="34"/>
  <c r="V28" i="34"/>
  <c r="K28" i="34"/>
  <c r="V27" i="34"/>
  <c r="K27" i="34"/>
  <c r="V26" i="34"/>
  <c r="K26" i="34"/>
  <c r="U25" i="34"/>
  <c r="T25" i="34"/>
  <c r="S25" i="34"/>
  <c r="R25" i="34"/>
  <c r="Q25" i="34"/>
  <c r="P25" i="34"/>
  <c r="V25" i="34" s="1"/>
  <c r="J25" i="34"/>
  <c r="U45" i="34" s="1"/>
  <c r="I25" i="34"/>
  <c r="T45" i="34" s="1"/>
  <c r="H25" i="34"/>
  <c r="S45" i="34" s="1"/>
  <c r="G25" i="34"/>
  <c r="R45" i="34" s="1"/>
  <c r="F25" i="34"/>
  <c r="Q45" i="34" s="1"/>
  <c r="E25" i="34"/>
  <c r="K25" i="34" s="1"/>
  <c r="U24" i="34"/>
  <c r="T24" i="34"/>
  <c r="S24" i="34"/>
  <c r="R24" i="34"/>
  <c r="Q24" i="34"/>
  <c r="P24" i="34"/>
  <c r="V24" i="34" s="1"/>
  <c r="J24" i="34"/>
  <c r="U44" i="34" s="1"/>
  <c r="I24" i="34"/>
  <c r="T44" i="34" s="1"/>
  <c r="H24" i="34"/>
  <c r="S44" i="34" s="1"/>
  <c r="G24" i="34"/>
  <c r="R44" i="34" s="1"/>
  <c r="F24" i="34"/>
  <c r="Q44" i="34" s="1"/>
  <c r="E24" i="34"/>
  <c r="K24" i="34" s="1"/>
  <c r="V23" i="34"/>
  <c r="K23" i="34"/>
  <c r="V22" i="34"/>
  <c r="K22" i="34"/>
  <c r="V21" i="34"/>
  <c r="K21" i="34"/>
  <c r="V20" i="34"/>
  <c r="K20" i="34"/>
  <c r="V19" i="34"/>
  <c r="K19" i="34"/>
  <c r="V18" i="34"/>
  <c r="K18" i="34"/>
  <c r="V17" i="34"/>
  <c r="K17" i="34"/>
  <c r="V16" i="34"/>
  <c r="K16" i="34"/>
  <c r="V15" i="34"/>
  <c r="U15" i="34"/>
  <c r="T15" i="34"/>
  <c r="S15" i="34"/>
  <c r="R15" i="34"/>
  <c r="Q15" i="34"/>
  <c r="P15" i="34"/>
  <c r="K15" i="34"/>
  <c r="U14" i="34"/>
  <c r="T14" i="34"/>
  <c r="S14" i="34"/>
  <c r="R14" i="34"/>
  <c r="Q14" i="34"/>
  <c r="P14" i="34"/>
  <c r="K14" i="34"/>
  <c r="V13" i="34"/>
  <c r="K13" i="34"/>
  <c r="V12" i="34"/>
  <c r="K12" i="34"/>
  <c r="V11" i="34"/>
  <c r="K11" i="34"/>
  <c r="V10" i="34"/>
  <c r="K10" i="34"/>
  <c r="V9" i="34"/>
  <c r="K9" i="34"/>
  <c r="V8" i="34"/>
  <c r="K8" i="34"/>
  <c r="V45" i="34" l="1"/>
  <c r="P44" i="34"/>
  <c r="V44" i="34" s="1"/>
  <c r="K49" i="31" l="1"/>
  <c r="D49" i="31"/>
  <c r="G42" i="31"/>
  <c r="D42" i="31"/>
  <c r="H35" i="31"/>
  <c r="M29" i="31"/>
  <c r="L29" i="31"/>
  <c r="K29" i="31"/>
  <c r="J29" i="31"/>
  <c r="I29" i="31"/>
  <c r="H29" i="31"/>
  <c r="G29" i="31"/>
  <c r="F29" i="31"/>
  <c r="E29" i="31"/>
  <c r="D29" i="31"/>
  <c r="C29" i="31"/>
  <c r="M28" i="31"/>
  <c r="M27" i="31"/>
  <c r="M26" i="31"/>
  <c r="M25" i="31"/>
  <c r="M24" i="31"/>
  <c r="M23" i="31"/>
  <c r="M22" i="31"/>
  <c r="M21" i="31"/>
  <c r="M20" i="31"/>
  <c r="M19" i="31"/>
  <c r="M18" i="31"/>
  <c r="M17" i="31"/>
  <c r="M16" i="31"/>
  <c r="J8" i="31"/>
  <c r="F8" i="31"/>
  <c r="D8" i="31"/>
  <c r="E55" i="30"/>
  <c r="C55" i="30"/>
  <c r="F54" i="30"/>
  <c r="F55" i="30" s="1"/>
  <c r="E54" i="30"/>
  <c r="G54" i="30" s="1"/>
  <c r="D54" i="30"/>
  <c r="G53" i="30"/>
  <c r="G52" i="30"/>
  <c r="G51" i="30"/>
  <c r="G50" i="30"/>
  <c r="G49" i="30"/>
  <c r="G48" i="30"/>
  <c r="G47" i="30"/>
  <c r="F46" i="30"/>
  <c r="E46" i="30"/>
  <c r="D46" i="30"/>
  <c r="G45" i="30"/>
  <c r="G44" i="30"/>
  <c r="G43" i="30"/>
  <c r="G42" i="30"/>
  <c r="G41" i="30"/>
  <c r="G40" i="30"/>
  <c r="G39" i="30"/>
  <c r="G46" i="30" s="1"/>
  <c r="F38" i="30"/>
  <c r="E38" i="30"/>
  <c r="D38" i="30"/>
  <c r="G37" i="30"/>
  <c r="G36" i="30"/>
  <c r="G35" i="30"/>
  <c r="G34" i="30"/>
  <c r="G33" i="30"/>
  <c r="G32" i="30"/>
  <c r="G31" i="30"/>
  <c r="G30" i="30"/>
  <c r="G29" i="30"/>
  <c r="G28" i="30"/>
  <c r="G38" i="30" s="1"/>
  <c r="F27" i="30"/>
  <c r="E27" i="30"/>
  <c r="G27" i="30" s="1"/>
  <c r="D27" i="30"/>
  <c r="G26" i="30"/>
  <c r="G25" i="30"/>
  <c r="G24" i="30"/>
  <c r="G23" i="30"/>
  <c r="G22" i="30"/>
  <c r="G21" i="30"/>
  <c r="G20" i="30"/>
  <c r="G19" i="30"/>
  <c r="F18" i="30"/>
  <c r="E18" i="30"/>
  <c r="G18" i="30" s="1"/>
  <c r="D18" i="30"/>
  <c r="G17" i="30"/>
  <c r="G16" i="30"/>
  <c r="G15" i="30"/>
  <c r="G14" i="30"/>
  <c r="G13" i="30"/>
  <c r="G12" i="30"/>
  <c r="G11" i="30"/>
  <c r="F11" i="30"/>
  <c r="E11" i="30"/>
  <c r="D11" i="30"/>
  <c r="D55" i="30" s="1"/>
  <c r="G10" i="30"/>
  <c r="G9" i="30"/>
  <c r="G8" i="30"/>
  <c r="G7" i="30"/>
  <c r="G6" i="30"/>
  <c r="G5" i="30"/>
  <c r="G55" i="30" l="1"/>
  <c r="H39" i="29"/>
  <c r="D39" i="29"/>
  <c r="C39" i="29"/>
  <c r="D30" i="29"/>
  <c r="C30" i="29"/>
  <c r="E22" i="29"/>
  <c r="E30" i="29" s="1"/>
  <c r="G54" i="28"/>
  <c r="D54" i="28"/>
  <c r="G45" i="28"/>
  <c r="D45" i="28"/>
  <c r="C45" i="28"/>
  <c r="G61" i="27"/>
  <c r="C61" i="27"/>
  <c r="B61" i="27"/>
  <c r="G43" i="27"/>
  <c r="C43" i="27"/>
  <c r="B43" i="27"/>
  <c r="G33" i="27"/>
  <c r="C33" i="27"/>
  <c r="B33" i="27"/>
  <c r="I11" i="27"/>
  <c r="BH44" i="26" l="1"/>
  <c r="BE44" i="26"/>
  <c r="BC44" i="26"/>
  <c r="BA44" i="26"/>
  <c r="AZ44" i="26"/>
  <c r="AY44" i="26"/>
  <c r="AX44" i="26"/>
  <c r="AW44" i="26"/>
  <c r="AU44" i="26"/>
  <c r="AT44" i="26"/>
  <c r="AS44" i="26"/>
  <c r="AR44" i="26"/>
  <c r="AP44" i="26"/>
  <c r="AN44" i="26"/>
  <c r="AM44" i="26"/>
  <c r="AK44" i="26"/>
  <c r="AJ44" i="26"/>
  <c r="AI44" i="26"/>
  <c r="AH44" i="26"/>
  <c r="AF44" i="26"/>
  <c r="AE44" i="26"/>
  <c r="AD44" i="26"/>
  <c r="AC44" i="26"/>
  <c r="AB44" i="26"/>
  <c r="AA44" i="26"/>
  <c r="Z44" i="26"/>
  <c r="X44" i="26"/>
  <c r="W44" i="26"/>
  <c r="V44" i="26"/>
  <c r="U44" i="26"/>
  <c r="S44" i="26"/>
  <c r="R44" i="26"/>
  <c r="Q44" i="26"/>
  <c r="P44" i="26"/>
  <c r="N44" i="26"/>
  <c r="M44" i="26"/>
  <c r="L44" i="26"/>
  <c r="K44" i="26"/>
  <c r="J44" i="26"/>
  <c r="H44" i="26"/>
  <c r="G44" i="26"/>
  <c r="F44" i="26"/>
  <c r="E44" i="26"/>
  <c r="D44" i="26"/>
  <c r="C44" i="26"/>
  <c r="BI43" i="26"/>
  <c r="BF43" i="26"/>
  <c r="BD43" i="26"/>
  <c r="BB43" i="26"/>
  <c r="AV43" i="26"/>
  <c r="AQ43" i="26"/>
  <c r="AO43" i="26"/>
  <c r="AL43" i="26"/>
  <c r="BJ43" i="26" s="1"/>
  <c r="AG43" i="26"/>
  <c r="Y43" i="26"/>
  <c r="O43" i="26"/>
  <c r="I43" i="26"/>
  <c r="BI42" i="26"/>
  <c r="BF42" i="26"/>
  <c r="BD42" i="26"/>
  <c r="BB42" i="26"/>
  <c r="AV42" i="26"/>
  <c r="AQ42" i="26"/>
  <c r="AO42" i="26"/>
  <c r="AL42" i="26"/>
  <c r="AG42" i="26"/>
  <c r="Y42" i="26"/>
  <c r="O42" i="26"/>
  <c r="BJ42" i="26" s="1"/>
  <c r="I42" i="26"/>
  <c r="BJ41" i="26"/>
  <c r="BI41" i="26"/>
  <c r="BF41" i="26"/>
  <c r="BD41" i="26"/>
  <c r="BB41" i="26"/>
  <c r="AV41" i="26"/>
  <c r="AQ41" i="26"/>
  <c r="AO41" i="26"/>
  <c r="AL41" i="26"/>
  <c r="AG41" i="26"/>
  <c r="Y41" i="26"/>
  <c r="O41" i="26"/>
  <c r="I41" i="26"/>
  <c r="BG40" i="26"/>
  <c r="BF40" i="26"/>
  <c r="BE40" i="26"/>
  <c r="BC40" i="26"/>
  <c r="BA40" i="26"/>
  <c r="AZ40" i="26"/>
  <c r="AY40" i="26"/>
  <c r="AX40" i="26"/>
  <c r="AW40" i="26"/>
  <c r="AU40" i="26"/>
  <c r="AT40" i="26"/>
  <c r="AS40" i="26"/>
  <c r="AR40" i="26"/>
  <c r="AQ40" i="26"/>
  <c r="AP40" i="26"/>
  <c r="AN40" i="26"/>
  <c r="AM40" i="26"/>
  <c r="AK40" i="26"/>
  <c r="AI40" i="26"/>
  <c r="AH40" i="26"/>
  <c r="AF40" i="26"/>
  <c r="AE40" i="26"/>
  <c r="AD40" i="26"/>
  <c r="AC40" i="26"/>
  <c r="AB40" i="26"/>
  <c r="AA40" i="26"/>
  <c r="Z40" i="26"/>
  <c r="Y40" i="26"/>
  <c r="X40" i="26"/>
  <c r="W40" i="26"/>
  <c r="V40" i="26"/>
  <c r="U40" i="26"/>
  <c r="T40" i="26"/>
  <c r="S40" i="26"/>
  <c r="R40" i="26"/>
  <c r="Q40" i="26"/>
  <c r="P40" i="26"/>
  <c r="N40" i="26"/>
  <c r="M40" i="26"/>
  <c r="L40" i="26"/>
  <c r="K40" i="26"/>
  <c r="J40" i="26"/>
  <c r="H40" i="26"/>
  <c r="G40" i="26"/>
  <c r="F40" i="26"/>
  <c r="E40" i="26"/>
  <c r="D40" i="26"/>
  <c r="C40" i="26"/>
  <c r="BI39" i="26"/>
  <c r="BI40" i="26" s="1"/>
  <c r="BF39" i="26"/>
  <c r="BD39" i="26"/>
  <c r="BB39" i="26"/>
  <c r="AV39" i="26"/>
  <c r="AQ39" i="26"/>
  <c r="AO39" i="26"/>
  <c r="AL39" i="26"/>
  <c r="AG39" i="26"/>
  <c r="AG40" i="26" s="1"/>
  <c r="Y39" i="26"/>
  <c r="O39" i="26"/>
  <c r="I39" i="26"/>
  <c r="BJ39" i="26" s="1"/>
  <c r="BI38" i="26"/>
  <c r="BF38" i="26"/>
  <c r="BD38" i="26"/>
  <c r="BD40" i="26" s="1"/>
  <c r="BB38" i="26"/>
  <c r="BB40" i="26" s="1"/>
  <c r="AV38" i="26"/>
  <c r="AV40" i="26" s="1"/>
  <c r="AQ38" i="26"/>
  <c r="AO38" i="26"/>
  <c r="AO40" i="26" s="1"/>
  <c r="AL38" i="26"/>
  <c r="AL40" i="26" s="1"/>
  <c r="AG38" i="26"/>
  <c r="Y38" i="26"/>
  <c r="O38" i="26"/>
  <c r="O40" i="26" s="1"/>
  <c r="I38" i="26"/>
  <c r="BJ38" i="26" s="1"/>
  <c r="BG37" i="26"/>
  <c r="BE37" i="26"/>
  <c r="BD37" i="26"/>
  <c r="BC37" i="26"/>
  <c r="BA37" i="26"/>
  <c r="AZ37" i="26"/>
  <c r="AY37" i="26"/>
  <c r="AX37" i="26"/>
  <c r="AW37" i="26"/>
  <c r="AV37" i="26"/>
  <c r="AU37" i="26"/>
  <c r="AT37" i="26"/>
  <c r="AS37" i="26"/>
  <c r="AR37" i="26"/>
  <c r="AP37" i="26"/>
  <c r="AN37" i="26"/>
  <c r="AM37" i="26"/>
  <c r="AL37" i="26"/>
  <c r="AK37" i="26"/>
  <c r="AI37" i="26"/>
  <c r="AH37" i="26"/>
  <c r="AF37" i="26"/>
  <c r="AE37" i="26"/>
  <c r="AD37" i="26"/>
  <c r="AC37" i="26"/>
  <c r="AB37" i="26"/>
  <c r="AA37" i="26"/>
  <c r="Z37" i="26"/>
  <c r="X37" i="26"/>
  <c r="W37" i="26"/>
  <c r="V37" i="26"/>
  <c r="U37" i="26"/>
  <c r="S37" i="26"/>
  <c r="R37" i="26"/>
  <c r="Q37" i="26"/>
  <c r="P37" i="26"/>
  <c r="N37" i="26"/>
  <c r="M37" i="26"/>
  <c r="L37" i="26"/>
  <c r="K37" i="26"/>
  <c r="J37" i="26"/>
  <c r="H37" i="26"/>
  <c r="G37" i="26"/>
  <c r="F37" i="26"/>
  <c r="E37" i="26"/>
  <c r="D37" i="26"/>
  <c r="C37" i="26"/>
  <c r="BI36" i="26"/>
  <c r="BG36" i="26"/>
  <c r="BG44" i="26" s="1"/>
  <c r="BF36" i="26"/>
  <c r="BD36" i="26"/>
  <c r="BB36" i="26"/>
  <c r="BB37" i="26" s="1"/>
  <c r="AV36" i="26"/>
  <c r="AQ36" i="26"/>
  <c r="AO36" i="26"/>
  <c r="AL36" i="26"/>
  <c r="AG36" i="26"/>
  <c r="Y36" i="26"/>
  <c r="T36" i="26"/>
  <c r="T44" i="26" s="1"/>
  <c r="O36" i="26"/>
  <c r="BJ36" i="26" s="1"/>
  <c r="I36" i="26"/>
  <c r="BJ35" i="26"/>
  <c r="BI35" i="26"/>
  <c r="BI37" i="26" s="1"/>
  <c r="BF35" i="26"/>
  <c r="BF37" i="26" s="1"/>
  <c r="BD35" i="26"/>
  <c r="BB35" i="26"/>
  <c r="AV35" i="26"/>
  <c r="AQ35" i="26"/>
  <c r="AQ37" i="26" s="1"/>
  <c r="AO35" i="26"/>
  <c r="AO37" i="26" s="1"/>
  <c r="AL35" i="26"/>
  <c r="AG35" i="26"/>
  <c r="AG37" i="26" s="1"/>
  <c r="Y35" i="26"/>
  <c r="Y37" i="26" s="1"/>
  <c r="O35" i="26"/>
  <c r="I35" i="26"/>
  <c r="I37" i="26" s="1"/>
  <c r="BG34" i="26"/>
  <c r="BF34" i="26"/>
  <c r="BE34" i="26"/>
  <c r="BC34" i="26"/>
  <c r="BA34" i="26"/>
  <c r="AZ34" i="26"/>
  <c r="AY34" i="26"/>
  <c r="AX34" i="26"/>
  <c r="AW34" i="26"/>
  <c r="AU34" i="26"/>
  <c r="AT34" i="26"/>
  <c r="AS34" i="26"/>
  <c r="AR34" i="26"/>
  <c r="AP34" i="26"/>
  <c r="AN34" i="26"/>
  <c r="AM34" i="26"/>
  <c r="AK34" i="26"/>
  <c r="AJ34" i="26"/>
  <c r="AI34" i="26"/>
  <c r="AH34" i="26"/>
  <c r="AF34" i="26"/>
  <c r="AE34" i="26"/>
  <c r="AD34" i="26"/>
  <c r="AC34" i="26"/>
  <c r="AB34" i="26"/>
  <c r="AA34" i="26"/>
  <c r="Z34" i="26"/>
  <c r="X34" i="26"/>
  <c r="W34" i="26"/>
  <c r="V34" i="26"/>
  <c r="U34" i="26"/>
  <c r="T34" i="26"/>
  <c r="S34" i="26"/>
  <c r="R34" i="26"/>
  <c r="Q34" i="26"/>
  <c r="P34" i="26"/>
  <c r="N34" i="26"/>
  <c r="M34" i="26"/>
  <c r="L34" i="26"/>
  <c r="K34" i="26"/>
  <c r="J34" i="26"/>
  <c r="H34" i="26"/>
  <c r="G34" i="26"/>
  <c r="F34" i="26"/>
  <c r="E34" i="26"/>
  <c r="D34" i="26"/>
  <c r="C34" i="26"/>
  <c r="BI33" i="26"/>
  <c r="BF33" i="26"/>
  <c r="BD33" i="26"/>
  <c r="BB33" i="26"/>
  <c r="AV33" i="26"/>
  <c r="AQ33" i="26"/>
  <c r="AO33" i="26"/>
  <c r="AL33" i="26"/>
  <c r="AL34" i="26" s="1"/>
  <c r="AG33" i="26"/>
  <c r="Y33" i="26"/>
  <c r="O33" i="26"/>
  <c r="I33" i="26"/>
  <c r="BI32" i="26"/>
  <c r="BI34" i="26" s="1"/>
  <c r="BF32" i="26"/>
  <c r="BD32" i="26"/>
  <c r="BB32" i="26"/>
  <c r="AV32" i="26"/>
  <c r="AV34" i="26" s="1"/>
  <c r="AQ32" i="26"/>
  <c r="AO32" i="26"/>
  <c r="AL32" i="26"/>
  <c r="AG32" i="26"/>
  <c r="AG34" i="26" s="1"/>
  <c r="Y32" i="26"/>
  <c r="O32" i="26"/>
  <c r="I32" i="26"/>
  <c r="BJ32" i="26" s="1"/>
  <c r="BI31" i="26"/>
  <c r="BF31" i="26"/>
  <c r="BD31" i="26"/>
  <c r="BD34" i="26" s="1"/>
  <c r="BB31" i="26"/>
  <c r="BB34" i="26" s="1"/>
  <c r="AV31" i="26"/>
  <c r="AQ31" i="26"/>
  <c r="AQ34" i="26" s="1"/>
  <c r="AO31" i="26"/>
  <c r="AO34" i="26" s="1"/>
  <c r="AL31" i="26"/>
  <c r="AG31" i="26"/>
  <c r="Y31" i="26"/>
  <c r="Y34" i="26" s="1"/>
  <c r="O31" i="26"/>
  <c r="O34" i="26" s="1"/>
  <c r="I31" i="26"/>
  <c r="I34" i="26" s="1"/>
  <c r="BI30" i="26"/>
  <c r="BF30" i="26"/>
  <c r="BD30" i="26"/>
  <c r="BB30" i="26"/>
  <c r="AV30" i="26"/>
  <c r="AQ30" i="26"/>
  <c r="AO30" i="26"/>
  <c r="AL30" i="26"/>
  <c r="AG30" i="26"/>
  <c r="Y30" i="26"/>
  <c r="O30" i="26"/>
  <c r="BJ30" i="26" s="1"/>
  <c r="I30" i="26"/>
  <c r="BI29" i="26"/>
  <c r="BG29" i="26"/>
  <c r="BE29" i="26"/>
  <c r="BC29" i="26"/>
  <c r="BA29" i="26"/>
  <c r="AZ29" i="26"/>
  <c r="AY29" i="26"/>
  <c r="AX29" i="26"/>
  <c r="AW29" i="26"/>
  <c r="AV29" i="26"/>
  <c r="AU29" i="26"/>
  <c r="AT29" i="26"/>
  <c r="AS29" i="26"/>
  <c r="AR29" i="26"/>
  <c r="AQ29" i="26"/>
  <c r="AP29" i="26"/>
  <c r="AO29" i="26"/>
  <c r="AN29" i="26"/>
  <c r="AM29" i="26"/>
  <c r="AK29" i="26"/>
  <c r="AI29" i="26"/>
  <c r="AH29" i="26"/>
  <c r="AF29" i="26"/>
  <c r="AE29" i="26"/>
  <c r="AD29" i="26"/>
  <c r="AC29" i="26"/>
  <c r="AB29" i="26"/>
  <c r="AA29" i="26"/>
  <c r="Z29" i="26"/>
  <c r="X29" i="26"/>
  <c r="W29" i="26"/>
  <c r="V29" i="26"/>
  <c r="U29" i="26"/>
  <c r="T29" i="26"/>
  <c r="S29" i="26"/>
  <c r="R29" i="26"/>
  <c r="Q29" i="26"/>
  <c r="P29" i="26"/>
  <c r="N29" i="26"/>
  <c r="M29" i="26"/>
  <c r="L29" i="26"/>
  <c r="K29" i="26"/>
  <c r="J29" i="26"/>
  <c r="H29" i="26"/>
  <c r="G29" i="26"/>
  <c r="F29" i="26"/>
  <c r="E29" i="26"/>
  <c r="D29" i="26"/>
  <c r="C29" i="26"/>
  <c r="BJ28" i="26"/>
  <c r="BJ29" i="26" s="1"/>
  <c r="BI28" i="26"/>
  <c r="BF28" i="26"/>
  <c r="BF29" i="26" s="1"/>
  <c r="BD28" i="26"/>
  <c r="BD29" i="26" s="1"/>
  <c r="BB28" i="26"/>
  <c r="BB29" i="26" s="1"/>
  <c r="AV28" i="26"/>
  <c r="AQ28" i="26"/>
  <c r="AO28" i="26"/>
  <c r="AL28" i="26"/>
  <c r="AL29" i="26" s="1"/>
  <c r="AG28" i="26"/>
  <c r="AG29" i="26" s="1"/>
  <c r="Y28" i="26"/>
  <c r="Y29" i="26" s="1"/>
  <c r="O28" i="26"/>
  <c r="O29" i="26" s="1"/>
  <c r="I28" i="26"/>
  <c r="I29" i="26" s="1"/>
  <c r="BJ26" i="26"/>
  <c r="BI26" i="26"/>
  <c r="BF26" i="26"/>
  <c r="BD26" i="26"/>
  <c r="BB26" i="26"/>
  <c r="AV26" i="26"/>
  <c r="AQ26" i="26"/>
  <c r="AO26" i="26"/>
  <c r="AL26" i="26"/>
  <c r="AG26" i="26"/>
  <c r="Y26" i="26"/>
  <c r="I26" i="26"/>
  <c r="BI25" i="26"/>
  <c r="BG25" i="26"/>
  <c r="BE25" i="26"/>
  <c r="BC25" i="26"/>
  <c r="BB25" i="26"/>
  <c r="BA25" i="26"/>
  <c r="AZ25" i="26"/>
  <c r="AY25" i="26"/>
  <c r="AX25" i="26"/>
  <c r="AW25" i="26"/>
  <c r="AU25" i="26"/>
  <c r="AT25" i="26"/>
  <c r="AS25" i="26"/>
  <c r="AR25" i="26"/>
  <c r="AQ25" i="26"/>
  <c r="AP25" i="26"/>
  <c r="AN25" i="26"/>
  <c r="AM25" i="26"/>
  <c r="AL25" i="26"/>
  <c r="AK25" i="26"/>
  <c r="AI25" i="26"/>
  <c r="AH25" i="26"/>
  <c r="AF25" i="26"/>
  <c r="AE25" i="26"/>
  <c r="AD25" i="26"/>
  <c r="AC25" i="26"/>
  <c r="AB25" i="26"/>
  <c r="AA25" i="26"/>
  <c r="Z25" i="26"/>
  <c r="X25" i="26"/>
  <c r="W25" i="26"/>
  <c r="V25" i="26"/>
  <c r="U25" i="26"/>
  <c r="T25" i="26"/>
  <c r="S25" i="26"/>
  <c r="R25" i="26"/>
  <c r="Q25" i="26"/>
  <c r="P25" i="26"/>
  <c r="N25" i="26"/>
  <c r="M25" i="26"/>
  <c r="L25" i="26"/>
  <c r="K25" i="26"/>
  <c r="J25" i="26"/>
  <c r="H25" i="26"/>
  <c r="G25" i="26"/>
  <c r="F25" i="26"/>
  <c r="E25" i="26"/>
  <c r="D25" i="26"/>
  <c r="C25" i="26"/>
  <c r="BI24" i="26"/>
  <c r="BF24" i="26"/>
  <c r="BD24" i="26"/>
  <c r="BB24" i="26"/>
  <c r="AV24" i="26"/>
  <c r="AQ24" i="26"/>
  <c r="AO24" i="26"/>
  <c r="AO25" i="26" s="1"/>
  <c r="AL24" i="26"/>
  <c r="AG24" i="26"/>
  <c r="Y24" i="26"/>
  <c r="O24" i="26"/>
  <c r="BJ24" i="26" s="1"/>
  <c r="I24" i="26"/>
  <c r="BJ23" i="26"/>
  <c r="BJ25" i="26" s="1"/>
  <c r="BI23" i="26"/>
  <c r="BF23" i="26"/>
  <c r="BF25" i="26" s="1"/>
  <c r="BD23" i="26"/>
  <c r="BD25" i="26" s="1"/>
  <c r="BB23" i="26"/>
  <c r="AV23" i="26"/>
  <c r="AV25" i="26" s="1"/>
  <c r="AO23" i="26"/>
  <c r="AL23" i="26"/>
  <c r="AG23" i="26"/>
  <c r="AG25" i="26" s="1"/>
  <c r="Y23" i="26"/>
  <c r="Y25" i="26" s="1"/>
  <c r="O23" i="26"/>
  <c r="O25" i="26" s="1"/>
  <c r="I23" i="26"/>
  <c r="I25" i="26" s="1"/>
  <c r="BI22" i="26"/>
  <c r="BF22" i="26"/>
  <c r="BD22" i="26"/>
  <c r="BB22" i="26"/>
  <c r="AV22" i="26"/>
  <c r="AQ22" i="26"/>
  <c r="AO22" i="26"/>
  <c r="AL22" i="26"/>
  <c r="AG22" i="26"/>
  <c r="Y22" i="26"/>
  <c r="O22" i="26"/>
  <c r="I22" i="26"/>
  <c r="BG21" i="26"/>
  <c r="BE21" i="26"/>
  <c r="BC21" i="26"/>
  <c r="BA21" i="26"/>
  <c r="AZ21" i="26"/>
  <c r="AY21" i="26"/>
  <c r="AX21" i="26"/>
  <c r="AW21" i="26"/>
  <c r="AV21" i="26"/>
  <c r="AU21" i="26"/>
  <c r="AT21" i="26"/>
  <c r="AS21" i="26"/>
  <c r="AR21" i="26"/>
  <c r="AP21" i="26"/>
  <c r="AN21" i="26"/>
  <c r="AM21" i="26"/>
  <c r="AK21" i="26"/>
  <c r="AI21" i="26"/>
  <c r="AH21" i="26"/>
  <c r="AF21" i="26"/>
  <c r="AE21" i="26"/>
  <c r="AD21" i="26"/>
  <c r="AC21" i="26"/>
  <c r="AB21" i="26"/>
  <c r="AA21" i="26"/>
  <c r="Z21" i="26"/>
  <c r="X21" i="26"/>
  <c r="W21" i="26"/>
  <c r="V21" i="26"/>
  <c r="U21" i="26"/>
  <c r="T21" i="26"/>
  <c r="S21" i="26"/>
  <c r="R21" i="26"/>
  <c r="Q21" i="26"/>
  <c r="P21" i="26"/>
  <c r="N21" i="26"/>
  <c r="M21" i="26"/>
  <c r="L21" i="26"/>
  <c r="K21" i="26"/>
  <c r="J21" i="26"/>
  <c r="H21" i="26"/>
  <c r="G21" i="26"/>
  <c r="F21" i="26"/>
  <c r="E21" i="26"/>
  <c r="D21" i="26"/>
  <c r="C21" i="26"/>
  <c r="BI20" i="26"/>
  <c r="BF20" i="26"/>
  <c r="BD20" i="26"/>
  <c r="BB20" i="26"/>
  <c r="AV20" i="26"/>
  <c r="AQ20" i="26"/>
  <c r="AO20" i="26"/>
  <c r="AL20" i="26"/>
  <c r="BJ20" i="26" s="1"/>
  <c r="AG20" i="26"/>
  <c r="Y20" i="26"/>
  <c r="O20" i="26"/>
  <c r="I20" i="26"/>
  <c r="BI19" i="26"/>
  <c r="BF19" i="26"/>
  <c r="BD19" i="26"/>
  <c r="BD21" i="26" s="1"/>
  <c r="BB19" i="26"/>
  <c r="AV19" i="26"/>
  <c r="AQ19" i="26"/>
  <c r="AO19" i="26"/>
  <c r="AL19" i="26"/>
  <c r="AG19" i="26"/>
  <c r="Y19" i="26"/>
  <c r="O19" i="26"/>
  <c r="O21" i="26" s="1"/>
  <c r="I19" i="26"/>
  <c r="BJ19" i="26" s="1"/>
  <c r="BI18" i="26"/>
  <c r="BF18" i="26"/>
  <c r="BD18" i="26"/>
  <c r="BB18" i="26"/>
  <c r="AV18" i="26"/>
  <c r="AQ18" i="26"/>
  <c r="AQ21" i="26" s="1"/>
  <c r="AO18" i="26"/>
  <c r="AL18" i="26"/>
  <c r="AG18" i="26"/>
  <c r="Y18" i="26"/>
  <c r="O18" i="26"/>
  <c r="I18" i="26"/>
  <c r="BJ18" i="26" s="1"/>
  <c r="BI17" i="26"/>
  <c r="BI21" i="26" s="1"/>
  <c r="BF17" i="26"/>
  <c r="BF21" i="26" s="1"/>
  <c r="BD17" i="26"/>
  <c r="BB17" i="26"/>
  <c r="BB21" i="26" s="1"/>
  <c r="AV17" i="26"/>
  <c r="AQ17" i="26"/>
  <c r="AO17" i="26"/>
  <c r="AO21" i="26" s="1"/>
  <c r="AL17" i="26"/>
  <c r="AL21" i="26" s="1"/>
  <c r="AG17" i="26"/>
  <c r="AG21" i="26" s="1"/>
  <c r="Y17" i="26"/>
  <c r="Y21" i="26" s="1"/>
  <c r="O17" i="26"/>
  <c r="I17" i="26"/>
  <c r="I21" i="26" s="1"/>
  <c r="BG16" i="26"/>
  <c r="BE16" i="26"/>
  <c r="BC16" i="26"/>
  <c r="BB16" i="26"/>
  <c r="BA16" i="26"/>
  <c r="AZ16" i="26"/>
  <c r="AY16" i="26"/>
  <c r="AX16" i="26"/>
  <c r="AW16" i="26"/>
  <c r="AU16" i="26"/>
  <c r="AT16" i="26"/>
  <c r="AS16" i="26"/>
  <c r="AR16" i="26"/>
  <c r="AQ16" i="26"/>
  <c r="AP16" i="26"/>
  <c r="AO16" i="26"/>
  <c r="AN16" i="26"/>
  <c r="AM16" i="26"/>
  <c r="AK16" i="26"/>
  <c r="AI16" i="26"/>
  <c r="AH16" i="26"/>
  <c r="AF16" i="26"/>
  <c r="AE16" i="26"/>
  <c r="AD16" i="26"/>
  <c r="AC16" i="26"/>
  <c r="AB16" i="26"/>
  <c r="AA16" i="26"/>
  <c r="Z16" i="26"/>
  <c r="X16" i="26"/>
  <c r="W16" i="26"/>
  <c r="V16" i="26"/>
  <c r="U16" i="26"/>
  <c r="T16" i="26"/>
  <c r="S16" i="26"/>
  <c r="R16" i="26"/>
  <c r="Q16" i="26"/>
  <c r="P16" i="26"/>
  <c r="N16" i="26"/>
  <c r="M16" i="26"/>
  <c r="L16" i="26"/>
  <c r="K16" i="26"/>
  <c r="J16" i="26"/>
  <c r="H16" i="26"/>
  <c r="G16" i="26"/>
  <c r="F16" i="26"/>
  <c r="E16" i="26"/>
  <c r="D16" i="26"/>
  <c r="C16" i="26"/>
  <c r="BI15" i="26"/>
  <c r="BF15" i="26"/>
  <c r="BD15" i="26"/>
  <c r="BB15" i="26"/>
  <c r="AV15" i="26"/>
  <c r="AQ15" i="26"/>
  <c r="AO15" i="26"/>
  <c r="AL15" i="26"/>
  <c r="AG15" i="26"/>
  <c r="Y15" i="26"/>
  <c r="BJ15" i="26" s="1"/>
  <c r="O15" i="26"/>
  <c r="I15" i="26"/>
  <c r="BI14" i="26"/>
  <c r="BI16" i="26" s="1"/>
  <c r="BF14" i="26"/>
  <c r="BF16" i="26" s="1"/>
  <c r="BD14" i="26"/>
  <c r="BD16" i="26" s="1"/>
  <c r="BB14" i="26"/>
  <c r="AV14" i="26"/>
  <c r="AV16" i="26" s="1"/>
  <c r="AQ14" i="26"/>
  <c r="AO14" i="26"/>
  <c r="AL14" i="26"/>
  <c r="AL16" i="26" s="1"/>
  <c r="AG14" i="26"/>
  <c r="AG16" i="26" s="1"/>
  <c r="Y14" i="26"/>
  <c r="Y16" i="26" s="1"/>
  <c r="O14" i="26"/>
  <c r="O16" i="26" s="1"/>
  <c r="I14" i="26"/>
  <c r="I16" i="26" s="1"/>
  <c r="BG13" i="26"/>
  <c r="BF13" i="26"/>
  <c r="BE13" i="26"/>
  <c r="BC13" i="26"/>
  <c r="BA13" i="26"/>
  <c r="AZ13" i="26"/>
  <c r="AY13" i="26"/>
  <c r="AX13" i="26"/>
  <c r="AW13" i="26"/>
  <c r="AU13" i="26"/>
  <c r="AT13" i="26"/>
  <c r="AS13" i="26"/>
  <c r="AR13" i="26"/>
  <c r="AP13" i="26"/>
  <c r="AN13" i="26"/>
  <c r="AM13" i="26"/>
  <c r="AK13" i="26"/>
  <c r="AJ13" i="26"/>
  <c r="AI13" i="26"/>
  <c r="AH13" i="26"/>
  <c r="AF13" i="26"/>
  <c r="AE13" i="26"/>
  <c r="AD13" i="26"/>
  <c r="AC13" i="26"/>
  <c r="AB13" i="26"/>
  <c r="AA13" i="26"/>
  <c r="Z13" i="26"/>
  <c r="X13" i="26"/>
  <c r="W13" i="26"/>
  <c r="V13" i="26"/>
  <c r="U13" i="26"/>
  <c r="T13" i="26"/>
  <c r="S13" i="26"/>
  <c r="R13" i="26"/>
  <c r="Q13" i="26"/>
  <c r="P13" i="26"/>
  <c r="O13" i="26"/>
  <c r="N13" i="26"/>
  <c r="M13" i="26"/>
  <c r="L13" i="26"/>
  <c r="K13" i="26"/>
  <c r="J13" i="26"/>
  <c r="H13" i="26"/>
  <c r="G13" i="26"/>
  <c r="F13" i="26"/>
  <c r="E13" i="26"/>
  <c r="C13" i="26"/>
  <c r="BI12" i="26"/>
  <c r="BF12" i="26"/>
  <c r="BD12" i="26"/>
  <c r="BB12" i="26"/>
  <c r="AV12" i="26"/>
  <c r="AQ12" i="26"/>
  <c r="AO12" i="26"/>
  <c r="AL12" i="26"/>
  <c r="AG12" i="26"/>
  <c r="Y12" i="26"/>
  <c r="O12" i="26"/>
  <c r="I12" i="26"/>
  <c r="BJ12" i="26" s="1"/>
  <c r="BI11" i="26"/>
  <c r="BF11" i="26"/>
  <c r="BD11" i="26"/>
  <c r="BB11" i="26"/>
  <c r="BB13" i="26" s="1"/>
  <c r="AV11" i="26"/>
  <c r="AV13" i="26" s="1"/>
  <c r="AQ11" i="26"/>
  <c r="AQ13" i="26" s="1"/>
  <c r="AO11" i="26"/>
  <c r="AO13" i="26" s="1"/>
  <c r="AL11" i="26"/>
  <c r="AL13" i="26" s="1"/>
  <c r="AG11" i="26"/>
  <c r="AG13" i="26" s="1"/>
  <c r="Y11" i="26"/>
  <c r="Y13" i="26" s="1"/>
  <c r="O11" i="26"/>
  <c r="I11" i="26"/>
  <c r="I13" i="26" s="1"/>
  <c r="BI10" i="26"/>
  <c r="BI13" i="26" s="1"/>
  <c r="BF10" i="26"/>
  <c r="BD10" i="26"/>
  <c r="BD13" i="26" s="1"/>
  <c r="BB10" i="26"/>
  <c r="AV10" i="26"/>
  <c r="AQ10" i="26"/>
  <c r="AO10" i="26"/>
  <c r="AL10" i="26"/>
  <c r="AG10" i="26"/>
  <c r="Y10" i="26"/>
  <c r="O10" i="26"/>
  <c r="I10" i="26"/>
  <c r="BJ10" i="26" s="1"/>
  <c r="BI9" i="26"/>
  <c r="BF9" i="26"/>
  <c r="BD9" i="26"/>
  <c r="BB9" i="26"/>
  <c r="AV9" i="26"/>
  <c r="AQ9" i="26"/>
  <c r="AO9" i="26"/>
  <c r="AL9" i="26"/>
  <c r="AG9" i="26"/>
  <c r="Y9" i="26"/>
  <c r="O9" i="26"/>
  <c r="BJ9" i="26" s="1"/>
  <c r="I9" i="26"/>
  <c r="BI8" i="26"/>
  <c r="BF8" i="26"/>
  <c r="BD8" i="26"/>
  <c r="BB8" i="26"/>
  <c r="AV8" i="26"/>
  <c r="AQ8" i="26"/>
  <c r="AO8" i="26"/>
  <c r="AL8" i="26"/>
  <c r="AG8" i="26"/>
  <c r="Y8" i="26"/>
  <c r="BJ8" i="26" s="1"/>
  <c r="O8" i="26"/>
  <c r="I8" i="26"/>
  <c r="BI6" i="26"/>
  <c r="BF6" i="26"/>
  <c r="BD6" i="26"/>
  <c r="BB6" i="26"/>
  <c r="AV6" i="26"/>
  <c r="AQ6" i="26"/>
  <c r="AO6" i="26"/>
  <c r="AL6" i="26"/>
  <c r="AG6" i="26"/>
  <c r="Y6" i="26"/>
  <c r="O6" i="26"/>
  <c r="BJ6" i="26" s="1"/>
  <c r="I6" i="26"/>
  <c r="BI5" i="26"/>
  <c r="BI44" i="26" s="1"/>
  <c r="BF5" i="26"/>
  <c r="BF44" i="26" s="1"/>
  <c r="BD5" i="26"/>
  <c r="BD44" i="26" s="1"/>
  <c r="BB5" i="26"/>
  <c r="BB44" i="26" s="1"/>
  <c r="AV5" i="26"/>
  <c r="AV44" i="26" s="1"/>
  <c r="AQ5" i="26"/>
  <c r="AQ44" i="26" s="1"/>
  <c r="AO5" i="26"/>
  <c r="AO44" i="26" s="1"/>
  <c r="AL5" i="26"/>
  <c r="AL44" i="26" s="1"/>
  <c r="AG5" i="26"/>
  <c r="AG44" i="26" s="1"/>
  <c r="Y5" i="26"/>
  <c r="Y44" i="26" s="1"/>
  <c r="O5" i="26"/>
  <c r="O44" i="26" s="1"/>
  <c r="I5" i="26"/>
  <c r="I44" i="26" s="1"/>
  <c r="BJ37" i="26" l="1"/>
  <c r="BJ40" i="26"/>
  <c r="BJ5" i="26"/>
  <c r="BJ33" i="26"/>
  <c r="BJ11" i="26"/>
  <c r="BJ13" i="26" s="1"/>
  <c r="BJ17" i="26"/>
  <c r="BJ21" i="26" s="1"/>
  <c r="T37" i="26"/>
  <c r="I40" i="26"/>
  <c r="O37" i="26"/>
  <c r="BJ31" i="26"/>
  <c r="BJ34" i="26" s="1"/>
  <c r="BJ14" i="26"/>
  <c r="BJ16" i="26" s="1"/>
  <c r="BJ44" i="26" l="1"/>
  <c r="Q48" i="25"/>
  <c r="P48" i="25"/>
  <c r="O48" i="25"/>
  <c r="N48" i="25"/>
  <c r="M48" i="25"/>
  <c r="L48" i="25"/>
  <c r="K48" i="25"/>
  <c r="J48" i="25"/>
  <c r="I48" i="25"/>
  <c r="H48" i="25"/>
  <c r="G48" i="25"/>
  <c r="R47" i="25"/>
  <c r="Q47" i="25"/>
  <c r="P47" i="25"/>
  <c r="O47" i="25"/>
  <c r="N47" i="25"/>
  <c r="M47" i="25"/>
  <c r="L47" i="25"/>
  <c r="K47" i="25"/>
  <c r="J47" i="25"/>
  <c r="I47" i="25"/>
  <c r="H47" i="25"/>
  <c r="G47" i="25"/>
  <c r="S46" i="25"/>
  <c r="S45" i="25"/>
  <c r="S44" i="25"/>
  <c r="R43" i="25"/>
  <c r="Q43" i="25"/>
  <c r="P43" i="25"/>
  <c r="O43" i="25"/>
  <c r="N43" i="25"/>
  <c r="M43" i="25"/>
  <c r="L43" i="25"/>
  <c r="K43" i="25"/>
  <c r="J43" i="25"/>
  <c r="I43" i="25"/>
  <c r="H43" i="25"/>
  <c r="G43" i="25"/>
  <c r="S42" i="25"/>
  <c r="S41" i="25"/>
  <c r="S43" i="25" s="1"/>
  <c r="Q40" i="25"/>
  <c r="P40" i="25"/>
  <c r="O40" i="25"/>
  <c r="N40" i="25"/>
  <c r="M40" i="25"/>
  <c r="L40" i="25"/>
  <c r="K40" i="25"/>
  <c r="J40" i="25"/>
  <c r="I40" i="25"/>
  <c r="H40" i="25"/>
  <c r="G40" i="25"/>
  <c r="R39" i="25"/>
  <c r="R48" i="25" s="1"/>
  <c r="S38" i="25"/>
  <c r="S37" i="25"/>
  <c r="R37" i="25"/>
  <c r="Q37" i="25"/>
  <c r="P37" i="25"/>
  <c r="O37" i="25"/>
  <c r="N37" i="25"/>
  <c r="L37" i="25"/>
  <c r="K37" i="25"/>
  <c r="J37" i="25"/>
  <c r="I37" i="25"/>
  <c r="G37" i="25"/>
  <c r="S36" i="25"/>
  <c r="S35" i="25"/>
  <c r="S34" i="25"/>
  <c r="S32" i="25"/>
  <c r="R32" i="25"/>
  <c r="Q32" i="25"/>
  <c r="P32" i="25"/>
  <c r="O32" i="25"/>
  <c r="N32" i="25"/>
  <c r="M32" i="25"/>
  <c r="L32" i="25"/>
  <c r="K32" i="25"/>
  <c r="J32" i="25"/>
  <c r="I32" i="25"/>
  <c r="H32" i="25"/>
  <c r="G32" i="25"/>
  <c r="S31" i="25"/>
  <c r="S30" i="25"/>
  <c r="S29" i="25"/>
  <c r="S28" i="25"/>
  <c r="R28" i="25"/>
  <c r="Q28" i="25"/>
  <c r="P28" i="25"/>
  <c r="O28" i="25"/>
  <c r="N28" i="25"/>
  <c r="M28" i="25"/>
  <c r="L28" i="25"/>
  <c r="K28" i="25"/>
  <c r="J28" i="25"/>
  <c r="I28" i="25"/>
  <c r="H28" i="25"/>
  <c r="G28" i="25"/>
  <c r="S27" i="25"/>
  <c r="S26" i="25"/>
  <c r="R24" i="25"/>
  <c r="Q24" i="25"/>
  <c r="P24" i="25"/>
  <c r="O24" i="25"/>
  <c r="N24" i="25"/>
  <c r="M24" i="25"/>
  <c r="L24" i="25"/>
  <c r="K24" i="25"/>
  <c r="J24" i="25"/>
  <c r="I24" i="25"/>
  <c r="H24" i="25"/>
  <c r="G24" i="25"/>
  <c r="S23" i="25"/>
  <c r="S22" i="25"/>
  <c r="S24" i="25" s="1"/>
  <c r="S21" i="25"/>
  <c r="R19" i="25"/>
  <c r="Q19" i="25"/>
  <c r="P19" i="25"/>
  <c r="O19" i="25"/>
  <c r="N19" i="25"/>
  <c r="M19" i="25"/>
  <c r="L19" i="25"/>
  <c r="K19" i="25"/>
  <c r="J19" i="25"/>
  <c r="I19" i="25"/>
  <c r="H19" i="25"/>
  <c r="G19" i="25"/>
  <c r="S18" i="25"/>
  <c r="S17" i="25"/>
  <c r="S19" i="25" s="1"/>
  <c r="Q16" i="25"/>
  <c r="O16" i="25"/>
  <c r="N16" i="25"/>
  <c r="M16" i="25"/>
  <c r="L16" i="25"/>
  <c r="K16" i="25"/>
  <c r="J16" i="25"/>
  <c r="I16" i="25"/>
  <c r="G16" i="25"/>
  <c r="S15" i="25"/>
  <c r="S14" i="25"/>
  <c r="S16" i="25" s="1"/>
  <c r="S13" i="25"/>
  <c r="S12" i="25"/>
  <c r="S11" i="25"/>
  <c r="S9" i="25"/>
  <c r="S8" i="25"/>
  <c r="R40" i="25" l="1"/>
  <c r="S39" i="25"/>
  <c r="S40" i="25" s="1"/>
  <c r="D34" i="24"/>
  <c r="H25" i="24"/>
  <c r="D25" i="24"/>
  <c r="D20" i="24"/>
  <c r="D9" i="24"/>
  <c r="D34" i="23"/>
  <c r="D25" i="23"/>
  <c r="D20" i="23"/>
  <c r="D12" i="23"/>
  <c r="D9" i="23"/>
  <c r="D53" i="22"/>
  <c r="D35" i="22"/>
  <c r="D26" i="22"/>
  <c r="D21" i="22"/>
  <c r="D13" i="22"/>
  <c r="D10" i="22"/>
  <c r="D57" i="21"/>
  <c r="D47" i="21"/>
  <c r="H42" i="21"/>
  <c r="D42" i="21"/>
  <c r="H36" i="21"/>
  <c r="D36" i="21"/>
  <c r="D29" i="21"/>
  <c r="H26" i="21"/>
  <c r="D26" i="21"/>
  <c r="D21" i="21"/>
  <c r="D13" i="21"/>
  <c r="D10" i="21"/>
  <c r="D57" i="20"/>
  <c r="D50" i="20"/>
  <c r="H47" i="20"/>
  <c r="D47" i="20"/>
  <c r="D42" i="20"/>
  <c r="D36" i="20"/>
  <c r="H29" i="20"/>
  <c r="D29" i="20"/>
  <c r="D26" i="20"/>
  <c r="D21" i="20"/>
  <c r="D13" i="20"/>
  <c r="D10" i="20"/>
  <c r="D57" i="19"/>
  <c r="D50" i="19"/>
  <c r="K47" i="19"/>
  <c r="H47" i="19"/>
  <c r="D47" i="19"/>
  <c r="H42" i="19"/>
  <c r="D42" i="19"/>
  <c r="H36" i="19"/>
  <c r="D36" i="19"/>
  <c r="D29" i="19"/>
  <c r="D26" i="19"/>
  <c r="H21" i="19"/>
  <c r="D21" i="19"/>
  <c r="D13" i="19"/>
  <c r="H10" i="19"/>
  <c r="D10" i="19"/>
  <c r="K47" i="18"/>
  <c r="H47" i="18"/>
  <c r="D47" i="18"/>
  <c r="Q29" i="18"/>
  <c r="N29" i="18"/>
  <c r="K29" i="18"/>
  <c r="H29" i="18"/>
  <c r="D29" i="18"/>
  <c r="D26" i="18"/>
  <c r="H21" i="18"/>
  <c r="D21" i="18"/>
  <c r="L57" i="17"/>
  <c r="H57" i="17"/>
  <c r="G55" i="17"/>
  <c r="L50" i="17"/>
  <c r="H50" i="17"/>
  <c r="L47" i="17"/>
  <c r="H47" i="17"/>
  <c r="P42" i="17"/>
  <c r="L42" i="17"/>
  <c r="H42" i="17"/>
  <c r="G37" i="17"/>
  <c r="P36" i="17"/>
  <c r="L36" i="17"/>
  <c r="H36" i="17"/>
  <c r="G36" i="17"/>
  <c r="F36" i="17"/>
  <c r="E36" i="17"/>
  <c r="D36" i="17"/>
  <c r="G34" i="17"/>
  <c r="G32" i="17"/>
  <c r="L29" i="17"/>
  <c r="H29" i="17"/>
  <c r="G27" i="17"/>
  <c r="L26" i="17"/>
  <c r="H26" i="17"/>
  <c r="F26" i="17"/>
  <c r="E26" i="17"/>
  <c r="D26" i="17"/>
  <c r="G24" i="17"/>
  <c r="G26" i="17" s="1"/>
  <c r="L21" i="17"/>
  <c r="H21" i="17"/>
  <c r="F21" i="17"/>
  <c r="E21" i="17"/>
  <c r="D21" i="17"/>
  <c r="G20" i="17"/>
  <c r="G19" i="17"/>
  <c r="G17" i="17"/>
  <c r="G21" i="17" s="1"/>
  <c r="G14" i="17"/>
  <c r="L13" i="17"/>
  <c r="H13" i="17"/>
  <c r="F13" i="17"/>
  <c r="E13" i="17"/>
  <c r="D13" i="17"/>
  <c r="G12" i="17"/>
  <c r="G13" i="17" s="1"/>
  <c r="G11" i="17"/>
  <c r="L10" i="17"/>
  <c r="H10" i="17"/>
  <c r="F10" i="17"/>
  <c r="E10" i="17"/>
  <c r="D10" i="17"/>
  <c r="G9" i="17"/>
  <c r="G10" i="17" s="1"/>
  <c r="G6" i="17"/>
  <c r="AD67" i="16"/>
  <c r="AC67" i="16"/>
  <c r="AB67" i="16"/>
  <c r="AA67" i="16"/>
  <c r="Z67" i="16"/>
  <c r="Y67" i="16"/>
  <c r="X67" i="16"/>
  <c r="W67" i="16"/>
  <c r="V67" i="16"/>
  <c r="U67" i="16"/>
  <c r="T67" i="16"/>
  <c r="S67" i="16"/>
  <c r="R67" i="16"/>
  <c r="Q67" i="16"/>
  <c r="P67" i="16"/>
  <c r="O67" i="16"/>
  <c r="N67" i="16"/>
  <c r="M67" i="16"/>
  <c r="L67" i="16"/>
  <c r="K67" i="16"/>
  <c r="J67" i="16"/>
  <c r="I67" i="16"/>
  <c r="H67" i="16"/>
  <c r="G67" i="16"/>
  <c r="F67" i="16"/>
  <c r="E67" i="16"/>
  <c r="D67" i="16"/>
  <c r="AD66" i="16"/>
  <c r="AC66" i="16"/>
  <c r="AB66" i="16"/>
  <c r="AA66" i="16"/>
  <c r="Z66" i="16"/>
  <c r="Y66" i="16"/>
  <c r="X66" i="16"/>
  <c r="W66" i="16"/>
  <c r="V66" i="16"/>
  <c r="U66" i="16"/>
  <c r="T66" i="16"/>
  <c r="S66" i="16"/>
  <c r="R66" i="16"/>
  <c r="Q66" i="16"/>
  <c r="P66" i="16"/>
  <c r="O66" i="16"/>
  <c r="N66" i="16"/>
  <c r="M66" i="16"/>
  <c r="L66" i="16"/>
  <c r="K66" i="16"/>
  <c r="J66" i="16"/>
  <c r="I66" i="16"/>
  <c r="H66" i="16"/>
  <c r="G66" i="16"/>
  <c r="F66" i="16"/>
  <c r="E66" i="16"/>
  <c r="D66" i="16"/>
  <c r="C66" i="16"/>
  <c r="S47" i="25" l="1"/>
  <c r="E7" i="14"/>
  <c r="C7" i="14"/>
  <c r="AR50" i="9"/>
  <c r="AQ50" i="9"/>
  <c r="AP50" i="9"/>
  <c r="AO50" i="9"/>
  <c r="AN50" i="9"/>
  <c r="AM50" i="9"/>
  <c r="AL50" i="9"/>
  <c r="AK50" i="9"/>
  <c r="AJ50" i="9"/>
  <c r="AI50" i="9"/>
  <c r="AH50" i="9"/>
  <c r="AG50" i="9"/>
  <c r="AF50" i="9"/>
  <c r="AE50" i="9"/>
  <c r="AD50" i="9"/>
  <c r="AC50" i="9"/>
  <c r="AB50" i="9"/>
  <c r="AA50" i="9"/>
  <c r="Z50" i="9"/>
  <c r="Y50" i="9"/>
  <c r="X50" i="9"/>
  <c r="W50" i="9"/>
  <c r="V50" i="9"/>
  <c r="U50" i="9"/>
  <c r="T50" i="9"/>
  <c r="S50" i="9"/>
  <c r="R50" i="9"/>
  <c r="Q50" i="9"/>
  <c r="P50" i="9"/>
  <c r="O50" i="9"/>
  <c r="N50" i="9"/>
  <c r="M50" i="9"/>
  <c r="L50" i="9"/>
  <c r="K50" i="9"/>
  <c r="J50" i="9"/>
  <c r="I50" i="9"/>
  <c r="H50" i="9"/>
  <c r="G50" i="9"/>
  <c r="F50" i="9"/>
  <c r="E50" i="9"/>
  <c r="D50" i="9"/>
  <c r="AR48" i="9"/>
  <c r="AQ48" i="9"/>
  <c r="AP48" i="9"/>
  <c r="AO48" i="9"/>
  <c r="AN48" i="9"/>
  <c r="AM48" i="9"/>
  <c r="AL48" i="9"/>
  <c r="AK48" i="9"/>
  <c r="AJ48" i="9"/>
  <c r="AI48" i="9"/>
  <c r="AH48" i="9"/>
  <c r="AG48" i="9"/>
  <c r="AF48" i="9"/>
  <c r="AE48" i="9"/>
  <c r="AD48" i="9"/>
  <c r="AC48" i="9"/>
  <c r="AB48" i="9"/>
  <c r="AA48" i="9"/>
  <c r="Z48" i="9"/>
  <c r="Y48" i="9"/>
  <c r="X48" i="9"/>
  <c r="W48" i="9"/>
  <c r="V48" i="9"/>
  <c r="U48" i="9"/>
  <c r="T48" i="9"/>
  <c r="S48" i="9"/>
  <c r="R48" i="9"/>
  <c r="Q48" i="9"/>
  <c r="P48" i="9"/>
  <c r="O48" i="9"/>
  <c r="N48" i="9"/>
  <c r="M48" i="9"/>
  <c r="L48" i="9"/>
  <c r="K48" i="9"/>
  <c r="J48" i="9"/>
  <c r="I48" i="9"/>
  <c r="H48" i="9"/>
  <c r="G48" i="9"/>
  <c r="F48" i="9"/>
  <c r="E48" i="9"/>
  <c r="D48" i="9"/>
  <c r="B46" i="9"/>
  <c r="A46" i="9"/>
  <c r="AQ44" i="9"/>
  <c r="AP44" i="9"/>
  <c r="AO44" i="9"/>
  <c r="AN44" i="9"/>
  <c r="AM44" i="9"/>
  <c r="AL44" i="9"/>
  <c r="AK44" i="9"/>
  <c r="AJ44" i="9"/>
  <c r="AI44" i="9"/>
  <c r="AH44" i="9"/>
  <c r="AG44" i="9"/>
  <c r="AF44" i="9"/>
  <c r="AE44" i="9"/>
  <c r="AD44" i="9"/>
  <c r="AC44" i="9"/>
  <c r="AB44" i="9"/>
  <c r="AA44" i="9"/>
  <c r="Z44" i="9"/>
  <c r="Y44" i="9"/>
  <c r="X44" i="9"/>
  <c r="W44" i="9"/>
  <c r="V44" i="9"/>
  <c r="U44" i="9"/>
  <c r="T44" i="9"/>
  <c r="S44" i="9"/>
  <c r="R44" i="9"/>
  <c r="Q44" i="9"/>
  <c r="P44" i="9"/>
  <c r="O44" i="9"/>
  <c r="N44" i="9"/>
  <c r="M44" i="9"/>
  <c r="L44" i="9"/>
  <c r="K44" i="9"/>
  <c r="J44" i="9"/>
  <c r="I44" i="9"/>
  <c r="H44" i="9"/>
  <c r="G44" i="9"/>
  <c r="F44" i="9"/>
  <c r="E44" i="9"/>
  <c r="D44" i="9"/>
  <c r="H41" i="8"/>
  <c r="G41" i="8"/>
  <c r="D41" i="8"/>
  <c r="C41" i="8"/>
  <c r="H38" i="8"/>
  <c r="G38" i="8"/>
  <c r="F38" i="8"/>
  <c r="E38" i="8"/>
  <c r="D38" i="8"/>
  <c r="C38" i="8"/>
  <c r="H35" i="8"/>
  <c r="G35" i="8"/>
  <c r="F35" i="8"/>
  <c r="E35" i="8"/>
  <c r="D35" i="8"/>
  <c r="C35" i="8"/>
  <c r="H30" i="8"/>
  <c r="G30" i="8"/>
  <c r="F30" i="8"/>
  <c r="E30" i="8"/>
  <c r="D30" i="8"/>
  <c r="C30" i="8"/>
  <c r="H26" i="8"/>
  <c r="G26" i="8"/>
  <c r="F26" i="8"/>
  <c r="E26" i="8"/>
  <c r="D26" i="8"/>
  <c r="C26" i="8"/>
  <c r="H22" i="8"/>
  <c r="G22" i="8"/>
  <c r="F22" i="8"/>
  <c r="E22" i="8"/>
  <c r="D22" i="8"/>
  <c r="C22" i="8"/>
  <c r="H17" i="8"/>
  <c r="F17" i="8"/>
  <c r="E17" i="8"/>
  <c r="D17" i="8"/>
  <c r="C17" i="8"/>
  <c r="G15" i="8"/>
  <c r="G17" i="8" s="1"/>
  <c r="F15" i="8"/>
  <c r="H14" i="8"/>
  <c r="H45" i="8" s="1"/>
  <c r="G14" i="8"/>
  <c r="F14" i="8"/>
  <c r="F45" i="8" s="1"/>
  <c r="E14" i="8"/>
  <c r="E45" i="8" s="1"/>
  <c r="D14" i="8"/>
  <c r="D45" i="8" s="1"/>
  <c r="C14" i="8"/>
  <c r="C45" i="8" s="1"/>
  <c r="G45" i="8" l="1"/>
  <c r="L45" i="7"/>
  <c r="L41" i="7"/>
  <c r="K41" i="7"/>
  <c r="H41" i="7"/>
  <c r="G41" i="7"/>
  <c r="L38" i="7"/>
  <c r="K38" i="7"/>
  <c r="H38" i="7"/>
  <c r="G38" i="7"/>
  <c r="L35" i="7"/>
  <c r="K35" i="7"/>
  <c r="H35" i="7"/>
  <c r="G35" i="7"/>
  <c r="L30" i="7"/>
  <c r="K30" i="7"/>
  <c r="I30" i="7"/>
  <c r="H30" i="7"/>
  <c r="J30" i="7" s="1"/>
  <c r="G30" i="7"/>
  <c r="J29" i="7"/>
  <c r="H29" i="7"/>
  <c r="J28" i="7"/>
  <c r="J27" i="7"/>
  <c r="L26" i="7"/>
  <c r="K26" i="7"/>
  <c r="I26" i="7"/>
  <c r="H26" i="7"/>
  <c r="J26" i="7" s="1"/>
  <c r="G26" i="7"/>
  <c r="J25" i="7"/>
  <c r="J23" i="7"/>
  <c r="L22" i="7"/>
  <c r="K22" i="7"/>
  <c r="J22" i="7"/>
  <c r="I22" i="7"/>
  <c r="H22" i="7"/>
  <c r="H45" i="7" s="1"/>
  <c r="G22" i="7"/>
  <c r="J21" i="7"/>
  <c r="J20" i="7"/>
  <c r="J18" i="7"/>
  <c r="L17" i="7"/>
  <c r="K17" i="7"/>
  <c r="J17" i="7"/>
  <c r="I17" i="7"/>
  <c r="H17" i="7"/>
  <c r="G17" i="7"/>
  <c r="J16" i="7"/>
  <c r="J15" i="7"/>
  <c r="L14" i="7"/>
  <c r="K14" i="7"/>
  <c r="K45" i="7" s="1"/>
  <c r="I14" i="7"/>
  <c r="I45" i="7" s="1"/>
  <c r="H14" i="7"/>
  <c r="G14" i="7"/>
  <c r="G45" i="7" s="1"/>
  <c r="J13" i="7"/>
  <c r="J12" i="7"/>
  <c r="J14" i="7" l="1"/>
  <c r="J45"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Setup</author>
  </authors>
  <commentList>
    <comment ref="E14" authorId="0" shapeId="0" xr:uid="{32115C5D-466A-4B8B-A0E9-A7F662CCE592}">
      <text>
        <r>
          <rPr>
            <sz val="9"/>
            <color indexed="81"/>
            <rFont val="MS P ゴシック"/>
            <family val="3"/>
            <charset val="128"/>
          </rPr>
          <t>「伊豆箱根鉄道駿豆線」を追加（南口のみ）</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H0000</author>
  </authors>
  <commentList>
    <comment ref="C904" authorId="0" shapeId="0" xr:uid="{36086AF3-7402-4159-927A-2F4F335A5ACA}">
      <text>
        <r>
          <rPr>
            <sz val="20"/>
            <rFont val="ＭＳ Ｐゴシック"/>
            <family val="3"/>
          </rPr>
          <t>公園の区分が特殊公園（の内、歴史公園）なので</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長泉町建設計画課</author>
  </authors>
  <commentList>
    <comment ref="H15" authorId="0" shapeId="0" xr:uid="{5408B1ED-108F-46C3-95C9-7F885EBAC3F0}">
      <text>
        <r>
          <rPr>
            <sz val="18"/>
            <color indexed="81"/>
            <rFont val="ＭＳ Ｐゴシック"/>
            <family val="3"/>
            <charset val="128"/>
          </rPr>
          <t>75t/24h　×　２炉</t>
        </r>
        <r>
          <rPr>
            <sz val="12"/>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tc={BD91A388-6179-4AD7-B01A-75BB8A1388E2}</author>
  </authors>
  <commentList>
    <comment ref="AG212" authorId="0" shapeId="0" xr:uid="{3DC2B32F-B7C1-42A4-B3AA-0475CC666F49}">
      <text>
        <r>
          <rPr>
            <sz val="9"/>
            <rFont val="ＭＳ 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壁面の位置は道路中心線からの位置になります。</t>
        </r>
      </text>
    </comment>
  </commentList>
</comments>
</file>

<file path=xl/sharedStrings.xml><?xml version="1.0" encoding="utf-8"?>
<sst xmlns="http://schemas.openxmlformats.org/spreadsheetml/2006/main" count="25890" uniqueCount="8629">
  <si>
    <t>下田市</t>
    <rPh sb="0" eb="3">
      <t>シモダシ</t>
    </rPh>
    <phoneticPr fontId="1"/>
  </si>
  <si>
    <t>伊東市</t>
    <rPh sb="0" eb="3">
      <t>イトウシ</t>
    </rPh>
    <phoneticPr fontId="1"/>
  </si>
  <si>
    <t>熱海市</t>
    <rPh sb="0" eb="3">
      <t>アタミシ</t>
    </rPh>
    <phoneticPr fontId="1"/>
  </si>
  <si>
    <t>下田</t>
    <rPh sb="0" eb="2">
      <t>シモダ</t>
    </rPh>
    <phoneticPr fontId="1"/>
  </si>
  <si>
    <t>河津</t>
    <rPh sb="0" eb="2">
      <t>カワヅ</t>
    </rPh>
    <phoneticPr fontId="1"/>
  </si>
  <si>
    <t>東伊豆</t>
    <rPh sb="0" eb="3">
      <t>ヒガシイズ</t>
    </rPh>
    <phoneticPr fontId="1"/>
  </si>
  <si>
    <t>伊東</t>
    <rPh sb="0" eb="2">
      <t>イトウ</t>
    </rPh>
    <phoneticPr fontId="1"/>
  </si>
  <si>
    <t>熱海</t>
    <rPh sb="0" eb="2">
      <t>アタミ</t>
    </rPh>
    <phoneticPr fontId="1"/>
  </si>
  <si>
    <t>裾野</t>
    <rPh sb="0" eb="2">
      <t>スソノ</t>
    </rPh>
    <phoneticPr fontId="1"/>
  </si>
  <si>
    <t>芝川</t>
    <rPh sb="0" eb="2">
      <t>シバカワ</t>
    </rPh>
    <phoneticPr fontId="1"/>
  </si>
  <si>
    <t>天竜</t>
    <rPh sb="0" eb="2">
      <t>テンリュウ</t>
    </rPh>
    <phoneticPr fontId="1"/>
  </si>
  <si>
    <t>三ケ日</t>
    <rPh sb="0" eb="3">
      <t>ミッカビ</t>
    </rPh>
    <phoneticPr fontId="1"/>
  </si>
  <si>
    <t>南伊豆町</t>
    <rPh sb="0" eb="3">
      <t>ミナミイズ</t>
    </rPh>
    <rPh sb="3" eb="4">
      <t>チョウ</t>
    </rPh>
    <phoneticPr fontId="1"/>
  </si>
  <si>
    <t>河津町</t>
    <rPh sb="0" eb="3">
      <t>カワヅチョウ</t>
    </rPh>
    <phoneticPr fontId="1"/>
  </si>
  <si>
    <t>大仁町</t>
    <rPh sb="0" eb="1">
      <t>オオ</t>
    </rPh>
    <rPh sb="1" eb="2">
      <t>ジン</t>
    </rPh>
    <rPh sb="2" eb="3">
      <t>マチ</t>
    </rPh>
    <phoneticPr fontId="1"/>
  </si>
  <si>
    <t>韮山町</t>
    <rPh sb="0" eb="2">
      <t>ニラヤマ</t>
    </rPh>
    <rPh sb="2" eb="3">
      <t>チョウ</t>
    </rPh>
    <phoneticPr fontId="1"/>
  </si>
  <si>
    <t>函南町</t>
    <rPh sb="0" eb="2">
      <t>カンナミ</t>
    </rPh>
    <rPh sb="2" eb="3">
      <t>チョウ</t>
    </rPh>
    <phoneticPr fontId="1"/>
  </si>
  <si>
    <t>御殿場市</t>
    <rPh sb="0" eb="4">
      <t>ゴテンバシ</t>
    </rPh>
    <phoneticPr fontId="1"/>
  </si>
  <si>
    <t>小山町</t>
    <rPh sb="0" eb="3">
      <t>オヤマチョウ</t>
    </rPh>
    <phoneticPr fontId="1"/>
  </si>
  <si>
    <t>三島市</t>
    <rPh sb="0" eb="3">
      <t>ミシマシ</t>
    </rPh>
    <phoneticPr fontId="1"/>
  </si>
  <si>
    <t>裾野市</t>
    <rPh sb="0" eb="3">
      <t>スソノシ</t>
    </rPh>
    <phoneticPr fontId="1"/>
  </si>
  <si>
    <t>富士市</t>
    <rPh sb="0" eb="3">
      <t>フジシ</t>
    </rPh>
    <phoneticPr fontId="1"/>
  </si>
  <si>
    <t>富士宮市</t>
    <rPh sb="0" eb="4">
      <t>フジノミヤシ</t>
    </rPh>
    <phoneticPr fontId="1"/>
  </si>
  <si>
    <t>富士川町</t>
    <rPh sb="0" eb="4">
      <t>フジカワチョウ</t>
    </rPh>
    <phoneticPr fontId="1"/>
  </si>
  <si>
    <t>蒲原町</t>
    <rPh sb="0" eb="3">
      <t>カンバラチョウ</t>
    </rPh>
    <phoneticPr fontId="1"/>
  </si>
  <si>
    <t>由比町</t>
    <rPh sb="0" eb="3">
      <t>ユイチョウ</t>
    </rPh>
    <phoneticPr fontId="1"/>
  </si>
  <si>
    <t>静岡市</t>
    <rPh sb="0" eb="3">
      <t>シズオカシ</t>
    </rPh>
    <phoneticPr fontId="1"/>
  </si>
  <si>
    <t>藤枝市</t>
    <rPh sb="0" eb="3">
      <t>フジエダシ</t>
    </rPh>
    <phoneticPr fontId="1"/>
  </si>
  <si>
    <t>岡部町</t>
    <rPh sb="0" eb="3">
      <t>オカベチョウ</t>
    </rPh>
    <phoneticPr fontId="1"/>
  </si>
  <si>
    <t>島田市</t>
    <rPh sb="0" eb="3">
      <t>シマダシ</t>
    </rPh>
    <phoneticPr fontId="1"/>
  </si>
  <si>
    <t>吉田町</t>
    <rPh sb="0" eb="3">
      <t>ヨシダチョウ</t>
    </rPh>
    <phoneticPr fontId="1"/>
  </si>
  <si>
    <t>榛原町</t>
    <rPh sb="0" eb="1">
      <t>シン</t>
    </rPh>
    <rPh sb="1" eb="2">
      <t>ハラ</t>
    </rPh>
    <rPh sb="2" eb="3">
      <t>チョウ</t>
    </rPh>
    <phoneticPr fontId="1"/>
  </si>
  <si>
    <t>御前崎町</t>
    <rPh sb="0" eb="4">
      <t>オマエザキチョウ</t>
    </rPh>
    <phoneticPr fontId="1"/>
  </si>
  <si>
    <t>浜岡町</t>
    <rPh sb="0" eb="2">
      <t>ハマオカ</t>
    </rPh>
    <rPh sb="2" eb="3">
      <t>チョウ</t>
    </rPh>
    <phoneticPr fontId="1"/>
  </si>
  <si>
    <t>掛川市</t>
    <rPh sb="0" eb="3">
      <t>カケガワシ</t>
    </rPh>
    <phoneticPr fontId="1"/>
  </si>
  <si>
    <t>菊川町</t>
    <rPh sb="0" eb="3">
      <t>キクガワチョウ</t>
    </rPh>
    <phoneticPr fontId="1"/>
  </si>
  <si>
    <t>小笠町</t>
    <rPh sb="0" eb="3">
      <t>オガサチョウ</t>
    </rPh>
    <phoneticPr fontId="1"/>
  </si>
  <si>
    <t>大須賀町</t>
    <rPh sb="0" eb="4">
      <t>オオスカチョウ</t>
    </rPh>
    <phoneticPr fontId="1"/>
  </si>
  <si>
    <t>袋井市</t>
    <rPh sb="0" eb="3">
      <t>フクロイシ</t>
    </rPh>
    <phoneticPr fontId="1"/>
  </si>
  <si>
    <t>森町</t>
    <rPh sb="0" eb="2">
      <t>モリマチ</t>
    </rPh>
    <phoneticPr fontId="1"/>
  </si>
  <si>
    <t>磐田市</t>
    <rPh sb="0" eb="3">
      <t>イワタシ</t>
    </rPh>
    <phoneticPr fontId="1"/>
  </si>
  <si>
    <t>福田町</t>
    <rPh sb="0" eb="3">
      <t>フクダチョウ</t>
    </rPh>
    <phoneticPr fontId="1"/>
  </si>
  <si>
    <t>天竜市</t>
    <rPh sb="0" eb="3">
      <t>テンリュウシ</t>
    </rPh>
    <phoneticPr fontId="1"/>
  </si>
  <si>
    <t>浜松市</t>
    <rPh sb="0" eb="3">
      <t>ハママツシ</t>
    </rPh>
    <phoneticPr fontId="1"/>
  </si>
  <si>
    <t>浜北市</t>
    <rPh sb="0" eb="3">
      <t>ハマキタシ</t>
    </rPh>
    <phoneticPr fontId="1"/>
  </si>
  <si>
    <t>雄踏町</t>
    <rPh sb="0" eb="2">
      <t>ユウトウ</t>
    </rPh>
    <rPh sb="2" eb="3">
      <t>チョウ</t>
    </rPh>
    <phoneticPr fontId="1"/>
  </si>
  <si>
    <t>舞阪町</t>
    <rPh sb="0" eb="3">
      <t>マイサカチョウ</t>
    </rPh>
    <phoneticPr fontId="1"/>
  </si>
  <si>
    <t>湖西市</t>
    <rPh sb="0" eb="3">
      <t>コサイシ</t>
    </rPh>
    <phoneticPr fontId="1"/>
  </si>
  <si>
    <t>新居町</t>
    <rPh sb="0" eb="2">
      <t>シンキョ</t>
    </rPh>
    <rPh sb="2" eb="3">
      <t>チョウ</t>
    </rPh>
    <phoneticPr fontId="1"/>
  </si>
  <si>
    <t>三ヶ日町</t>
    <rPh sb="0" eb="4">
      <t>ミッカビチョウ</t>
    </rPh>
    <phoneticPr fontId="1"/>
  </si>
  <si>
    <t>引佐町</t>
    <rPh sb="0" eb="1">
      <t>ヒ</t>
    </rPh>
    <rPh sb="1" eb="2">
      <t>サ</t>
    </rPh>
    <rPh sb="2" eb="3">
      <t>チョウ</t>
    </rPh>
    <phoneticPr fontId="1"/>
  </si>
  <si>
    <t>都市計画区域名</t>
    <rPh sb="0" eb="2">
      <t>トシ</t>
    </rPh>
    <rPh sb="2" eb="4">
      <t>ケイカク</t>
    </rPh>
    <rPh sb="4" eb="6">
      <t>クイキ</t>
    </rPh>
    <rPh sb="6" eb="7">
      <t>メイ</t>
    </rPh>
    <phoneticPr fontId="1"/>
  </si>
  <si>
    <t>都市名</t>
    <rPh sb="0" eb="2">
      <t>トシ</t>
    </rPh>
    <rPh sb="2" eb="3">
      <t>メイ</t>
    </rPh>
    <phoneticPr fontId="1"/>
  </si>
  <si>
    <t>南伊豆</t>
    <rPh sb="0" eb="3">
      <t>ミナミイズ</t>
    </rPh>
    <phoneticPr fontId="1"/>
  </si>
  <si>
    <t>湖西</t>
    <rPh sb="0" eb="2">
      <t>コサイ</t>
    </rPh>
    <phoneticPr fontId="1"/>
  </si>
  <si>
    <t>富士川</t>
    <rPh sb="0" eb="3">
      <t>フジカワ</t>
    </rPh>
    <phoneticPr fontId="1"/>
  </si>
  <si>
    <t>東伊豆町</t>
    <rPh sb="0" eb="3">
      <t>ヒガシイズ</t>
    </rPh>
    <rPh sb="3" eb="4">
      <t>チョウ</t>
    </rPh>
    <phoneticPr fontId="1"/>
  </si>
  <si>
    <t>修善寺町</t>
    <rPh sb="0" eb="3">
      <t>シュゼンジ</t>
    </rPh>
    <rPh sb="3" eb="4">
      <t>チョウ</t>
    </rPh>
    <phoneticPr fontId="1"/>
  </si>
  <si>
    <t>伊豆長岡町</t>
    <rPh sb="0" eb="5">
      <t>イズナガオカチョウ</t>
    </rPh>
    <phoneticPr fontId="1"/>
  </si>
  <si>
    <t>沼津市</t>
    <rPh sb="0" eb="3">
      <t>ヌマヅシ</t>
    </rPh>
    <phoneticPr fontId="1"/>
  </si>
  <si>
    <t>長泉町</t>
    <rPh sb="0" eb="3">
      <t>ナガイズミチョウ</t>
    </rPh>
    <phoneticPr fontId="1"/>
  </si>
  <si>
    <t>清水町</t>
    <rPh sb="0" eb="3">
      <t>シミズチョウ</t>
    </rPh>
    <phoneticPr fontId="1"/>
  </si>
  <si>
    <t>芝川町</t>
    <rPh sb="0" eb="2">
      <t>シバカワ</t>
    </rPh>
    <rPh sb="2" eb="3">
      <t>チョウ</t>
    </rPh>
    <phoneticPr fontId="1"/>
  </si>
  <si>
    <t>清水市</t>
    <rPh sb="0" eb="3">
      <t>シミズシ</t>
    </rPh>
    <phoneticPr fontId="1"/>
  </si>
  <si>
    <t>焼津市</t>
    <rPh sb="0" eb="3">
      <t>ヤイヅシ</t>
    </rPh>
    <phoneticPr fontId="1"/>
  </si>
  <si>
    <t>大井川町</t>
    <rPh sb="0" eb="4">
      <t>オオイガワチョウ</t>
    </rPh>
    <phoneticPr fontId="1"/>
  </si>
  <si>
    <t>金谷町</t>
    <rPh sb="0" eb="3">
      <t>カナヤチョウ</t>
    </rPh>
    <phoneticPr fontId="1"/>
  </si>
  <si>
    <t>相良町</t>
    <rPh sb="0" eb="2">
      <t>サガラ</t>
    </rPh>
    <rPh sb="2" eb="3">
      <t>チョウ</t>
    </rPh>
    <phoneticPr fontId="1"/>
  </si>
  <si>
    <t>大東町</t>
    <rPh sb="0" eb="2">
      <t>オオヒガシ</t>
    </rPh>
    <rPh sb="2" eb="3">
      <t>チョウ</t>
    </rPh>
    <phoneticPr fontId="1"/>
  </si>
  <si>
    <t>浅羽町</t>
    <rPh sb="0" eb="3">
      <t>アサバチョウ</t>
    </rPh>
    <phoneticPr fontId="1"/>
  </si>
  <si>
    <t>竜洋町</t>
    <rPh sb="0" eb="2">
      <t>リュウヨウ</t>
    </rPh>
    <rPh sb="2" eb="3">
      <t>チョウ</t>
    </rPh>
    <phoneticPr fontId="1"/>
  </si>
  <si>
    <t>豊田町</t>
    <rPh sb="0" eb="3">
      <t>トヨタチョウ</t>
    </rPh>
    <phoneticPr fontId="1"/>
  </si>
  <si>
    <t>細江町</t>
    <rPh sb="0" eb="2">
      <t>ホソエ</t>
    </rPh>
    <rPh sb="2" eb="3">
      <t>チョウ</t>
    </rPh>
    <phoneticPr fontId="1"/>
  </si>
  <si>
    <t>豊岡村</t>
    <rPh sb="0" eb="2">
      <t>トヨオカ</t>
    </rPh>
    <rPh sb="2" eb="3">
      <t>ムラ</t>
    </rPh>
    <phoneticPr fontId="1"/>
  </si>
  <si>
    <t>御殿場
小山</t>
    <rPh sb="0" eb="3">
      <t>ゴテンバ</t>
    </rPh>
    <rPh sb="4" eb="5">
      <t>ショウ</t>
    </rPh>
    <rPh sb="5" eb="6">
      <t>ヤマ</t>
    </rPh>
    <phoneticPr fontId="1"/>
  </si>
  <si>
    <t>伊豆市</t>
    <rPh sb="0" eb="2">
      <t>イズ</t>
    </rPh>
    <rPh sb="2" eb="3">
      <t>シ</t>
    </rPh>
    <phoneticPr fontId="1"/>
  </si>
  <si>
    <t>伊豆の国市</t>
    <rPh sb="0" eb="2">
      <t>イズ</t>
    </rPh>
    <rPh sb="3" eb="4">
      <t>クニ</t>
    </rPh>
    <rPh sb="4" eb="5">
      <t>シ</t>
    </rPh>
    <phoneticPr fontId="1"/>
  </si>
  <si>
    <t>由比</t>
    <rPh sb="0" eb="2">
      <t>ユイ</t>
    </rPh>
    <phoneticPr fontId="1"/>
  </si>
  <si>
    <t>静岡</t>
    <rPh sb="0" eb="2">
      <t>シズオカ</t>
    </rPh>
    <phoneticPr fontId="1"/>
  </si>
  <si>
    <t>島田</t>
    <rPh sb="0" eb="2">
      <t>シマダ</t>
    </rPh>
    <phoneticPr fontId="1"/>
  </si>
  <si>
    <t>牧之原市</t>
    <rPh sb="0" eb="1">
      <t>マキ</t>
    </rPh>
    <rPh sb="1" eb="2">
      <t>ノ</t>
    </rPh>
    <rPh sb="2" eb="3">
      <t>ハラ</t>
    </rPh>
    <rPh sb="3" eb="4">
      <t>シ</t>
    </rPh>
    <phoneticPr fontId="1"/>
  </si>
  <si>
    <t>御前崎市</t>
    <rPh sb="0" eb="3">
      <t>オマエザキ</t>
    </rPh>
    <rPh sb="3" eb="4">
      <t>シ</t>
    </rPh>
    <phoneticPr fontId="1"/>
  </si>
  <si>
    <t>菊川市</t>
    <rPh sb="0" eb="2">
      <t>キクガワ</t>
    </rPh>
    <rPh sb="2" eb="3">
      <t>シ</t>
    </rPh>
    <phoneticPr fontId="1"/>
  </si>
  <si>
    <t>浜松市</t>
    <rPh sb="0" eb="2">
      <t>ハママツ</t>
    </rPh>
    <rPh sb="2" eb="3">
      <t>シ</t>
    </rPh>
    <phoneticPr fontId="1"/>
  </si>
  <si>
    <t>磐田</t>
    <rPh sb="0" eb="2">
      <t>イワタ</t>
    </rPh>
    <phoneticPr fontId="1"/>
  </si>
  <si>
    <t>浜松</t>
    <rPh sb="0" eb="2">
      <t>ハママツ</t>
    </rPh>
    <phoneticPr fontId="1"/>
  </si>
  <si>
    <t>都市計画区域の変遷</t>
    <rPh sb="0" eb="2">
      <t>トシ</t>
    </rPh>
    <rPh sb="2" eb="4">
      <t>ケイカク</t>
    </rPh>
    <rPh sb="4" eb="6">
      <t>クイキ</t>
    </rPh>
    <rPh sb="7" eb="9">
      <t>ヘンセン</t>
    </rPh>
    <phoneticPr fontId="1"/>
  </si>
  <si>
    <t>蒲原町</t>
    <rPh sb="0" eb="2">
      <t>カンバラ</t>
    </rPh>
    <rPh sb="2" eb="3">
      <t>チョウ</t>
    </rPh>
    <phoneticPr fontId="1"/>
  </si>
  <si>
    <t>森町</t>
    <rPh sb="0" eb="1">
      <t>モリ</t>
    </rPh>
    <rPh sb="1" eb="2">
      <t>マチ</t>
    </rPh>
    <phoneticPr fontId="1"/>
  </si>
  <si>
    <t>伊豆の国市</t>
    <rPh sb="0" eb="1">
      <t>イ</t>
    </rPh>
    <rPh sb="1" eb="2">
      <t>マメ</t>
    </rPh>
    <rPh sb="3" eb="4">
      <t>クニ</t>
    </rPh>
    <rPh sb="4" eb="5">
      <t>シ</t>
    </rPh>
    <phoneticPr fontId="1"/>
  </si>
  <si>
    <t>静岡市</t>
    <rPh sb="0" eb="1">
      <t>セイ</t>
    </rPh>
    <rPh sb="1" eb="2">
      <t>オカ</t>
    </rPh>
    <rPh sb="2" eb="3">
      <t>シ</t>
    </rPh>
    <phoneticPr fontId="1"/>
  </si>
  <si>
    <t>平成15年3月時点</t>
    <rPh sb="0" eb="2">
      <t>ヘイセイ</t>
    </rPh>
    <rPh sb="4" eb="5">
      <t>ネン</t>
    </rPh>
    <rPh sb="6" eb="7">
      <t>ガツ</t>
    </rPh>
    <rPh sb="7" eb="9">
      <t>ジテン</t>
    </rPh>
    <phoneticPr fontId="1"/>
  </si>
  <si>
    <t>平成16年3月時点</t>
    <rPh sb="0" eb="2">
      <t>ヘイセイ</t>
    </rPh>
    <rPh sb="4" eb="5">
      <t>ネン</t>
    </rPh>
    <rPh sb="6" eb="7">
      <t>ガツ</t>
    </rPh>
    <phoneticPr fontId="1"/>
  </si>
  <si>
    <t>平成17年3月時点</t>
    <rPh sb="0" eb="2">
      <t>ヘイセイ</t>
    </rPh>
    <rPh sb="4" eb="5">
      <t>ネン</t>
    </rPh>
    <rPh sb="6" eb="7">
      <t>ガツ</t>
    </rPh>
    <phoneticPr fontId="1"/>
  </si>
  <si>
    <t>平成18年3月時点</t>
    <rPh sb="0" eb="2">
      <t>ヘイセイ</t>
    </rPh>
    <rPh sb="4" eb="5">
      <t>ネン</t>
    </rPh>
    <rPh sb="6" eb="7">
      <t>ガツ</t>
    </rPh>
    <phoneticPr fontId="1"/>
  </si>
  <si>
    <t>平成20年3月時点</t>
    <rPh sb="0" eb="2">
      <t>ヘイセイ</t>
    </rPh>
    <rPh sb="4" eb="5">
      <t>ネン</t>
    </rPh>
    <rPh sb="6" eb="7">
      <t>ガツ</t>
    </rPh>
    <phoneticPr fontId="1"/>
  </si>
  <si>
    <t>平成21年3月時点</t>
    <rPh sb="0" eb="2">
      <t>ヘイセイ</t>
    </rPh>
    <rPh sb="4" eb="5">
      <t>ネン</t>
    </rPh>
    <rPh sb="6" eb="7">
      <t>ガツ</t>
    </rPh>
    <phoneticPr fontId="1"/>
  </si>
  <si>
    <t>平成22年3月時点</t>
    <rPh sb="0" eb="2">
      <t>ヘイセイ</t>
    </rPh>
    <rPh sb="4" eb="5">
      <t>ネン</t>
    </rPh>
    <rPh sb="6" eb="7">
      <t>ガツ</t>
    </rPh>
    <phoneticPr fontId="1"/>
  </si>
  <si>
    <t>平成23年3月時点</t>
    <rPh sb="0" eb="2">
      <t>ヘイセイ</t>
    </rPh>
    <rPh sb="4" eb="5">
      <t>ネン</t>
    </rPh>
    <rPh sb="6" eb="7">
      <t>ガツ</t>
    </rPh>
    <phoneticPr fontId="1"/>
  </si>
  <si>
    <t>富士川
（H18.2.10変更）</t>
    <rPh sb="0" eb="3">
      <t>フジカワ</t>
    </rPh>
    <rPh sb="13" eb="15">
      <t>ヘンコウ</t>
    </rPh>
    <phoneticPr fontId="1"/>
  </si>
  <si>
    <t>由比
（H18.2.10変更）</t>
    <rPh sb="0" eb="2">
      <t>ユイ</t>
    </rPh>
    <rPh sb="12" eb="14">
      <t>ヘンコウ</t>
    </rPh>
    <phoneticPr fontId="1"/>
  </si>
  <si>
    <t>静岡
（H20.10.24変更）</t>
    <rPh sb="0" eb="2">
      <t>シズオカ</t>
    </rPh>
    <rPh sb="13" eb="15">
      <t>ヘンコウ</t>
    </rPh>
    <phoneticPr fontId="1"/>
  </si>
  <si>
    <t>静岡
（H18.2.10変更）</t>
    <rPh sb="0" eb="2">
      <t>シズオカ</t>
    </rPh>
    <rPh sb="12" eb="14">
      <t>ヘンコウ</t>
    </rPh>
    <phoneticPr fontId="1"/>
  </si>
  <si>
    <t>島田
（H17.10.28変更）</t>
    <rPh sb="0" eb="2">
      <t>シマダ</t>
    </rPh>
    <rPh sb="13" eb="15">
      <t>ヘンコウ</t>
    </rPh>
    <phoneticPr fontId="1"/>
  </si>
  <si>
    <t>磐田
（H17.4.1変更）</t>
    <rPh sb="0" eb="2">
      <t>イワタ</t>
    </rPh>
    <rPh sb="11" eb="13">
      <t>ヘンコウ</t>
    </rPh>
    <phoneticPr fontId="1"/>
  </si>
  <si>
    <t>浜松
（H19.4.1変更）</t>
    <rPh sb="0" eb="2">
      <t>ハママツ</t>
    </rPh>
    <rPh sb="11" eb="13">
      <t>ヘンコウ</t>
    </rPh>
    <phoneticPr fontId="1"/>
  </si>
  <si>
    <t>湖西
（H23.3.29変更）</t>
    <rPh sb="0" eb="2">
      <t>コサイ</t>
    </rPh>
    <rPh sb="12" eb="14">
      <t>ヘンコウ</t>
    </rPh>
    <phoneticPr fontId="1"/>
  </si>
  <si>
    <t>　　都市計画区域の変遷</t>
    <rPh sb="2" eb="4">
      <t>トシ</t>
    </rPh>
    <rPh sb="4" eb="6">
      <t>ケイカク</t>
    </rPh>
    <rPh sb="6" eb="8">
      <t>クイキ</t>
    </rPh>
    <rPh sb="9" eb="11">
      <t>ヘンセン</t>
    </rPh>
    <phoneticPr fontId="1"/>
  </si>
  <si>
    <t>平成29年3月時点</t>
    <rPh sb="0" eb="2">
      <t>ヘイセイ</t>
    </rPh>
    <rPh sb="4" eb="5">
      <t>ネン</t>
    </rPh>
    <rPh sb="6" eb="7">
      <t>ガツ</t>
    </rPh>
    <phoneticPr fontId="1"/>
  </si>
  <si>
    <t>伊豆
（H29.3.31変更）</t>
    <rPh sb="0" eb="2">
      <t>イズ</t>
    </rPh>
    <phoneticPr fontId="1"/>
  </si>
  <si>
    <t>伊豆</t>
    <rPh sb="0" eb="2">
      <t>イズ</t>
    </rPh>
    <phoneticPr fontId="1"/>
  </si>
  <si>
    <t>田方広域</t>
    <rPh sb="0" eb="1">
      <t>タ</t>
    </rPh>
    <rPh sb="1" eb="2">
      <t>ホウ</t>
    </rPh>
    <rPh sb="2" eb="4">
      <t>コウイキ</t>
    </rPh>
    <phoneticPr fontId="1"/>
  </si>
  <si>
    <t>田方広域
（H29.3.31変更）</t>
    <rPh sb="0" eb="2">
      <t>タガタ</t>
    </rPh>
    <rPh sb="2" eb="4">
      <t>コウイキ</t>
    </rPh>
    <rPh sb="14" eb="16">
      <t>ヘンコウ</t>
    </rPh>
    <phoneticPr fontId="1"/>
  </si>
  <si>
    <t>田方広域</t>
    <rPh sb="0" eb="2">
      <t>タガタ</t>
    </rPh>
    <rPh sb="2" eb="4">
      <t>コウイキ</t>
    </rPh>
    <phoneticPr fontId="1"/>
  </si>
  <si>
    <t>御殿場
小山広域</t>
    <rPh sb="0" eb="3">
      <t>ゴテンバ</t>
    </rPh>
    <rPh sb="4" eb="5">
      <t>ショウ</t>
    </rPh>
    <rPh sb="5" eb="6">
      <t>ヤマ</t>
    </rPh>
    <rPh sb="6" eb="8">
      <t>コウイキ</t>
    </rPh>
    <phoneticPr fontId="1"/>
  </si>
  <si>
    <t>東駿河湾
広域</t>
    <rPh sb="0" eb="1">
      <t>ヒガシ</t>
    </rPh>
    <rPh sb="1" eb="4">
      <t>スルガワン</t>
    </rPh>
    <rPh sb="5" eb="7">
      <t>コウイキ</t>
    </rPh>
    <phoneticPr fontId="1"/>
  </si>
  <si>
    <t>岳南広域</t>
    <rPh sb="0" eb="2">
      <t>ガクナン</t>
    </rPh>
    <rPh sb="2" eb="4">
      <t>コウイキ</t>
    </rPh>
    <phoneticPr fontId="1"/>
  </si>
  <si>
    <t>岳南広域
（H23.3.29変更）</t>
    <rPh sb="0" eb="2">
      <t>ガクナン</t>
    </rPh>
    <rPh sb="2" eb="4">
      <t>コウイキ</t>
    </rPh>
    <rPh sb="14" eb="16">
      <t>ヘンコウ</t>
    </rPh>
    <phoneticPr fontId="1"/>
  </si>
  <si>
    <t xml:space="preserve">岳南広域
</t>
    <rPh sb="0" eb="2">
      <t>ガクナン</t>
    </rPh>
    <rPh sb="2" eb="4">
      <t>コウイキ</t>
    </rPh>
    <phoneticPr fontId="1"/>
  </si>
  <si>
    <t>庵原広域</t>
    <rPh sb="0" eb="2">
      <t>イハラ</t>
    </rPh>
    <rPh sb="2" eb="4">
      <t>コウイキ</t>
    </rPh>
    <phoneticPr fontId="1"/>
  </si>
  <si>
    <t>静清広域</t>
    <rPh sb="0" eb="1">
      <t>セイ</t>
    </rPh>
    <rPh sb="1" eb="2">
      <t>セイ</t>
    </rPh>
    <rPh sb="2" eb="4">
      <t>コウイキ</t>
    </rPh>
    <phoneticPr fontId="1"/>
  </si>
  <si>
    <t>志太広域</t>
    <rPh sb="0" eb="2">
      <t>シダ</t>
    </rPh>
    <rPh sb="2" eb="4">
      <t>コウイキ</t>
    </rPh>
    <phoneticPr fontId="1"/>
  </si>
  <si>
    <t>島田金谷
広域</t>
    <rPh sb="0" eb="2">
      <t>シマダ</t>
    </rPh>
    <rPh sb="2" eb="4">
      <t>カナヤ</t>
    </rPh>
    <rPh sb="5" eb="7">
      <t>コウイキ</t>
    </rPh>
    <phoneticPr fontId="1"/>
  </si>
  <si>
    <t>榛南広域</t>
    <rPh sb="0" eb="1">
      <t>シン</t>
    </rPh>
    <rPh sb="1" eb="2">
      <t>ナン</t>
    </rPh>
    <rPh sb="2" eb="4">
      <t>コウイキ</t>
    </rPh>
    <phoneticPr fontId="1"/>
  </si>
  <si>
    <t>榛南・南遠
広域
（H21.2.27変更）</t>
    <rPh sb="0" eb="1">
      <t>シン</t>
    </rPh>
    <rPh sb="1" eb="2">
      <t>ナン</t>
    </rPh>
    <rPh sb="3" eb="4">
      <t>ナン</t>
    </rPh>
    <rPh sb="4" eb="5">
      <t>エン</t>
    </rPh>
    <rPh sb="6" eb="8">
      <t>コウイキ</t>
    </rPh>
    <rPh sb="18" eb="20">
      <t>ヘンコウ</t>
    </rPh>
    <phoneticPr fontId="1"/>
  </si>
  <si>
    <t>榛南・南遠
広域</t>
    <rPh sb="0" eb="1">
      <t>シン</t>
    </rPh>
    <rPh sb="1" eb="2">
      <t>ナン</t>
    </rPh>
    <rPh sb="3" eb="4">
      <t>ナン</t>
    </rPh>
    <rPh sb="4" eb="5">
      <t>エン</t>
    </rPh>
    <rPh sb="6" eb="8">
      <t>コウイキ</t>
    </rPh>
    <phoneticPr fontId="1"/>
  </si>
  <si>
    <t>南遠広域</t>
    <rPh sb="0" eb="1">
      <t>ナン</t>
    </rPh>
    <rPh sb="1" eb="2">
      <t>エン</t>
    </rPh>
    <rPh sb="2" eb="4">
      <t>コウイキ</t>
    </rPh>
    <phoneticPr fontId="1"/>
  </si>
  <si>
    <t>東遠広域</t>
    <rPh sb="0" eb="1">
      <t>トウ</t>
    </rPh>
    <rPh sb="1" eb="2">
      <t>エン</t>
    </rPh>
    <rPh sb="2" eb="4">
      <t>コウイキ</t>
    </rPh>
    <phoneticPr fontId="1"/>
  </si>
  <si>
    <t>東遠広域
（H19.5.18変更）</t>
    <rPh sb="0" eb="1">
      <t>トウ</t>
    </rPh>
    <rPh sb="1" eb="2">
      <t>エン</t>
    </rPh>
    <rPh sb="2" eb="4">
      <t>コウイキ</t>
    </rPh>
    <rPh sb="14" eb="16">
      <t>ヘンコウ</t>
    </rPh>
    <phoneticPr fontId="1"/>
  </si>
  <si>
    <t>小笠南部
広域</t>
    <rPh sb="0" eb="2">
      <t>オガサ</t>
    </rPh>
    <rPh sb="2" eb="4">
      <t>ナンブ</t>
    </rPh>
    <rPh sb="5" eb="7">
      <t>コウイキ</t>
    </rPh>
    <phoneticPr fontId="1"/>
  </si>
  <si>
    <t>中遠広域</t>
    <rPh sb="0" eb="1">
      <t>チュウ</t>
    </rPh>
    <rPh sb="1" eb="2">
      <t>エン</t>
    </rPh>
    <rPh sb="2" eb="4">
      <t>コウイキ</t>
    </rPh>
    <phoneticPr fontId="1"/>
  </si>
  <si>
    <t>磐南広域</t>
    <rPh sb="0" eb="1">
      <t>イワ</t>
    </rPh>
    <rPh sb="1" eb="2">
      <t>ナン</t>
    </rPh>
    <rPh sb="2" eb="4">
      <t>コウイキ</t>
    </rPh>
    <phoneticPr fontId="1"/>
  </si>
  <si>
    <t>西遠広域</t>
    <rPh sb="0" eb="1">
      <t>セイ</t>
    </rPh>
    <rPh sb="1" eb="2">
      <t>エン</t>
    </rPh>
    <rPh sb="2" eb="4">
      <t>コウイキ</t>
    </rPh>
    <phoneticPr fontId="1"/>
  </si>
  <si>
    <t>奥浜名広域</t>
    <rPh sb="0" eb="1">
      <t>オク</t>
    </rPh>
    <rPh sb="1" eb="3">
      <t>ハマナ</t>
    </rPh>
    <rPh sb="3" eb="5">
      <t>コウイキ</t>
    </rPh>
    <phoneticPr fontId="1"/>
  </si>
  <si>
    <t>西浜名広域</t>
    <rPh sb="0" eb="3">
      <t>ニシハマナ</t>
    </rPh>
    <rPh sb="3" eb="5">
      <t>コウイキ</t>
    </rPh>
    <phoneticPr fontId="1"/>
  </si>
  <si>
    <t>令和7年3月時点</t>
    <rPh sb="0" eb="2">
      <t>レイワ</t>
    </rPh>
    <rPh sb="3" eb="4">
      <t>ネン</t>
    </rPh>
    <rPh sb="5" eb="6">
      <t>ガツ</t>
    </rPh>
    <phoneticPr fontId="1"/>
  </si>
  <si>
    <t>都市計画区域内市町村の変遷</t>
    <rPh sb="0" eb="2">
      <t>トシ</t>
    </rPh>
    <rPh sb="2" eb="4">
      <t>ケイカク</t>
    </rPh>
    <rPh sb="4" eb="6">
      <t>クイキ</t>
    </rPh>
    <rPh sb="6" eb="7">
      <t>ナイ</t>
    </rPh>
    <rPh sb="7" eb="10">
      <t>シチョウソン</t>
    </rPh>
    <rPh sb="11" eb="13">
      <t>ヘンセン</t>
    </rPh>
    <phoneticPr fontId="1"/>
  </si>
  <si>
    <t>平成１５年３月</t>
    <rPh sb="0" eb="2">
      <t>ヘイセイ</t>
    </rPh>
    <rPh sb="4" eb="5">
      <t>ネン</t>
    </rPh>
    <rPh sb="6" eb="7">
      <t>ガツ</t>
    </rPh>
    <phoneticPr fontId="1"/>
  </si>
  <si>
    <t>平成１５年４月</t>
    <rPh sb="0" eb="2">
      <t>ヘイセイ</t>
    </rPh>
    <rPh sb="4" eb="5">
      <t>ネン</t>
    </rPh>
    <rPh sb="6" eb="7">
      <t>ガツ</t>
    </rPh>
    <phoneticPr fontId="1"/>
  </si>
  <si>
    <t>平成１６年４月</t>
    <rPh sb="0" eb="2">
      <t>ヘイセイ</t>
    </rPh>
    <rPh sb="4" eb="5">
      <t>ネン</t>
    </rPh>
    <rPh sb="6" eb="7">
      <t>ガツ</t>
    </rPh>
    <phoneticPr fontId="1"/>
  </si>
  <si>
    <t>平成１７年１月</t>
    <rPh sb="0" eb="2">
      <t>ヘイセイ</t>
    </rPh>
    <rPh sb="4" eb="5">
      <t>ネン</t>
    </rPh>
    <rPh sb="6" eb="7">
      <t>ガツ</t>
    </rPh>
    <phoneticPr fontId="1"/>
  </si>
  <si>
    <t>平成１７年４月</t>
    <rPh sb="0" eb="2">
      <t>ヘイセイ</t>
    </rPh>
    <rPh sb="4" eb="5">
      <t>ネン</t>
    </rPh>
    <rPh sb="6" eb="7">
      <t>ガツ</t>
    </rPh>
    <phoneticPr fontId="1"/>
  </si>
  <si>
    <t>平成１７年５月</t>
    <rPh sb="0" eb="2">
      <t>ヘイセイ</t>
    </rPh>
    <rPh sb="4" eb="5">
      <t>ネン</t>
    </rPh>
    <rPh sb="6" eb="7">
      <t>ガツ</t>
    </rPh>
    <phoneticPr fontId="1"/>
  </si>
  <si>
    <t>平成１７年７月</t>
    <rPh sb="0" eb="2">
      <t>ヘイセイ</t>
    </rPh>
    <rPh sb="4" eb="5">
      <t>ネン</t>
    </rPh>
    <rPh sb="6" eb="7">
      <t>ガツ</t>
    </rPh>
    <phoneticPr fontId="1"/>
  </si>
  <si>
    <t>平成１７年１０月</t>
    <rPh sb="0" eb="2">
      <t>ヘイセイ</t>
    </rPh>
    <rPh sb="4" eb="5">
      <t>ネン</t>
    </rPh>
    <rPh sb="7" eb="8">
      <t>ガツ</t>
    </rPh>
    <phoneticPr fontId="1"/>
  </si>
  <si>
    <t>平成１８年３月</t>
    <rPh sb="0" eb="2">
      <t>ヘイセイ</t>
    </rPh>
    <rPh sb="4" eb="5">
      <t>ネン</t>
    </rPh>
    <rPh sb="6" eb="7">
      <t>ガツ</t>
    </rPh>
    <phoneticPr fontId="1"/>
  </si>
  <si>
    <t>平成１９年４月</t>
    <rPh sb="0" eb="2">
      <t>ヘイセイ</t>
    </rPh>
    <rPh sb="4" eb="5">
      <t>ネン</t>
    </rPh>
    <rPh sb="6" eb="7">
      <t>ガツ</t>
    </rPh>
    <phoneticPr fontId="1"/>
  </si>
  <si>
    <t>平成２０年４月</t>
    <rPh sb="0" eb="2">
      <t>ヘイセイ</t>
    </rPh>
    <rPh sb="4" eb="5">
      <t>ネン</t>
    </rPh>
    <rPh sb="6" eb="7">
      <t>ガツ</t>
    </rPh>
    <phoneticPr fontId="1"/>
  </si>
  <si>
    <t>平成２０年１１月</t>
    <rPh sb="0" eb="2">
      <t>ヘイセイ</t>
    </rPh>
    <rPh sb="4" eb="5">
      <t>ネン</t>
    </rPh>
    <rPh sb="7" eb="8">
      <t>ガツ</t>
    </rPh>
    <phoneticPr fontId="1"/>
  </si>
  <si>
    <t>平成２１年１月</t>
    <rPh sb="0" eb="2">
      <t>ヘイセイ</t>
    </rPh>
    <rPh sb="4" eb="5">
      <t>ネン</t>
    </rPh>
    <rPh sb="6" eb="7">
      <t>ガツ</t>
    </rPh>
    <phoneticPr fontId="1"/>
  </si>
  <si>
    <t>平成２２年３月</t>
    <rPh sb="0" eb="2">
      <t>ヘイセイ</t>
    </rPh>
    <rPh sb="4" eb="5">
      <t>ネン</t>
    </rPh>
    <rPh sb="6" eb="7">
      <t>ガツ</t>
    </rPh>
    <phoneticPr fontId="1"/>
  </si>
  <si>
    <t>南伊豆町</t>
    <rPh sb="0" eb="3">
      <t>ミナミイズ</t>
    </rPh>
    <rPh sb="3" eb="4">
      <t>マチ</t>
    </rPh>
    <phoneticPr fontId="1"/>
  </si>
  <si>
    <t>東伊豆町</t>
    <rPh sb="0" eb="3">
      <t>ヒガシイズ</t>
    </rPh>
    <rPh sb="3" eb="4">
      <t>マチ</t>
    </rPh>
    <phoneticPr fontId="1"/>
  </si>
  <si>
    <t>修善寺町</t>
    <rPh sb="0" eb="4">
      <t>シュゼンジチョウ</t>
    </rPh>
    <phoneticPr fontId="1"/>
  </si>
  <si>
    <t>伊豆市
(4月1日)</t>
    <rPh sb="0" eb="2">
      <t>イズ</t>
    </rPh>
    <rPh sb="2" eb="3">
      <t>シ</t>
    </rPh>
    <rPh sb="6" eb="7">
      <t>ガツ</t>
    </rPh>
    <rPh sb="8" eb="9">
      <t>ヒ</t>
    </rPh>
    <phoneticPr fontId="1"/>
  </si>
  <si>
    <t>土肥町</t>
    <rPh sb="0" eb="2">
      <t>トイ</t>
    </rPh>
    <rPh sb="2" eb="3">
      <t>チョウ</t>
    </rPh>
    <phoneticPr fontId="1"/>
  </si>
  <si>
    <t>天城湯ヶ島町</t>
    <rPh sb="0" eb="2">
      <t>アマギ</t>
    </rPh>
    <rPh sb="2" eb="5">
      <t>ユガシマ</t>
    </rPh>
    <rPh sb="5" eb="6">
      <t>チョウ</t>
    </rPh>
    <phoneticPr fontId="1"/>
  </si>
  <si>
    <t>中伊豆町</t>
    <rPh sb="0" eb="4">
      <t>ナカイズチョウ</t>
    </rPh>
    <phoneticPr fontId="1"/>
  </si>
  <si>
    <t>伊豆の国市
(4月1日)</t>
    <rPh sb="0" eb="2">
      <t>イズ</t>
    </rPh>
    <rPh sb="3" eb="4">
      <t>クニ</t>
    </rPh>
    <rPh sb="4" eb="5">
      <t>シ</t>
    </rPh>
    <phoneticPr fontId="1"/>
  </si>
  <si>
    <t>韮山町</t>
    <rPh sb="0" eb="3">
      <t>ニラヤマチョウ</t>
    </rPh>
    <phoneticPr fontId="1"/>
  </si>
  <si>
    <t>大仁町</t>
    <rPh sb="0" eb="3">
      <t>オオヒトチョウ</t>
    </rPh>
    <phoneticPr fontId="1"/>
  </si>
  <si>
    <t>函南町</t>
    <rPh sb="0" eb="3">
      <t>カンナミチョウ</t>
    </rPh>
    <phoneticPr fontId="1"/>
  </si>
  <si>
    <t>沼津市
(4月1日)</t>
    <rPh sb="0" eb="3">
      <t>ヌマヅシ</t>
    </rPh>
    <rPh sb="6" eb="7">
      <t>ガツ</t>
    </rPh>
    <rPh sb="8" eb="9">
      <t>ヒ</t>
    </rPh>
    <phoneticPr fontId="1"/>
  </si>
  <si>
    <t>戸田村</t>
    <rPh sb="0" eb="2">
      <t>ヘダ</t>
    </rPh>
    <rPh sb="2" eb="3">
      <t>ムラ</t>
    </rPh>
    <phoneticPr fontId="1"/>
  </si>
  <si>
    <t>富士市</t>
    <rPh sb="0" eb="2">
      <t>フジ</t>
    </rPh>
    <rPh sb="2" eb="3">
      <t>シ</t>
    </rPh>
    <phoneticPr fontId="1"/>
  </si>
  <si>
    <t>富士市
(11月1日)</t>
    <rPh sb="0" eb="2">
      <t>フジ</t>
    </rPh>
    <rPh sb="2" eb="3">
      <t>シ</t>
    </rPh>
    <rPh sb="7" eb="8">
      <t>ガツ</t>
    </rPh>
    <rPh sb="9" eb="10">
      <t>ヒ</t>
    </rPh>
    <phoneticPr fontId="1"/>
  </si>
  <si>
    <t>富士川町</t>
    <rPh sb="0" eb="3">
      <t>フジカワ</t>
    </rPh>
    <rPh sb="3" eb="4">
      <t>チョウ</t>
    </rPh>
    <phoneticPr fontId="1"/>
  </si>
  <si>
    <t>富士宮市
（３月２３日）</t>
    <rPh sb="0" eb="4">
      <t>フジノミヤシ</t>
    </rPh>
    <rPh sb="7" eb="8">
      <t>ガツ</t>
    </rPh>
    <rPh sb="10" eb="11">
      <t>ニチ</t>
    </rPh>
    <phoneticPr fontId="1"/>
  </si>
  <si>
    <t>芝川町</t>
    <rPh sb="0" eb="3">
      <t>シバカワチョウ</t>
    </rPh>
    <phoneticPr fontId="1"/>
  </si>
  <si>
    <t>静岡市
(4月1日)</t>
    <rPh sb="0" eb="3">
      <t>シズオカシ</t>
    </rPh>
    <rPh sb="6" eb="7">
      <t>ガツ</t>
    </rPh>
    <rPh sb="8" eb="9">
      <t>ヒ</t>
    </rPh>
    <phoneticPr fontId="1"/>
  </si>
  <si>
    <t>静岡市
（4/1政令市）</t>
    <rPh sb="0" eb="3">
      <t>シズオカシ</t>
    </rPh>
    <rPh sb="8" eb="10">
      <t>セイレイ</t>
    </rPh>
    <rPh sb="10" eb="11">
      <t>シ</t>
    </rPh>
    <phoneticPr fontId="1"/>
  </si>
  <si>
    <t>静岡市
(3月31日)</t>
    <rPh sb="0" eb="3">
      <t>シズオカシ</t>
    </rPh>
    <rPh sb="6" eb="7">
      <t>ガツ</t>
    </rPh>
    <rPh sb="9" eb="10">
      <t>ヒ</t>
    </rPh>
    <phoneticPr fontId="1"/>
  </si>
  <si>
    <t>静岡市
(11月1日)</t>
    <rPh sb="0" eb="3">
      <t>シズオカシ</t>
    </rPh>
    <rPh sb="7" eb="8">
      <t>ガツ</t>
    </rPh>
    <rPh sb="9" eb="10">
      <t>ヒ</t>
    </rPh>
    <phoneticPr fontId="1"/>
  </si>
  <si>
    <t>由比町</t>
    <rPh sb="0" eb="2">
      <t>ユイ</t>
    </rPh>
    <rPh sb="2" eb="3">
      <t>チョウ</t>
    </rPh>
    <phoneticPr fontId="1"/>
  </si>
  <si>
    <t>藤枝市
(1月1日)</t>
    <rPh sb="0" eb="3">
      <t>フジエダシ</t>
    </rPh>
    <rPh sb="6" eb="7">
      <t>ガツ</t>
    </rPh>
    <rPh sb="8" eb="9">
      <t>ヒ</t>
    </rPh>
    <phoneticPr fontId="1"/>
  </si>
  <si>
    <t>焼津市</t>
    <rPh sb="0" eb="2">
      <t>ヤイヅ</t>
    </rPh>
    <rPh sb="2" eb="3">
      <t>シ</t>
    </rPh>
    <phoneticPr fontId="1"/>
  </si>
  <si>
    <t>焼津市
(11月1日)</t>
    <rPh sb="0" eb="2">
      <t>ヤイヅ</t>
    </rPh>
    <rPh sb="2" eb="3">
      <t>シ</t>
    </rPh>
    <rPh sb="7" eb="8">
      <t>ガツ</t>
    </rPh>
    <rPh sb="9" eb="10">
      <t>ヒ</t>
    </rPh>
    <phoneticPr fontId="1"/>
  </si>
  <si>
    <t>島田市
(5月5日)</t>
    <rPh sb="0" eb="3">
      <t>シマダシ</t>
    </rPh>
    <rPh sb="6" eb="7">
      <t>ガツ</t>
    </rPh>
    <rPh sb="8" eb="9">
      <t>ヒ</t>
    </rPh>
    <phoneticPr fontId="1"/>
  </si>
  <si>
    <t>島田市
(4月1日)</t>
    <rPh sb="0" eb="3">
      <t>シマダシ</t>
    </rPh>
    <rPh sb="6" eb="7">
      <t>ガツ</t>
    </rPh>
    <rPh sb="8" eb="9">
      <t>ヒ</t>
    </rPh>
    <phoneticPr fontId="1"/>
  </si>
  <si>
    <t>金谷町</t>
    <rPh sb="0" eb="2">
      <t>カナヤ</t>
    </rPh>
    <rPh sb="2" eb="3">
      <t>チョウ</t>
    </rPh>
    <phoneticPr fontId="1"/>
  </si>
  <si>
    <t>川根町</t>
    <rPh sb="0" eb="3">
      <t>カワネチョウ</t>
    </rPh>
    <phoneticPr fontId="1"/>
  </si>
  <si>
    <t>牧之原市
(10月11日)</t>
    <rPh sb="0" eb="1">
      <t>マキ</t>
    </rPh>
    <rPh sb="1" eb="2">
      <t>ノ</t>
    </rPh>
    <rPh sb="2" eb="3">
      <t>ハラ</t>
    </rPh>
    <rPh sb="3" eb="4">
      <t>シ</t>
    </rPh>
    <rPh sb="8" eb="9">
      <t>ガツ</t>
    </rPh>
    <rPh sb="11" eb="12">
      <t>ヒ</t>
    </rPh>
    <phoneticPr fontId="1"/>
  </si>
  <si>
    <t>榛原町</t>
    <rPh sb="0" eb="2">
      <t>ハイバラ</t>
    </rPh>
    <rPh sb="2" eb="3">
      <t>チョウ</t>
    </rPh>
    <phoneticPr fontId="1"/>
  </si>
  <si>
    <t>御前崎町</t>
    <rPh sb="0" eb="3">
      <t>オマエザキ</t>
    </rPh>
    <rPh sb="3" eb="4">
      <t>チョウ</t>
    </rPh>
    <phoneticPr fontId="1"/>
  </si>
  <si>
    <t>御前崎市
(4月1日)</t>
    <rPh sb="0" eb="3">
      <t>オマエザキ</t>
    </rPh>
    <rPh sb="3" eb="4">
      <t>シ</t>
    </rPh>
    <rPh sb="7" eb="8">
      <t>ガツ</t>
    </rPh>
    <rPh sb="9" eb="10">
      <t>ヒ</t>
    </rPh>
    <phoneticPr fontId="1"/>
  </si>
  <si>
    <t>掛川市
(4月1日)</t>
    <rPh sb="0" eb="3">
      <t>カケガワシ</t>
    </rPh>
    <rPh sb="6" eb="7">
      <t>ガツ</t>
    </rPh>
    <rPh sb="8" eb="9">
      <t>ヒ</t>
    </rPh>
    <phoneticPr fontId="1"/>
  </si>
  <si>
    <t>大須賀町</t>
    <rPh sb="0" eb="3">
      <t>オオスカ</t>
    </rPh>
    <rPh sb="3" eb="4">
      <t>チョウ</t>
    </rPh>
    <phoneticPr fontId="1"/>
  </si>
  <si>
    <t>大東町</t>
    <rPh sb="0" eb="2">
      <t>ダイトウ</t>
    </rPh>
    <rPh sb="2" eb="3">
      <t>チョウ</t>
    </rPh>
    <phoneticPr fontId="1"/>
  </si>
  <si>
    <t>菊川町</t>
    <rPh sb="0" eb="2">
      <t>キクガワ</t>
    </rPh>
    <rPh sb="2" eb="3">
      <t>チョウ</t>
    </rPh>
    <phoneticPr fontId="1"/>
  </si>
  <si>
    <t>菊川市
(1月17日)</t>
    <rPh sb="0" eb="2">
      <t>キクガワ</t>
    </rPh>
    <rPh sb="2" eb="3">
      <t>シ</t>
    </rPh>
    <rPh sb="6" eb="7">
      <t>ガツ</t>
    </rPh>
    <rPh sb="9" eb="10">
      <t>ヒ</t>
    </rPh>
    <phoneticPr fontId="1"/>
  </si>
  <si>
    <t>袋井市
(4月1日)</t>
    <rPh sb="0" eb="3">
      <t>フクロイシ</t>
    </rPh>
    <phoneticPr fontId="1"/>
  </si>
  <si>
    <t>浅羽町</t>
    <rPh sb="0" eb="2">
      <t>アサバ</t>
    </rPh>
    <rPh sb="2" eb="3">
      <t>チョウ</t>
    </rPh>
    <phoneticPr fontId="1"/>
  </si>
  <si>
    <t>磐田市
(4月1日)</t>
    <rPh sb="0" eb="3">
      <t>イワタシ</t>
    </rPh>
    <rPh sb="6" eb="7">
      <t>ガツ</t>
    </rPh>
    <rPh sb="8" eb="9">
      <t>ヒ</t>
    </rPh>
    <phoneticPr fontId="1"/>
  </si>
  <si>
    <t>豊田町</t>
    <rPh sb="0" eb="2">
      <t>トヨタ</t>
    </rPh>
    <rPh sb="2" eb="3">
      <t>チョウ</t>
    </rPh>
    <phoneticPr fontId="1"/>
  </si>
  <si>
    <t>豊岡村</t>
    <rPh sb="0" eb="3">
      <t>トヨオカムラ</t>
    </rPh>
    <phoneticPr fontId="1"/>
  </si>
  <si>
    <t>浜松市
(7月1日)</t>
    <rPh sb="0" eb="3">
      <t>ハママツシ</t>
    </rPh>
    <rPh sb="6" eb="7">
      <t>ガツ</t>
    </rPh>
    <rPh sb="8" eb="9">
      <t>ヒ</t>
    </rPh>
    <phoneticPr fontId="1"/>
  </si>
  <si>
    <t>浜松市
（4/1政令市）</t>
    <rPh sb="0" eb="3">
      <t>ハママツシ</t>
    </rPh>
    <rPh sb="8" eb="10">
      <t>セイレイ</t>
    </rPh>
    <rPh sb="10" eb="11">
      <t>シ</t>
    </rPh>
    <phoneticPr fontId="1"/>
  </si>
  <si>
    <t>舞阪町</t>
    <rPh sb="0" eb="2">
      <t>マイサカ</t>
    </rPh>
    <rPh sb="2" eb="3">
      <t>チョウ</t>
    </rPh>
    <phoneticPr fontId="1"/>
  </si>
  <si>
    <t>雄踏町</t>
    <rPh sb="0" eb="1">
      <t>オ</t>
    </rPh>
    <rPh sb="1" eb="2">
      <t>ブ</t>
    </rPh>
    <rPh sb="2" eb="3">
      <t>チョウ</t>
    </rPh>
    <phoneticPr fontId="1"/>
  </si>
  <si>
    <t>引佐町</t>
    <rPh sb="0" eb="2">
      <t>イナサ</t>
    </rPh>
    <rPh sb="2" eb="3">
      <t>チョウ</t>
    </rPh>
    <phoneticPr fontId="1"/>
  </si>
  <si>
    <t>春野町</t>
    <rPh sb="0" eb="2">
      <t>ハルノ</t>
    </rPh>
    <rPh sb="2" eb="3">
      <t>チョウ</t>
    </rPh>
    <phoneticPr fontId="1"/>
  </si>
  <si>
    <t>佐久間町</t>
    <rPh sb="0" eb="4">
      <t>サクマチョウ</t>
    </rPh>
    <phoneticPr fontId="1"/>
  </si>
  <si>
    <t>水窪町</t>
    <rPh sb="0" eb="2">
      <t>ミズクボ</t>
    </rPh>
    <rPh sb="2" eb="3">
      <t>チョウ</t>
    </rPh>
    <phoneticPr fontId="1"/>
  </si>
  <si>
    <t>龍山村</t>
    <rPh sb="0" eb="1">
      <t>リュウ</t>
    </rPh>
    <rPh sb="1" eb="2">
      <t>ヤマ</t>
    </rPh>
    <rPh sb="2" eb="3">
      <t>ムラ</t>
    </rPh>
    <phoneticPr fontId="1"/>
  </si>
  <si>
    <t>湖西市
（３月２３日）</t>
    <rPh sb="0" eb="3">
      <t>コサイシ</t>
    </rPh>
    <rPh sb="6" eb="7">
      <t>ガツ</t>
    </rPh>
    <rPh sb="9" eb="10">
      <t>ニチ</t>
    </rPh>
    <phoneticPr fontId="1"/>
  </si>
  <si>
    <t>新居町</t>
    <rPh sb="0" eb="3">
      <t>アライチョウ</t>
    </rPh>
    <phoneticPr fontId="1"/>
  </si>
  <si>
    <t>21市38町1村</t>
    <rPh sb="2" eb="3">
      <t>シ</t>
    </rPh>
    <rPh sb="5" eb="6">
      <t>チョウ</t>
    </rPh>
    <rPh sb="7" eb="8">
      <t>ムラ</t>
    </rPh>
    <phoneticPr fontId="1"/>
  </si>
  <si>
    <t>20市38町1村</t>
    <rPh sb="2" eb="3">
      <t>シ</t>
    </rPh>
    <rPh sb="5" eb="6">
      <t>チョウ</t>
    </rPh>
    <rPh sb="7" eb="8">
      <t>ソン</t>
    </rPh>
    <phoneticPr fontId="1"/>
  </si>
  <si>
    <t>22市35町1村</t>
    <rPh sb="2" eb="3">
      <t>シ</t>
    </rPh>
    <rPh sb="5" eb="6">
      <t>チョウ</t>
    </rPh>
    <rPh sb="7" eb="8">
      <t>ソン</t>
    </rPh>
    <phoneticPr fontId="1"/>
  </si>
  <si>
    <t>23市33町1村</t>
    <rPh sb="2" eb="3">
      <t>シ</t>
    </rPh>
    <rPh sb="5" eb="6">
      <t>チョウ</t>
    </rPh>
    <rPh sb="7" eb="8">
      <t>ソン</t>
    </rPh>
    <phoneticPr fontId="1"/>
  </si>
  <si>
    <t>24市24町</t>
    <rPh sb="2" eb="3">
      <t>シ</t>
    </rPh>
    <rPh sb="5" eb="6">
      <t>チョウ</t>
    </rPh>
    <phoneticPr fontId="1"/>
  </si>
  <si>
    <t>24市23町</t>
    <rPh sb="2" eb="3">
      <t>シ</t>
    </rPh>
    <rPh sb="5" eb="6">
      <t>チョウ</t>
    </rPh>
    <phoneticPr fontId="1"/>
  </si>
  <si>
    <t>22市18町</t>
    <rPh sb="2" eb="3">
      <t>シ</t>
    </rPh>
    <rPh sb="5" eb="6">
      <t>チョウ</t>
    </rPh>
    <phoneticPr fontId="1"/>
  </si>
  <si>
    <t>23市16町</t>
    <rPh sb="2" eb="3">
      <t>シ</t>
    </rPh>
    <rPh sb="5" eb="6">
      <t>チョウ</t>
    </rPh>
    <phoneticPr fontId="1"/>
  </si>
  <si>
    <t>23市15町</t>
    <rPh sb="2" eb="3">
      <t>シ</t>
    </rPh>
    <rPh sb="5" eb="6">
      <t>チョウ</t>
    </rPh>
    <phoneticPr fontId="1"/>
  </si>
  <si>
    <t>23市12町</t>
    <rPh sb="2" eb="3">
      <t>シ</t>
    </rPh>
    <rPh sb="5" eb="6">
      <t>チョウ</t>
    </rPh>
    <phoneticPr fontId="1"/>
  </si>
  <si>
    <t>23市11町</t>
    <rPh sb="2" eb="3">
      <t>シ</t>
    </rPh>
    <rPh sb="5" eb="6">
      <t>チョウ</t>
    </rPh>
    <phoneticPr fontId="1"/>
  </si>
  <si>
    <t>２３市９町</t>
    <rPh sb="2" eb="3">
      <t>シ</t>
    </rPh>
    <rPh sb="4" eb="5">
      <t>チョウ</t>
    </rPh>
    <phoneticPr fontId="1"/>
  </si>
  <si>
    <t>※都市計画に関連する市町村に限り、市町村数は都市計画区域のみ。網掛けは都市計画区域外</t>
    <rPh sb="17" eb="20">
      <t>シチョウソン</t>
    </rPh>
    <rPh sb="20" eb="21">
      <t>スウ</t>
    </rPh>
    <rPh sb="22" eb="24">
      <t>トシ</t>
    </rPh>
    <rPh sb="24" eb="26">
      <t>ケイカク</t>
    </rPh>
    <rPh sb="26" eb="28">
      <t>クイキ</t>
    </rPh>
    <rPh sb="31" eb="33">
      <t>アミカ</t>
    </rPh>
    <phoneticPr fontId="1"/>
  </si>
  <si>
    <t>　</t>
    <phoneticPr fontId="1"/>
  </si>
  <si>
    <t>１ 都市計画区域一覧表・区域内面積</t>
    <rPh sb="15" eb="17">
      <t>メンセキ</t>
    </rPh>
    <phoneticPr fontId="1"/>
  </si>
  <si>
    <t>　　　　単位（ha）</t>
    <phoneticPr fontId="1"/>
  </si>
  <si>
    <t>令和7年3月31日現在</t>
    <rPh sb="0" eb="2">
      <t>レイワ</t>
    </rPh>
    <rPh sb="3" eb="4">
      <t>ネン</t>
    </rPh>
    <phoneticPr fontId="1"/>
  </si>
  <si>
    <t>都市計画
区域名</t>
    <rPh sb="5" eb="7">
      <t>クイキ</t>
    </rPh>
    <rPh sb="7" eb="8">
      <t>メイ</t>
    </rPh>
    <phoneticPr fontId="1"/>
  </si>
  <si>
    <t>都市名</t>
  </si>
  <si>
    <t>法適用
年月日</t>
    <rPh sb="4" eb="7">
      <t>ネンガッピ</t>
    </rPh>
    <phoneticPr fontId="1"/>
  </si>
  <si>
    <t>新法適用
年月日</t>
    <rPh sb="5" eb="8">
      <t>ネンガッピ</t>
    </rPh>
    <phoneticPr fontId="1"/>
  </si>
  <si>
    <t>最終区域
年月日</t>
    <rPh sb="5" eb="8">
      <t>ネンガッピ</t>
    </rPh>
    <phoneticPr fontId="1"/>
  </si>
  <si>
    <t>行政区域</t>
  </si>
  <si>
    <t>都市計画
区域</t>
    <rPh sb="5" eb="7">
      <t>クイキ</t>
    </rPh>
    <phoneticPr fontId="1"/>
  </si>
  <si>
    <t>市街化
区域</t>
    <rPh sb="4" eb="6">
      <t>クイキ</t>
    </rPh>
    <phoneticPr fontId="1"/>
  </si>
  <si>
    <t>市街化
調整区域</t>
    <rPh sb="4" eb="6">
      <t>チョウセイ</t>
    </rPh>
    <rPh sb="6" eb="8">
      <t>クイキ</t>
    </rPh>
    <phoneticPr fontId="1"/>
  </si>
  <si>
    <t>用途地域</t>
  </si>
  <si>
    <t>ＤＩＤ地区</t>
    <rPh sb="3" eb="5">
      <t>チク</t>
    </rPh>
    <phoneticPr fontId="1"/>
  </si>
  <si>
    <t>整　開　保　最　終　決　定</t>
    <rPh sb="0" eb="1">
      <t>タダシ</t>
    </rPh>
    <rPh sb="2" eb="3">
      <t>カイ</t>
    </rPh>
    <rPh sb="4" eb="5">
      <t>タモツ</t>
    </rPh>
    <rPh sb="6" eb="7">
      <t>サイ</t>
    </rPh>
    <rPh sb="8" eb="9">
      <t>シュウ</t>
    </rPh>
    <rPh sb="10" eb="11">
      <t>ケツ</t>
    </rPh>
    <rPh sb="12" eb="13">
      <t>サダム</t>
    </rPh>
    <phoneticPr fontId="1"/>
  </si>
  <si>
    <t>告示番号</t>
    <rPh sb="0" eb="2">
      <t>コクジ</t>
    </rPh>
    <rPh sb="2" eb="4">
      <t>バンゴウ</t>
    </rPh>
    <phoneticPr fontId="1"/>
  </si>
  <si>
    <t>年月日</t>
    <rPh sb="0" eb="3">
      <t>ネンガッピ</t>
    </rPh>
    <phoneticPr fontId="1"/>
  </si>
  <si>
    <t>南伊豆</t>
  </si>
  <si>
    <t>南伊豆町</t>
  </si>
  <si>
    <t>県告251</t>
    <rPh sb="0" eb="1">
      <t>ケン</t>
    </rPh>
    <rPh sb="1" eb="2">
      <t>コク</t>
    </rPh>
    <phoneticPr fontId="1"/>
  </si>
  <si>
    <t>下田</t>
  </si>
  <si>
    <t>下田市</t>
  </si>
  <si>
    <t>県告250</t>
    <rPh sb="0" eb="1">
      <t>ケン</t>
    </rPh>
    <rPh sb="1" eb="2">
      <t>コク</t>
    </rPh>
    <phoneticPr fontId="1"/>
  </si>
  <si>
    <t>河津</t>
  </si>
  <si>
    <t>河津町</t>
  </si>
  <si>
    <t>県告249</t>
    <rPh sb="0" eb="1">
      <t>ケン</t>
    </rPh>
    <rPh sb="1" eb="2">
      <t>コク</t>
    </rPh>
    <phoneticPr fontId="1"/>
  </si>
  <si>
    <t>R3.3.19</t>
  </si>
  <si>
    <t>東伊豆</t>
  </si>
  <si>
    <t>東伊豆町</t>
  </si>
  <si>
    <t>県告248</t>
    <rPh sb="0" eb="1">
      <t>ケン</t>
    </rPh>
    <rPh sb="1" eb="2">
      <t>コク</t>
    </rPh>
    <phoneticPr fontId="1"/>
  </si>
  <si>
    <t>伊東</t>
  </si>
  <si>
    <t>伊東市</t>
  </si>
  <si>
    <t>県告247</t>
    <rPh sb="0" eb="1">
      <t>ケン</t>
    </rPh>
    <rPh sb="1" eb="2">
      <t>コク</t>
    </rPh>
    <phoneticPr fontId="1"/>
  </si>
  <si>
    <t>熱海</t>
  </si>
  <si>
    <t>熱海市</t>
  </si>
  <si>
    <t>県告246</t>
    <rPh sb="0" eb="1">
      <t>ケン</t>
    </rPh>
    <rPh sb="1" eb="2">
      <t>コク</t>
    </rPh>
    <phoneticPr fontId="1"/>
  </si>
  <si>
    <t>伊豆</t>
  </si>
  <si>
    <t>伊豆市</t>
  </si>
  <si>
    <t>県告366</t>
    <phoneticPr fontId="1"/>
  </si>
  <si>
    <t>田方広域</t>
    <rPh sb="2" eb="4">
      <t>コウイキ</t>
    </rPh>
    <phoneticPr fontId="1"/>
  </si>
  <si>
    <t>伊豆の国市</t>
  </si>
  <si>
    <t>県告357</t>
    <phoneticPr fontId="1"/>
  </si>
  <si>
    <t>函南町</t>
  </si>
  <si>
    <t>広域計</t>
  </si>
  <si>
    <t>御殿場
小山広域</t>
    <rPh sb="6" eb="8">
      <t>コウイキ</t>
    </rPh>
    <phoneticPr fontId="1"/>
  </si>
  <si>
    <t>御殿場市</t>
  </si>
  <si>
    <t>県告356</t>
    <phoneticPr fontId="1"/>
  </si>
  <si>
    <t>小山町</t>
  </si>
  <si>
    <t>東駿河湾
広域</t>
    <rPh sb="5" eb="7">
      <t>コウイキ</t>
    </rPh>
    <phoneticPr fontId="1"/>
  </si>
  <si>
    <t>三島市</t>
  </si>
  <si>
    <t>県告355</t>
  </si>
  <si>
    <t>沼津市</t>
  </si>
  <si>
    <t>長泉町</t>
  </si>
  <si>
    <t>清水町</t>
  </si>
  <si>
    <t>裾野</t>
  </si>
  <si>
    <t>裾野市</t>
  </si>
  <si>
    <t>県告354</t>
    <phoneticPr fontId="1"/>
  </si>
  <si>
    <t>岳南広域</t>
    <rPh sb="2" eb="4">
      <t>コウイキ</t>
    </rPh>
    <phoneticPr fontId="1"/>
  </si>
  <si>
    <t>富士市</t>
    <phoneticPr fontId="1"/>
  </si>
  <si>
    <t>県告353</t>
    <rPh sb="0" eb="1">
      <t>ケン</t>
    </rPh>
    <rPh sb="1" eb="2">
      <t>コク</t>
    </rPh>
    <phoneticPr fontId="1"/>
  </si>
  <si>
    <t>富士宮市</t>
  </si>
  <si>
    <t>市告200</t>
    <rPh sb="0" eb="1">
      <t>シ</t>
    </rPh>
    <rPh sb="1" eb="2">
      <t>コク</t>
    </rPh>
    <phoneticPr fontId="1"/>
  </si>
  <si>
    <t>志太広域</t>
    <rPh sb="2" eb="4">
      <t>コウイキ</t>
    </rPh>
    <phoneticPr fontId="1"/>
  </si>
  <si>
    <t>藤枝市</t>
  </si>
  <si>
    <t>県告352</t>
    <rPh sb="0" eb="1">
      <t>ケン</t>
    </rPh>
    <rPh sb="1" eb="2">
      <t>コク</t>
    </rPh>
    <phoneticPr fontId="1"/>
  </si>
  <si>
    <t>焼津市</t>
  </si>
  <si>
    <t>島田市</t>
    <phoneticPr fontId="1"/>
  </si>
  <si>
    <t>県告245</t>
    <rPh sb="0" eb="1">
      <t>ケン</t>
    </rPh>
    <rPh sb="1" eb="2">
      <t>コク</t>
    </rPh>
    <phoneticPr fontId="1"/>
  </si>
  <si>
    <t>榛南・南遠
広域</t>
    <rPh sb="3" eb="4">
      <t>ナン</t>
    </rPh>
    <rPh sb="4" eb="5">
      <t>エン</t>
    </rPh>
    <rPh sb="6" eb="8">
      <t>コウイキ</t>
    </rPh>
    <phoneticPr fontId="1"/>
  </si>
  <si>
    <t>吉田町</t>
  </si>
  <si>
    <t>県告244</t>
    <rPh sb="0" eb="1">
      <t>ケン</t>
    </rPh>
    <rPh sb="1" eb="2">
      <t>コク</t>
    </rPh>
    <phoneticPr fontId="1"/>
  </si>
  <si>
    <t>東遠広域</t>
    <rPh sb="2" eb="4">
      <t>コウイキ</t>
    </rPh>
    <phoneticPr fontId="1"/>
  </si>
  <si>
    <t>掛川市</t>
    <phoneticPr fontId="1"/>
  </si>
  <si>
    <t>県告243</t>
    <rPh sb="0" eb="1">
      <t>ケン</t>
    </rPh>
    <rPh sb="1" eb="2">
      <t>コク</t>
    </rPh>
    <phoneticPr fontId="1"/>
  </si>
  <si>
    <t>中遠広域</t>
    <rPh sb="2" eb="4">
      <t>コウイキ</t>
    </rPh>
    <phoneticPr fontId="1"/>
  </si>
  <si>
    <t>袋井市</t>
  </si>
  <si>
    <t>県告242</t>
    <rPh sb="0" eb="1">
      <t>ケン</t>
    </rPh>
    <rPh sb="1" eb="2">
      <t>コク</t>
    </rPh>
    <phoneticPr fontId="1"/>
  </si>
  <si>
    <t>R3.3.19</t>
    <phoneticPr fontId="1"/>
  </si>
  <si>
    <t>森町</t>
  </si>
  <si>
    <t>磐田市</t>
    <phoneticPr fontId="1"/>
  </si>
  <si>
    <t>県告351</t>
    <rPh sb="0" eb="1">
      <t>ケン</t>
    </rPh>
    <rPh sb="1" eb="2">
      <t>コク</t>
    </rPh>
    <phoneticPr fontId="1"/>
  </si>
  <si>
    <t>浜松</t>
    <rPh sb="0" eb="2">
      <t>ハママツ</t>
    </rPh>
    <phoneticPr fontId="13"/>
  </si>
  <si>
    <t>浜松市</t>
    <rPh sb="0" eb="3">
      <t>ハママツシ</t>
    </rPh>
    <phoneticPr fontId="13"/>
  </si>
  <si>
    <t>市告243</t>
    <rPh sb="0" eb="1">
      <t>シ</t>
    </rPh>
    <rPh sb="1" eb="2">
      <t>コク</t>
    </rPh>
    <phoneticPr fontId="13"/>
  </si>
  <si>
    <t>湖西市</t>
  </si>
  <si>
    <t>県告350</t>
    <rPh sb="0" eb="1">
      <t>ケン</t>
    </rPh>
    <rPh sb="1" eb="2">
      <t>コク</t>
    </rPh>
    <phoneticPr fontId="1"/>
  </si>
  <si>
    <t>合計</t>
  </si>
  <si>
    <t>＊法適用について、市町村の合併があった場合は適用年月日の古い方を記載する。</t>
    <rPh sb="1" eb="2">
      <t>ホウ</t>
    </rPh>
    <rPh sb="2" eb="4">
      <t>テキヨウ</t>
    </rPh>
    <rPh sb="9" eb="12">
      <t>シチョウソン</t>
    </rPh>
    <rPh sb="13" eb="15">
      <t>ガッペイ</t>
    </rPh>
    <rPh sb="19" eb="21">
      <t>バアイ</t>
    </rPh>
    <rPh sb="22" eb="24">
      <t>テキヨウ</t>
    </rPh>
    <rPh sb="24" eb="27">
      <t>ネンガッピ</t>
    </rPh>
    <rPh sb="28" eb="29">
      <t>フル</t>
    </rPh>
    <rPh sb="30" eb="31">
      <t>ホウ</t>
    </rPh>
    <rPh sb="32" eb="34">
      <t>キサイ</t>
    </rPh>
    <phoneticPr fontId="1"/>
  </si>
  <si>
    <t>＊行政区域面積は「令和７年全国都道府県市区町村別面積調（１月１日時点）」による。</t>
    <rPh sb="1" eb="3">
      <t>ギョウセイ</t>
    </rPh>
    <rPh sb="3" eb="5">
      <t>クイキ</t>
    </rPh>
    <rPh sb="5" eb="7">
      <t>メンセキ</t>
    </rPh>
    <rPh sb="9" eb="11">
      <t>レイワ</t>
    </rPh>
    <rPh sb="12" eb="13">
      <t>ネン</t>
    </rPh>
    <rPh sb="13" eb="15">
      <t>ゼンコク</t>
    </rPh>
    <rPh sb="15" eb="19">
      <t>トドウフケン</t>
    </rPh>
    <rPh sb="19" eb="21">
      <t>シク</t>
    </rPh>
    <rPh sb="21" eb="23">
      <t>チョウソン</t>
    </rPh>
    <rPh sb="23" eb="24">
      <t>ベツ</t>
    </rPh>
    <rPh sb="24" eb="26">
      <t>メンセキ</t>
    </rPh>
    <rPh sb="26" eb="27">
      <t>チョウ</t>
    </rPh>
    <rPh sb="29" eb="30">
      <t>ガツ</t>
    </rPh>
    <rPh sb="31" eb="32">
      <t>ニチ</t>
    </rPh>
    <rPh sb="32" eb="34">
      <t>ジテン</t>
    </rPh>
    <phoneticPr fontId="1"/>
  </si>
  <si>
    <t>＊都市計画区域は当該都市計画区域の陸域を表示。</t>
    <rPh sb="1" eb="3">
      <t>トシ</t>
    </rPh>
    <rPh sb="3" eb="5">
      <t>ケイカク</t>
    </rPh>
    <rPh sb="5" eb="7">
      <t>クイキ</t>
    </rPh>
    <rPh sb="8" eb="10">
      <t>トウガイ</t>
    </rPh>
    <rPh sb="10" eb="12">
      <t>トシ</t>
    </rPh>
    <rPh sb="12" eb="14">
      <t>ケイカク</t>
    </rPh>
    <rPh sb="14" eb="16">
      <t>クイキ</t>
    </rPh>
    <rPh sb="17" eb="19">
      <t>リクイキ</t>
    </rPh>
    <rPh sb="20" eb="22">
      <t>ヒョウジ</t>
    </rPh>
    <phoneticPr fontId="1"/>
  </si>
  <si>
    <t>＊DID地区面積はR２国勢調査による。</t>
    <phoneticPr fontId="1"/>
  </si>
  <si>
    <t>＊用途地域面積は計画書表記の数値にこだわらず実面積を記載。</t>
    <rPh sb="1" eb="3">
      <t>ヨウト</t>
    </rPh>
    <rPh sb="3" eb="5">
      <t>チイキ</t>
    </rPh>
    <rPh sb="5" eb="7">
      <t>メンセキ</t>
    </rPh>
    <rPh sb="8" eb="11">
      <t>ケイカクショ</t>
    </rPh>
    <rPh sb="11" eb="13">
      <t>ヒョウキ</t>
    </rPh>
    <rPh sb="14" eb="16">
      <t>スウチ</t>
    </rPh>
    <rPh sb="22" eb="23">
      <t>ジツ</t>
    </rPh>
    <rPh sb="23" eb="25">
      <t>メンセキ</t>
    </rPh>
    <rPh sb="26" eb="28">
      <t>キサイ</t>
    </rPh>
    <phoneticPr fontId="1"/>
  </si>
  <si>
    <t>＊「整開保」・・・都市計画区域の整備、開発及び保全の方針（都市計画区域マスタープラン）</t>
    <rPh sb="2" eb="3">
      <t>セイ</t>
    </rPh>
    <rPh sb="3" eb="4">
      <t>カイ</t>
    </rPh>
    <rPh sb="4" eb="5">
      <t>ホ</t>
    </rPh>
    <rPh sb="9" eb="11">
      <t>トシ</t>
    </rPh>
    <rPh sb="11" eb="13">
      <t>ケイカク</t>
    </rPh>
    <rPh sb="13" eb="15">
      <t>クイキ</t>
    </rPh>
    <rPh sb="16" eb="18">
      <t>セイビ</t>
    </rPh>
    <rPh sb="19" eb="21">
      <t>カイハツ</t>
    </rPh>
    <rPh sb="21" eb="22">
      <t>オヨ</t>
    </rPh>
    <rPh sb="23" eb="25">
      <t>ホゼン</t>
    </rPh>
    <rPh sb="26" eb="28">
      <t>ホウシン</t>
    </rPh>
    <rPh sb="29" eb="31">
      <t>トシ</t>
    </rPh>
    <rPh sb="31" eb="33">
      <t>ケイカク</t>
    </rPh>
    <rPh sb="33" eb="35">
      <t>クイキ</t>
    </rPh>
    <phoneticPr fontId="1"/>
  </si>
  <si>
    <t>２　都市計画区域内人口</t>
    <phoneticPr fontId="1"/>
  </si>
  <si>
    <t>単位(人)</t>
    <rPh sb="0" eb="2">
      <t>タンイ</t>
    </rPh>
    <rPh sb="3" eb="4">
      <t>ニン</t>
    </rPh>
    <phoneticPr fontId="16"/>
  </si>
  <si>
    <t>令和7年3月31日現在</t>
    <rPh sb="0" eb="2">
      <t>レイワ</t>
    </rPh>
    <phoneticPr fontId="1"/>
  </si>
  <si>
    <t>都市計画
区域名</t>
    <rPh sb="0" eb="2">
      <t>トシ</t>
    </rPh>
    <rPh sb="2" eb="4">
      <t>ケイカク</t>
    </rPh>
    <rPh sb="5" eb="7">
      <t>クイキ</t>
    </rPh>
    <rPh sb="7" eb="8">
      <t>メイ</t>
    </rPh>
    <phoneticPr fontId="1"/>
  </si>
  <si>
    <t>都市計画区域</t>
    <rPh sb="0" eb="2">
      <t>トシ</t>
    </rPh>
    <rPh sb="2" eb="4">
      <t>ケイカク</t>
    </rPh>
    <rPh sb="4" eb="6">
      <t>クイキ</t>
    </rPh>
    <phoneticPr fontId="1"/>
  </si>
  <si>
    <t>市街化区域</t>
  </si>
  <si>
    <t>市街化
調整区域</t>
    <rPh sb="0" eb="3">
      <t>シガイカ</t>
    </rPh>
    <rPh sb="4" eb="6">
      <t>チョウセイ</t>
    </rPh>
    <rPh sb="6" eb="8">
      <t>クイキ</t>
    </rPh>
    <phoneticPr fontId="1"/>
  </si>
  <si>
    <t>熱海市</t>
    <phoneticPr fontId="16"/>
  </si>
  <si>
    <t>田方広域</t>
    <rPh sb="2" eb="4">
      <t>コウイキ</t>
    </rPh>
    <phoneticPr fontId="16"/>
  </si>
  <si>
    <t>伊豆の国市</t>
    <phoneticPr fontId="16"/>
  </si>
  <si>
    <t>函南町</t>
    <phoneticPr fontId="16"/>
  </si>
  <si>
    <t>御殿場小山
広域</t>
    <rPh sb="6" eb="8">
      <t>コウイキ</t>
    </rPh>
    <phoneticPr fontId="16"/>
  </si>
  <si>
    <t>東駿河湾
広域</t>
    <rPh sb="5" eb="7">
      <t>コウイキ</t>
    </rPh>
    <phoneticPr fontId="16"/>
  </si>
  <si>
    <t>岳南広域</t>
    <rPh sb="2" eb="4">
      <t>コウイキ</t>
    </rPh>
    <phoneticPr fontId="16"/>
  </si>
  <si>
    <t>志太広域</t>
    <rPh sb="2" eb="4">
      <t>コウイキ</t>
    </rPh>
    <phoneticPr fontId="16"/>
  </si>
  <si>
    <t>東遠広域</t>
    <rPh sb="2" eb="4">
      <t>コウイキ</t>
    </rPh>
    <phoneticPr fontId="16"/>
  </si>
  <si>
    <t>中遠広域</t>
    <rPh sb="2" eb="4">
      <t>コウイキ</t>
    </rPh>
    <phoneticPr fontId="16"/>
  </si>
  <si>
    <t>袋井市</t>
    <phoneticPr fontId="1"/>
  </si>
  <si>
    <t>浜松市</t>
    <phoneticPr fontId="13"/>
  </si>
  <si>
    <t>湖西</t>
    <rPh sb="0" eb="2">
      <t>コサイ</t>
    </rPh>
    <phoneticPr fontId="13"/>
  </si>
  <si>
    <t>合　　　　　計</t>
    <phoneticPr fontId="1"/>
  </si>
  <si>
    <t>＊DID地区内人口はR２国勢調査による。</t>
    <rPh sb="6" eb="7">
      <t>ナイ</t>
    </rPh>
    <rPh sb="7" eb="9">
      <t>ジンコウ</t>
    </rPh>
    <phoneticPr fontId="1"/>
  </si>
  <si>
    <t>　人口は住民基本台帳を基に算出。（外国人を含む）</t>
    <rPh sb="21" eb="22">
      <t>フク</t>
    </rPh>
    <phoneticPr fontId="1"/>
  </si>
  <si>
    <t>３　各市町の都市計画決定状況</t>
    <rPh sb="2" eb="3">
      <t>カク</t>
    </rPh>
    <rPh sb="3" eb="4">
      <t>シ</t>
    </rPh>
    <rPh sb="4" eb="5">
      <t>マチ</t>
    </rPh>
    <rPh sb="6" eb="8">
      <t>トシ</t>
    </rPh>
    <rPh sb="8" eb="10">
      <t>ケイカク</t>
    </rPh>
    <rPh sb="10" eb="12">
      <t>ケッテイ</t>
    </rPh>
    <rPh sb="12" eb="14">
      <t>ジョウキョウ</t>
    </rPh>
    <phoneticPr fontId="1"/>
  </si>
  <si>
    <t>令和7年3月31日現在</t>
    <rPh sb="0" eb="2">
      <t>レイワ</t>
    </rPh>
    <rPh sb="3" eb="4">
      <t>ネン</t>
    </rPh>
    <rPh sb="5" eb="6">
      <t>ガツ</t>
    </rPh>
    <rPh sb="8" eb="11">
      <t>ニチゲンザイ</t>
    </rPh>
    <phoneticPr fontId="1"/>
  </si>
  <si>
    <t>土
木
事
務
所
名</t>
    <rPh sb="0" eb="1">
      <t>ツチ</t>
    </rPh>
    <rPh sb="2" eb="3">
      <t>キ</t>
    </rPh>
    <rPh sb="4" eb="5">
      <t>コト</t>
    </rPh>
    <rPh sb="6" eb="7">
      <t>ツトム</t>
    </rPh>
    <rPh sb="8" eb="9">
      <t>ショ</t>
    </rPh>
    <rPh sb="10" eb="11">
      <t>メイ</t>
    </rPh>
    <phoneticPr fontId="1"/>
  </si>
  <si>
    <t>都市名</t>
    <rPh sb="0" eb="3">
      <t>トシメイ</t>
    </rPh>
    <phoneticPr fontId="1"/>
  </si>
  <si>
    <t>都市再開発方針</t>
    <phoneticPr fontId="1"/>
  </si>
  <si>
    <t>市市街街化化調区整域区及域び</t>
    <rPh sb="0" eb="1">
      <t>シ</t>
    </rPh>
    <rPh sb="1" eb="3">
      <t>シガイ</t>
    </rPh>
    <rPh sb="3" eb="4">
      <t>ガイ</t>
    </rPh>
    <rPh sb="4" eb="5">
      <t>ケ</t>
    </rPh>
    <rPh sb="5" eb="6">
      <t>カ</t>
    </rPh>
    <rPh sb="6" eb="7">
      <t>チョウ</t>
    </rPh>
    <rPh sb="9" eb="10">
      <t>イキ</t>
    </rPh>
    <rPh sb="10" eb="11">
      <t>ク</t>
    </rPh>
    <rPh sb="11" eb="12">
      <t>オヨ</t>
    </rPh>
    <rPh sb="12" eb="13">
      <t>イキ</t>
    </rPh>
    <phoneticPr fontId="1"/>
  </si>
  <si>
    <t>地　域　地　区</t>
    <rPh sb="0" eb="1">
      <t>チ</t>
    </rPh>
    <rPh sb="2" eb="3">
      <t>イキ</t>
    </rPh>
    <rPh sb="4" eb="5">
      <t>チ</t>
    </rPh>
    <rPh sb="6" eb="7">
      <t>ク</t>
    </rPh>
    <phoneticPr fontId="1"/>
  </si>
  <si>
    <t>促進
区域</t>
    <rPh sb="0" eb="2">
      <t>ソクシン</t>
    </rPh>
    <rPh sb="3" eb="5">
      <t>クイキ</t>
    </rPh>
    <phoneticPr fontId="1"/>
  </si>
  <si>
    <t>都　市　施　設</t>
    <rPh sb="0" eb="1">
      <t>ト</t>
    </rPh>
    <rPh sb="2" eb="3">
      <t>シ</t>
    </rPh>
    <rPh sb="4" eb="5">
      <t>セ</t>
    </rPh>
    <rPh sb="6" eb="7">
      <t>セツ</t>
    </rPh>
    <phoneticPr fontId="1"/>
  </si>
  <si>
    <t>開　発</t>
    <rPh sb="0" eb="1">
      <t>カイ</t>
    </rPh>
    <rPh sb="2" eb="3">
      <t>ハツ</t>
    </rPh>
    <phoneticPr fontId="1"/>
  </si>
  <si>
    <t>地区計画等</t>
    <rPh sb="0" eb="1">
      <t>チ</t>
    </rPh>
    <rPh sb="1" eb="2">
      <t>ク</t>
    </rPh>
    <rPh sb="2" eb="4">
      <t>ケイカク</t>
    </rPh>
    <rPh sb="4" eb="5">
      <t>トウ</t>
    </rPh>
    <phoneticPr fontId="1"/>
  </si>
  <si>
    <t>用途地域</t>
    <rPh sb="0" eb="2">
      <t>ヨウト</t>
    </rPh>
    <rPh sb="2" eb="4">
      <t>チイキ</t>
    </rPh>
    <phoneticPr fontId="1"/>
  </si>
  <si>
    <t>特定用途制限地域</t>
    <rPh sb="0" eb="2">
      <t>トクテイ</t>
    </rPh>
    <rPh sb="2" eb="4">
      <t>ヨウト</t>
    </rPh>
    <rPh sb="4" eb="6">
      <t>セイゲン</t>
    </rPh>
    <rPh sb="6" eb="8">
      <t>チイキ</t>
    </rPh>
    <phoneticPr fontId="1"/>
  </si>
  <si>
    <t>特別用途地区</t>
    <rPh sb="0" eb="2">
      <t>トクベツ</t>
    </rPh>
    <rPh sb="2" eb="4">
      <t>ヨウト</t>
    </rPh>
    <rPh sb="4" eb="5">
      <t>チ</t>
    </rPh>
    <rPh sb="5" eb="6">
      <t>ク</t>
    </rPh>
    <phoneticPr fontId="1"/>
  </si>
  <si>
    <t>高度地区</t>
    <rPh sb="0" eb="2">
      <t>コウド</t>
    </rPh>
    <rPh sb="2" eb="3">
      <t>チ</t>
    </rPh>
    <rPh sb="3" eb="4">
      <t>ク</t>
    </rPh>
    <phoneticPr fontId="1"/>
  </si>
  <si>
    <t>高度利用地区</t>
    <rPh sb="0" eb="2">
      <t>コウド</t>
    </rPh>
    <rPh sb="2" eb="4">
      <t>リヨウ</t>
    </rPh>
    <rPh sb="4" eb="5">
      <t>チ</t>
    </rPh>
    <rPh sb="5" eb="6">
      <t>ク</t>
    </rPh>
    <phoneticPr fontId="1"/>
  </si>
  <si>
    <t>特定街区</t>
    <rPh sb="0" eb="2">
      <t>トクテイ</t>
    </rPh>
    <rPh sb="2" eb="4">
      <t>ガイク</t>
    </rPh>
    <phoneticPr fontId="1"/>
  </si>
  <si>
    <t>防火・準防火地域</t>
    <rPh sb="0" eb="2">
      <t>ボウカ</t>
    </rPh>
    <rPh sb="3" eb="4">
      <t>ジュン</t>
    </rPh>
    <rPh sb="4" eb="6">
      <t>ボウカ</t>
    </rPh>
    <rPh sb="6" eb="8">
      <t>チイキ</t>
    </rPh>
    <phoneticPr fontId="1"/>
  </si>
  <si>
    <t>景観地区</t>
    <rPh sb="0" eb="2">
      <t>ケイカン</t>
    </rPh>
    <rPh sb="2" eb="3">
      <t>チ</t>
    </rPh>
    <rPh sb="3" eb="4">
      <t>ク</t>
    </rPh>
    <phoneticPr fontId="1"/>
  </si>
  <si>
    <t>風致地区</t>
    <rPh sb="0" eb="2">
      <t>フウチ</t>
    </rPh>
    <rPh sb="2" eb="4">
      <t>チク</t>
    </rPh>
    <phoneticPr fontId="1"/>
  </si>
  <si>
    <t>駐車場整備地区</t>
    <rPh sb="0" eb="3">
      <t>チュウシャジョウ</t>
    </rPh>
    <rPh sb="3" eb="5">
      <t>セイビ</t>
    </rPh>
    <rPh sb="5" eb="6">
      <t>チ</t>
    </rPh>
    <rPh sb="6" eb="7">
      <t>ク</t>
    </rPh>
    <phoneticPr fontId="1"/>
  </si>
  <si>
    <t>臨港地区</t>
    <rPh sb="0" eb="2">
      <t>リンコウ</t>
    </rPh>
    <rPh sb="2" eb="3">
      <t>チ</t>
    </rPh>
    <rPh sb="3" eb="4">
      <t>ク</t>
    </rPh>
    <phoneticPr fontId="1"/>
  </si>
  <si>
    <t>特別緑地保全地区</t>
    <phoneticPr fontId="1"/>
  </si>
  <si>
    <t>生産緑地地区</t>
    <phoneticPr fontId="1"/>
  </si>
  <si>
    <t>都市再生特別地区</t>
    <phoneticPr fontId="1"/>
  </si>
  <si>
    <t>伝統的建造物群保存地区</t>
    <rPh sb="0" eb="3">
      <t>デントウテキ</t>
    </rPh>
    <rPh sb="3" eb="6">
      <t>ケンゾウブツ</t>
    </rPh>
    <rPh sb="6" eb="7">
      <t>グン</t>
    </rPh>
    <rPh sb="7" eb="9">
      <t>ホゾン</t>
    </rPh>
    <rPh sb="9" eb="11">
      <t>チク</t>
    </rPh>
    <phoneticPr fontId="1"/>
  </si>
  <si>
    <t>市街地再開発促進区域</t>
    <rPh sb="0" eb="3">
      <t>シガイチ</t>
    </rPh>
    <rPh sb="3" eb="6">
      <t>サイカイハツ</t>
    </rPh>
    <rPh sb="6" eb="8">
      <t>ソクシン</t>
    </rPh>
    <rPh sb="8" eb="10">
      <t>クイキ</t>
    </rPh>
    <phoneticPr fontId="1"/>
  </si>
  <si>
    <t>道路・駅前広場</t>
    <rPh sb="0" eb="2">
      <t>ドウロ</t>
    </rPh>
    <rPh sb="3" eb="5">
      <t>エキマエ</t>
    </rPh>
    <rPh sb="5" eb="7">
      <t>ヒロバ</t>
    </rPh>
    <phoneticPr fontId="1"/>
  </si>
  <si>
    <t>都市高速鉄道</t>
    <rPh sb="0" eb="2">
      <t>トシ</t>
    </rPh>
    <rPh sb="2" eb="4">
      <t>コウソク</t>
    </rPh>
    <rPh sb="4" eb="6">
      <t>テツドウ</t>
    </rPh>
    <phoneticPr fontId="1"/>
  </si>
  <si>
    <t>駐車場</t>
    <rPh sb="0" eb="3">
      <t>チュウシャジョウ</t>
    </rPh>
    <phoneticPr fontId="1"/>
  </si>
  <si>
    <t>交通広場</t>
  </si>
  <si>
    <t>港湾</t>
    <rPh sb="0" eb="2">
      <t>コウワン</t>
    </rPh>
    <phoneticPr fontId="1"/>
  </si>
  <si>
    <t>公園・緑地</t>
    <rPh sb="0" eb="2">
      <t>コウエン</t>
    </rPh>
    <rPh sb="3" eb="5">
      <t>リョクチ</t>
    </rPh>
    <phoneticPr fontId="1"/>
  </si>
  <si>
    <t>墓園</t>
    <rPh sb="0" eb="1">
      <t>ハカ</t>
    </rPh>
    <rPh sb="1" eb="2">
      <t>エン</t>
    </rPh>
    <phoneticPr fontId="1"/>
  </si>
  <si>
    <t>その他の公共空地</t>
    <rPh sb="2" eb="3">
      <t>タ</t>
    </rPh>
    <rPh sb="4" eb="6">
      <t>コウキョウ</t>
    </rPh>
    <rPh sb="6" eb="7">
      <t>ア</t>
    </rPh>
    <rPh sb="7" eb="8">
      <t>チ</t>
    </rPh>
    <phoneticPr fontId="1"/>
  </si>
  <si>
    <t>流域下水道</t>
    <rPh sb="0" eb="2">
      <t>リュウイキ</t>
    </rPh>
    <rPh sb="2" eb="5">
      <t>ゲスイドウ</t>
    </rPh>
    <phoneticPr fontId="1"/>
  </si>
  <si>
    <t>公共下水道</t>
    <rPh sb="0" eb="2">
      <t>コウキョウ</t>
    </rPh>
    <rPh sb="2" eb="5">
      <t>ゲスイドウ</t>
    </rPh>
    <phoneticPr fontId="1"/>
  </si>
  <si>
    <t>都市下水路</t>
    <rPh sb="0" eb="2">
      <t>トシ</t>
    </rPh>
    <rPh sb="2" eb="4">
      <t>ゲスイ</t>
    </rPh>
    <rPh sb="4" eb="5">
      <t>ロ</t>
    </rPh>
    <phoneticPr fontId="1"/>
  </si>
  <si>
    <t>汚物処理場</t>
    <rPh sb="0" eb="2">
      <t>オブツ</t>
    </rPh>
    <rPh sb="2" eb="5">
      <t>ショリジョウ</t>
    </rPh>
    <phoneticPr fontId="1"/>
  </si>
  <si>
    <t>ごみ焼却場・処理場、
その他の処理場</t>
    <phoneticPr fontId="1"/>
  </si>
  <si>
    <t>河川</t>
    <rPh sb="0" eb="2">
      <t>カセン</t>
    </rPh>
    <phoneticPr fontId="1"/>
  </si>
  <si>
    <t>学校</t>
    <rPh sb="0" eb="2">
      <t>ガッコウ</t>
    </rPh>
    <phoneticPr fontId="1"/>
  </si>
  <si>
    <t>教育文化施設</t>
    <rPh sb="0" eb="2">
      <t>キョウイク</t>
    </rPh>
    <rPh sb="2" eb="4">
      <t>ブンカ</t>
    </rPh>
    <rPh sb="4" eb="6">
      <t>シセツ</t>
    </rPh>
    <phoneticPr fontId="1"/>
  </si>
  <si>
    <t>市場・と畜場</t>
    <rPh sb="0" eb="2">
      <t>イチバ</t>
    </rPh>
    <rPh sb="4" eb="5">
      <t>チク</t>
    </rPh>
    <rPh sb="5" eb="6">
      <t>ジョウ</t>
    </rPh>
    <phoneticPr fontId="1"/>
  </si>
  <si>
    <t>火葬場</t>
    <rPh sb="0" eb="3">
      <t>カソウバ</t>
    </rPh>
    <phoneticPr fontId="1"/>
  </si>
  <si>
    <t>一団地の官公庁施設</t>
    <rPh sb="0" eb="1">
      <t>イチ</t>
    </rPh>
    <rPh sb="1" eb="3">
      <t>ダンチ</t>
    </rPh>
    <rPh sb="4" eb="7">
      <t>カンコウチョウ</t>
    </rPh>
    <rPh sb="7" eb="9">
      <t>シセツ</t>
    </rPh>
    <phoneticPr fontId="1"/>
  </si>
  <si>
    <t>土地区画整理事業</t>
    <rPh sb="0" eb="2">
      <t>トチ</t>
    </rPh>
    <rPh sb="2" eb="4">
      <t>クカク</t>
    </rPh>
    <rPh sb="4" eb="6">
      <t>セイリ</t>
    </rPh>
    <rPh sb="6" eb="8">
      <t>ジギョウ</t>
    </rPh>
    <phoneticPr fontId="1"/>
  </si>
  <si>
    <t>市街地再開発事業</t>
    <rPh sb="0" eb="3">
      <t>シガイチ</t>
    </rPh>
    <rPh sb="3" eb="6">
      <t>サイカイハツ</t>
    </rPh>
    <rPh sb="6" eb="8">
      <t>ジギョウ</t>
    </rPh>
    <phoneticPr fontId="1"/>
  </si>
  <si>
    <t>市街地改造事業</t>
    <rPh sb="0" eb="3">
      <t>シガイチ</t>
    </rPh>
    <rPh sb="3" eb="5">
      <t>カイゾウ</t>
    </rPh>
    <rPh sb="5" eb="7">
      <t>ジギョウ</t>
    </rPh>
    <phoneticPr fontId="1"/>
  </si>
  <si>
    <t>南伊豆</t>
    <phoneticPr fontId="1"/>
  </si>
  <si>
    <t>南伊豆町</t>
    <phoneticPr fontId="1"/>
  </si>
  <si>
    <t>○</t>
    <phoneticPr fontId="1"/>
  </si>
  <si>
    <t>下田</t>
    <phoneticPr fontId="1"/>
  </si>
  <si>
    <t>下田市</t>
    <phoneticPr fontId="1"/>
  </si>
  <si>
    <t>河津</t>
    <phoneticPr fontId="1"/>
  </si>
  <si>
    <t>河津町</t>
    <phoneticPr fontId="1"/>
  </si>
  <si>
    <t>東伊豆</t>
    <phoneticPr fontId="1"/>
  </si>
  <si>
    <t>東伊豆町</t>
    <phoneticPr fontId="1"/>
  </si>
  <si>
    <t>伊東</t>
    <phoneticPr fontId="1"/>
  </si>
  <si>
    <t>伊東市</t>
    <phoneticPr fontId="1"/>
  </si>
  <si>
    <t>熱海</t>
    <phoneticPr fontId="1"/>
  </si>
  <si>
    <t>熱海市</t>
    <phoneticPr fontId="1"/>
  </si>
  <si>
    <t>沼津</t>
  </si>
  <si>
    <t>○</t>
  </si>
  <si>
    <t>広域</t>
  </si>
  <si>
    <t>三島市</t>
    <phoneticPr fontId="1"/>
  </si>
  <si>
    <t>富士</t>
    <rPh sb="0" eb="2">
      <t>フジ</t>
    </rPh>
    <phoneticPr fontId="1"/>
  </si>
  <si>
    <t>富士宮市</t>
    <phoneticPr fontId="1"/>
  </si>
  <si>
    <t>広域</t>
    <rPh sb="0" eb="2">
      <t>コウイキ</t>
    </rPh>
    <phoneticPr fontId="1"/>
  </si>
  <si>
    <t>藤枝市</t>
    <phoneticPr fontId="1"/>
  </si>
  <si>
    <t>焼津市</t>
    <phoneticPr fontId="1"/>
  </si>
  <si>
    <t>島田・袋井</t>
    <rPh sb="0" eb="2">
      <t>シマダ</t>
    </rPh>
    <rPh sb="3" eb="5">
      <t>フクロイ</t>
    </rPh>
    <phoneticPr fontId="1"/>
  </si>
  <si>
    <t>榛南・南遠
広域</t>
    <rPh sb="0" eb="1">
      <t>ハリ</t>
    </rPh>
    <rPh sb="1" eb="2">
      <t>ミナミ</t>
    </rPh>
    <rPh sb="3" eb="4">
      <t>ナン</t>
    </rPh>
    <rPh sb="4" eb="5">
      <t>エン</t>
    </rPh>
    <rPh sb="6" eb="8">
      <t>コウイキ</t>
    </rPh>
    <phoneticPr fontId="1"/>
  </si>
  <si>
    <t>吉田町</t>
    <phoneticPr fontId="1"/>
  </si>
  <si>
    <t>袋井</t>
    <rPh sb="0" eb="2">
      <t>フクロイ</t>
    </rPh>
    <phoneticPr fontId="1"/>
  </si>
  <si>
    <t>森町</t>
    <phoneticPr fontId="1"/>
  </si>
  <si>
    <t>湖西市</t>
    <phoneticPr fontId="1"/>
  </si>
  <si>
    <t>23市9町</t>
    <rPh sb="2" eb="3">
      <t>シ</t>
    </rPh>
    <rPh sb="4" eb="5">
      <t>チョウ</t>
    </rPh>
    <phoneticPr fontId="1"/>
  </si>
  <si>
    <t>都市</t>
    <rPh sb="0" eb="2">
      <t>トシ</t>
    </rPh>
    <phoneticPr fontId="1"/>
  </si>
  <si>
    <t>計画</t>
    <rPh sb="0" eb="2">
      <t>ケイカク</t>
    </rPh>
    <phoneticPr fontId="1"/>
  </si>
  <si>
    <t>土木</t>
    <phoneticPr fontId="1"/>
  </si>
  <si>
    <t>都市計画</t>
    <rPh sb="0" eb="2">
      <t>トシ</t>
    </rPh>
    <rPh sb="2" eb="4">
      <t>ケイカク</t>
    </rPh>
    <phoneticPr fontId="1"/>
  </si>
  <si>
    <t>区域</t>
    <rPh sb="0" eb="2">
      <t>クイキ</t>
    </rPh>
    <phoneticPr fontId="1"/>
  </si>
  <si>
    <t>事務</t>
    <phoneticPr fontId="1"/>
  </si>
  <si>
    <t>区域</t>
    <phoneticPr fontId="1"/>
  </si>
  <si>
    <t>所</t>
    <phoneticPr fontId="1"/>
  </si>
  <si>
    <t>市</t>
    <rPh sb="0" eb="1">
      <t>シ</t>
    </rPh>
    <phoneticPr fontId="1"/>
  </si>
  <si>
    <t>町</t>
    <rPh sb="0" eb="1">
      <t>マチ</t>
    </rPh>
    <phoneticPr fontId="1"/>
  </si>
  <si>
    <t>４　調査関係</t>
    <rPh sb="2" eb="4">
      <t>チョウサ</t>
    </rPh>
    <rPh sb="4" eb="6">
      <t>カンケイ</t>
    </rPh>
    <phoneticPr fontId="23"/>
  </si>
  <si>
    <t>　　４－１　都市計画基礎調査（都市現況調査及び都市基本計画策定調査）の実施年度</t>
    <rPh sb="6" eb="8">
      <t>トシ</t>
    </rPh>
    <rPh sb="8" eb="10">
      <t>ケイカク</t>
    </rPh>
    <rPh sb="10" eb="12">
      <t>キソ</t>
    </rPh>
    <rPh sb="12" eb="14">
      <t>チョウサ</t>
    </rPh>
    <rPh sb="15" eb="17">
      <t>トシ</t>
    </rPh>
    <rPh sb="17" eb="19">
      <t>ゲンキョウ</t>
    </rPh>
    <rPh sb="19" eb="21">
      <t>チョウサ</t>
    </rPh>
    <rPh sb="21" eb="22">
      <t>オヨ</t>
    </rPh>
    <rPh sb="23" eb="25">
      <t>トシ</t>
    </rPh>
    <rPh sb="25" eb="27">
      <t>キホン</t>
    </rPh>
    <rPh sb="27" eb="29">
      <t>ケイカク</t>
    </rPh>
    <rPh sb="29" eb="31">
      <t>サクテイ</t>
    </rPh>
    <rPh sb="31" eb="33">
      <t>チョウサ</t>
    </rPh>
    <rPh sb="35" eb="37">
      <t>ジッシ</t>
    </rPh>
    <rPh sb="37" eb="39">
      <t>ネンド</t>
    </rPh>
    <phoneticPr fontId="23"/>
  </si>
  <si>
    <t>令和7年3月31日現在</t>
    <phoneticPr fontId="1"/>
  </si>
  <si>
    <t>令和7年3月31日現在</t>
    <phoneticPr fontId="23"/>
  </si>
  <si>
    <t>都市計画
区域名</t>
    <rPh sb="0" eb="2">
      <t>トシ</t>
    </rPh>
    <rPh sb="2" eb="4">
      <t>ケイカク</t>
    </rPh>
    <rPh sb="5" eb="7">
      <t>クイキ</t>
    </rPh>
    <rPh sb="7" eb="8">
      <t>メイ</t>
    </rPh>
    <phoneticPr fontId="23"/>
  </si>
  <si>
    <t>都市名</t>
    <rPh sb="0" eb="2">
      <t>トシ</t>
    </rPh>
    <rPh sb="2" eb="3">
      <t>メイ</t>
    </rPh>
    <phoneticPr fontId="23"/>
  </si>
  <si>
    <t>実　　　　施　　　　年　　　　度</t>
    <rPh sb="0" eb="6">
      <t>ジッシ</t>
    </rPh>
    <rPh sb="10" eb="16">
      <t>ネンド</t>
    </rPh>
    <phoneticPr fontId="23"/>
  </si>
  <si>
    <t>昭和45</t>
    <rPh sb="0" eb="2">
      <t>ショウワ</t>
    </rPh>
    <phoneticPr fontId="23"/>
  </si>
  <si>
    <t>平成
元</t>
    <rPh sb="0" eb="2">
      <t>ヘイセイ</t>
    </rPh>
    <rPh sb="3" eb="4">
      <t>モト</t>
    </rPh>
    <phoneticPr fontId="23"/>
  </si>
  <si>
    <t xml:space="preserve">
23</t>
    <phoneticPr fontId="23"/>
  </si>
  <si>
    <t>令和元</t>
    <rPh sb="0" eb="2">
      <t>レイワ</t>
    </rPh>
    <rPh sb="2" eb="3">
      <t>モト</t>
    </rPh>
    <phoneticPr fontId="23"/>
  </si>
  <si>
    <t>南伊豆</t>
    <rPh sb="0" eb="3">
      <t>ミナミイズ</t>
    </rPh>
    <phoneticPr fontId="23"/>
  </si>
  <si>
    <t>南伊豆町</t>
    <rPh sb="0" eb="1">
      <t>ミナミ</t>
    </rPh>
    <rPh sb="1" eb="3">
      <t>イズ</t>
    </rPh>
    <rPh sb="3" eb="4">
      <t>チョウ</t>
    </rPh>
    <phoneticPr fontId="1"/>
  </si>
  <si>
    <t>南伊豆町</t>
    <rPh sb="0" eb="1">
      <t>ミナミ</t>
    </rPh>
    <rPh sb="1" eb="3">
      <t>イズ</t>
    </rPh>
    <rPh sb="3" eb="4">
      <t>チョウ</t>
    </rPh>
    <phoneticPr fontId="23"/>
  </si>
  <si>
    <t>△</t>
    <phoneticPr fontId="23"/>
  </si>
  <si>
    <t>○
△</t>
    <phoneticPr fontId="23"/>
  </si>
  <si>
    <t>○</t>
    <phoneticPr fontId="23"/>
  </si>
  <si>
    <t>〇</t>
    <phoneticPr fontId="1"/>
  </si>
  <si>
    <t>〇</t>
    <phoneticPr fontId="23"/>
  </si>
  <si>
    <t>下田</t>
    <rPh sb="0" eb="2">
      <t>シモダ</t>
    </rPh>
    <phoneticPr fontId="23"/>
  </si>
  <si>
    <t>下田市</t>
    <rPh sb="0" eb="3">
      <t>シモダシ</t>
    </rPh>
    <phoneticPr fontId="23"/>
  </si>
  <si>
    <t>河津</t>
    <rPh sb="0" eb="2">
      <t>カワヅ</t>
    </rPh>
    <phoneticPr fontId="23"/>
  </si>
  <si>
    <t>河津町</t>
    <rPh sb="0" eb="3">
      <t>カワヅチョウ</t>
    </rPh>
    <phoneticPr fontId="23"/>
  </si>
  <si>
    <t>東伊豆</t>
    <rPh sb="0" eb="1">
      <t>ヒガシ</t>
    </rPh>
    <rPh sb="1" eb="2">
      <t>イ</t>
    </rPh>
    <rPh sb="2" eb="3">
      <t>ズ</t>
    </rPh>
    <phoneticPr fontId="23"/>
  </si>
  <si>
    <t>東伊豆町</t>
    <rPh sb="0" eb="4">
      <t>ヒガシイズチョウ</t>
    </rPh>
    <phoneticPr fontId="1"/>
  </si>
  <si>
    <t>東伊豆町</t>
    <rPh sb="0" eb="4">
      <t>ヒガシイズチョウ</t>
    </rPh>
    <phoneticPr fontId="23"/>
  </si>
  <si>
    <t>伊東</t>
    <rPh sb="0" eb="2">
      <t>イトウ</t>
    </rPh>
    <phoneticPr fontId="23"/>
  </si>
  <si>
    <t>伊東市</t>
    <rPh sb="0" eb="2">
      <t>イトウシ</t>
    </rPh>
    <rPh sb="2" eb="3">
      <t>シ</t>
    </rPh>
    <phoneticPr fontId="23"/>
  </si>
  <si>
    <t>熱海</t>
    <rPh sb="0" eb="2">
      <t>アタミ</t>
    </rPh>
    <phoneticPr fontId="23"/>
  </si>
  <si>
    <t>熱海市</t>
    <rPh sb="0" eb="3">
      <t>アタミシ</t>
    </rPh>
    <phoneticPr fontId="23"/>
  </si>
  <si>
    <t>伊豆</t>
    <phoneticPr fontId="23"/>
  </si>
  <si>
    <t>△</t>
  </si>
  <si>
    <t>○
△</t>
  </si>
  <si>
    <t>田方広域</t>
  </si>
  <si>
    <t>御殿場
小山広域</t>
  </si>
  <si>
    <t>東駿河湾
広域</t>
  </si>
  <si>
    <t>三島市</t>
    <rPh sb="0" eb="3">
      <t>ミシマシ</t>
    </rPh>
    <phoneticPr fontId="23"/>
  </si>
  <si>
    <t>岳南広域</t>
    <rPh sb="0" eb="2">
      <t>ガクナン</t>
    </rPh>
    <rPh sb="2" eb="4">
      <t>コウイキ</t>
    </rPh>
    <phoneticPr fontId="23"/>
  </si>
  <si>
    <t>富士市</t>
    <rPh sb="0" eb="3">
      <t>フジシ</t>
    </rPh>
    <phoneticPr fontId="23"/>
  </si>
  <si>
    <t>富士宮市</t>
    <rPh sb="0" eb="4">
      <t>フジノミヤシ</t>
    </rPh>
    <phoneticPr fontId="23"/>
  </si>
  <si>
    <t>静岡</t>
    <rPh sb="0" eb="2">
      <t>シズオカ</t>
    </rPh>
    <phoneticPr fontId="23"/>
  </si>
  <si>
    <t>静岡市</t>
    <rPh sb="0" eb="2">
      <t>シズオカ</t>
    </rPh>
    <rPh sb="2" eb="3">
      <t>シ</t>
    </rPh>
    <phoneticPr fontId="1"/>
  </si>
  <si>
    <t>静岡市</t>
    <rPh sb="0" eb="2">
      <t>シズオカ</t>
    </rPh>
    <rPh sb="2" eb="3">
      <t>シ</t>
    </rPh>
    <phoneticPr fontId="23"/>
  </si>
  <si>
    <t>志太広域</t>
    <rPh sb="0" eb="1">
      <t>シ</t>
    </rPh>
    <rPh sb="1" eb="2">
      <t>タ</t>
    </rPh>
    <rPh sb="2" eb="4">
      <t>コウイキ</t>
    </rPh>
    <phoneticPr fontId="1"/>
  </si>
  <si>
    <t>志太広域</t>
    <rPh sb="0" eb="1">
      <t>シ</t>
    </rPh>
    <rPh sb="1" eb="2">
      <t>タ</t>
    </rPh>
    <rPh sb="2" eb="4">
      <t>コウイキ</t>
    </rPh>
    <phoneticPr fontId="23"/>
  </si>
  <si>
    <t>藤枝市</t>
    <rPh sb="0" eb="3">
      <t>フジエダシ</t>
    </rPh>
    <phoneticPr fontId="23"/>
  </si>
  <si>
    <t>焼津市</t>
    <rPh sb="0" eb="3">
      <t>ヤイヅシ</t>
    </rPh>
    <phoneticPr fontId="23"/>
  </si>
  <si>
    <t>島田</t>
    <rPh sb="0" eb="2">
      <t>シマダ</t>
    </rPh>
    <phoneticPr fontId="23"/>
  </si>
  <si>
    <t>島田市</t>
    <rPh sb="0" eb="3">
      <t>シマダシ</t>
    </rPh>
    <phoneticPr fontId="23"/>
  </si>
  <si>
    <t>榛南・
南遠広域</t>
    <rPh sb="0" eb="1">
      <t>ハイバラ</t>
    </rPh>
    <rPh sb="1" eb="2">
      <t>ミナミ</t>
    </rPh>
    <rPh sb="4" eb="5">
      <t>ナン</t>
    </rPh>
    <rPh sb="5" eb="6">
      <t>エン</t>
    </rPh>
    <rPh sb="6" eb="8">
      <t>コウイキ</t>
    </rPh>
    <phoneticPr fontId="23"/>
  </si>
  <si>
    <t>吉田町</t>
    <rPh sb="0" eb="3">
      <t>ヨシダチョウ</t>
    </rPh>
    <phoneticPr fontId="23"/>
  </si>
  <si>
    <t>牧之原市</t>
    <rPh sb="0" eb="1">
      <t>マキ</t>
    </rPh>
    <rPh sb="1" eb="2">
      <t>ノ</t>
    </rPh>
    <rPh sb="2" eb="3">
      <t>ハラ</t>
    </rPh>
    <rPh sb="3" eb="4">
      <t>シ</t>
    </rPh>
    <phoneticPr fontId="23"/>
  </si>
  <si>
    <t>御前崎市</t>
    <rPh sb="0" eb="3">
      <t>オマエザキ</t>
    </rPh>
    <rPh sb="3" eb="4">
      <t>シ</t>
    </rPh>
    <phoneticPr fontId="23"/>
  </si>
  <si>
    <t>東遠広域</t>
    <rPh sb="0" eb="1">
      <t>トウ</t>
    </rPh>
    <rPh sb="1" eb="2">
      <t>エン</t>
    </rPh>
    <rPh sb="2" eb="4">
      <t>コウイキ</t>
    </rPh>
    <phoneticPr fontId="23"/>
  </si>
  <si>
    <t>掛川市</t>
    <rPh sb="0" eb="3">
      <t>カケガワシ</t>
    </rPh>
    <phoneticPr fontId="23"/>
  </si>
  <si>
    <t>菊川市</t>
    <rPh sb="0" eb="3">
      <t>キクガワシ</t>
    </rPh>
    <phoneticPr fontId="23"/>
  </si>
  <si>
    <t>中遠広域</t>
    <rPh sb="0" eb="1">
      <t>チュウ</t>
    </rPh>
    <rPh sb="1" eb="2">
      <t>エン</t>
    </rPh>
    <rPh sb="2" eb="4">
      <t>コウイキ</t>
    </rPh>
    <phoneticPr fontId="23"/>
  </si>
  <si>
    <t>磐田</t>
    <rPh sb="0" eb="2">
      <t>イワタ</t>
    </rPh>
    <phoneticPr fontId="23"/>
  </si>
  <si>
    <t>磐田市</t>
    <rPh sb="0" eb="2">
      <t>イワタ</t>
    </rPh>
    <rPh sb="2" eb="3">
      <t>シ</t>
    </rPh>
    <phoneticPr fontId="1"/>
  </si>
  <si>
    <t>磐田市</t>
    <rPh sb="0" eb="2">
      <t>イワタ</t>
    </rPh>
    <rPh sb="2" eb="3">
      <t>シ</t>
    </rPh>
    <phoneticPr fontId="23"/>
  </si>
  <si>
    <t>浜松</t>
    <rPh sb="0" eb="2">
      <t>ハママツ</t>
    </rPh>
    <phoneticPr fontId="23"/>
  </si>
  <si>
    <t>浜松市</t>
    <rPh sb="0" eb="3">
      <t>ハママツシ</t>
    </rPh>
    <phoneticPr fontId="23"/>
  </si>
  <si>
    <t>湖西</t>
    <rPh sb="0" eb="2">
      <t>コサイ</t>
    </rPh>
    <phoneticPr fontId="23"/>
  </si>
  <si>
    <t>湖西市</t>
    <rPh sb="0" eb="3">
      <t>コサイシ</t>
    </rPh>
    <phoneticPr fontId="23"/>
  </si>
  <si>
    <t>○：都市現況調査</t>
    <rPh sb="2" eb="4">
      <t>トシ</t>
    </rPh>
    <rPh sb="4" eb="6">
      <t>ゲンキョウ</t>
    </rPh>
    <rPh sb="6" eb="8">
      <t>チョウサ</t>
    </rPh>
    <phoneticPr fontId="23"/>
  </si>
  <si>
    <t>△：都市基本計画策定調査</t>
    <rPh sb="2" eb="4">
      <t>トシ</t>
    </rPh>
    <rPh sb="4" eb="6">
      <t>キホン</t>
    </rPh>
    <rPh sb="6" eb="8">
      <t>ケイカク</t>
    </rPh>
    <rPh sb="8" eb="10">
      <t>サクテイ</t>
    </rPh>
    <rPh sb="10" eb="12">
      <t>チョウサ</t>
    </rPh>
    <phoneticPr fontId="23"/>
  </si>
  <si>
    <t>　４－２　総合都市交通体系調査</t>
    <rPh sb="5" eb="7">
      <t>ソウゴウ</t>
    </rPh>
    <rPh sb="7" eb="9">
      <t>トシ</t>
    </rPh>
    <rPh sb="9" eb="11">
      <t>コウツウ</t>
    </rPh>
    <rPh sb="11" eb="13">
      <t>タイケイ</t>
    </rPh>
    <rPh sb="13" eb="15">
      <t>チョウサ</t>
    </rPh>
    <phoneticPr fontId="23"/>
  </si>
  <si>
    <t>都　市　圏　名</t>
    <rPh sb="6" eb="7">
      <t>メイ</t>
    </rPh>
    <phoneticPr fontId="23"/>
  </si>
  <si>
    <t>調　査　名</t>
    <rPh sb="0" eb="1">
      <t>チョウ</t>
    </rPh>
    <rPh sb="2" eb="3">
      <t>サ</t>
    </rPh>
    <rPh sb="4" eb="5">
      <t>メイ</t>
    </rPh>
    <phoneticPr fontId="23"/>
  </si>
  <si>
    <t>調査年度</t>
  </si>
  <si>
    <t>対　象　都　市</t>
  </si>
  <si>
    <t>調査主体</t>
    <rPh sb="0" eb="2">
      <t>チョウサ</t>
    </rPh>
    <rPh sb="2" eb="4">
      <t>シュタイ</t>
    </rPh>
    <phoneticPr fontId="23"/>
  </si>
  <si>
    <t>伊豆東海岸都市圏</t>
    <rPh sb="3" eb="5">
      <t>カイガン</t>
    </rPh>
    <phoneticPr fontId="23"/>
  </si>
  <si>
    <t>都市交通マスタープラン策定調査</t>
    <rPh sb="0" eb="2">
      <t>トシ</t>
    </rPh>
    <rPh sb="2" eb="4">
      <t>コウツウ</t>
    </rPh>
    <rPh sb="11" eb="13">
      <t>サクテイ</t>
    </rPh>
    <rPh sb="13" eb="15">
      <t>チョウサ</t>
    </rPh>
    <phoneticPr fontId="23"/>
  </si>
  <si>
    <t>H13～14</t>
    <phoneticPr fontId="23"/>
  </si>
  <si>
    <t>熱海市、伊東市、下田市、東伊豆町、河津町、南伊豆町
（３市３町）</t>
    <phoneticPr fontId="23"/>
  </si>
  <si>
    <t>静岡県</t>
    <rPh sb="0" eb="3">
      <t>シズオカケン</t>
    </rPh>
    <phoneticPr fontId="1"/>
  </si>
  <si>
    <t>静岡県</t>
    <rPh sb="0" eb="3">
      <t>シズオカケン</t>
    </rPh>
    <phoneticPr fontId="23"/>
  </si>
  <si>
    <t>H22～23</t>
    <phoneticPr fontId="23"/>
  </si>
  <si>
    <t>R2～3</t>
    <phoneticPr fontId="23"/>
  </si>
  <si>
    <t>東駿河湾都市圏</t>
    <phoneticPr fontId="23"/>
  </si>
  <si>
    <t>東駿河湾都市圏都市ＯＤ調査</t>
    <rPh sb="0" eb="1">
      <t>ヒガシ</t>
    </rPh>
    <rPh sb="1" eb="4">
      <t>スルガワン</t>
    </rPh>
    <rPh sb="4" eb="7">
      <t>トシケン</t>
    </rPh>
    <rPh sb="7" eb="9">
      <t>トシ</t>
    </rPh>
    <rPh sb="11" eb="13">
      <t>チョウサ</t>
    </rPh>
    <phoneticPr fontId="23"/>
  </si>
  <si>
    <t>Ｓ49～50</t>
    <phoneticPr fontId="23"/>
  </si>
  <si>
    <t>沼津市、三島市、長泉町、清水町
（２市２町）</t>
    <rPh sb="0" eb="3">
      <t>ヌマヅシ</t>
    </rPh>
    <rPh sb="4" eb="7">
      <t>ミシマシ</t>
    </rPh>
    <rPh sb="8" eb="11">
      <t>ナガイズミチョウ</t>
    </rPh>
    <rPh sb="12" eb="15">
      <t>シミズチョウ</t>
    </rPh>
    <rPh sb="18" eb="19">
      <t>シ</t>
    </rPh>
    <rPh sb="20" eb="21">
      <t>チョウ</t>
    </rPh>
    <phoneticPr fontId="23"/>
  </si>
  <si>
    <t>第1回 東駿河湾都市圏ＰＴ調査予備調査</t>
    <rPh sb="15" eb="17">
      <t>ヨビ</t>
    </rPh>
    <rPh sb="17" eb="19">
      <t>チョウサ</t>
    </rPh>
    <phoneticPr fontId="23"/>
  </si>
  <si>
    <t>H2</t>
    <phoneticPr fontId="1"/>
  </si>
  <si>
    <t>H2</t>
    <phoneticPr fontId="23"/>
  </si>
  <si>
    <t>沼津市､三島市､御殿場市､裾野市､清水町､長泉町､函南町､韮山町､大仁町､伊豆長岡町､修善寺町､小山町
(４市８町)</t>
    <phoneticPr fontId="23"/>
  </si>
  <si>
    <t>沼津市､三島市､御殿場市､裾野市､清水町､長泉町､函南町､韮山町､大仁町､伊豆長岡町､修善寺町､小山町</t>
    <phoneticPr fontId="23"/>
  </si>
  <si>
    <t>第1回 東駿河湾都市圏ＰＴ調査</t>
    <phoneticPr fontId="23"/>
  </si>
  <si>
    <t>H 3～ 5</t>
  </si>
  <si>
    <t>Ｈ3～5東駿河湾都市圏ＰＴ調査策定道路網の見直し調査</t>
    <rPh sb="4" eb="5">
      <t>ヒガシ</t>
    </rPh>
    <rPh sb="5" eb="8">
      <t>スルガワン</t>
    </rPh>
    <rPh sb="8" eb="11">
      <t>トシケン</t>
    </rPh>
    <rPh sb="13" eb="15">
      <t>チョウサ</t>
    </rPh>
    <rPh sb="15" eb="17">
      <t>サクテイ</t>
    </rPh>
    <rPh sb="17" eb="20">
      <t>ドウロモウ</t>
    </rPh>
    <rPh sb="21" eb="23">
      <t>ミナオ</t>
    </rPh>
    <rPh sb="24" eb="26">
      <t>チョウサ</t>
    </rPh>
    <phoneticPr fontId="23"/>
  </si>
  <si>
    <t>Ｈ13～14</t>
    <phoneticPr fontId="23"/>
  </si>
  <si>
    <t>第2回 東駿河湾都市圏ＰＴ調査予備調査</t>
    <rPh sb="15" eb="17">
      <t>ヨビ</t>
    </rPh>
    <rPh sb="17" eb="19">
      <t>チョウサ</t>
    </rPh>
    <phoneticPr fontId="23"/>
  </si>
  <si>
    <t>Ｈ15</t>
    <phoneticPr fontId="23"/>
  </si>
  <si>
    <t>沼津市､三島市､御殿場市､裾野市､伊豆市､清水町､長泉町､函南町､伊豆の国市､小山町
(６市４町)</t>
    <phoneticPr fontId="23"/>
  </si>
  <si>
    <t>第2回 東駿河湾都市圏ＰＴ調査</t>
    <phoneticPr fontId="23"/>
  </si>
  <si>
    <t>H16～18</t>
  </si>
  <si>
    <t>第3回 東駿河湾都市圏ＰＴ調査予備調査</t>
    <rPh sb="15" eb="17">
      <t>ヨビ</t>
    </rPh>
    <rPh sb="17" eb="19">
      <t>チョウサ</t>
    </rPh>
    <phoneticPr fontId="23"/>
  </si>
  <si>
    <t>Ｈ26</t>
    <phoneticPr fontId="23"/>
  </si>
  <si>
    <t>沼津市､三島市､御殿場市､裾野市､伊豆市､清水町､長泉町､函南町､伊豆の国市､小山町</t>
    <phoneticPr fontId="23"/>
  </si>
  <si>
    <t>第3回 東駿河湾都市圏ＰＴ調査</t>
    <phoneticPr fontId="23"/>
  </si>
  <si>
    <t>H27～30</t>
    <phoneticPr fontId="23"/>
  </si>
  <si>
    <t>岳南都市圏</t>
    <phoneticPr fontId="23"/>
  </si>
  <si>
    <t>第1回 岳南都市圏都市ＯＤ調査</t>
    <rPh sb="9" eb="11">
      <t>トシ</t>
    </rPh>
    <phoneticPr fontId="23"/>
  </si>
  <si>
    <t>Ｓ55～57</t>
    <phoneticPr fontId="23"/>
  </si>
  <si>
    <t>富士宮市､富士市　(２市)</t>
    <phoneticPr fontId="23"/>
  </si>
  <si>
    <t>第2回 岳南都市圏都市ＯＤ調査</t>
    <rPh sb="9" eb="11">
      <t>トシ</t>
    </rPh>
    <phoneticPr fontId="23"/>
  </si>
  <si>
    <t>Ｈ2～4</t>
    <phoneticPr fontId="23"/>
  </si>
  <si>
    <t>富士宮市､富士市､芝川町
(２市１町)</t>
    <phoneticPr fontId="23"/>
  </si>
  <si>
    <t>第1回 岳南都市圏ＰＴ調査予備調査</t>
    <rPh sb="13" eb="15">
      <t>ヨビ</t>
    </rPh>
    <rPh sb="15" eb="17">
      <t>チョウサ</t>
    </rPh>
    <phoneticPr fontId="23"/>
  </si>
  <si>
    <t>富士市、富士宮市、芝川町</t>
    <rPh sb="0" eb="2">
      <t>フジ</t>
    </rPh>
    <rPh sb="2" eb="3">
      <t>シ</t>
    </rPh>
    <rPh sb="4" eb="8">
      <t>フジノミヤシ</t>
    </rPh>
    <rPh sb="9" eb="12">
      <t>シバカワチョウ</t>
    </rPh>
    <phoneticPr fontId="23"/>
  </si>
  <si>
    <t>第1回 岳南都市圏ＰＴ調査</t>
    <phoneticPr fontId="23"/>
  </si>
  <si>
    <t>第2回 岳南都市圏ＰＴ調査予備調査</t>
    <rPh sb="13" eb="15">
      <t>ヨビ</t>
    </rPh>
    <rPh sb="15" eb="17">
      <t>チョウサ</t>
    </rPh>
    <phoneticPr fontId="23"/>
  </si>
  <si>
    <t>富士宮市､富士市
(２市)</t>
    <phoneticPr fontId="23"/>
  </si>
  <si>
    <t>富士市、富士宮市</t>
    <rPh sb="0" eb="2">
      <t>フジ</t>
    </rPh>
    <rPh sb="2" eb="3">
      <t>シ</t>
    </rPh>
    <rPh sb="4" eb="8">
      <t>フジノミヤシ</t>
    </rPh>
    <phoneticPr fontId="23"/>
  </si>
  <si>
    <t>第2回 岳南都市圏ＰＴ調査</t>
    <phoneticPr fontId="23"/>
  </si>
  <si>
    <t>静岡中部都市圏</t>
    <phoneticPr fontId="23"/>
  </si>
  <si>
    <t>第1回 静清都市圏ＰＴ調査予備調査</t>
    <rPh sb="11" eb="13">
      <t>チョウサ</t>
    </rPh>
    <rPh sb="13" eb="15">
      <t>ヨビ</t>
    </rPh>
    <rPh sb="15" eb="17">
      <t>チョウサ</t>
    </rPh>
    <phoneticPr fontId="23"/>
  </si>
  <si>
    <t>Ｓ45</t>
    <phoneticPr fontId="23"/>
  </si>
  <si>
    <t>静岡市､清水市
(２市)</t>
    <phoneticPr fontId="23"/>
  </si>
  <si>
    <t>第1回 静清都市圏ＰＴ調査</t>
    <rPh sb="11" eb="13">
      <t>チョウサ</t>
    </rPh>
    <phoneticPr fontId="23"/>
  </si>
  <si>
    <t>S46～49</t>
  </si>
  <si>
    <t>第2回 静岡中部都市圏ＰＴ調査予備調査</t>
    <rPh sb="15" eb="17">
      <t>ヨビ</t>
    </rPh>
    <rPh sb="17" eb="19">
      <t>チョウサ</t>
    </rPh>
    <phoneticPr fontId="23"/>
  </si>
  <si>
    <t>Ｓ62</t>
    <phoneticPr fontId="23"/>
  </si>
  <si>
    <t>静岡市､清水市､焼津市､藤枝市､岡部町､大井川町
(４市２町)</t>
    <phoneticPr fontId="23"/>
  </si>
  <si>
    <t>静岡市、清水市</t>
    <rPh sb="0" eb="3">
      <t>シズオカシ</t>
    </rPh>
    <rPh sb="4" eb="7">
      <t>シミズシ</t>
    </rPh>
    <phoneticPr fontId="23"/>
  </si>
  <si>
    <t>第2回 静岡中部都市圏ＰＴ調査</t>
    <phoneticPr fontId="23"/>
  </si>
  <si>
    <t>S63～H2</t>
  </si>
  <si>
    <t>第3回 静岡中部都市圏ＰＴ調査予備調査</t>
    <rPh sb="15" eb="17">
      <t>ヨビ</t>
    </rPh>
    <rPh sb="17" eb="19">
      <t>チョウサ</t>
    </rPh>
    <phoneticPr fontId="23"/>
  </si>
  <si>
    <t>Ｈ12</t>
    <phoneticPr fontId="23"/>
  </si>
  <si>
    <t>静岡市､焼津市､藤枝市､島田市､富士川町､蒲原町､由比町､岡部町､大井川町､金谷町
(４市６町)</t>
    <phoneticPr fontId="23"/>
  </si>
  <si>
    <t>静岡市､清水市、焼津市､藤枝市､岡部町、大井川町</t>
    <rPh sb="4" eb="7">
      <t>シミズシ</t>
    </rPh>
    <rPh sb="16" eb="19">
      <t>オカベチョウ</t>
    </rPh>
    <rPh sb="20" eb="24">
      <t>オオイガワチョウ</t>
    </rPh>
    <phoneticPr fontId="23"/>
  </si>
  <si>
    <t>第3回 静岡中部都市圏ＰＴ調査</t>
    <phoneticPr fontId="23"/>
  </si>
  <si>
    <t>H13～15</t>
  </si>
  <si>
    <t>第4回 静岡中部都市圏ＰＴ調査予備調査</t>
    <rPh sb="15" eb="17">
      <t>ヨビ</t>
    </rPh>
    <rPh sb="17" eb="19">
      <t>チョウサ</t>
    </rPh>
    <phoneticPr fontId="23"/>
  </si>
  <si>
    <t>Ｈ23</t>
    <phoneticPr fontId="23"/>
  </si>
  <si>
    <t>静岡市､焼津市､藤枝市､島田市
(４市)</t>
    <phoneticPr fontId="23"/>
  </si>
  <si>
    <t>静岡市､焼津市､藤枝市､島田市</t>
    <phoneticPr fontId="23"/>
  </si>
  <si>
    <t>第4回 静岡中部都市圏ＰＴ調査</t>
    <phoneticPr fontId="23"/>
  </si>
  <si>
    <t>H24～26</t>
  </si>
  <si>
    <t>静岡県、静岡市</t>
    <rPh sb="0" eb="3">
      <t>シズオカケン</t>
    </rPh>
    <rPh sb="4" eb="7">
      <t>シズオカシ</t>
    </rPh>
    <phoneticPr fontId="23"/>
  </si>
  <si>
    <t>島田都市圏</t>
    <rPh sb="0" eb="2">
      <t>シマダ</t>
    </rPh>
    <rPh sb="2" eb="5">
      <t>トシケン</t>
    </rPh>
    <phoneticPr fontId="23"/>
  </si>
  <si>
    <t>島田都市圏都市ＯＤ調査</t>
    <rPh sb="0" eb="2">
      <t>シマダ</t>
    </rPh>
    <rPh sb="2" eb="5">
      <t>トシケン</t>
    </rPh>
    <rPh sb="5" eb="7">
      <t>トシ</t>
    </rPh>
    <rPh sb="9" eb="11">
      <t>チョウサ</t>
    </rPh>
    <phoneticPr fontId="23"/>
  </si>
  <si>
    <t>島田市、金谷町、吉田町、榛原町、相良町、御前崎町　（１市５町）</t>
    <rPh sb="0" eb="3">
      <t>シマダシ</t>
    </rPh>
    <rPh sb="27" eb="28">
      <t>シ</t>
    </rPh>
    <rPh sb="29" eb="30">
      <t>チョウ</t>
    </rPh>
    <phoneticPr fontId="23"/>
  </si>
  <si>
    <t>（第３回静岡中部都市圏ＰＴ調査から静岡中部都市圏へ統合）</t>
    <rPh sb="1" eb="2">
      <t>ダイ</t>
    </rPh>
    <rPh sb="3" eb="4">
      <t>カイ</t>
    </rPh>
    <rPh sb="4" eb="6">
      <t>シズオカ</t>
    </rPh>
    <rPh sb="6" eb="8">
      <t>チュウブ</t>
    </rPh>
    <rPh sb="8" eb="11">
      <t>トシケン</t>
    </rPh>
    <rPh sb="13" eb="15">
      <t>チョウサ</t>
    </rPh>
    <rPh sb="17" eb="19">
      <t>シズオカ</t>
    </rPh>
    <rPh sb="19" eb="21">
      <t>チュウブ</t>
    </rPh>
    <rPh sb="21" eb="24">
      <t>トシケン</t>
    </rPh>
    <rPh sb="25" eb="27">
      <t>トウゴウ</t>
    </rPh>
    <phoneticPr fontId="23"/>
  </si>
  <si>
    <t>榛南・南遠都市圏</t>
  </si>
  <si>
    <t>Ｈ2～4島田都市圏都市ＯＤ調査策定道路網の見直し調査</t>
    <rPh sb="4" eb="6">
      <t>シマダ</t>
    </rPh>
    <rPh sb="6" eb="9">
      <t>トシケン</t>
    </rPh>
    <rPh sb="9" eb="11">
      <t>トシ</t>
    </rPh>
    <rPh sb="13" eb="15">
      <t>チョウサ</t>
    </rPh>
    <rPh sb="15" eb="17">
      <t>サクテイ</t>
    </rPh>
    <rPh sb="17" eb="20">
      <t>ドウロモウ</t>
    </rPh>
    <rPh sb="21" eb="23">
      <t>ミナオ</t>
    </rPh>
    <rPh sb="24" eb="26">
      <t>チョウサ</t>
    </rPh>
    <phoneticPr fontId="23"/>
  </si>
  <si>
    <t>吉田町、榛原町、相良町、御前崎町
（４町）</t>
    <rPh sb="0" eb="2">
      <t>ヨシダ</t>
    </rPh>
    <rPh sb="2" eb="3">
      <t>マチ</t>
    </rPh>
    <rPh sb="4" eb="7">
      <t>ハイバラチョウ</t>
    </rPh>
    <rPh sb="8" eb="11">
      <t>サガラチョウ</t>
    </rPh>
    <rPh sb="12" eb="16">
      <t>オマエザキチョウ</t>
    </rPh>
    <rPh sb="19" eb="20">
      <t>チョウ</t>
    </rPh>
    <phoneticPr fontId="23"/>
  </si>
  <si>
    <t>H22～23</t>
  </si>
  <si>
    <t>牧之原市、御前崎市、吉田町
（２市１町）</t>
    <phoneticPr fontId="23"/>
  </si>
  <si>
    <t>東遠都市圏</t>
    <phoneticPr fontId="23"/>
  </si>
  <si>
    <t>掛川市、菊川町、小笠町、大東町、大須賀町、浜岡町　（１市５町）</t>
    <rPh sb="6" eb="7">
      <t>チョウ</t>
    </rPh>
    <rPh sb="8" eb="11">
      <t>オガサチョウ</t>
    </rPh>
    <rPh sb="12" eb="15">
      <t>オオヒガシチョウ</t>
    </rPh>
    <rPh sb="16" eb="20">
      <t>オオスカチョウ</t>
    </rPh>
    <rPh sb="21" eb="23">
      <t>ハマオカ</t>
    </rPh>
    <rPh sb="23" eb="24">
      <t>チョウ</t>
    </rPh>
    <rPh sb="29" eb="30">
      <t>チョウ</t>
    </rPh>
    <phoneticPr fontId="23"/>
  </si>
  <si>
    <t>掛川市、菊川市
（２市）</t>
    <phoneticPr fontId="23"/>
  </si>
  <si>
    <t>（第５回西遠都市圏ＰＴ調査から西遠都市圏へ統合）</t>
    <rPh sb="1" eb="2">
      <t>ダイ</t>
    </rPh>
    <rPh sb="3" eb="4">
      <t>カイ</t>
    </rPh>
    <rPh sb="4" eb="6">
      <t>セイエン</t>
    </rPh>
    <rPh sb="6" eb="9">
      <t>トシケン</t>
    </rPh>
    <rPh sb="11" eb="13">
      <t>チョウサ</t>
    </rPh>
    <rPh sb="15" eb="17">
      <t>セイエン</t>
    </rPh>
    <rPh sb="17" eb="20">
      <t>トシケン</t>
    </rPh>
    <rPh sb="21" eb="23">
      <t>トウゴウ</t>
    </rPh>
    <phoneticPr fontId="23"/>
  </si>
  <si>
    <t>西 　遠 　都 　市 　圏</t>
    <phoneticPr fontId="23"/>
  </si>
  <si>
    <t>浜松都市圏都市ＯＤ調査</t>
    <rPh sb="0" eb="2">
      <t>ハママツ</t>
    </rPh>
    <rPh sb="2" eb="5">
      <t>トシケン</t>
    </rPh>
    <rPh sb="5" eb="7">
      <t>トシ</t>
    </rPh>
    <rPh sb="9" eb="11">
      <t>チョウサ</t>
    </rPh>
    <phoneticPr fontId="23"/>
  </si>
  <si>
    <t>S46～48</t>
    <phoneticPr fontId="23"/>
  </si>
  <si>
    <t>浜松市、雄踏町
（１市、１町）</t>
    <rPh sb="0" eb="3">
      <t>ハママツシ</t>
    </rPh>
    <rPh sb="4" eb="7">
      <t>ユウトウチョウ</t>
    </rPh>
    <rPh sb="10" eb="11">
      <t>シ</t>
    </rPh>
    <rPh sb="13" eb="14">
      <t>チョウ</t>
    </rPh>
    <phoneticPr fontId="23"/>
  </si>
  <si>
    <t>第1回 西遠都市圏ＰＴ調査</t>
    <phoneticPr fontId="23"/>
  </si>
  <si>
    <t>S50～52</t>
  </si>
  <si>
    <t>浜松市､浜北市､舞阪町､雄踏町､可美村
(２市２町１村)</t>
    <phoneticPr fontId="23"/>
  </si>
  <si>
    <t>第2回 西遠都市圏ＰＴ調査</t>
    <phoneticPr fontId="23"/>
  </si>
  <si>
    <t>S60～62</t>
  </si>
  <si>
    <t>浜松市､浜北市､湖西市､磐田市､天竜市､舞阪町､新居町､雄踏町､細江町､引佐町､三ヶ日町､豊田町､福田町､竜洋町､可美村､豊岡村　(５市９町２村)</t>
    <phoneticPr fontId="23"/>
  </si>
  <si>
    <t>第3回 西遠都市圏ＰＴ調査企画準備調査</t>
    <rPh sb="13" eb="15">
      <t>キカク</t>
    </rPh>
    <rPh sb="15" eb="17">
      <t>ジュンビ</t>
    </rPh>
    <rPh sb="17" eb="19">
      <t>チョウサ</t>
    </rPh>
    <phoneticPr fontId="23"/>
  </si>
  <si>
    <t>Ｈ6</t>
    <phoneticPr fontId="23"/>
  </si>
  <si>
    <t>浜松市､浜北市､湖西市､磐田市､天竜市､袋井市､舞阪町､新居町､雄踏町､細江町､引佐町､三ヶ日町､豊田町､福田町､竜洋町､豊岡村､森町､浅羽町
(６市11町１村)</t>
    <phoneticPr fontId="23"/>
  </si>
  <si>
    <t>浜松市､浜北市､湖西市､磐田市､天竜市､袋井市､舞阪町､新居町､雄踏町､細江町､引佐町､三ヶ日町､豊田町､福田町､竜洋町､豊岡村､森町､浅羽町</t>
    <phoneticPr fontId="23"/>
  </si>
  <si>
    <t>第3回 西遠都市圏ＰＴ調査</t>
    <phoneticPr fontId="23"/>
  </si>
  <si>
    <t>H 7～ 9</t>
  </si>
  <si>
    <t>Ｈ7～9西遠都市圏ＰＴ調査策定道路網の見直し調査</t>
    <rPh sb="4" eb="6">
      <t>セイエン</t>
    </rPh>
    <rPh sb="6" eb="9">
      <t>トシケン</t>
    </rPh>
    <rPh sb="11" eb="13">
      <t>チョウサ</t>
    </rPh>
    <rPh sb="13" eb="15">
      <t>サクテイ</t>
    </rPh>
    <rPh sb="15" eb="18">
      <t>ドウロモウ</t>
    </rPh>
    <rPh sb="19" eb="21">
      <t>ミナオ</t>
    </rPh>
    <rPh sb="22" eb="24">
      <t>チョウサ</t>
    </rPh>
    <phoneticPr fontId="23"/>
  </si>
  <si>
    <t>浜松市､浜北市､湖西市､磐田市､天竜市､袋井市､舞阪町､新居町､雄踏町､細江町､引佐町､三ヶ日町､豊田町､福田町､竜洋町､豊岡村､森町､浅羽町　(６市11町１村)</t>
    <phoneticPr fontId="23"/>
  </si>
  <si>
    <t>第4回 西遠都市圏ＰＴ調査予備調査</t>
    <rPh sb="13" eb="15">
      <t>ヨビ</t>
    </rPh>
    <rPh sb="15" eb="17">
      <t>チョウサ</t>
    </rPh>
    <phoneticPr fontId="23"/>
  </si>
  <si>
    <t>Ｈ18</t>
    <phoneticPr fontId="23"/>
  </si>
  <si>
    <t>浜松市､湖西市､磐田市､袋井市､新居町､森町
(４市２町)</t>
    <phoneticPr fontId="23"/>
  </si>
  <si>
    <t>浜松市､湖西市､磐田市､袋井市､新居町､森町</t>
    <phoneticPr fontId="23"/>
  </si>
  <si>
    <t>第4回 西遠都市圏ＰＴ調査</t>
    <phoneticPr fontId="23"/>
  </si>
  <si>
    <t>H19～21</t>
  </si>
  <si>
    <t>静岡県
浜松市</t>
    <rPh sb="0" eb="3">
      <t>シズオカケン</t>
    </rPh>
    <rPh sb="4" eb="7">
      <t>ハママツシ</t>
    </rPh>
    <phoneticPr fontId="23"/>
  </si>
  <si>
    <t>第5回 西遠都市圏ＰＴ調査予備調査</t>
    <rPh sb="13" eb="15">
      <t>ヨビ</t>
    </rPh>
    <rPh sb="15" eb="17">
      <t>チョウサ</t>
    </rPh>
    <phoneticPr fontId="23"/>
  </si>
  <si>
    <t>浜松市､湖西市､磐田市､袋井市､菊川市､掛川市、森町、　(６市１町)</t>
    <rPh sb="16" eb="18">
      <t>キクガワ</t>
    </rPh>
    <rPh sb="18" eb="19">
      <t>シ</t>
    </rPh>
    <phoneticPr fontId="23"/>
  </si>
  <si>
    <t>浜松市、磐田市、掛川市、袋井市、湖西市、菊川市、森町</t>
    <phoneticPr fontId="23"/>
  </si>
  <si>
    <t>第5回 西遠都市圏ＰＴ調査</t>
  </si>
  <si>
    <t>R4～7</t>
    <phoneticPr fontId="23"/>
  </si>
  <si>
    <t>４－３　　流域別下水道整備総合計画調査箇所</t>
    <rPh sb="5" eb="7">
      <t>リュウイキ</t>
    </rPh>
    <rPh sb="7" eb="8">
      <t>ベツ</t>
    </rPh>
    <rPh sb="8" eb="13">
      <t>ゲスイドウセイビ</t>
    </rPh>
    <rPh sb="13" eb="17">
      <t>ソウゴウケイカク</t>
    </rPh>
    <rPh sb="17" eb="19">
      <t>チョウサ</t>
    </rPh>
    <rPh sb="19" eb="21">
      <t>カショ</t>
    </rPh>
    <phoneticPr fontId="1"/>
  </si>
  <si>
    <r>
      <t>令和</t>
    </r>
    <r>
      <rPr>
        <sz val="11"/>
        <rFont val="ＭＳ Ｐゴシック"/>
        <family val="3"/>
        <charset val="128"/>
      </rPr>
      <t>7年3月31日現在</t>
    </r>
    <rPh sb="0" eb="2">
      <t>レイワ</t>
    </rPh>
    <rPh sb="3" eb="4">
      <t>ネン</t>
    </rPh>
    <rPh sb="4" eb="5">
      <t>ヘイネン</t>
    </rPh>
    <rPh sb="5" eb="6">
      <t>ガツ</t>
    </rPh>
    <rPh sb="8" eb="9">
      <t>ヒ</t>
    </rPh>
    <rPh sb="9" eb="11">
      <t>ゲンザイ</t>
    </rPh>
    <phoneticPr fontId="1"/>
  </si>
  <si>
    <t>流総計画名</t>
    <rPh sb="0" eb="4">
      <t>リュウソウケイカク</t>
    </rPh>
    <rPh sb="4" eb="5">
      <t>メイ</t>
    </rPh>
    <phoneticPr fontId="1"/>
  </si>
  <si>
    <t>調査区域市町村</t>
    <rPh sb="0" eb="2">
      <t>チョウサ</t>
    </rPh>
    <rPh sb="2" eb="4">
      <t>クイキ</t>
    </rPh>
    <rPh sb="4" eb="7">
      <t>シチョウソン</t>
    </rPh>
    <phoneticPr fontId="1"/>
  </si>
  <si>
    <t>調査年度</t>
    <rPh sb="0" eb="2">
      <t>チョウサ</t>
    </rPh>
    <rPh sb="2" eb="4">
      <t>ネンド</t>
    </rPh>
    <phoneticPr fontId="1"/>
  </si>
  <si>
    <t>基準年度</t>
    <rPh sb="0" eb="2">
      <t>キジュン</t>
    </rPh>
    <rPh sb="2" eb="4">
      <t>ネンド</t>
    </rPh>
    <phoneticPr fontId="1"/>
  </si>
  <si>
    <t>申請</t>
    <rPh sb="0" eb="2">
      <t>シンセイ</t>
    </rPh>
    <phoneticPr fontId="1"/>
  </si>
  <si>
    <t>承認</t>
    <rPh sb="0" eb="2">
      <t>ショウニン</t>
    </rPh>
    <phoneticPr fontId="1"/>
  </si>
  <si>
    <t>現況</t>
    <rPh sb="0" eb="2">
      <t>ゲンキョウ</t>
    </rPh>
    <phoneticPr fontId="1"/>
  </si>
  <si>
    <t>将来</t>
    <rPh sb="0" eb="2">
      <t>ショウライ</t>
    </rPh>
    <phoneticPr fontId="1"/>
  </si>
  <si>
    <t>狩野川</t>
    <rPh sb="0" eb="3">
      <t>カノガワ</t>
    </rPh>
    <phoneticPr fontId="1"/>
  </si>
  <si>
    <t xml:space="preserve"> 沼津市､三島市、御殿場市、裾野市、</t>
    <rPh sb="1" eb="4">
      <t>ヌマヅシ</t>
    </rPh>
    <rPh sb="5" eb="8">
      <t>ミシマシ</t>
    </rPh>
    <rPh sb="9" eb="13">
      <t>ゴテンバシ</t>
    </rPh>
    <rPh sb="14" eb="17">
      <t>スソノシ</t>
    </rPh>
    <phoneticPr fontId="1"/>
  </si>
  <si>
    <t>S47～48</t>
    <phoneticPr fontId="1"/>
  </si>
  <si>
    <t>S45</t>
    <phoneticPr fontId="1"/>
  </si>
  <si>
    <t>S65</t>
    <phoneticPr fontId="1"/>
  </si>
  <si>
    <t>（当初）</t>
    <rPh sb="1" eb="3">
      <t>トウショ</t>
    </rPh>
    <phoneticPr fontId="1"/>
  </si>
  <si>
    <t>伊豆市、伊豆の国市、函南町、清水町、</t>
    <rPh sb="0" eb="2">
      <t>イズ</t>
    </rPh>
    <rPh sb="2" eb="3">
      <t>シ</t>
    </rPh>
    <rPh sb="4" eb="6">
      <t>イズ</t>
    </rPh>
    <rPh sb="7" eb="8">
      <t>クニ</t>
    </rPh>
    <rPh sb="8" eb="9">
      <t>シ</t>
    </rPh>
    <phoneticPr fontId="1"/>
  </si>
  <si>
    <t>長泉町、小山町</t>
    <phoneticPr fontId="1"/>
  </si>
  <si>
    <t>S54～56</t>
    <phoneticPr fontId="1"/>
  </si>
  <si>
    <t>S55</t>
    <phoneticPr fontId="1"/>
  </si>
  <si>
    <t>S75</t>
    <phoneticPr fontId="1"/>
  </si>
  <si>
    <t>（第1回見直し）</t>
    <rPh sb="1" eb="4">
      <t>ダイ１カイ</t>
    </rPh>
    <rPh sb="4" eb="6">
      <t>ミナオ</t>
    </rPh>
    <phoneticPr fontId="1"/>
  </si>
  <si>
    <t>（6市4町）</t>
  </si>
  <si>
    <t>H3～4</t>
    <phoneticPr fontId="1"/>
  </si>
  <si>
    <t>H22</t>
    <phoneticPr fontId="1"/>
  </si>
  <si>
    <t>（第2回見直し）</t>
    <rPh sb="1" eb="4">
      <t>ダイ２カイ</t>
    </rPh>
    <rPh sb="4" eb="6">
      <t>ミナオ</t>
    </rPh>
    <phoneticPr fontId="1"/>
  </si>
  <si>
    <t>H14～16</t>
    <phoneticPr fontId="1"/>
  </si>
  <si>
    <t>H12</t>
    <phoneticPr fontId="1"/>
  </si>
  <si>
    <t>H32</t>
    <phoneticPr fontId="1"/>
  </si>
  <si>
    <t>（第3回見直し）</t>
    <rPh sb="1" eb="4">
      <t>ダイ２カイ</t>
    </rPh>
    <rPh sb="4" eb="6">
      <t>ミナオ</t>
    </rPh>
    <phoneticPr fontId="1"/>
  </si>
  <si>
    <t>H24～26</t>
    <phoneticPr fontId="1"/>
  </si>
  <si>
    <t>H42</t>
    <phoneticPr fontId="1"/>
  </si>
  <si>
    <t>（第4回見直し）</t>
    <rPh sb="1" eb="2">
      <t>ダイ</t>
    </rPh>
    <rPh sb="3" eb="4">
      <t>カイ</t>
    </rPh>
    <rPh sb="4" eb="6">
      <t>ミナオ</t>
    </rPh>
    <phoneticPr fontId="1"/>
  </si>
  <si>
    <t>浜名湖</t>
    <rPh sb="0" eb="3">
      <t>ハマナコ</t>
    </rPh>
    <phoneticPr fontId="1"/>
  </si>
  <si>
    <t xml:space="preserve"> 浜松市、湖西市</t>
    <rPh sb="1" eb="4">
      <t>ハママツシ</t>
    </rPh>
    <phoneticPr fontId="1"/>
  </si>
  <si>
    <t>S48</t>
    <phoneticPr fontId="1"/>
  </si>
  <si>
    <t>（2市）</t>
    <phoneticPr fontId="1"/>
  </si>
  <si>
    <t>S61～62</t>
    <phoneticPr fontId="1"/>
  </si>
  <si>
    <t>S60</t>
    <phoneticPr fontId="1"/>
  </si>
  <si>
    <t>H17</t>
    <phoneticPr fontId="1"/>
  </si>
  <si>
    <t>（第1回見直し）</t>
    <rPh sb="1" eb="2">
      <t>ダイ</t>
    </rPh>
    <rPh sb="2" eb="4">
      <t>１カイ</t>
    </rPh>
    <rPh sb="4" eb="6">
      <t>ミナオ</t>
    </rPh>
    <phoneticPr fontId="1"/>
  </si>
  <si>
    <t>H9～11</t>
    <phoneticPr fontId="1"/>
  </si>
  <si>
    <t>H7</t>
    <phoneticPr fontId="1"/>
  </si>
  <si>
    <t>H27</t>
    <phoneticPr fontId="1"/>
  </si>
  <si>
    <t>H19～21</t>
    <phoneticPr fontId="1"/>
  </si>
  <si>
    <t>H37</t>
    <phoneticPr fontId="1"/>
  </si>
  <si>
    <t>H29～</t>
    <phoneticPr fontId="1"/>
  </si>
  <si>
    <t>R27</t>
  </si>
  <si>
    <t>天竜川左岸</t>
    <rPh sb="0" eb="3">
      <t>テンリュウガワ</t>
    </rPh>
    <rPh sb="3" eb="5">
      <t>サガン</t>
    </rPh>
    <phoneticPr fontId="1"/>
  </si>
  <si>
    <t xml:space="preserve"> 磐田市、掛川市、袋井市、浜松市、</t>
    <rPh sb="1" eb="4">
      <t>イワタシ</t>
    </rPh>
    <rPh sb="5" eb="8">
      <t>カケガワシ</t>
    </rPh>
    <rPh sb="9" eb="12">
      <t>フクロイシ</t>
    </rPh>
    <rPh sb="13" eb="16">
      <t>ハママツシ</t>
    </rPh>
    <phoneticPr fontId="1"/>
  </si>
  <si>
    <t>S48～49</t>
    <phoneticPr fontId="1"/>
  </si>
  <si>
    <t>S70</t>
    <phoneticPr fontId="1"/>
  </si>
  <si>
    <t>（4市1町）</t>
    <phoneticPr fontId="1"/>
  </si>
  <si>
    <t>H1～2</t>
    <phoneticPr fontId="1"/>
  </si>
  <si>
    <t>S62</t>
    <phoneticPr fontId="1"/>
  </si>
  <si>
    <t>H20</t>
    <phoneticPr fontId="1"/>
  </si>
  <si>
    <t>H12～14</t>
    <phoneticPr fontId="1"/>
  </si>
  <si>
    <t>H10</t>
    <phoneticPr fontId="1"/>
  </si>
  <si>
    <t>H30</t>
    <phoneticPr fontId="1"/>
  </si>
  <si>
    <r>
      <t>H22～</t>
    </r>
    <r>
      <rPr>
        <sz val="11"/>
        <rFont val="ＭＳ Ｐゴシック"/>
        <family val="3"/>
        <charset val="128"/>
      </rPr>
      <t>25</t>
    </r>
    <phoneticPr fontId="1"/>
  </si>
  <si>
    <t>H40</t>
    <phoneticPr fontId="1"/>
  </si>
  <si>
    <t>R2～5</t>
    <phoneticPr fontId="1"/>
  </si>
  <si>
    <t>R30</t>
    <phoneticPr fontId="1"/>
  </si>
  <si>
    <t>（第4回見直し）</t>
    <phoneticPr fontId="1"/>
  </si>
  <si>
    <t>大井川・瀬戸川</t>
    <rPh sb="0" eb="3">
      <t>オオイガワ</t>
    </rPh>
    <rPh sb="4" eb="7">
      <t>セトガワ</t>
    </rPh>
    <phoneticPr fontId="1"/>
  </si>
  <si>
    <t>静岡市、島田市、焼津市、藤枝市、</t>
    <rPh sb="0" eb="3">
      <t>シズオカシ</t>
    </rPh>
    <rPh sb="4" eb="7">
      <t>シマダシ</t>
    </rPh>
    <rPh sb="8" eb="11">
      <t>ヤイヅシ</t>
    </rPh>
    <phoneticPr fontId="1"/>
  </si>
  <si>
    <t>H17～19</t>
    <phoneticPr fontId="1"/>
  </si>
  <si>
    <t>H15</t>
    <phoneticPr fontId="1"/>
  </si>
  <si>
    <t>H35</t>
    <phoneticPr fontId="1"/>
  </si>
  <si>
    <t>川根本町</t>
    <rPh sb="0" eb="1">
      <t>ガワ</t>
    </rPh>
    <phoneticPr fontId="1"/>
  </si>
  <si>
    <t xml:space="preserve">                    （4市1町）</t>
    <rPh sb="22" eb="23">
      <t>シ</t>
    </rPh>
    <rPh sb="24" eb="25">
      <t>チョウ</t>
    </rPh>
    <phoneticPr fontId="1"/>
  </si>
  <si>
    <r>
      <t>H27～</t>
    </r>
    <r>
      <rPr>
        <sz val="11"/>
        <rFont val="ＭＳ Ｐゴシック"/>
        <family val="3"/>
        <charset val="128"/>
      </rPr>
      <t>30</t>
    </r>
    <phoneticPr fontId="1"/>
  </si>
  <si>
    <t>H25</t>
    <phoneticPr fontId="1"/>
  </si>
  <si>
    <t>R25</t>
    <phoneticPr fontId="1"/>
  </si>
  <si>
    <t>（第1回見直し）</t>
    <rPh sb="1" eb="2">
      <t>ダイ</t>
    </rPh>
    <rPh sb="3" eb="4">
      <t>カイ</t>
    </rPh>
    <rPh sb="4" eb="6">
      <t>ミナオ</t>
    </rPh>
    <phoneticPr fontId="1"/>
  </si>
  <si>
    <t>奥駿河湾</t>
    <rPh sb="0" eb="4">
      <t>オクスルガワン</t>
    </rPh>
    <phoneticPr fontId="1"/>
  </si>
  <si>
    <t>静岡市、富士宮市、富士市</t>
    <rPh sb="0" eb="3">
      <t>シズオカシ</t>
    </rPh>
    <rPh sb="4" eb="7">
      <t>フジノミヤ</t>
    </rPh>
    <phoneticPr fontId="1"/>
  </si>
  <si>
    <t>H14～16</t>
  </si>
  <si>
    <r>
      <t>H24</t>
    </r>
    <r>
      <rPr>
        <sz val="11"/>
        <rFont val="ＭＳ Ｐゴシック"/>
        <family val="3"/>
        <charset val="128"/>
      </rPr>
      <t>～27</t>
    </r>
    <phoneticPr fontId="1"/>
  </si>
  <si>
    <t>R32</t>
    <phoneticPr fontId="1"/>
  </si>
  <si>
    <t xml:space="preserve">                    （3市）</t>
    <rPh sb="22" eb="23">
      <t>シ</t>
    </rPh>
    <phoneticPr fontId="1"/>
  </si>
  <si>
    <t>菊川</t>
    <rPh sb="0" eb="2">
      <t>キクガワ</t>
    </rPh>
    <phoneticPr fontId="1"/>
  </si>
  <si>
    <t>掛川市、島田市、菊川市</t>
    <rPh sb="0" eb="3">
      <t>カケガワシ</t>
    </rPh>
    <rPh sb="4" eb="7">
      <t>シマダシ</t>
    </rPh>
    <rPh sb="8" eb="10">
      <t>キクガワ</t>
    </rPh>
    <rPh sb="10" eb="11">
      <t>シ</t>
    </rPh>
    <phoneticPr fontId="1"/>
  </si>
  <si>
    <t>（3市）</t>
    <phoneticPr fontId="1"/>
  </si>
  <si>
    <t>H22～24</t>
    <phoneticPr fontId="1"/>
  </si>
  <si>
    <t>（第2回見直し）</t>
    <rPh sb="1" eb="2">
      <t>ダイ</t>
    </rPh>
    <rPh sb="3" eb="4">
      <t>カイ</t>
    </rPh>
    <rPh sb="4" eb="6">
      <t>ミナオ</t>
    </rPh>
    <phoneticPr fontId="1"/>
  </si>
  <si>
    <t>R2～</t>
    <phoneticPr fontId="1"/>
  </si>
  <si>
    <t>（第3回見直し）</t>
    <rPh sb="1" eb="2">
      <t>ダイ</t>
    </rPh>
    <rPh sb="3" eb="4">
      <t>カイ</t>
    </rPh>
    <rPh sb="4" eb="6">
      <t>ミナオ</t>
    </rPh>
    <phoneticPr fontId="1"/>
  </si>
  <si>
    <t>未</t>
    <rPh sb="0" eb="1">
      <t>ミ</t>
    </rPh>
    <phoneticPr fontId="1"/>
  </si>
  <si>
    <t>５　マスタープラン</t>
    <phoneticPr fontId="1"/>
  </si>
  <si>
    <t>　５－１　都市計画区域の整備、開発及び保全の方針（都市計画区域マスタープラン）</t>
    <rPh sb="5" eb="7">
      <t>トシ</t>
    </rPh>
    <rPh sb="7" eb="9">
      <t>ケイカク</t>
    </rPh>
    <rPh sb="9" eb="11">
      <t>クイキ</t>
    </rPh>
    <rPh sb="12" eb="14">
      <t>セイビ</t>
    </rPh>
    <rPh sb="15" eb="17">
      <t>カイハツ</t>
    </rPh>
    <rPh sb="17" eb="18">
      <t>オヨ</t>
    </rPh>
    <rPh sb="19" eb="21">
      <t>ホゼン</t>
    </rPh>
    <rPh sb="22" eb="24">
      <t>ホウシン</t>
    </rPh>
    <rPh sb="25" eb="27">
      <t>トシ</t>
    </rPh>
    <rPh sb="27" eb="29">
      <t>ケイカク</t>
    </rPh>
    <rPh sb="29" eb="31">
      <t>クイキ</t>
    </rPh>
    <phoneticPr fontId="1"/>
  </si>
  <si>
    <t>構成市町名</t>
    <rPh sb="0" eb="2">
      <t>コウセイ</t>
    </rPh>
    <rPh sb="2" eb="3">
      <t>シ</t>
    </rPh>
    <rPh sb="3" eb="4">
      <t>マチ</t>
    </rPh>
    <rPh sb="4" eb="5">
      <t>メイ</t>
    </rPh>
    <phoneticPr fontId="1"/>
  </si>
  <si>
    <t>当初決定</t>
    <rPh sb="0" eb="2">
      <t>トウショ</t>
    </rPh>
    <rPh sb="2" eb="4">
      <t>ケッテイ</t>
    </rPh>
    <phoneticPr fontId="1"/>
  </si>
  <si>
    <t>随　　時　　変　　更</t>
    <rPh sb="0" eb="1">
      <t>ズイ</t>
    </rPh>
    <rPh sb="3" eb="4">
      <t>ジ</t>
    </rPh>
    <rPh sb="6" eb="7">
      <t>ヘン</t>
    </rPh>
    <rPh sb="9" eb="10">
      <t>サラ</t>
    </rPh>
    <phoneticPr fontId="1"/>
  </si>
  <si>
    <t>第6回
定期見直し</t>
    <rPh sb="0" eb="1">
      <t>ダイ</t>
    </rPh>
    <rPh sb="2" eb="3">
      <t>カイ</t>
    </rPh>
    <rPh sb="4" eb="6">
      <t>テイキ</t>
    </rPh>
    <rPh sb="6" eb="8">
      <t>ミナオ</t>
    </rPh>
    <phoneticPr fontId="1"/>
  </si>
  <si>
    <t>随時変更</t>
    <rPh sb="0" eb="2">
      <t>ズイジ</t>
    </rPh>
    <rPh sb="2" eb="4">
      <t>ヘンコウ</t>
    </rPh>
    <phoneticPr fontId="1"/>
  </si>
  <si>
    <t>第7回
定期見直し</t>
    <rPh sb="0" eb="1">
      <t>ダイ</t>
    </rPh>
    <rPh sb="2" eb="3">
      <t>カイ</t>
    </rPh>
    <rPh sb="4" eb="6">
      <t>テイキ</t>
    </rPh>
    <rPh sb="6" eb="8">
      <t>ミナオ</t>
    </rPh>
    <phoneticPr fontId="1"/>
  </si>
  <si>
    <t>第8回
定期見直し</t>
  </si>
  <si>
    <t>廃止</t>
  </si>
  <si>
    <t>線引き都市計画区域</t>
    <rPh sb="0" eb="2">
      <t>センビ</t>
    </rPh>
    <rPh sb="3" eb="5">
      <t>トシ</t>
    </rPh>
    <rPh sb="5" eb="7">
      <t>ケイカク</t>
    </rPh>
    <rPh sb="7" eb="9">
      <t>クイキ</t>
    </rPh>
    <phoneticPr fontId="1"/>
  </si>
  <si>
    <t>伊豆の国市
函南町</t>
    <rPh sb="0" eb="2">
      <t>イズ</t>
    </rPh>
    <rPh sb="3" eb="4">
      <t>クニ</t>
    </rPh>
    <rPh sb="4" eb="5">
      <t>シ</t>
    </rPh>
    <rPh sb="6" eb="9">
      <t>カンナミチョウ</t>
    </rPh>
    <phoneticPr fontId="1"/>
  </si>
  <si>
    <t>県告357</t>
  </si>
  <si>
    <t>名称変更
（市町合併）</t>
    <rPh sb="0" eb="2">
      <t>メイショウ</t>
    </rPh>
    <rPh sb="2" eb="4">
      <t>ヘンコウ</t>
    </rPh>
    <rPh sb="6" eb="7">
      <t>シ</t>
    </rPh>
    <rPh sb="7" eb="8">
      <t>マチ</t>
    </rPh>
    <rPh sb="8" eb="10">
      <t>ガッペイ</t>
    </rPh>
    <phoneticPr fontId="1"/>
  </si>
  <si>
    <t>都計区域再編
（伊豆市分離）</t>
    <phoneticPr fontId="1"/>
  </si>
  <si>
    <t>御殿場小山
広域</t>
    <rPh sb="0" eb="3">
      <t>ゴテンバ</t>
    </rPh>
    <rPh sb="3" eb="5">
      <t>オヤマ</t>
    </rPh>
    <rPh sb="6" eb="8">
      <t>コウイキ</t>
    </rPh>
    <phoneticPr fontId="1"/>
  </si>
  <si>
    <t>御殿場市
小山町</t>
    <rPh sb="0" eb="3">
      <t>ゴテンバ</t>
    </rPh>
    <rPh sb="3" eb="4">
      <t>シ</t>
    </rPh>
    <rPh sb="5" eb="8">
      <t>オヤマチョウ</t>
    </rPh>
    <phoneticPr fontId="1"/>
  </si>
  <si>
    <t>県告356</t>
  </si>
  <si>
    <t>沼津市
三島市
長泉町
清水町</t>
    <rPh sb="0" eb="3">
      <t>ヌマヅシ</t>
    </rPh>
    <rPh sb="4" eb="7">
      <t>ミシマシ</t>
    </rPh>
    <rPh sb="8" eb="11">
      <t>ナガイズミチョウ</t>
    </rPh>
    <rPh sb="12" eb="15">
      <t>シミズチョウ</t>
    </rPh>
    <phoneticPr fontId="1"/>
  </si>
  <si>
    <t>R3.3.30</t>
    <phoneticPr fontId="1"/>
  </si>
  <si>
    <t>三ツ谷地区（三島市）追加</t>
    <rPh sb="0" eb="1">
      <t>ミ</t>
    </rPh>
    <rPh sb="2" eb="3">
      <t>ヤ</t>
    </rPh>
    <rPh sb="3" eb="5">
      <t>チク</t>
    </rPh>
    <rPh sb="6" eb="9">
      <t>ミシマシ</t>
    </rPh>
    <rPh sb="10" eb="12">
      <t>ツイカ</t>
    </rPh>
    <phoneticPr fontId="1"/>
  </si>
  <si>
    <t>裾野市</t>
    <rPh sb="0" eb="2">
      <t>スソノ</t>
    </rPh>
    <rPh sb="2" eb="3">
      <t>シ</t>
    </rPh>
    <phoneticPr fontId="1"/>
  </si>
  <si>
    <t>県告354</t>
    <rPh sb="0" eb="1">
      <t>ケン</t>
    </rPh>
    <rPh sb="1" eb="2">
      <t>コク</t>
    </rPh>
    <phoneticPr fontId="1"/>
  </si>
  <si>
    <t>富士市
富士宮市</t>
    <rPh sb="0" eb="2">
      <t>フジ</t>
    </rPh>
    <rPh sb="2" eb="3">
      <t>シ</t>
    </rPh>
    <rPh sb="4" eb="8">
      <t>フジノミヤシ</t>
    </rPh>
    <phoneticPr fontId="1"/>
  </si>
  <si>
    <t>県告379</t>
    <rPh sb="0" eb="1">
      <t>ケン</t>
    </rPh>
    <rPh sb="1" eb="2">
      <t>コク</t>
    </rPh>
    <phoneticPr fontId="1"/>
  </si>
  <si>
    <t>都計区域再編
（市町合併）</t>
    <phoneticPr fontId="1"/>
  </si>
  <si>
    <r>
      <t xml:space="preserve">静岡
</t>
    </r>
    <r>
      <rPr>
        <sz val="6"/>
        <rFont val="ＭＳ Ｐゴシック"/>
        <family val="3"/>
        <charset val="128"/>
      </rPr>
      <t>(旧静清広域)</t>
    </r>
    <rPh sb="0" eb="2">
      <t>シズオカ</t>
    </rPh>
    <rPh sb="5" eb="7">
      <t>シズキヨ</t>
    </rPh>
    <rPh sb="7" eb="9">
      <t>コウイキ</t>
    </rPh>
    <phoneticPr fontId="1"/>
  </si>
  <si>
    <t>市告431</t>
    <rPh sb="0" eb="1">
      <t>シ</t>
    </rPh>
    <rPh sb="1" eb="2">
      <t>コク</t>
    </rPh>
    <phoneticPr fontId="1"/>
  </si>
  <si>
    <t>都計区域再編
（市町合併）</t>
    <rPh sb="0" eb="1">
      <t>ト</t>
    </rPh>
    <rPh sb="1" eb="2">
      <t>ケイ</t>
    </rPh>
    <rPh sb="2" eb="4">
      <t>クイキ</t>
    </rPh>
    <rPh sb="4" eb="6">
      <t>サイヘン</t>
    </rPh>
    <phoneticPr fontId="1"/>
  </si>
  <si>
    <t>谷津地区除外</t>
    <rPh sb="0" eb="1">
      <t>ヤ</t>
    </rPh>
    <rPh sb="1" eb="2">
      <t>ツ</t>
    </rPh>
    <rPh sb="2" eb="4">
      <t>チク</t>
    </rPh>
    <rPh sb="4" eb="6">
      <t>ジョガイ</t>
    </rPh>
    <phoneticPr fontId="1"/>
  </si>
  <si>
    <t>藤枝市
焼津市</t>
    <rPh sb="0" eb="3">
      <t>フジエダシ</t>
    </rPh>
    <rPh sb="4" eb="7">
      <t>ヤイヅシ</t>
    </rPh>
    <phoneticPr fontId="1"/>
  </si>
  <si>
    <r>
      <t xml:space="preserve">磐田
</t>
    </r>
    <r>
      <rPr>
        <sz val="6"/>
        <rFont val="ＭＳ Ｐゴシック"/>
        <family val="3"/>
        <charset val="128"/>
      </rPr>
      <t>(旧磐南広域)</t>
    </r>
    <rPh sb="0" eb="2">
      <t>イワタ</t>
    </rPh>
    <rPh sb="4" eb="5">
      <t>キュウ</t>
    </rPh>
    <rPh sb="5" eb="6">
      <t>イワ</t>
    </rPh>
    <rPh sb="6" eb="7">
      <t>ミナミ</t>
    </rPh>
    <rPh sb="7" eb="9">
      <t>コウイキ</t>
    </rPh>
    <phoneticPr fontId="1"/>
  </si>
  <si>
    <t>遠州豊田PA
周辺地区追加</t>
    <rPh sb="0" eb="2">
      <t>エンシュウ</t>
    </rPh>
    <rPh sb="2" eb="4">
      <t>トヨタ</t>
    </rPh>
    <rPh sb="7" eb="9">
      <t>シュウヘン</t>
    </rPh>
    <rPh sb="9" eb="11">
      <t>チク</t>
    </rPh>
    <rPh sb="11" eb="13">
      <t>ツイカ</t>
    </rPh>
    <phoneticPr fontId="1"/>
  </si>
  <si>
    <r>
      <t xml:space="preserve">浜松
</t>
    </r>
    <r>
      <rPr>
        <sz val="6"/>
        <rFont val="ＭＳ Ｐゴシック"/>
        <family val="3"/>
        <charset val="128"/>
      </rPr>
      <t>(旧西遠広域)</t>
    </r>
    <rPh sb="0" eb="2">
      <t>ハママツ</t>
    </rPh>
    <rPh sb="4" eb="5">
      <t>キュウ</t>
    </rPh>
    <rPh sb="5" eb="6">
      <t>ニシ</t>
    </rPh>
    <rPh sb="6" eb="7">
      <t>トオシ</t>
    </rPh>
    <rPh sb="7" eb="9">
      <t>コウイキ</t>
    </rPh>
    <phoneticPr fontId="1"/>
  </si>
  <si>
    <t>市告170</t>
    <rPh sb="0" eb="1">
      <t>シ</t>
    </rPh>
    <rPh sb="1" eb="2">
      <t>コク</t>
    </rPh>
    <phoneticPr fontId="1"/>
  </si>
  <si>
    <t>市告243</t>
    <rPh sb="0" eb="1">
      <t>シ</t>
    </rPh>
    <rPh sb="1" eb="2">
      <t>コク</t>
    </rPh>
    <phoneticPr fontId="1"/>
  </si>
  <si>
    <t>奥浜名
広域</t>
    <rPh sb="0" eb="1">
      <t>オク</t>
    </rPh>
    <rPh sb="1" eb="3">
      <t>ハマナ</t>
    </rPh>
    <rPh sb="4" eb="6">
      <t>コウイキ</t>
    </rPh>
    <phoneticPr fontId="1"/>
  </si>
  <si>
    <t>旧細江町
旧引佐町</t>
    <rPh sb="0" eb="1">
      <t>キュウ</t>
    </rPh>
    <rPh sb="1" eb="4">
      <t>ホソエチョウ</t>
    </rPh>
    <rPh sb="5" eb="6">
      <t>キュウ</t>
    </rPh>
    <rPh sb="6" eb="9">
      <t>イナサチョウ</t>
    </rPh>
    <phoneticPr fontId="1"/>
  </si>
  <si>
    <t>浜松都計
に編入</t>
  </si>
  <si>
    <r>
      <t xml:space="preserve">湖西
</t>
    </r>
    <r>
      <rPr>
        <sz val="6"/>
        <rFont val="ＭＳ Ｐゴシック"/>
        <family val="3"/>
        <charset val="128"/>
      </rPr>
      <t>(旧西浜名広域)</t>
    </r>
    <rPh sb="0" eb="2">
      <t>コサイ</t>
    </rPh>
    <rPh sb="4" eb="5">
      <t>キュウ</t>
    </rPh>
    <rPh sb="5" eb="6">
      <t>ニシ</t>
    </rPh>
    <rPh sb="6" eb="8">
      <t>ハマナ</t>
    </rPh>
    <rPh sb="8" eb="10">
      <t>コウイキ</t>
    </rPh>
    <phoneticPr fontId="1"/>
  </si>
  <si>
    <t>上段：年  月  日
　　　　告示番号
下段：変更要因</t>
  </si>
  <si>
    <t>令和7年3月31日現在</t>
    <rPh sb="0" eb="2">
      <t>レイワ</t>
    </rPh>
    <rPh sb="3" eb="4">
      <t>ネン</t>
    </rPh>
    <rPh sb="5" eb="6">
      <t>ガツ</t>
    </rPh>
    <rPh sb="8" eb="9">
      <t>ニチ</t>
    </rPh>
    <rPh sb="9" eb="11">
      <t>ゲンザイ</t>
    </rPh>
    <phoneticPr fontId="1"/>
  </si>
  <si>
    <t>廃止</t>
    <rPh sb="0" eb="2">
      <t>ハイシ</t>
    </rPh>
    <phoneticPr fontId="1"/>
  </si>
  <si>
    <t>非線引き都市計画区域</t>
    <rPh sb="0" eb="1">
      <t>ヒ</t>
    </rPh>
    <rPh sb="1" eb="3">
      <t>センビ</t>
    </rPh>
    <rPh sb="4" eb="6">
      <t>トシ</t>
    </rPh>
    <rPh sb="6" eb="8">
      <t>ケイカク</t>
    </rPh>
    <rPh sb="8" eb="10">
      <t>クイキ</t>
    </rPh>
    <phoneticPr fontId="1"/>
  </si>
  <si>
    <t>南伊豆町</t>
    <rPh sb="0" eb="4">
      <t>ミナミイズチョウ</t>
    </rPh>
    <phoneticPr fontId="1"/>
  </si>
  <si>
    <t>下田市</t>
    <rPh sb="0" eb="2">
      <t>シモダ</t>
    </rPh>
    <rPh sb="2" eb="3">
      <t>シ</t>
    </rPh>
    <phoneticPr fontId="1"/>
  </si>
  <si>
    <t>伊豆
（旧田方広域）</t>
    <rPh sb="0" eb="2">
      <t>イズ</t>
    </rPh>
    <rPh sb="4" eb="5">
      <t>キュウ</t>
    </rPh>
    <rPh sb="5" eb="7">
      <t>タガタ</t>
    </rPh>
    <rPh sb="7" eb="9">
      <t>コウイキ</t>
    </rPh>
    <phoneticPr fontId="1"/>
  </si>
  <si>
    <t>伊豆市</t>
    <rPh sb="0" eb="3">
      <t>イズシ</t>
    </rPh>
    <phoneticPr fontId="1"/>
  </si>
  <si>
    <t>県告366</t>
  </si>
  <si>
    <t>都計区域再編
（田方広域から分離）</t>
    <rPh sb="8" eb="10">
      <t>タガタ</t>
    </rPh>
    <rPh sb="10" eb="12">
      <t>コウイキ</t>
    </rPh>
    <phoneticPr fontId="1"/>
  </si>
  <si>
    <t>都計区域再編
（市全域への拡大）</t>
  </si>
  <si>
    <t>旧芝川町</t>
    <rPh sb="0" eb="1">
      <t>キュウ</t>
    </rPh>
    <rPh sb="1" eb="4">
      <t>シバカワチョウ</t>
    </rPh>
    <phoneticPr fontId="1"/>
  </si>
  <si>
    <t>岳南広域
に編入</t>
    <rPh sb="0" eb="2">
      <t>ガクナン</t>
    </rPh>
    <rPh sb="2" eb="4">
      <t>コウイキ</t>
    </rPh>
    <rPh sb="6" eb="8">
      <t>ヘンニュウ</t>
    </rPh>
    <phoneticPr fontId="1"/>
  </si>
  <si>
    <t>旧富士川町
旧蒲原町
旧由比町</t>
    <rPh sb="0" eb="1">
      <t>キュウ</t>
    </rPh>
    <rPh sb="6" eb="7">
      <t>キュウ</t>
    </rPh>
    <rPh sb="7" eb="10">
      <t>カンバラチョウ</t>
    </rPh>
    <rPh sb="11" eb="12">
      <t>キュウ</t>
    </rPh>
    <rPh sb="12" eb="15">
      <t>ユイチョウ</t>
    </rPh>
    <phoneticPr fontId="1"/>
  </si>
  <si>
    <t>庵原広域
を分割</t>
    <rPh sb="0" eb="2">
      <t>イハラ</t>
    </rPh>
    <rPh sb="2" eb="4">
      <t>コウイキ</t>
    </rPh>
    <rPh sb="6" eb="8">
      <t>ブンカツ</t>
    </rPh>
    <phoneticPr fontId="1"/>
  </si>
  <si>
    <t>旧富士川町</t>
    <rPh sb="0" eb="1">
      <t>キュウ</t>
    </rPh>
    <rPh sb="1" eb="5">
      <t>フジカワチョウ</t>
    </rPh>
    <phoneticPr fontId="1"/>
  </si>
  <si>
    <t>庵原広域
から分離</t>
    <rPh sb="0" eb="2">
      <t>イハラ</t>
    </rPh>
    <rPh sb="2" eb="4">
      <t>コウイキ</t>
    </rPh>
    <rPh sb="7" eb="9">
      <t>ブンリ</t>
    </rPh>
    <phoneticPr fontId="1"/>
  </si>
  <si>
    <t>旧由比町</t>
    <rPh sb="0" eb="1">
      <t>キュウ</t>
    </rPh>
    <rPh sb="1" eb="4">
      <t>ユイチョウ</t>
    </rPh>
    <phoneticPr fontId="1"/>
  </si>
  <si>
    <t>静岡に編入</t>
    <rPh sb="0" eb="2">
      <t>シズオカ</t>
    </rPh>
    <rPh sb="3" eb="5">
      <t>ヘンニュウ</t>
    </rPh>
    <phoneticPr fontId="1"/>
  </si>
  <si>
    <r>
      <t xml:space="preserve">島田
</t>
    </r>
    <r>
      <rPr>
        <sz val="6"/>
        <rFont val="ＭＳ Ｐゴシック"/>
        <family val="3"/>
        <charset val="128"/>
      </rPr>
      <t>(旧島田金谷広域)</t>
    </r>
    <rPh sb="0" eb="2">
      <t>シマダ</t>
    </rPh>
    <rPh sb="4" eb="5">
      <t>キュウ</t>
    </rPh>
    <rPh sb="5" eb="7">
      <t>シマダ</t>
    </rPh>
    <rPh sb="7" eb="9">
      <t>カナヤ</t>
    </rPh>
    <rPh sb="9" eb="11">
      <t>コウイキ</t>
    </rPh>
    <phoneticPr fontId="1"/>
  </si>
  <si>
    <t>榛南・南遠
広域</t>
    <rPh sb="0" eb="2">
      <t>ハイナン</t>
    </rPh>
    <rPh sb="3" eb="5">
      <t>ナンエン</t>
    </rPh>
    <rPh sb="6" eb="8">
      <t>コウイキ</t>
    </rPh>
    <phoneticPr fontId="1"/>
  </si>
  <si>
    <t>牧之原市
御前崎市
吉田町</t>
    <rPh sb="0" eb="1">
      <t>マキ</t>
    </rPh>
    <rPh sb="1" eb="2">
      <t>ノ</t>
    </rPh>
    <rPh sb="2" eb="3">
      <t>ハラ</t>
    </rPh>
    <rPh sb="3" eb="4">
      <t>シ</t>
    </rPh>
    <rPh sb="5" eb="8">
      <t>オマエザキ</t>
    </rPh>
    <rPh sb="8" eb="9">
      <t>シ</t>
    </rPh>
    <rPh sb="10" eb="13">
      <t>ヨシダチョウ</t>
    </rPh>
    <phoneticPr fontId="1"/>
  </si>
  <si>
    <t>R3.319</t>
    <phoneticPr fontId="1"/>
  </si>
  <si>
    <t>県告323.324</t>
    <rPh sb="0" eb="1">
      <t>ケン</t>
    </rPh>
    <rPh sb="1" eb="2">
      <t>コク</t>
    </rPh>
    <phoneticPr fontId="1"/>
  </si>
  <si>
    <t>県告168</t>
    <rPh sb="0" eb="1">
      <t>ケン</t>
    </rPh>
    <rPh sb="1" eb="2">
      <t>コク</t>
    </rPh>
    <phoneticPr fontId="1"/>
  </si>
  <si>
    <t>都計区域再編
（市町合併）</t>
    <rPh sb="0" eb="1">
      <t>ト</t>
    </rPh>
    <rPh sb="1" eb="2">
      <t>ケイ</t>
    </rPh>
    <rPh sb="2" eb="4">
      <t>クイキ</t>
    </rPh>
    <rPh sb="4" eb="6">
      <t>サイヘン</t>
    </rPh>
    <rPh sb="8" eb="9">
      <t>シ</t>
    </rPh>
    <rPh sb="9" eb="10">
      <t>マチ</t>
    </rPh>
    <rPh sb="10" eb="12">
      <t>ガッペイ</t>
    </rPh>
    <phoneticPr fontId="1"/>
  </si>
  <si>
    <t>榛南広域</t>
    <rPh sb="0" eb="2">
      <t>ハイナン</t>
    </rPh>
    <rPh sb="2" eb="4">
      <t>コウイキ</t>
    </rPh>
    <phoneticPr fontId="1"/>
  </si>
  <si>
    <t>吉田町
旧榛原町</t>
    <rPh sb="0" eb="3">
      <t>ヨシダチョウ</t>
    </rPh>
    <rPh sb="4" eb="5">
      <t>キュウ</t>
    </rPh>
    <rPh sb="5" eb="7">
      <t>ハイバラ</t>
    </rPh>
    <rPh sb="7" eb="8">
      <t>チョウ</t>
    </rPh>
    <phoneticPr fontId="1"/>
  </si>
  <si>
    <t>榛南・南遠広域
として再編</t>
    <rPh sb="0" eb="2">
      <t>ハイナン</t>
    </rPh>
    <rPh sb="3" eb="4">
      <t>ナン</t>
    </rPh>
    <rPh sb="4" eb="5">
      <t>エン</t>
    </rPh>
    <rPh sb="5" eb="7">
      <t>コウイキ</t>
    </rPh>
    <rPh sb="11" eb="13">
      <t>サイヘン</t>
    </rPh>
    <phoneticPr fontId="1"/>
  </si>
  <si>
    <t>南遠広域</t>
    <rPh sb="0" eb="2">
      <t>ナンエン</t>
    </rPh>
    <rPh sb="2" eb="4">
      <t>コウイキ</t>
    </rPh>
    <phoneticPr fontId="1"/>
  </si>
  <si>
    <t>旧相良町
御前崎市</t>
    <rPh sb="0" eb="1">
      <t>キュウ</t>
    </rPh>
    <rPh sb="1" eb="4">
      <t>サガラチョウ</t>
    </rPh>
    <rPh sb="5" eb="8">
      <t>オマエザキ</t>
    </rPh>
    <rPh sb="8" eb="9">
      <t>シ</t>
    </rPh>
    <phoneticPr fontId="1"/>
  </si>
  <si>
    <t>東遠広域</t>
    <rPh sb="0" eb="2">
      <t>トウエン</t>
    </rPh>
    <rPh sb="2" eb="4">
      <t>コウイキ</t>
    </rPh>
    <phoneticPr fontId="1"/>
  </si>
  <si>
    <t>掛川市
菊川市</t>
    <rPh sb="0" eb="3">
      <t>カケガワシ</t>
    </rPh>
    <rPh sb="4" eb="6">
      <t>キクガワ</t>
    </rPh>
    <rPh sb="6" eb="7">
      <t>シ</t>
    </rPh>
    <phoneticPr fontId="1"/>
  </si>
  <si>
    <t>旧大東町
旧大須賀町</t>
    <rPh sb="0" eb="1">
      <t>キュウ</t>
    </rPh>
    <rPh sb="1" eb="4">
      <t>ダイトウチョウ</t>
    </rPh>
    <rPh sb="5" eb="6">
      <t>キュウ</t>
    </rPh>
    <rPh sb="6" eb="10">
      <t>オオスカチョウ</t>
    </rPh>
    <phoneticPr fontId="1"/>
  </si>
  <si>
    <t>東遠広域
として再編</t>
    <rPh sb="0" eb="1">
      <t>トウ</t>
    </rPh>
    <rPh sb="1" eb="2">
      <t>エン</t>
    </rPh>
    <rPh sb="2" eb="4">
      <t>コウイキ</t>
    </rPh>
    <rPh sb="8" eb="10">
      <t>サイヘン</t>
    </rPh>
    <phoneticPr fontId="1"/>
  </si>
  <si>
    <t>袋井市
森町</t>
    <rPh sb="0" eb="3">
      <t>フクロイシ</t>
    </rPh>
    <rPh sb="4" eb="6">
      <t>モリマチ</t>
    </rPh>
    <phoneticPr fontId="1"/>
  </si>
  <si>
    <t>袋井駅南地区
追加</t>
    <rPh sb="0" eb="2">
      <t>フクロイ</t>
    </rPh>
    <rPh sb="2" eb="4">
      <t>エキナン</t>
    </rPh>
    <rPh sb="4" eb="6">
      <t>チク</t>
    </rPh>
    <rPh sb="7" eb="9">
      <t>ツイカ</t>
    </rPh>
    <phoneticPr fontId="1"/>
  </si>
  <si>
    <t>旧天竜市</t>
    <rPh sb="0" eb="1">
      <t>キュウ</t>
    </rPh>
    <rPh sb="1" eb="4">
      <t>テンリュウシ</t>
    </rPh>
    <phoneticPr fontId="1"/>
  </si>
  <si>
    <t>浜松に編入</t>
    <rPh sb="0" eb="2">
      <t>ハママツ</t>
    </rPh>
    <rPh sb="3" eb="5">
      <t>ヘンニュウ</t>
    </rPh>
    <phoneticPr fontId="1"/>
  </si>
  <si>
    <t>旧三ヶ日町</t>
    <rPh sb="0" eb="1">
      <t>キュウ</t>
    </rPh>
    <rPh sb="1" eb="5">
      <t>ミッカビチョウ</t>
    </rPh>
    <phoneticPr fontId="1"/>
  </si>
  <si>
    <t xml:space="preserve">  ５－２　　都市再開発方針</t>
    <rPh sb="7" eb="12">
      <t>トシサイカイハツ</t>
    </rPh>
    <rPh sb="12" eb="14">
      <t>ホウシン</t>
    </rPh>
    <phoneticPr fontId="1"/>
  </si>
  <si>
    <r>
      <t>令和</t>
    </r>
    <r>
      <rPr>
        <sz val="11"/>
        <rFont val="ＭＳ Ｐゴシック"/>
        <family val="3"/>
        <charset val="128"/>
      </rPr>
      <t>7年3月31日現在</t>
    </r>
    <rPh sb="0" eb="2">
      <t>レイワ</t>
    </rPh>
    <rPh sb="3" eb="4">
      <t>ネン</t>
    </rPh>
    <rPh sb="5" eb="6">
      <t>ガツ</t>
    </rPh>
    <rPh sb="8" eb="9">
      <t>ヒ</t>
    </rPh>
    <rPh sb="9" eb="11">
      <t>ゲンザイ</t>
    </rPh>
    <phoneticPr fontId="1"/>
  </si>
  <si>
    <t>区分</t>
    <rPh sb="0" eb="2">
      <t>クブン</t>
    </rPh>
    <phoneticPr fontId="1"/>
  </si>
  <si>
    <t>面積 (ha)</t>
    <rPh sb="0" eb="2">
      <t>メンセキ</t>
    </rPh>
    <phoneticPr fontId="1"/>
  </si>
  <si>
    <t>最終決定</t>
    <rPh sb="0" eb="2">
      <t>サイシュウ</t>
    </rPh>
    <rPh sb="2" eb="4">
      <t>ケッテイ</t>
    </rPh>
    <phoneticPr fontId="1"/>
  </si>
  <si>
    <t>名称変更</t>
    <rPh sb="0" eb="2">
      <t>メイショウ</t>
    </rPh>
    <rPh sb="2" eb="4">
      <t>ヘンコウ</t>
    </rPh>
    <phoneticPr fontId="1"/>
  </si>
  <si>
    <t>再開発促進地区</t>
    <rPh sb="0" eb="3">
      <t>サイカイハツ</t>
    </rPh>
    <rPh sb="3" eb="5">
      <t>ソクシン</t>
    </rPh>
    <rPh sb="5" eb="7">
      <t>チク</t>
    </rPh>
    <phoneticPr fontId="1"/>
  </si>
  <si>
    <t>市告701</t>
    <rPh sb="0" eb="1">
      <t>シ</t>
    </rPh>
    <rPh sb="1" eb="2">
      <t>コク</t>
    </rPh>
    <phoneticPr fontId="1"/>
  </si>
  <si>
    <t>合計</t>
    <rPh sb="0" eb="2">
      <t>ゴウケイ</t>
    </rPh>
    <phoneticPr fontId="1"/>
  </si>
  <si>
    <t>　5-3 市町村の都市計画に関する基本的な方針等の策定状況</t>
    <rPh sb="5" eb="8">
      <t>シチョウソン</t>
    </rPh>
    <rPh sb="9" eb="11">
      <t>トシ</t>
    </rPh>
    <rPh sb="11" eb="13">
      <t>ケイカク</t>
    </rPh>
    <rPh sb="14" eb="15">
      <t>カン</t>
    </rPh>
    <rPh sb="17" eb="20">
      <t>キホンテキ</t>
    </rPh>
    <rPh sb="21" eb="23">
      <t>ホウシン</t>
    </rPh>
    <rPh sb="23" eb="24">
      <t>トウ</t>
    </rPh>
    <rPh sb="25" eb="27">
      <t>サクテイ</t>
    </rPh>
    <rPh sb="27" eb="29">
      <t>ジョウキョウ</t>
    </rPh>
    <phoneticPr fontId="1"/>
  </si>
  <si>
    <r>
      <t>令和</t>
    </r>
    <r>
      <rPr>
        <sz val="11"/>
        <rFont val="ＭＳ Ｐゴシック"/>
        <family val="3"/>
        <charset val="128"/>
      </rPr>
      <t>7年3月31日現在</t>
    </r>
    <rPh sb="0" eb="2">
      <t>レイワ</t>
    </rPh>
    <rPh sb="3" eb="4">
      <t>ネン</t>
    </rPh>
    <rPh sb="5" eb="6">
      <t>ガツ</t>
    </rPh>
    <rPh sb="8" eb="9">
      <t>ニチ</t>
    </rPh>
    <rPh sb="9" eb="11">
      <t>ゲンザイ</t>
    </rPh>
    <phoneticPr fontId="1"/>
  </si>
  <si>
    <t>土木事務所</t>
    <rPh sb="0" eb="2">
      <t>ドボク</t>
    </rPh>
    <rPh sb="2" eb="4">
      <t>ジム</t>
    </rPh>
    <rPh sb="4" eb="5">
      <t>ショ</t>
    </rPh>
    <phoneticPr fontId="1"/>
  </si>
  <si>
    <t>市町名</t>
    <rPh sb="0" eb="1">
      <t>シ</t>
    </rPh>
    <rPh sb="1" eb="2">
      <t>マチ</t>
    </rPh>
    <rPh sb="2" eb="3">
      <t>メイ</t>
    </rPh>
    <phoneticPr fontId="1"/>
  </si>
  <si>
    <t xml:space="preserve"> 市町村の都市計画に関する基本的な方針</t>
    <phoneticPr fontId="1"/>
  </si>
  <si>
    <t>市街化調整区域等の地区計画の基本的な方針</t>
    <rPh sb="0" eb="3">
      <t>シガイカ</t>
    </rPh>
    <rPh sb="7" eb="8">
      <t>トウ</t>
    </rPh>
    <rPh sb="14" eb="17">
      <t>キホンテキ</t>
    </rPh>
    <phoneticPr fontId="1"/>
  </si>
  <si>
    <r>
      <t xml:space="preserve">H21
</t>
    </r>
    <r>
      <rPr>
        <sz val="9"/>
        <rFont val="ＭＳ Ｐゴシック"/>
        <family val="3"/>
        <charset val="128"/>
      </rPr>
      <t>以前</t>
    </r>
    <rPh sb="4" eb="6">
      <t>イゼン</t>
    </rPh>
    <phoneticPr fontId="1"/>
  </si>
  <si>
    <t>R1</t>
    <phoneticPr fontId="1"/>
  </si>
  <si>
    <t>R2</t>
    <phoneticPr fontId="1"/>
  </si>
  <si>
    <t>R3</t>
    <phoneticPr fontId="1"/>
  </si>
  <si>
    <t>R4</t>
    <phoneticPr fontId="1"/>
  </si>
  <si>
    <t>R5</t>
  </si>
  <si>
    <t>R6</t>
    <phoneticPr fontId="1"/>
  </si>
  <si>
    <t>R2</t>
  </si>
  <si>
    <t>●</t>
    <phoneticPr fontId="1"/>
  </si>
  <si>
    <t>河津町</t>
    <rPh sb="0" eb="2">
      <t>カワヅ</t>
    </rPh>
    <rPh sb="2" eb="3">
      <t>チョウ</t>
    </rPh>
    <phoneticPr fontId="1"/>
  </si>
  <si>
    <t>東伊豆</t>
    <rPh sb="0" eb="1">
      <t>ヒガシ</t>
    </rPh>
    <rPh sb="1" eb="3">
      <t>イズ</t>
    </rPh>
    <phoneticPr fontId="1"/>
  </si>
  <si>
    <t>東伊豆町</t>
    <rPh sb="0" eb="1">
      <t>ヒガシ</t>
    </rPh>
    <rPh sb="1" eb="3">
      <t>イズ</t>
    </rPh>
    <rPh sb="3" eb="4">
      <t>チョウ</t>
    </rPh>
    <phoneticPr fontId="1"/>
  </si>
  <si>
    <t>伊東市</t>
    <rPh sb="0" eb="2">
      <t>イトウ</t>
    </rPh>
    <rPh sb="2" eb="3">
      <t>シ</t>
    </rPh>
    <phoneticPr fontId="1"/>
  </si>
  <si>
    <t>熱海市</t>
    <rPh sb="0" eb="2">
      <t>アタミ</t>
    </rPh>
    <rPh sb="2" eb="3">
      <t>シ</t>
    </rPh>
    <phoneticPr fontId="1"/>
  </si>
  <si>
    <t>★</t>
    <phoneticPr fontId="1"/>
  </si>
  <si>
    <t>★</t>
  </si>
  <si>
    <t>●</t>
  </si>
  <si>
    <t>御殿場小山広域</t>
  </si>
  <si>
    <t>東駿河湾広域</t>
  </si>
  <si>
    <t>藤枝市</t>
    <rPh sb="0" eb="2">
      <t>フジエダ</t>
    </rPh>
    <rPh sb="2" eb="3">
      <t>シ</t>
    </rPh>
    <phoneticPr fontId="1"/>
  </si>
  <si>
    <t>〇</t>
    <phoneticPr fontId="13"/>
  </si>
  <si>
    <t>●</t>
    <phoneticPr fontId="13"/>
  </si>
  <si>
    <t>島田市</t>
    <rPh sb="0" eb="2">
      <t>シマダ</t>
    </rPh>
    <rPh sb="2" eb="3">
      <t>シ</t>
    </rPh>
    <phoneticPr fontId="1"/>
  </si>
  <si>
    <t>島田・
袋井</t>
    <rPh sb="0" eb="2">
      <t>シマダ</t>
    </rPh>
    <rPh sb="4" eb="6">
      <t>フクロイ</t>
    </rPh>
    <phoneticPr fontId="1"/>
  </si>
  <si>
    <t>榛南・南遠広域</t>
    <rPh sb="0" eb="1">
      <t>ハイバラ</t>
    </rPh>
    <rPh sb="1" eb="2">
      <t>ナン</t>
    </rPh>
    <rPh sb="3" eb="4">
      <t>ナン</t>
    </rPh>
    <rPh sb="4" eb="5">
      <t>エン</t>
    </rPh>
    <rPh sb="5" eb="7">
      <t>コウイキ</t>
    </rPh>
    <phoneticPr fontId="1"/>
  </si>
  <si>
    <t>吉田町</t>
    <rPh sb="0" eb="2">
      <t>ヨシダ</t>
    </rPh>
    <rPh sb="2" eb="3">
      <t>チョウ</t>
    </rPh>
    <phoneticPr fontId="1"/>
  </si>
  <si>
    <t>御前崎市</t>
    <rPh sb="0" eb="3">
      <t>オマエザキチョウ</t>
    </rPh>
    <rPh sb="3" eb="4">
      <t>シ</t>
    </rPh>
    <phoneticPr fontId="1"/>
  </si>
  <si>
    <t>掛川市</t>
  </si>
  <si>
    <t>袋井市</t>
    <rPh sb="0" eb="2">
      <t>フクロイ</t>
    </rPh>
    <rPh sb="2" eb="3">
      <t>シ</t>
    </rPh>
    <phoneticPr fontId="1"/>
  </si>
  <si>
    <t>湖西市</t>
    <rPh sb="0" eb="2">
      <t>コサイ</t>
    </rPh>
    <rPh sb="2" eb="3">
      <t>シ</t>
    </rPh>
    <phoneticPr fontId="1"/>
  </si>
  <si>
    <t>計</t>
    <rPh sb="0" eb="1">
      <t>ケイ</t>
    </rPh>
    <phoneticPr fontId="1"/>
  </si>
  <si>
    <t>＊着手★　　完成（一部改訂含む）●　　以前完成（旧市町策定含む）○</t>
    <rPh sb="1" eb="3">
      <t>チャクシュ</t>
    </rPh>
    <rPh sb="6" eb="8">
      <t>カンセイ</t>
    </rPh>
    <rPh sb="9" eb="11">
      <t>イチブ</t>
    </rPh>
    <rPh sb="11" eb="13">
      <t>カイテイ</t>
    </rPh>
    <rPh sb="13" eb="14">
      <t>フク</t>
    </rPh>
    <rPh sb="19" eb="21">
      <t>イゼン</t>
    </rPh>
    <rPh sb="21" eb="23">
      <t>カンセイ</t>
    </rPh>
    <rPh sb="29" eb="30">
      <t>フク</t>
    </rPh>
    <phoneticPr fontId="1"/>
  </si>
  <si>
    <r>
      <t>令和</t>
    </r>
    <r>
      <rPr>
        <sz val="11"/>
        <rFont val="ＭＳ Ｐゴシック"/>
        <family val="3"/>
        <charset val="128"/>
      </rPr>
      <t>7年3月31日現在</t>
    </r>
    <phoneticPr fontId="1"/>
  </si>
  <si>
    <t>立地適正化計画</t>
    <phoneticPr fontId="1"/>
  </si>
  <si>
    <t>防災指針</t>
    <rPh sb="0" eb="2">
      <t>ボウサイ</t>
    </rPh>
    <rPh sb="2" eb="4">
      <t>シシン</t>
    </rPh>
    <phoneticPr fontId="1"/>
  </si>
  <si>
    <t>地域公共交通網形成計画</t>
  </si>
  <si>
    <t>地域公共交通計画</t>
  </si>
  <si>
    <t>都市再生特別措置法の改正（平成26年8月施行）</t>
    <rPh sb="0" eb="2">
      <t>トシ</t>
    </rPh>
    <rPh sb="2" eb="4">
      <t>サイセイ</t>
    </rPh>
    <rPh sb="4" eb="6">
      <t>トクベツ</t>
    </rPh>
    <rPh sb="6" eb="9">
      <t>ソチホウ</t>
    </rPh>
    <rPh sb="10" eb="12">
      <t>カイセイ</t>
    </rPh>
    <rPh sb="13" eb="15">
      <t>ヘイセイ</t>
    </rPh>
    <rPh sb="17" eb="18">
      <t>ネン</t>
    </rPh>
    <rPh sb="19" eb="20">
      <t>ガツ</t>
    </rPh>
    <rPh sb="20" eb="22">
      <t>セコウ</t>
    </rPh>
    <phoneticPr fontId="1"/>
  </si>
  <si>
    <t>都市再生特別措置法の改正（令和2年9月施行）</t>
    <rPh sb="0" eb="2">
      <t>トシ</t>
    </rPh>
    <rPh sb="2" eb="4">
      <t>サイセイ</t>
    </rPh>
    <rPh sb="4" eb="6">
      <t>トクベツ</t>
    </rPh>
    <rPh sb="6" eb="9">
      <t>ソチホウ</t>
    </rPh>
    <rPh sb="10" eb="12">
      <t>カイセイ</t>
    </rPh>
    <rPh sb="13" eb="15">
      <t>レイワ</t>
    </rPh>
    <rPh sb="16" eb="17">
      <t>ネン</t>
    </rPh>
    <rPh sb="18" eb="19">
      <t>ガツ</t>
    </rPh>
    <rPh sb="19" eb="21">
      <t>セコウ</t>
    </rPh>
    <phoneticPr fontId="1"/>
  </si>
  <si>
    <t>地域公共交通の活性化及び再生に関する法律の改正（平成26年11月施行）</t>
    <rPh sb="0" eb="4">
      <t>チイキコウキョウ</t>
    </rPh>
    <rPh sb="4" eb="6">
      <t>コウツウ</t>
    </rPh>
    <rPh sb="7" eb="10">
      <t>カッセイカ</t>
    </rPh>
    <rPh sb="10" eb="11">
      <t>オヨ</t>
    </rPh>
    <rPh sb="12" eb="14">
      <t>サイセイ</t>
    </rPh>
    <rPh sb="15" eb="16">
      <t>カン</t>
    </rPh>
    <rPh sb="18" eb="20">
      <t>ホウリツ</t>
    </rPh>
    <rPh sb="21" eb="23">
      <t>カイセイ</t>
    </rPh>
    <rPh sb="24" eb="26">
      <t>ヘイセイ</t>
    </rPh>
    <rPh sb="28" eb="29">
      <t>ネン</t>
    </rPh>
    <rPh sb="31" eb="32">
      <t>ガツ</t>
    </rPh>
    <rPh sb="32" eb="34">
      <t>セコウ</t>
    </rPh>
    <phoneticPr fontId="1"/>
  </si>
  <si>
    <t>▲</t>
    <phoneticPr fontId="1"/>
  </si>
  <si>
    <t>地域公共交通の活性化及び再生に関する法律の改正（令和2年11月施行）</t>
    <rPh sb="0" eb="4">
      <t>チイキコウキョウ</t>
    </rPh>
    <rPh sb="4" eb="6">
      <t>コウツウ</t>
    </rPh>
    <rPh sb="7" eb="10">
      <t>カッセイカ</t>
    </rPh>
    <rPh sb="10" eb="11">
      <t>オヨ</t>
    </rPh>
    <rPh sb="12" eb="14">
      <t>サイセイ</t>
    </rPh>
    <rPh sb="15" eb="16">
      <t>カン</t>
    </rPh>
    <rPh sb="18" eb="20">
      <t>ホウリツ</t>
    </rPh>
    <rPh sb="21" eb="23">
      <t>カイセイ</t>
    </rPh>
    <rPh sb="24" eb="26">
      <t>レイワ</t>
    </rPh>
    <rPh sb="27" eb="28">
      <t>ネン</t>
    </rPh>
    <rPh sb="30" eb="31">
      <t>ガツ</t>
    </rPh>
    <rPh sb="31" eb="33">
      <t>セコウ</t>
    </rPh>
    <phoneticPr fontId="1"/>
  </si>
  <si>
    <t>■</t>
    <phoneticPr fontId="1"/>
  </si>
  <si>
    <t>▲</t>
  </si>
  <si>
    <t>松崎町</t>
    <rPh sb="0" eb="3">
      <t>マツザキチョウ</t>
    </rPh>
    <phoneticPr fontId="1"/>
  </si>
  <si>
    <t>西伊豆町</t>
    <rPh sb="0" eb="4">
      <t>ニシイズチョウ</t>
    </rPh>
    <phoneticPr fontId="1"/>
  </si>
  <si>
    <t>未定</t>
    <rPh sb="0" eb="2">
      <t>ミテイ</t>
    </rPh>
    <phoneticPr fontId="1"/>
  </si>
  <si>
    <t>川根本町</t>
    <rPh sb="0" eb="4">
      <t>カワネホンチョウ</t>
    </rPh>
    <phoneticPr fontId="1"/>
  </si>
  <si>
    <t>牧之原市</t>
  </si>
  <si>
    <t>30（うち市町単独23）</t>
    <rPh sb="5" eb="7">
      <t>シマチ</t>
    </rPh>
    <rPh sb="7" eb="9">
      <t>タンドク</t>
    </rPh>
    <phoneticPr fontId="1"/>
  </si>
  <si>
    <t xml:space="preserve">＊立地適正化計画・防災指針のうち、着手（見直し含む）は★、都市機能誘導区域・居住誘導区域の双方を含む計画を公表した場合は●、 </t>
    <rPh sb="1" eb="3">
      <t>リッチ</t>
    </rPh>
    <rPh sb="3" eb="6">
      <t>テキセイカ</t>
    </rPh>
    <rPh sb="6" eb="8">
      <t>ケイカク</t>
    </rPh>
    <rPh sb="9" eb="11">
      <t>ボウサイ</t>
    </rPh>
    <rPh sb="11" eb="13">
      <t>シシン</t>
    </rPh>
    <rPh sb="17" eb="19">
      <t>チャクシュ</t>
    </rPh>
    <rPh sb="20" eb="22">
      <t>ミナオ</t>
    </rPh>
    <rPh sb="23" eb="24">
      <t>フク</t>
    </rPh>
    <rPh sb="29" eb="31">
      <t>トシ</t>
    </rPh>
    <rPh sb="31" eb="33">
      <t>キノウ</t>
    </rPh>
    <rPh sb="33" eb="35">
      <t>ユウドウ</t>
    </rPh>
    <rPh sb="35" eb="37">
      <t>クイキ</t>
    </rPh>
    <rPh sb="38" eb="40">
      <t>キョジュウ</t>
    </rPh>
    <rPh sb="40" eb="42">
      <t>ユウドウ</t>
    </rPh>
    <rPh sb="42" eb="44">
      <t>クイキ</t>
    </rPh>
    <rPh sb="45" eb="47">
      <t>ソウホウ</t>
    </rPh>
    <rPh sb="48" eb="49">
      <t>フク</t>
    </rPh>
    <rPh sb="50" eb="52">
      <t>ケイカク</t>
    </rPh>
    <rPh sb="53" eb="55">
      <t>コウヒョウ</t>
    </rPh>
    <rPh sb="57" eb="59">
      <t>バアイ</t>
    </rPh>
    <phoneticPr fontId="1"/>
  </si>
  <si>
    <t>　都市機能誘導区域のみを含む計画を公表した場合は▲</t>
    <phoneticPr fontId="1"/>
  </si>
  <si>
    <r>
      <t>＊地域公共交通網形成計画・地域公共交通計画のうち、市町単独の計画は●、広域の計画は▲、同一年度に双方の計画を策定した場合は■</t>
    </r>
    <r>
      <rPr>
        <sz val="11"/>
        <rFont val="ＭＳ Ｐゴシック"/>
        <family val="3"/>
        <charset val="128"/>
      </rPr>
      <t>、一部地域版は○</t>
    </r>
    <rPh sb="1" eb="3">
      <t>チイキ</t>
    </rPh>
    <rPh sb="3" eb="5">
      <t>コウキョウ</t>
    </rPh>
    <rPh sb="5" eb="8">
      <t>コウツウモウ</t>
    </rPh>
    <rPh sb="8" eb="10">
      <t>ケイセイ</t>
    </rPh>
    <rPh sb="10" eb="12">
      <t>ケイカク</t>
    </rPh>
    <rPh sb="13" eb="15">
      <t>チイキ</t>
    </rPh>
    <rPh sb="15" eb="17">
      <t>コウキョウ</t>
    </rPh>
    <rPh sb="17" eb="19">
      <t>コウツウ</t>
    </rPh>
    <rPh sb="19" eb="21">
      <t>ケイカク</t>
    </rPh>
    <rPh sb="25" eb="26">
      <t>シ</t>
    </rPh>
    <rPh sb="26" eb="27">
      <t>マチ</t>
    </rPh>
    <rPh sb="27" eb="29">
      <t>タンドク</t>
    </rPh>
    <rPh sb="30" eb="32">
      <t>ケイカク</t>
    </rPh>
    <rPh sb="35" eb="37">
      <t>コウイキ</t>
    </rPh>
    <rPh sb="38" eb="40">
      <t>ケイカク</t>
    </rPh>
    <rPh sb="43" eb="45">
      <t>ドウイツ</t>
    </rPh>
    <rPh sb="45" eb="47">
      <t>ネンド</t>
    </rPh>
    <rPh sb="48" eb="50">
      <t>ソウホウ</t>
    </rPh>
    <rPh sb="51" eb="53">
      <t>ケイカク</t>
    </rPh>
    <rPh sb="54" eb="56">
      <t>サクテイ</t>
    </rPh>
    <rPh sb="58" eb="60">
      <t>バアイ</t>
    </rPh>
    <rPh sb="63" eb="65">
      <t>イチブ</t>
    </rPh>
    <rPh sb="65" eb="67">
      <t>チイキ</t>
    </rPh>
    <rPh sb="67" eb="68">
      <t>バン</t>
    </rPh>
    <phoneticPr fontId="1"/>
  </si>
  <si>
    <t>５－４　緑のマスタープラン・緑の基本計画策定（公表）年度</t>
    <rPh sb="4" eb="5">
      <t>ミドリ</t>
    </rPh>
    <rPh sb="14" eb="15">
      <t>ミドリ</t>
    </rPh>
    <rPh sb="16" eb="18">
      <t>キホン</t>
    </rPh>
    <rPh sb="18" eb="20">
      <t>ケイカク</t>
    </rPh>
    <rPh sb="20" eb="22">
      <t>サクテイ</t>
    </rPh>
    <rPh sb="23" eb="25">
      <t>コウヒョウ</t>
    </rPh>
    <rPh sb="26" eb="28">
      <t>ネンド</t>
    </rPh>
    <phoneticPr fontId="23"/>
  </si>
  <si>
    <t>令和7年3月31日現在</t>
    <rPh sb="0" eb="2">
      <t>レイワ</t>
    </rPh>
    <rPh sb="3" eb="4">
      <t>ネン</t>
    </rPh>
    <rPh sb="5" eb="6">
      <t>ガツ</t>
    </rPh>
    <rPh sb="8" eb="9">
      <t>ニチ</t>
    </rPh>
    <rPh sb="9" eb="11">
      <t>ゲンザイ</t>
    </rPh>
    <phoneticPr fontId="23"/>
  </si>
  <si>
    <t>都市計画区域名</t>
    <rPh sb="0" eb="2">
      <t>トシ</t>
    </rPh>
    <rPh sb="2" eb="4">
      <t>ケイカク</t>
    </rPh>
    <rPh sb="4" eb="6">
      <t>クイキ</t>
    </rPh>
    <rPh sb="6" eb="7">
      <t>メイ</t>
    </rPh>
    <phoneticPr fontId="23"/>
  </si>
  <si>
    <t>策定（公表）年度</t>
    <rPh sb="0" eb="2">
      <t>サクテイ</t>
    </rPh>
    <rPh sb="3" eb="5">
      <t>コウヒョウ</t>
    </rPh>
    <rPh sb="6" eb="8">
      <t>ネンド</t>
    </rPh>
    <phoneticPr fontId="23"/>
  </si>
  <si>
    <t>S51</t>
    <phoneticPr fontId="23"/>
  </si>
  <si>
    <t>S53</t>
    <phoneticPr fontId="1"/>
  </si>
  <si>
    <t>S53</t>
    <phoneticPr fontId="23"/>
  </si>
  <si>
    <t>S54</t>
    <phoneticPr fontId="23"/>
  </si>
  <si>
    <t>S55</t>
    <phoneticPr fontId="23"/>
  </si>
  <si>
    <t>S60</t>
    <phoneticPr fontId="23"/>
  </si>
  <si>
    <t>H5</t>
    <phoneticPr fontId="23"/>
  </si>
  <si>
    <t>H6</t>
    <phoneticPr fontId="23"/>
  </si>
  <si>
    <t>H7</t>
    <phoneticPr fontId="23"/>
  </si>
  <si>
    <t>H10</t>
    <phoneticPr fontId="23"/>
  </si>
  <si>
    <t>H12</t>
    <phoneticPr fontId="23"/>
  </si>
  <si>
    <t>H13</t>
    <phoneticPr fontId="23"/>
  </si>
  <si>
    <t>H14</t>
    <phoneticPr fontId="23"/>
  </si>
  <si>
    <t>H15</t>
    <phoneticPr fontId="23"/>
  </si>
  <si>
    <t>H16</t>
    <phoneticPr fontId="23"/>
  </si>
  <si>
    <t>H19</t>
    <phoneticPr fontId="23"/>
  </si>
  <si>
    <t>H20</t>
    <phoneticPr fontId="23"/>
  </si>
  <si>
    <t>H21</t>
    <phoneticPr fontId="23"/>
  </si>
  <si>
    <t>H26</t>
  </si>
  <si>
    <t>H27</t>
    <phoneticPr fontId="23"/>
  </si>
  <si>
    <t>H29</t>
  </si>
  <si>
    <t>H30</t>
    <phoneticPr fontId="23"/>
  </si>
  <si>
    <t>R1</t>
    <phoneticPr fontId="23"/>
  </si>
  <si>
    <t>R2</t>
    <phoneticPr fontId="23"/>
  </si>
  <si>
    <t>R3</t>
    <phoneticPr fontId="23"/>
  </si>
  <si>
    <t>R4</t>
    <phoneticPr fontId="23"/>
  </si>
  <si>
    <t>R6</t>
    <phoneticPr fontId="23"/>
  </si>
  <si>
    <t>◎</t>
  </si>
  <si>
    <t>◎</t>
    <phoneticPr fontId="23"/>
  </si>
  <si>
    <t>伊豆の国市（旧大仁町）</t>
  </si>
  <si>
    <t>伊豆の国市（旧伊豆長岡町）</t>
  </si>
  <si>
    <t>伊豆の国市（旧韮山町）</t>
  </si>
  <si>
    <t>富士市（旧富士市）</t>
    <rPh sb="0" eb="3">
      <t>フジシ</t>
    </rPh>
    <rPh sb="4" eb="5">
      <t>キュウ</t>
    </rPh>
    <rPh sb="5" eb="7">
      <t>フジ</t>
    </rPh>
    <rPh sb="7" eb="8">
      <t>シ</t>
    </rPh>
    <phoneticPr fontId="23"/>
  </si>
  <si>
    <t>富士市（旧富士川町）</t>
    <rPh sb="0" eb="2">
      <t>フジ</t>
    </rPh>
    <rPh sb="2" eb="3">
      <t>シ</t>
    </rPh>
    <rPh sb="4" eb="5">
      <t>キュウ</t>
    </rPh>
    <rPh sb="5" eb="9">
      <t>フジカワチョウ</t>
    </rPh>
    <phoneticPr fontId="23"/>
  </si>
  <si>
    <t>富士宮市（旧富士宮市）</t>
    <rPh sb="0" eb="4">
      <t>フジノミヤシ</t>
    </rPh>
    <rPh sb="5" eb="6">
      <t>キュウ</t>
    </rPh>
    <rPh sb="6" eb="10">
      <t>フジノミヤシ</t>
    </rPh>
    <phoneticPr fontId="23"/>
  </si>
  <si>
    <t>富士宮市（旧芝川町）</t>
    <rPh sb="0" eb="4">
      <t>フジノミヤシ</t>
    </rPh>
    <rPh sb="5" eb="6">
      <t>キュウ</t>
    </rPh>
    <rPh sb="6" eb="9">
      <t>シバカワチョウ</t>
    </rPh>
    <phoneticPr fontId="23"/>
  </si>
  <si>
    <t>静岡市（旧由比町）</t>
    <rPh sb="0" eb="3">
      <t>シズオカシ</t>
    </rPh>
    <rPh sb="4" eb="5">
      <t>キュウ</t>
    </rPh>
    <rPh sb="5" eb="7">
      <t>ユイ</t>
    </rPh>
    <rPh sb="7" eb="8">
      <t>チョウ</t>
    </rPh>
    <phoneticPr fontId="23"/>
  </si>
  <si>
    <t>静岡市（旧蒲原町）</t>
    <rPh sb="0" eb="3">
      <t>シズオカシ</t>
    </rPh>
    <rPh sb="4" eb="5">
      <t>キュウ</t>
    </rPh>
    <rPh sb="5" eb="8">
      <t>カンバラチョウ</t>
    </rPh>
    <phoneticPr fontId="23"/>
  </si>
  <si>
    <t>静岡市(旧清水市)</t>
    <rPh sb="0" eb="3">
      <t>シズオカシ</t>
    </rPh>
    <rPh sb="4" eb="5">
      <t>キュウ</t>
    </rPh>
    <rPh sb="5" eb="8">
      <t>シミズシ</t>
    </rPh>
    <phoneticPr fontId="23"/>
  </si>
  <si>
    <t>静岡市(旧静岡市)</t>
    <rPh sb="0" eb="3">
      <t>シズオカシ</t>
    </rPh>
    <rPh sb="4" eb="5">
      <t>キュウ</t>
    </rPh>
    <rPh sb="5" eb="8">
      <t>シズオカシ</t>
    </rPh>
    <phoneticPr fontId="23"/>
  </si>
  <si>
    <t>藤枝市（旧藤枝市）</t>
    <rPh sb="0" eb="3">
      <t>フジエダシ</t>
    </rPh>
    <rPh sb="4" eb="5">
      <t>キュウ</t>
    </rPh>
    <rPh sb="5" eb="7">
      <t>フジエダ</t>
    </rPh>
    <rPh sb="7" eb="8">
      <t>シ</t>
    </rPh>
    <phoneticPr fontId="23"/>
  </si>
  <si>
    <t>藤枝市（旧岡部町）</t>
    <rPh sb="0" eb="2">
      <t>フジエダ</t>
    </rPh>
    <rPh sb="2" eb="3">
      <t>シ</t>
    </rPh>
    <rPh sb="4" eb="5">
      <t>キュウ</t>
    </rPh>
    <rPh sb="5" eb="8">
      <t>オカベチョウ</t>
    </rPh>
    <phoneticPr fontId="23"/>
  </si>
  <si>
    <t>焼津市（旧焼津市）</t>
    <rPh sb="0" eb="3">
      <t>ヤイヅシ</t>
    </rPh>
    <rPh sb="4" eb="5">
      <t>キュウ</t>
    </rPh>
    <rPh sb="5" eb="7">
      <t>ヤイヅ</t>
    </rPh>
    <rPh sb="7" eb="8">
      <t>シ</t>
    </rPh>
    <phoneticPr fontId="23"/>
  </si>
  <si>
    <t>焼津市（旧大井川町）</t>
    <rPh sb="0" eb="3">
      <t>ヤイヅシ</t>
    </rPh>
    <rPh sb="4" eb="5">
      <t>キュウ</t>
    </rPh>
    <rPh sb="5" eb="9">
      <t>オオイガワチョウ</t>
    </rPh>
    <phoneticPr fontId="23"/>
  </si>
  <si>
    <t>島田市（旧島田市）</t>
    <rPh sb="0" eb="2">
      <t>シマダ</t>
    </rPh>
    <rPh sb="2" eb="3">
      <t>シ</t>
    </rPh>
    <rPh sb="4" eb="5">
      <t>キュウ</t>
    </rPh>
    <rPh sb="5" eb="8">
      <t>シマダシ</t>
    </rPh>
    <phoneticPr fontId="23"/>
  </si>
  <si>
    <t>島田市（旧金谷町）</t>
    <rPh sb="0" eb="3">
      <t>シマダシ</t>
    </rPh>
    <rPh sb="4" eb="5">
      <t>キュウ</t>
    </rPh>
    <rPh sb="5" eb="7">
      <t>カナヤ</t>
    </rPh>
    <rPh sb="7" eb="8">
      <t>チョウ</t>
    </rPh>
    <phoneticPr fontId="23"/>
  </si>
  <si>
    <t>榛南・南遠広域</t>
    <rPh sb="0" eb="1">
      <t>ハイバラ</t>
    </rPh>
    <rPh sb="1" eb="2">
      <t>ミナミ</t>
    </rPh>
    <rPh sb="3" eb="4">
      <t>ナン</t>
    </rPh>
    <rPh sb="4" eb="5">
      <t>エン</t>
    </rPh>
    <rPh sb="5" eb="7">
      <t>コウイキ</t>
    </rPh>
    <phoneticPr fontId="23"/>
  </si>
  <si>
    <t>牧之原市（旧榛原町）</t>
    <rPh sb="0" eb="1">
      <t>マキ</t>
    </rPh>
    <rPh sb="1" eb="2">
      <t>ノ</t>
    </rPh>
    <rPh sb="2" eb="3">
      <t>ハラ</t>
    </rPh>
    <rPh sb="3" eb="4">
      <t>シ</t>
    </rPh>
    <rPh sb="5" eb="6">
      <t>キュウ</t>
    </rPh>
    <rPh sb="6" eb="9">
      <t>ハイバラチョウ</t>
    </rPh>
    <phoneticPr fontId="23"/>
  </si>
  <si>
    <t>牧之原市（旧相良町）</t>
    <rPh sb="0" eb="1">
      <t>マキ</t>
    </rPh>
    <rPh sb="1" eb="2">
      <t>ノ</t>
    </rPh>
    <rPh sb="2" eb="3">
      <t>ハラ</t>
    </rPh>
    <rPh sb="3" eb="4">
      <t>シ</t>
    </rPh>
    <rPh sb="5" eb="6">
      <t>キュウ</t>
    </rPh>
    <rPh sb="6" eb="9">
      <t>サガラチョウ</t>
    </rPh>
    <phoneticPr fontId="23"/>
  </si>
  <si>
    <t>御前崎市（旧御前崎町）</t>
    <rPh sb="0" eb="4">
      <t>オマエザキシ</t>
    </rPh>
    <rPh sb="5" eb="6">
      <t>キュウ</t>
    </rPh>
    <rPh sb="6" eb="10">
      <t>オマエザキチョウ</t>
    </rPh>
    <phoneticPr fontId="23"/>
  </si>
  <si>
    <t>御前崎市（旧浜岡町）</t>
    <rPh sb="0" eb="4">
      <t>オマエザキシ</t>
    </rPh>
    <rPh sb="5" eb="6">
      <t>キュウ</t>
    </rPh>
    <rPh sb="6" eb="8">
      <t>ハマオカ</t>
    </rPh>
    <rPh sb="8" eb="9">
      <t>チョウ</t>
    </rPh>
    <phoneticPr fontId="23"/>
  </si>
  <si>
    <t>掛川市（旧掛川市）</t>
    <rPh sb="0" eb="3">
      <t>カケガワシ</t>
    </rPh>
    <rPh sb="4" eb="5">
      <t>キュウ</t>
    </rPh>
    <rPh sb="5" eb="8">
      <t>カケガワシ</t>
    </rPh>
    <phoneticPr fontId="23"/>
  </si>
  <si>
    <t>掛川市（旧大東町）</t>
    <rPh sb="0" eb="3">
      <t>カケガワシ</t>
    </rPh>
    <rPh sb="4" eb="5">
      <t>キュウ</t>
    </rPh>
    <rPh sb="5" eb="8">
      <t>ダイトウチョウ</t>
    </rPh>
    <phoneticPr fontId="23"/>
  </si>
  <si>
    <t>掛川市（旧大須賀町）</t>
    <rPh sb="0" eb="3">
      <t>カケガワシ</t>
    </rPh>
    <rPh sb="4" eb="5">
      <t>キュウ</t>
    </rPh>
    <rPh sb="5" eb="9">
      <t>オオスカチョウ</t>
    </rPh>
    <phoneticPr fontId="23"/>
  </si>
  <si>
    <t>菊川市(旧菊川町)</t>
    <rPh sb="0" eb="3">
      <t>キクカワシ</t>
    </rPh>
    <rPh sb="4" eb="5">
      <t>キュウ</t>
    </rPh>
    <rPh sb="5" eb="8">
      <t>キクガワチョウ</t>
    </rPh>
    <phoneticPr fontId="23"/>
  </si>
  <si>
    <t>菊川市(旧小笠町)</t>
    <rPh sb="0" eb="3">
      <t>キクカワシ</t>
    </rPh>
    <rPh sb="4" eb="5">
      <t>キュウ</t>
    </rPh>
    <rPh sb="5" eb="8">
      <t>オガサチョウ</t>
    </rPh>
    <phoneticPr fontId="23"/>
  </si>
  <si>
    <t>袋井市（旧袋井市）</t>
    <rPh sb="0" eb="3">
      <t>フクロイシ</t>
    </rPh>
    <rPh sb="4" eb="5">
      <t>キュウ</t>
    </rPh>
    <rPh sb="5" eb="7">
      <t>フクロイ</t>
    </rPh>
    <rPh sb="7" eb="8">
      <t>シ</t>
    </rPh>
    <phoneticPr fontId="23"/>
  </si>
  <si>
    <t>袋井市（旧浅羽町）</t>
    <rPh sb="0" eb="2">
      <t>フクロイ</t>
    </rPh>
    <rPh sb="2" eb="3">
      <t>シ</t>
    </rPh>
    <rPh sb="4" eb="5">
      <t>キュウ</t>
    </rPh>
    <rPh sb="5" eb="8">
      <t>アサバチョウ</t>
    </rPh>
    <phoneticPr fontId="23"/>
  </si>
  <si>
    <t>森町</t>
    <rPh sb="0" eb="2">
      <t>モリマチ</t>
    </rPh>
    <phoneticPr fontId="23"/>
  </si>
  <si>
    <t>磐田市（旧磐田市）</t>
    <rPh sb="0" eb="3">
      <t>イワタシ</t>
    </rPh>
    <rPh sb="4" eb="5">
      <t>キュウ</t>
    </rPh>
    <rPh sb="5" eb="7">
      <t>イワタ</t>
    </rPh>
    <rPh sb="7" eb="8">
      <t>シ</t>
    </rPh>
    <phoneticPr fontId="23"/>
  </si>
  <si>
    <t>磐田市（旧福田町）</t>
    <rPh sb="0" eb="3">
      <t>イワタシ</t>
    </rPh>
    <rPh sb="4" eb="5">
      <t>キュウ</t>
    </rPh>
    <rPh sb="5" eb="7">
      <t>フクダ</t>
    </rPh>
    <rPh sb="7" eb="8">
      <t>チョウ</t>
    </rPh>
    <phoneticPr fontId="23"/>
  </si>
  <si>
    <t>磐田市（旧竜洋町）</t>
    <rPh sb="0" eb="3">
      <t>イワタシ</t>
    </rPh>
    <rPh sb="4" eb="5">
      <t>キュウ</t>
    </rPh>
    <rPh sb="5" eb="7">
      <t>リュウヨウ</t>
    </rPh>
    <rPh sb="7" eb="8">
      <t>チョウ</t>
    </rPh>
    <phoneticPr fontId="23"/>
  </si>
  <si>
    <t>磐田市（旧豊田町）</t>
    <rPh sb="0" eb="3">
      <t>イワタシ</t>
    </rPh>
    <rPh sb="4" eb="5">
      <t>キュウ</t>
    </rPh>
    <rPh sb="5" eb="8">
      <t>トヨタチョウ</t>
    </rPh>
    <phoneticPr fontId="23"/>
  </si>
  <si>
    <t>磐田市（旧豊岡村）</t>
    <rPh sb="0" eb="3">
      <t>イワタシ</t>
    </rPh>
    <rPh sb="4" eb="5">
      <t>キュウ</t>
    </rPh>
    <rPh sb="5" eb="7">
      <t>トヨオカ</t>
    </rPh>
    <rPh sb="7" eb="8">
      <t>ムラ</t>
    </rPh>
    <phoneticPr fontId="23"/>
  </si>
  <si>
    <t>浜松市（旧浜松市）</t>
    <rPh sb="0" eb="3">
      <t>ハママツシ</t>
    </rPh>
    <rPh sb="4" eb="5">
      <t>キュウ</t>
    </rPh>
    <rPh sb="5" eb="8">
      <t>ハママツシ</t>
    </rPh>
    <phoneticPr fontId="23"/>
  </si>
  <si>
    <t>浜松市（旧浜北市）</t>
    <rPh sb="0" eb="3">
      <t>ハママツシ</t>
    </rPh>
    <rPh sb="4" eb="5">
      <t>キュウ</t>
    </rPh>
    <rPh sb="5" eb="8">
      <t>ハマキタシ</t>
    </rPh>
    <phoneticPr fontId="23"/>
  </si>
  <si>
    <t>浜松市（旧雄踏町）</t>
    <rPh sb="0" eb="3">
      <t>ハママツシ</t>
    </rPh>
    <rPh sb="4" eb="5">
      <t>キュウ</t>
    </rPh>
    <rPh sb="5" eb="8">
      <t>ユウトウチョウ</t>
    </rPh>
    <phoneticPr fontId="23"/>
  </si>
  <si>
    <t>浜松市（旧舞阪町）</t>
    <rPh sb="0" eb="3">
      <t>ハママツシ</t>
    </rPh>
    <rPh sb="4" eb="5">
      <t>キュウ</t>
    </rPh>
    <rPh sb="5" eb="8">
      <t>マイサカチョウ</t>
    </rPh>
    <phoneticPr fontId="23"/>
  </si>
  <si>
    <t>浜松市（旧細江町）</t>
    <rPh sb="0" eb="3">
      <t>ハママツシ</t>
    </rPh>
    <rPh sb="4" eb="5">
      <t>キュウ</t>
    </rPh>
    <rPh sb="5" eb="8">
      <t>ホソエチョウ</t>
    </rPh>
    <phoneticPr fontId="23"/>
  </si>
  <si>
    <t>浜松市（旧引佐町）</t>
    <rPh sb="0" eb="3">
      <t>ハママツシ</t>
    </rPh>
    <rPh sb="4" eb="5">
      <t>キュウ</t>
    </rPh>
    <rPh sb="5" eb="8">
      <t>イナサチョウ</t>
    </rPh>
    <phoneticPr fontId="23"/>
  </si>
  <si>
    <t>浜松市（旧三ヶ日町）</t>
    <rPh sb="0" eb="3">
      <t>ハママツシ</t>
    </rPh>
    <rPh sb="4" eb="5">
      <t>キュウ</t>
    </rPh>
    <rPh sb="5" eb="9">
      <t>ミッカビチョウ</t>
    </rPh>
    <phoneticPr fontId="23"/>
  </si>
  <si>
    <t>浜松市（旧天竜市）</t>
    <rPh sb="0" eb="3">
      <t>ハママツシ</t>
    </rPh>
    <rPh sb="4" eb="5">
      <t>キュウ</t>
    </rPh>
    <rPh sb="5" eb="8">
      <t>テンリュウシ</t>
    </rPh>
    <phoneticPr fontId="23"/>
  </si>
  <si>
    <t>湖西市（旧新居町）</t>
    <rPh sb="0" eb="3">
      <t>コサイシ</t>
    </rPh>
    <rPh sb="4" eb="5">
      <t>キュウ</t>
    </rPh>
    <rPh sb="5" eb="8">
      <t>アライチョウ</t>
    </rPh>
    <phoneticPr fontId="23"/>
  </si>
  <si>
    <t>湖西市（旧湖西市）</t>
    <rPh sb="0" eb="3">
      <t>コサイシ</t>
    </rPh>
    <rPh sb="4" eb="5">
      <t>キュウ</t>
    </rPh>
    <rPh sb="5" eb="8">
      <t>コサイシ</t>
    </rPh>
    <phoneticPr fontId="23"/>
  </si>
  <si>
    <t>県計</t>
    <rPh sb="0" eb="1">
      <t>ケン</t>
    </rPh>
    <rPh sb="1" eb="2">
      <t>ケイ</t>
    </rPh>
    <phoneticPr fontId="1"/>
  </si>
  <si>
    <t>県計</t>
    <rPh sb="0" eb="1">
      <t>ケン</t>
    </rPh>
    <rPh sb="1" eb="2">
      <t>ケイ</t>
    </rPh>
    <phoneticPr fontId="23"/>
  </si>
  <si>
    <t>市町村</t>
    <rPh sb="0" eb="3">
      <t>シチョウソン</t>
    </rPh>
    <phoneticPr fontId="23"/>
  </si>
  <si>
    <t>　　　　　（注）　１．△印は策定済み都市のうち見直しを示す。
　　　　　　　　　２．◎印は緑の基本計画策定（公表）を示す。
　　　　　　　　　３．県計の（　）内書は見直しの都市数を示す。</t>
    <rPh sb="6" eb="7">
      <t>チュウ</t>
    </rPh>
    <rPh sb="12" eb="13">
      <t>ジルシ</t>
    </rPh>
    <rPh sb="14" eb="16">
      <t>サクテイ</t>
    </rPh>
    <rPh sb="16" eb="17">
      <t>ズ</t>
    </rPh>
    <rPh sb="18" eb="20">
      <t>トシ</t>
    </rPh>
    <rPh sb="23" eb="25">
      <t>ミナオ</t>
    </rPh>
    <rPh sb="27" eb="28">
      <t>シメ</t>
    </rPh>
    <rPh sb="43" eb="44">
      <t>ジルシ</t>
    </rPh>
    <rPh sb="45" eb="46">
      <t>ミドリ</t>
    </rPh>
    <rPh sb="47" eb="49">
      <t>キホン</t>
    </rPh>
    <rPh sb="49" eb="51">
      <t>ケイカク</t>
    </rPh>
    <rPh sb="51" eb="53">
      <t>サクテイ</t>
    </rPh>
    <rPh sb="54" eb="56">
      <t>コウヒョウ</t>
    </rPh>
    <rPh sb="58" eb="59">
      <t>シメ</t>
    </rPh>
    <rPh sb="73" eb="74">
      <t>ケンナイ</t>
    </rPh>
    <rPh sb="74" eb="75">
      <t>ケイ</t>
    </rPh>
    <rPh sb="79" eb="80">
      <t>ウチ</t>
    </rPh>
    <rPh sb="80" eb="81">
      <t>カキ</t>
    </rPh>
    <rPh sb="82" eb="84">
      <t>ミナオ</t>
    </rPh>
    <rPh sb="86" eb="88">
      <t>トシ</t>
    </rPh>
    <rPh sb="88" eb="89">
      <t>スウ</t>
    </rPh>
    <rPh sb="90" eb="91">
      <t>シメ</t>
    </rPh>
    <phoneticPr fontId="23"/>
  </si>
  <si>
    <t>静岡市</t>
    <rPh sb="0" eb="3">
      <t>シズオカシ</t>
    </rPh>
    <phoneticPr fontId="23"/>
  </si>
  <si>
    <t>袋井市</t>
    <rPh sb="0" eb="3">
      <t>フクロイシ</t>
    </rPh>
    <phoneticPr fontId="23"/>
  </si>
  <si>
    <t>磐田市</t>
    <rPh sb="0" eb="3">
      <t>イワタシ</t>
    </rPh>
    <phoneticPr fontId="23"/>
  </si>
  <si>
    <t>６　市街化区域及び市街化調整区域　（１）</t>
    <rPh sb="2" eb="5">
      <t>シガイカ</t>
    </rPh>
    <rPh sb="5" eb="7">
      <t>クイキ</t>
    </rPh>
    <rPh sb="7" eb="8">
      <t>オヨ</t>
    </rPh>
    <rPh sb="9" eb="12">
      <t>シガイカ</t>
    </rPh>
    <rPh sb="12" eb="14">
      <t>チョウセイ</t>
    </rPh>
    <rPh sb="14" eb="16">
      <t>クイキ</t>
    </rPh>
    <phoneticPr fontId="1"/>
  </si>
  <si>
    <t>（ha、人）</t>
    <rPh sb="4" eb="5">
      <t>ニン</t>
    </rPh>
    <phoneticPr fontId="1"/>
  </si>
  <si>
    <r>
      <t>令和</t>
    </r>
    <r>
      <rPr>
        <sz val="11"/>
        <rFont val="ＭＳ Ｐゴシック"/>
        <family val="3"/>
        <charset val="128"/>
      </rPr>
      <t>7年3月31日現在</t>
    </r>
    <rPh sb="0" eb="2">
      <t>レイワ</t>
    </rPh>
    <rPh sb="9" eb="11">
      <t>ゲンザイ</t>
    </rPh>
    <phoneticPr fontId="1"/>
  </si>
  <si>
    <t>旧市町名</t>
    <rPh sb="0" eb="1">
      <t>キュウ</t>
    </rPh>
    <rPh sb="1" eb="3">
      <t>シチョウ</t>
    </rPh>
    <rPh sb="3" eb="4">
      <t>メイ</t>
    </rPh>
    <phoneticPr fontId="1"/>
  </si>
  <si>
    <t>現                                      在</t>
    <rPh sb="0" eb="40">
      <t>ゲンザイ</t>
    </rPh>
    <phoneticPr fontId="1"/>
  </si>
  <si>
    <t>当                   初</t>
    <rPh sb="0" eb="21">
      <t>トウショ</t>
    </rPh>
    <phoneticPr fontId="1"/>
  </si>
  <si>
    <t>第    １    回    定    期    見    直    し</t>
    <rPh sb="0" eb="1">
      <t>ダイ</t>
    </rPh>
    <rPh sb="5" eb="11">
      <t>１カイ</t>
    </rPh>
    <rPh sb="15" eb="21">
      <t>テイキ</t>
    </rPh>
    <rPh sb="25" eb="31">
      <t>ミナオ</t>
    </rPh>
    <phoneticPr fontId="1"/>
  </si>
  <si>
    <t>随    時    変    更</t>
    <rPh sb="0" eb="6">
      <t>ズイジ</t>
    </rPh>
    <rPh sb="10" eb="16">
      <t>ヘンコウ</t>
    </rPh>
    <phoneticPr fontId="1"/>
  </si>
  <si>
    <t>行政区域    面積</t>
    <rPh sb="0" eb="2">
      <t>ギョウセイ</t>
    </rPh>
    <rPh sb="2" eb="4">
      <t>クイキ</t>
    </rPh>
    <rPh sb="8" eb="10">
      <t>メンセキ</t>
    </rPh>
    <phoneticPr fontId="1"/>
  </si>
  <si>
    <t>都計区域      面積</t>
    <rPh sb="0" eb="1">
      <t>ト</t>
    </rPh>
    <rPh sb="1" eb="2">
      <t>ケイ</t>
    </rPh>
    <rPh sb="2" eb="4">
      <t>クイキ</t>
    </rPh>
    <rPh sb="10" eb="12">
      <t>メンセキ</t>
    </rPh>
    <phoneticPr fontId="1"/>
  </si>
  <si>
    <t>市街化            区域面積</t>
    <rPh sb="0" eb="3">
      <t>シガイカ</t>
    </rPh>
    <rPh sb="15" eb="17">
      <t>クイキ</t>
    </rPh>
    <rPh sb="17" eb="19">
      <t>メンセキ</t>
    </rPh>
    <phoneticPr fontId="1"/>
  </si>
  <si>
    <t>市街化調整   区域面積</t>
    <rPh sb="0" eb="3">
      <t>シガイカ</t>
    </rPh>
    <rPh sb="3" eb="5">
      <t>チョウセイ</t>
    </rPh>
    <rPh sb="8" eb="10">
      <t>クイキ</t>
    </rPh>
    <rPh sb="10" eb="12">
      <t>メンセキ</t>
    </rPh>
    <phoneticPr fontId="1"/>
  </si>
  <si>
    <t>市街化         区域面積</t>
    <rPh sb="0" eb="3">
      <t>シガイカ</t>
    </rPh>
    <rPh sb="12" eb="14">
      <t>クイキ</t>
    </rPh>
    <rPh sb="14" eb="16">
      <t>メンセキ</t>
    </rPh>
    <phoneticPr fontId="1"/>
  </si>
  <si>
    <t>目標年次        都計内人口</t>
    <rPh sb="0" eb="2">
      <t>モクヒョウ</t>
    </rPh>
    <rPh sb="2" eb="4">
      <t>ネンジ</t>
    </rPh>
    <rPh sb="12" eb="13">
      <t>ト</t>
    </rPh>
    <rPh sb="13" eb="14">
      <t>ケイ</t>
    </rPh>
    <rPh sb="14" eb="15">
      <t>ナイ</t>
    </rPh>
    <rPh sb="15" eb="17">
      <t>ジンコウ</t>
    </rPh>
    <phoneticPr fontId="1"/>
  </si>
  <si>
    <t>目標年次      市街地内人口</t>
    <rPh sb="0" eb="2">
      <t>モクヒョウ</t>
    </rPh>
    <rPh sb="2" eb="4">
      <t>ネンジ</t>
    </rPh>
    <rPh sb="10" eb="13">
      <t>シガイチ</t>
    </rPh>
    <rPh sb="13" eb="14">
      <t>ナイ</t>
    </rPh>
    <rPh sb="14" eb="16">
      <t>ジンコウ</t>
    </rPh>
    <phoneticPr fontId="1"/>
  </si>
  <si>
    <t>決定告示</t>
    <rPh sb="0" eb="2">
      <t>ケッテイ</t>
    </rPh>
    <rPh sb="2" eb="4">
      <t>コクジ</t>
    </rPh>
    <phoneticPr fontId="1"/>
  </si>
  <si>
    <t>(伊豆市)</t>
    <rPh sb="1" eb="4">
      <t>イズシ</t>
    </rPh>
    <phoneticPr fontId="1"/>
  </si>
  <si>
    <t>伊豆の国市</t>
    <rPh sb="0" eb="2">
      <t>イズ</t>
    </rPh>
    <rPh sb="3" eb="5">
      <t>クニシ</t>
    </rPh>
    <phoneticPr fontId="1"/>
  </si>
  <si>
    <t>伊豆長岡町</t>
    <rPh sb="0" eb="2">
      <t>イズ</t>
    </rPh>
    <rPh sb="2" eb="5">
      <t>ナガオカチョウ</t>
    </rPh>
    <phoneticPr fontId="1"/>
  </si>
  <si>
    <t>県告示</t>
    <rPh sb="0" eb="1">
      <t>ケン</t>
    </rPh>
    <rPh sb="1" eb="3">
      <t>コクジ</t>
    </rPh>
    <phoneticPr fontId="1"/>
  </si>
  <si>
    <t>第780号</t>
    <rPh sb="0" eb="1">
      <t>ダイ</t>
    </rPh>
    <rPh sb="4" eb="5">
      <t>ゴウ</t>
    </rPh>
    <phoneticPr fontId="1"/>
  </si>
  <si>
    <t>第567号</t>
    <rPh sb="0" eb="1">
      <t>ダイ</t>
    </rPh>
    <rPh sb="4" eb="5">
      <t>ゴウ</t>
    </rPh>
    <phoneticPr fontId="1"/>
  </si>
  <si>
    <t>小   計</t>
    <rPh sb="0" eb="5">
      <t>ショウケイ</t>
    </rPh>
    <phoneticPr fontId="1"/>
  </si>
  <si>
    <t>小山町</t>
    <rPh sb="0" eb="1">
      <t>コ</t>
    </rPh>
    <rPh sb="1" eb="3">
      <t>オヤマチョウ</t>
    </rPh>
    <phoneticPr fontId="1"/>
  </si>
  <si>
    <t>第782号</t>
    <rPh sb="0" eb="1">
      <t>ダイ</t>
    </rPh>
    <rPh sb="4" eb="5">
      <t>ゴウ</t>
    </rPh>
    <phoneticPr fontId="1"/>
  </si>
  <si>
    <t>第934号</t>
    <rPh sb="0" eb="1">
      <t>ダイ</t>
    </rPh>
    <rPh sb="4" eb="5">
      <t>ゴウ</t>
    </rPh>
    <phoneticPr fontId="1"/>
  </si>
  <si>
    <t>第781号</t>
    <rPh sb="0" eb="1">
      <t>ダイ</t>
    </rPh>
    <rPh sb="4" eb="5">
      <t>ゴウ</t>
    </rPh>
    <phoneticPr fontId="1"/>
  </si>
  <si>
    <t>第936号</t>
    <rPh sb="0" eb="1">
      <t>ダイ</t>
    </rPh>
    <rPh sb="4" eb="5">
      <t>ゴウ</t>
    </rPh>
    <phoneticPr fontId="1"/>
  </si>
  <si>
    <t>東駿河湾         広域</t>
    <rPh sb="0" eb="1">
      <t>ヒガシ</t>
    </rPh>
    <rPh sb="1" eb="4">
      <t>スルガワン</t>
    </rPh>
    <rPh sb="13" eb="15">
      <t>コウイキ</t>
    </rPh>
    <phoneticPr fontId="1"/>
  </si>
  <si>
    <t>第363号</t>
    <rPh sb="0" eb="1">
      <t>ダイ</t>
    </rPh>
    <rPh sb="4" eb="5">
      <t>ゴウ</t>
    </rPh>
    <phoneticPr fontId="1"/>
  </si>
  <si>
    <t>第136号</t>
    <rPh sb="0" eb="1">
      <t>ダイ</t>
    </rPh>
    <rPh sb="4" eb="5">
      <t>ゴウ</t>
    </rPh>
    <phoneticPr fontId="1"/>
  </si>
  <si>
    <t>岳南広域</t>
    <rPh sb="0" eb="1">
      <t>ガク</t>
    </rPh>
    <rPh sb="1" eb="2">
      <t>ナン</t>
    </rPh>
    <rPh sb="2" eb="4">
      <t>コウイキ</t>
    </rPh>
    <phoneticPr fontId="1"/>
  </si>
  <si>
    <r>
      <t xml:space="preserve">岳南広域
</t>
    </r>
    <r>
      <rPr>
        <sz val="8"/>
        <rFont val="ＭＳ Ｐゴシック"/>
        <family val="3"/>
        <charset val="128"/>
      </rPr>
      <t>（旧富士川）</t>
    </r>
    <rPh sb="0" eb="1">
      <t>ガク</t>
    </rPh>
    <rPh sb="1" eb="2">
      <t>ナン</t>
    </rPh>
    <rPh sb="2" eb="4">
      <t>コウイキ</t>
    </rPh>
    <rPh sb="6" eb="7">
      <t>キュウ</t>
    </rPh>
    <rPh sb="7" eb="10">
      <t>フジカワ</t>
    </rPh>
    <phoneticPr fontId="1"/>
  </si>
  <si>
    <t>富士宮市</t>
    <rPh sb="0" eb="3">
      <t>フジノミヤ</t>
    </rPh>
    <rPh sb="3" eb="4">
      <t>シ</t>
    </rPh>
    <phoneticPr fontId="1"/>
  </si>
  <si>
    <t>第1013号</t>
    <rPh sb="0" eb="1">
      <t>ダイ</t>
    </rPh>
    <rPh sb="5" eb="6">
      <t>ゴウ</t>
    </rPh>
    <phoneticPr fontId="1"/>
  </si>
  <si>
    <t>第1028号</t>
    <rPh sb="0" eb="1">
      <t>ダイ</t>
    </rPh>
    <rPh sb="5" eb="6">
      <t>ゴウ</t>
    </rPh>
    <phoneticPr fontId="1"/>
  </si>
  <si>
    <r>
      <t xml:space="preserve">岳南広域
</t>
    </r>
    <r>
      <rPr>
        <sz val="8"/>
        <rFont val="ＭＳ Ｐゴシック"/>
        <family val="3"/>
        <charset val="128"/>
      </rPr>
      <t>（旧芝川）</t>
    </r>
    <rPh sb="0" eb="1">
      <t>ガク</t>
    </rPh>
    <rPh sb="1" eb="2">
      <t>ナン</t>
    </rPh>
    <rPh sb="2" eb="4">
      <t>コウイキ</t>
    </rPh>
    <rPh sb="6" eb="7">
      <t>キュウ</t>
    </rPh>
    <rPh sb="7" eb="9">
      <t>シバカワ</t>
    </rPh>
    <phoneticPr fontId="1"/>
  </si>
  <si>
    <r>
      <t xml:space="preserve">静岡
</t>
    </r>
    <r>
      <rPr>
        <sz val="8"/>
        <rFont val="ＭＳ Ｐゴシック"/>
        <family val="3"/>
        <charset val="128"/>
      </rPr>
      <t>(旧静清広域)</t>
    </r>
    <rPh sb="0" eb="2">
      <t>シズオカ</t>
    </rPh>
    <rPh sb="4" eb="5">
      <t>キュウ</t>
    </rPh>
    <rPh sb="5" eb="7">
      <t>セイセイ</t>
    </rPh>
    <rPh sb="7" eb="9">
      <t>コウイキ</t>
    </rPh>
    <phoneticPr fontId="1"/>
  </si>
  <si>
    <t>小　計</t>
    <rPh sb="0" eb="1">
      <t>コ</t>
    </rPh>
    <rPh sb="2" eb="3">
      <t>ケイ</t>
    </rPh>
    <phoneticPr fontId="1"/>
  </si>
  <si>
    <t>第482、3号</t>
    <rPh sb="0" eb="1">
      <t>ダイ</t>
    </rPh>
    <rPh sb="6" eb="7">
      <t>ゴウ</t>
    </rPh>
    <phoneticPr fontId="1"/>
  </si>
  <si>
    <t>第426号</t>
    <rPh sb="0" eb="1">
      <t>ダイ</t>
    </rPh>
    <rPh sb="4" eb="5">
      <t>ゴウ</t>
    </rPh>
    <phoneticPr fontId="1"/>
  </si>
  <si>
    <r>
      <t xml:space="preserve">静岡
</t>
    </r>
    <r>
      <rPr>
        <sz val="8"/>
        <rFont val="ＭＳ Ｐゴシック"/>
        <family val="3"/>
        <charset val="128"/>
      </rPr>
      <t>（旧庵原広域）</t>
    </r>
    <rPh sb="0" eb="2">
      <t>シズオカ</t>
    </rPh>
    <rPh sb="4" eb="5">
      <t>キュウ</t>
    </rPh>
    <rPh sb="5" eb="7">
      <t>イハラ</t>
    </rPh>
    <rPh sb="7" eb="9">
      <t>コウイキ</t>
    </rPh>
    <phoneticPr fontId="1"/>
  </si>
  <si>
    <t>静岡市</t>
    <phoneticPr fontId="1"/>
  </si>
  <si>
    <r>
      <t xml:space="preserve">静岡
</t>
    </r>
    <r>
      <rPr>
        <sz val="8"/>
        <rFont val="ＭＳ Ｐゴシック"/>
        <family val="3"/>
        <charset val="128"/>
      </rPr>
      <t>（旧由比）</t>
    </r>
    <rPh sb="0" eb="2">
      <t>シズオカ</t>
    </rPh>
    <rPh sb="4" eb="5">
      <t>キュウ</t>
    </rPh>
    <rPh sb="5" eb="7">
      <t>ユイ</t>
    </rPh>
    <phoneticPr fontId="1"/>
  </si>
  <si>
    <t>県告示</t>
    <phoneticPr fontId="1"/>
  </si>
  <si>
    <t>第783号</t>
    <rPh sb="0" eb="1">
      <t>ダイ</t>
    </rPh>
    <rPh sb="4" eb="5">
      <t>ゴウ</t>
    </rPh>
    <phoneticPr fontId="1"/>
  </si>
  <si>
    <t>第187号</t>
    <phoneticPr fontId="1"/>
  </si>
  <si>
    <t>第108号</t>
    <phoneticPr fontId="1"/>
  </si>
  <si>
    <r>
      <t xml:space="preserve">磐田
</t>
    </r>
    <r>
      <rPr>
        <sz val="8"/>
        <rFont val="ＭＳ Ｐゴシック"/>
        <family val="3"/>
        <charset val="128"/>
      </rPr>
      <t>（旧磐南広域）</t>
    </r>
    <rPh sb="0" eb="2">
      <t>イワタ</t>
    </rPh>
    <rPh sb="4" eb="5">
      <t>キュウ</t>
    </rPh>
    <rPh sb="5" eb="7">
      <t>バンナン</t>
    </rPh>
    <rPh sb="7" eb="9">
      <t>コウイキ</t>
    </rPh>
    <phoneticPr fontId="1"/>
  </si>
  <si>
    <t>竜洋町</t>
    <rPh sb="0" eb="3">
      <t>リュウヨウチョウ</t>
    </rPh>
    <phoneticPr fontId="1"/>
  </si>
  <si>
    <t>福田町</t>
    <rPh sb="0" eb="3">
      <t>フクデチョウ</t>
    </rPh>
    <phoneticPr fontId="1"/>
  </si>
  <si>
    <t>第784号</t>
    <rPh sb="0" eb="1">
      <t>ダイ</t>
    </rPh>
    <rPh sb="4" eb="5">
      <t>ゴウ</t>
    </rPh>
    <phoneticPr fontId="1"/>
  </si>
  <si>
    <t>第457号</t>
    <rPh sb="0" eb="1">
      <t>ダイ</t>
    </rPh>
    <rPh sb="4" eb="5">
      <t>ゴウ</t>
    </rPh>
    <phoneticPr fontId="1"/>
  </si>
  <si>
    <t>第392号</t>
    <rPh sb="0" eb="1">
      <t>ダイ</t>
    </rPh>
    <rPh sb="4" eb="5">
      <t>ゴウ</t>
    </rPh>
    <phoneticPr fontId="1"/>
  </si>
  <si>
    <t>豊田町</t>
    <rPh sb="0" eb="3">
      <t>トヨダチョウ</t>
    </rPh>
    <phoneticPr fontId="1"/>
  </si>
  <si>
    <r>
      <t xml:space="preserve">浜松
</t>
    </r>
    <r>
      <rPr>
        <sz val="8"/>
        <rFont val="ＭＳ Ｐゴシック"/>
        <family val="3"/>
        <charset val="128"/>
      </rPr>
      <t>(旧西遠広域)</t>
    </r>
    <rPh sb="0" eb="2">
      <t>ハママツ</t>
    </rPh>
    <rPh sb="5" eb="6">
      <t>キュウ</t>
    </rPh>
    <rPh sb="6" eb="7">
      <t>セイ</t>
    </rPh>
    <rPh sb="7" eb="8">
      <t>エン</t>
    </rPh>
    <rPh sb="8" eb="10">
      <t>コウイキ</t>
    </rPh>
    <phoneticPr fontId="13"/>
  </si>
  <si>
    <t>S55</t>
    <phoneticPr fontId="13"/>
  </si>
  <si>
    <t>S60</t>
    <phoneticPr fontId="13"/>
  </si>
  <si>
    <t>浜北市</t>
    <rPh sb="0" eb="3">
      <t>ハマキタシ</t>
    </rPh>
    <phoneticPr fontId="13"/>
  </si>
  <si>
    <t>県告示</t>
    <rPh sb="0" eb="1">
      <t>ケン</t>
    </rPh>
    <rPh sb="1" eb="3">
      <t>コクジ</t>
    </rPh>
    <phoneticPr fontId="13"/>
  </si>
  <si>
    <t>雄踏町</t>
    <rPh sb="0" eb="3">
      <t>ユウトウチョウ</t>
    </rPh>
    <phoneticPr fontId="13"/>
  </si>
  <si>
    <t>第14号</t>
    <rPh sb="0" eb="1">
      <t>ダイ</t>
    </rPh>
    <rPh sb="3" eb="4">
      <t>ゴウ</t>
    </rPh>
    <phoneticPr fontId="13"/>
  </si>
  <si>
    <t>第978号</t>
    <rPh sb="0" eb="1">
      <t>ダイ</t>
    </rPh>
    <rPh sb="4" eb="5">
      <t>ゴウ</t>
    </rPh>
    <phoneticPr fontId="13"/>
  </si>
  <si>
    <t>舞阪町</t>
    <rPh sb="0" eb="3">
      <t>マイサカチョウ</t>
    </rPh>
    <phoneticPr fontId="13"/>
  </si>
  <si>
    <t>小   計</t>
    <rPh sb="0" eb="5">
      <t>ショウケイ</t>
    </rPh>
    <phoneticPr fontId="13"/>
  </si>
  <si>
    <r>
      <t>浜松</t>
    </r>
    <r>
      <rPr>
        <sz val="7"/>
        <rFont val="ＭＳ Ｐゴシック"/>
        <family val="3"/>
        <charset val="128"/>
      </rPr>
      <t xml:space="preserve">
（旧奥浜名広域）</t>
    </r>
    <rPh sb="0" eb="2">
      <t>ハママツ</t>
    </rPh>
    <rPh sb="4" eb="5">
      <t>キュウ</t>
    </rPh>
    <rPh sb="5" eb="6">
      <t>オク</t>
    </rPh>
    <rPh sb="6" eb="8">
      <t>ハマナ</t>
    </rPh>
    <rPh sb="8" eb="10">
      <t>コウイキ</t>
    </rPh>
    <phoneticPr fontId="13"/>
  </si>
  <si>
    <t>細江町</t>
    <rPh sb="0" eb="3">
      <t>ホソエチョウ</t>
    </rPh>
    <phoneticPr fontId="13"/>
  </si>
  <si>
    <t>H2</t>
    <phoneticPr fontId="13"/>
  </si>
  <si>
    <t>引佐町</t>
    <rPh sb="0" eb="3">
      <t>イナサチョウ</t>
    </rPh>
    <phoneticPr fontId="13"/>
  </si>
  <si>
    <t>第785号</t>
    <rPh sb="0" eb="1">
      <t>ダイ</t>
    </rPh>
    <rPh sb="4" eb="5">
      <t>ゴウ</t>
    </rPh>
    <phoneticPr fontId="13"/>
  </si>
  <si>
    <t>第514号</t>
    <rPh sb="0" eb="1">
      <t>ダイ</t>
    </rPh>
    <rPh sb="4" eb="5">
      <t>ゴウ</t>
    </rPh>
    <phoneticPr fontId="13"/>
  </si>
  <si>
    <t>浜松
(旧天竜）</t>
    <rPh sb="0" eb="2">
      <t>ハママツ</t>
    </rPh>
    <rPh sb="4" eb="5">
      <t>キュウ</t>
    </rPh>
    <rPh sb="5" eb="7">
      <t>テンリュウ</t>
    </rPh>
    <phoneticPr fontId="13"/>
  </si>
  <si>
    <t>天竜市</t>
    <rPh sb="0" eb="2">
      <t>テンリュウ</t>
    </rPh>
    <rPh sb="2" eb="3">
      <t>シ</t>
    </rPh>
    <phoneticPr fontId="13"/>
  </si>
  <si>
    <t>浜松
（旧三ケ日）</t>
    <rPh sb="0" eb="2">
      <t>ハママツ</t>
    </rPh>
    <rPh sb="4" eb="5">
      <t>キュウ</t>
    </rPh>
    <rPh sb="5" eb="8">
      <t>ミッカビ</t>
    </rPh>
    <phoneticPr fontId="13"/>
  </si>
  <si>
    <t>三ケ日町</t>
    <rPh sb="0" eb="3">
      <t>ミッカビ</t>
    </rPh>
    <rPh sb="3" eb="4">
      <t>チョウ</t>
    </rPh>
    <phoneticPr fontId="13"/>
  </si>
  <si>
    <r>
      <t xml:space="preserve">湖西
</t>
    </r>
    <r>
      <rPr>
        <sz val="7"/>
        <rFont val="ＭＳ Ｐゴシック"/>
        <family val="3"/>
        <charset val="128"/>
      </rPr>
      <t>（旧西浜名広域）</t>
    </r>
    <rPh sb="0" eb="2">
      <t>コサイ</t>
    </rPh>
    <rPh sb="4" eb="5">
      <t>キュウ</t>
    </rPh>
    <rPh sb="5" eb="6">
      <t>ニシ</t>
    </rPh>
    <rPh sb="6" eb="8">
      <t>ハマナ</t>
    </rPh>
    <rPh sb="8" eb="10">
      <t>コウイキ</t>
    </rPh>
    <phoneticPr fontId="13"/>
  </si>
  <si>
    <t>湖西市</t>
    <rPh sb="0" eb="3">
      <t>コサイシ</t>
    </rPh>
    <phoneticPr fontId="13"/>
  </si>
  <si>
    <t>湖西市</t>
    <rPh sb="0" eb="2">
      <t>コサイ</t>
    </rPh>
    <rPh sb="2" eb="3">
      <t>シ</t>
    </rPh>
    <phoneticPr fontId="13"/>
  </si>
  <si>
    <t>新居町</t>
    <rPh sb="0" eb="2">
      <t>アライ</t>
    </rPh>
    <rPh sb="2" eb="3">
      <t>チョウ</t>
    </rPh>
    <phoneticPr fontId="13"/>
  </si>
  <si>
    <t>第786号</t>
    <rPh sb="0" eb="1">
      <t>ダイ</t>
    </rPh>
    <rPh sb="4" eb="5">
      <t>ゴウ</t>
    </rPh>
    <phoneticPr fontId="13"/>
  </si>
  <si>
    <t>第569号</t>
    <rPh sb="0" eb="1">
      <t>ダイ</t>
    </rPh>
    <rPh sb="4" eb="5">
      <t>ゴウ</t>
    </rPh>
    <phoneticPr fontId="13"/>
  </si>
  <si>
    <t>(注1）  （   ）は保留人口フレーム</t>
    <rPh sb="1" eb="2">
      <t>チュウ</t>
    </rPh>
    <rPh sb="12" eb="14">
      <t>ホリュウ</t>
    </rPh>
    <rPh sb="14" eb="16">
      <t>ジンコウ</t>
    </rPh>
    <phoneticPr fontId="1"/>
  </si>
  <si>
    <t>(注2)　浜松市には旧可美村を含む（H3.5.1合併）</t>
    <rPh sb="1" eb="2">
      <t>チュウ</t>
    </rPh>
    <rPh sb="5" eb="8">
      <t>ハママツシ</t>
    </rPh>
    <rPh sb="10" eb="11">
      <t>キュウ</t>
    </rPh>
    <rPh sb="11" eb="14">
      <t>カミムラ</t>
    </rPh>
    <rPh sb="15" eb="16">
      <t>フク</t>
    </rPh>
    <rPh sb="24" eb="26">
      <t>ガッペイ</t>
    </rPh>
    <phoneticPr fontId="1"/>
  </si>
  <si>
    <t>６　市街化区域及び市街化調整区域　（２）</t>
    <phoneticPr fontId="1"/>
  </si>
  <si>
    <t>第    ２    回    定    期    見    直    し</t>
    <phoneticPr fontId="1"/>
  </si>
  <si>
    <t>随    時    変    更</t>
  </si>
  <si>
    <t>随    時    変    更</t>
    <phoneticPr fontId="1"/>
  </si>
  <si>
    <t>市街化         区域面積</t>
  </si>
  <si>
    <t>目標年次        都計内人口</t>
  </si>
  <si>
    <t>目標年次      市街地内人口</t>
  </si>
  <si>
    <t>決定告示</t>
  </si>
  <si>
    <t>第143号</t>
    <rPh sb="0" eb="1">
      <t>ダイ</t>
    </rPh>
    <rPh sb="4" eb="5">
      <t>ゴウ</t>
    </rPh>
    <phoneticPr fontId="1"/>
  </si>
  <si>
    <t>第110号</t>
    <rPh sb="0" eb="1">
      <t>ダイ</t>
    </rPh>
    <rPh sb="4" eb="5">
      <t>ゴウ</t>
    </rPh>
    <phoneticPr fontId="1"/>
  </si>
  <si>
    <t>第483号</t>
    <phoneticPr fontId="1"/>
  </si>
  <si>
    <t>第612号</t>
    <rPh sb="0" eb="1">
      <t>ダイ</t>
    </rPh>
    <rPh sb="4" eb="5">
      <t>ゴウ</t>
    </rPh>
    <phoneticPr fontId="1"/>
  </si>
  <si>
    <t>第860号</t>
    <rPh sb="0" eb="1">
      <t>ダイ</t>
    </rPh>
    <rPh sb="4" eb="5">
      <t>ゴウ</t>
    </rPh>
    <phoneticPr fontId="1"/>
  </si>
  <si>
    <t>第169号</t>
    <rPh sb="0" eb="1">
      <t>ダイ</t>
    </rPh>
    <rPh sb="4" eb="5">
      <t>ゴウ</t>
    </rPh>
    <phoneticPr fontId="1"/>
  </si>
  <si>
    <t>第14号</t>
    <rPh sb="0" eb="1">
      <t>ダイ</t>
    </rPh>
    <rPh sb="3" eb="4">
      <t>ゴウ</t>
    </rPh>
    <phoneticPr fontId="1"/>
  </si>
  <si>
    <t>第685号</t>
    <rPh sb="0" eb="1">
      <t>ダイ</t>
    </rPh>
    <rPh sb="4" eb="5">
      <t>ゴウ</t>
    </rPh>
    <phoneticPr fontId="1"/>
  </si>
  <si>
    <r>
      <t xml:space="preserve">浜松
</t>
    </r>
    <r>
      <rPr>
        <sz val="8"/>
        <rFont val="ＭＳ Ｐゴシック"/>
        <family val="3"/>
        <charset val="128"/>
      </rPr>
      <t>（旧西遠広域）</t>
    </r>
    <rPh sb="0" eb="2">
      <t>ハママツ</t>
    </rPh>
    <rPh sb="4" eb="5">
      <t>キュウ</t>
    </rPh>
    <rPh sb="5" eb="6">
      <t>セイ</t>
    </rPh>
    <rPh sb="6" eb="7">
      <t>エン</t>
    </rPh>
    <rPh sb="7" eb="9">
      <t>コウイキ</t>
    </rPh>
    <phoneticPr fontId="1"/>
  </si>
  <si>
    <t>H７</t>
    <phoneticPr fontId="1"/>
  </si>
  <si>
    <t>雄踏町</t>
    <rPh sb="0" eb="3">
      <t>ユウトウチョウ</t>
    </rPh>
    <phoneticPr fontId="1"/>
  </si>
  <si>
    <t>第579号</t>
    <rPh sb="0" eb="1">
      <t>ダイ</t>
    </rPh>
    <rPh sb="4" eb="5">
      <t>ゴウ</t>
    </rPh>
    <phoneticPr fontId="1"/>
  </si>
  <si>
    <t>第145号</t>
    <rPh sb="0" eb="1">
      <t>ダイ</t>
    </rPh>
    <rPh sb="4" eb="5">
      <t>ゴウ</t>
    </rPh>
    <phoneticPr fontId="1"/>
  </si>
  <si>
    <t>第965号</t>
    <rPh sb="0" eb="1">
      <t>ダイ</t>
    </rPh>
    <rPh sb="4" eb="5">
      <t>ゴウ</t>
    </rPh>
    <phoneticPr fontId="1"/>
  </si>
  <si>
    <r>
      <t xml:space="preserve">浜松
</t>
    </r>
    <r>
      <rPr>
        <sz val="7"/>
        <rFont val="ＭＳ Ｐゴシック"/>
        <family val="3"/>
        <charset val="128"/>
      </rPr>
      <t>（旧奥浜名広域）</t>
    </r>
    <rPh sb="0" eb="2">
      <t>ハママツ</t>
    </rPh>
    <rPh sb="4" eb="5">
      <t>キュウ</t>
    </rPh>
    <rPh sb="5" eb="6">
      <t>オク</t>
    </rPh>
    <rPh sb="6" eb="8">
      <t>ハマナ</t>
    </rPh>
    <rPh sb="8" eb="10">
      <t>コウイキ</t>
    </rPh>
    <phoneticPr fontId="1"/>
  </si>
  <si>
    <t>細江町</t>
    <rPh sb="0" eb="3">
      <t>ホソエチョウ</t>
    </rPh>
    <phoneticPr fontId="1"/>
  </si>
  <si>
    <t>引佐町</t>
    <rPh sb="0" eb="3">
      <t>イナサチョウ</t>
    </rPh>
    <phoneticPr fontId="1"/>
  </si>
  <si>
    <t>浜松
(旧天竜）</t>
    <rPh sb="0" eb="2">
      <t>ハママツ</t>
    </rPh>
    <rPh sb="4" eb="5">
      <t>キュウ</t>
    </rPh>
    <rPh sb="5" eb="7">
      <t>テンリュウ</t>
    </rPh>
    <phoneticPr fontId="1"/>
  </si>
  <si>
    <t>天竜市</t>
    <rPh sb="0" eb="2">
      <t>テンリュウ</t>
    </rPh>
    <rPh sb="2" eb="3">
      <t>シ</t>
    </rPh>
    <phoneticPr fontId="1"/>
  </si>
  <si>
    <t>浜松
（旧三ケ日）</t>
    <rPh sb="0" eb="2">
      <t>ハママツ</t>
    </rPh>
    <rPh sb="4" eb="5">
      <t>キュウ</t>
    </rPh>
    <rPh sb="5" eb="8">
      <t>ミッカビ</t>
    </rPh>
    <phoneticPr fontId="1"/>
  </si>
  <si>
    <t>三ケ日町</t>
    <rPh sb="0" eb="3">
      <t>ミッカビ</t>
    </rPh>
    <rPh sb="3" eb="4">
      <t>チョウ</t>
    </rPh>
    <phoneticPr fontId="1"/>
  </si>
  <si>
    <r>
      <t xml:space="preserve">湖西
</t>
    </r>
    <r>
      <rPr>
        <sz val="7"/>
        <rFont val="ＭＳ Ｐゴシック"/>
        <family val="3"/>
        <charset val="128"/>
      </rPr>
      <t>（旧西浜名広域）</t>
    </r>
    <rPh sb="0" eb="2">
      <t>コサイ</t>
    </rPh>
    <rPh sb="4" eb="5">
      <t>キュウ</t>
    </rPh>
    <rPh sb="5" eb="6">
      <t>ニシ</t>
    </rPh>
    <rPh sb="6" eb="8">
      <t>ハマナ</t>
    </rPh>
    <rPh sb="8" eb="10">
      <t>コウイキ</t>
    </rPh>
    <phoneticPr fontId="1"/>
  </si>
  <si>
    <t>新居町</t>
    <rPh sb="0" eb="2">
      <t>アライ</t>
    </rPh>
    <rPh sb="2" eb="3">
      <t>チョウ</t>
    </rPh>
    <phoneticPr fontId="1"/>
  </si>
  <si>
    <t>６　市街化区域及び市街化調整区域　（３）</t>
    <phoneticPr fontId="1"/>
  </si>
  <si>
    <t>第    ３    回    定    期    見    直    し</t>
    <phoneticPr fontId="1"/>
  </si>
  <si>
    <t>第684号</t>
    <rPh sb="0" eb="1">
      <t>ダイ</t>
    </rPh>
    <rPh sb="4" eb="5">
      <t>ゴウ</t>
    </rPh>
    <phoneticPr fontId="1"/>
  </si>
  <si>
    <t>第111号</t>
    <rPh sb="0" eb="1">
      <t>ダイ</t>
    </rPh>
    <rPh sb="4" eb="5">
      <t>ゴウ</t>
    </rPh>
    <phoneticPr fontId="1"/>
  </si>
  <si>
    <t>第680号</t>
    <rPh sb="0" eb="1">
      <t>ダイ</t>
    </rPh>
    <rPh sb="4" eb="5">
      <t>ゴウ</t>
    </rPh>
    <phoneticPr fontId="1"/>
  </si>
  <si>
    <t>第682号</t>
    <rPh sb="0" eb="1">
      <t>ダイ</t>
    </rPh>
    <rPh sb="4" eb="5">
      <t>ゴウ</t>
    </rPh>
    <phoneticPr fontId="1"/>
  </si>
  <si>
    <t>第724号</t>
    <rPh sb="0" eb="1">
      <t>ダイ</t>
    </rPh>
    <rPh sb="4" eb="5">
      <t>ゴウ</t>
    </rPh>
    <phoneticPr fontId="1"/>
  </si>
  <si>
    <t>第465号</t>
    <rPh sb="0" eb="1">
      <t>ダイ</t>
    </rPh>
    <rPh sb="4" eb="5">
      <t>ゴウ</t>
    </rPh>
    <phoneticPr fontId="1"/>
  </si>
  <si>
    <t>第601号</t>
    <phoneticPr fontId="1"/>
  </si>
  <si>
    <t>第789号</t>
    <rPh sb="0" eb="1">
      <t>ダイ</t>
    </rPh>
    <rPh sb="4" eb="5">
      <t>ゴウ</t>
    </rPh>
    <phoneticPr fontId="1"/>
  </si>
  <si>
    <t>第954号</t>
    <rPh sb="0" eb="1">
      <t>ダイ</t>
    </rPh>
    <rPh sb="4" eb="5">
      <t>ゴウ</t>
    </rPh>
    <phoneticPr fontId="1"/>
  </si>
  <si>
    <t>第958号</t>
    <rPh sb="0" eb="1">
      <t>ダイ</t>
    </rPh>
    <rPh sb="4" eb="5">
      <t>ゴウ</t>
    </rPh>
    <phoneticPr fontId="1"/>
  </si>
  <si>
    <t>第871号</t>
    <rPh sb="0" eb="1">
      <t>ダイ</t>
    </rPh>
    <rPh sb="4" eb="5">
      <t>ゴウ</t>
    </rPh>
    <phoneticPr fontId="1"/>
  </si>
  <si>
    <t>第602号</t>
    <rPh sb="0" eb="1">
      <t>ダイ</t>
    </rPh>
    <rPh sb="4" eb="5">
      <t>ゴウ</t>
    </rPh>
    <phoneticPr fontId="1"/>
  </si>
  <si>
    <t>第970号</t>
    <rPh sb="0" eb="1">
      <t>ダイ</t>
    </rPh>
    <rPh sb="4" eb="5">
      <t>ゴウ</t>
    </rPh>
    <phoneticPr fontId="1"/>
  </si>
  <si>
    <t>第754号</t>
    <rPh sb="0" eb="1">
      <t>ダイ</t>
    </rPh>
    <rPh sb="4" eb="5">
      <t>ゴウ</t>
    </rPh>
    <phoneticPr fontId="1"/>
  </si>
  <si>
    <t>第689号</t>
    <rPh sb="0" eb="1">
      <t>ダイ</t>
    </rPh>
    <rPh sb="4" eb="5">
      <t>ゴウ</t>
    </rPh>
    <phoneticPr fontId="1"/>
  </si>
  <si>
    <t>第378号</t>
    <rPh sb="0" eb="1">
      <t>ダイ</t>
    </rPh>
    <rPh sb="4" eb="5">
      <t>ゴウ</t>
    </rPh>
    <phoneticPr fontId="1"/>
  </si>
  <si>
    <t>６　市街化区域及び市街化調整区域　（４）</t>
    <phoneticPr fontId="1"/>
  </si>
  <si>
    <t>第   ４    回    定    期    見    直    し</t>
    <phoneticPr fontId="1"/>
  </si>
  <si>
    <t>第657号</t>
    <rPh sb="0" eb="1">
      <t>ダイ</t>
    </rPh>
    <rPh sb="4" eb="5">
      <t>ゴウ</t>
    </rPh>
    <phoneticPr fontId="1"/>
  </si>
  <si>
    <t>第961号</t>
    <rPh sb="0" eb="1">
      <t>ダイ</t>
    </rPh>
    <rPh sb="4" eb="5">
      <t>ゴウ</t>
    </rPh>
    <phoneticPr fontId="1"/>
  </si>
  <si>
    <t>第656号</t>
    <rPh sb="0" eb="1">
      <t>ダイ</t>
    </rPh>
    <rPh sb="4" eb="5">
      <t>ゴウ</t>
    </rPh>
    <phoneticPr fontId="1"/>
  </si>
  <si>
    <t>第811号</t>
    <phoneticPr fontId="1"/>
  </si>
  <si>
    <t>第812号</t>
    <phoneticPr fontId="1"/>
  </si>
  <si>
    <t>県告示</t>
  </si>
  <si>
    <t>第897号</t>
    <phoneticPr fontId="1"/>
  </si>
  <si>
    <t>第334号</t>
    <phoneticPr fontId="1"/>
  </si>
  <si>
    <t>第813号</t>
    <rPh sb="0" eb="1">
      <t>ダイ</t>
    </rPh>
    <rPh sb="4" eb="5">
      <t>ゴウ</t>
    </rPh>
    <phoneticPr fontId="1"/>
  </si>
  <si>
    <t>第683号</t>
    <rPh sb="0" eb="1">
      <t>ダイ</t>
    </rPh>
    <rPh sb="4" eb="5">
      <t>ゴウ</t>
    </rPh>
    <phoneticPr fontId="1"/>
  </si>
  <si>
    <t>県告示</t>
    <rPh sb="0" eb="1">
      <t>ケン</t>
    </rPh>
    <rPh sb="1" eb="2">
      <t>コク</t>
    </rPh>
    <rPh sb="2" eb="3">
      <t>ジ</t>
    </rPh>
    <phoneticPr fontId="1"/>
  </si>
  <si>
    <t>第899号</t>
    <phoneticPr fontId="1"/>
  </si>
  <si>
    <t>第897号</t>
    <rPh sb="0" eb="1">
      <t>ダイ</t>
    </rPh>
    <rPh sb="4" eb="5">
      <t>ゴウ</t>
    </rPh>
    <phoneticPr fontId="1"/>
  </si>
  <si>
    <t>第659号</t>
    <rPh sb="0" eb="1">
      <t>ダイ</t>
    </rPh>
    <rPh sb="4" eb="5">
      <t>ゴウ</t>
    </rPh>
    <phoneticPr fontId="1"/>
  </si>
  <si>
    <t>第658号</t>
    <rPh sb="0" eb="1">
      <t>ダイ</t>
    </rPh>
    <rPh sb="4" eb="5">
      <t>ゴウ</t>
    </rPh>
    <phoneticPr fontId="1"/>
  </si>
  <si>
    <t>６　市街化区域及び市街化調整区域　（５）</t>
    <phoneticPr fontId="1"/>
  </si>
  <si>
    <t>第   ５    回    定    期    見    直    し</t>
    <phoneticPr fontId="1"/>
  </si>
  <si>
    <t>目標年次
市街地内人口</t>
    <phoneticPr fontId="1"/>
  </si>
  <si>
    <t>第529号</t>
    <rPh sb="0" eb="1">
      <t>ダイ</t>
    </rPh>
    <rPh sb="4" eb="5">
      <t>ゴウ</t>
    </rPh>
    <phoneticPr fontId="1"/>
  </si>
  <si>
    <t>第313号</t>
    <rPh sb="0" eb="1">
      <t>ダイ</t>
    </rPh>
    <rPh sb="4" eb="5">
      <t>ゴウ</t>
    </rPh>
    <phoneticPr fontId="1"/>
  </si>
  <si>
    <t>第531号</t>
    <rPh sb="0" eb="1">
      <t>ダイ</t>
    </rPh>
    <rPh sb="4" eb="5">
      <t>ゴウ</t>
    </rPh>
    <phoneticPr fontId="1"/>
  </si>
  <si>
    <t>第1128号</t>
    <phoneticPr fontId="1"/>
  </si>
  <si>
    <t>第533号</t>
    <phoneticPr fontId="1"/>
  </si>
  <si>
    <t>第712号</t>
    <rPh sb="0" eb="1">
      <t>ダイ</t>
    </rPh>
    <rPh sb="4" eb="5">
      <t>ゴウ</t>
    </rPh>
    <phoneticPr fontId="1"/>
  </si>
  <si>
    <t>第535号</t>
    <phoneticPr fontId="1"/>
  </si>
  <si>
    <t>第158号</t>
    <rPh sb="0" eb="1">
      <t>ダイ</t>
    </rPh>
    <rPh sb="4" eb="5">
      <t>ゴウ</t>
    </rPh>
    <phoneticPr fontId="1"/>
  </si>
  <si>
    <t>第926号</t>
    <rPh sb="0" eb="1">
      <t>ダイ</t>
    </rPh>
    <rPh sb="4" eb="5">
      <t>ゴウ</t>
    </rPh>
    <phoneticPr fontId="1"/>
  </si>
  <si>
    <t>第806号</t>
    <rPh sb="0" eb="1">
      <t>ダイ</t>
    </rPh>
    <rPh sb="4" eb="5">
      <t>ゴウ</t>
    </rPh>
    <phoneticPr fontId="1"/>
  </si>
  <si>
    <t>第1130号</t>
    <phoneticPr fontId="1"/>
  </si>
  <si>
    <t>(6,500)</t>
    <phoneticPr fontId="1"/>
  </si>
  <si>
    <t>第567号</t>
    <phoneticPr fontId="1"/>
  </si>
  <si>
    <t>第538号</t>
    <rPh sb="0" eb="1">
      <t>ダイ</t>
    </rPh>
    <rPh sb="4" eb="5">
      <t>ゴウ</t>
    </rPh>
    <phoneticPr fontId="1"/>
  </si>
  <si>
    <t>(6,900)</t>
    <phoneticPr fontId="1"/>
  </si>
  <si>
    <t>第562号</t>
    <phoneticPr fontId="1"/>
  </si>
  <si>
    <t>第136号</t>
    <phoneticPr fontId="1"/>
  </si>
  <si>
    <t>第540号</t>
    <phoneticPr fontId="1"/>
  </si>
  <si>
    <t>第459号</t>
    <phoneticPr fontId="1"/>
  </si>
  <si>
    <t>第315号</t>
    <phoneticPr fontId="1"/>
  </si>
  <si>
    <t>第1132号</t>
    <phoneticPr fontId="1"/>
  </si>
  <si>
    <t>(注）  （   ）は保留人口フレーム</t>
  </si>
  <si>
    <t>６　市街化区域及び市街化調整区域　（６）</t>
    <phoneticPr fontId="1"/>
  </si>
  <si>
    <t>第   ６    回    定    期    見    直    し</t>
    <phoneticPr fontId="1"/>
  </si>
  <si>
    <t>目標年次      市街地内人口</t>
    <phoneticPr fontId="1"/>
  </si>
  <si>
    <t>第286号</t>
    <rPh sb="0" eb="1">
      <t>ダイ</t>
    </rPh>
    <rPh sb="4" eb="5">
      <t>ゴウ</t>
    </rPh>
    <phoneticPr fontId="1"/>
  </si>
  <si>
    <t>第856号</t>
    <rPh sb="0" eb="1">
      <t>ダイ</t>
    </rPh>
    <rPh sb="4" eb="5">
      <t>ゴウ</t>
    </rPh>
    <phoneticPr fontId="1"/>
  </si>
  <si>
    <t>第858号</t>
    <phoneticPr fontId="1"/>
  </si>
  <si>
    <t>第270号</t>
    <phoneticPr fontId="1"/>
  </si>
  <si>
    <t>第273号</t>
    <phoneticPr fontId="1"/>
  </si>
  <si>
    <t>市告示</t>
    <rPh sb="0" eb="1">
      <t>シ</t>
    </rPh>
    <rPh sb="1" eb="3">
      <t>コクジ</t>
    </rPh>
    <phoneticPr fontId="1"/>
  </si>
  <si>
    <t>第852号</t>
    <rPh sb="0" eb="1">
      <t>ダイ</t>
    </rPh>
    <rPh sb="4" eb="5">
      <t>ゴウ</t>
    </rPh>
    <phoneticPr fontId="1"/>
  </si>
  <si>
    <t>第397号</t>
    <rPh sb="0" eb="1">
      <t>ダイ</t>
    </rPh>
    <rPh sb="4" eb="5">
      <t>ゴウ</t>
    </rPh>
    <phoneticPr fontId="1"/>
  </si>
  <si>
    <t>第278号</t>
    <phoneticPr fontId="1"/>
  </si>
  <si>
    <t>第854号</t>
    <rPh sb="0" eb="1">
      <t>ダイ</t>
    </rPh>
    <rPh sb="4" eb="5">
      <t>ゴウ</t>
    </rPh>
    <phoneticPr fontId="1"/>
  </si>
  <si>
    <t>第501号</t>
    <rPh sb="0" eb="1">
      <t>ダイ</t>
    </rPh>
    <rPh sb="4" eb="5">
      <t>ゴウ</t>
    </rPh>
    <phoneticPr fontId="1"/>
  </si>
  <si>
    <t>H27</t>
  </si>
  <si>
    <t>市告示</t>
    <rPh sb="0" eb="1">
      <t>シ</t>
    </rPh>
    <phoneticPr fontId="1"/>
  </si>
  <si>
    <t>第268号</t>
  </si>
  <si>
    <t>第274号</t>
  </si>
  <si>
    <t>第29号</t>
  </si>
  <si>
    <t>第283号</t>
    <rPh sb="0" eb="1">
      <t>ダイ</t>
    </rPh>
    <rPh sb="4" eb="5">
      <t>ゴウ</t>
    </rPh>
    <phoneticPr fontId="1"/>
  </si>
  <si>
    <t>第502号</t>
    <rPh sb="0" eb="1">
      <t>ダイ</t>
    </rPh>
    <rPh sb="4" eb="5">
      <t>ゴウ</t>
    </rPh>
    <phoneticPr fontId="1"/>
  </si>
  <si>
    <t>６　市街化区域及び市街化調整区域　（７）</t>
    <phoneticPr fontId="1"/>
  </si>
  <si>
    <t>第   ７    回    定    期    見    直    し</t>
    <phoneticPr fontId="1"/>
  </si>
  <si>
    <t>田方広域</t>
    <phoneticPr fontId="1"/>
  </si>
  <si>
    <t>第327号</t>
    <rPh sb="0" eb="1">
      <t>ダイ</t>
    </rPh>
    <rPh sb="4" eb="5">
      <t>ゴウ</t>
    </rPh>
    <phoneticPr fontId="1"/>
  </si>
  <si>
    <t>第376号</t>
    <rPh sb="0" eb="1">
      <t>ダイ</t>
    </rPh>
    <rPh sb="4" eb="5">
      <t>ゴウ</t>
    </rPh>
    <phoneticPr fontId="1"/>
  </si>
  <si>
    <t>Ｈ32</t>
    <phoneticPr fontId="1"/>
  </si>
  <si>
    <t>第331号</t>
    <rPh sb="0" eb="1">
      <t>ダイ</t>
    </rPh>
    <rPh sb="4" eb="5">
      <t>ゴウ</t>
    </rPh>
    <phoneticPr fontId="1"/>
  </si>
  <si>
    <t>第246号</t>
    <rPh sb="0" eb="1">
      <t>ダイ</t>
    </rPh>
    <rPh sb="4" eb="5">
      <t>ゴウ</t>
    </rPh>
    <phoneticPr fontId="1"/>
  </si>
  <si>
    <t>第329号</t>
    <rPh sb="0" eb="1">
      <t>ダイ</t>
    </rPh>
    <rPh sb="4" eb="5">
      <t>ゴウ</t>
    </rPh>
    <phoneticPr fontId="1"/>
  </si>
  <si>
    <t>第380号</t>
    <rPh sb="0" eb="1">
      <t>ダイ</t>
    </rPh>
    <rPh sb="4" eb="5">
      <t>ゴウ</t>
    </rPh>
    <phoneticPr fontId="1"/>
  </si>
  <si>
    <t>第432号</t>
    <rPh sb="0" eb="1">
      <t>ダイ</t>
    </rPh>
    <rPh sb="4" eb="5">
      <t>ゴウ</t>
    </rPh>
    <phoneticPr fontId="1"/>
  </si>
  <si>
    <t>第805号</t>
    <rPh sb="0" eb="1">
      <t>ダイ</t>
    </rPh>
    <rPh sb="4" eb="5">
      <t>ゴウ</t>
    </rPh>
    <phoneticPr fontId="1"/>
  </si>
  <si>
    <t>第382号</t>
    <phoneticPr fontId="1"/>
  </si>
  <si>
    <t>第333号</t>
    <rPh sb="0" eb="1">
      <t>ダイ</t>
    </rPh>
    <rPh sb="4" eb="5">
      <t>ゴウ</t>
    </rPh>
    <phoneticPr fontId="1"/>
  </si>
  <si>
    <t>市告示</t>
    <phoneticPr fontId="1"/>
  </si>
  <si>
    <t>第170号</t>
    <phoneticPr fontId="1"/>
  </si>
  <si>
    <t>第384号</t>
    <rPh sb="0" eb="1">
      <t>ダイ</t>
    </rPh>
    <rPh sb="4" eb="5">
      <t>ゴウ</t>
    </rPh>
    <phoneticPr fontId="1"/>
  </si>
  <si>
    <t>第261号</t>
    <rPh sb="0" eb="1">
      <t>ダイ</t>
    </rPh>
    <rPh sb="4" eb="5">
      <t>ゴウ</t>
    </rPh>
    <phoneticPr fontId="1"/>
  </si>
  <si>
    <t>６　市街化区域及び市街化調整区域　（８）</t>
  </si>
  <si>
    <t>都市計画
区域名</t>
  </si>
  <si>
    <t>旧市町名</t>
  </si>
  <si>
    <t>第   ８    回    定    期    見    直    し</t>
  </si>
  <si>
    <t>伊豆長岡町</t>
  </si>
  <si>
    <t>Ｒ7</t>
  </si>
  <si>
    <t>大仁町</t>
  </si>
  <si>
    <t>韮山町</t>
  </si>
  <si>
    <r>
      <t>第</t>
    </r>
    <r>
      <rPr>
        <sz val="11"/>
        <rFont val="ＭＳ Ｐゴシック"/>
        <family val="3"/>
        <charset val="128"/>
      </rPr>
      <t>365号</t>
    </r>
    <phoneticPr fontId="1"/>
  </si>
  <si>
    <t>小   計</t>
  </si>
  <si>
    <t>御殿場小山
広域</t>
  </si>
  <si>
    <t>R7</t>
  </si>
  <si>
    <r>
      <t>第</t>
    </r>
    <r>
      <rPr>
        <sz val="11"/>
        <rFont val="ＭＳ Ｐゴシック"/>
        <family val="3"/>
        <charset val="128"/>
      </rPr>
      <t>364号</t>
    </r>
  </si>
  <si>
    <t>R7</t>
    <phoneticPr fontId="1"/>
  </si>
  <si>
    <t>第362号</t>
    <phoneticPr fontId="1"/>
  </si>
  <si>
    <t>東駿河湾         広域</t>
  </si>
  <si>
    <t>第361号</t>
    <rPh sb="0" eb="1">
      <t>ダイ</t>
    </rPh>
    <rPh sb="4" eb="5">
      <t>ゴウ</t>
    </rPh>
    <phoneticPr fontId="1"/>
  </si>
  <si>
    <t>第268号</t>
    <rPh sb="0" eb="1">
      <t>ダイ</t>
    </rPh>
    <rPh sb="4" eb="5">
      <t>ゴウ</t>
    </rPh>
    <phoneticPr fontId="1"/>
  </si>
  <si>
    <r>
      <t xml:space="preserve">静岡
</t>
    </r>
    <r>
      <rPr>
        <sz val="8"/>
        <rFont val="ＭＳ Ｐゴシック"/>
        <family val="3"/>
        <charset val="128"/>
      </rPr>
      <t>(旧静清広域)</t>
    </r>
  </si>
  <si>
    <t>静岡市</t>
  </si>
  <si>
    <t>清水市</t>
  </si>
  <si>
    <r>
      <t xml:space="preserve">静岡
</t>
    </r>
    <r>
      <rPr>
        <sz val="8"/>
        <rFont val="ＭＳ Ｐゴシック"/>
        <family val="3"/>
        <charset val="128"/>
      </rPr>
      <t>（旧庵原広域）</t>
    </r>
  </si>
  <si>
    <t>蒲原町</t>
  </si>
  <si>
    <t>第201号</t>
    <rPh sb="0" eb="1">
      <t>ダイ</t>
    </rPh>
    <rPh sb="4" eb="5">
      <t>ゴウ</t>
    </rPh>
    <phoneticPr fontId="1"/>
  </si>
  <si>
    <t>第245号</t>
    <rPh sb="0" eb="1">
      <t>ダイ</t>
    </rPh>
    <rPh sb="4" eb="5">
      <t>ゴウ</t>
    </rPh>
    <phoneticPr fontId="1"/>
  </si>
  <si>
    <r>
      <t xml:space="preserve">静岡
</t>
    </r>
    <r>
      <rPr>
        <sz val="8"/>
        <rFont val="ＭＳ Ｐゴシック"/>
        <family val="3"/>
        <charset val="128"/>
      </rPr>
      <t>（旧由比）</t>
    </r>
  </si>
  <si>
    <t>由比町</t>
  </si>
  <si>
    <t>第360号</t>
    <phoneticPr fontId="1"/>
  </si>
  <si>
    <t>第359号</t>
    <rPh sb="0" eb="1">
      <t>ダイ</t>
    </rPh>
    <rPh sb="4" eb="5">
      <t>ゴウ</t>
    </rPh>
    <phoneticPr fontId="1"/>
  </si>
  <si>
    <r>
      <t xml:space="preserve">浜松
</t>
    </r>
    <r>
      <rPr>
        <sz val="8"/>
        <rFont val="ＭＳ Ｐゴシック"/>
        <family val="3"/>
        <charset val="128"/>
      </rPr>
      <t>（旧西遠広域）</t>
    </r>
  </si>
  <si>
    <t>浜松市</t>
  </si>
  <si>
    <t>R7</t>
    <phoneticPr fontId="13"/>
  </si>
  <si>
    <t>浜北市</t>
  </si>
  <si>
    <t>市告示</t>
    <rPh sb="0" eb="1">
      <t>シ</t>
    </rPh>
    <rPh sb="1" eb="3">
      <t>コクジ</t>
    </rPh>
    <phoneticPr fontId="13"/>
  </si>
  <si>
    <t>雄踏町</t>
  </si>
  <si>
    <t>第243号</t>
    <rPh sb="0" eb="1">
      <t>ダイ</t>
    </rPh>
    <rPh sb="4" eb="5">
      <t>ゴウ</t>
    </rPh>
    <phoneticPr fontId="13"/>
  </si>
  <si>
    <t>舞阪町</t>
  </si>
  <si>
    <r>
      <t xml:space="preserve">浜松
</t>
    </r>
    <r>
      <rPr>
        <sz val="7"/>
        <rFont val="ＭＳ Ｐゴシック"/>
        <family val="3"/>
        <charset val="128"/>
      </rPr>
      <t>（旧奥浜名広域）</t>
    </r>
  </si>
  <si>
    <t>細江町</t>
  </si>
  <si>
    <t>引佐町</t>
  </si>
  <si>
    <t>浜松
(旧天竜）</t>
  </si>
  <si>
    <t>天竜市</t>
  </si>
  <si>
    <t>浜松
（旧三ケ日）</t>
  </si>
  <si>
    <t>三ケ日町</t>
  </si>
  <si>
    <t>県告示</t>
    <phoneticPr fontId="13"/>
  </si>
  <si>
    <t>第358号</t>
    <rPh sb="0" eb="1">
      <t>ダイ</t>
    </rPh>
    <rPh sb="4" eb="5">
      <t>ゴウ</t>
    </rPh>
    <phoneticPr fontId="13"/>
  </si>
  <si>
    <t>第270号</t>
    <rPh sb="0" eb="1">
      <t>ダイ</t>
    </rPh>
    <rPh sb="4" eb="5">
      <t>ゴウ</t>
    </rPh>
    <phoneticPr fontId="13"/>
  </si>
  <si>
    <t>７  地域地区</t>
    <rPh sb="3" eb="5">
      <t>チイキ</t>
    </rPh>
    <rPh sb="5" eb="7">
      <t>チク</t>
    </rPh>
    <phoneticPr fontId="1"/>
  </si>
  <si>
    <t>　７－１　用途地域</t>
    <phoneticPr fontId="1"/>
  </si>
  <si>
    <t>　  ７－１－１　用途地域</t>
    <phoneticPr fontId="1"/>
  </si>
  <si>
    <t>単位(ha)</t>
    <phoneticPr fontId="1"/>
  </si>
  <si>
    <t>都市計画</t>
  </si>
  <si>
    <t>都市名</t>
    <phoneticPr fontId="1"/>
  </si>
  <si>
    <t>当初決定</t>
  </si>
  <si>
    <t>最終決定</t>
  </si>
  <si>
    <t>告示番号</t>
  </si>
  <si>
    <t>第１種</t>
  </si>
  <si>
    <t>第２種</t>
  </si>
  <si>
    <t>準住居地域</t>
  </si>
  <si>
    <t>近   隣</t>
    <phoneticPr fontId="1"/>
  </si>
  <si>
    <t>商業地域</t>
  </si>
  <si>
    <t>準工業地域</t>
  </si>
  <si>
    <t>工業地域</t>
  </si>
  <si>
    <t>工  業</t>
    <phoneticPr fontId="1"/>
  </si>
  <si>
    <t>計</t>
  </si>
  <si>
    <t>告示</t>
  </si>
  <si>
    <t>低層住居</t>
  </si>
  <si>
    <t>中高層住居</t>
  </si>
  <si>
    <t>区域名</t>
  </si>
  <si>
    <t>年月日</t>
  </si>
  <si>
    <t>専用地域</t>
  </si>
  <si>
    <t>住居地域</t>
  </si>
  <si>
    <t>商業地域</t>
    <phoneticPr fontId="1"/>
  </si>
  <si>
    <t>専用地域</t>
    <phoneticPr fontId="1"/>
  </si>
  <si>
    <t>市告66</t>
    <phoneticPr fontId="1"/>
  </si>
  <si>
    <t>町告93</t>
    <phoneticPr fontId="1"/>
  </si>
  <si>
    <t>市告17</t>
    <phoneticPr fontId="1"/>
  </si>
  <si>
    <t>市告74</t>
    <phoneticPr fontId="1"/>
  </si>
  <si>
    <t>市告49</t>
    <rPh sb="0" eb="1">
      <t>シ</t>
    </rPh>
    <rPh sb="1" eb="2">
      <t>コク</t>
    </rPh>
    <phoneticPr fontId="1"/>
  </si>
  <si>
    <t>市告39</t>
    <rPh sb="0" eb="1">
      <t>シ</t>
    </rPh>
    <rPh sb="1" eb="2">
      <t>コク</t>
    </rPh>
    <phoneticPr fontId="1"/>
  </si>
  <si>
    <t>町告114</t>
    <phoneticPr fontId="1"/>
  </si>
  <si>
    <t>御殿場
小山広域</t>
    <phoneticPr fontId="1"/>
  </si>
  <si>
    <t>市告83</t>
    <phoneticPr fontId="1"/>
  </si>
  <si>
    <t>町告82</t>
    <phoneticPr fontId="1"/>
  </si>
  <si>
    <t>R2.11.16</t>
    <phoneticPr fontId="1"/>
  </si>
  <si>
    <t>市告417</t>
    <rPh sb="0" eb="1">
      <t>シ</t>
    </rPh>
    <phoneticPr fontId="1"/>
  </si>
  <si>
    <t>市告12</t>
    <rPh sb="0" eb="1">
      <t>シ</t>
    </rPh>
    <phoneticPr fontId="1"/>
  </si>
  <si>
    <t>町告80</t>
    <rPh sb="0" eb="1">
      <t>チョウ</t>
    </rPh>
    <phoneticPr fontId="1"/>
  </si>
  <si>
    <t>町告111</t>
    <rPh sb="0" eb="1">
      <t>チョウ</t>
    </rPh>
    <phoneticPr fontId="1"/>
  </si>
  <si>
    <t>市告179</t>
    <phoneticPr fontId="1"/>
  </si>
  <si>
    <t>岳南広域</t>
  </si>
  <si>
    <t>富士市</t>
  </si>
  <si>
    <t>市告39</t>
    <rPh sb="0" eb="1">
      <t>シ</t>
    </rPh>
    <phoneticPr fontId="1"/>
  </si>
  <si>
    <t>市告64の8</t>
    <rPh sb="0" eb="1">
      <t>シ</t>
    </rPh>
    <phoneticPr fontId="1"/>
  </si>
  <si>
    <t>静岡</t>
    <rPh sb="0" eb="1">
      <t>セイ</t>
    </rPh>
    <rPh sb="1" eb="2">
      <t>オカ</t>
    </rPh>
    <phoneticPr fontId="1"/>
  </si>
  <si>
    <t>市告121</t>
    <phoneticPr fontId="1"/>
  </si>
  <si>
    <t>志太広域</t>
  </si>
  <si>
    <t>市告299</t>
    <phoneticPr fontId="1"/>
  </si>
  <si>
    <t>市告94</t>
    <phoneticPr fontId="1"/>
  </si>
  <si>
    <t>島田市</t>
  </si>
  <si>
    <t>市告108</t>
  </si>
  <si>
    <t>町告59</t>
    <phoneticPr fontId="1"/>
  </si>
  <si>
    <t>牧之原市</t>
    <rPh sb="0" eb="3">
      <t>マキノハラ</t>
    </rPh>
    <rPh sb="3" eb="4">
      <t>シ</t>
    </rPh>
    <phoneticPr fontId="1"/>
  </si>
  <si>
    <t>市告200</t>
    <rPh sb="0" eb="1">
      <t>シ</t>
    </rPh>
    <phoneticPr fontId="1"/>
  </si>
  <si>
    <t>町告74</t>
    <phoneticPr fontId="1"/>
  </si>
  <si>
    <t>東遠広域</t>
  </si>
  <si>
    <t>市告31</t>
    <phoneticPr fontId="1"/>
  </si>
  <si>
    <t>菊川市</t>
  </si>
  <si>
    <t>市告51</t>
    <rPh sb="0" eb="1">
      <t>シ</t>
    </rPh>
    <phoneticPr fontId="1"/>
  </si>
  <si>
    <t>中遠広域</t>
  </si>
  <si>
    <t>市告190</t>
    <phoneticPr fontId="1"/>
  </si>
  <si>
    <t>町告103</t>
    <phoneticPr fontId="1"/>
  </si>
  <si>
    <t>市告51</t>
    <phoneticPr fontId="1"/>
  </si>
  <si>
    <t>浜松市</t>
    <phoneticPr fontId="1"/>
  </si>
  <si>
    <t>市告146</t>
    <rPh sb="0" eb="1">
      <t>シ</t>
    </rPh>
    <rPh sb="1" eb="2">
      <t>コク</t>
    </rPh>
    <phoneticPr fontId="1"/>
  </si>
  <si>
    <t>市告112</t>
    <rPh sb="0" eb="1">
      <t>シ</t>
    </rPh>
    <rPh sb="1" eb="2">
      <t>コク</t>
    </rPh>
    <phoneticPr fontId="1"/>
  </si>
  <si>
    <t>県計</t>
  </si>
  <si>
    <t>対象都市数</t>
    <rPh sb="0" eb="2">
      <t>タイショウ</t>
    </rPh>
    <rPh sb="2" eb="4">
      <t>トシ</t>
    </rPh>
    <rPh sb="4" eb="5">
      <t>スウ</t>
    </rPh>
    <phoneticPr fontId="1"/>
  </si>
  <si>
    <t>７－１－２　用途地域（建蔽率・容積率別）</t>
    <rPh sb="11" eb="14">
      <t>ケンペイリツ</t>
    </rPh>
    <phoneticPr fontId="1"/>
  </si>
  <si>
    <t>令和7年3月31日現在</t>
    <rPh sb="0" eb="2">
      <t>レイワ</t>
    </rPh>
    <rPh sb="3" eb="4">
      <t>ネン</t>
    </rPh>
    <rPh sb="5" eb="6">
      <t>ガツ</t>
    </rPh>
    <rPh sb="8" eb="9">
      <t>ヒ</t>
    </rPh>
    <rPh sb="9" eb="11">
      <t>ゲンザイ</t>
    </rPh>
    <phoneticPr fontId="1"/>
  </si>
  <si>
    <t>第一種低層住居専用地域</t>
    <rPh sb="1" eb="2">
      <t>イチ</t>
    </rPh>
    <phoneticPr fontId="1"/>
  </si>
  <si>
    <t>第二種低層住居専用地域</t>
  </si>
  <si>
    <t>第一種中高層住居専用地域</t>
  </si>
  <si>
    <t>第二種中高層住居専用地域</t>
  </si>
  <si>
    <t>第一種住居地域</t>
    <rPh sb="0" eb="1">
      <t>ダイ</t>
    </rPh>
    <rPh sb="1" eb="2">
      <t>イチ</t>
    </rPh>
    <rPh sb="2" eb="3">
      <t>シュ</t>
    </rPh>
    <rPh sb="3" eb="5">
      <t>ジュウキョ</t>
    </rPh>
    <rPh sb="5" eb="7">
      <t>チイキ</t>
    </rPh>
    <phoneticPr fontId="1"/>
  </si>
  <si>
    <t>第二種住居地域</t>
  </si>
  <si>
    <t>近隣商業地域</t>
  </si>
  <si>
    <t>工業専用地域</t>
    <rPh sb="2" eb="4">
      <t>センヨウ</t>
    </rPh>
    <phoneticPr fontId="1"/>
  </si>
  <si>
    <t>市町
計</t>
    <rPh sb="0" eb="2">
      <t>シチョウ</t>
    </rPh>
    <rPh sb="3" eb="4">
      <t>ケイ</t>
    </rPh>
    <phoneticPr fontId="1"/>
  </si>
  <si>
    <t>50/30</t>
  </si>
  <si>
    <t>60/40</t>
  </si>
  <si>
    <t>80/40</t>
  </si>
  <si>
    <t>80/50</t>
  </si>
  <si>
    <t>100/50</t>
  </si>
  <si>
    <t>100/60</t>
  </si>
  <si>
    <t>小計</t>
    <phoneticPr fontId="1"/>
  </si>
  <si>
    <t>100/30</t>
  </si>
  <si>
    <t>100/40</t>
  </si>
  <si>
    <t>150/40</t>
  </si>
  <si>
    <t>200/40</t>
  </si>
  <si>
    <t>150/50</t>
  </si>
  <si>
    <t>150/60</t>
  </si>
  <si>
    <t>200/60</t>
  </si>
  <si>
    <t>200/50</t>
  </si>
  <si>
    <t>150/60</t>
    <phoneticPr fontId="1"/>
  </si>
  <si>
    <t>200/80</t>
    <phoneticPr fontId="1"/>
  </si>
  <si>
    <t>300/60</t>
  </si>
  <si>
    <t>小計</t>
  </si>
  <si>
    <t>小計</t>
    <rPh sb="0" eb="2">
      <t>ショウケイ</t>
    </rPh>
    <phoneticPr fontId="1"/>
  </si>
  <si>
    <t>200/60</t>
    <phoneticPr fontId="1"/>
  </si>
  <si>
    <t>200/80</t>
  </si>
  <si>
    <t>300/80</t>
  </si>
  <si>
    <t>400/80</t>
  </si>
  <si>
    <t>500/80</t>
  </si>
  <si>
    <t>600/80</t>
  </si>
  <si>
    <t>100/30</t>
    <phoneticPr fontId="1"/>
  </si>
  <si>
    <t>御殿場
小山広域</t>
    <rPh sb="0" eb="3">
      <t>ゴテンバ</t>
    </rPh>
    <rPh sb="4" eb="6">
      <t>オヤマ</t>
    </rPh>
    <rPh sb="6" eb="8">
      <t>コウイキ</t>
    </rPh>
    <phoneticPr fontId="1"/>
  </si>
  <si>
    <t>岳南広域</t>
    <phoneticPr fontId="1"/>
  </si>
  <si>
    <t>榛南・南遠
広域</t>
    <rPh sb="3" eb="4">
      <t>ナン</t>
    </rPh>
    <rPh sb="4" eb="5">
      <t>エン</t>
    </rPh>
    <phoneticPr fontId="1"/>
  </si>
  <si>
    <t>７－２　　特別用途地区</t>
  </si>
  <si>
    <t>都市計画区域名</t>
  </si>
  <si>
    <t>種類</t>
    <rPh sb="0" eb="2">
      <t>シュルイ</t>
    </rPh>
    <phoneticPr fontId="1"/>
  </si>
  <si>
    <t>面積(ha)</t>
  </si>
  <si>
    <t>備考</t>
  </si>
  <si>
    <t>娯楽レクリエーション地区</t>
  </si>
  <si>
    <t xml:space="preserve"> 市告15</t>
  </si>
  <si>
    <t xml:space="preserve"> 市告101</t>
  </si>
  <si>
    <t>観光にぎわい商業地区</t>
  </si>
  <si>
    <t>特別業務地区</t>
  </si>
  <si>
    <t xml:space="preserve"> 市告321</t>
  </si>
  <si>
    <t>大規模集客施設制限地区</t>
  </si>
  <si>
    <t>市告35</t>
  </si>
  <si>
    <t>東富士研究開発拠点地区</t>
    <phoneticPr fontId="1"/>
  </si>
  <si>
    <t>市告181</t>
  </si>
  <si>
    <t xml:space="preserve"> 市告137</t>
  </si>
  <si>
    <t>特定規模集客施設制限地区</t>
  </si>
  <si>
    <t xml:space="preserve"> 市告225</t>
  </si>
  <si>
    <t>静岡</t>
  </si>
  <si>
    <t>特別工業地区</t>
  </si>
  <si>
    <t>S48.10.26</t>
  </si>
  <si>
    <t xml:space="preserve"> 市告563</t>
    <phoneticPr fontId="1"/>
  </si>
  <si>
    <t>市告277</t>
  </si>
  <si>
    <t>住環境保全型工業地区</t>
  </si>
  <si>
    <t xml:space="preserve"> 市告72</t>
  </si>
  <si>
    <t>島田</t>
  </si>
  <si>
    <t xml:space="preserve"> 市告65</t>
  </si>
  <si>
    <t>榛南・南遠広域</t>
  </si>
  <si>
    <t xml:space="preserve"> 町告46</t>
  </si>
  <si>
    <t xml:space="preserve"> 市告13</t>
  </si>
  <si>
    <t>スポーツ・健康レクリエーション地区</t>
  </si>
  <si>
    <t>特別工業地区</t>
    <rPh sb="0" eb="2">
      <t>トクベツ</t>
    </rPh>
    <rPh sb="2" eb="4">
      <t>コウギョウ</t>
    </rPh>
    <rPh sb="4" eb="6">
      <t>チク</t>
    </rPh>
    <phoneticPr fontId="1"/>
  </si>
  <si>
    <t xml:space="preserve"> 市告76</t>
    <phoneticPr fontId="1"/>
  </si>
  <si>
    <t>特別業務地区</t>
    <rPh sb="0" eb="2">
      <t>トクベツ</t>
    </rPh>
    <rPh sb="2" eb="4">
      <t>ギョウム</t>
    </rPh>
    <rPh sb="4" eb="6">
      <t>チク</t>
    </rPh>
    <phoneticPr fontId="1"/>
  </si>
  <si>
    <t>市告20</t>
    <rPh sb="0" eb="1">
      <t>シ</t>
    </rPh>
    <rPh sb="1" eb="2">
      <t>コク</t>
    </rPh>
    <phoneticPr fontId="1"/>
  </si>
  <si>
    <t>S49.4.1</t>
    <phoneticPr fontId="1"/>
  </si>
  <si>
    <t xml:space="preserve"> 市告243</t>
    <phoneticPr fontId="1"/>
  </si>
  <si>
    <t>娯楽レクリエーション地区</t>
    <rPh sb="0" eb="2">
      <t>ゴラク</t>
    </rPh>
    <rPh sb="10" eb="12">
      <t>チク</t>
    </rPh>
    <phoneticPr fontId="1"/>
  </si>
  <si>
    <t>大規模集客施設制限地区</t>
    <rPh sb="0" eb="3">
      <t>ダイキボ</t>
    </rPh>
    <rPh sb="3" eb="5">
      <t>シュウキャク</t>
    </rPh>
    <rPh sb="5" eb="7">
      <t>シセツ</t>
    </rPh>
    <rPh sb="7" eb="9">
      <t>セイゲン</t>
    </rPh>
    <rPh sb="9" eb="11">
      <t>チク</t>
    </rPh>
    <phoneticPr fontId="1"/>
  </si>
  <si>
    <t>特別工業及び大規模集客施設制限地区</t>
    <phoneticPr fontId="1"/>
  </si>
  <si>
    <t>合　計</t>
  </si>
  <si>
    <t>７－３　　特定用途制限地域</t>
  </si>
  <si>
    <t>位置</t>
    <rPh sb="0" eb="2">
      <t>イチ</t>
    </rPh>
    <phoneticPr fontId="1"/>
  </si>
  <si>
    <t>幹線道路沿道地区</t>
  </si>
  <si>
    <t xml:space="preserve"> 市告61</t>
  </si>
  <si>
    <t>里山環境共生地区</t>
  </si>
  <si>
    <t>地域生活地区</t>
    <phoneticPr fontId="1"/>
  </si>
  <si>
    <t>初倉地域</t>
    <rPh sb="0" eb="1">
      <t>ハツ</t>
    </rPh>
    <rPh sb="1" eb="2">
      <t>クラ</t>
    </rPh>
    <rPh sb="2" eb="4">
      <t>チイキ</t>
    </rPh>
    <phoneticPr fontId="1"/>
  </si>
  <si>
    <t>市告107</t>
    <rPh sb="0" eb="1">
      <t>シ</t>
    </rPh>
    <rPh sb="1" eb="2">
      <t>コク</t>
    </rPh>
    <phoneticPr fontId="1"/>
  </si>
  <si>
    <t>７－４　　高度地区</t>
  </si>
  <si>
    <t>位置</t>
  </si>
  <si>
    <t>宇佐美地区、伊東地区、吉田地区</t>
  </si>
  <si>
    <t>市告18</t>
  </si>
  <si>
    <t>最高限度</t>
  </si>
  <si>
    <t>全域</t>
  </si>
  <si>
    <t>市告50</t>
  </si>
  <si>
    <t>御東原循環線沿線地区</t>
  </si>
  <si>
    <t>市告143</t>
  </si>
  <si>
    <t>沼津市高島本町、庄栄町の各一部</t>
  </si>
  <si>
    <t>市告64</t>
  </si>
  <si>
    <t>最低限度</t>
  </si>
  <si>
    <t>沼津市常盤町三丁目の一部</t>
  </si>
  <si>
    <t>市告10</t>
  </si>
  <si>
    <t>一中高、二中高、一住、二住、準住、準工(一部除く)、工業</t>
  </si>
  <si>
    <t>市告45</t>
  </si>
  <si>
    <t>富士山本宮浅間大社周辺の二中高、二住、商業の一部</t>
  </si>
  <si>
    <t>市告42</t>
  </si>
  <si>
    <t>全域(商業の一部、近商の一部、工専を除く）</t>
  </si>
  <si>
    <t>市告564</t>
    <phoneticPr fontId="1"/>
  </si>
  <si>
    <t>旧藤枝市中高層住居専用地域</t>
  </si>
  <si>
    <t>市告119</t>
  </si>
  <si>
    <t>旧岡部町岡部、内谷、三輪</t>
  </si>
  <si>
    <t>市告1</t>
  </si>
  <si>
    <t>葛ヶ丘・大多郎、青葉台、つくしの、城北</t>
  </si>
  <si>
    <t>市告54</t>
  </si>
  <si>
    <t>佐藤地区</t>
    <rPh sb="2" eb="4">
      <t>チク</t>
    </rPh>
    <phoneticPr fontId="1"/>
  </si>
  <si>
    <t>S58.7.29</t>
    <phoneticPr fontId="1"/>
  </si>
  <si>
    <t>市告167</t>
    <phoneticPr fontId="1"/>
  </si>
  <si>
    <t>中高層住居専用地区</t>
  </si>
  <si>
    <t>H8.4.30</t>
    <phoneticPr fontId="1"/>
  </si>
  <si>
    <t>７－５　　高度利用地区</t>
    <phoneticPr fontId="1"/>
  </si>
  <si>
    <t>駅前第一地区</t>
    <rPh sb="4" eb="6">
      <t>チク</t>
    </rPh>
    <phoneticPr fontId="1"/>
  </si>
  <si>
    <t xml:space="preserve"> 市告140</t>
    <phoneticPr fontId="1"/>
  </si>
  <si>
    <t>上土町・通横町地区</t>
  </si>
  <si>
    <t>市告235</t>
    <rPh sb="0" eb="1">
      <t>シ</t>
    </rPh>
    <rPh sb="1" eb="2">
      <t>コク</t>
    </rPh>
    <phoneticPr fontId="1"/>
  </si>
  <si>
    <t>大手町地区</t>
  </si>
  <si>
    <t>三島駅南口東街区</t>
    <rPh sb="0" eb="3">
      <t>ミシマエキ</t>
    </rPh>
    <rPh sb="3" eb="5">
      <t>ミナミグチ</t>
    </rPh>
    <rPh sb="5" eb="6">
      <t>ヒガシ</t>
    </rPh>
    <rPh sb="6" eb="8">
      <t>ガイク</t>
    </rPh>
    <phoneticPr fontId="1"/>
  </si>
  <si>
    <t>市告418</t>
    <rPh sb="0" eb="1">
      <t>シ</t>
    </rPh>
    <rPh sb="1" eb="2">
      <t>コク</t>
    </rPh>
    <phoneticPr fontId="1"/>
  </si>
  <si>
    <t>富士駅北口地区</t>
    <rPh sb="3" eb="5">
      <t>キタグチ</t>
    </rPh>
    <phoneticPr fontId="1"/>
  </si>
  <si>
    <t xml:space="preserve"> 市告35</t>
    <phoneticPr fontId="1"/>
  </si>
  <si>
    <t>富士駅南口地区</t>
    <rPh sb="3" eb="5">
      <t>ミナミグチ</t>
    </rPh>
    <phoneticPr fontId="1"/>
  </si>
  <si>
    <t>中町地区</t>
  </si>
  <si>
    <t xml:space="preserve"> 市告66</t>
    <phoneticPr fontId="1"/>
  </si>
  <si>
    <t>伝馬町地区</t>
  </si>
  <si>
    <t>駅南口第一地区</t>
  </si>
  <si>
    <t>駅南口第二地区</t>
  </si>
  <si>
    <t>御幸町伝馬町第一地区</t>
  </si>
  <si>
    <t>御幸町第一地区</t>
  </si>
  <si>
    <t>日の出A地区</t>
  </si>
  <si>
    <t>港町第二地区</t>
    <rPh sb="0" eb="2">
      <t>ミナトマチ</t>
    </rPh>
    <rPh sb="2" eb="4">
      <t>ダイニ</t>
    </rPh>
    <rPh sb="4" eb="6">
      <t>チク</t>
    </rPh>
    <phoneticPr fontId="1"/>
  </si>
  <si>
    <t>静岡駅前紺屋町地区</t>
    <rPh sb="0" eb="2">
      <t>シズオカ</t>
    </rPh>
    <rPh sb="2" eb="4">
      <t>エキマエ</t>
    </rPh>
    <rPh sb="4" eb="7">
      <t>コウヤマチ</t>
    </rPh>
    <rPh sb="7" eb="9">
      <t>チク</t>
    </rPh>
    <phoneticPr fontId="1"/>
  </si>
  <si>
    <t>清水駅西第一地区</t>
    <rPh sb="0" eb="2">
      <t>シミズ</t>
    </rPh>
    <rPh sb="2" eb="3">
      <t>エキ</t>
    </rPh>
    <rPh sb="3" eb="4">
      <t>ニシ</t>
    </rPh>
    <rPh sb="4" eb="5">
      <t>ダイ</t>
    </rPh>
    <rPh sb="5" eb="6">
      <t>イチ</t>
    </rPh>
    <rPh sb="6" eb="8">
      <t>チク</t>
    </rPh>
    <phoneticPr fontId="1"/>
  </si>
  <si>
    <t xml:space="preserve"> 市告58</t>
    <phoneticPr fontId="1"/>
  </si>
  <si>
    <t>静岡呉服町第一地区</t>
    <rPh sb="0" eb="2">
      <t>シズオカ</t>
    </rPh>
    <rPh sb="2" eb="5">
      <t>ゴフクマチ</t>
    </rPh>
    <rPh sb="5" eb="7">
      <t>ダイイチ</t>
    </rPh>
    <rPh sb="7" eb="9">
      <t>チク</t>
    </rPh>
    <phoneticPr fontId="1"/>
  </si>
  <si>
    <t xml:space="preserve"> 市告366</t>
    <phoneticPr fontId="1"/>
  </si>
  <si>
    <t>静岡駅前南町１０地区</t>
    <rPh sb="0" eb="2">
      <t>シズオカ</t>
    </rPh>
    <rPh sb="2" eb="4">
      <t>エキマエ</t>
    </rPh>
    <rPh sb="4" eb="6">
      <t>ミナミチョウ</t>
    </rPh>
    <rPh sb="8" eb="10">
      <t>チク</t>
    </rPh>
    <phoneticPr fontId="1"/>
  </si>
  <si>
    <t xml:space="preserve"> 市告93</t>
    <phoneticPr fontId="1"/>
  </si>
  <si>
    <t>草薙駅南口地区</t>
    <rPh sb="0" eb="1">
      <t>クサ</t>
    </rPh>
    <rPh sb="1" eb="2">
      <t>ナ</t>
    </rPh>
    <rPh sb="2" eb="3">
      <t>エキ</t>
    </rPh>
    <rPh sb="3" eb="4">
      <t>ミナミ</t>
    </rPh>
    <rPh sb="4" eb="5">
      <t>クチ</t>
    </rPh>
    <rPh sb="5" eb="7">
      <t>チク</t>
    </rPh>
    <phoneticPr fontId="1"/>
  </si>
  <si>
    <t xml:space="preserve"> 市告732</t>
    <phoneticPr fontId="1"/>
  </si>
  <si>
    <t>本町五丁目地区</t>
    <rPh sb="2" eb="3">
      <t>5</t>
    </rPh>
    <phoneticPr fontId="1"/>
  </si>
  <si>
    <t xml:space="preserve"> 市告220</t>
    <phoneticPr fontId="1"/>
  </si>
  <si>
    <t>本通三丁目地区</t>
    <rPh sb="2" eb="3">
      <t>サン</t>
    </rPh>
    <phoneticPr fontId="1"/>
  </si>
  <si>
    <t xml:space="preserve"> 市告217</t>
    <phoneticPr fontId="1"/>
  </si>
  <si>
    <t>本通五丁目地区</t>
    <rPh sb="0" eb="1">
      <t>ホン</t>
    </rPh>
    <rPh sb="1" eb="2">
      <t>トオ</t>
    </rPh>
    <rPh sb="2" eb="3">
      <t>ゴ</t>
    </rPh>
    <rPh sb="3" eb="5">
      <t>チョウメ</t>
    </rPh>
    <rPh sb="5" eb="7">
      <t>チク</t>
    </rPh>
    <phoneticPr fontId="1"/>
  </si>
  <si>
    <t>掛川連雀地区Ａブロック</t>
  </si>
  <si>
    <t xml:space="preserve"> 市告39</t>
    <phoneticPr fontId="1"/>
  </si>
  <si>
    <t>掛川駅前東街区</t>
    <rPh sb="0" eb="2">
      <t>カケガワ</t>
    </rPh>
    <rPh sb="2" eb="4">
      <t>エキマエ</t>
    </rPh>
    <rPh sb="4" eb="5">
      <t>ヒガシ</t>
    </rPh>
    <rPh sb="5" eb="7">
      <t>ガイク</t>
    </rPh>
    <phoneticPr fontId="1"/>
  </si>
  <si>
    <t xml:space="preserve"> 市告71</t>
    <phoneticPr fontId="1"/>
  </si>
  <si>
    <t>磐田駅北３７街区</t>
    <rPh sb="0" eb="2">
      <t>イワタ</t>
    </rPh>
    <rPh sb="2" eb="3">
      <t>エキ</t>
    </rPh>
    <rPh sb="3" eb="4">
      <t>キタ</t>
    </rPh>
    <rPh sb="6" eb="8">
      <t>ガイク</t>
    </rPh>
    <phoneticPr fontId="1"/>
  </si>
  <si>
    <t xml:space="preserve"> 市告273</t>
    <phoneticPr fontId="1"/>
  </si>
  <si>
    <t>浜松駅東街区</t>
  </si>
  <si>
    <t>S59.10.2</t>
  </si>
  <si>
    <t xml:space="preserve"> 市告49</t>
    <phoneticPr fontId="1"/>
  </si>
  <si>
    <t>松菱通りＣブロック</t>
    <phoneticPr fontId="1"/>
  </si>
  <si>
    <t xml:space="preserve"> 市告170</t>
    <phoneticPr fontId="1"/>
  </si>
  <si>
    <t>浜松田町</t>
    <phoneticPr fontId="1"/>
  </si>
  <si>
    <t>H2.9.28</t>
  </si>
  <si>
    <t xml:space="preserve"> 市告203</t>
    <phoneticPr fontId="1"/>
  </si>
  <si>
    <t>松菱通りＡ－１ブロック</t>
    <phoneticPr fontId="1"/>
  </si>
  <si>
    <t>H2.12.25</t>
    <phoneticPr fontId="1"/>
  </si>
  <si>
    <t xml:space="preserve"> 市告270</t>
    <phoneticPr fontId="1"/>
  </si>
  <si>
    <t>浜松中央地区</t>
  </si>
  <si>
    <t>H5.1.8</t>
  </si>
  <si>
    <t xml:space="preserve"> 市告272</t>
    <phoneticPr fontId="1"/>
  </si>
  <si>
    <t>旭・板屋地区</t>
  </si>
  <si>
    <t xml:space="preserve"> 市告370</t>
    <phoneticPr fontId="1"/>
  </si>
  <si>
    <t>浜松中央西地区</t>
  </si>
  <si>
    <t>H9.7.8</t>
  </si>
  <si>
    <t>浜松東第一地区６街区</t>
    <rPh sb="5" eb="7">
      <t>チク</t>
    </rPh>
    <phoneticPr fontId="1"/>
  </si>
  <si>
    <t>浜松東第一１４街区</t>
    <phoneticPr fontId="1"/>
  </si>
  <si>
    <t>H9.12.11</t>
  </si>
  <si>
    <t xml:space="preserve"> 市告449</t>
    <phoneticPr fontId="1"/>
  </si>
  <si>
    <t>浜松東第一２３街区</t>
    <phoneticPr fontId="1"/>
  </si>
  <si>
    <t>浜松東第一２５街区</t>
    <phoneticPr fontId="1"/>
  </si>
  <si>
    <t>H10.9.10</t>
  </si>
  <si>
    <t xml:space="preserve"> 市告321</t>
    <phoneticPr fontId="1"/>
  </si>
  <si>
    <t>浜松東第一１３街区</t>
    <phoneticPr fontId="1"/>
  </si>
  <si>
    <t>H11.12.21</t>
  </si>
  <si>
    <t xml:space="preserve"> 市告374</t>
    <phoneticPr fontId="1"/>
  </si>
  <si>
    <t>浜松東第一７街区</t>
    <phoneticPr fontId="1"/>
  </si>
  <si>
    <t>H14.12.17</t>
  </si>
  <si>
    <t xml:space="preserve"> 市告508</t>
    <phoneticPr fontId="1"/>
  </si>
  <si>
    <t>浜松東第一１街区</t>
    <phoneticPr fontId="1"/>
  </si>
  <si>
    <t>H15.6.27</t>
  </si>
  <si>
    <t xml:space="preserve"> 市告341</t>
    <phoneticPr fontId="1"/>
  </si>
  <si>
    <t>浜北駅前</t>
    <phoneticPr fontId="1"/>
  </si>
  <si>
    <t>H1.9.29</t>
  </si>
  <si>
    <t xml:space="preserve"> 市告122</t>
    <phoneticPr fontId="1"/>
  </si>
  <si>
    <t>鍛冶町三丁目</t>
    <rPh sb="0" eb="3">
      <t>カジマチ</t>
    </rPh>
    <rPh sb="3" eb="6">
      <t>サンチョウメ</t>
    </rPh>
    <phoneticPr fontId="1"/>
  </si>
  <si>
    <t>H23.4.1</t>
    <phoneticPr fontId="1"/>
  </si>
  <si>
    <t xml:space="preserve"> 市告248</t>
    <rPh sb="1" eb="2">
      <t>イチ</t>
    </rPh>
    <rPh sb="2" eb="3">
      <t>コク</t>
    </rPh>
    <phoneticPr fontId="1"/>
  </si>
  <si>
    <t xml:space="preserve">  ７－６　　特定街区</t>
    <rPh sb="7" eb="9">
      <t>トクテイ</t>
    </rPh>
    <rPh sb="9" eb="11">
      <t>ガイク</t>
    </rPh>
    <phoneticPr fontId="1"/>
  </si>
  <si>
    <t>都市計画区域名</t>
    <rPh sb="0" eb="2">
      <t>トシ</t>
    </rPh>
    <rPh sb="2" eb="4">
      <t>ケイカク</t>
    </rPh>
    <phoneticPr fontId="1"/>
  </si>
  <si>
    <t>名称</t>
    <rPh sb="0" eb="2">
      <t>メイショウ</t>
    </rPh>
    <phoneticPr fontId="1"/>
  </si>
  <si>
    <t>位　 置</t>
    <rPh sb="0" eb="4">
      <t>イチ</t>
    </rPh>
    <phoneticPr fontId="1"/>
  </si>
  <si>
    <t>追手町</t>
    <rPh sb="0" eb="1">
      <t>オ</t>
    </rPh>
    <rPh sb="1" eb="2">
      <t>テ</t>
    </rPh>
    <rPh sb="2" eb="3">
      <t>マチ</t>
    </rPh>
    <phoneticPr fontId="1"/>
  </si>
  <si>
    <t>静岡市葵区追手町</t>
    <rPh sb="0" eb="3">
      <t>シズオカシ</t>
    </rPh>
    <rPh sb="3" eb="4">
      <t>アオイ</t>
    </rPh>
    <rPh sb="4" eb="5">
      <t>ク</t>
    </rPh>
    <rPh sb="5" eb="6">
      <t>オ</t>
    </rPh>
    <rPh sb="6" eb="7">
      <t>テ</t>
    </rPh>
    <rPh sb="7" eb="8">
      <t>マチ</t>
    </rPh>
    <phoneticPr fontId="1"/>
  </si>
  <si>
    <t>市告86</t>
    <rPh sb="0" eb="1">
      <t>シ</t>
    </rPh>
    <rPh sb="1" eb="2">
      <t>コク</t>
    </rPh>
    <phoneticPr fontId="1"/>
  </si>
  <si>
    <t>高松</t>
    <rPh sb="0" eb="2">
      <t>タカマツ</t>
    </rPh>
    <phoneticPr fontId="1"/>
  </si>
  <si>
    <t>静岡市駿河区登呂三丁目</t>
    <rPh sb="0" eb="3">
      <t>シズオカシ</t>
    </rPh>
    <rPh sb="3" eb="5">
      <t>スルガ</t>
    </rPh>
    <rPh sb="5" eb="6">
      <t>ク</t>
    </rPh>
    <rPh sb="6" eb="8">
      <t>トロ</t>
    </rPh>
    <rPh sb="8" eb="11">
      <t>サンチョウメ</t>
    </rPh>
    <phoneticPr fontId="1"/>
  </si>
  <si>
    <t>建告2985</t>
    <rPh sb="0" eb="1">
      <t>ケン</t>
    </rPh>
    <rPh sb="1" eb="2">
      <t>コク</t>
    </rPh>
    <phoneticPr fontId="1"/>
  </si>
  <si>
    <t>７－７　防火地域・準防火地域</t>
    <rPh sb="6" eb="8">
      <t>チイキ</t>
    </rPh>
    <phoneticPr fontId="1"/>
  </si>
  <si>
    <t>決定面積  (ha)</t>
  </si>
  <si>
    <t>防火地域</t>
    <rPh sb="2" eb="4">
      <t>チイキ</t>
    </rPh>
    <phoneticPr fontId="1"/>
  </si>
  <si>
    <t>準防火地域</t>
    <rPh sb="3" eb="5">
      <t>チイキ</t>
    </rPh>
    <phoneticPr fontId="1"/>
  </si>
  <si>
    <t xml:space="preserve"> 市告 1</t>
    <phoneticPr fontId="1"/>
  </si>
  <si>
    <t xml:space="preserve"> 建告1973</t>
    <phoneticPr fontId="1"/>
  </si>
  <si>
    <t xml:space="preserve"> 市告19</t>
    <phoneticPr fontId="1"/>
  </si>
  <si>
    <t xml:space="preserve"> 市告27</t>
    <phoneticPr fontId="1"/>
  </si>
  <si>
    <t xml:space="preserve"> 市告50</t>
    <rPh sb="1" eb="2">
      <t>シ</t>
    </rPh>
    <phoneticPr fontId="1"/>
  </si>
  <si>
    <t xml:space="preserve"> 市告40</t>
    <rPh sb="1" eb="2">
      <t>シ</t>
    </rPh>
    <rPh sb="2" eb="3">
      <t>コク</t>
    </rPh>
    <phoneticPr fontId="1"/>
  </si>
  <si>
    <t xml:space="preserve"> 市告84</t>
    <phoneticPr fontId="1"/>
  </si>
  <si>
    <t xml:space="preserve"> 市告9</t>
    <phoneticPr fontId="1"/>
  </si>
  <si>
    <t xml:space="preserve"> 市告191</t>
    <phoneticPr fontId="1"/>
  </si>
  <si>
    <t xml:space="preserve"> 町告3</t>
    <phoneticPr fontId="1"/>
  </si>
  <si>
    <t xml:space="preserve"> 町告5</t>
    <phoneticPr fontId="1"/>
  </si>
  <si>
    <t xml:space="preserve"> 市告25</t>
    <phoneticPr fontId="1"/>
  </si>
  <si>
    <t xml:space="preserve"> 市告60</t>
    <phoneticPr fontId="1"/>
  </si>
  <si>
    <t xml:space="preserve"> 建告1176</t>
    <phoneticPr fontId="1"/>
  </si>
  <si>
    <t xml:space="preserve"> 市告124</t>
    <phoneticPr fontId="1"/>
  </si>
  <si>
    <t xml:space="preserve"> 市告124</t>
  </si>
  <si>
    <t xml:space="preserve"> 市告32</t>
  </si>
  <si>
    <t xml:space="preserve"> 市告155</t>
    <phoneticPr fontId="1"/>
  </si>
  <si>
    <t xml:space="preserve"> 市告217</t>
    <rPh sb="1" eb="2">
      <t>シ</t>
    </rPh>
    <phoneticPr fontId="1"/>
  </si>
  <si>
    <t>榛南・南遠広域</t>
    <rPh sb="0" eb="1">
      <t>ハシバミ</t>
    </rPh>
    <rPh sb="1" eb="2">
      <t>ミナミ</t>
    </rPh>
    <rPh sb="3" eb="4">
      <t>ミナミ</t>
    </rPh>
    <phoneticPr fontId="1"/>
  </si>
  <si>
    <t xml:space="preserve"> 町告50</t>
    <phoneticPr fontId="1"/>
  </si>
  <si>
    <t xml:space="preserve"> 市告55</t>
    <phoneticPr fontId="1"/>
  </si>
  <si>
    <t xml:space="preserve"> 市告107</t>
    <rPh sb="1" eb="2">
      <t>シ</t>
    </rPh>
    <phoneticPr fontId="1"/>
  </si>
  <si>
    <t xml:space="preserve"> 市告33</t>
    <phoneticPr fontId="1"/>
  </si>
  <si>
    <t>不詳（S39年前後）</t>
    <rPh sb="0" eb="2">
      <t>フショウ</t>
    </rPh>
    <rPh sb="6" eb="7">
      <t>ネン</t>
    </rPh>
    <rPh sb="7" eb="9">
      <t>ゼンゴ</t>
    </rPh>
    <phoneticPr fontId="1"/>
  </si>
  <si>
    <t>不詳</t>
    <rPh sb="0" eb="2">
      <t>フショウ</t>
    </rPh>
    <phoneticPr fontId="1"/>
  </si>
  <si>
    <t>S25.11</t>
  </si>
  <si>
    <t xml:space="preserve"> 市告5</t>
    <phoneticPr fontId="1"/>
  </si>
  <si>
    <t xml:space="preserve"> 市告747</t>
  </si>
  <si>
    <t xml:space="preserve"> 市告747</t>
    <phoneticPr fontId="1"/>
  </si>
  <si>
    <t xml:space="preserve"> 市告92</t>
    <rPh sb="1" eb="2">
      <t>シ</t>
    </rPh>
    <rPh sb="2" eb="3">
      <t>コク</t>
    </rPh>
    <phoneticPr fontId="1"/>
  </si>
  <si>
    <t>７－８　景観地区</t>
    <rPh sb="4" eb="6">
      <t>ケイカン</t>
    </rPh>
    <rPh sb="6" eb="8">
      <t>チク</t>
    </rPh>
    <phoneticPr fontId="1"/>
  </si>
  <si>
    <t>東駿河湾広域</t>
    <rPh sb="0" eb="1">
      <t>ヒガシ</t>
    </rPh>
    <rPh sb="1" eb="4">
      <t>スルガワン</t>
    </rPh>
    <rPh sb="4" eb="6">
      <t>コウイキ</t>
    </rPh>
    <phoneticPr fontId="1"/>
  </si>
  <si>
    <t>沼津市アーケード街美観地区</t>
    <rPh sb="0" eb="3">
      <t>ヌマヅシ</t>
    </rPh>
    <rPh sb="8" eb="9">
      <t>ガイ</t>
    </rPh>
    <rPh sb="9" eb="11">
      <t>ビカン</t>
    </rPh>
    <rPh sb="11" eb="13">
      <t>チク</t>
    </rPh>
    <phoneticPr fontId="1"/>
  </si>
  <si>
    <t xml:space="preserve"> 市告103</t>
    <rPh sb="1" eb="2">
      <t>シ</t>
    </rPh>
    <rPh sb="2" eb="3">
      <t>コク</t>
    </rPh>
    <phoneticPr fontId="1"/>
  </si>
  <si>
    <t>東海岸町景観地区</t>
    <rPh sb="0" eb="4">
      <t>ヒガシカイガンチョウ</t>
    </rPh>
    <rPh sb="4" eb="6">
      <t>ケイカン</t>
    </rPh>
    <rPh sb="6" eb="8">
      <t>チク</t>
    </rPh>
    <phoneticPr fontId="1"/>
  </si>
  <si>
    <t xml:space="preserve"> 市告102</t>
    <rPh sb="1" eb="2">
      <t>シ</t>
    </rPh>
    <rPh sb="2" eb="3">
      <t>コク</t>
    </rPh>
    <phoneticPr fontId="1"/>
  </si>
  <si>
    <t>　　　　７－９　　風致地区</t>
    <phoneticPr fontId="1"/>
  </si>
  <si>
    <t>名称</t>
  </si>
  <si>
    <t>地区別種別面積 (ha)</t>
    <phoneticPr fontId="1"/>
  </si>
  <si>
    <t>熱海地区</t>
  </si>
  <si>
    <t>県告20</t>
    <phoneticPr fontId="1"/>
  </si>
  <si>
    <t>伊豆山地区</t>
  </si>
  <si>
    <t>県告1006</t>
    <phoneticPr fontId="1"/>
  </si>
  <si>
    <t>泉地区</t>
  </si>
  <si>
    <t>上多賀地区</t>
  </si>
  <si>
    <t>下多賀地区</t>
  </si>
  <si>
    <t>網代地区</t>
  </si>
  <si>
    <t>弥靭山地区</t>
  </si>
  <si>
    <t>県告832</t>
    <phoneticPr fontId="1"/>
  </si>
  <si>
    <t>第１号香貫山地区</t>
    <rPh sb="0" eb="1">
      <t>ダイ</t>
    </rPh>
    <rPh sb="2" eb="3">
      <t>ゴウ</t>
    </rPh>
    <phoneticPr fontId="1"/>
  </si>
  <si>
    <t>県告207</t>
    <phoneticPr fontId="1"/>
  </si>
  <si>
    <t>第２号徳倉山地区</t>
    <rPh sb="0" eb="1">
      <t>ダイ</t>
    </rPh>
    <rPh sb="2" eb="3">
      <t>ゴウ</t>
    </rPh>
    <rPh sb="3" eb="5">
      <t>トクラ</t>
    </rPh>
    <phoneticPr fontId="1"/>
  </si>
  <si>
    <t>建告723</t>
    <phoneticPr fontId="1"/>
  </si>
  <si>
    <t>第３号桃郷地区</t>
    <phoneticPr fontId="1"/>
  </si>
  <si>
    <t>第４号牛臥地区</t>
    <phoneticPr fontId="1"/>
  </si>
  <si>
    <t>第５号千本地区</t>
    <phoneticPr fontId="1"/>
  </si>
  <si>
    <t>浅間大社地区</t>
  </si>
  <si>
    <t>県告330</t>
    <phoneticPr fontId="1"/>
  </si>
  <si>
    <t>舞々木地区</t>
  </si>
  <si>
    <t>山本高原地区</t>
  </si>
  <si>
    <t>明星山地区</t>
  </si>
  <si>
    <t>富士川地区</t>
  </si>
  <si>
    <t>黒山地区</t>
  </si>
  <si>
    <t>白尾山地区</t>
  </si>
  <si>
    <t>西ノ山地区</t>
  </si>
  <si>
    <t>横砂山地区</t>
    <rPh sb="2" eb="3">
      <t>ヤマ</t>
    </rPh>
    <phoneticPr fontId="1"/>
  </si>
  <si>
    <t>県告935</t>
    <phoneticPr fontId="1"/>
  </si>
  <si>
    <t>三保久能海岸地区</t>
    <rPh sb="4" eb="6">
      <t>カイガン</t>
    </rPh>
    <phoneticPr fontId="1"/>
  </si>
  <si>
    <t>市告250</t>
    <rPh sb="0" eb="1">
      <t>シ</t>
    </rPh>
    <phoneticPr fontId="1"/>
  </si>
  <si>
    <t>有度山地区</t>
  </si>
  <si>
    <t>市告465</t>
    <rPh sb="0" eb="1">
      <t>シ</t>
    </rPh>
    <phoneticPr fontId="1"/>
  </si>
  <si>
    <t>清見寺地区</t>
  </si>
  <si>
    <t>県告212-5</t>
    <phoneticPr fontId="1"/>
  </si>
  <si>
    <t>城内地区</t>
  </si>
  <si>
    <t>県告936</t>
    <phoneticPr fontId="1"/>
  </si>
  <si>
    <t>賎機山地区</t>
  </si>
  <si>
    <t>市告647</t>
    <rPh sb="0" eb="1">
      <t>シ</t>
    </rPh>
    <phoneticPr fontId="1"/>
  </si>
  <si>
    <t>谷津山地区</t>
  </si>
  <si>
    <t>県告619</t>
    <phoneticPr fontId="1"/>
  </si>
  <si>
    <t>大浜久能海岸地区</t>
    <rPh sb="4" eb="6">
      <t>カイガン</t>
    </rPh>
    <phoneticPr fontId="1"/>
  </si>
  <si>
    <t>向敷地・丸子地区</t>
    <phoneticPr fontId="1"/>
  </si>
  <si>
    <t>大崩地区</t>
  </si>
  <si>
    <t>県告212-6</t>
    <phoneticPr fontId="1"/>
  </si>
  <si>
    <t>曳馬野地区</t>
  </si>
  <si>
    <t>県告937</t>
    <phoneticPr fontId="1"/>
  </si>
  <si>
    <t>佐鳴湖地区</t>
  </si>
  <si>
    <t>県告1030</t>
    <phoneticPr fontId="1"/>
  </si>
  <si>
    <t>和合富塚地区</t>
  </si>
  <si>
    <t>海岸地区</t>
  </si>
  <si>
    <t>県告3240</t>
    <phoneticPr fontId="1"/>
  </si>
  <si>
    <t>新弁天島地区</t>
  </si>
  <si>
    <t>県告941</t>
    <rPh sb="0" eb="1">
      <t>ケン</t>
    </rPh>
    <rPh sb="1" eb="2">
      <t>コク</t>
    </rPh>
    <phoneticPr fontId="1"/>
  </si>
  <si>
    <t>吹上地区</t>
  </si>
  <si>
    <t>浜表地区</t>
  </si>
  <si>
    <t>浜名川地区</t>
  </si>
  <si>
    <t>県告284</t>
    <rPh sb="0" eb="1">
      <t>ケン</t>
    </rPh>
    <rPh sb="1" eb="2">
      <t>コク</t>
    </rPh>
    <phoneticPr fontId="1"/>
  </si>
  <si>
    <t>新居浜地区</t>
  </si>
  <si>
    <t>松山地区</t>
  </si>
  <si>
    <t>天神山地区</t>
  </si>
  <si>
    <t>西山地区</t>
  </si>
  <si>
    <t>新弁天地区</t>
  </si>
  <si>
    <t>新居弁天地区</t>
  </si>
  <si>
    <t>県合計</t>
  </si>
  <si>
    <t>７－１０　　駐車場整備地区</t>
    <phoneticPr fontId="1"/>
  </si>
  <si>
    <r>
      <t>令和</t>
    </r>
    <r>
      <rPr>
        <sz val="16"/>
        <rFont val="ＭＳ Ｐゴシック"/>
        <family val="3"/>
        <charset val="128"/>
      </rPr>
      <t>7年3月31日現在</t>
    </r>
    <rPh sb="0" eb="2">
      <t>レイワ</t>
    </rPh>
    <phoneticPr fontId="1"/>
  </si>
  <si>
    <t>清水駅周辺地区・草薙駅周辺地区</t>
    <rPh sb="0" eb="2">
      <t>シミズ</t>
    </rPh>
    <rPh sb="2" eb="3">
      <t>エキ</t>
    </rPh>
    <rPh sb="3" eb="5">
      <t>シュウヘン</t>
    </rPh>
    <rPh sb="5" eb="7">
      <t>チク</t>
    </rPh>
    <rPh sb="8" eb="10">
      <t>クサナギ</t>
    </rPh>
    <rPh sb="10" eb="11">
      <t>エキ</t>
    </rPh>
    <rPh sb="11" eb="13">
      <t>シュウヘン</t>
    </rPh>
    <rPh sb="13" eb="15">
      <t>チク</t>
    </rPh>
    <phoneticPr fontId="1"/>
  </si>
  <si>
    <t>市告205</t>
    <rPh sb="0" eb="1">
      <t>シ</t>
    </rPh>
    <rPh sb="1" eb="2">
      <t>コク</t>
    </rPh>
    <phoneticPr fontId="1"/>
  </si>
  <si>
    <t>静岡駅周辺地区</t>
    <rPh sb="0" eb="3">
      <t>シズオカエキ</t>
    </rPh>
    <rPh sb="3" eb="5">
      <t>シュウヘン</t>
    </rPh>
    <rPh sb="5" eb="7">
      <t>チク</t>
    </rPh>
    <phoneticPr fontId="1"/>
  </si>
  <si>
    <t>市告198</t>
    <rPh sb="0" eb="1">
      <t>シ</t>
    </rPh>
    <rPh sb="1" eb="2">
      <t>コク</t>
    </rPh>
    <phoneticPr fontId="1"/>
  </si>
  <si>
    <t>浜松駅周辺地区</t>
    <rPh sb="0" eb="3">
      <t>ハママツエキ</t>
    </rPh>
    <rPh sb="3" eb="5">
      <t>シュウヘン</t>
    </rPh>
    <rPh sb="5" eb="7">
      <t>チク</t>
    </rPh>
    <phoneticPr fontId="1"/>
  </si>
  <si>
    <t>市告59</t>
    <rPh sb="0" eb="1">
      <t>シ</t>
    </rPh>
    <rPh sb="1" eb="2">
      <t>コク</t>
    </rPh>
    <phoneticPr fontId="1"/>
  </si>
  <si>
    <t>７－１１　　臨港地区</t>
    <phoneticPr fontId="1"/>
  </si>
  <si>
    <t>分　　区　　内　　訳　　　　　（ｈａ）</t>
    <phoneticPr fontId="1"/>
  </si>
  <si>
    <t>合計</t>
    <phoneticPr fontId="1"/>
  </si>
  <si>
    <t>当初決定
年月日</t>
    <rPh sb="0" eb="2">
      <t>トウショ</t>
    </rPh>
    <rPh sb="2" eb="4">
      <t>ケッテイ</t>
    </rPh>
    <rPh sb="5" eb="8">
      <t>ネンガッピ</t>
    </rPh>
    <phoneticPr fontId="1"/>
  </si>
  <si>
    <t>最終決定
年月日</t>
    <rPh sb="5" eb="8">
      <t>ネンガッピ</t>
    </rPh>
    <phoneticPr fontId="1"/>
  </si>
  <si>
    <t>都市計画</t>
    <phoneticPr fontId="1"/>
  </si>
  <si>
    <t>商港区</t>
  </si>
  <si>
    <t>工業
港区</t>
    <rPh sb="0" eb="2">
      <t>コウギョウ</t>
    </rPh>
    <rPh sb="3" eb="4">
      <t>ミナト</t>
    </rPh>
    <rPh sb="4" eb="5">
      <t>コウク</t>
    </rPh>
    <phoneticPr fontId="1"/>
  </si>
  <si>
    <t>漁港区</t>
  </si>
  <si>
    <t>保安
港区</t>
    <rPh sb="3" eb="4">
      <t>コウ</t>
    </rPh>
    <rPh sb="4" eb="5">
      <t>ク</t>
    </rPh>
    <phoneticPr fontId="1"/>
  </si>
  <si>
    <t>特殊物
産港区</t>
    <rPh sb="4" eb="5">
      <t>サン</t>
    </rPh>
    <rPh sb="5" eb="6">
      <t>コウ</t>
    </rPh>
    <rPh sb="6" eb="7">
      <t>ク</t>
    </rPh>
    <phoneticPr fontId="1"/>
  </si>
  <si>
    <t>修景厚
生港区</t>
    <rPh sb="4" eb="5">
      <t>セイ</t>
    </rPh>
    <rPh sb="5" eb="6">
      <t>コウ</t>
    </rPh>
    <rPh sb="6" eb="7">
      <t>ク</t>
    </rPh>
    <phoneticPr fontId="1"/>
  </si>
  <si>
    <t>マリーナ
港区</t>
    <rPh sb="5" eb="6">
      <t>コウ</t>
    </rPh>
    <rPh sb="6" eb="7">
      <t>ク</t>
    </rPh>
    <phoneticPr fontId="1"/>
  </si>
  <si>
    <t>分区指定なし</t>
    <rPh sb="0" eb="1">
      <t>ブン</t>
    </rPh>
    <rPh sb="1" eb="2">
      <t>ク</t>
    </rPh>
    <rPh sb="2" eb="4">
      <t>シテイ</t>
    </rPh>
    <phoneticPr fontId="1"/>
  </si>
  <si>
    <t>区域名</t>
    <rPh sb="0" eb="2">
      <t>クイキ</t>
    </rPh>
    <rPh sb="2" eb="3">
      <t>メイ</t>
    </rPh>
    <phoneticPr fontId="1"/>
  </si>
  <si>
    <t>市告51</t>
    <rPh sb="0" eb="1">
      <t>シ</t>
    </rPh>
    <rPh sb="1" eb="2">
      <t>コク</t>
    </rPh>
    <phoneticPr fontId="1"/>
  </si>
  <si>
    <t>市告143</t>
    <rPh sb="0" eb="1">
      <t>シ</t>
    </rPh>
    <phoneticPr fontId="1"/>
  </si>
  <si>
    <t>市告67</t>
    <rPh sb="0" eb="1">
      <t>シ</t>
    </rPh>
    <rPh sb="1" eb="2">
      <t>コク</t>
    </rPh>
    <phoneticPr fontId="1"/>
  </si>
  <si>
    <t>東駿河湾
広域</t>
    <phoneticPr fontId="1"/>
  </si>
  <si>
    <t>市告36</t>
    <rPh sb="0" eb="1">
      <t>シ</t>
    </rPh>
    <phoneticPr fontId="1"/>
  </si>
  <si>
    <t>田子の浦</t>
  </si>
  <si>
    <t>県告268</t>
    <rPh sb="0" eb="1">
      <t>ケン</t>
    </rPh>
    <phoneticPr fontId="1"/>
  </si>
  <si>
    <t>清水</t>
  </si>
  <si>
    <t>市告540</t>
    <rPh sb="0" eb="1">
      <t>シ</t>
    </rPh>
    <rPh sb="1" eb="2">
      <t>コク</t>
    </rPh>
    <phoneticPr fontId="1"/>
  </si>
  <si>
    <t>大井川</t>
  </si>
  <si>
    <t>町告7</t>
    <rPh sb="0" eb="1">
      <t>マチ</t>
    </rPh>
    <phoneticPr fontId="1"/>
  </si>
  <si>
    <t>榛南・南遠
広域</t>
    <rPh sb="3" eb="4">
      <t>ナン</t>
    </rPh>
    <rPh sb="4" eb="5">
      <t>トオシ</t>
    </rPh>
    <rPh sb="6" eb="8">
      <t>コウイキ</t>
    </rPh>
    <phoneticPr fontId="1"/>
  </si>
  <si>
    <t>榛原</t>
  </si>
  <si>
    <t>県告929</t>
    <phoneticPr fontId="1"/>
  </si>
  <si>
    <t>相良</t>
  </si>
  <si>
    <t>市告42</t>
    <rPh sb="0" eb="1">
      <t>シ</t>
    </rPh>
    <phoneticPr fontId="1"/>
  </si>
  <si>
    <t>御前崎</t>
    <phoneticPr fontId="1"/>
  </si>
  <si>
    <t>県告288</t>
    <rPh sb="0" eb="1">
      <t>ケン</t>
    </rPh>
    <phoneticPr fontId="1"/>
  </si>
  <si>
    <t>御前崎</t>
  </si>
  <si>
    <t>県告381</t>
    <phoneticPr fontId="1"/>
  </si>
  <si>
    <t>浜名</t>
  </si>
  <si>
    <t>建告3165</t>
    <rPh sb="0" eb="1">
      <t>ケン</t>
    </rPh>
    <rPh sb="1" eb="2">
      <t>コク</t>
    </rPh>
    <phoneticPr fontId="1"/>
  </si>
  <si>
    <t>町告4</t>
    <rPh sb="0" eb="1">
      <t>チョウ</t>
    </rPh>
    <phoneticPr fontId="1"/>
  </si>
  <si>
    <t>７－１２　　特別緑地保全地区</t>
    <rPh sb="6" eb="8">
      <t>トクベツ</t>
    </rPh>
    <rPh sb="8" eb="10">
      <t>リョクチ</t>
    </rPh>
    <rPh sb="10" eb="12">
      <t>ホゼン</t>
    </rPh>
    <phoneticPr fontId="1"/>
  </si>
  <si>
    <t>面積(ha)</t>
    <rPh sb="0" eb="2">
      <t>メンセキ</t>
    </rPh>
    <phoneticPr fontId="1"/>
  </si>
  <si>
    <t>告示番号</t>
    <rPh sb="0" eb="1">
      <t>コク</t>
    </rPh>
    <rPh sb="1" eb="2">
      <t>シ</t>
    </rPh>
    <rPh sb="2" eb="4">
      <t>バンゴウ</t>
    </rPh>
    <phoneticPr fontId="1"/>
  </si>
  <si>
    <t>富塚椎ノ木谷特別緑地保全地区</t>
    <rPh sb="0" eb="1">
      <t>トミ</t>
    </rPh>
    <rPh sb="1" eb="2">
      <t>ツカ</t>
    </rPh>
    <rPh sb="2" eb="3">
      <t>シイ</t>
    </rPh>
    <rPh sb="4" eb="5">
      <t>キ</t>
    </rPh>
    <rPh sb="5" eb="6">
      <t>タニ</t>
    </rPh>
    <rPh sb="6" eb="8">
      <t>トクベツ</t>
    </rPh>
    <rPh sb="8" eb="10">
      <t>リョクチ</t>
    </rPh>
    <rPh sb="10" eb="12">
      <t>ホゼン</t>
    </rPh>
    <rPh sb="12" eb="13">
      <t>チ</t>
    </rPh>
    <rPh sb="13" eb="14">
      <t>ク</t>
    </rPh>
    <phoneticPr fontId="1"/>
  </si>
  <si>
    <t>H17.7.20</t>
    <phoneticPr fontId="1"/>
  </si>
  <si>
    <t>市告387</t>
    <rPh sb="0" eb="1">
      <t>シ</t>
    </rPh>
    <rPh sb="1" eb="2">
      <t>コク</t>
    </rPh>
    <phoneticPr fontId="1"/>
  </si>
  <si>
    <t>７－１３　　生産緑地地区</t>
    <rPh sb="6" eb="8">
      <t>セイサン</t>
    </rPh>
    <rPh sb="8" eb="10">
      <t>リョクチ</t>
    </rPh>
    <phoneticPr fontId="1"/>
  </si>
  <si>
    <t>市告696</t>
    <rPh sb="0" eb="1">
      <t>シ</t>
    </rPh>
    <rPh sb="1" eb="2">
      <t>コク</t>
    </rPh>
    <phoneticPr fontId="1"/>
  </si>
  <si>
    <t>市告919</t>
    <rPh sb="0" eb="1">
      <t>シ</t>
    </rPh>
    <rPh sb="1" eb="2">
      <t>コク</t>
    </rPh>
    <phoneticPr fontId="1"/>
  </si>
  <si>
    <t>７－１4　　伝統的建造物群保存地区</t>
    <rPh sb="6" eb="8">
      <t>デントウ</t>
    </rPh>
    <rPh sb="8" eb="9">
      <t>テキ</t>
    </rPh>
    <rPh sb="9" eb="11">
      <t>ケンゾウ</t>
    </rPh>
    <rPh sb="11" eb="12">
      <t>モノ</t>
    </rPh>
    <rPh sb="12" eb="13">
      <t>グン</t>
    </rPh>
    <rPh sb="13" eb="15">
      <t>ホゾン</t>
    </rPh>
    <rPh sb="15" eb="17">
      <t>チク</t>
    </rPh>
    <phoneticPr fontId="1"/>
  </si>
  <si>
    <t>焼津市花沢伝統的建造物群保存地区</t>
    <rPh sb="0" eb="3">
      <t>ヤイヅシ</t>
    </rPh>
    <rPh sb="3" eb="5">
      <t>ハナザワ</t>
    </rPh>
    <rPh sb="5" eb="8">
      <t>デントウテキ</t>
    </rPh>
    <rPh sb="8" eb="11">
      <t>ケンゾウブツ</t>
    </rPh>
    <rPh sb="11" eb="12">
      <t>グン</t>
    </rPh>
    <rPh sb="12" eb="14">
      <t>ホゾン</t>
    </rPh>
    <rPh sb="14" eb="16">
      <t>チク</t>
    </rPh>
    <phoneticPr fontId="1"/>
  </si>
  <si>
    <t>H26.2.3</t>
    <phoneticPr fontId="1"/>
  </si>
  <si>
    <t>市告16</t>
    <rPh sb="0" eb="1">
      <t>シ</t>
    </rPh>
    <rPh sb="1" eb="2">
      <t>コク</t>
    </rPh>
    <phoneticPr fontId="1"/>
  </si>
  <si>
    <t>８  準都市計画区域</t>
    <rPh sb="3" eb="4">
      <t>ジュン</t>
    </rPh>
    <rPh sb="4" eb="6">
      <t>トシ</t>
    </rPh>
    <rPh sb="6" eb="8">
      <t>ケイカク</t>
    </rPh>
    <rPh sb="8" eb="10">
      <t>クイキ</t>
    </rPh>
    <phoneticPr fontId="1"/>
  </si>
  <si>
    <t>準都市計画
区域名</t>
    <rPh sb="0" eb="1">
      <t>ジュン</t>
    </rPh>
    <rPh sb="1" eb="3">
      <t>トシ</t>
    </rPh>
    <rPh sb="3" eb="5">
      <t>ケイカク</t>
    </rPh>
    <rPh sb="6" eb="8">
      <t>クイキ</t>
    </rPh>
    <rPh sb="8" eb="9">
      <t>メイ</t>
    </rPh>
    <phoneticPr fontId="1"/>
  </si>
  <si>
    <t>第1種
低層
住居
専用
地域</t>
    <rPh sb="0" eb="1">
      <t>ダイ</t>
    </rPh>
    <rPh sb="2" eb="3">
      <t>シュ</t>
    </rPh>
    <rPh sb="4" eb="6">
      <t>テイソウ</t>
    </rPh>
    <rPh sb="7" eb="9">
      <t>ジュウキョ</t>
    </rPh>
    <rPh sb="10" eb="12">
      <t>センヨウ</t>
    </rPh>
    <rPh sb="13" eb="15">
      <t>チイキ</t>
    </rPh>
    <phoneticPr fontId="1"/>
  </si>
  <si>
    <t>第2種
低層
住居
専用
地域</t>
    <rPh sb="0" eb="1">
      <t>ダイ</t>
    </rPh>
    <rPh sb="2" eb="3">
      <t>シュ</t>
    </rPh>
    <rPh sb="4" eb="6">
      <t>テイソウ</t>
    </rPh>
    <rPh sb="7" eb="9">
      <t>ジュウキョ</t>
    </rPh>
    <rPh sb="10" eb="12">
      <t>センヨウ</t>
    </rPh>
    <rPh sb="13" eb="15">
      <t>チイキ</t>
    </rPh>
    <phoneticPr fontId="1"/>
  </si>
  <si>
    <r>
      <t xml:space="preserve">第1種
</t>
    </r>
    <r>
      <rPr>
        <sz val="9"/>
        <rFont val="ＭＳ Ｐゴシック"/>
        <family val="3"/>
        <charset val="128"/>
      </rPr>
      <t>中高層</t>
    </r>
    <r>
      <rPr>
        <sz val="11"/>
        <rFont val="ＭＳ Ｐゴシック"/>
        <family val="3"/>
        <charset val="128"/>
      </rPr>
      <t xml:space="preserve">
住居
専用
地域</t>
    </r>
    <rPh sb="0" eb="1">
      <t>ダイ</t>
    </rPh>
    <rPh sb="2" eb="3">
      <t>シュ</t>
    </rPh>
    <rPh sb="4" eb="7">
      <t>チュウコウソウ</t>
    </rPh>
    <rPh sb="8" eb="10">
      <t>ジュウキョ</t>
    </rPh>
    <rPh sb="11" eb="13">
      <t>センヨウ</t>
    </rPh>
    <rPh sb="14" eb="16">
      <t>チイキ</t>
    </rPh>
    <phoneticPr fontId="1"/>
  </si>
  <si>
    <r>
      <t xml:space="preserve">第2種
</t>
    </r>
    <r>
      <rPr>
        <sz val="9"/>
        <rFont val="ＭＳ Ｐゴシック"/>
        <family val="3"/>
        <charset val="128"/>
      </rPr>
      <t>中高層</t>
    </r>
    <r>
      <rPr>
        <sz val="11"/>
        <rFont val="ＭＳ Ｐゴシック"/>
        <family val="3"/>
        <charset val="128"/>
      </rPr>
      <t xml:space="preserve">
住居
専用
地域</t>
    </r>
    <rPh sb="0" eb="1">
      <t>ダイ</t>
    </rPh>
    <rPh sb="2" eb="3">
      <t>シュ</t>
    </rPh>
    <rPh sb="4" eb="7">
      <t>チュウコウソウ</t>
    </rPh>
    <rPh sb="8" eb="10">
      <t>ジュウキョ</t>
    </rPh>
    <rPh sb="11" eb="13">
      <t>センヨウ</t>
    </rPh>
    <rPh sb="14" eb="16">
      <t>チイキ</t>
    </rPh>
    <phoneticPr fontId="1"/>
  </si>
  <si>
    <t>第1種
住居
地域</t>
    <rPh sb="0" eb="1">
      <t>ダイ</t>
    </rPh>
    <rPh sb="2" eb="3">
      <t>シュ</t>
    </rPh>
    <rPh sb="4" eb="6">
      <t>ジュウキョ</t>
    </rPh>
    <rPh sb="7" eb="9">
      <t>チイキ</t>
    </rPh>
    <phoneticPr fontId="1"/>
  </si>
  <si>
    <t>第2種
住居
地域</t>
    <rPh sb="0" eb="1">
      <t>ダイ</t>
    </rPh>
    <rPh sb="2" eb="3">
      <t>シュ</t>
    </rPh>
    <rPh sb="4" eb="6">
      <t>ジュウキョ</t>
    </rPh>
    <rPh sb="7" eb="9">
      <t>チイキ</t>
    </rPh>
    <phoneticPr fontId="1"/>
  </si>
  <si>
    <r>
      <t>準住居</t>
    </r>
    <r>
      <rPr>
        <sz val="11"/>
        <rFont val="ＭＳ Ｐゴシック"/>
        <family val="3"/>
        <charset val="128"/>
      </rPr>
      <t xml:space="preserve">
地域</t>
    </r>
    <rPh sb="0" eb="1">
      <t>ジュン</t>
    </rPh>
    <rPh sb="1" eb="3">
      <t>ジュウキョ</t>
    </rPh>
    <rPh sb="4" eb="6">
      <t>チイキ</t>
    </rPh>
    <phoneticPr fontId="1"/>
  </si>
  <si>
    <t>近隣
商業
地域</t>
    <rPh sb="0" eb="2">
      <t>キンリン</t>
    </rPh>
    <rPh sb="3" eb="5">
      <t>ショウギョウ</t>
    </rPh>
    <rPh sb="6" eb="8">
      <t>チイキ</t>
    </rPh>
    <phoneticPr fontId="1"/>
  </si>
  <si>
    <t>商業
地域</t>
    <rPh sb="0" eb="2">
      <t>ショウギョウ</t>
    </rPh>
    <rPh sb="3" eb="5">
      <t>チイキ</t>
    </rPh>
    <phoneticPr fontId="1"/>
  </si>
  <si>
    <r>
      <t>準工業</t>
    </r>
    <r>
      <rPr>
        <sz val="11"/>
        <rFont val="ＭＳ Ｐゴシック"/>
        <family val="3"/>
        <charset val="128"/>
      </rPr>
      <t xml:space="preserve">
地域</t>
    </r>
    <rPh sb="0" eb="1">
      <t>ジュン</t>
    </rPh>
    <rPh sb="1" eb="3">
      <t>コウギョウ</t>
    </rPh>
    <rPh sb="4" eb="6">
      <t>チイキ</t>
    </rPh>
    <phoneticPr fontId="1"/>
  </si>
  <si>
    <t>工業
地域</t>
    <rPh sb="0" eb="2">
      <t>コウギョウ</t>
    </rPh>
    <rPh sb="3" eb="5">
      <t>チイキ</t>
    </rPh>
    <phoneticPr fontId="1"/>
  </si>
  <si>
    <t>工業
専用
地域</t>
    <rPh sb="0" eb="2">
      <t>コウギョウ</t>
    </rPh>
    <rPh sb="3" eb="5">
      <t>センヨウ</t>
    </rPh>
    <rPh sb="6" eb="8">
      <t>チイキ</t>
    </rPh>
    <phoneticPr fontId="1"/>
  </si>
  <si>
    <t>当初指定</t>
    <rPh sb="0" eb="2">
      <t>トウショ</t>
    </rPh>
    <rPh sb="2" eb="4">
      <t>シテイ</t>
    </rPh>
    <phoneticPr fontId="1"/>
  </si>
  <si>
    <t>最終指定</t>
    <rPh sb="0" eb="2">
      <t>サイシュウ</t>
    </rPh>
    <rPh sb="2" eb="4">
      <t>シテイ</t>
    </rPh>
    <phoneticPr fontId="1"/>
  </si>
  <si>
    <t>公告</t>
    <rPh sb="0" eb="2">
      <t>コウコク</t>
    </rPh>
    <phoneticPr fontId="1"/>
  </si>
  <si>
    <t>牧之原</t>
    <rPh sb="0" eb="1">
      <t>マキ</t>
    </rPh>
    <rPh sb="1" eb="2">
      <t>ノ</t>
    </rPh>
    <rPh sb="2" eb="3">
      <t>ハラ</t>
    </rPh>
    <phoneticPr fontId="1"/>
  </si>
  <si>
    <t>県公告</t>
    <rPh sb="0" eb="1">
      <t>ケン</t>
    </rPh>
    <rPh sb="1" eb="3">
      <t>コウコク</t>
    </rPh>
    <phoneticPr fontId="1"/>
  </si>
  <si>
    <t>９　　促進区域</t>
    <phoneticPr fontId="1"/>
  </si>
  <si>
    <t>　　９－１　　市街地再開発促進区域</t>
    <phoneticPr fontId="1"/>
  </si>
  <si>
    <t>都市計画
区域名</t>
    <phoneticPr fontId="1"/>
  </si>
  <si>
    <t>名　　　　　称</t>
    <phoneticPr fontId="1"/>
  </si>
  <si>
    <t>面積
(ha)</t>
    <phoneticPr fontId="1"/>
  </si>
  <si>
    <t>決定年月日</t>
    <phoneticPr fontId="1"/>
  </si>
  <si>
    <t>備　　　　　　　　　　　　考</t>
    <phoneticPr fontId="1"/>
  </si>
  <si>
    <t>駅前地区
市街地再開発促進区域</t>
    <rPh sb="13" eb="15">
      <t>クイキ</t>
    </rPh>
    <phoneticPr fontId="1"/>
  </si>
  <si>
    <t>S５１.１０.４
市告第71号</t>
    <phoneticPr fontId="1"/>
  </si>
  <si>
    <t>富士駅前第３地区第１種市街地再開発事業
区域面積　　0.17ha
　　　〃　　　第４地区　　0.18ha</t>
    <phoneticPr fontId="1"/>
  </si>
  <si>
    <t>静岡</t>
    <phoneticPr fontId="1"/>
  </si>
  <si>
    <t>伝馬町地区
Ｂブロック第一施行区
市街地再開発促進区域</t>
    <rPh sb="12" eb="13">
      <t>イチ</t>
    </rPh>
    <phoneticPr fontId="1"/>
  </si>
  <si>
    <t>S５５.８.２
市告第65号</t>
    <phoneticPr fontId="1"/>
  </si>
  <si>
    <t>伝馬町第１地区第１種市街地再開発事業
区域面積　　0.5ha</t>
    <phoneticPr fontId="1"/>
  </si>
  <si>
    <t>静岡駅南口第二地区
市街地再開発促進区域</t>
    <phoneticPr fontId="1"/>
  </si>
  <si>
    <t>H１.１２.２２
市告第104号</t>
    <phoneticPr fontId="1"/>
  </si>
  <si>
    <t>静岡駅南口第二地区第１種市街地再開発事業
区域面積　　0.7ha</t>
    <phoneticPr fontId="1"/>
  </si>
  <si>
    <t>１０　都　市　施　設</t>
    <rPh sb="3" eb="4">
      <t>ト</t>
    </rPh>
    <rPh sb="5" eb="6">
      <t>シ</t>
    </rPh>
    <rPh sb="7" eb="8">
      <t>シ</t>
    </rPh>
    <rPh sb="9" eb="10">
      <t>セツ</t>
    </rPh>
    <phoneticPr fontId="1"/>
  </si>
  <si>
    <t>１０－１　交　通　施　設</t>
    <rPh sb="5" eb="6">
      <t>コウ</t>
    </rPh>
    <rPh sb="7" eb="8">
      <t>ツウ</t>
    </rPh>
    <rPh sb="9" eb="10">
      <t>シ</t>
    </rPh>
    <rPh sb="11" eb="12">
      <t>セツ</t>
    </rPh>
    <phoneticPr fontId="1"/>
  </si>
  <si>
    <t>１０－１－１　道　路</t>
    <rPh sb="7" eb="8">
      <t>ミチ</t>
    </rPh>
    <rPh sb="9" eb="10">
      <t>ミチ</t>
    </rPh>
    <phoneticPr fontId="1"/>
  </si>
  <si>
    <t>（１）路線数一覧</t>
    <rPh sb="3" eb="5">
      <t>ロセン</t>
    </rPh>
    <rPh sb="5" eb="6">
      <t>スウ</t>
    </rPh>
    <rPh sb="6" eb="8">
      <t>イチラン</t>
    </rPh>
    <phoneticPr fontId="1"/>
  </si>
  <si>
    <r>
      <t>令和</t>
    </r>
    <r>
      <rPr>
        <sz val="10"/>
        <rFont val="ＭＳ Ｐゴシック"/>
        <family val="3"/>
        <charset val="128"/>
      </rPr>
      <t>7年3月31日現在</t>
    </r>
    <rPh sb="0" eb="2">
      <t>レイワ</t>
    </rPh>
    <rPh sb="3" eb="4">
      <t>ネン</t>
    </rPh>
    <rPh sb="5" eb="6">
      <t>ガツ</t>
    </rPh>
    <rPh sb="8" eb="9">
      <t>ニチ</t>
    </rPh>
    <rPh sb="9" eb="11">
      <t>ゲンザイ</t>
    </rPh>
    <phoneticPr fontId="1"/>
  </si>
  <si>
    <t>（単位：路線）</t>
    <rPh sb="1" eb="3">
      <t>タンイ</t>
    </rPh>
    <rPh sb="4" eb="6">
      <t>ロセン</t>
    </rPh>
    <phoneticPr fontId="1"/>
  </si>
  <si>
    <t>道路区分別路線数</t>
    <rPh sb="0" eb="2">
      <t>ドウロ</t>
    </rPh>
    <rPh sb="2" eb="4">
      <t>クブン</t>
    </rPh>
    <rPh sb="4" eb="5">
      <t>ベツ</t>
    </rPh>
    <rPh sb="5" eb="7">
      <t>ロセン</t>
    </rPh>
    <rPh sb="7" eb="8">
      <t>スウ</t>
    </rPh>
    <phoneticPr fontId="1"/>
  </si>
  <si>
    <t>全体</t>
    <rPh sb="0" eb="2">
      <t>ゼンタイ</t>
    </rPh>
    <phoneticPr fontId="1"/>
  </si>
  <si>
    <t>うち全線改良済</t>
    <rPh sb="2" eb="4">
      <t>ゼンセン</t>
    </rPh>
    <rPh sb="4" eb="6">
      <t>カイリョウ</t>
    </rPh>
    <rPh sb="6" eb="7">
      <t>ズミ</t>
    </rPh>
    <phoneticPr fontId="1"/>
  </si>
  <si>
    <t>河津町</t>
    <rPh sb="0" eb="2">
      <t>カワヅ</t>
    </rPh>
    <rPh sb="2" eb="3">
      <t>マチ</t>
    </rPh>
    <phoneticPr fontId="1"/>
  </si>
  <si>
    <t>志太（広域）</t>
    <rPh sb="0" eb="2">
      <t>シタ</t>
    </rPh>
    <rPh sb="3" eb="5">
      <t>コウイキ</t>
    </rPh>
    <phoneticPr fontId="1"/>
  </si>
  <si>
    <t>田方（広域）</t>
    <rPh sb="0" eb="2">
      <t>タガタ</t>
    </rPh>
    <rPh sb="3" eb="5">
      <t>コウイキ</t>
    </rPh>
    <phoneticPr fontId="1"/>
  </si>
  <si>
    <t>榛南・南遠（広域）</t>
    <rPh sb="0" eb="1">
      <t>ハシバミ</t>
    </rPh>
    <rPh sb="1" eb="2">
      <t>ミナミ</t>
    </rPh>
    <rPh sb="3" eb="4">
      <t>ミナミ</t>
    </rPh>
    <rPh sb="4" eb="5">
      <t>トオシ</t>
    </rPh>
    <rPh sb="6" eb="8">
      <t>コウイキ</t>
    </rPh>
    <phoneticPr fontId="1"/>
  </si>
  <si>
    <t>御殿場小山（広域）</t>
    <rPh sb="0" eb="3">
      <t>ゴテンバ</t>
    </rPh>
    <rPh sb="3" eb="5">
      <t>コヤマ</t>
    </rPh>
    <rPh sb="6" eb="8">
      <t>コウイキ</t>
    </rPh>
    <phoneticPr fontId="1"/>
  </si>
  <si>
    <t>東遠（広域）</t>
    <rPh sb="0" eb="2">
      <t>トウエン</t>
    </rPh>
    <rPh sb="3" eb="5">
      <t>コウイキ</t>
    </rPh>
    <phoneticPr fontId="1"/>
  </si>
  <si>
    <t>中遠（広域）</t>
    <rPh sb="0" eb="1">
      <t>チュウ</t>
    </rPh>
    <rPh sb="1" eb="2">
      <t>トオシ</t>
    </rPh>
    <rPh sb="3" eb="5">
      <t>コウイキ</t>
    </rPh>
    <phoneticPr fontId="1"/>
  </si>
  <si>
    <t>東駿河湾（広域）</t>
    <rPh sb="0" eb="1">
      <t>ヒガシ</t>
    </rPh>
    <rPh sb="1" eb="4">
      <t>スルガワン</t>
    </rPh>
    <rPh sb="5" eb="7">
      <t>コウイキ</t>
    </rPh>
    <phoneticPr fontId="1"/>
  </si>
  <si>
    <t>＊道路区分は、「本冊子の留意事項」の「5　都市計画道路について」に記載のとおり</t>
    <rPh sb="1" eb="3">
      <t>ドウロ</t>
    </rPh>
    <rPh sb="3" eb="5">
      <t>クブン</t>
    </rPh>
    <rPh sb="8" eb="9">
      <t>ホン</t>
    </rPh>
    <rPh sb="9" eb="11">
      <t>サッシ</t>
    </rPh>
    <rPh sb="12" eb="14">
      <t>リュウイ</t>
    </rPh>
    <rPh sb="14" eb="16">
      <t>ジコウ</t>
    </rPh>
    <rPh sb="21" eb="23">
      <t>トシ</t>
    </rPh>
    <rPh sb="23" eb="25">
      <t>ケイカク</t>
    </rPh>
    <rPh sb="25" eb="27">
      <t>ドウロ</t>
    </rPh>
    <rPh sb="33" eb="35">
      <t>キサイ</t>
    </rPh>
    <phoneticPr fontId="1"/>
  </si>
  <si>
    <t>岳南（広域）</t>
    <rPh sb="0" eb="2">
      <t>ガクナン</t>
    </rPh>
    <rPh sb="3" eb="5">
      <t>コウイキ</t>
    </rPh>
    <phoneticPr fontId="1"/>
  </si>
  <si>
    <t>　　（２）路線延長合計</t>
    <rPh sb="5" eb="7">
      <t>ロセン</t>
    </rPh>
    <rPh sb="7" eb="9">
      <t>エンチョウ</t>
    </rPh>
    <rPh sb="9" eb="11">
      <t>ゴウケイ</t>
    </rPh>
    <phoneticPr fontId="1"/>
  </si>
  <si>
    <t>　単位（m）</t>
    <phoneticPr fontId="1"/>
  </si>
  <si>
    <t>　計画決定</t>
  </si>
  <si>
    <t>　改良済</t>
  </si>
  <si>
    <t>　概成済</t>
  </si>
  <si>
    <t>Ａ</t>
  </si>
  <si>
    <t>Ｂ</t>
  </si>
  <si>
    <t>Ｃ</t>
  </si>
  <si>
    <t>菊川市</t>
    <rPh sb="2" eb="3">
      <t>シ</t>
    </rPh>
    <phoneticPr fontId="1"/>
  </si>
  <si>
    <t>　　（３）道路区分別内訳　①自動車専用道路</t>
    <rPh sb="5" eb="7">
      <t>ドウロ</t>
    </rPh>
    <rPh sb="7" eb="9">
      <t>クブン</t>
    </rPh>
    <rPh sb="9" eb="10">
      <t>ベツ</t>
    </rPh>
    <rPh sb="10" eb="12">
      <t>ウチワケ</t>
    </rPh>
    <phoneticPr fontId="1"/>
  </si>
  <si>
    <t>　　（３）道路区分別内訳　②幹線街路</t>
    <rPh sb="5" eb="7">
      <t>ドウロ</t>
    </rPh>
    <rPh sb="7" eb="9">
      <t>クブン</t>
    </rPh>
    <rPh sb="9" eb="10">
      <t>ベツ</t>
    </rPh>
    <rPh sb="10" eb="12">
      <t>ウチワケ</t>
    </rPh>
    <phoneticPr fontId="1"/>
  </si>
  <si>
    <t>磐田市</t>
  </si>
  <si>
    <t>　　（３）道路区分別内訳　③区画街路</t>
    <rPh sb="5" eb="7">
      <t>ドウロ</t>
    </rPh>
    <rPh sb="7" eb="9">
      <t>クブン</t>
    </rPh>
    <rPh sb="9" eb="10">
      <t>ベツ</t>
    </rPh>
    <rPh sb="10" eb="12">
      <t>ウチワケ</t>
    </rPh>
    <phoneticPr fontId="1"/>
  </si>
  <si>
    <t>計画決定</t>
  </si>
  <si>
    <t>改良済</t>
  </si>
  <si>
    <t>概成済</t>
  </si>
  <si>
    <t>　　（３）道路区分別内訳　④特殊街路</t>
    <rPh sb="5" eb="7">
      <t>ドウロ</t>
    </rPh>
    <rPh sb="7" eb="9">
      <t>クブン</t>
    </rPh>
    <rPh sb="9" eb="10">
      <t>ベツ</t>
    </rPh>
    <rPh sb="10" eb="12">
      <t>ウチワケ</t>
    </rPh>
    <phoneticPr fontId="1"/>
  </si>
  <si>
    <t>御前崎市</t>
    <rPh sb="3" eb="4">
      <t>シ</t>
    </rPh>
    <phoneticPr fontId="1"/>
  </si>
  <si>
    <t>菊川市　</t>
    <rPh sb="0" eb="1">
      <t>キク</t>
    </rPh>
    <rPh sb="1" eb="2">
      <t>ガワ</t>
    </rPh>
    <rPh sb="2" eb="3">
      <t>シ</t>
    </rPh>
    <phoneticPr fontId="1"/>
  </si>
  <si>
    <t>※ここのページは右の市街化区域面積（用途地域面積）のみ修正する。その他は自動計算されるため手を加えないこと。</t>
    <rPh sb="8" eb="9">
      <t>ミギ</t>
    </rPh>
    <rPh sb="10" eb="13">
      <t>シガイカ</t>
    </rPh>
    <rPh sb="13" eb="15">
      <t>クイキ</t>
    </rPh>
    <rPh sb="15" eb="17">
      <t>メンセキ</t>
    </rPh>
    <rPh sb="18" eb="20">
      <t>ヨウト</t>
    </rPh>
    <rPh sb="20" eb="22">
      <t>チイキ</t>
    </rPh>
    <rPh sb="22" eb="24">
      <t>メンセキ</t>
    </rPh>
    <rPh sb="27" eb="29">
      <t>シュウセイ</t>
    </rPh>
    <rPh sb="34" eb="35">
      <t>タ</t>
    </rPh>
    <rPh sb="36" eb="38">
      <t>ジドウ</t>
    </rPh>
    <rPh sb="38" eb="40">
      <t>ケイサン</t>
    </rPh>
    <rPh sb="45" eb="46">
      <t>テ</t>
    </rPh>
    <rPh sb="47" eb="48">
      <t>クワ</t>
    </rPh>
    <phoneticPr fontId="1"/>
  </si>
  <si>
    <t>　　（４）改良率</t>
    <rPh sb="5" eb="7">
      <t>カイリョウ</t>
    </rPh>
    <rPh sb="7" eb="8">
      <t>リツ</t>
    </rPh>
    <phoneticPr fontId="1"/>
  </si>
  <si>
    <t>計画決定（ｍ）</t>
    <rPh sb="0" eb="2">
      <t>ケイカク</t>
    </rPh>
    <rPh sb="2" eb="4">
      <t>ケッテイ</t>
    </rPh>
    <phoneticPr fontId="1"/>
  </si>
  <si>
    <t>改良済（ｍ）</t>
    <rPh sb="0" eb="2">
      <t>カイリョウ</t>
    </rPh>
    <rPh sb="2" eb="3">
      <t>ズ</t>
    </rPh>
    <phoneticPr fontId="1"/>
  </si>
  <si>
    <t>改良済及び概成済（ｍ）</t>
    <rPh sb="0" eb="2">
      <t>カイリョウ</t>
    </rPh>
    <rPh sb="2" eb="3">
      <t>ズ</t>
    </rPh>
    <rPh sb="3" eb="4">
      <t>オヨ</t>
    </rPh>
    <rPh sb="5" eb="6">
      <t>ガイ</t>
    </rPh>
    <rPh sb="6" eb="7">
      <t>セイ</t>
    </rPh>
    <rPh sb="7" eb="8">
      <t>ズ</t>
    </rPh>
    <phoneticPr fontId="1"/>
  </si>
  <si>
    <t>改良率（％）</t>
    <rPh sb="0" eb="2">
      <t>カイリョウ</t>
    </rPh>
    <rPh sb="2" eb="3">
      <t>リツ</t>
    </rPh>
    <phoneticPr fontId="1"/>
  </si>
  <si>
    <t>改良及び概成率（％）</t>
    <rPh sb="0" eb="2">
      <t>カイリョウ</t>
    </rPh>
    <rPh sb="2" eb="3">
      <t>オヨ</t>
    </rPh>
    <rPh sb="4" eb="5">
      <t>ガイ</t>
    </rPh>
    <rPh sb="5" eb="6">
      <t>セイ</t>
    </rPh>
    <rPh sb="6" eb="7">
      <t>リツ</t>
    </rPh>
    <phoneticPr fontId="1"/>
  </si>
  <si>
    <t>都市計画道路密度
(km/km2)</t>
    <rPh sb="0" eb="2">
      <t>トシ</t>
    </rPh>
    <rPh sb="2" eb="4">
      <t>ケイカク</t>
    </rPh>
    <rPh sb="4" eb="6">
      <t>ドウロ</t>
    </rPh>
    <rPh sb="6" eb="8">
      <t>ミツド</t>
    </rPh>
    <phoneticPr fontId="1"/>
  </si>
  <si>
    <t>A+B</t>
    <phoneticPr fontId="1"/>
  </si>
  <si>
    <t>A+B+C</t>
    <phoneticPr fontId="1"/>
  </si>
  <si>
    <t>改良済</t>
    <rPh sb="0" eb="2">
      <t>カイリョウ</t>
    </rPh>
    <rPh sb="2" eb="3">
      <t>ズ</t>
    </rPh>
    <phoneticPr fontId="1"/>
  </si>
  <si>
    <t>A+B：市街化区域内又は用途地域内</t>
    <rPh sb="4" eb="7">
      <t>シガイカ</t>
    </rPh>
    <rPh sb="7" eb="10">
      <t>クイキナイ</t>
    </rPh>
    <rPh sb="10" eb="11">
      <t>マタ</t>
    </rPh>
    <rPh sb="12" eb="14">
      <t>ヨウト</t>
    </rPh>
    <rPh sb="14" eb="16">
      <t>チイキ</t>
    </rPh>
    <rPh sb="16" eb="17">
      <t>ナイ</t>
    </rPh>
    <phoneticPr fontId="1"/>
  </si>
  <si>
    <t>A+B+C：全地域内</t>
    <rPh sb="6" eb="7">
      <t>ゼン</t>
    </rPh>
    <rPh sb="7" eb="9">
      <t>チイキ</t>
    </rPh>
    <rPh sb="9" eb="10">
      <t>ナイ</t>
    </rPh>
    <phoneticPr fontId="1"/>
  </si>
  <si>
    <t>都市計画道路密度：市街化区域内（市街化区域のない都市は用途地域内）における都市計画道路（区画街路・特殊街路を</t>
    <rPh sb="0" eb="2">
      <t>トシ</t>
    </rPh>
    <rPh sb="2" eb="4">
      <t>ケイカク</t>
    </rPh>
    <rPh sb="4" eb="6">
      <t>ドウロ</t>
    </rPh>
    <rPh sb="6" eb="8">
      <t>ミツド</t>
    </rPh>
    <rPh sb="9" eb="12">
      <t>シガイカ</t>
    </rPh>
    <rPh sb="12" eb="15">
      <t>クイキナイ</t>
    </rPh>
    <rPh sb="16" eb="19">
      <t>シガイカ</t>
    </rPh>
    <rPh sb="19" eb="21">
      <t>クイキ</t>
    </rPh>
    <rPh sb="24" eb="26">
      <t>トシ</t>
    </rPh>
    <rPh sb="27" eb="29">
      <t>ヨウト</t>
    </rPh>
    <rPh sb="29" eb="31">
      <t>チイキ</t>
    </rPh>
    <rPh sb="31" eb="32">
      <t>ナイ</t>
    </rPh>
    <rPh sb="37" eb="39">
      <t>トシ</t>
    </rPh>
    <rPh sb="39" eb="41">
      <t>ケイカク</t>
    </rPh>
    <rPh sb="41" eb="43">
      <t>ドウロ</t>
    </rPh>
    <rPh sb="44" eb="46">
      <t>クカク</t>
    </rPh>
    <rPh sb="46" eb="48">
      <t>ガイロ</t>
    </rPh>
    <rPh sb="49" eb="51">
      <t>トクシュ</t>
    </rPh>
    <rPh sb="51" eb="53">
      <t>ガイロ</t>
    </rPh>
    <phoneticPr fontId="1"/>
  </si>
  <si>
    <t>　　　　　　　　　　　　　除く）の計画（改良済）率　　都計道延長（ｋｍ）÷市街化区域面積（ｋｍ２）</t>
    <rPh sb="27" eb="28">
      <t>ト</t>
    </rPh>
    <rPh sb="28" eb="29">
      <t>ケイ</t>
    </rPh>
    <rPh sb="29" eb="30">
      <t>ドウ</t>
    </rPh>
    <rPh sb="30" eb="32">
      <t>エンチョウ</t>
    </rPh>
    <rPh sb="37" eb="40">
      <t>シガイカ</t>
    </rPh>
    <rPh sb="40" eb="42">
      <t>クイキ</t>
    </rPh>
    <rPh sb="42" eb="44">
      <t>メンセキ</t>
    </rPh>
    <phoneticPr fontId="1"/>
  </si>
  <si>
    <t>（５）市町別・路線別一覧　※灰色着色の路線は改良済路線</t>
    <rPh sb="3" eb="4">
      <t>シ</t>
    </rPh>
    <rPh sb="4" eb="5">
      <t>マチ</t>
    </rPh>
    <rPh sb="5" eb="6">
      <t>ベツ</t>
    </rPh>
    <rPh sb="7" eb="9">
      <t>ロセン</t>
    </rPh>
    <rPh sb="9" eb="10">
      <t>ベツ</t>
    </rPh>
    <rPh sb="10" eb="12">
      <t>イチラン</t>
    </rPh>
    <rPh sb="14" eb="16">
      <t>ハイイロ</t>
    </rPh>
    <rPh sb="16" eb="18">
      <t>チャクショク</t>
    </rPh>
    <rPh sb="19" eb="21">
      <t>ロセン</t>
    </rPh>
    <rPh sb="22" eb="24">
      <t>カイリョウ</t>
    </rPh>
    <rPh sb="24" eb="25">
      <t>ズ</t>
    </rPh>
    <rPh sb="25" eb="27">
      <t>ロセン</t>
    </rPh>
    <phoneticPr fontId="1"/>
  </si>
  <si>
    <t>延長内訳（ｍ）</t>
    <rPh sb="0" eb="2">
      <t>エンチョウ</t>
    </rPh>
    <rPh sb="2" eb="4">
      <t>ウチワケ</t>
    </rPh>
    <phoneticPr fontId="1"/>
  </si>
  <si>
    <t>交通広場</t>
    <rPh sb="0" eb="2">
      <t>コウツウ</t>
    </rPh>
    <rPh sb="2" eb="4">
      <t>ヒロバ</t>
    </rPh>
    <phoneticPr fontId="1"/>
  </si>
  <si>
    <t>駅名</t>
  </si>
  <si>
    <t>当初決定</t>
    <phoneticPr fontId="1"/>
  </si>
  <si>
    <t>名称変更</t>
  </si>
  <si>
    <t>延長内訳（ｍ）</t>
    <phoneticPr fontId="1"/>
  </si>
  <si>
    <t>国県市</t>
  </si>
  <si>
    <t>車線数</t>
    <rPh sb="0" eb="2">
      <t>シャセン</t>
    </rPh>
    <rPh sb="2" eb="3">
      <t>スウ</t>
    </rPh>
    <phoneticPr fontId="1"/>
  </si>
  <si>
    <t>番号</t>
  </si>
  <si>
    <t>路線名</t>
  </si>
  <si>
    <t>幅員</t>
  </si>
  <si>
    <t>全体延長</t>
  </si>
  <si>
    <t>市町村計</t>
  </si>
  <si>
    <t>（㎡）</t>
    <phoneticPr fontId="1"/>
  </si>
  <si>
    <t>延長（ｍ）</t>
    <phoneticPr fontId="1"/>
  </si>
  <si>
    <t>種別</t>
  </si>
  <si>
    <t>下田市</t>
    <phoneticPr fontId="13"/>
  </si>
  <si>
    <t>1・6・ 1</t>
    <phoneticPr fontId="13"/>
  </si>
  <si>
    <t>伊豆縦貫自動車道</t>
    <phoneticPr fontId="13"/>
  </si>
  <si>
    <t>県告59</t>
    <rPh sb="0" eb="1">
      <t>ケン</t>
    </rPh>
    <rPh sb="1" eb="2">
      <t>コク</t>
    </rPh>
    <phoneticPr fontId="52"/>
  </si>
  <si>
    <t>国道</t>
    <rPh sb="0" eb="2">
      <t>コクドウ</t>
    </rPh>
    <phoneticPr fontId="13"/>
  </si>
  <si>
    <t>3・3・ 1</t>
    <phoneticPr fontId="13"/>
  </si>
  <si>
    <t>下田駅前通線</t>
    <phoneticPr fontId="13"/>
  </si>
  <si>
    <t>伊豆急下田駅</t>
  </si>
  <si>
    <t>市告10</t>
    <phoneticPr fontId="52"/>
  </si>
  <si>
    <t>県告826</t>
    <phoneticPr fontId="13"/>
  </si>
  <si>
    <t>市道</t>
  </si>
  <si>
    <t>3・4・ 2</t>
    <phoneticPr fontId="13"/>
  </si>
  <si>
    <t>平滑中村線</t>
    <phoneticPr fontId="13"/>
  </si>
  <si>
    <t>県告268</t>
    <rPh sb="0" eb="1">
      <t>ケン</t>
    </rPh>
    <phoneticPr fontId="52"/>
  </si>
  <si>
    <t>国道</t>
  </si>
  <si>
    <t>-</t>
    <phoneticPr fontId="13"/>
  </si>
  <si>
    <t>3・4・ 3</t>
    <phoneticPr fontId="13"/>
  </si>
  <si>
    <t>武浜横枕線</t>
    <rPh sb="2" eb="4">
      <t>ヨコマクラ</t>
    </rPh>
    <phoneticPr fontId="13"/>
  </si>
  <si>
    <t>県告121</t>
    <rPh sb="0" eb="1">
      <t>ケン</t>
    </rPh>
    <rPh sb="1" eb="2">
      <t>コク</t>
    </rPh>
    <phoneticPr fontId="52"/>
  </si>
  <si>
    <t>3・5・ 4</t>
    <phoneticPr fontId="13"/>
  </si>
  <si>
    <t>山岸岩下線</t>
    <rPh sb="0" eb="2">
      <t>ヤマギシ</t>
    </rPh>
    <phoneticPr fontId="13"/>
  </si>
  <si>
    <t>県道</t>
    <rPh sb="0" eb="2">
      <t>ケンドウ</t>
    </rPh>
    <phoneticPr fontId="13"/>
  </si>
  <si>
    <t>3・5・ 5</t>
    <phoneticPr fontId="13"/>
  </si>
  <si>
    <t>下田港横枕線</t>
  </si>
  <si>
    <t>県告122</t>
    <rPh sb="0" eb="1">
      <t>ケン</t>
    </rPh>
    <rPh sb="1" eb="2">
      <t>コク</t>
    </rPh>
    <phoneticPr fontId="52"/>
  </si>
  <si>
    <t>県道</t>
    <phoneticPr fontId="13"/>
  </si>
  <si>
    <t>3・6・ 7</t>
    <phoneticPr fontId="13"/>
  </si>
  <si>
    <t>敷根公園線</t>
    <rPh sb="0" eb="2">
      <t>シキネ</t>
    </rPh>
    <rPh sb="2" eb="4">
      <t>コウエン</t>
    </rPh>
    <rPh sb="4" eb="5">
      <t>セン</t>
    </rPh>
    <phoneticPr fontId="13"/>
  </si>
  <si>
    <t>H302.27</t>
    <phoneticPr fontId="13"/>
  </si>
  <si>
    <t>1・5・ 1</t>
    <phoneticPr fontId="13"/>
  </si>
  <si>
    <t>R5.1.31</t>
    <phoneticPr fontId="13"/>
  </si>
  <si>
    <t>県告60</t>
    <rPh sb="0" eb="1">
      <t>ケン</t>
    </rPh>
    <rPh sb="1" eb="2">
      <t>コク</t>
    </rPh>
    <phoneticPr fontId="13"/>
  </si>
  <si>
    <t>3・4・ 1</t>
    <phoneticPr fontId="13"/>
  </si>
  <si>
    <t>浜峰線</t>
    <phoneticPr fontId="13"/>
  </si>
  <si>
    <t>河津駅</t>
  </si>
  <si>
    <t>県告312</t>
    <phoneticPr fontId="13"/>
  </si>
  <si>
    <t>県道</t>
    <rPh sb="0" eb="1">
      <t>ケン</t>
    </rPh>
    <phoneticPr fontId="13"/>
  </si>
  <si>
    <t>3・5・ 2</t>
    <phoneticPr fontId="13"/>
  </si>
  <si>
    <t>浜谷津線</t>
  </si>
  <si>
    <t>建告1366</t>
    <phoneticPr fontId="13"/>
  </si>
  <si>
    <t>町告16-1</t>
    <phoneticPr fontId="13"/>
  </si>
  <si>
    <t>町道</t>
  </si>
  <si>
    <t>3・5・ 3</t>
    <phoneticPr fontId="13"/>
  </si>
  <si>
    <t>谷津峰線</t>
  </si>
  <si>
    <t>県道</t>
  </si>
  <si>
    <t>峰田中線</t>
    <phoneticPr fontId="13"/>
  </si>
  <si>
    <t>町告13</t>
    <phoneticPr fontId="13"/>
  </si>
  <si>
    <t>来の宮線</t>
  </si>
  <si>
    <t>町告21</t>
    <phoneticPr fontId="13"/>
  </si>
  <si>
    <t>東伊豆町</t>
    <phoneticPr fontId="13"/>
  </si>
  <si>
    <t>片瀬線</t>
  </si>
  <si>
    <t>建告728</t>
    <phoneticPr fontId="13"/>
  </si>
  <si>
    <t>県告242</t>
    <phoneticPr fontId="13"/>
  </si>
  <si>
    <t>白田熱川線</t>
  </si>
  <si>
    <t>町告10</t>
    <phoneticPr fontId="13"/>
  </si>
  <si>
    <t>白田線</t>
  </si>
  <si>
    <t>片瀬白田駅</t>
  </si>
  <si>
    <t>町告42</t>
    <phoneticPr fontId="13"/>
  </si>
  <si>
    <t>3・4・ 1</t>
    <phoneticPr fontId="1"/>
  </si>
  <si>
    <t>宇佐美城宿中島線</t>
  </si>
  <si>
    <t>県告417</t>
    <phoneticPr fontId="1"/>
  </si>
  <si>
    <t>県告593</t>
    <phoneticPr fontId="1"/>
  </si>
  <si>
    <t>-</t>
    <phoneticPr fontId="1"/>
  </si>
  <si>
    <t>3・4・ 2</t>
    <phoneticPr fontId="1"/>
  </si>
  <si>
    <t>伊東駅海岸線</t>
  </si>
  <si>
    <t>建告470</t>
    <phoneticPr fontId="1"/>
  </si>
  <si>
    <t>3・3・ 3</t>
    <phoneticPr fontId="1"/>
  </si>
  <si>
    <t>吉田伊東宇佐美線</t>
  </si>
  <si>
    <t>県告403</t>
    <phoneticPr fontId="1"/>
  </si>
  <si>
    <t>3・4・ 5</t>
    <phoneticPr fontId="1"/>
  </si>
  <si>
    <t>宇佐美中央通線</t>
  </si>
  <si>
    <t>建告3483</t>
    <phoneticPr fontId="1"/>
  </si>
  <si>
    <t>3・5・ 7</t>
    <phoneticPr fontId="1"/>
  </si>
  <si>
    <t>大樋上耕地線</t>
  </si>
  <si>
    <t>3・6・ 8</t>
    <phoneticPr fontId="1"/>
  </si>
  <si>
    <t>伊東大仁線</t>
  </si>
  <si>
    <t>県告733</t>
    <phoneticPr fontId="1"/>
  </si>
  <si>
    <t>3・6・ 9</t>
    <phoneticPr fontId="1"/>
  </si>
  <si>
    <t>西小学校新井線</t>
  </si>
  <si>
    <t>3・5・10</t>
    <phoneticPr fontId="1"/>
  </si>
  <si>
    <t>伊東下田線</t>
  </si>
  <si>
    <t>建告1461</t>
    <phoneticPr fontId="1"/>
  </si>
  <si>
    <t>市告78</t>
    <phoneticPr fontId="1"/>
  </si>
  <si>
    <t>3・5・11</t>
    <phoneticPr fontId="1"/>
  </si>
  <si>
    <t>宇佐美八幡中里線</t>
  </si>
  <si>
    <t>市告118</t>
    <phoneticPr fontId="1"/>
  </si>
  <si>
    <t>3・5・12</t>
  </si>
  <si>
    <t>宇佐美駅北口線</t>
  </si>
  <si>
    <t>3・6・13</t>
  </si>
  <si>
    <t>中央通線</t>
  </si>
  <si>
    <t>建告1868</t>
    <phoneticPr fontId="1"/>
  </si>
  <si>
    <t>3・6・14</t>
  </si>
  <si>
    <t>伊東駅伊東港線</t>
  </si>
  <si>
    <t>3・6・15</t>
  </si>
  <si>
    <t>桜木馬場線</t>
    <rPh sb="0" eb="1">
      <t>サクラ</t>
    </rPh>
    <rPh sb="1" eb="2">
      <t>キ</t>
    </rPh>
    <rPh sb="2" eb="4">
      <t>ババ</t>
    </rPh>
    <rPh sb="4" eb="5">
      <t>セン</t>
    </rPh>
    <phoneticPr fontId="1"/>
  </si>
  <si>
    <t>熱海駅前通り線</t>
  </si>
  <si>
    <t>県告827</t>
    <phoneticPr fontId="1"/>
  </si>
  <si>
    <t>3・5・ 2</t>
    <phoneticPr fontId="1"/>
  </si>
  <si>
    <t>熱海駅海岸通り線</t>
  </si>
  <si>
    <t>県告909</t>
    <phoneticPr fontId="1"/>
  </si>
  <si>
    <t>市告37</t>
    <phoneticPr fontId="1"/>
  </si>
  <si>
    <t>3・5・ 3</t>
    <phoneticPr fontId="1"/>
  </si>
  <si>
    <t>熱海駅和田浜通り線</t>
  </si>
  <si>
    <t>熱海駅</t>
  </si>
  <si>
    <t>市告8</t>
    <phoneticPr fontId="1"/>
  </si>
  <si>
    <t>3・5・ 4</t>
    <phoneticPr fontId="1"/>
  </si>
  <si>
    <t>都松水口線</t>
  </si>
  <si>
    <t>建告701</t>
    <phoneticPr fontId="1"/>
  </si>
  <si>
    <t>3・6・ 5</t>
    <phoneticPr fontId="1"/>
  </si>
  <si>
    <t>小嵐線</t>
  </si>
  <si>
    <t>市告11</t>
    <phoneticPr fontId="1"/>
  </si>
  <si>
    <t>3・6・ 6</t>
    <phoneticPr fontId="1"/>
  </si>
  <si>
    <t>来の宮駅笹尻線</t>
  </si>
  <si>
    <t>来宮駅</t>
    <phoneticPr fontId="1"/>
  </si>
  <si>
    <t>市告47</t>
    <phoneticPr fontId="1"/>
  </si>
  <si>
    <t>3・6・ 7</t>
    <phoneticPr fontId="1"/>
  </si>
  <si>
    <t>建告1686</t>
    <phoneticPr fontId="1"/>
  </si>
  <si>
    <t>熱海駅伊豆山神社線</t>
  </si>
  <si>
    <t>市告26</t>
    <phoneticPr fontId="1"/>
  </si>
  <si>
    <t>市告16</t>
    <phoneticPr fontId="1"/>
  </si>
  <si>
    <t>咲見町来の宮線</t>
  </si>
  <si>
    <t>市告15</t>
    <phoneticPr fontId="1"/>
  </si>
  <si>
    <t>3・6・10</t>
  </si>
  <si>
    <t>銀座通り線</t>
  </si>
  <si>
    <t>3・6・11</t>
  </si>
  <si>
    <t>温泉通り水口線</t>
  </si>
  <si>
    <t>市告13</t>
    <rPh sb="0" eb="1">
      <t>シ</t>
    </rPh>
    <phoneticPr fontId="13"/>
  </si>
  <si>
    <t>3・6・12</t>
  </si>
  <si>
    <t>三ッ石相ノ原線</t>
  </si>
  <si>
    <t>市告45</t>
    <phoneticPr fontId="1"/>
  </si>
  <si>
    <t>戸又大渡所線</t>
  </si>
  <si>
    <t>3・5・16</t>
  </si>
  <si>
    <t>池田楠ヶ洞線</t>
    <phoneticPr fontId="1"/>
  </si>
  <si>
    <t>市告25</t>
    <phoneticPr fontId="1"/>
  </si>
  <si>
    <t>8・6・ 1</t>
    <phoneticPr fontId="1"/>
  </si>
  <si>
    <t>熱海駅咲見町線</t>
  </si>
  <si>
    <t>なし</t>
    <phoneticPr fontId="1"/>
  </si>
  <si>
    <t>8・7・ 2</t>
    <phoneticPr fontId="1"/>
  </si>
  <si>
    <t>糸川遊歩道１号線</t>
  </si>
  <si>
    <t>8・7・ 3</t>
    <phoneticPr fontId="1"/>
  </si>
  <si>
    <t>糸川遊歩道２号線</t>
  </si>
  <si>
    <t>8・7・ 4</t>
    <phoneticPr fontId="1"/>
  </si>
  <si>
    <t>初川遊歩道１号線</t>
  </si>
  <si>
    <t>8・7・ 5</t>
    <phoneticPr fontId="1"/>
  </si>
  <si>
    <t>初川遊歩道２号線</t>
  </si>
  <si>
    <t>市告13</t>
    <phoneticPr fontId="13"/>
  </si>
  <si>
    <t>1・5・ 1</t>
    <phoneticPr fontId="1"/>
  </si>
  <si>
    <t>伊豆縦貫自動車道</t>
    <rPh sb="0" eb="2">
      <t>イズ</t>
    </rPh>
    <phoneticPr fontId="1"/>
  </si>
  <si>
    <t>県告61</t>
    <rPh sb="0" eb="1">
      <t>ケン</t>
    </rPh>
    <phoneticPr fontId="1"/>
  </si>
  <si>
    <t>国道</t>
    <rPh sb="0" eb="2">
      <t>コクドウ</t>
    </rPh>
    <phoneticPr fontId="1"/>
  </si>
  <si>
    <t>3・5・ 1</t>
  </si>
  <si>
    <t>駅北線</t>
  </si>
  <si>
    <t>修善寺駅</t>
  </si>
  <si>
    <t>市告46</t>
    <rPh sb="0" eb="1">
      <t>シ</t>
    </rPh>
    <phoneticPr fontId="1"/>
  </si>
  <si>
    <t>市告51</t>
  </si>
  <si>
    <t>3・5・ 2</t>
  </si>
  <si>
    <t>相之瀬向山線</t>
  </si>
  <si>
    <t>県告939</t>
    <phoneticPr fontId="1"/>
  </si>
  <si>
    <t>県告324</t>
    <phoneticPr fontId="1"/>
  </si>
  <si>
    <t>3・5・ 3</t>
  </si>
  <si>
    <t>飯塚オソクマ線</t>
    <phoneticPr fontId="1"/>
  </si>
  <si>
    <t>3・6・ 5</t>
  </si>
  <si>
    <t>静浦長岡線</t>
  </si>
  <si>
    <t>県告939</t>
  </si>
  <si>
    <t>3･5･11</t>
  </si>
  <si>
    <t>伊豆長岡駅前通り線</t>
  </si>
  <si>
    <t>1・6・ 1</t>
  </si>
  <si>
    <t>東駿河湾環状線</t>
  </si>
  <si>
    <t>県告941</t>
  </si>
  <si>
    <t>-</t>
  </si>
  <si>
    <t>1・4・ 2</t>
  </si>
  <si>
    <t>伊豆縦貫自動車道</t>
  </si>
  <si>
    <t>県告140</t>
  </si>
  <si>
    <t>3・2・ 4</t>
  </si>
  <si>
    <t>3・3・ 6</t>
  </si>
  <si>
    <t>三島函南線</t>
  </si>
  <si>
    <t>3・4・ 7</t>
  </si>
  <si>
    <t>肥田仁田線</t>
  </si>
  <si>
    <t>3・4・ 8</t>
  </si>
  <si>
    <t>八ッ溝仁田線</t>
  </si>
  <si>
    <t>3・4・ 9</t>
  </si>
  <si>
    <t>間宮平井線</t>
  </si>
  <si>
    <t>3・4・10</t>
  </si>
  <si>
    <t>平井仁田線</t>
  </si>
  <si>
    <t>田方</t>
  </si>
  <si>
    <t>1・2・ 1</t>
  </si>
  <si>
    <t>第二東名自動車道</t>
  </si>
  <si>
    <t>県告514</t>
  </si>
  <si>
    <t>御殿場須走線</t>
  </si>
  <si>
    <t>県告409</t>
  </si>
  <si>
    <t>3・3・ 1</t>
  </si>
  <si>
    <t>深沢中畑線</t>
  </si>
  <si>
    <t>3・4・ 2</t>
  </si>
  <si>
    <t>東部幹線</t>
  </si>
  <si>
    <t>県告153</t>
  </si>
  <si>
    <t>県告595</t>
  </si>
  <si>
    <t>3・4・ 3</t>
  </si>
  <si>
    <t>高根富士岡線</t>
  </si>
  <si>
    <t>3・4・ 4</t>
  </si>
  <si>
    <t>御殿場小山線</t>
  </si>
  <si>
    <t>3・4・ 5</t>
  </si>
  <si>
    <t>御殿場駅前通り線</t>
  </si>
  <si>
    <t>御殿場駅</t>
  </si>
  <si>
    <t>3・4・ 6</t>
  </si>
  <si>
    <t>御東原循環線</t>
  </si>
  <si>
    <t>新橋深沢線</t>
  </si>
  <si>
    <t>3・4・11</t>
  </si>
  <si>
    <t>新橋茱萸沢線</t>
  </si>
  <si>
    <t>東田中仁杉線</t>
  </si>
  <si>
    <t>3・5・13</t>
  </si>
  <si>
    <t>清後山之尻線</t>
  </si>
  <si>
    <t>3・4・15</t>
  </si>
  <si>
    <t>駒門西部幹線</t>
  </si>
  <si>
    <t>3・3・16</t>
  </si>
  <si>
    <t>御殿場高根線</t>
  </si>
  <si>
    <t>3・3・17</t>
  </si>
  <si>
    <t>高根西部幹線</t>
  </si>
  <si>
    <t>3・4・18</t>
  </si>
  <si>
    <t>茱萸沢中畑線</t>
  </si>
  <si>
    <t>3・4・19</t>
  </si>
  <si>
    <t>川島田保土沢線</t>
  </si>
  <si>
    <t>3・4・20</t>
  </si>
  <si>
    <t>北久原幹線</t>
  </si>
  <si>
    <t>3・4・21</t>
  </si>
  <si>
    <t>茱萸沢上小林線</t>
  </si>
  <si>
    <t>3・4・22</t>
  </si>
  <si>
    <t>神場板妻線</t>
  </si>
  <si>
    <t>3・5・25</t>
  </si>
  <si>
    <t>永原高根線</t>
  </si>
  <si>
    <t>市告33</t>
  </si>
  <si>
    <t>7・6・ 1</t>
  </si>
  <si>
    <t>東田中鮎沢１号線</t>
  </si>
  <si>
    <t>7・6・ 2</t>
  </si>
  <si>
    <t>東田中鮎沢２号線</t>
  </si>
  <si>
    <t>原向中日向線</t>
  </si>
  <si>
    <t>打越大胡田線</t>
  </si>
  <si>
    <t>吉久保阿多野線</t>
  </si>
  <si>
    <t>3・4・14</t>
  </si>
  <si>
    <t>足柄駅前通り線</t>
  </si>
  <si>
    <t>足柄駅</t>
  </si>
  <si>
    <t>町告21</t>
  </si>
  <si>
    <t>3・4・23</t>
  </si>
  <si>
    <t>大胡田用沢線</t>
  </si>
  <si>
    <t xml:space="preserve">町告81 </t>
  </si>
  <si>
    <t>3・4・24</t>
  </si>
  <si>
    <t>一色棚頭線</t>
  </si>
  <si>
    <t xml:space="preserve">町告5 </t>
  </si>
  <si>
    <t>3・5・26</t>
  </si>
  <si>
    <t>竹之下中島線</t>
  </si>
  <si>
    <t>7・6・ 3</t>
  </si>
  <si>
    <t>足柄三保線</t>
  </si>
  <si>
    <t>御殿場小山</t>
  </si>
  <si>
    <t>1・4・ 1</t>
  </si>
  <si>
    <t>県告943</t>
  </si>
  <si>
    <t>1・4・ 3</t>
  </si>
  <si>
    <t>県告141</t>
  </si>
  <si>
    <t>3・2・ 1</t>
  </si>
  <si>
    <t>中央幹線</t>
  </si>
  <si>
    <t>県告291</t>
  </si>
  <si>
    <t>県告841</t>
  </si>
  <si>
    <t>3・3・ 7</t>
    <phoneticPr fontId="1"/>
  </si>
  <si>
    <t>谷田幸原線</t>
    <phoneticPr fontId="1"/>
  </si>
  <si>
    <t>市告469</t>
    <rPh sb="0" eb="1">
      <t>シ</t>
    </rPh>
    <phoneticPr fontId="13"/>
  </si>
  <si>
    <t xml:space="preserve"> 県告290</t>
    <phoneticPr fontId="1"/>
  </si>
  <si>
    <t>3・3・10</t>
    <phoneticPr fontId="1"/>
  </si>
  <si>
    <t>沼津三島線</t>
  </si>
  <si>
    <t>県告566</t>
    <phoneticPr fontId="1"/>
  </si>
  <si>
    <t xml:space="preserve"> 県告841</t>
    <phoneticPr fontId="1"/>
  </si>
  <si>
    <t>3・4・11</t>
    <phoneticPr fontId="1"/>
  </si>
  <si>
    <t>西間門新谷線</t>
  </si>
  <si>
    <t>3・4・27</t>
    <phoneticPr fontId="1"/>
  </si>
  <si>
    <t>小山三軒家線</t>
  </si>
  <si>
    <t>三島駅</t>
  </si>
  <si>
    <t>県告841</t>
    <phoneticPr fontId="1"/>
  </si>
  <si>
    <t>3・4・30</t>
    <phoneticPr fontId="1"/>
  </si>
  <si>
    <t>東本町幸原線</t>
  </si>
  <si>
    <t>県告809</t>
    <phoneticPr fontId="1"/>
  </si>
  <si>
    <t>3・4・31</t>
    <phoneticPr fontId="1"/>
  </si>
  <si>
    <t>祗園原線</t>
    <rPh sb="0" eb="2">
      <t>ギオン</t>
    </rPh>
    <phoneticPr fontId="1"/>
  </si>
  <si>
    <t>3・5・35</t>
    <phoneticPr fontId="1"/>
  </si>
  <si>
    <t>川原ヶ谷八幡線</t>
  </si>
  <si>
    <t>3・5・38</t>
    <phoneticPr fontId="1"/>
  </si>
  <si>
    <t>南町文教線</t>
  </si>
  <si>
    <t>3・5・39</t>
    <phoneticPr fontId="1"/>
  </si>
  <si>
    <t>三島駅前通り線</t>
    <rPh sb="6" eb="7">
      <t>セン</t>
    </rPh>
    <phoneticPr fontId="1"/>
  </si>
  <si>
    <t>三島市</t>
    <rPh sb="2" eb="3">
      <t>シ</t>
    </rPh>
    <phoneticPr fontId="1"/>
  </si>
  <si>
    <t>3・4・45</t>
    <phoneticPr fontId="1"/>
  </si>
  <si>
    <t>三島駅北口線</t>
  </si>
  <si>
    <t>H.16.3.31</t>
    <phoneticPr fontId="1"/>
  </si>
  <si>
    <t>市告61</t>
    <phoneticPr fontId="1"/>
  </si>
  <si>
    <t>3・6・48</t>
    <phoneticPr fontId="1"/>
  </si>
  <si>
    <t>水上線</t>
  </si>
  <si>
    <t>市告148</t>
    <phoneticPr fontId="1"/>
  </si>
  <si>
    <t>3・5・53</t>
    <phoneticPr fontId="1"/>
  </si>
  <si>
    <t>谷田玉沢線</t>
  </si>
  <si>
    <t>3・2・54</t>
    <phoneticPr fontId="1"/>
  </si>
  <si>
    <t>東駿河湾環状線</t>
    <phoneticPr fontId="1"/>
  </si>
  <si>
    <t>県告943</t>
    <phoneticPr fontId="1"/>
  </si>
  <si>
    <t>3・1・55</t>
    <phoneticPr fontId="1"/>
  </si>
  <si>
    <t>3・3・60</t>
    <phoneticPr fontId="1"/>
  </si>
  <si>
    <t>3・4・64</t>
    <phoneticPr fontId="1"/>
  </si>
  <si>
    <t>三島裾野線</t>
  </si>
  <si>
    <t>3・4・67</t>
    <phoneticPr fontId="1"/>
  </si>
  <si>
    <t>下土狩文教線</t>
  </si>
  <si>
    <t>市告61</t>
    <rPh sb="0" eb="1">
      <t>シ</t>
    </rPh>
    <phoneticPr fontId="1"/>
  </si>
  <si>
    <t>3・4・69</t>
    <phoneticPr fontId="1"/>
  </si>
  <si>
    <t>　　　</t>
  </si>
  <si>
    <t>1・2・ 2</t>
  </si>
  <si>
    <t>県告516</t>
  </si>
  <si>
    <t xml:space="preserve"> 県告841</t>
  </si>
  <si>
    <t>3・3・ 5</t>
  </si>
  <si>
    <t>沼津南一色線</t>
  </si>
  <si>
    <t>県告566</t>
  </si>
  <si>
    <t xml:space="preserve"> 県告 848</t>
  </si>
  <si>
    <t>沼津駅沼津港線</t>
  </si>
  <si>
    <t>沼津駅</t>
  </si>
  <si>
    <t>納米里本田町線</t>
  </si>
  <si>
    <t>3・3・ 9</t>
  </si>
  <si>
    <t>八幡原線</t>
  </si>
  <si>
    <t>市告354</t>
    <rPh sb="0" eb="1">
      <t>シ</t>
    </rPh>
    <phoneticPr fontId="1"/>
  </si>
  <si>
    <t xml:space="preserve"> 県告566</t>
  </si>
  <si>
    <t>3・3・10</t>
  </si>
  <si>
    <t xml:space="preserve"> 県告608</t>
  </si>
  <si>
    <t xml:space="preserve"> 県告940</t>
  </si>
  <si>
    <t>3・4・12</t>
    <phoneticPr fontId="1"/>
  </si>
  <si>
    <t>千本香貫山線</t>
    <phoneticPr fontId="1"/>
  </si>
  <si>
    <t>市告354</t>
    <rPh sb="0" eb="1">
      <t>シ</t>
    </rPh>
    <rPh sb="1" eb="2">
      <t>コク</t>
    </rPh>
    <phoneticPr fontId="1"/>
  </si>
  <si>
    <t>平町三枚橋線</t>
  </si>
  <si>
    <t>3・3・15</t>
  </si>
  <si>
    <t>三枚橋岡宮線</t>
  </si>
  <si>
    <t xml:space="preserve"> 県告6</t>
  </si>
  <si>
    <t>七通線</t>
  </si>
  <si>
    <t xml:space="preserve"> 県告326</t>
  </si>
  <si>
    <t>3・4・17</t>
  </si>
  <si>
    <t>御成橋牛臥線</t>
  </si>
  <si>
    <t>本通線</t>
  </si>
  <si>
    <t>西条千本線</t>
  </si>
  <si>
    <t>県告62</t>
    <phoneticPr fontId="1"/>
  </si>
  <si>
    <t>市道沢田線</t>
  </si>
  <si>
    <t>片浜西沢田線</t>
  </si>
  <si>
    <t>県告39</t>
  </si>
  <si>
    <t>3・3・22</t>
  </si>
  <si>
    <t>片浜池田線</t>
  </si>
  <si>
    <t xml:space="preserve"> 県告776</t>
  </si>
  <si>
    <t>沼津静浦線</t>
  </si>
  <si>
    <t>上香貫東間門線</t>
  </si>
  <si>
    <t>3・4・25</t>
  </si>
  <si>
    <t>平町岡一色線</t>
  </si>
  <si>
    <t>3・4・26</t>
  </si>
  <si>
    <t>金岡浮島線</t>
  </si>
  <si>
    <t>市告31</t>
  </si>
  <si>
    <t>3・4・28</t>
  </si>
  <si>
    <t>我入道線</t>
  </si>
  <si>
    <t>3・4・29</t>
  </si>
  <si>
    <t>八重塚田線</t>
  </si>
  <si>
    <t>3・4・32</t>
  </si>
  <si>
    <t>下香貫我入道線</t>
  </si>
  <si>
    <t>3・3・33</t>
    <phoneticPr fontId="1"/>
  </si>
  <si>
    <t>黄瀬川沼津ｲﾝﾀｰ線</t>
    <phoneticPr fontId="1"/>
  </si>
  <si>
    <t xml:space="preserve"> 県告317</t>
  </si>
  <si>
    <t>3・5・36</t>
  </si>
  <si>
    <t>上横橋線</t>
  </si>
  <si>
    <t>市告77</t>
  </si>
  <si>
    <t xml:space="preserve"> 市告81</t>
  </si>
  <si>
    <t>3・5・37</t>
  </si>
  <si>
    <t>沼津駅北口線</t>
  </si>
  <si>
    <t>3・5・41</t>
  </si>
  <si>
    <t>香貫山線</t>
  </si>
  <si>
    <t>3・5・42</t>
  </si>
  <si>
    <t>西熊堂線</t>
  </si>
  <si>
    <t>3・5・43</t>
  </si>
  <si>
    <t>東熊堂線</t>
  </si>
  <si>
    <t xml:space="preserve"> 市告95</t>
  </si>
  <si>
    <t>3・5・44</t>
  </si>
  <si>
    <t>平町二瀬川線</t>
  </si>
  <si>
    <t>3・4・49</t>
  </si>
  <si>
    <t>原青野線</t>
  </si>
  <si>
    <t>3・4・50</t>
  </si>
  <si>
    <t>原石川線</t>
  </si>
  <si>
    <t>3・5・51</t>
  </si>
  <si>
    <t>原駅町沖線</t>
  </si>
  <si>
    <t>原駅</t>
  </si>
  <si>
    <t>県告851</t>
  </si>
  <si>
    <t>3・4・52</t>
    <phoneticPr fontId="1"/>
  </si>
  <si>
    <t>岡宮西熊堂線</t>
    <phoneticPr fontId="1"/>
  </si>
  <si>
    <t>市告95</t>
  </si>
  <si>
    <t>3・4・57</t>
  </si>
  <si>
    <t>添地西条線</t>
  </si>
  <si>
    <t>3・4・58</t>
  </si>
  <si>
    <t>下香貫線</t>
    <phoneticPr fontId="1"/>
  </si>
  <si>
    <t>市告354</t>
    <phoneticPr fontId="1"/>
  </si>
  <si>
    <t>3・5・59</t>
  </si>
  <si>
    <t>3・4・61</t>
  </si>
  <si>
    <t>添地本田町線</t>
  </si>
  <si>
    <t>3・4・62</t>
  </si>
  <si>
    <t>沼津駅前線</t>
  </si>
  <si>
    <t>3・4・63</t>
  </si>
  <si>
    <t>大手町片浜線</t>
  </si>
  <si>
    <t>3･3・70</t>
  </si>
  <si>
    <t>三枚橋錦町線</t>
  </si>
  <si>
    <t>3・5・74</t>
  </si>
  <si>
    <t>杉崎町線</t>
  </si>
  <si>
    <t>市告9</t>
  </si>
  <si>
    <t>3・5・75</t>
  </si>
  <si>
    <t>富士見町線</t>
  </si>
  <si>
    <t>7・7・ 1</t>
  </si>
  <si>
    <t>川廓通り線</t>
  </si>
  <si>
    <t>市告63</t>
  </si>
  <si>
    <t>なし</t>
  </si>
  <si>
    <t>高架側道１号線</t>
  </si>
  <si>
    <t>市告5</t>
  </si>
  <si>
    <t>高架側道２号線</t>
  </si>
  <si>
    <t>7・7・ 4</t>
  </si>
  <si>
    <t>高架側道３号線</t>
  </si>
  <si>
    <t>7・7・ 5</t>
  </si>
  <si>
    <t>高架側道４号線</t>
  </si>
  <si>
    <t>7・7・ 6</t>
  </si>
  <si>
    <t>高架側道５号線</t>
  </si>
  <si>
    <t>7・7・ 7</t>
  </si>
  <si>
    <t>高架側道６号線</t>
  </si>
  <si>
    <t>7・7・ 8</t>
  </si>
  <si>
    <t>高架側道７号線</t>
  </si>
  <si>
    <t>7・7・ 9</t>
  </si>
  <si>
    <t>高架側道８号線</t>
  </si>
  <si>
    <t>7・7・ 10</t>
  </si>
  <si>
    <t>高架側道９号線</t>
  </si>
  <si>
    <t>7・7・ 11</t>
  </si>
  <si>
    <t>高架側道１０号線</t>
  </si>
  <si>
    <t>8・7・ 1</t>
  </si>
  <si>
    <t>港大橋天神洞線</t>
  </si>
  <si>
    <t>市告83</t>
  </si>
  <si>
    <t xml:space="preserve"> 市告53</t>
  </si>
  <si>
    <t>8・7・ 2</t>
  </si>
  <si>
    <t>港大橋黄瀬川線</t>
  </si>
  <si>
    <t>市告53</t>
  </si>
  <si>
    <t>8・7・ 3</t>
  </si>
  <si>
    <t>中央公園香貫線</t>
  </si>
  <si>
    <t>3・2・ 2</t>
  </si>
  <si>
    <t>池田柊線</t>
  </si>
  <si>
    <t>県告776</t>
  </si>
  <si>
    <t>高田上土狩線</t>
  </si>
  <si>
    <t>町告38</t>
  </si>
  <si>
    <t>県告848</t>
  </si>
  <si>
    <t>3・4・13</t>
  </si>
  <si>
    <t>町告33</t>
  </si>
  <si>
    <t>3・5・71</t>
  </si>
  <si>
    <t>3・4・68</t>
  </si>
  <si>
    <t>市告25</t>
  </si>
  <si>
    <t>3・5・47</t>
  </si>
  <si>
    <t>中土狩竹原線</t>
  </si>
  <si>
    <t>町告30</t>
  </si>
  <si>
    <t>町告9</t>
  </si>
  <si>
    <t>3・1・55</t>
  </si>
  <si>
    <t>3・4・66</t>
  </si>
  <si>
    <t>新駅西口線</t>
  </si>
  <si>
    <t>長泉なめり駅</t>
  </si>
  <si>
    <t>町告102</t>
  </si>
  <si>
    <t>8・7・ 4</t>
  </si>
  <si>
    <t>桜堤遊歩道</t>
  </si>
  <si>
    <t>町告102</t>
    <phoneticPr fontId="1"/>
  </si>
  <si>
    <t>県告647</t>
    <phoneticPr fontId="1"/>
  </si>
  <si>
    <t>3・5・35</t>
  </si>
  <si>
    <t>3・5・40</t>
    <phoneticPr fontId="1"/>
  </si>
  <si>
    <t>伏見柿田線</t>
  </si>
  <si>
    <t>町告27</t>
    <rPh sb="0" eb="1">
      <t>マチ</t>
    </rPh>
    <phoneticPr fontId="1"/>
  </si>
  <si>
    <t>町告8</t>
    <phoneticPr fontId="1"/>
  </si>
  <si>
    <t>3・3・56</t>
  </si>
  <si>
    <t>玉川卸団地線</t>
  </si>
  <si>
    <t>東駿河湾</t>
  </si>
  <si>
    <t>県告942</t>
  </si>
  <si>
    <t>H.6.7.5</t>
  </si>
  <si>
    <t>県告515</t>
  </si>
  <si>
    <t>富沢御宿線</t>
  </si>
  <si>
    <t>県告665</t>
  </si>
  <si>
    <t>富沢平松線</t>
  </si>
  <si>
    <t>御宿下和田線</t>
  </si>
  <si>
    <t>県告622</t>
  </si>
  <si>
    <t>佐野茶畑線</t>
  </si>
  <si>
    <t>県告591</t>
  </si>
  <si>
    <t>水窪深良線</t>
  </si>
  <si>
    <t>県告641</t>
  </si>
  <si>
    <t>平松深良線</t>
  </si>
  <si>
    <t>3・5・ 7</t>
  </si>
  <si>
    <t>千福公文名線</t>
  </si>
  <si>
    <t>市告34</t>
  </si>
  <si>
    <t>3・5・ 8</t>
  </si>
  <si>
    <t>千福深良線</t>
  </si>
  <si>
    <t>伊豆島田平松線</t>
  </si>
  <si>
    <t>県告310</t>
  </si>
  <si>
    <t>3・1・10</t>
  </si>
  <si>
    <t>3・5・11</t>
  </si>
  <si>
    <t>水窪伊豆島田線</t>
  </si>
  <si>
    <t>3・4・12</t>
  </si>
  <si>
    <t>県告882</t>
  </si>
  <si>
    <t>裾野停車場線</t>
  </si>
  <si>
    <t>裾野駅</t>
  </si>
  <si>
    <t>県告121</t>
  </si>
  <si>
    <t>桃園平松線</t>
  </si>
  <si>
    <t>桃園茶畑線</t>
  </si>
  <si>
    <t>3・4・16</t>
  </si>
  <si>
    <t>平松新道線</t>
  </si>
  <si>
    <t>伊豆島田線</t>
  </si>
  <si>
    <t>1・2・ 1</t>
    <phoneticPr fontId="1"/>
  </si>
  <si>
    <t>県告777</t>
    <phoneticPr fontId="1"/>
  </si>
  <si>
    <t>1・2・ 2</t>
    <phoneticPr fontId="1"/>
  </si>
  <si>
    <t>第二東名自動車道</t>
    <phoneticPr fontId="1"/>
  </si>
  <si>
    <t>県告778</t>
    <rPh sb="0" eb="1">
      <t>ケン</t>
    </rPh>
    <rPh sb="1" eb="2">
      <t>コク</t>
    </rPh>
    <phoneticPr fontId="1"/>
  </si>
  <si>
    <t>県告274</t>
    <rPh sb="0" eb="1">
      <t>ケン</t>
    </rPh>
    <phoneticPr fontId="1"/>
  </si>
  <si>
    <t>3・2・ 1</t>
    <phoneticPr fontId="1"/>
  </si>
  <si>
    <t>臨港富士線</t>
  </si>
  <si>
    <t>県告142</t>
    <phoneticPr fontId="1"/>
  </si>
  <si>
    <t>県告149</t>
    <phoneticPr fontId="1"/>
  </si>
  <si>
    <t>3・1・ 2</t>
    <phoneticPr fontId="1"/>
  </si>
  <si>
    <t>国道１号バイパス線</t>
  </si>
  <si>
    <t>県告829</t>
    <phoneticPr fontId="1"/>
  </si>
  <si>
    <t>県告843</t>
    <phoneticPr fontId="1"/>
  </si>
  <si>
    <t>沖田大通り線</t>
    <rPh sb="0" eb="2">
      <t>オキタ</t>
    </rPh>
    <rPh sb="2" eb="3">
      <t>オオ</t>
    </rPh>
    <rPh sb="3" eb="4">
      <t>トオ</t>
    </rPh>
    <phoneticPr fontId="1"/>
  </si>
  <si>
    <t>3・3・ 4</t>
    <phoneticPr fontId="1"/>
  </si>
  <si>
    <t>田子浦伝法線</t>
    <phoneticPr fontId="1"/>
  </si>
  <si>
    <t>新富士駅北口</t>
    <rPh sb="4" eb="6">
      <t>キタグチ</t>
    </rPh>
    <phoneticPr fontId="1"/>
  </si>
  <si>
    <t>3・3・ 5</t>
    <phoneticPr fontId="1"/>
  </si>
  <si>
    <t>今井早口線</t>
  </si>
  <si>
    <t>3・4・ 6</t>
    <phoneticPr fontId="1"/>
  </si>
  <si>
    <t>富士富士宮線</t>
  </si>
  <si>
    <t>3・3・ 8</t>
    <phoneticPr fontId="1"/>
  </si>
  <si>
    <t>田子浦臨港線</t>
  </si>
  <si>
    <t>3・4・ 9</t>
    <phoneticPr fontId="1"/>
  </si>
  <si>
    <t>吉原富士線</t>
  </si>
  <si>
    <t>3・4・10</t>
    <phoneticPr fontId="1"/>
  </si>
  <si>
    <t>吉原浮島線</t>
  </si>
  <si>
    <t>田子浦鷹岡線</t>
  </si>
  <si>
    <t>富士根駅</t>
  </si>
  <si>
    <t>県告 328</t>
    <phoneticPr fontId="1"/>
  </si>
  <si>
    <t>県道</t>
    <rPh sb="0" eb="2">
      <t>ケンドウ</t>
    </rPh>
    <phoneticPr fontId="1"/>
  </si>
  <si>
    <t>桧新田松岡線</t>
    <rPh sb="0" eb="1">
      <t>ヒノキ</t>
    </rPh>
    <rPh sb="1" eb="3">
      <t>シンデン</t>
    </rPh>
    <rPh sb="3" eb="5">
      <t>マツオカ</t>
    </rPh>
    <phoneticPr fontId="1"/>
  </si>
  <si>
    <t>3・5・13</t>
    <phoneticPr fontId="1"/>
  </si>
  <si>
    <t>吉原大月線</t>
  </si>
  <si>
    <t>県告328</t>
    <phoneticPr fontId="1"/>
  </si>
  <si>
    <t>県告4</t>
    <phoneticPr fontId="1"/>
  </si>
  <si>
    <t>3・4・14</t>
    <phoneticPr fontId="1"/>
  </si>
  <si>
    <t>吉原沼津線</t>
  </si>
  <si>
    <t>3・4・15</t>
    <phoneticPr fontId="1"/>
  </si>
  <si>
    <t>左富士臨港線</t>
  </si>
  <si>
    <t>市告56</t>
    <rPh sb="0" eb="1">
      <t>シ</t>
    </rPh>
    <rPh sb="1" eb="2">
      <t>コク</t>
    </rPh>
    <phoneticPr fontId="1"/>
  </si>
  <si>
    <t>3・4・16</t>
    <phoneticPr fontId="1"/>
  </si>
  <si>
    <t>比奈片田線</t>
  </si>
  <si>
    <t>3・4・17</t>
    <phoneticPr fontId="1"/>
  </si>
  <si>
    <t>元吉原富士岡線</t>
  </si>
  <si>
    <t>3・4・18</t>
    <phoneticPr fontId="1"/>
  </si>
  <si>
    <t>元吉原中里線</t>
  </si>
  <si>
    <t>3・3・19</t>
    <phoneticPr fontId="1"/>
  </si>
  <si>
    <t>本市場大渕線</t>
  </si>
  <si>
    <t>県告954</t>
    <phoneticPr fontId="1"/>
  </si>
  <si>
    <t xml:space="preserve"> 県告 777</t>
  </si>
  <si>
    <t>3・4・20</t>
    <phoneticPr fontId="1"/>
  </si>
  <si>
    <t>富士停車場厚原線</t>
  </si>
  <si>
    <t>富士駅北口</t>
  </si>
  <si>
    <t>県告270</t>
    <phoneticPr fontId="1"/>
  </si>
  <si>
    <t>3・4・21</t>
    <phoneticPr fontId="1"/>
  </si>
  <si>
    <t>富士駅南口田子浦線</t>
  </si>
  <si>
    <t>富士駅南口</t>
  </si>
  <si>
    <t>3・4・22</t>
    <phoneticPr fontId="1"/>
  </si>
  <si>
    <t>平垣松本線</t>
  </si>
  <si>
    <t>3・4・23</t>
    <phoneticPr fontId="1"/>
  </si>
  <si>
    <t>十兵衛宮島線</t>
  </si>
  <si>
    <t>市告6</t>
    <rPh sb="0" eb="1">
      <t>シ</t>
    </rPh>
    <rPh sb="1" eb="2">
      <t>コク</t>
    </rPh>
    <phoneticPr fontId="1"/>
  </si>
  <si>
    <t>3・5・29</t>
    <phoneticPr fontId="1"/>
  </si>
  <si>
    <t>日吉新橋線</t>
  </si>
  <si>
    <t>3・5・30</t>
    <phoneticPr fontId="1"/>
  </si>
  <si>
    <t>前田宮下線</t>
  </si>
  <si>
    <t>3・5・31</t>
    <phoneticPr fontId="1"/>
  </si>
  <si>
    <t>荒田島日吉線</t>
  </si>
  <si>
    <t>3・5・32</t>
    <phoneticPr fontId="1"/>
  </si>
  <si>
    <t>吉原勢子辻線</t>
  </si>
  <si>
    <t>県告781</t>
    <phoneticPr fontId="1"/>
  </si>
  <si>
    <t>3・5・33</t>
    <phoneticPr fontId="1"/>
  </si>
  <si>
    <t>荒田島中里線</t>
  </si>
  <si>
    <t>3・5・34</t>
    <phoneticPr fontId="1"/>
  </si>
  <si>
    <t>依田原国道線</t>
  </si>
  <si>
    <t>栄町立小路線</t>
  </si>
  <si>
    <t>3・5・36</t>
    <phoneticPr fontId="1"/>
  </si>
  <si>
    <t>弥生線</t>
  </si>
  <si>
    <t>3・5・37</t>
    <phoneticPr fontId="1"/>
  </si>
  <si>
    <t>吉原大淵線</t>
  </si>
  <si>
    <t>上和田若松線</t>
  </si>
  <si>
    <t>津田蓼原線</t>
  </si>
  <si>
    <t>3・3・40</t>
    <phoneticPr fontId="1"/>
  </si>
  <si>
    <t>藤間前田線</t>
  </si>
  <si>
    <t>県告843</t>
    <rPh sb="0" eb="1">
      <t>ケン</t>
    </rPh>
    <phoneticPr fontId="1"/>
  </si>
  <si>
    <t>3・5・41</t>
    <phoneticPr fontId="1"/>
  </si>
  <si>
    <t>柳島田子浦線</t>
  </si>
  <si>
    <t>3・4・42</t>
    <phoneticPr fontId="1"/>
  </si>
  <si>
    <t>漁港富士川口線</t>
  </si>
  <si>
    <t>3・5・43</t>
    <phoneticPr fontId="1"/>
  </si>
  <si>
    <t>柚木岩本線</t>
  </si>
  <si>
    <t>蓼原水戸島線</t>
    <rPh sb="2" eb="4">
      <t>ミト</t>
    </rPh>
    <phoneticPr fontId="1"/>
  </si>
  <si>
    <t>3・6・46</t>
    <phoneticPr fontId="1"/>
  </si>
  <si>
    <t>加島線</t>
  </si>
  <si>
    <t>3・6・47</t>
    <phoneticPr fontId="1"/>
  </si>
  <si>
    <t>本町四丁河原線</t>
  </si>
  <si>
    <t>富士鷹岡線</t>
  </si>
  <si>
    <t>3・6・49</t>
    <phoneticPr fontId="1"/>
  </si>
  <si>
    <t>富士駅伝法線</t>
  </si>
  <si>
    <t>3・6・51</t>
    <phoneticPr fontId="1"/>
  </si>
  <si>
    <t>入山瀬駅前通り線</t>
  </si>
  <si>
    <t>入山瀬駅</t>
  </si>
  <si>
    <t>3・6・52</t>
    <phoneticPr fontId="1"/>
  </si>
  <si>
    <t>比奈出口線</t>
  </si>
  <si>
    <t>3・6・53</t>
    <phoneticPr fontId="1"/>
  </si>
  <si>
    <t>伝法原田線</t>
  </si>
  <si>
    <t>3・6・54</t>
    <phoneticPr fontId="1"/>
  </si>
  <si>
    <t>長沢下田線</t>
  </si>
  <si>
    <t>3・6・56</t>
    <phoneticPr fontId="1"/>
  </si>
  <si>
    <t>高瀬谷久保線</t>
  </si>
  <si>
    <t>3・6・58</t>
    <phoneticPr fontId="1"/>
  </si>
  <si>
    <t>下天間水神線</t>
  </si>
  <si>
    <t>3・6・59</t>
    <phoneticPr fontId="1"/>
  </si>
  <si>
    <t>沢向高田線</t>
  </si>
  <si>
    <t>3・4・61</t>
    <phoneticPr fontId="1"/>
  </si>
  <si>
    <t>五味島岩本線</t>
  </si>
  <si>
    <t>市告57</t>
    <phoneticPr fontId="1"/>
  </si>
  <si>
    <t>3・5・74</t>
    <phoneticPr fontId="1"/>
  </si>
  <si>
    <t>依田原津田線</t>
  </si>
  <si>
    <t>3・4・75</t>
    <phoneticPr fontId="1"/>
  </si>
  <si>
    <t>国道津田線</t>
  </si>
  <si>
    <t>3・5・76</t>
    <phoneticPr fontId="1"/>
  </si>
  <si>
    <t>五味島一号線</t>
    <rPh sb="3" eb="4">
      <t>１</t>
    </rPh>
    <phoneticPr fontId="1"/>
  </si>
  <si>
    <t>3・5・77</t>
    <phoneticPr fontId="1"/>
  </si>
  <si>
    <t>五味島二号線</t>
    <rPh sb="3" eb="4">
      <t>２</t>
    </rPh>
    <phoneticPr fontId="1"/>
  </si>
  <si>
    <t>3・3・79</t>
    <phoneticPr fontId="1"/>
  </si>
  <si>
    <t>富士インター線</t>
    <phoneticPr fontId="1"/>
  </si>
  <si>
    <t>3・3・80</t>
    <phoneticPr fontId="1"/>
  </si>
  <si>
    <t>岳南北部幹線</t>
  </si>
  <si>
    <t>3・3・81</t>
    <phoneticPr fontId="1"/>
  </si>
  <si>
    <t>新富士駅南口大通り線</t>
    <rPh sb="0" eb="1">
      <t>シン</t>
    </rPh>
    <rPh sb="1" eb="3">
      <t>フジ</t>
    </rPh>
    <rPh sb="3" eb="4">
      <t>エキ</t>
    </rPh>
    <rPh sb="4" eb="6">
      <t>ミナミグチ</t>
    </rPh>
    <rPh sb="6" eb="8">
      <t>オオドオ</t>
    </rPh>
    <rPh sb="9" eb="10">
      <t>セン</t>
    </rPh>
    <phoneticPr fontId="1"/>
  </si>
  <si>
    <t>新富士駅南口</t>
    <rPh sb="0" eb="1">
      <t>シン</t>
    </rPh>
    <rPh sb="1" eb="3">
      <t>フジ</t>
    </rPh>
    <rPh sb="3" eb="4">
      <t>エキ</t>
    </rPh>
    <rPh sb="4" eb="6">
      <t>ミナミグチ</t>
    </rPh>
    <phoneticPr fontId="1"/>
  </si>
  <si>
    <t>市告136</t>
    <phoneticPr fontId="1"/>
  </si>
  <si>
    <t>3・4・82</t>
    <phoneticPr fontId="1"/>
  </si>
  <si>
    <t>田子浦往還通り線</t>
    <rPh sb="0" eb="2">
      <t>タゴ</t>
    </rPh>
    <rPh sb="2" eb="3">
      <t>ウラ</t>
    </rPh>
    <rPh sb="3" eb="4">
      <t>オウフク</t>
    </rPh>
    <rPh sb="4" eb="5">
      <t>カンレキ</t>
    </rPh>
    <rPh sb="5" eb="6">
      <t>トオ</t>
    </rPh>
    <rPh sb="7" eb="8">
      <t>セン</t>
    </rPh>
    <phoneticPr fontId="1"/>
  </si>
  <si>
    <t>3・4・83</t>
    <phoneticPr fontId="1"/>
  </si>
  <si>
    <t>柳島中通り線</t>
    <rPh sb="0" eb="2">
      <t>ヤナギシマ</t>
    </rPh>
    <rPh sb="2" eb="3">
      <t>ナカ</t>
    </rPh>
    <rPh sb="3" eb="4">
      <t>トオ</t>
    </rPh>
    <rPh sb="5" eb="6">
      <t>セン</t>
    </rPh>
    <phoneticPr fontId="1"/>
  </si>
  <si>
    <t>3・5・84</t>
    <phoneticPr fontId="1"/>
  </si>
  <si>
    <t>富士川雁堤線</t>
    <rPh sb="0" eb="3">
      <t>フジカワ</t>
    </rPh>
    <rPh sb="3" eb="4">
      <t>カリ</t>
    </rPh>
    <rPh sb="4" eb="5">
      <t>ツツミ</t>
    </rPh>
    <rPh sb="5" eb="6">
      <t>セン</t>
    </rPh>
    <phoneticPr fontId="1"/>
  </si>
  <si>
    <t>県告347</t>
    <phoneticPr fontId="1"/>
  </si>
  <si>
    <t>3・4・86</t>
    <phoneticPr fontId="1"/>
  </si>
  <si>
    <t>中島林町線</t>
    <rPh sb="0" eb="2">
      <t>ナカジマ</t>
    </rPh>
    <rPh sb="2" eb="3">
      <t>ハヤシ</t>
    </rPh>
    <rPh sb="3" eb="4">
      <t>マチ</t>
    </rPh>
    <rPh sb="4" eb="5">
      <t>セン</t>
    </rPh>
    <phoneticPr fontId="1"/>
  </si>
  <si>
    <t>市告147</t>
    <rPh sb="0" eb="1">
      <t>シ</t>
    </rPh>
    <rPh sb="1" eb="2">
      <t>コク</t>
    </rPh>
    <phoneticPr fontId="1"/>
  </si>
  <si>
    <t>3・5・88</t>
    <phoneticPr fontId="1"/>
  </si>
  <si>
    <t>須津橋中里線</t>
    <rPh sb="0" eb="2">
      <t>スド</t>
    </rPh>
    <rPh sb="2" eb="3">
      <t>ハシ</t>
    </rPh>
    <rPh sb="3" eb="5">
      <t>ナカザト</t>
    </rPh>
    <rPh sb="5" eb="6">
      <t>セン</t>
    </rPh>
    <phoneticPr fontId="1"/>
  </si>
  <si>
    <t>3・6・89</t>
    <phoneticPr fontId="1"/>
  </si>
  <si>
    <t>水戸島梅屋敷線</t>
    <rPh sb="0" eb="2">
      <t>ミト</t>
    </rPh>
    <rPh sb="2" eb="3">
      <t>シマ</t>
    </rPh>
    <rPh sb="3" eb="4">
      <t>ウメ</t>
    </rPh>
    <rPh sb="4" eb="6">
      <t>ヤシキ</t>
    </rPh>
    <rPh sb="6" eb="7">
      <t>セン</t>
    </rPh>
    <phoneticPr fontId="1"/>
  </si>
  <si>
    <t>3・4・90</t>
    <phoneticPr fontId="1"/>
  </si>
  <si>
    <t>末広線</t>
    <rPh sb="0" eb="2">
      <t>スエヒロ</t>
    </rPh>
    <rPh sb="2" eb="3">
      <t>セン</t>
    </rPh>
    <phoneticPr fontId="1"/>
  </si>
  <si>
    <t>市告114</t>
    <rPh sb="0" eb="1">
      <t>シ</t>
    </rPh>
    <rPh sb="1" eb="2">
      <t>コク</t>
    </rPh>
    <phoneticPr fontId="1"/>
  </si>
  <si>
    <t>市道</t>
    <rPh sb="0" eb="1">
      <t>シ</t>
    </rPh>
    <rPh sb="1" eb="2">
      <t>ドウ</t>
    </rPh>
    <phoneticPr fontId="1"/>
  </si>
  <si>
    <t>3・4・91</t>
    <phoneticPr fontId="1"/>
  </si>
  <si>
    <t>末広南北線</t>
    <rPh sb="0" eb="2">
      <t>スエヒロ</t>
    </rPh>
    <rPh sb="2" eb="5">
      <t>ナンボクセン</t>
    </rPh>
    <phoneticPr fontId="1"/>
  </si>
  <si>
    <t>3・4・92</t>
    <phoneticPr fontId="1"/>
  </si>
  <si>
    <t>末広東西線</t>
    <rPh sb="0" eb="2">
      <t>スエヒロ</t>
    </rPh>
    <rPh sb="2" eb="5">
      <t>トウザイセン</t>
    </rPh>
    <phoneticPr fontId="1"/>
  </si>
  <si>
    <t>3・4・93</t>
    <phoneticPr fontId="1"/>
  </si>
  <si>
    <t>岩淵小池下線</t>
    <rPh sb="1" eb="2">
      <t>フチ</t>
    </rPh>
    <phoneticPr fontId="1"/>
  </si>
  <si>
    <t>3・4・94</t>
    <phoneticPr fontId="1"/>
  </si>
  <si>
    <t>富士川駅東口線</t>
  </si>
  <si>
    <t>富士川駅東口</t>
    <rPh sb="4" eb="6">
      <t>ヒガシグチ</t>
    </rPh>
    <phoneticPr fontId="1"/>
  </si>
  <si>
    <t>市告43</t>
    <rPh sb="0" eb="1">
      <t>シ</t>
    </rPh>
    <rPh sb="1" eb="2">
      <t>コク</t>
    </rPh>
    <phoneticPr fontId="1"/>
  </si>
  <si>
    <t>3・5・95</t>
    <phoneticPr fontId="1"/>
  </si>
  <si>
    <t>桝形富士川線</t>
  </si>
  <si>
    <t>3・5・97</t>
    <phoneticPr fontId="1"/>
  </si>
  <si>
    <t>富士川駅黒里線</t>
  </si>
  <si>
    <t>富士川駅西口</t>
    <rPh sb="4" eb="6">
      <t>ニシグチ</t>
    </rPh>
    <phoneticPr fontId="1"/>
  </si>
  <si>
    <t>7・6・ 1</t>
    <phoneticPr fontId="1"/>
  </si>
  <si>
    <t>島田１号線</t>
  </si>
  <si>
    <t>7・6・ 2</t>
    <phoneticPr fontId="1"/>
  </si>
  <si>
    <t>島田２号線</t>
  </si>
  <si>
    <t>富士中央歩行者道</t>
  </si>
  <si>
    <t>市告1</t>
    <phoneticPr fontId="1"/>
  </si>
  <si>
    <t xml:space="preserve">1・2・ 2 </t>
    <phoneticPr fontId="1"/>
  </si>
  <si>
    <t>県告778</t>
    <phoneticPr fontId="1"/>
  </si>
  <si>
    <t>県告274</t>
    <phoneticPr fontId="1"/>
  </si>
  <si>
    <t>西小泉町線</t>
  </si>
  <si>
    <t>3・4・24</t>
    <phoneticPr fontId="1"/>
  </si>
  <si>
    <t>阿幸地青見線</t>
  </si>
  <si>
    <t>市告35</t>
    <rPh sb="0" eb="1">
      <t>シ</t>
    </rPh>
    <phoneticPr fontId="1"/>
  </si>
  <si>
    <t>3・4・25</t>
    <phoneticPr fontId="1"/>
  </si>
  <si>
    <t>田中阿幸地線</t>
  </si>
  <si>
    <t>市告166</t>
    <rPh sb="0" eb="1">
      <t>シ</t>
    </rPh>
    <rPh sb="1" eb="2">
      <t>コク</t>
    </rPh>
    <phoneticPr fontId="1"/>
  </si>
  <si>
    <t>3・4・26</t>
    <phoneticPr fontId="1"/>
  </si>
  <si>
    <t>小泉東阿幸地線</t>
    <rPh sb="0" eb="2">
      <t>コイズミ</t>
    </rPh>
    <rPh sb="2" eb="6">
      <t>ヒガシアコウジ</t>
    </rPh>
    <rPh sb="6" eb="7">
      <t>セン</t>
    </rPh>
    <phoneticPr fontId="1"/>
  </si>
  <si>
    <t>田中青木線</t>
  </si>
  <si>
    <t>県告140</t>
    <phoneticPr fontId="1"/>
  </si>
  <si>
    <t>3・4・28</t>
    <phoneticPr fontId="1"/>
  </si>
  <si>
    <t>西富士宮駅大宝坊線</t>
  </si>
  <si>
    <t>3・5・44</t>
    <phoneticPr fontId="1"/>
  </si>
  <si>
    <t>富士宮駅中原線</t>
  </si>
  <si>
    <t>富士宮駅</t>
  </si>
  <si>
    <t>市告6</t>
    <phoneticPr fontId="1"/>
  </si>
  <si>
    <t>3・6・62</t>
    <phoneticPr fontId="1"/>
  </si>
  <si>
    <t>野中棒杭線</t>
  </si>
  <si>
    <t>3・4・63</t>
    <phoneticPr fontId="1"/>
  </si>
  <si>
    <t>粟倉外神線</t>
  </si>
  <si>
    <t>3・5・66</t>
    <phoneticPr fontId="1"/>
  </si>
  <si>
    <t>押出長穴線</t>
  </si>
  <si>
    <t>市告14</t>
    <phoneticPr fontId="1"/>
  </si>
  <si>
    <t>黒田出水線</t>
  </si>
  <si>
    <t>3・4・68</t>
    <phoneticPr fontId="1"/>
  </si>
  <si>
    <t>山本大中里線</t>
  </si>
  <si>
    <t>万野宮原線</t>
  </si>
  <si>
    <t>3・4・70</t>
    <phoneticPr fontId="1"/>
  </si>
  <si>
    <t>二又大岩線</t>
    <rPh sb="2" eb="4">
      <t>オオイワ</t>
    </rPh>
    <phoneticPr fontId="1"/>
  </si>
  <si>
    <t>3・4・71</t>
    <phoneticPr fontId="1"/>
  </si>
  <si>
    <t>大岩淀師線</t>
  </si>
  <si>
    <t>3・4・72</t>
    <phoneticPr fontId="1"/>
  </si>
  <si>
    <t>富士宮駅黒田線</t>
  </si>
  <si>
    <t>3・4・73</t>
    <phoneticPr fontId="1"/>
  </si>
  <si>
    <t>西富士宮駅大中里線</t>
  </si>
  <si>
    <t>3・5・78</t>
    <phoneticPr fontId="1"/>
  </si>
  <si>
    <t>源道寺駅停車場線</t>
  </si>
  <si>
    <t>源道寺駅</t>
  </si>
  <si>
    <t>3・4・85</t>
    <phoneticPr fontId="1"/>
  </si>
  <si>
    <t>大岩宮原線</t>
    <rPh sb="0" eb="2">
      <t>オオイワ</t>
    </rPh>
    <rPh sb="2" eb="4">
      <t>ミヤハラ</t>
    </rPh>
    <rPh sb="4" eb="5">
      <t>セン</t>
    </rPh>
    <phoneticPr fontId="1"/>
  </si>
  <si>
    <t>8・7・ 1</t>
    <phoneticPr fontId="1"/>
  </si>
  <si>
    <t>宮原外神線</t>
  </si>
  <si>
    <t>岳南</t>
  </si>
  <si>
    <t>県告779</t>
    <phoneticPr fontId="1"/>
  </si>
  <si>
    <t>県告734</t>
    <phoneticPr fontId="1"/>
  </si>
  <si>
    <t>1・5・ 2</t>
    <phoneticPr fontId="1"/>
  </si>
  <si>
    <t>伊佐布インタ－線</t>
  </si>
  <si>
    <t>市告450</t>
    <rPh sb="0" eb="2">
      <t>シコク</t>
    </rPh>
    <phoneticPr fontId="1"/>
  </si>
  <si>
    <t>1・4・ 3</t>
    <phoneticPr fontId="1"/>
  </si>
  <si>
    <t>清水北部自動車道</t>
  </si>
  <si>
    <t>県告884</t>
    <phoneticPr fontId="1"/>
  </si>
  <si>
    <t>県告734</t>
    <rPh sb="0" eb="2">
      <t>ケンコク</t>
    </rPh>
    <phoneticPr fontId="1"/>
  </si>
  <si>
    <t>1・4・ 4</t>
    <phoneticPr fontId="1"/>
  </si>
  <si>
    <t>国道１号バイパス線</t>
    <phoneticPr fontId="1"/>
  </si>
  <si>
    <t>県告198</t>
    <phoneticPr fontId="1"/>
  </si>
  <si>
    <t>3・1・ 1</t>
    <phoneticPr fontId="1"/>
  </si>
  <si>
    <t>国道一号バイパス線</t>
    <rPh sb="2" eb="3">
      <t>１</t>
    </rPh>
    <phoneticPr fontId="1"/>
  </si>
  <si>
    <t>県告266</t>
    <phoneticPr fontId="1"/>
  </si>
  <si>
    <t>県告43</t>
    <phoneticPr fontId="1"/>
  </si>
  <si>
    <t>3・2・ 2</t>
    <phoneticPr fontId="1"/>
  </si>
  <si>
    <t>青葉通線</t>
  </si>
  <si>
    <t>建告1555</t>
    <phoneticPr fontId="1"/>
  </si>
  <si>
    <t>3・2・ 3</t>
    <phoneticPr fontId="1"/>
  </si>
  <si>
    <t>市告251</t>
    <rPh sb="0" eb="1">
      <t>シ</t>
    </rPh>
    <phoneticPr fontId="1"/>
  </si>
  <si>
    <t>流通センター中央線</t>
  </si>
  <si>
    <t>3・2・ 5</t>
    <phoneticPr fontId="1"/>
  </si>
  <si>
    <t>広野大谷線</t>
  </si>
  <si>
    <t>県告868</t>
    <phoneticPr fontId="1"/>
  </si>
  <si>
    <t>3・3・ 6</t>
    <phoneticPr fontId="1"/>
  </si>
  <si>
    <t>嶺神明伊佐布線</t>
  </si>
  <si>
    <t>市告152</t>
    <rPh sb="0" eb="1">
      <t>シ</t>
    </rPh>
    <phoneticPr fontId="1"/>
  </si>
  <si>
    <t>3・2・ 7</t>
    <phoneticPr fontId="1"/>
  </si>
  <si>
    <t>港橋横砂線</t>
  </si>
  <si>
    <t>市告206</t>
    <rPh sb="0" eb="1">
      <t>シ</t>
    </rPh>
    <rPh sb="1" eb="2">
      <t>コク</t>
    </rPh>
    <phoneticPr fontId="1"/>
  </si>
  <si>
    <t>若松町通線</t>
  </si>
  <si>
    <t>市告125</t>
    <rPh sb="0" eb="1">
      <t>シ</t>
    </rPh>
    <phoneticPr fontId="1"/>
  </si>
  <si>
    <t>3・3・ 9</t>
    <phoneticPr fontId="1"/>
  </si>
  <si>
    <t>日出町羽鳥線</t>
    <rPh sb="3" eb="5">
      <t>ハトリ</t>
    </rPh>
    <phoneticPr fontId="1"/>
  </si>
  <si>
    <t>H12. 8.25</t>
    <phoneticPr fontId="1"/>
  </si>
  <si>
    <t>県告714</t>
    <rPh sb="0" eb="1">
      <t>ケン</t>
    </rPh>
    <phoneticPr fontId="1"/>
  </si>
  <si>
    <t>3・3・11</t>
    <phoneticPr fontId="1"/>
  </si>
  <si>
    <t>静岡駅賤機線</t>
    <phoneticPr fontId="1"/>
  </si>
  <si>
    <t>3・3・12</t>
    <phoneticPr fontId="1"/>
  </si>
  <si>
    <t>17,800
3,200</t>
    <phoneticPr fontId="1"/>
  </si>
  <si>
    <t>静岡駅
－</t>
    <phoneticPr fontId="1"/>
  </si>
  <si>
    <t>県告810</t>
    <phoneticPr fontId="1"/>
  </si>
  <si>
    <t>3・3・13</t>
    <phoneticPr fontId="1"/>
  </si>
  <si>
    <t>海岸幹線</t>
  </si>
  <si>
    <t>市告103</t>
    <rPh sb="0" eb="1">
      <t>シ</t>
    </rPh>
    <phoneticPr fontId="1"/>
  </si>
  <si>
    <t>駒形井宮線</t>
  </si>
  <si>
    <t>橘田町線</t>
  </si>
  <si>
    <t>市告206</t>
    <rPh sb="0" eb="1">
      <t>シ</t>
    </rPh>
    <phoneticPr fontId="1"/>
  </si>
  <si>
    <t>西門町新富町線</t>
  </si>
  <si>
    <t>建告1357</t>
    <phoneticPr fontId="1"/>
  </si>
  <si>
    <t>3・5・17</t>
    <phoneticPr fontId="1"/>
  </si>
  <si>
    <t>中町長谷通線</t>
  </si>
  <si>
    <t>市告126</t>
    <rPh sb="0" eb="1">
      <t>シ</t>
    </rPh>
    <phoneticPr fontId="1"/>
  </si>
  <si>
    <t>麻機街道線</t>
  </si>
  <si>
    <t>県告903</t>
    <phoneticPr fontId="1"/>
  </si>
  <si>
    <t>3・4・19</t>
    <phoneticPr fontId="1"/>
  </si>
  <si>
    <t>草深柳新田線</t>
  </si>
  <si>
    <t>東町大岩線</t>
  </si>
  <si>
    <t>宮前大岩線</t>
  </si>
  <si>
    <t>北街道線</t>
  </si>
  <si>
    <t>H7.7.28</t>
  </si>
  <si>
    <t>下大谷線</t>
  </si>
  <si>
    <t>国吉田瀬名線</t>
  </si>
  <si>
    <t>県告9</t>
    <phoneticPr fontId="1"/>
  </si>
  <si>
    <t>3・5・25</t>
    <phoneticPr fontId="1"/>
  </si>
  <si>
    <t>中吉田瀬名線</t>
  </si>
  <si>
    <t>県告630</t>
    <phoneticPr fontId="1"/>
  </si>
  <si>
    <t>南幹線</t>
  </si>
  <si>
    <t>3・3・27</t>
    <phoneticPr fontId="1"/>
  </si>
  <si>
    <t>丸子池田線</t>
  </si>
  <si>
    <t>中野小鹿線</t>
  </si>
  <si>
    <t>市告808</t>
    <rPh sb="0" eb="1">
      <t>シ</t>
    </rPh>
    <phoneticPr fontId="1"/>
  </si>
  <si>
    <t>3・4・29</t>
    <phoneticPr fontId="1"/>
  </si>
  <si>
    <t>西脇大谷線</t>
  </si>
  <si>
    <t>市告470</t>
    <rPh sb="0" eb="1">
      <t>シ</t>
    </rPh>
    <phoneticPr fontId="1"/>
  </si>
  <si>
    <t>宮前大谷線</t>
  </si>
  <si>
    <t>東町高松線</t>
  </si>
  <si>
    <t>県告994</t>
    <phoneticPr fontId="1"/>
  </si>
  <si>
    <t>3・4・32</t>
    <phoneticPr fontId="1"/>
  </si>
  <si>
    <t>日出町高松線</t>
  </si>
  <si>
    <t>県告494</t>
    <phoneticPr fontId="1"/>
  </si>
  <si>
    <t>静岡下島線</t>
  </si>
  <si>
    <t>静岡駅</t>
  </si>
  <si>
    <t>市道</t>
    <rPh sb="0" eb="2">
      <t>シドウ</t>
    </rPh>
    <phoneticPr fontId="1"/>
  </si>
  <si>
    <t>3・4・34</t>
    <phoneticPr fontId="1"/>
  </si>
  <si>
    <t>宝台院下島線</t>
  </si>
  <si>
    <t>3・4・35</t>
    <phoneticPr fontId="1"/>
  </si>
  <si>
    <t>大浜街道線</t>
  </si>
  <si>
    <t>県告72</t>
    <phoneticPr fontId="1"/>
  </si>
  <si>
    <t>3・4・37</t>
    <phoneticPr fontId="1"/>
  </si>
  <si>
    <t>駒形中島線</t>
  </si>
  <si>
    <t>県告787</t>
    <phoneticPr fontId="1"/>
  </si>
  <si>
    <t>3・4・38</t>
    <phoneticPr fontId="1"/>
  </si>
  <si>
    <t>東新田下川原線</t>
  </si>
  <si>
    <t>県告687</t>
    <phoneticPr fontId="1"/>
  </si>
  <si>
    <t>3・4・39</t>
    <phoneticPr fontId="1"/>
  </si>
  <si>
    <t>手越石部線</t>
  </si>
  <si>
    <t>県道</t>
    <rPh sb="0" eb="1">
      <t>ケン</t>
    </rPh>
    <phoneticPr fontId="1"/>
  </si>
  <si>
    <t>3・4・40</t>
    <phoneticPr fontId="1"/>
  </si>
  <si>
    <t>大和町梅ヶ谷線</t>
  </si>
  <si>
    <t>県告371</t>
    <phoneticPr fontId="1"/>
  </si>
  <si>
    <t>市告106</t>
    <rPh sb="0" eb="2">
      <t>シコク</t>
    </rPh>
    <phoneticPr fontId="1"/>
  </si>
  <si>
    <t>3・4・41</t>
    <phoneticPr fontId="1"/>
  </si>
  <si>
    <t>渋川妙音寺線</t>
  </si>
  <si>
    <t>市告87</t>
    <rPh sb="0" eb="1">
      <t>シ</t>
    </rPh>
    <phoneticPr fontId="1"/>
  </si>
  <si>
    <t>入船町船越線</t>
  </si>
  <si>
    <t>3・4・43</t>
    <phoneticPr fontId="1"/>
  </si>
  <si>
    <t>港町下清水線</t>
  </si>
  <si>
    <t>建告1362</t>
    <phoneticPr fontId="1"/>
  </si>
  <si>
    <t>村松堀込線</t>
  </si>
  <si>
    <t>県告465</t>
    <phoneticPr fontId="1"/>
  </si>
  <si>
    <t>3・4・46</t>
    <phoneticPr fontId="1"/>
  </si>
  <si>
    <t>宮加三日本平線</t>
  </si>
  <si>
    <t>3・4・48</t>
    <phoneticPr fontId="1"/>
  </si>
  <si>
    <t>塚間羽衣線</t>
  </si>
  <si>
    <t>3・4・49</t>
    <phoneticPr fontId="1"/>
  </si>
  <si>
    <t>清水港三保線</t>
    <phoneticPr fontId="1"/>
  </si>
  <si>
    <t>3・4・50</t>
    <phoneticPr fontId="1"/>
  </si>
  <si>
    <t>山の手線</t>
  </si>
  <si>
    <t>県告21</t>
    <phoneticPr fontId="1"/>
  </si>
  <si>
    <t>3・3・51</t>
    <phoneticPr fontId="1"/>
  </si>
  <si>
    <t>一里山長崎線</t>
  </si>
  <si>
    <t>県告370</t>
    <phoneticPr fontId="1"/>
  </si>
  <si>
    <t>草薙楠線</t>
  </si>
  <si>
    <t>3・4・53</t>
    <phoneticPr fontId="1"/>
  </si>
  <si>
    <t>大和町庵原線</t>
  </si>
  <si>
    <t>建告3285</t>
    <phoneticPr fontId="1"/>
  </si>
  <si>
    <t>3・5・54</t>
    <phoneticPr fontId="1"/>
  </si>
  <si>
    <t>辻町北脇線</t>
  </si>
  <si>
    <t>県告1281</t>
    <phoneticPr fontId="1"/>
  </si>
  <si>
    <t>3・4・55</t>
    <phoneticPr fontId="1"/>
  </si>
  <si>
    <t>日の出町押切線</t>
  </si>
  <si>
    <t>3・4・56</t>
    <phoneticPr fontId="1"/>
  </si>
  <si>
    <t>渋川線</t>
  </si>
  <si>
    <t>県告831</t>
    <phoneticPr fontId="1"/>
  </si>
  <si>
    <t>3・5・57</t>
    <phoneticPr fontId="1"/>
  </si>
  <si>
    <t>呉服町通線</t>
  </si>
  <si>
    <t>建告247</t>
    <phoneticPr fontId="1"/>
  </si>
  <si>
    <t>3・5・58</t>
    <phoneticPr fontId="1"/>
  </si>
  <si>
    <t>七間町通線</t>
  </si>
  <si>
    <t>3・5・59</t>
    <phoneticPr fontId="1"/>
  </si>
  <si>
    <t>清閑町田町線</t>
  </si>
  <si>
    <t>3・5・60</t>
    <phoneticPr fontId="1"/>
  </si>
  <si>
    <t>車町新富町線</t>
  </si>
  <si>
    <t>建告3002</t>
    <phoneticPr fontId="1"/>
  </si>
  <si>
    <t>3・5・61</t>
    <phoneticPr fontId="1"/>
  </si>
  <si>
    <t>土太夫町田町線</t>
  </si>
  <si>
    <t>3・5・62</t>
    <phoneticPr fontId="1"/>
  </si>
  <si>
    <t>国吉田栗原線</t>
  </si>
  <si>
    <t>市告2</t>
    <phoneticPr fontId="1"/>
  </si>
  <si>
    <t>3・5・63</t>
    <phoneticPr fontId="1"/>
  </si>
  <si>
    <t>草薙駅通線</t>
  </si>
  <si>
    <t>市告134</t>
    <phoneticPr fontId="1"/>
  </si>
  <si>
    <t>3・5・65</t>
    <phoneticPr fontId="1"/>
  </si>
  <si>
    <t>馬渕一丁目黒金町線</t>
    <rPh sb="2" eb="3">
      <t>イチ</t>
    </rPh>
    <rPh sb="3" eb="5">
      <t>チョウメ</t>
    </rPh>
    <phoneticPr fontId="1"/>
  </si>
  <si>
    <t>みずほ東新田線</t>
    <rPh sb="3" eb="4">
      <t>ヒガシ</t>
    </rPh>
    <rPh sb="4" eb="6">
      <t>シンデン</t>
    </rPh>
    <phoneticPr fontId="1"/>
  </si>
  <si>
    <t>安倍川駅</t>
    <rPh sb="0" eb="4">
      <t>アベカワエキ</t>
    </rPh>
    <phoneticPr fontId="1"/>
  </si>
  <si>
    <t>市告342</t>
    <rPh sb="0" eb="1">
      <t>シ</t>
    </rPh>
    <rPh sb="1" eb="2">
      <t>コク</t>
    </rPh>
    <phoneticPr fontId="1"/>
  </si>
  <si>
    <t>3・5・67</t>
    <phoneticPr fontId="1"/>
  </si>
  <si>
    <t>青木下川原線</t>
  </si>
  <si>
    <t>建告3485</t>
    <phoneticPr fontId="1"/>
  </si>
  <si>
    <t>3・5・68</t>
    <phoneticPr fontId="1"/>
  </si>
  <si>
    <t>下川原西通線</t>
  </si>
  <si>
    <t>3・5・69</t>
    <phoneticPr fontId="1"/>
  </si>
  <si>
    <t>上川原広野線</t>
  </si>
  <si>
    <t>市告110</t>
    <phoneticPr fontId="1"/>
  </si>
  <si>
    <t>清水興津線</t>
  </si>
  <si>
    <t>県告692</t>
    <rPh sb="0" eb="1">
      <t>ケン</t>
    </rPh>
    <phoneticPr fontId="1"/>
  </si>
  <si>
    <t>3・5・71</t>
    <phoneticPr fontId="1"/>
  </si>
  <si>
    <t>袖師村松線</t>
  </si>
  <si>
    <t>市告158</t>
    <rPh sb="0" eb="1">
      <t>シ</t>
    </rPh>
    <phoneticPr fontId="1"/>
  </si>
  <si>
    <t>3・5・72</t>
    <phoneticPr fontId="1"/>
  </si>
  <si>
    <t>柳橋大曲線</t>
  </si>
  <si>
    <t>3・5・73</t>
    <phoneticPr fontId="1"/>
  </si>
  <si>
    <t>草薙駅</t>
  </si>
  <si>
    <t>市告271</t>
    <phoneticPr fontId="1"/>
  </si>
  <si>
    <t>羽衣海岸線</t>
  </si>
  <si>
    <t>草薙中之郷線</t>
    <rPh sb="3" eb="4">
      <t>ノ</t>
    </rPh>
    <phoneticPr fontId="1"/>
  </si>
  <si>
    <t>市告122</t>
    <phoneticPr fontId="1"/>
  </si>
  <si>
    <t>八坂町大田切線</t>
  </si>
  <si>
    <t>市告113</t>
    <phoneticPr fontId="1"/>
  </si>
  <si>
    <t>3・6・79</t>
    <phoneticPr fontId="1"/>
  </si>
  <si>
    <t>静岡駅豊原町線</t>
  </si>
  <si>
    <t>3・6・80</t>
    <phoneticPr fontId="1"/>
  </si>
  <si>
    <t>黒金町石田線</t>
  </si>
  <si>
    <t>3・6・81</t>
    <phoneticPr fontId="1"/>
  </si>
  <si>
    <t>手越原用宗線</t>
  </si>
  <si>
    <t>3・6・82</t>
    <phoneticPr fontId="1"/>
  </si>
  <si>
    <t>広野東通線</t>
  </si>
  <si>
    <t>建告465</t>
    <phoneticPr fontId="1"/>
  </si>
  <si>
    <t>用宗駅前通線</t>
  </si>
  <si>
    <t>用宗駅</t>
  </si>
  <si>
    <t>市告95</t>
    <rPh sb="0" eb="1">
      <t>シ</t>
    </rPh>
    <phoneticPr fontId="1"/>
  </si>
  <si>
    <t>3・6・85</t>
    <phoneticPr fontId="1"/>
  </si>
  <si>
    <t>登呂二丁目高松線</t>
    <rPh sb="2" eb="3">
      <t>ニ</t>
    </rPh>
    <phoneticPr fontId="1"/>
  </si>
  <si>
    <t>3・3・86</t>
    <phoneticPr fontId="1"/>
  </si>
  <si>
    <t>水道町伊呂波町線</t>
  </si>
  <si>
    <t>市告123</t>
    <rPh sb="0" eb="1">
      <t>シ</t>
    </rPh>
    <phoneticPr fontId="1"/>
  </si>
  <si>
    <t>3・4・87</t>
    <phoneticPr fontId="1"/>
  </si>
  <si>
    <t>中之郷谷田線</t>
  </si>
  <si>
    <t>県告282</t>
    <phoneticPr fontId="1"/>
  </si>
  <si>
    <t>手越牧ヶ谷線</t>
  </si>
  <si>
    <t>県告699</t>
    <phoneticPr fontId="1"/>
  </si>
  <si>
    <t>3・5・89</t>
    <phoneticPr fontId="1"/>
  </si>
  <si>
    <t>牧ヶ谷中央線</t>
  </si>
  <si>
    <t>市告95</t>
    <phoneticPr fontId="1"/>
  </si>
  <si>
    <t>3・5・91</t>
    <phoneticPr fontId="1"/>
  </si>
  <si>
    <t>草ヶ谷大内線</t>
  </si>
  <si>
    <t>市告174</t>
    <phoneticPr fontId="1"/>
  </si>
  <si>
    <t>3・5・92</t>
    <phoneticPr fontId="1"/>
  </si>
  <si>
    <t>栗原中央線</t>
  </si>
  <si>
    <t>市告79</t>
    <phoneticPr fontId="1"/>
  </si>
  <si>
    <t>3・6・93</t>
    <phoneticPr fontId="1"/>
  </si>
  <si>
    <t>県立大学通線</t>
  </si>
  <si>
    <t>3・6・94</t>
    <phoneticPr fontId="1"/>
  </si>
  <si>
    <t>大谷中央線</t>
  </si>
  <si>
    <t>市告153</t>
    <phoneticPr fontId="1"/>
  </si>
  <si>
    <t>3・5・96</t>
    <phoneticPr fontId="1"/>
  </si>
  <si>
    <t>大谷不動山前線</t>
  </si>
  <si>
    <t>3・3・97</t>
    <phoneticPr fontId="1"/>
  </si>
  <si>
    <t>宮前岳美線</t>
  </si>
  <si>
    <t>県告625</t>
    <phoneticPr fontId="1"/>
  </si>
  <si>
    <t>3・3・98</t>
    <phoneticPr fontId="1"/>
  </si>
  <si>
    <t>竜南川合線</t>
  </si>
  <si>
    <t>3・3・99</t>
    <phoneticPr fontId="1"/>
  </si>
  <si>
    <t>第二東名インター線</t>
    <phoneticPr fontId="1"/>
  </si>
  <si>
    <t>3・4･100</t>
    <phoneticPr fontId="1"/>
  </si>
  <si>
    <t>八坂庵原線</t>
  </si>
  <si>
    <t>3・4･101</t>
    <phoneticPr fontId="1"/>
  </si>
  <si>
    <t>尾羽草ヶ谷線</t>
  </si>
  <si>
    <t>3・1･103</t>
    <phoneticPr fontId="1"/>
  </si>
  <si>
    <t>東静岡南口駅前通線</t>
  </si>
  <si>
    <t>東静岡駅</t>
  </si>
  <si>
    <t>県告98</t>
    <phoneticPr fontId="1"/>
  </si>
  <si>
    <t>3・1･104</t>
    <phoneticPr fontId="1"/>
  </si>
  <si>
    <t>東静岡北口駅前通線</t>
  </si>
  <si>
    <t>3・1･105</t>
    <phoneticPr fontId="1"/>
  </si>
  <si>
    <t>東静岡南北幹線</t>
  </si>
  <si>
    <t>3・2･106</t>
    <phoneticPr fontId="1"/>
  </si>
  <si>
    <t>東静岡中央線</t>
  </si>
  <si>
    <t>3・4･107</t>
    <phoneticPr fontId="1"/>
  </si>
  <si>
    <t>東静岡北口環状線</t>
  </si>
  <si>
    <t>3・4･108</t>
    <phoneticPr fontId="1"/>
  </si>
  <si>
    <t>東静岡南口環状線</t>
  </si>
  <si>
    <t>3・4･109</t>
    <phoneticPr fontId="1"/>
  </si>
  <si>
    <t>江尻波止場線</t>
  </si>
  <si>
    <t>県告692</t>
    <phoneticPr fontId="1"/>
  </si>
  <si>
    <t>3・4･110</t>
    <phoneticPr fontId="1"/>
  </si>
  <si>
    <t>清水駅東口松原町線</t>
    <rPh sb="0" eb="2">
      <t>シミズ</t>
    </rPh>
    <rPh sb="2" eb="3">
      <t>エキ</t>
    </rPh>
    <rPh sb="3" eb="5">
      <t>ヒガシグチ</t>
    </rPh>
    <rPh sb="5" eb="8">
      <t>マツバラチョウ</t>
    </rPh>
    <rPh sb="8" eb="9">
      <t>セン</t>
    </rPh>
    <phoneticPr fontId="1"/>
  </si>
  <si>
    <t>清水駅</t>
  </si>
  <si>
    <t>市告92</t>
    <phoneticPr fontId="1"/>
  </si>
  <si>
    <t>3・2･111</t>
    <phoneticPr fontId="1"/>
  </si>
  <si>
    <t>清水駅西口通り線</t>
    <rPh sb="0" eb="2">
      <t>シミズ</t>
    </rPh>
    <rPh sb="2" eb="3">
      <t>エキ</t>
    </rPh>
    <rPh sb="3" eb="5">
      <t>ニシグチ</t>
    </rPh>
    <rPh sb="5" eb="6">
      <t>トオ</t>
    </rPh>
    <rPh sb="7" eb="8">
      <t>セン</t>
    </rPh>
    <phoneticPr fontId="1"/>
  </si>
  <si>
    <t>清水駅</t>
    <rPh sb="0" eb="2">
      <t>シミズ</t>
    </rPh>
    <rPh sb="2" eb="3">
      <t>エキ</t>
    </rPh>
    <phoneticPr fontId="1"/>
  </si>
  <si>
    <t>県告337</t>
    <phoneticPr fontId="1"/>
  </si>
  <si>
    <t>3・4･112</t>
    <phoneticPr fontId="1"/>
  </si>
  <si>
    <t>あさはた線</t>
    <rPh sb="4" eb="5">
      <t>セン</t>
    </rPh>
    <phoneticPr fontId="1"/>
  </si>
  <si>
    <t>市告42</t>
    <phoneticPr fontId="1"/>
  </si>
  <si>
    <t>3・4・ 113</t>
    <phoneticPr fontId="1"/>
  </si>
  <si>
    <t>東小学校駅前線</t>
    <phoneticPr fontId="1"/>
  </si>
  <si>
    <t>新蒲原駅</t>
  </si>
  <si>
    <t>市道</t>
    <rPh sb="0" eb="1">
      <t>シ</t>
    </rPh>
    <phoneticPr fontId="1"/>
  </si>
  <si>
    <t>3・4・ 114</t>
    <phoneticPr fontId="1"/>
  </si>
  <si>
    <t>上原東線</t>
  </si>
  <si>
    <t>県告1014</t>
    <phoneticPr fontId="1"/>
  </si>
  <si>
    <t>3・4・ 115</t>
    <phoneticPr fontId="1"/>
  </si>
  <si>
    <t>留出東桝形向線</t>
  </si>
  <si>
    <t>3・5・116</t>
    <phoneticPr fontId="1"/>
  </si>
  <si>
    <t>蛭沢通線</t>
  </si>
  <si>
    <t>市告154</t>
    <rPh sb="0" eb="1">
      <t>シ</t>
    </rPh>
    <phoneticPr fontId="1"/>
  </si>
  <si>
    <t>3・6 117</t>
    <phoneticPr fontId="1"/>
  </si>
  <si>
    <t>蒲原駅南北線</t>
  </si>
  <si>
    <t>蒲原駅</t>
  </si>
  <si>
    <t>町告42</t>
    <rPh sb="0" eb="1">
      <t>マチ</t>
    </rPh>
    <phoneticPr fontId="1"/>
  </si>
  <si>
    <t>3・6・118</t>
    <phoneticPr fontId="1"/>
  </si>
  <si>
    <t>神沢白銀線</t>
  </si>
  <si>
    <t>町告67</t>
    <phoneticPr fontId="1"/>
  </si>
  <si>
    <t>3・5・119</t>
    <phoneticPr fontId="1"/>
  </si>
  <si>
    <t>山手線</t>
  </si>
  <si>
    <t>3・5・120</t>
    <phoneticPr fontId="1"/>
  </si>
  <si>
    <t>草薙駅北口通線</t>
    <rPh sb="0" eb="1">
      <t>クサ</t>
    </rPh>
    <rPh sb="1" eb="2">
      <t>ナ</t>
    </rPh>
    <rPh sb="2" eb="3">
      <t>エキ</t>
    </rPh>
    <rPh sb="3" eb="5">
      <t>キタグチ</t>
    </rPh>
    <rPh sb="5" eb="6">
      <t>トオリ</t>
    </rPh>
    <rPh sb="6" eb="7">
      <t>セン</t>
    </rPh>
    <phoneticPr fontId="1"/>
  </si>
  <si>
    <t>草薙駅</t>
    <rPh sb="0" eb="1">
      <t>クサ</t>
    </rPh>
    <phoneticPr fontId="1"/>
  </si>
  <si>
    <t>市告471</t>
    <rPh sb="0" eb="1">
      <t>シ</t>
    </rPh>
    <rPh sb="1" eb="2">
      <t>コク</t>
    </rPh>
    <phoneticPr fontId="1"/>
  </si>
  <si>
    <t>3・5・121</t>
    <phoneticPr fontId="1"/>
  </si>
  <si>
    <t>片山宮川線</t>
    <rPh sb="0" eb="2">
      <t>カタヤマ</t>
    </rPh>
    <rPh sb="2" eb="4">
      <t>ミヤガワ</t>
    </rPh>
    <rPh sb="4" eb="5">
      <t>セン</t>
    </rPh>
    <phoneticPr fontId="1"/>
  </si>
  <si>
    <t>市告808</t>
    <rPh sb="0" eb="1">
      <t>シ</t>
    </rPh>
    <rPh sb="1" eb="2">
      <t>コク</t>
    </rPh>
    <phoneticPr fontId="1"/>
  </si>
  <si>
    <t>3・4・122</t>
    <phoneticPr fontId="1"/>
  </si>
  <si>
    <t>恩田原片山線</t>
    <rPh sb="0" eb="1">
      <t>オン</t>
    </rPh>
    <rPh sb="1" eb="2">
      <t>タ</t>
    </rPh>
    <rPh sb="2" eb="3">
      <t>ハラ</t>
    </rPh>
    <rPh sb="3" eb="5">
      <t>カタヤマ</t>
    </rPh>
    <rPh sb="5" eb="6">
      <t>セン</t>
    </rPh>
    <phoneticPr fontId="1"/>
  </si>
  <si>
    <t>中之郷中吉田線</t>
    <rPh sb="1" eb="2">
      <t>ノ</t>
    </rPh>
    <phoneticPr fontId="1"/>
  </si>
  <si>
    <t>中之郷中吉田線</t>
  </si>
  <si>
    <t>市道</t>
    <phoneticPr fontId="1"/>
  </si>
  <si>
    <t>7・6・ 3</t>
    <phoneticPr fontId="1"/>
  </si>
  <si>
    <t>本通上新富町線</t>
  </si>
  <si>
    <t>市告64</t>
    <phoneticPr fontId="1"/>
  </si>
  <si>
    <t>7・6・ 4</t>
    <phoneticPr fontId="1"/>
  </si>
  <si>
    <t>二番町新富町線</t>
  </si>
  <si>
    <t>7・6・ 5</t>
    <phoneticPr fontId="1"/>
  </si>
  <si>
    <t>牧ヶ谷１号線</t>
  </si>
  <si>
    <t>市告63</t>
    <phoneticPr fontId="1"/>
  </si>
  <si>
    <t>7・6・ 6</t>
    <phoneticPr fontId="1"/>
  </si>
  <si>
    <t>向田出口線</t>
  </si>
  <si>
    <t>市告80</t>
    <phoneticPr fontId="1"/>
  </si>
  <si>
    <t>7・6・ 7</t>
    <phoneticPr fontId="1"/>
  </si>
  <si>
    <t>上川原鎌田中央線</t>
  </si>
  <si>
    <t>7・6・ 8</t>
    <phoneticPr fontId="1"/>
  </si>
  <si>
    <t>敷地浜久保線</t>
  </si>
  <si>
    <t>7・6・ 9</t>
    <phoneticPr fontId="1"/>
  </si>
  <si>
    <t>県立大学東通り線</t>
  </si>
  <si>
    <t>7・4・10</t>
    <phoneticPr fontId="1"/>
  </si>
  <si>
    <t>清水駅東口袖師線</t>
    <rPh sb="0" eb="2">
      <t>シミズ</t>
    </rPh>
    <rPh sb="2" eb="3">
      <t>エキ</t>
    </rPh>
    <rPh sb="3" eb="5">
      <t>ヒガシグチ</t>
    </rPh>
    <rPh sb="5" eb="6">
      <t>ソデ</t>
    </rPh>
    <rPh sb="6" eb="7">
      <t>シ</t>
    </rPh>
    <rPh sb="7" eb="8">
      <t>セン</t>
    </rPh>
    <phoneticPr fontId="1"/>
  </si>
  <si>
    <t>宮ノ腰轡田線</t>
  </si>
  <si>
    <t>市告159</t>
    <phoneticPr fontId="1"/>
  </si>
  <si>
    <t>向田西田線</t>
  </si>
  <si>
    <t>市告224</t>
    <phoneticPr fontId="1"/>
  </si>
  <si>
    <t>天王原川田線</t>
  </si>
  <si>
    <t>市告160</t>
    <phoneticPr fontId="1"/>
  </si>
  <si>
    <t>8・6・ 4</t>
    <phoneticPr fontId="1"/>
  </si>
  <si>
    <t>清水港線</t>
  </si>
  <si>
    <t>8・7・ 6</t>
  </si>
  <si>
    <t>安倍川駅東西自由通路</t>
    <rPh sb="0" eb="3">
      <t>アベカワ</t>
    </rPh>
    <rPh sb="3" eb="4">
      <t>エキ</t>
    </rPh>
    <rPh sb="4" eb="6">
      <t>トウザイ</t>
    </rPh>
    <rPh sb="6" eb="8">
      <t>ジユウ</t>
    </rPh>
    <rPh sb="8" eb="10">
      <t>ツウロ</t>
    </rPh>
    <phoneticPr fontId="1"/>
  </si>
  <si>
    <t>8・7・7</t>
    <phoneticPr fontId="1"/>
  </si>
  <si>
    <t>草薙駅南北自由通路</t>
    <rPh sb="0" eb="1">
      <t>クサ</t>
    </rPh>
    <rPh sb="1" eb="2">
      <t>ナ</t>
    </rPh>
    <rPh sb="2" eb="3">
      <t>エキ</t>
    </rPh>
    <rPh sb="3" eb="5">
      <t>ナンボク</t>
    </rPh>
    <rPh sb="5" eb="7">
      <t>ジユウ</t>
    </rPh>
    <rPh sb="7" eb="9">
      <t>ツウロ</t>
    </rPh>
    <phoneticPr fontId="1"/>
  </si>
  <si>
    <t>志太東幹線</t>
  </si>
  <si>
    <t>県告37</t>
    <phoneticPr fontId="1"/>
  </si>
  <si>
    <t>県告694</t>
    <phoneticPr fontId="1"/>
  </si>
  <si>
    <t>小川島田幹線</t>
    <phoneticPr fontId="1"/>
  </si>
  <si>
    <t>県告348</t>
  </si>
  <si>
    <t>県告694</t>
  </si>
  <si>
    <t>焼津青木線</t>
  </si>
  <si>
    <t>県告44</t>
  </si>
  <si>
    <t>焼津広幡線</t>
  </si>
  <si>
    <t>県告231</t>
  </si>
  <si>
    <t>志太海岸線</t>
    <phoneticPr fontId="1"/>
  </si>
  <si>
    <t>市告58</t>
    <rPh sb="0" eb="1">
      <t>シ</t>
    </rPh>
    <phoneticPr fontId="1"/>
  </si>
  <si>
    <t>県告694</t>
    <rPh sb="0" eb="1">
      <t>ケン</t>
    </rPh>
    <rPh sb="1" eb="2">
      <t>コク</t>
    </rPh>
    <phoneticPr fontId="1"/>
  </si>
  <si>
    <t>焼津岡部線</t>
  </si>
  <si>
    <t>焼津駅</t>
  </si>
  <si>
    <t>小川青島線</t>
  </si>
  <si>
    <t>市告17</t>
  </si>
  <si>
    <t>市告57</t>
  </si>
  <si>
    <t>焼津駅道原線</t>
  </si>
  <si>
    <t>鰯ヶ島八楠線</t>
  </si>
  <si>
    <t>建告2360</t>
  </si>
  <si>
    <t>3・4・13</t>
    <phoneticPr fontId="1"/>
  </si>
  <si>
    <t>焼津下小田線</t>
    <phoneticPr fontId="1"/>
  </si>
  <si>
    <t>3・5・15</t>
  </si>
  <si>
    <t>焼津停車場線</t>
  </si>
  <si>
    <t>臨港線</t>
  </si>
  <si>
    <t>3・5・17</t>
  </si>
  <si>
    <t>西町通り線</t>
  </si>
  <si>
    <t>3・6・18</t>
  </si>
  <si>
    <t>塩津三ヶ名線</t>
  </si>
  <si>
    <t>建告1166</t>
  </si>
  <si>
    <t>3・3・28</t>
  </si>
  <si>
    <t>志太中央幹線</t>
  </si>
  <si>
    <t>県告37</t>
  </si>
  <si>
    <t>3・6・30</t>
  </si>
  <si>
    <t>焼津藤枝線</t>
  </si>
  <si>
    <t>市告57</t>
    <rPh sb="0" eb="2">
      <t>シコク</t>
    </rPh>
    <phoneticPr fontId="1"/>
  </si>
  <si>
    <t>3・5・32</t>
  </si>
  <si>
    <t>小川竪小路線</t>
  </si>
  <si>
    <t>市告58</t>
    <phoneticPr fontId="1"/>
  </si>
  <si>
    <t>3・5・33</t>
  </si>
  <si>
    <t>小川祢宜島線</t>
  </si>
  <si>
    <t>市告208</t>
  </si>
  <si>
    <t>市告93</t>
  </si>
  <si>
    <t>3・4・35</t>
  </si>
  <si>
    <t>八楠坂本線</t>
  </si>
  <si>
    <t>八楠中央線</t>
  </si>
  <si>
    <t>八楠越後島線</t>
  </si>
  <si>
    <t>市告140</t>
  </si>
  <si>
    <t>3・5・38</t>
  </si>
  <si>
    <t>越後島関方線</t>
  </si>
  <si>
    <t>3・4・40</t>
  </si>
  <si>
    <t>黒石通り線</t>
  </si>
  <si>
    <t>中川原線</t>
  </si>
  <si>
    <t>小川下小田線</t>
  </si>
  <si>
    <t>市告32</t>
  </si>
  <si>
    <t>3・4・44</t>
  </si>
  <si>
    <t>下小田大富線</t>
  </si>
  <si>
    <t>3・5・45</t>
    <phoneticPr fontId="1"/>
  </si>
  <si>
    <t>小川港道原線</t>
    <phoneticPr fontId="1"/>
  </si>
  <si>
    <t>3・5・46</t>
  </si>
  <si>
    <t>石津祢宜島線</t>
  </si>
  <si>
    <t>3・4・48</t>
  </si>
  <si>
    <t>柳新屋田中線</t>
  </si>
  <si>
    <t>県告325</t>
  </si>
  <si>
    <t>駅南口線</t>
  </si>
  <si>
    <t>西焼津駅</t>
  </si>
  <si>
    <t>駅北口線</t>
  </si>
  <si>
    <t>豊田南線</t>
  </si>
  <si>
    <t>3・4・59</t>
  </si>
  <si>
    <t>大覚寺藤岡線</t>
  </si>
  <si>
    <t>3・4・64</t>
  </si>
  <si>
    <t>大覚寺公園線</t>
  </si>
  <si>
    <t>市告236</t>
  </si>
  <si>
    <t>市告236</t>
    <rPh sb="0" eb="1">
      <t>シ</t>
    </rPh>
    <rPh sb="1" eb="2">
      <t>コク</t>
    </rPh>
    <phoneticPr fontId="1"/>
  </si>
  <si>
    <t>3・5・65</t>
  </si>
  <si>
    <t>大覚寺南北線</t>
  </si>
  <si>
    <t>3・5・66</t>
  </si>
  <si>
    <t>藤枝駅吉永線</t>
  </si>
  <si>
    <t>市告1</t>
    <rPh sb="0" eb="1">
      <t>シ</t>
    </rPh>
    <phoneticPr fontId="1"/>
  </si>
  <si>
    <t>3・5・70</t>
  </si>
  <si>
    <t>大覚寺八楠線</t>
  </si>
  <si>
    <t>7・6・ 7</t>
  </si>
  <si>
    <t>八楠１号線</t>
  </si>
  <si>
    <t>7・6・ 8</t>
  </si>
  <si>
    <t>八楠２号線</t>
  </si>
  <si>
    <t>7・6・ 9</t>
  </si>
  <si>
    <t>八楠３号線</t>
  </si>
  <si>
    <t>7・6・10</t>
  </si>
  <si>
    <t>八楠４号線</t>
  </si>
  <si>
    <t>7・6・11</t>
  </si>
  <si>
    <t>八楠５号線</t>
  </si>
  <si>
    <t>7・6・12</t>
  </si>
  <si>
    <t>小川１号線</t>
  </si>
  <si>
    <t>7・6・13</t>
  </si>
  <si>
    <t>小川２号線</t>
  </si>
  <si>
    <t>7・6・14</t>
  </si>
  <si>
    <t>小川３号線</t>
  </si>
  <si>
    <t>7・6・15</t>
  </si>
  <si>
    <t>小川４号線</t>
  </si>
  <si>
    <t>市告127</t>
  </si>
  <si>
    <t>7・6・16</t>
  </si>
  <si>
    <t>小川５号線</t>
  </si>
  <si>
    <t>7・6・21</t>
  </si>
  <si>
    <t>小川６号線</t>
  </si>
  <si>
    <t>7・6・22</t>
  </si>
  <si>
    <t>小川７号線</t>
  </si>
  <si>
    <t>7・6・23</t>
  </si>
  <si>
    <t>小川８号線</t>
  </si>
  <si>
    <t>7・6・24</t>
  </si>
  <si>
    <t>石津１号線</t>
  </si>
  <si>
    <t>7・6・25</t>
  </si>
  <si>
    <t>石津２号線</t>
  </si>
  <si>
    <t>7・6・26</t>
  </si>
  <si>
    <t>石津３号線</t>
  </si>
  <si>
    <t>7・6・27</t>
  </si>
  <si>
    <t>石津４号線</t>
  </si>
  <si>
    <t>7・6・28</t>
  </si>
  <si>
    <t>石津５号線</t>
  </si>
  <si>
    <t>7・6・29</t>
  </si>
  <si>
    <t>石津６号線</t>
  </si>
  <si>
    <t>7・6・30</t>
  </si>
  <si>
    <t>石津７号線</t>
  </si>
  <si>
    <t>7・6・31</t>
  </si>
  <si>
    <t>石津８号線</t>
  </si>
  <si>
    <t>7・6・32</t>
  </si>
  <si>
    <t>石津９号線</t>
  </si>
  <si>
    <t>7・6・33</t>
  </si>
  <si>
    <t>石津１０号線</t>
  </si>
  <si>
    <t>7・6・34</t>
  </si>
  <si>
    <t>石津１１号線</t>
  </si>
  <si>
    <t>7・6・35</t>
  </si>
  <si>
    <t>石津１２号線</t>
  </si>
  <si>
    <t>7・6・36</t>
  </si>
  <si>
    <t>与惣次１号線</t>
  </si>
  <si>
    <t>7・6・37</t>
  </si>
  <si>
    <t>与惣次２号線</t>
  </si>
  <si>
    <t>7・6・38</t>
  </si>
  <si>
    <t>下小田１号線</t>
  </si>
  <si>
    <t>7・6・39</t>
  </si>
  <si>
    <t>下小田２号線</t>
  </si>
  <si>
    <t>7・6・40</t>
  </si>
  <si>
    <t>西焼津１号線</t>
  </si>
  <si>
    <t>7・6・41</t>
  </si>
  <si>
    <t>大村１号線</t>
  </si>
  <si>
    <t>7・6・42</t>
  </si>
  <si>
    <t>大村２号線</t>
  </si>
  <si>
    <t>小深田宮下線</t>
  </si>
  <si>
    <t>天白中ノ坪線</t>
  </si>
  <si>
    <t>市告254</t>
  </si>
  <si>
    <t>市告140</t>
    <rPh sb="0" eb="2">
      <t>シコク</t>
    </rPh>
    <phoneticPr fontId="1"/>
  </si>
  <si>
    <t>中ノ坪線</t>
  </si>
  <si>
    <t>市告3</t>
  </si>
  <si>
    <t>8・6・ 8</t>
  </si>
  <si>
    <t>小川三右衛門新田線</t>
  </si>
  <si>
    <t>市告47</t>
  </si>
  <si>
    <t>8・7・ 9</t>
  </si>
  <si>
    <t>小川石津線</t>
  </si>
  <si>
    <t>8・7・10</t>
  </si>
  <si>
    <t>本田島立通り線</t>
  </si>
  <si>
    <t>8・7・11</t>
  </si>
  <si>
    <t>石津下小田線</t>
  </si>
  <si>
    <t>志太北幹線</t>
  </si>
  <si>
    <t>県告780</t>
  </si>
  <si>
    <t>3・3・ 2</t>
  </si>
  <si>
    <t>志太西線</t>
  </si>
  <si>
    <t>3・3・ 3</t>
  </si>
  <si>
    <t>小川島田幹線</t>
  </si>
  <si>
    <t>市告37</t>
  </si>
  <si>
    <t>3・5・ 9</t>
  </si>
  <si>
    <t>藤枝駅</t>
  </si>
  <si>
    <t>市告7</t>
  </si>
  <si>
    <t>前島追分線</t>
  </si>
  <si>
    <t>県告695</t>
  </si>
  <si>
    <t>3・5・21</t>
  </si>
  <si>
    <t>岡部藤枝線</t>
  </si>
  <si>
    <t>3・5・22</t>
  </si>
  <si>
    <t>藤枝駅広幡線</t>
  </si>
  <si>
    <t>5,300
500</t>
  </si>
  <si>
    <t>藤枝駅
－</t>
  </si>
  <si>
    <t>3・5・23</t>
    <phoneticPr fontId="1"/>
  </si>
  <si>
    <r>
      <t>葉梨高</t>
    </r>
    <r>
      <rPr>
        <sz val="18"/>
        <rFont val="ＭＳ Ｐゴシック"/>
        <family val="3"/>
        <charset val="128"/>
      </rPr>
      <t>洲</t>
    </r>
    <r>
      <rPr>
        <sz val="18"/>
        <rFont val="ＭＳ Ｐゴシック"/>
        <family val="3"/>
      </rPr>
      <t>線</t>
    </r>
    <rPh sb="3" eb="4">
      <t>ス</t>
    </rPh>
    <phoneticPr fontId="1"/>
  </si>
  <si>
    <t>市告38</t>
  </si>
  <si>
    <t>3・5・24</t>
  </si>
  <si>
    <t>藤枝大井川線</t>
  </si>
  <si>
    <t>3・6・25</t>
  </si>
  <si>
    <t>益津堀之内線</t>
  </si>
  <si>
    <t>前島下青島線</t>
  </si>
  <si>
    <t>県告197</t>
    <phoneticPr fontId="13"/>
  </si>
  <si>
    <t>薮田インタ－線</t>
  </si>
  <si>
    <t>3・4・31</t>
  </si>
  <si>
    <t xml:space="preserve"> H13. 3.7</t>
  </si>
  <si>
    <t>市告16</t>
  </si>
  <si>
    <t xml:space="preserve"> H11. 3.23</t>
  </si>
  <si>
    <t>市告44</t>
  </si>
  <si>
    <t>3・4・39</t>
  </si>
  <si>
    <t>藤枝駅南循環線</t>
  </si>
  <si>
    <t>岡部天神前線</t>
  </si>
  <si>
    <t>3・4・47</t>
  </si>
  <si>
    <t>上青島西線</t>
  </si>
  <si>
    <t>H11. 3.23</t>
  </si>
  <si>
    <t>3・5・52</t>
  </si>
  <si>
    <t>前島高岡線</t>
  </si>
  <si>
    <t xml:space="preserve"> 市告7</t>
  </si>
  <si>
    <t>市告19</t>
  </si>
  <si>
    <t>3・5・53</t>
  </si>
  <si>
    <t>田沼高柳線</t>
  </si>
  <si>
    <t>3・4・54</t>
  </si>
  <si>
    <t>堀之内運動公園線</t>
  </si>
  <si>
    <t>3・5・55</t>
  </si>
  <si>
    <t>青木東西線</t>
  </si>
  <si>
    <t>3・5・56</t>
  </si>
  <si>
    <t>青木南北線</t>
  </si>
  <si>
    <t>天王町仮宿線</t>
  </si>
  <si>
    <t>3・5・60</t>
  </si>
  <si>
    <t>藤岡平島線</t>
  </si>
  <si>
    <t>3・5・61</t>
  </si>
  <si>
    <t>田中平島線</t>
  </si>
  <si>
    <t>3・4・62</t>
    <phoneticPr fontId="1"/>
  </si>
  <si>
    <t>三輪立花線</t>
    <phoneticPr fontId="1"/>
  </si>
  <si>
    <t>田沼高岡線</t>
  </si>
  <si>
    <t>3・4・67</t>
  </si>
  <si>
    <t>青島西線</t>
  </si>
  <si>
    <t>3・6・68</t>
  </si>
  <si>
    <t>内谷本線</t>
  </si>
  <si>
    <t>3・5・69</t>
  </si>
  <si>
    <t>岡部中央幹線</t>
  </si>
  <si>
    <t>3・4・71</t>
  </si>
  <si>
    <t>青木水上線</t>
  </si>
  <si>
    <t>7・5・ 1</t>
  </si>
  <si>
    <t>藤枝駅青木線</t>
  </si>
  <si>
    <t>7・5・ 2</t>
  </si>
  <si>
    <t>藤枝駅喜多町線</t>
  </si>
  <si>
    <t>7・5・ 43</t>
  </si>
  <si>
    <t>水守南北線</t>
  </si>
  <si>
    <t>市告4</t>
  </si>
  <si>
    <t>藤枝駅南１号線</t>
  </si>
  <si>
    <t>7・6・ 4</t>
  </si>
  <si>
    <t>藤枝駅南２号線</t>
  </si>
  <si>
    <t>7・6・ 5</t>
  </si>
  <si>
    <t>藤枝駅南３号線</t>
  </si>
  <si>
    <t>7・6・ 6</t>
  </si>
  <si>
    <t>若王子三沢線</t>
  </si>
  <si>
    <t>7・6・17</t>
  </si>
  <si>
    <t>藤枝駅南４号線</t>
  </si>
  <si>
    <t>岡部吉ノ本線</t>
  </si>
  <si>
    <t>町告55</t>
  </si>
  <si>
    <t>7・6・18</t>
  </si>
  <si>
    <t>藤枝駅南５号線</t>
  </si>
  <si>
    <t>7・6・19</t>
  </si>
  <si>
    <t>藤枝駅南６号線</t>
  </si>
  <si>
    <t>7・6・20</t>
  </si>
  <si>
    <t>藤枝駅南７号線</t>
  </si>
  <si>
    <t>青木藤枝線</t>
  </si>
  <si>
    <t>市告12</t>
  </si>
  <si>
    <t>8・7・ 5</t>
  </si>
  <si>
    <t>御子ヶ谷滝ヶ谷線</t>
  </si>
  <si>
    <t>青木御子ヶ谷線</t>
  </si>
  <si>
    <t>市告117</t>
  </si>
  <si>
    <t>8・7・ 7</t>
  </si>
  <si>
    <t>駅前田沼線</t>
  </si>
  <si>
    <t>志太</t>
  </si>
  <si>
    <t>1･2･1</t>
  </si>
  <si>
    <t>県告1027</t>
  </si>
  <si>
    <t>県告1219</t>
  </si>
  <si>
    <t>―</t>
  </si>
  <si>
    <t>3・4・ 1</t>
  </si>
  <si>
    <t>島田金谷線</t>
  </si>
  <si>
    <t>県告565</t>
  </si>
  <si>
    <t>谷口中河線</t>
  </si>
  <si>
    <t>市告217</t>
  </si>
  <si>
    <t>横井御仮屋線</t>
  </si>
  <si>
    <t>市告169</t>
  </si>
  <si>
    <t>横井旗指線</t>
  </si>
  <si>
    <t>3・5・ 5</t>
  </si>
  <si>
    <t>金谷駅十五軒線</t>
  </si>
  <si>
    <t>金谷駅</t>
  </si>
  <si>
    <t>旭町元島田線</t>
  </si>
  <si>
    <t>島田駅中央線</t>
  </si>
  <si>
    <t>島田駅</t>
  </si>
  <si>
    <t>島田金谷北部幹線</t>
  </si>
  <si>
    <t>旗指向谷線</t>
  </si>
  <si>
    <t>3・5・10</t>
  </si>
  <si>
    <t>金谷五和線</t>
  </si>
  <si>
    <t>3･4・11</t>
  </si>
  <si>
    <t>二軒家牛尾線</t>
  </si>
  <si>
    <t>南原沖田線</t>
  </si>
  <si>
    <t>市告81</t>
  </si>
  <si>
    <t>本通り稲荷線</t>
  </si>
  <si>
    <t>3・5・14</t>
  </si>
  <si>
    <t>中河町野田線</t>
  </si>
  <si>
    <t>金谷河原番生寺線</t>
  </si>
  <si>
    <t>市告40</t>
  </si>
  <si>
    <t>金谷駅島田線</t>
  </si>
  <si>
    <t>本通り線</t>
  </si>
  <si>
    <t>3・5・18</t>
  </si>
  <si>
    <t>中河南原線</t>
  </si>
  <si>
    <t>市告160</t>
  </si>
  <si>
    <t>3・5・19</t>
  </si>
  <si>
    <t>番生寺島線</t>
  </si>
  <si>
    <t>3・5・20</t>
  </si>
  <si>
    <t>志戸呂河原線</t>
  </si>
  <si>
    <t>町告8</t>
  </si>
  <si>
    <t>代官町牛尾線</t>
  </si>
  <si>
    <t xml:space="preserve">町告8 </t>
  </si>
  <si>
    <t>県告1045</t>
  </si>
  <si>
    <t>3・6・23</t>
  </si>
  <si>
    <t>本通り旭町線</t>
  </si>
  <si>
    <t>扇町祇園線</t>
  </si>
  <si>
    <t>日之出旗指線</t>
  </si>
  <si>
    <t>3・6・26</t>
  </si>
  <si>
    <t>大井若松線</t>
  </si>
  <si>
    <t>3・5・27</t>
  </si>
  <si>
    <t>栄町高砂線</t>
  </si>
  <si>
    <t>駅前通り線</t>
  </si>
  <si>
    <t>3・5・29</t>
  </si>
  <si>
    <t>大井祇園線</t>
  </si>
  <si>
    <t>3・5・30</t>
  </si>
  <si>
    <t>六丁目中河町線</t>
  </si>
  <si>
    <t>3・5・31</t>
  </si>
  <si>
    <t>向島三ッ合線</t>
  </si>
  <si>
    <t>岸元島田線</t>
  </si>
  <si>
    <t>道悦旭町線</t>
  </si>
  <si>
    <t>3・5・34</t>
  </si>
  <si>
    <t>六合駅南口線</t>
  </si>
  <si>
    <t>六合駅</t>
  </si>
  <si>
    <t>市告124</t>
  </si>
  <si>
    <t>3・3・35</t>
  </si>
  <si>
    <t>3・6・36</t>
  </si>
  <si>
    <t>中央中河町線</t>
  </si>
  <si>
    <t>御仮屋旗指線</t>
  </si>
  <si>
    <t>稲荷向谷線</t>
  </si>
  <si>
    <t>横井中央線</t>
  </si>
  <si>
    <t>3・5・40</t>
  </si>
  <si>
    <t>本通り御仮屋線</t>
    <phoneticPr fontId="1"/>
  </si>
  <si>
    <t>3・4・41</t>
  </si>
  <si>
    <t>島田駅南口線</t>
  </si>
  <si>
    <t>3・4・42</t>
  </si>
  <si>
    <t>東町御請線</t>
  </si>
  <si>
    <t>市告212</t>
  </si>
  <si>
    <t>3・4・43</t>
  </si>
  <si>
    <t>御請道悦線</t>
  </si>
  <si>
    <t>栄町中央線</t>
  </si>
  <si>
    <t>計</t>
    <phoneticPr fontId="1"/>
  </si>
  <si>
    <t>榛南幹線</t>
  </si>
  <si>
    <t>県告352</t>
    <phoneticPr fontId="13"/>
  </si>
  <si>
    <t>県告169</t>
    <rPh sb="0" eb="1">
      <t>ケン</t>
    </rPh>
    <phoneticPr fontId="13"/>
  </si>
  <si>
    <t>国道</t>
    <rPh sb="0" eb="1">
      <t>クニ</t>
    </rPh>
    <rPh sb="1" eb="2">
      <t>ケンドウ</t>
    </rPh>
    <phoneticPr fontId="13"/>
  </si>
  <si>
    <t>大幡川幹線</t>
  </si>
  <si>
    <t>県告877</t>
    <phoneticPr fontId="13"/>
  </si>
  <si>
    <t>3・3・ 3</t>
    <phoneticPr fontId="13"/>
  </si>
  <si>
    <t>北部幹線</t>
  </si>
  <si>
    <t>県告1046</t>
    <phoneticPr fontId="13"/>
  </si>
  <si>
    <t>富士見幹線</t>
  </si>
  <si>
    <t>町告45</t>
    <phoneticPr fontId="13"/>
  </si>
  <si>
    <t>吉田港幹線</t>
  </si>
  <si>
    <t>町告31</t>
    <phoneticPr fontId="13"/>
  </si>
  <si>
    <t>3・5・ 6</t>
    <phoneticPr fontId="13"/>
  </si>
  <si>
    <t>3・5・ 7</t>
    <phoneticPr fontId="13"/>
  </si>
  <si>
    <t>町告66</t>
    <phoneticPr fontId="13"/>
  </si>
  <si>
    <t>3・5・10</t>
    <phoneticPr fontId="13"/>
  </si>
  <si>
    <t>住吉幹線</t>
  </si>
  <si>
    <t>3・3・8</t>
    <phoneticPr fontId="13"/>
  </si>
  <si>
    <t>東名川尻幹線</t>
  </si>
  <si>
    <t>県告330</t>
    <phoneticPr fontId="13"/>
  </si>
  <si>
    <t>3・5・9</t>
    <phoneticPr fontId="13"/>
  </si>
  <si>
    <t>片岡幹線</t>
  </si>
  <si>
    <t>県告823</t>
    <phoneticPr fontId="13"/>
  </si>
  <si>
    <t>3・3・ 1</t>
    <phoneticPr fontId="1"/>
  </si>
  <si>
    <t>県告928</t>
    <phoneticPr fontId="1"/>
  </si>
  <si>
    <t>県告169</t>
    <phoneticPr fontId="1"/>
  </si>
  <si>
    <t>3・5・ 10</t>
    <phoneticPr fontId="1"/>
  </si>
  <si>
    <t>建告3692</t>
    <phoneticPr fontId="1"/>
  </si>
  <si>
    <t>市告23</t>
    <rPh sb="0" eb="1">
      <t>シ</t>
    </rPh>
    <phoneticPr fontId="1"/>
  </si>
  <si>
    <t>3・5・ 11</t>
    <phoneticPr fontId="1"/>
  </si>
  <si>
    <t>県告830</t>
    <rPh sb="0" eb="1">
      <t>ケン</t>
    </rPh>
    <phoneticPr fontId="1"/>
  </si>
  <si>
    <t>県告169</t>
    <rPh sb="0" eb="1">
      <t>ケン</t>
    </rPh>
    <phoneticPr fontId="1"/>
  </si>
  <si>
    <t>県道</t>
    <phoneticPr fontId="1"/>
  </si>
  <si>
    <t>3・5・12</t>
    <phoneticPr fontId="1"/>
  </si>
  <si>
    <t>山の手幹線</t>
  </si>
  <si>
    <t>町告57</t>
    <phoneticPr fontId="1"/>
  </si>
  <si>
    <t>静波１号幹線</t>
  </si>
  <si>
    <t>県告600</t>
    <phoneticPr fontId="1"/>
  </si>
  <si>
    <t>3・5・14</t>
    <phoneticPr fontId="1"/>
  </si>
  <si>
    <t>細江１号幹線</t>
  </si>
  <si>
    <t>3・5・15</t>
    <phoneticPr fontId="1"/>
  </si>
  <si>
    <t>細江２号幹線</t>
  </si>
  <si>
    <t>3・3・16</t>
    <phoneticPr fontId="1"/>
  </si>
  <si>
    <t>南遠幹線</t>
  </si>
  <si>
    <t>県告662</t>
    <phoneticPr fontId="1"/>
  </si>
  <si>
    <t>3・5・ 17</t>
    <phoneticPr fontId="1"/>
  </si>
  <si>
    <t>井原浜丁線</t>
  </si>
  <si>
    <t>3・4・ 18</t>
    <phoneticPr fontId="1"/>
  </si>
  <si>
    <t>海老江平田線</t>
  </si>
  <si>
    <t>3・4・ 19</t>
    <phoneticPr fontId="1"/>
  </si>
  <si>
    <t>天の川大江線</t>
    <phoneticPr fontId="1"/>
  </si>
  <si>
    <t>3・4・ 20</t>
    <phoneticPr fontId="1"/>
  </si>
  <si>
    <t>新町線</t>
  </si>
  <si>
    <t>3・4・ 21</t>
    <phoneticPr fontId="1"/>
  </si>
  <si>
    <t>大江波津線</t>
    <phoneticPr fontId="1"/>
  </si>
  <si>
    <t>3・5・ 22</t>
    <phoneticPr fontId="1"/>
  </si>
  <si>
    <t>川向御天所線</t>
  </si>
  <si>
    <t>町告35</t>
    <phoneticPr fontId="1"/>
  </si>
  <si>
    <t>3・5・ 23</t>
    <phoneticPr fontId="1"/>
  </si>
  <si>
    <t>江湖田線</t>
  </si>
  <si>
    <t>町告29</t>
    <phoneticPr fontId="1"/>
  </si>
  <si>
    <t>3・5・ 24</t>
    <phoneticPr fontId="1"/>
  </si>
  <si>
    <t>横町線</t>
  </si>
  <si>
    <t>3・6・ 25</t>
    <phoneticPr fontId="1"/>
  </si>
  <si>
    <t>福岡天王森線</t>
    <phoneticPr fontId="1"/>
  </si>
  <si>
    <t>3・5・26</t>
    <phoneticPr fontId="1"/>
  </si>
  <si>
    <t>島之道線</t>
  </si>
  <si>
    <t>大沢大江線</t>
  </si>
  <si>
    <t>県告169</t>
    <rPh sb="0" eb="1">
      <t>ケン</t>
    </rPh>
    <rPh sb="1" eb="2">
      <t>コク</t>
    </rPh>
    <phoneticPr fontId="1"/>
  </si>
  <si>
    <t>3・3・28</t>
    <phoneticPr fontId="1"/>
  </si>
  <si>
    <t>県告69</t>
    <phoneticPr fontId="1"/>
  </si>
  <si>
    <t>池新田東部線</t>
  </si>
  <si>
    <t>県告195</t>
    <phoneticPr fontId="1"/>
  </si>
  <si>
    <t>池新田中央線</t>
  </si>
  <si>
    <t>池新田西部線</t>
  </si>
  <si>
    <t>県告70</t>
    <phoneticPr fontId="1"/>
  </si>
  <si>
    <t>大山東町線</t>
  </si>
  <si>
    <t>3・4・33</t>
    <phoneticPr fontId="1"/>
  </si>
  <si>
    <t>池新田南部線</t>
  </si>
  <si>
    <t>大山本町線</t>
  </si>
  <si>
    <t>県告334</t>
    <phoneticPr fontId="1"/>
  </si>
  <si>
    <t>東町海岸線</t>
  </si>
  <si>
    <t>町告3</t>
    <phoneticPr fontId="1"/>
  </si>
  <si>
    <t>市告99</t>
    <rPh sb="0" eb="1">
      <t>シ</t>
    </rPh>
    <rPh sb="1" eb="2">
      <t>コク</t>
    </rPh>
    <phoneticPr fontId="1"/>
  </si>
  <si>
    <t>7・6・  1</t>
    <phoneticPr fontId="1"/>
  </si>
  <si>
    <t>石塚線</t>
  </si>
  <si>
    <t>町告26</t>
    <phoneticPr fontId="1"/>
  </si>
  <si>
    <t>榛南・南遠</t>
    <rPh sb="3" eb="4">
      <t>ナン</t>
    </rPh>
    <rPh sb="4" eb="5">
      <t>エン</t>
    </rPh>
    <phoneticPr fontId="1"/>
  </si>
  <si>
    <t>国道１号掛川バイパス</t>
  </si>
  <si>
    <t>県告45</t>
    <phoneticPr fontId="1"/>
  </si>
  <si>
    <t>県告150</t>
    <phoneticPr fontId="1"/>
  </si>
  <si>
    <t>県告784</t>
    <phoneticPr fontId="1"/>
  </si>
  <si>
    <t>3・5・ 5</t>
    <phoneticPr fontId="1"/>
  </si>
  <si>
    <t>袋井相良路線</t>
  </si>
  <si>
    <t>県告577</t>
    <rPh sb="0" eb="1">
      <t>ケン</t>
    </rPh>
    <rPh sb="1" eb="2">
      <t>コク</t>
    </rPh>
    <phoneticPr fontId="1"/>
  </si>
  <si>
    <t>小笠南部海岸線</t>
    <rPh sb="0" eb="2">
      <t>オガサ</t>
    </rPh>
    <rPh sb="2" eb="4">
      <t>ナンブ</t>
    </rPh>
    <rPh sb="4" eb="7">
      <t>カイガンセン</t>
    </rPh>
    <phoneticPr fontId="1"/>
  </si>
  <si>
    <t>県告898</t>
    <phoneticPr fontId="1"/>
  </si>
  <si>
    <t>3・4・ 8</t>
    <phoneticPr fontId="1"/>
  </si>
  <si>
    <t>大坂中央線</t>
    <rPh sb="0" eb="2">
      <t>オオサカ</t>
    </rPh>
    <rPh sb="2" eb="5">
      <t>チュウオウセン</t>
    </rPh>
    <phoneticPr fontId="1"/>
  </si>
  <si>
    <t>3・5・ 9</t>
    <phoneticPr fontId="1"/>
  </si>
  <si>
    <t>千浜中央線</t>
    <rPh sb="0" eb="1">
      <t>セン</t>
    </rPh>
    <rPh sb="1" eb="2">
      <t>ハマ</t>
    </rPh>
    <rPh sb="2" eb="5">
      <t>チュウオウセン</t>
    </rPh>
    <phoneticPr fontId="1"/>
  </si>
  <si>
    <t>いとくり通り線</t>
    <rPh sb="4" eb="5">
      <t>トオ</t>
    </rPh>
    <rPh sb="6" eb="7">
      <t>セン</t>
    </rPh>
    <phoneticPr fontId="1"/>
  </si>
  <si>
    <t>町告86</t>
    <phoneticPr fontId="1"/>
  </si>
  <si>
    <t>掛川駅西郷線</t>
  </si>
  <si>
    <t>県告999</t>
    <phoneticPr fontId="1"/>
  </si>
  <si>
    <t>国道一号線</t>
  </si>
  <si>
    <t>S40</t>
    <phoneticPr fontId="1"/>
  </si>
  <si>
    <t>葛川下俣線</t>
  </si>
  <si>
    <t>杉谷初馬線</t>
  </si>
  <si>
    <t>市告5</t>
    <phoneticPr fontId="1"/>
  </si>
  <si>
    <t>杉谷家代線</t>
  </si>
  <si>
    <t>S42</t>
    <phoneticPr fontId="1"/>
  </si>
  <si>
    <t>県告945</t>
    <phoneticPr fontId="1"/>
  </si>
  <si>
    <t>掛川駅北口</t>
  </si>
  <si>
    <t>塩町中央線</t>
  </si>
  <si>
    <t>掛川駅葛川線</t>
  </si>
  <si>
    <t>市告18</t>
    <phoneticPr fontId="1"/>
  </si>
  <si>
    <t>掛川駅梅橋線</t>
  </si>
  <si>
    <t>市告124</t>
    <phoneticPr fontId="1"/>
  </si>
  <si>
    <t>上張城西線</t>
  </si>
  <si>
    <t>市告89</t>
    <phoneticPr fontId="1"/>
  </si>
  <si>
    <t>下俣二瀬川線</t>
  </si>
  <si>
    <t>上張神明線</t>
  </si>
  <si>
    <t>市告1</t>
    <rPh sb="0" eb="1">
      <t>シ</t>
    </rPh>
    <rPh sb="1" eb="2">
      <t>コク</t>
    </rPh>
    <phoneticPr fontId="1"/>
  </si>
  <si>
    <t>3・5・23</t>
  </si>
  <si>
    <t>新町仁藤線</t>
  </si>
  <si>
    <t>満水宮脇線</t>
  </si>
  <si>
    <t>宮脇秋葉線</t>
  </si>
  <si>
    <t>長谷桜木線</t>
  </si>
  <si>
    <t xml:space="preserve"> 県告730</t>
    <rPh sb="1" eb="2">
      <t>ケン</t>
    </rPh>
    <rPh sb="2" eb="3">
      <t>コク</t>
    </rPh>
    <phoneticPr fontId="1"/>
  </si>
  <si>
    <t>3・4・27</t>
  </si>
  <si>
    <t>長谷大池線</t>
  </si>
  <si>
    <t>3・5・28</t>
  </si>
  <si>
    <t>領家岡津線</t>
  </si>
  <si>
    <t>梅橋各和線</t>
  </si>
  <si>
    <t>3・3・30</t>
  </si>
  <si>
    <t>駅南中央線</t>
  </si>
  <si>
    <t>掛川駅南口</t>
  </si>
  <si>
    <t>駅南循環線</t>
  </si>
  <si>
    <t>矢崎下俣線</t>
  </si>
  <si>
    <t>掛川駅大手線</t>
  </si>
  <si>
    <t>松尾奥姫線</t>
  </si>
  <si>
    <t>3・4・37</t>
  </si>
  <si>
    <t>下垂木細谷線</t>
  </si>
  <si>
    <t>3・4・38</t>
  </si>
  <si>
    <t>千羽石上線</t>
  </si>
  <si>
    <t>3・4・45</t>
  </si>
  <si>
    <t>千羽水垂線</t>
  </si>
  <si>
    <t>山麓橋線</t>
  </si>
  <si>
    <t>3・3・47</t>
  </si>
  <si>
    <t>掛川インタ－通線</t>
  </si>
  <si>
    <t xml:space="preserve"> 県告925</t>
    <phoneticPr fontId="1"/>
  </si>
  <si>
    <t>3・5・48</t>
  </si>
  <si>
    <t>長谷中央線</t>
  </si>
  <si>
    <t>3・5・49</t>
  </si>
  <si>
    <t>上屋敷中宿線</t>
  </si>
  <si>
    <t>3・5・50</t>
  </si>
  <si>
    <t>水垂西谷田線</t>
  </si>
  <si>
    <t>3・3・51</t>
  </si>
  <si>
    <t>掛川東環状線</t>
  </si>
  <si>
    <t>3・4・52</t>
  </si>
  <si>
    <t>上張杉谷線</t>
  </si>
  <si>
    <t>杉谷中央線</t>
  </si>
  <si>
    <t>3・5・54</t>
  </si>
  <si>
    <t>富部森平線</t>
  </si>
  <si>
    <t>桜が丘通り線</t>
  </si>
  <si>
    <t>市告46</t>
    <phoneticPr fontId="1"/>
  </si>
  <si>
    <t>3・3・57</t>
  </si>
  <si>
    <t>掛川南環状線</t>
  </si>
  <si>
    <t>3・3・58</t>
  </si>
  <si>
    <t>小笠山公園通り線</t>
  </si>
  <si>
    <t>3・4・60</t>
  </si>
  <si>
    <t>杉谷五百済線</t>
  </si>
  <si>
    <t>西街道線</t>
  </si>
  <si>
    <t>掛川街道線</t>
  </si>
  <si>
    <t>3・4・65</t>
    <phoneticPr fontId="1"/>
  </si>
  <si>
    <t>沖之須街道線</t>
  </si>
  <si>
    <t>大正路線</t>
  </si>
  <si>
    <t>市告8</t>
    <rPh sb="0" eb="2">
      <t>シコク</t>
    </rPh>
    <phoneticPr fontId="1"/>
  </si>
  <si>
    <t>西幹線</t>
    <rPh sb="0" eb="1">
      <t>ニシ</t>
    </rPh>
    <rPh sb="1" eb="3">
      <t>カンセン</t>
    </rPh>
    <phoneticPr fontId="1"/>
  </si>
  <si>
    <t>ふるさと村線</t>
    <rPh sb="4" eb="5">
      <t>ムラ</t>
    </rPh>
    <rPh sb="5" eb="6">
      <t>セン</t>
    </rPh>
    <phoneticPr fontId="1"/>
  </si>
  <si>
    <t>海洋公園線</t>
    <rPh sb="0" eb="2">
      <t>カイヨウ</t>
    </rPh>
    <rPh sb="2" eb="4">
      <t>コウエン</t>
    </rPh>
    <rPh sb="4" eb="5">
      <t>セン</t>
    </rPh>
    <phoneticPr fontId="1"/>
  </si>
  <si>
    <t>市告31</t>
    <rPh sb="0" eb="2">
      <t>シコク</t>
    </rPh>
    <phoneticPr fontId="1"/>
  </si>
  <si>
    <t>3･4･70</t>
    <phoneticPr fontId="1"/>
  </si>
  <si>
    <t>南幹線</t>
    <rPh sb="0" eb="1">
      <t>ミナミ</t>
    </rPh>
    <rPh sb="1" eb="3">
      <t>カンセン</t>
    </rPh>
    <phoneticPr fontId="1"/>
  </si>
  <si>
    <t>家代中央線</t>
  </si>
  <si>
    <t>家代北循環線</t>
  </si>
  <si>
    <t>家代南循環線</t>
  </si>
  <si>
    <t>掛川駅ほのぼの通り線</t>
  </si>
  <si>
    <t>市告24</t>
    <phoneticPr fontId="1"/>
  </si>
  <si>
    <t>中央通り線</t>
  </si>
  <si>
    <t>市告107</t>
    <rPh sb="0" eb="1">
      <t>シ</t>
    </rPh>
    <phoneticPr fontId="1"/>
  </si>
  <si>
    <t>西方高橋線</t>
  </si>
  <si>
    <t>市告3</t>
    <rPh sb="0" eb="2">
      <t>シコク</t>
    </rPh>
    <phoneticPr fontId="1"/>
  </si>
  <si>
    <t>県告577</t>
    <phoneticPr fontId="1"/>
  </si>
  <si>
    <t>菊川駅前通り線</t>
  </si>
  <si>
    <t>菊川駅</t>
  </si>
  <si>
    <t>市告7</t>
    <rPh sb="0" eb="1">
      <t>シ</t>
    </rPh>
    <rPh sb="1" eb="2">
      <t>コク</t>
    </rPh>
    <phoneticPr fontId="1"/>
  </si>
  <si>
    <t>朝日線</t>
  </si>
  <si>
    <t>堀之内日之出線</t>
    <rPh sb="3" eb="6">
      <t>ヒノデ</t>
    </rPh>
    <phoneticPr fontId="1"/>
  </si>
  <si>
    <t>3・5・ 6</t>
  </si>
  <si>
    <t>西通り線</t>
  </si>
  <si>
    <t>打上本所線</t>
  </si>
  <si>
    <t>柳坪線</t>
  </si>
  <si>
    <t>本所線</t>
  </si>
  <si>
    <t>3・4・33</t>
  </si>
  <si>
    <t>西袋線</t>
  </si>
  <si>
    <t>3・4・36</t>
  </si>
  <si>
    <t>西通り初咲線</t>
  </si>
  <si>
    <t>堤佐栗谷線</t>
  </si>
  <si>
    <t>平川嶺田線</t>
  </si>
  <si>
    <t>青葉通り嶺田線</t>
  </si>
  <si>
    <t>市告50</t>
    <rPh sb="0" eb="2">
      <t>シコク</t>
    </rPh>
    <phoneticPr fontId="13"/>
  </si>
  <si>
    <t>赤土嶺田線</t>
  </si>
  <si>
    <t>赤土線　</t>
  </si>
  <si>
    <t>町告63</t>
    <phoneticPr fontId="1"/>
  </si>
  <si>
    <t>上ノ内三反田線</t>
  </si>
  <si>
    <t>小川端長池線</t>
  </si>
  <si>
    <t>平川公園通り線</t>
  </si>
  <si>
    <t>町告17</t>
    <phoneticPr fontId="1"/>
  </si>
  <si>
    <t>3・4・71</t>
    <phoneticPr fontId="13"/>
  </si>
  <si>
    <t>3・4・71</t>
    <phoneticPr fontId="16"/>
  </si>
  <si>
    <t>菊川駅北口線</t>
    <rPh sb="3" eb="5">
      <t>キタグチ</t>
    </rPh>
    <rPh sb="5" eb="6">
      <t>セン</t>
    </rPh>
    <phoneticPr fontId="16"/>
  </si>
  <si>
    <t>菊川駅</t>
    <phoneticPr fontId="16"/>
  </si>
  <si>
    <t>市告7</t>
    <rPh sb="0" eb="2">
      <t>シコク</t>
    </rPh>
    <phoneticPr fontId="16"/>
  </si>
  <si>
    <t>舟岡山線</t>
  </si>
  <si>
    <t>町告47</t>
    <phoneticPr fontId="1"/>
  </si>
  <si>
    <t>8・6・ 1</t>
  </si>
  <si>
    <t>本通り線</t>
    <phoneticPr fontId="1"/>
  </si>
  <si>
    <t>市告167</t>
    <rPh sb="0" eb="2">
      <t>シコク</t>
    </rPh>
    <phoneticPr fontId="1"/>
  </si>
  <si>
    <t>8・7・3</t>
    <phoneticPr fontId="16"/>
  </si>
  <si>
    <t>菊川駅南北連絡線</t>
    <rPh sb="0" eb="2">
      <t>キクガワ</t>
    </rPh>
    <rPh sb="2" eb="3">
      <t>エキ</t>
    </rPh>
    <rPh sb="3" eb="5">
      <t>ナンボク</t>
    </rPh>
    <rPh sb="5" eb="7">
      <t>レンラク</t>
    </rPh>
    <rPh sb="7" eb="8">
      <t>セン</t>
    </rPh>
    <phoneticPr fontId="1"/>
  </si>
  <si>
    <t>東遠</t>
  </si>
  <si>
    <t>県告269</t>
    <phoneticPr fontId="1"/>
  </si>
  <si>
    <t>県告840</t>
    <phoneticPr fontId="1"/>
  </si>
  <si>
    <t>東通久能線</t>
  </si>
  <si>
    <t>袋井駅</t>
    <rPh sb="0" eb="2">
      <t>フクロイ</t>
    </rPh>
    <rPh sb="2" eb="3">
      <t>エキ</t>
    </rPh>
    <phoneticPr fontId="1"/>
  </si>
  <si>
    <t>市告8</t>
    <rPh sb="0" eb="1">
      <t>シ</t>
    </rPh>
    <phoneticPr fontId="1"/>
  </si>
  <si>
    <t>森町袋井インタ－通り線</t>
  </si>
  <si>
    <t>県告199</t>
  </si>
  <si>
    <t>県告315</t>
    <phoneticPr fontId="1"/>
  </si>
  <si>
    <t>3・4・ 4</t>
    <phoneticPr fontId="1"/>
  </si>
  <si>
    <t>袋井駅森線</t>
  </si>
  <si>
    <t>県告95</t>
    <phoneticPr fontId="1"/>
  </si>
  <si>
    <t>国本木原線</t>
    <rPh sb="0" eb="2">
      <t>クニモト</t>
    </rPh>
    <rPh sb="2" eb="4">
      <t>キハラ</t>
    </rPh>
    <rPh sb="4" eb="5">
      <t>セン</t>
    </rPh>
    <phoneticPr fontId="1"/>
  </si>
  <si>
    <t>県告866</t>
    <phoneticPr fontId="1"/>
  </si>
  <si>
    <t>3・4・ 7</t>
    <phoneticPr fontId="1"/>
  </si>
  <si>
    <t>村松山科線</t>
  </si>
  <si>
    <t>市告27</t>
    <rPh sb="0" eb="1">
      <t>シ</t>
    </rPh>
    <phoneticPr fontId="1"/>
  </si>
  <si>
    <t>西門川井線</t>
    <rPh sb="2" eb="4">
      <t>カワイ</t>
    </rPh>
    <phoneticPr fontId="1"/>
  </si>
  <si>
    <t>西門柳原線</t>
    <phoneticPr fontId="1"/>
  </si>
  <si>
    <t>県告156</t>
    <phoneticPr fontId="1"/>
  </si>
  <si>
    <t>西通掛之上線</t>
    <rPh sb="0" eb="1">
      <t>ニシ</t>
    </rPh>
    <rPh sb="1" eb="2">
      <t>トオリ</t>
    </rPh>
    <rPh sb="2" eb="3">
      <t>カ</t>
    </rPh>
    <rPh sb="3" eb="4">
      <t>ノ</t>
    </rPh>
    <rPh sb="4" eb="5">
      <t>ウエ</t>
    </rPh>
    <rPh sb="5" eb="6">
      <t>セン</t>
    </rPh>
    <phoneticPr fontId="1"/>
  </si>
  <si>
    <t>平宇線</t>
  </si>
  <si>
    <t>広岡浅羽線</t>
  </si>
  <si>
    <t>県告948</t>
    <phoneticPr fontId="1"/>
  </si>
  <si>
    <t>柳原神長線</t>
  </si>
  <si>
    <t>田端宝野線</t>
    <rPh sb="0" eb="2">
      <t>タバタ</t>
    </rPh>
    <rPh sb="2" eb="3">
      <t>タカラ</t>
    </rPh>
    <rPh sb="3" eb="4">
      <t>ノ</t>
    </rPh>
    <rPh sb="4" eb="5">
      <t>セン</t>
    </rPh>
    <phoneticPr fontId="1"/>
  </si>
  <si>
    <t>県告158</t>
    <phoneticPr fontId="1"/>
  </si>
  <si>
    <t>3・6・16</t>
    <phoneticPr fontId="1"/>
  </si>
  <si>
    <t>上久能山科上線</t>
  </si>
  <si>
    <t>小川町神長線</t>
  </si>
  <si>
    <t>市告96</t>
    <phoneticPr fontId="1"/>
  </si>
  <si>
    <t>3・5・18</t>
    <phoneticPr fontId="1"/>
  </si>
  <si>
    <t>下山梨春岡線</t>
  </si>
  <si>
    <t>3・5・19</t>
    <phoneticPr fontId="1"/>
  </si>
  <si>
    <t>深見下山梨線</t>
  </si>
  <si>
    <t>3・5・20</t>
    <phoneticPr fontId="1"/>
  </si>
  <si>
    <t>袋井広岡線</t>
  </si>
  <si>
    <t>市告93</t>
    <phoneticPr fontId="1"/>
  </si>
  <si>
    <t>3・5・21</t>
    <phoneticPr fontId="1"/>
  </si>
  <si>
    <t>広岡村松線</t>
  </si>
  <si>
    <t>市告22</t>
    <rPh sb="0" eb="1">
      <t>シ</t>
    </rPh>
    <phoneticPr fontId="1"/>
  </si>
  <si>
    <t>田端掛之上線</t>
    <rPh sb="2" eb="5">
      <t>カケノウエ</t>
    </rPh>
    <phoneticPr fontId="1"/>
  </si>
  <si>
    <t>駅前有楽通線</t>
  </si>
  <si>
    <t>3・5・24</t>
    <phoneticPr fontId="1"/>
  </si>
  <si>
    <t>堀越国本線</t>
  </si>
  <si>
    <t>3・6・25</t>
    <phoneticPr fontId="1"/>
  </si>
  <si>
    <t>堀越下北通線</t>
  </si>
  <si>
    <t>川井久能向線</t>
  </si>
  <si>
    <t>川井南線</t>
  </si>
  <si>
    <t>3・3・32</t>
    <phoneticPr fontId="1"/>
  </si>
  <si>
    <t>県告448</t>
    <phoneticPr fontId="1"/>
  </si>
  <si>
    <t>下山梨上町春岡線</t>
  </si>
  <si>
    <t>H8.1.5</t>
  </si>
  <si>
    <t>県告13</t>
    <phoneticPr fontId="1"/>
  </si>
  <si>
    <t>春岡市場線</t>
  </si>
  <si>
    <t>山梨中央通り線</t>
  </si>
  <si>
    <t>県告335</t>
    <phoneticPr fontId="1"/>
  </si>
  <si>
    <t>3・3・37</t>
    <phoneticPr fontId="1"/>
  </si>
  <si>
    <t>中遠海岸線</t>
  </si>
  <si>
    <t>県告517</t>
    <phoneticPr fontId="1"/>
  </si>
  <si>
    <t>中野湊線</t>
  </si>
  <si>
    <t>山梨南通り線</t>
  </si>
  <si>
    <t>浅羽東部線</t>
    <rPh sb="0" eb="1">
      <t>アサバ</t>
    </rPh>
    <rPh sb="1" eb="2">
      <t>ハネ</t>
    </rPh>
    <rPh sb="2" eb="3">
      <t>ヒガシ</t>
    </rPh>
    <rPh sb="3" eb="4">
      <t>ブ</t>
    </rPh>
    <rPh sb="4" eb="5">
      <t>セン</t>
    </rPh>
    <phoneticPr fontId="1"/>
  </si>
  <si>
    <t>浅羽岡山線</t>
    <rPh sb="0" eb="2">
      <t>アサバ</t>
    </rPh>
    <rPh sb="2" eb="4">
      <t>オカヤマ</t>
    </rPh>
    <rPh sb="4" eb="5">
      <t>セン</t>
    </rPh>
    <phoneticPr fontId="1"/>
  </si>
  <si>
    <t>県告252</t>
    <rPh sb="0" eb="1">
      <t>ケン</t>
    </rPh>
    <phoneticPr fontId="1"/>
  </si>
  <si>
    <t>諸井山の手線</t>
    <rPh sb="0" eb="2">
      <t>モロイ</t>
    </rPh>
    <rPh sb="2" eb="5">
      <t>ヤマノテ</t>
    </rPh>
    <rPh sb="5" eb="6">
      <t>セン</t>
    </rPh>
    <phoneticPr fontId="1"/>
  </si>
  <si>
    <t>浅名五十岡線</t>
    <rPh sb="0" eb="1">
      <t>アサ</t>
    </rPh>
    <rPh sb="1" eb="2">
      <t>ナ</t>
    </rPh>
    <rPh sb="2" eb="4">
      <t>ゴジュウ</t>
    </rPh>
    <rPh sb="4" eb="5">
      <t>オカ</t>
    </rPh>
    <rPh sb="5" eb="6">
      <t>セン</t>
    </rPh>
    <phoneticPr fontId="1"/>
  </si>
  <si>
    <t>祢宜弥線</t>
    <rPh sb="0" eb="1">
      <t>ネ</t>
    </rPh>
    <rPh sb="1" eb="2">
      <t>ギ</t>
    </rPh>
    <rPh sb="2" eb="3">
      <t>ヤ</t>
    </rPh>
    <rPh sb="3" eb="4">
      <t>セン</t>
    </rPh>
    <phoneticPr fontId="1"/>
  </si>
  <si>
    <t>愛野駅</t>
    <rPh sb="0" eb="1">
      <t>アイ</t>
    </rPh>
    <rPh sb="1" eb="2">
      <t>ノ</t>
    </rPh>
    <rPh sb="2" eb="3">
      <t>エキ</t>
    </rPh>
    <phoneticPr fontId="1"/>
  </si>
  <si>
    <t>愛野線</t>
    <rPh sb="0" eb="1">
      <t>アイ</t>
    </rPh>
    <rPh sb="1" eb="2">
      <t>ノ</t>
    </rPh>
    <rPh sb="2" eb="3">
      <t>セン</t>
    </rPh>
    <phoneticPr fontId="1"/>
  </si>
  <si>
    <t>3・2・48</t>
    <phoneticPr fontId="1"/>
  </si>
  <si>
    <t>愛野駅小笠山公園線</t>
    <rPh sb="0" eb="2">
      <t>アイノ</t>
    </rPh>
    <rPh sb="2" eb="3">
      <t>シンエキ</t>
    </rPh>
    <rPh sb="3" eb="5">
      <t>オガサ</t>
    </rPh>
    <rPh sb="5" eb="6">
      <t>ヤマ</t>
    </rPh>
    <rPh sb="6" eb="8">
      <t>コウエン</t>
    </rPh>
    <rPh sb="8" eb="9">
      <t>セン</t>
    </rPh>
    <phoneticPr fontId="1"/>
  </si>
  <si>
    <t>上石野梅橋線</t>
    <rPh sb="0" eb="1">
      <t>ウエ</t>
    </rPh>
    <rPh sb="1" eb="3">
      <t>イシノ</t>
    </rPh>
    <rPh sb="3" eb="4">
      <t>ウメ</t>
    </rPh>
    <rPh sb="4" eb="5">
      <t>ハシ</t>
    </rPh>
    <rPh sb="5" eb="6">
      <t>セン</t>
    </rPh>
    <phoneticPr fontId="1"/>
  </si>
  <si>
    <t>3・6・50</t>
    <phoneticPr fontId="1"/>
  </si>
  <si>
    <t>小野田柳原線</t>
    <rPh sb="0" eb="3">
      <t>オノダ</t>
    </rPh>
    <rPh sb="3" eb="5">
      <t>ヤナギハラ</t>
    </rPh>
    <rPh sb="5" eb="6">
      <t>セン</t>
    </rPh>
    <phoneticPr fontId="1"/>
  </si>
  <si>
    <t>3・4・51</t>
    <phoneticPr fontId="1"/>
  </si>
  <si>
    <t>祢宜弥中央線</t>
    <rPh sb="0" eb="1">
      <t>ネ</t>
    </rPh>
    <rPh sb="1" eb="2">
      <t>ギ</t>
    </rPh>
    <rPh sb="2" eb="3">
      <t>ヤ</t>
    </rPh>
    <rPh sb="3" eb="5">
      <t>チュウオウ</t>
    </rPh>
    <rPh sb="5" eb="6">
      <t>セン</t>
    </rPh>
    <phoneticPr fontId="1"/>
  </si>
  <si>
    <t>3・4・54</t>
    <phoneticPr fontId="1"/>
  </si>
  <si>
    <t>方丈鷲巣線</t>
    <phoneticPr fontId="1"/>
  </si>
  <si>
    <t>3・5・56</t>
    <phoneticPr fontId="1"/>
  </si>
  <si>
    <t>新町新屋線</t>
    <phoneticPr fontId="1"/>
  </si>
  <si>
    <t>3・4・57</t>
    <phoneticPr fontId="1"/>
  </si>
  <si>
    <t>川井山梨線</t>
    <rPh sb="0" eb="2">
      <t>カワイ</t>
    </rPh>
    <rPh sb="2" eb="4">
      <t>ヤマナシ</t>
    </rPh>
    <rPh sb="4" eb="5">
      <t>セン</t>
    </rPh>
    <phoneticPr fontId="1"/>
  </si>
  <si>
    <t>山梨商業通り線</t>
    <rPh sb="0" eb="2">
      <t>ヤマナシ</t>
    </rPh>
    <rPh sb="2" eb="4">
      <t>ショウギョウ</t>
    </rPh>
    <rPh sb="4" eb="5">
      <t>トオ</t>
    </rPh>
    <rPh sb="6" eb="7">
      <t>セン</t>
    </rPh>
    <phoneticPr fontId="1"/>
  </si>
  <si>
    <t>西通新池線</t>
    <rPh sb="0" eb="1">
      <t>ニシ</t>
    </rPh>
    <rPh sb="1" eb="2">
      <t>トオリ</t>
    </rPh>
    <rPh sb="2" eb="4">
      <t>シンイケ</t>
    </rPh>
    <rPh sb="4" eb="5">
      <t>セン</t>
    </rPh>
    <phoneticPr fontId="1"/>
  </si>
  <si>
    <t>掛之上小野田線</t>
    <rPh sb="0" eb="1">
      <t>カ</t>
    </rPh>
    <rPh sb="1" eb="2">
      <t>ノ</t>
    </rPh>
    <rPh sb="2" eb="3">
      <t>ウエ</t>
    </rPh>
    <rPh sb="3" eb="6">
      <t>オノダ</t>
    </rPh>
    <rPh sb="6" eb="7">
      <t>セン</t>
    </rPh>
    <phoneticPr fontId="1"/>
  </si>
  <si>
    <t>駅南循環線</t>
    <rPh sb="0" eb="2">
      <t>エキナン</t>
    </rPh>
    <rPh sb="2" eb="4">
      <t>ジュンカン</t>
    </rPh>
    <rPh sb="4" eb="5">
      <t>セン</t>
    </rPh>
    <phoneticPr fontId="1"/>
  </si>
  <si>
    <t>掛之上線</t>
    <rPh sb="0" eb="1">
      <t>カ</t>
    </rPh>
    <rPh sb="1" eb="2">
      <t>ノ</t>
    </rPh>
    <rPh sb="2" eb="3">
      <t>ウエ</t>
    </rPh>
    <rPh sb="3" eb="4">
      <t>セン</t>
    </rPh>
    <phoneticPr fontId="1"/>
  </si>
  <si>
    <t>宝野菩提線</t>
    <rPh sb="0" eb="1">
      <t>タカラ</t>
    </rPh>
    <rPh sb="1" eb="2">
      <t>ノ</t>
    </rPh>
    <rPh sb="2" eb="4">
      <t>ボダイ</t>
    </rPh>
    <rPh sb="4" eb="5">
      <t>セン</t>
    </rPh>
    <phoneticPr fontId="1"/>
  </si>
  <si>
    <t>南口駅前線</t>
    <rPh sb="0" eb="2">
      <t>ミナミグチ</t>
    </rPh>
    <rPh sb="2" eb="4">
      <t>エキマエ</t>
    </rPh>
    <rPh sb="4" eb="5">
      <t>セン</t>
    </rPh>
    <phoneticPr fontId="1"/>
  </si>
  <si>
    <t>市告14</t>
    <rPh sb="0" eb="1">
      <t>シ</t>
    </rPh>
    <rPh sb="1" eb="2">
      <t>コク</t>
    </rPh>
    <phoneticPr fontId="1"/>
  </si>
  <si>
    <t>川井徳光線</t>
    <rPh sb="0" eb="2">
      <t>カワイ</t>
    </rPh>
    <rPh sb="2" eb="4">
      <t>トクミツ</t>
    </rPh>
    <rPh sb="4" eb="5">
      <t>セン</t>
    </rPh>
    <phoneticPr fontId="1"/>
  </si>
  <si>
    <t>市告27</t>
    <phoneticPr fontId="1"/>
  </si>
  <si>
    <t>仲町通線</t>
  </si>
  <si>
    <t>堀越下南通線</t>
  </si>
  <si>
    <t>下山梨秋葉線</t>
  </si>
  <si>
    <t>上石野北通り線</t>
    <rPh sb="0" eb="3">
      <t>カミイシノ</t>
    </rPh>
    <rPh sb="3" eb="4">
      <t>キタ</t>
    </rPh>
    <rPh sb="4" eb="5">
      <t>ドオ</t>
    </rPh>
    <rPh sb="6" eb="7">
      <t>セン</t>
    </rPh>
    <phoneticPr fontId="1"/>
  </si>
  <si>
    <t>市告4</t>
    <rPh sb="0" eb="1">
      <t>シ</t>
    </rPh>
    <rPh sb="1" eb="2">
      <t>コク</t>
    </rPh>
    <phoneticPr fontId="1"/>
  </si>
  <si>
    <t>上石野中央線</t>
    <rPh sb="0" eb="3">
      <t>カミイシノ</t>
    </rPh>
    <rPh sb="4" eb="5">
      <t>ヒサシ</t>
    </rPh>
    <rPh sb="5" eb="6">
      <t>セン</t>
    </rPh>
    <phoneticPr fontId="1"/>
  </si>
  <si>
    <t>7・5・ 5</t>
    <phoneticPr fontId="1"/>
  </si>
  <si>
    <t>春岡線</t>
    <rPh sb="0" eb="1">
      <t>ハル</t>
    </rPh>
    <rPh sb="1" eb="2">
      <t>オカ</t>
    </rPh>
    <rPh sb="2" eb="3">
      <t>セン</t>
    </rPh>
    <phoneticPr fontId="1"/>
  </si>
  <si>
    <t>新池堀越線</t>
  </si>
  <si>
    <t>8・6・ 2</t>
    <phoneticPr fontId="1"/>
  </si>
  <si>
    <t>堀越久能線</t>
  </si>
  <si>
    <t>8・6・ 3</t>
    <phoneticPr fontId="1"/>
  </si>
  <si>
    <t>月見の里線</t>
    <rPh sb="0" eb="2">
      <t>ツキミ</t>
    </rPh>
    <rPh sb="3" eb="4">
      <t>サト</t>
    </rPh>
    <rPh sb="4" eb="5">
      <t>セン</t>
    </rPh>
    <phoneticPr fontId="1"/>
  </si>
  <si>
    <t>祢宜弥川線</t>
    <rPh sb="0" eb="1">
      <t>ネ</t>
    </rPh>
    <rPh sb="1" eb="2">
      <t>ギ</t>
    </rPh>
    <rPh sb="2" eb="3">
      <t>ヤ</t>
    </rPh>
    <rPh sb="3" eb="4">
      <t>カワ</t>
    </rPh>
    <rPh sb="4" eb="5">
      <t>セン</t>
    </rPh>
    <phoneticPr fontId="1"/>
  </si>
  <si>
    <t>袋井駅南北連絡線</t>
    <rPh sb="0" eb="2">
      <t>フクロイ</t>
    </rPh>
    <rPh sb="3" eb="5">
      <t>ナンボク</t>
    </rPh>
    <rPh sb="5" eb="8">
      <t>レンラクセン</t>
    </rPh>
    <phoneticPr fontId="1"/>
  </si>
  <si>
    <t>市告19</t>
    <phoneticPr fontId="1"/>
  </si>
  <si>
    <t>県告785</t>
    <phoneticPr fontId="1"/>
  </si>
  <si>
    <t>森町袋井インタ－通り線</t>
    <phoneticPr fontId="1"/>
  </si>
  <si>
    <t>県告199</t>
    <phoneticPr fontId="1"/>
  </si>
  <si>
    <t>下宿城下線</t>
    <rPh sb="0" eb="2">
      <t>ゲシュク</t>
    </rPh>
    <rPh sb="2" eb="4">
      <t>ジョウカ</t>
    </rPh>
    <rPh sb="4" eb="5">
      <t>セン</t>
    </rPh>
    <phoneticPr fontId="1"/>
  </si>
  <si>
    <t>町告20</t>
    <phoneticPr fontId="1"/>
  </si>
  <si>
    <t>駅前本町線</t>
    <rPh sb="0" eb="2">
      <t>エキマエ</t>
    </rPh>
    <phoneticPr fontId="1"/>
  </si>
  <si>
    <t>新田赤松線</t>
  </si>
  <si>
    <t>町告84</t>
    <phoneticPr fontId="1"/>
  </si>
  <si>
    <t>大上線</t>
  </si>
  <si>
    <t>福田地森川橋線</t>
    <rPh sb="0" eb="1">
      <t>フク</t>
    </rPh>
    <rPh sb="1" eb="2">
      <t>タ</t>
    </rPh>
    <rPh sb="2" eb="3">
      <t>チ</t>
    </rPh>
    <rPh sb="3" eb="4">
      <t>モリ</t>
    </rPh>
    <rPh sb="4" eb="5">
      <t>カワ</t>
    </rPh>
    <rPh sb="5" eb="6">
      <t>ハシ</t>
    </rPh>
    <rPh sb="6" eb="7">
      <t>セン</t>
    </rPh>
    <phoneticPr fontId="1"/>
  </si>
  <si>
    <t>県告926</t>
    <rPh sb="0" eb="1">
      <t>ケン</t>
    </rPh>
    <rPh sb="1" eb="2">
      <t>コク</t>
    </rPh>
    <phoneticPr fontId="1"/>
  </si>
  <si>
    <t>インター戸綿線</t>
    <rPh sb="4" eb="5">
      <t>ト</t>
    </rPh>
    <rPh sb="5" eb="6">
      <t>ワタ</t>
    </rPh>
    <rPh sb="6" eb="7">
      <t>セン</t>
    </rPh>
    <phoneticPr fontId="1"/>
  </si>
  <si>
    <t>町告113</t>
    <phoneticPr fontId="1"/>
  </si>
  <si>
    <t>3・5・55</t>
    <phoneticPr fontId="1"/>
  </si>
  <si>
    <t>本町下宿線</t>
    <rPh sb="0" eb="2">
      <t>ホンマチ</t>
    </rPh>
    <phoneticPr fontId="1"/>
  </si>
  <si>
    <t>3・6・65</t>
    <phoneticPr fontId="1"/>
  </si>
  <si>
    <t>駅前大門本町線</t>
    <rPh sb="0" eb="2">
      <t>エキマエ</t>
    </rPh>
    <rPh sb="2" eb="4">
      <t>ダイモン</t>
    </rPh>
    <rPh sb="4" eb="6">
      <t>ホンマチ</t>
    </rPh>
    <rPh sb="6" eb="7">
      <t>セン</t>
    </rPh>
    <phoneticPr fontId="1"/>
  </si>
  <si>
    <t>町道</t>
    <phoneticPr fontId="1"/>
  </si>
  <si>
    <t>草ヶ谷駅前線</t>
    <rPh sb="0" eb="1">
      <t>クサ</t>
    </rPh>
    <rPh sb="2" eb="3">
      <t>ヤ</t>
    </rPh>
    <rPh sb="3" eb="5">
      <t>エキマエ</t>
    </rPh>
    <rPh sb="5" eb="6">
      <t>セン</t>
    </rPh>
    <phoneticPr fontId="1"/>
  </si>
  <si>
    <t xml:space="preserve"> 町告82</t>
    <phoneticPr fontId="1"/>
  </si>
  <si>
    <t>中遠</t>
  </si>
  <si>
    <t>磐田豊田線</t>
  </si>
  <si>
    <t>県告350</t>
    <phoneticPr fontId="1"/>
  </si>
  <si>
    <t>県告597</t>
    <phoneticPr fontId="1"/>
  </si>
  <si>
    <t>磐田細江線</t>
  </si>
  <si>
    <t>見付本通線</t>
  </si>
  <si>
    <t>磐田駅天竜線</t>
  </si>
  <si>
    <t>県告292</t>
    <phoneticPr fontId="1"/>
  </si>
  <si>
    <t>県告563</t>
    <phoneticPr fontId="1"/>
  </si>
  <si>
    <t>富士見岩井線</t>
  </si>
  <si>
    <t>磐田横須賀線</t>
  </si>
  <si>
    <t>豊島加茂線</t>
  </si>
  <si>
    <t>見付岡田線</t>
  </si>
  <si>
    <t>午新田東小島線</t>
    <rPh sb="0" eb="1">
      <t>ウマ</t>
    </rPh>
    <rPh sb="1" eb="3">
      <t>シンデン</t>
    </rPh>
    <phoneticPr fontId="1"/>
  </si>
  <si>
    <t>中川通線</t>
  </si>
  <si>
    <t>福田海岸通線</t>
  </si>
  <si>
    <t>市告273</t>
    <phoneticPr fontId="1"/>
  </si>
  <si>
    <t>一色塩新田線</t>
  </si>
  <si>
    <t>国府台線</t>
  </si>
  <si>
    <t>市告12</t>
    <phoneticPr fontId="1"/>
  </si>
  <si>
    <t>高木大原線</t>
  </si>
  <si>
    <t>磐田駅新通線</t>
  </si>
  <si>
    <t>見付天神線</t>
  </si>
  <si>
    <t>東部台地線</t>
  </si>
  <si>
    <t>今之浦線</t>
  </si>
  <si>
    <t>3・6・24</t>
  </si>
  <si>
    <t>八幡前一言線</t>
  </si>
  <si>
    <t>福田中央通線</t>
  </si>
  <si>
    <t>3・6・27</t>
  </si>
  <si>
    <t>福田中島北高島線</t>
  </si>
  <si>
    <t>県告124</t>
    <rPh sb="0" eb="1">
      <t>ケン</t>
    </rPh>
    <phoneticPr fontId="1"/>
  </si>
  <si>
    <t>県告564</t>
    <phoneticPr fontId="1"/>
  </si>
  <si>
    <t>3・6・28</t>
  </si>
  <si>
    <t>福田中島中村前線</t>
  </si>
  <si>
    <t>掛塚豊浜線</t>
  </si>
  <si>
    <t>小立野豊田線</t>
  </si>
  <si>
    <t>森下匂坂線</t>
  </si>
  <si>
    <t>県告950</t>
    <phoneticPr fontId="1"/>
  </si>
  <si>
    <t>小立野上新屋線</t>
  </si>
  <si>
    <t>3・3・37</t>
  </si>
  <si>
    <t>磐南海岸線</t>
  </si>
  <si>
    <t>竜洋磐田豊田線</t>
  </si>
  <si>
    <t>駒場竜洋中島線</t>
  </si>
  <si>
    <t>掛塚海老島線</t>
  </si>
  <si>
    <t>町告14</t>
    <phoneticPr fontId="1"/>
  </si>
  <si>
    <t>中平松駒場線</t>
  </si>
  <si>
    <t>西平松線</t>
  </si>
  <si>
    <t>豊田駅北口線</t>
  </si>
  <si>
    <t>豊田町駅</t>
  </si>
  <si>
    <t>豊田駅南口線</t>
  </si>
  <si>
    <t>3・4・46</t>
  </si>
  <si>
    <t>下本郷赤池線</t>
  </si>
  <si>
    <t>立野森本線</t>
  </si>
  <si>
    <t>磐田笠井線</t>
  </si>
  <si>
    <t>東名北線</t>
  </si>
  <si>
    <t>市告270</t>
    <phoneticPr fontId="1"/>
  </si>
  <si>
    <t>中町線</t>
  </si>
  <si>
    <t>磐田駅前中町線</t>
  </si>
  <si>
    <t>東町七軒町線</t>
  </si>
  <si>
    <t>3・4・53</t>
  </si>
  <si>
    <t>西貝塚明ヶ島線</t>
  </si>
  <si>
    <t>三ヶ野新貝１号線</t>
  </si>
  <si>
    <t>3・4・55</t>
  </si>
  <si>
    <t>三ヶ野鎌田線</t>
  </si>
  <si>
    <t>市告208</t>
    <rPh sb="0" eb="2">
      <t>シコク</t>
    </rPh>
    <phoneticPr fontId="1"/>
  </si>
  <si>
    <t>県告10</t>
    <phoneticPr fontId="1"/>
  </si>
  <si>
    <t>三ヶ野新貝２号線</t>
  </si>
  <si>
    <t>御厨駅</t>
    <rPh sb="0" eb="2">
      <t>ミクリヤ</t>
    </rPh>
    <phoneticPr fontId="1"/>
  </si>
  <si>
    <t>3・5・57</t>
  </si>
  <si>
    <t>三ヶ野循環線</t>
  </si>
  <si>
    <t>3・5・58</t>
  </si>
  <si>
    <t>明ヶ島東西線</t>
  </si>
  <si>
    <t>天王山線</t>
  </si>
  <si>
    <t>城ノ越線</t>
  </si>
  <si>
    <t xml:space="preserve"> 県告229</t>
    <phoneticPr fontId="1"/>
  </si>
  <si>
    <t>新平山線</t>
  </si>
  <si>
    <t>3・3・63</t>
  </si>
  <si>
    <t>磐田駅南口線</t>
  </si>
  <si>
    <t>磐田駅</t>
  </si>
  <si>
    <t>3・3・64</t>
  </si>
  <si>
    <t>福田西幹線</t>
  </si>
  <si>
    <t>3・4・65</t>
  </si>
  <si>
    <t>豊浜湊線</t>
    <phoneticPr fontId="1"/>
  </si>
  <si>
    <t>豊浜橋線</t>
  </si>
  <si>
    <t>3・5・67</t>
  </si>
  <si>
    <t>新貝東西線</t>
  </si>
  <si>
    <t>市告100</t>
    <phoneticPr fontId="1"/>
  </si>
  <si>
    <t>磐田新駅南口線</t>
  </si>
  <si>
    <t>3・4・69</t>
  </si>
  <si>
    <t>磐田袋井線</t>
  </si>
  <si>
    <t>3・4・70</t>
  </si>
  <si>
    <t>磐田山梨線</t>
  </si>
  <si>
    <t>磐田駅</t>
    <phoneticPr fontId="1"/>
  </si>
  <si>
    <t>市告33</t>
    <phoneticPr fontId="1"/>
  </si>
  <si>
    <t>3・6・71</t>
  </si>
  <si>
    <t>3・4・72</t>
  </si>
  <si>
    <t>富里大久保線</t>
  </si>
  <si>
    <t>新平山工団１号線</t>
  </si>
  <si>
    <t>村告16</t>
    <phoneticPr fontId="1"/>
  </si>
  <si>
    <t>新平山工団２号線</t>
  </si>
  <si>
    <t>安久路東大久保線</t>
    <rPh sb="0" eb="3">
      <t>アクロ</t>
    </rPh>
    <phoneticPr fontId="1"/>
  </si>
  <si>
    <t>みくりやいわい線</t>
  </si>
  <si>
    <t>8・7・3</t>
    <phoneticPr fontId="1"/>
  </si>
  <si>
    <t>磐田新駅南北連絡線</t>
    <rPh sb="0" eb="2">
      <t>イワタ</t>
    </rPh>
    <rPh sb="2" eb="4">
      <t>シンエキ</t>
    </rPh>
    <rPh sb="4" eb="6">
      <t>ナンボク</t>
    </rPh>
    <rPh sb="6" eb="8">
      <t>レンラク</t>
    </rPh>
    <rPh sb="8" eb="9">
      <t>セン</t>
    </rPh>
    <phoneticPr fontId="1"/>
  </si>
  <si>
    <t>市告231</t>
    <phoneticPr fontId="1"/>
  </si>
  <si>
    <t>1・3・ 1</t>
    <phoneticPr fontId="13"/>
  </si>
  <si>
    <t>浜松西インタ－線</t>
  </si>
  <si>
    <t>県告602</t>
    <phoneticPr fontId="13"/>
  </si>
  <si>
    <t>県告460</t>
    <rPh sb="0" eb="1">
      <t>ケン</t>
    </rPh>
    <phoneticPr fontId="13"/>
  </si>
  <si>
    <t>1・2・ 2</t>
    <phoneticPr fontId="13"/>
  </si>
  <si>
    <t>県告788</t>
    <phoneticPr fontId="13"/>
  </si>
  <si>
    <t>1・4・301</t>
    <phoneticPr fontId="13"/>
  </si>
  <si>
    <t>県告790</t>
    <phoneticPr fontId="13"/>
  </si>
  <si>
    <t>1・4・401</t>
    <phoneticPr fontId="13"/>
  </si>
  <si>
    <t>H3.9.24</t>
  </si>
  <si>
    <t>県告791</t>
    <rPh sb="0" eb="1">
      <t>ケン</t>
    </rPh>
    <rPh sb="1" eb="2">
      <t>コク</t>
    </rPh>
    <phoneticPr fontId="13"/>
  </si>
  <si>
    <t>浜北馬郡線</t>
  </si>
  <si>
    <t>市告88</t>
    <rPh sb="0" eb="1">
      <t>シ</t>
    </rPh>
    <phoneticPr fontId="13"/>
  </si>
  <si>
    <t>3・3・ 2</t>
    <phoneticPr fontId="13"/>
  </si>
  <si>
    <t>笠井坪井線</t>
  </si>
  <si>
    <t>国道</t>
    <phoneticPr fontId="13"/>
  </si>
  <si>
    <t>中ノ町都田線</t>
  </si>
  <si>
    <t>市告426</t>
    <rPh sb="0" eb="1">
      <t>シ</t>
    </rPh>
    <phoneticPr fontId="13"/>
  </si>
  <si>
    <t>3・3・ 4</t>
    <phoneticPr fontId="13"/>
  </si>
  <si>
    <t>掛塚雄踏線</t>
    <rPh sb="0" eb="2">
      <t>カケヅカ</t>
    </rPh>
    <rPh sb="2" eb="4">
      <t>ユウトウ</t>
    </rPh>
    <phoneticPr fontId="13"/>
  </si>
  <si>
    <t>市告170</t>
    <rPh sb="0" eb="1">
      <t>シ</t>
    </rPh>
    <phoneticPr fontId="13"/>
  </si>
  <si>
    <t>3・4・ 5</t>
    <phoneticPr fontId="13"/>
  </si>
  <si>
    <t>馬込住吉線</t>
  </si>
  <si>
    <t>県告602</t>
    <rPh sb="0" eb="1">
      <t>ケン</t>
    </rPh>
    <phoneticPr fontId="13"/>
  </si>
  <si>
    <t>3・3・ 7</t>
    <phoneticPr fontId="13"/>
  </si>
  <si>
    <t>浜北東若林線</t>
    <rPh sb="2" eb="3">
      <t>ヒガシ</t>
    </rPh>
    <rPh sb="3" eb="5">
      <t>ワカバヤシ</t>
    </rPh>
    <phoneticPr fontId="13"/>
  </si>
  <si>
    <t>市告747</t>
    <rPh sb="0" eb="1">
      <t>シ</t>
    </rPh>
    <phoneticPr fontId="13"/>
  </si>
  <si>
    <t>3・3・ 8</t>
    <phoneticPr fontId="13"/>
  </si>
  <si>
    <t>北島住吉線</t>
  </si>
  <si>
    <t>市告31</t>
    <rPh sb="0" eb="1">
      <t>シ</t>
    </rPh>
    <phoneticPr fontId="13"/>
  </si>
  <si>
    <t>市告269</t>
    <phoneticPr fontId="13"/>
  </si>
  <si>
    <t>3・3・ 9</t>
    <phoneticPr fontId="13"/>
  </si>
  <si>
    <t>小池向宿線</t>
    <rPh sb="2" eb="3">
      <t>ムコ</t>
    </rPh>
    <rPh sb="3" eb="4">
      <t>ヤド</t>
    </rPh>
    <phoneticPr fontId="13"/>
  </si>
  <si>
    <t>3・4・12</t>
    <phoneticPr fontId="13"/>
  </si>
  <si>
    <t>下石田葵西線</t>
    <rPh sb="3" eb="4">
      <t>アオイ</t>
    </rPh>
    <rPh sb="4" eb="5">
      <t>ニシ</t>
    </rPh>
    <phoneticPr fontId="13"/>
  </si>
  <si>
    <t>3・2・13</t>
    <phoneticPr fontId="13"/>
  </si>
  <si>
    <t>有玉南中田島線</t>
  </si>
  <si>
    <t>浜松駅
新幹線口</t>
    <rPh sb="0" eb="2">
      <t>ハママツ</t>
    </rPh>
    <rPh sb="2" eb="3">
      <t>エキ</t>
    </rPh>
    <rPh sb="4" eb="7">
      <t>シンカンセン</t>
    </rPh>
    <rPh sb="7" eb="8">
      <t>クチ</t>
    </rPh>
    <phoneticPr fontId="13"/>
  </si>
  <si>
    <t>県告563</t>
    <phoneticPr fontId="13"/>
  </si>
  <si>
    <t>3・4・15</t>
    <phoneticPr fontId="13"/>
  </si>
  <si>
    <t>天竜川蜆塚線</t>
    <rPh sb="0" eb="3">
      <t>テンリュウガワ</t>
    </rPh>
    <phoneticPr fontId="13"/>
  </si>
  <si>
    <t>3・3・16</t>
    <phoneticPr fontId="13"/>
  </si>
  <si>
    <t>野口板屋線</t>
  </si>
  <si>
    <t>市告478</t>
    <rPh sb="0" eb="1">
      <t>シ</t>
    </rPh>
    <phoneticPr fontId="13"/>
  </si>
  <si>
    <t>3・4・18</t>
    <phoneticPr fontId="13"/>
  </si>
  <si>
    <t>鴨江新橋線</t>
    <rPh sb="2" eb="4">
      <t>シンバシ</t>
    </rPh>
    <phoneticPr fontId="13"/>
  </si>
  <si>
    <t>3・4・19</t>
    <phoneticPr fontId="13"/>
  </si>
  <si>
    <t>三島篠原線</t>
  </si>
  <si>
    <t>3・3・20</t>
    <phoneticPr fontId="13"/>
  </si>
  <si>
    <t>平口大原線</t>
    <rPh sb="0" eb="1">
      <t>ヒラ</t>
    </rPh>
    <rPh sb="1" eb="2">
      <t>クチ</t>
    </rPh>
    <phoneticPr fontId="13"/>
  </si>
  <si>
    <t>市告747</t>
    <phoneticPr fontId="13"/>
  </si>
  <si>
    <t>3・3・21</t>
    <phoneticPr fontId="13"/>
  </si>
  <si>
    <t>天王福塚線</t>
    <rPh sb="0" eb="2">
      <t>テンノウ</t>
    </rPh>
    <phoneticPr fontId="13"/>
  </si>
  <si>
    <t>3・3・22</t>
    <phoneticPr fontId="13"/>
  </si>
  <si>
    <t>上島柏原線</t>
  </si>
  <si>
    <t>3・4・23</t>
    <phoneticPr fontId="13"/>
  </si>
  <si>
    <t>泉倉松線</t>
  </si>
  <si>
    <t>3・4・25</t>
    <phoneticPr fontId="13"/>
  </si>
  <si>
    <t>飯田鴨江線</t>
  </si>
  <si>
    <t>3・4・26</t>
    <phoneticPr fontId="13"/>
  </si>
  <si>
    <t>天竜川駅前線</t>
  </si>
  <si>
    <t>天竜川駅</t>
  </si>
  <si>
    <t>3・4・27</t>
    <phoneticPr fontId="13"/>
  </si>
  <si>
    <t>高林芳川線</t>
  </si>
  <si>
    <t>3・4・28</t>
    <phoneticPr fontId="13"/>
  </si>
  <si>
    <t>松江板屋線</t>
  </si>
  <si>
    <t>3・3・29</t>
    <phoneticPr fontId="13"/>
  </si>
  <si>
    <t>植松伊左地線</t>
    <rPh sb="2" eb="3">
      <t>イ</t>
    </rPh>
    <rPh sb="3" eb="4">
      <t>サ</t>
    </rPh>
    <rPh sb="4" eb="5">
      <t>チ</t>
    </rPh>
    <phoneticPr fontId="13"/>
  </si>
  <si>
    <t>市告478</t>
    <phoneticPr fontId="13"/>
  </si>
  <si>
    <t>3・4・30</t>
    <phoneticPr fontId="13"/>
  </si>
  <si>
    <t>飯田向宿線</t>
    <rPh sb="0" eb="2">
      <t>イイダ</t>
    </rPh>
    <phoneticPr fontId="13"/>
  </si>
  <si>
    <t>3・4・31</t>
    <phoneticPr fontId="13"/>
  </si>
  <si>
    <t>早出寺島線</t>
    <rPh sb="2" eb="4">
      <t>テラジマ</t>
    </rPh>
    <phoneticPr fontId="13"/>
  </si>
  <si>
    <t>3・4・32</t>
    <phoneticPr fontId="13"/>
  </si>
  <si>
    <t>旭町鴨江線</t>
  </si>
  <si>
    <t>浜松駅</t>
  </si>
  <si>
    <t>市告58</t>
    <rPh sb="0" eb="1">
      <t>シ</t>
    </rPh>
    <phoneticPr fontId="13"/>
  </si>
  <si>
    <t>市道</t>
    <rPh sb="0" eb="2">
      <t>シドウ</t>
    </rPh>
    <phoneticPr fontId="13"/>
  </si>
  <si>
    <t>3・4・33</t>
    <phoneticPr fontId="13"/>
  </si>
  <si>
    <t>元浜米津線</t>
  </si>
  <si>
    <t>3・4・36</t>
    <phoneticPr fontId="13"/>
  </si>
  <si>
    <t>市告243</t>
    <rPh sb="0" eb="1">
      <t>シ</t>
    </rPh>
    <phoneticPr fontId="13"/>
  </si>
  <si>
    <t>3・4・37</t>
    <phoneticPr fontId="13"/>
  </si>
  <si>
    <t>美薗線</t>
  </si>
  <si>
    <t>3・4・38</t>
    <phoneticPr fontId="13"/>
  </si>
  <si>
    <t>川会浜北線</t>
  </si>
  <si>
    <t>3・4・39</t>
    <phoneticPr fontId="13"/>
  </si>
  <si>
    <t>高畑線</t>
  </si>
  <si>
    <t>市告427</t>
    <rPh sb="0" eb="1">
      <t>シ</t>
    </rPh>
    <phoneticPr fontId="13"/>
  </si>
  <si>
    <t>3・4・40</t>
    <phoneticPr fontId="13"/>
  </si>
  <si>
    <t>寺島内野線</t>
  </si>
  <si>
    <t>3・5・41</t>
    <phoneticPr fontId="13"/>
  </si>
  <si>
    <t>亀山森田線</t>
  </si>
  <si>
    <t>市告58</t>
    <rPh sb="0" eb="1">
      <t>シ</t>
    </rPh>
    <rPh sb="1" eb="2">
      <t>コク</t>
    </rPh>
    <phoneticPr fontId="13"/>
  </si>
  <si>
    <t>3・5・42</t>
    <phoneticPr fontId="13"/>
  </si>
  <si>
    <t>池川富塚線</t>
  </si>
  <si>
    <t>3・3・44</t>
    <phoneticPr fontId="13"/>
  </si>
  <si>
    <t>萩湖東線</t>
  </si>
  <si>
    <t>3・5・45</t>
    <phoneticPr fontId="13"/>
  </si>
  <si>
    <t>砂山菅原線</t>
  </si>
  <si>
    <t>市告67</t>
    <phoneticPr fontId="13"/>
  </si>
  <si>
    <t>なし</t>
    <phoneticPr fontId="13"/>
  </si>
  <si>
    <t>3・5・46</t>
    <phoneticPr fontId="13"/>
  </si>
  <si>
    <t>相生板屋線</t>
  </si>
  <si>
    <t>3・5・47</t>
    <phoneticPr fontId="13"/>
  </si>
  <si>
    <t>小池細島線</t>
  </si>
  <si>
    <t>3・5・48</t>
    <phoneticPr fontId="13"/>
  </si>
  <si>
    <t>根上り松佐鳴湖線</t>
  </si>
  <si>
    <t>3・5・49</t>
    <phoneticPr fontId="13"/>
  </si>
  <si>
    <t>子安線</t>
  </si>
  <si>
    <t>3・3・50</t>
    <phoneticPr fontId="13"/>
  </si>
  <si>
    <t>篠原舞阪線</t>
  </si>
  <si>
    <t>3・3・51</t>
    <phoneticPr fontId="13"/>
  </si>
  <si>
    <t>高丘１号線</t>
  </si>
  <si>
    <t>3・3・52</t>
    <phoneticPr fontId="13"/>
  </si>
  <si>
    <t>高丘西線</t>
  </si>
  <si>
    <t>3・4・53</t>
    <phoneticPr fontId="13"/>
  </si>
  <si>
    <t>高丘２号線</t>
  </si>
  <si>
    <t>3・4・54</t>
    <phoneticPr fontId="13"/>
  </si>
  <si>
    <t>高丘３号線</t>
  </si>
  <si>
    <t>3・4・55</t>
    <phoneticPr fontId="13"/>
  </si>
  <si>
    <t>高丘４号線</t>
  </si>
  <si>
    <t>3・5・56</t>
    <phoneticPr fontId="13"/>
  </si>
  <si>
    <t>高丘５号線</t>
  </si>
  <si>
    <t>3・5・57</t>
    <phoneticPr fontId="13"/>
  </si>
  <si>
    <t>高丘６号線</t>
  </si>
  <si>
    <t>3・5・58</t>
    <phoneticPr fontId="13"/>
  </si>
  <si>
    <t>高丘７号線</t>
  </si>
  <si>
    <t>3・5・59</t>
    <phoneticPr fontId="13"/>
  </si>
  <si>
    <t>高丘８号線</t>
  </si>
  <si>
    <t>3・5・60</t>
    <phoneticPr fontId="13"/>
  </si>
  <si>
    <t>上島駅停車場線</t>
  </si>
  <si>
    <t>上島駅</t>
  </si>
  <si>
    <t>市告264</t>
    <phoneticPr fontId="13"/>
  </si>
  <si>
    <t>3・4・61</t>
    <phoneticPr fontId="13"/>
  </si>
  <si>
    <t>貴布祢線</t>
  </si>
  <si>
    <t>3・3・62</t>
    <phoneticPr fontId="13"/>
  </si>
  <si>
    <t>福塚三新線</t>
  </si>
  <si>
    <t>3・2・63</t>
    <phoneticPr fontId="13"/>
  </si>
  <si>
    <t>横尾線</t>
  </si>
  <si>
    <t>3・4・64</t>
    <phoneticPr fontId="13"/>
  </si>
  <si>
    <t>佐鳴湖西線</t>
  </si>
  <si>
    <t>3・3・65</t>
    <phoneticPr fontId="13"/>
  </si>
  <si>
    <t>有玉南初生線</t>
  </si>
  <si>
    <t>3・4・66</t>
    <phoneticPr fontId="13"/>
  </si>
  <si>
    <t>積志半田線</t>
  </si>
  <si>
    <t>3・4・67</t>
    <phoneticPr fontId="13"/>
  </si>
  <si>
    <t>半田山線</t>
    <rPh sb="0" eb="2">
      <t>ハンダ</t>
    </rPh>
    <rPh sb="2" eb="3">
      <t>ヤマ</t>
    </rPh>
    <rPh sb="3" eb="4">
      <t>セン</t>
    </rPh>
    <phoneticPr fontId="13"/>
  </si>
  <si>
    <t>3・4・68</t>
    <phoneticPr fontId="13"/>
  </si>
  <si>
    <t>東三方初生線</t>
  </si>
  <si>
    <t>3・1・69</t>
    <phoneticPr fontId="13"/>
  </si>
  <si>
    <t>東１号線</t>
  </si>
  <si>
    <t>3・4・70</t>
    <phoneticPr fontId="13"/>
  </si>
  <si>
    <t>東２号線</t>
  </si>
  <si>
    <t>東３号線</t>
  </si>
  <si>
    <t>3・5・72</t>
    <phoneticPr fontId="13"/>
  </si>
  <si>
    <t>佐鳴湖南線</t>
  </si>
  <si>
    <t>3・4・73</t>
    <phoneticPr fontId="13"/>
  </si>
  <si>
    <t>3・5・74</t>
    <phoneticPr fontId="13"/>
  </si>
  <si>
    <t>鴨江菅原線</t>
  </si>
  <si>
    <t>3・5・75</t>
    <phoneticPr fontId="13"/>
  </si>
  <si>
    <t>半田有玉西線</t>
  </si>
  <si>
    <t>3・4・76</t>
    <phoneticPr fontId="13"/>
  </si>
  <si>
    <t>西鴨江線</t>
  </si>
  <si>
    <t>3・1・77</t>
    <phoneticPr fontId="13"/>
  </si>
  <si>
    <t>東６号線</t>
  </si>
  <si>
    <t>3・4・78</t>
    <phoneticPr fontId="13"/>
  </si>
  <si>
    <t>東７号線</t>
  </si>
  <si>
    <t>3・5・79</t>
    <phoneticPr fontId="13"/>
  </si>
  <si>
    <t>鍛冶平田線</t>
  </si>
  <si>
    <t>市告9</t>
    <phoneticPr fontId="13"/>
  </si>
  <si>
    <t>3・3・80</t>
    <phoneticPr fontId="13"/>
  </si>
  <si>
    <t>中瀬都田線</t>
  </si>
  <si>
    <t>3・2・81</t>
    <phoneticPr fontId="13"/>
  </si>
  <si>
    <t>大原半田線</t>
  </si>
  <si>
    <t>3・4・82</t>
    <phoneticPr fontId="13"/>
  </si>
  <si>
    <t>新都市環状１号線</t>
  </si>
  <si>
    <t>3・4・83</t>
    <phoneticPr fontId="13"/>
  </si>
  <si>
    <t>新都市環状２号線</t>
  </si>
  <si>
    <t>3・4・84</t>
    <phoneticPr fontId="13"/>
  </si>
  <si>
    <t>南浅田線</t>
  </si>
  <si>
    <t>3・3・85</t>
    <phoneticPr fontId="13"/>
  </si>
  <si>
    <t>西丘大山線</t>
    <rPh sb="2" eb="4">
      <t>オオヤマ</t>
    </rPh>
    <phoneticPr fontId="13"/>
  </si>
  <si>
    <t>H7.12.15</t>
  </si>
  <si>
    <t>3・4・86</t>
    <phoneticPr fontId="13"/>
  </si>
  <si>
    <t>大山線</t>
  </si>
  <si>
    <t>3・4・87</t>
    <phoneticPr fontId="13"/>
  </si>
  <si>
    <t>西鴨江雄踏線</t>
  </si>
  <si>
    <t>県告627</t>
    <phoneticPr fontId="13"/>
  </si>
  <si>
    <t>3・4・88</t>
    <phoneticPr fontId="13"/>
  </si>
  <si>
    <t>中瀬西部線</t>
  </si>
  <si>
    <t>3・4・92</t>
    <phoneticPr fontId="13"/>
  </si>
  <si>
    <t>砂山寺島線</t>
    <rPh sb="0" eb="2">
      <t>スナヤマ</t>
    </rPh>
    <rPh sb="2" eb="4">
      <t>テラジマ</t>
    </rPh>
    <rPh sb="4" eb="5">
      <t>セン</t>
    </rPh>
    <phoneticPr fontId="13"/>
  </si>
  <si>
    <t>3・2・93</t>
    <phoneticPr fontId="13"/>
  </si>
  <si>
    <t>砂山線</t>
    <rPh sb="0" eb="2">
      <t>スナヤマ</t>
    </rPh>
    <rPh sb="2" eb="3">
      <t>セン</t>
    </rPh>
    <phoneticPr fontId="13"/>
  </si>
  <si>
    <t>3・4・94</t>
    <phoneticPr fontId="13"/>
  </si>
  <si>
    <t>堀出領家線</t>
    <rPh sb="0" eb="1">
      <t>ホリ</t>
    </rPh>
    <rPh sb="1" eb="2">
      <t>デ</t>
    </rPh>
    <rPh sb="2" eb="4">
      <t>リョウケ</t>
    </rPh>
    <rPh sb="4" eb="5">
      <t>セン</t>
    </rPh>
    <phoneticPr fontId="13"/>
  </si>
  <si>
    <t>3・4・95</t>
    <phoneticPr fontId="13"/>
  </si>
  <si>
    <t>堀出前線</t>
    <rPh sb="0" eb="1">
      <t>ホリ</t>
    </rPh>
    <rPh sb="1" eb="2">
      <t>デ</t>
    </rPh>
    <rPh sb="2" eb="4">
      <t>ゼンセン</t>
    </rPh>
    <phoneticPr fontId="13"/>
  </si>
  <si>
    <t>3・4・96</t>
    <phoneticPr fontId="13"/>
  </si>
  <si>
    <t>舞阪駅北通り線</t>
    <rPh sb="0" eb="2">
      <t>マイサカ</t>
    </rPh>
    <rPh sb="2" eb="3">
      <t>エキ</t>
    </rPh>
    <rPh sb="3" eb="4">
      <t>キタ</t>
    </rPh>
    <rPh sb="4" eb="5">
      <t>トオ</t>
    </rPh>
    <rPh sb="6" eb="7">
      <t>セン</t>
    </rPh>
    <phoneticPr fontId="13"/>
  </si>
  <si>
    <t>舞阪駅</t>
    <rPh sb="0" eb="2">
      <t>マイサカ</t>
    </rPh>
    <rPh sb="2" eb="3">
      <t>エキ</t>
    </rPh>
    <phoneticPr fontId="13"/>
  </si>
  <si>
    <t>市告376</t>
    <phoneticPr fontId="13"/>
  </si>
  <si>
    <t>3・4・97</t>
    <phoneticPr fontId="13"/>
  </si>
  <si>
    <t>高塚駅北通り線</t>
    <rPh sb="0" eb="2">
      <t>タカツカ</t>
    </rPh>
    <rPh sb="2" eb="3">
      <t>エキ</t>
    </rPh>
    <rPh sb="3" eb="5">
      <t>キタドオ</t>
    </rPh>
    <rPh sb="6" eb="7">
      <t>セン</t>
    </rPh>
    <phoneticPr fontId="13"/>
  </si>
  <si>
    <t>高塚駅</t>
    <rPh sb="0" eb="3">
      <t>タカツカエキ</t>
    </rPh>
    <phoneticPr fontId="13"/>
  </si>
  <si>
    <t>市告446</t>
    <rPh sb="0" eb="1">
      <t>シ</t>
    </rPh>
    <rPh sb="1" eb="2">
      <t>コク</t>
    </rPh>
    <phoneticPr fontId="13"/>
  </si>
  <si>
    <t>3・4・99</t>
    <phoneticPr fontId="13"/>
  </si>
  <si>
    <t>浜北駅前線</t>
    <rPh sb="0" eb="2">
      <t>ハマキタ</t>
    </rPh>
    <rPh sb="2" eb="3">
      <t>エキ</t>
    </rPh>
    <rPh sb="3" eb="4">
      <t>マエ</t>
    </rPh>
    <rPh sb="4" eb="5">
      <t>セン</t>
    </rPh>
    <phoneticPr fontId="13"/>
  </si>
  <si>
    <t>浜北駅</t>
  </si>
  <si>
    <t>3・4・100</t>
    <phoneticPr fontId="13"/>
  </si>
  <si>
    <t>小林駅前線</t>
    <rPh sb="0" eb="2">
      <t>コバヤシ</t>
    </rPh>
    <rPh sb="2" eb="3">
      <t>エキ</t>
    </rPh>
    <rPh sb="3" eb="4">
      <t>マエ</t>
    </rPh>
    <rPh sb="4" eb="5">
      <t>セン</t>
    </rPh>
    <phoneticPr fontId="13"/>
  </si>
  <si>
    <t>小林駅</t>
    <rPh sb="0" eb="2">
      <t>コバヤシ</t>
    </rPh>
    <rPh sb="2" eb="3">
      <t>エキ</t>
    </rPh>
    <phoneticPr fontId="13"/>
  </si>
  <si>
    <t>3・5・201</t>
    <phoneticPr fontId="13"/>
  </si>
  <si>
    <t>双竜橋鹿島線</t>
  </si>
  <si>
    <t>西鹿島駅</t>
  </si>
  <si>
    <t>3・7・202</t>
    <phoneticPr fontId="13"/>
  </si>
  <si>
    <t>二俣川通線</t>
  </si>
  <si>
    <t>3・5・203</t>
    <phoneticPr fontId="13"/>
  </si>
  <si>
    <t>二俣本通線</t>
    <rPh sb="2" eb="4">
      <t>ホンドオリ</t>
    </rPh>
    <phoneticPr fontId="13"/>
  </si>
  <si>
    <t>3・5・204</t>
    <phoneticPr fontId="13"/>
  </si>
  <si>
    <t>神明山王線</t>
  </si>
  <si>
    <t>3・6・205</t>
    <phoneticPr fontId="13"/>
  </si>
  <si>
    <t>城下車道線</t>
    <rPh sb="3" eb="4">
      <t>ミチ</t>
    </rPh>
    <phoneticPr fontId="13"/>
  </si>
  <si>
    <t>3・4・207</t>
    <phoneticPr fontId="13"/>
  </si>
  <si>
    <t>阿蔵船明線</t>
  </si>
  <si>
    <t>市告146</t>
    <rPh sb="0" eb="1">
      <t>シ</t>
    </rPh>
    <phoneticPr fontId="13"/>
  </si>
  <si>
    <t>3・4・208</t>
    <phoneticPr fontId="13"/>
  </si>
  <si>
    <t>阿蔵山線</t>
  </si>
  <si>
    <t>3・5・209</t>
    <phoneticPr fontId="13"/>
  </si>
  <si>
    <t>双竜橋阿蔵線</t>
  </si>
  <si>
    <t>3・5・210</t>
    <phoneticPr fontId="13"/>
  </si>
  <si>
    <t>八幡中村線</t>
  </si>
  <si>
    <t>3・5・211</t>
    <phoneticPr fontId="13"/>
  </si>
  <si>
    <t>山王曲り線</t>
  </si>
  <si>
    <t>3・4・212</t>
    <phoneticPr fontId="13"/>
  </si>
  <si>
    <t>3・5・213</t>
    <phoneticPr fontId="13"/>
  </si>
  <si>
    <t>船明東線</t>
  </si>
  <si>
    <t>3・5・214</t>
    <phoneticPr fontId="13"/>
  </si>
  <si>
    <t>船明西線</t>
  </si>
  <si>
    <t>3・6・302</t>
    <phoneticPr fontId="13"/>
  </si>
  <si>
    <t>落合呉石線</t>
  </si>
  <si>
    <t>3・6・303</t>
    <phoneticPr fontId="13"/>
  </si>
  <si>
    <t>曳舟清水線</t>
  </si>
  <si>
    <t>3・6・305</t>
    <phoneticPr fontId="13"/>
  </si>
  <si>
    <t>落合西町線</t>
  </si>
  <si>
    <t>3・4・309</t>
    <phoneticPr fontId="13"/>
  </si>
  <si>
    <t>井伊谷本通線</t>
    <rPh sb="0" eb="1">
      <t>イド</t>
    </rPh>
    <rPh sb="1" eb="2">
      <t>イズ</t>
    </rPh>
    <rPh sb="2" eb="3">
      <t>タニ</t>
    </rPh>
    <rPh sb="3" eb="4">
      <t>ホン</t>
    </rPh>
    <rPh sb="4" eb="5">
      <t>トオ</t>
    </rPh>
    <rPh sb="5" eb="6">
      <t>セン</t>
    </rPh>
    <phoneticPr fontId="13"/>
  </si>
  <si>
    <t>3・4・310</t>
    <phoneticPr fontId="13"/>
  </si>
  <si>
    <t>井伊谷横尾線</t>
    <rPh sb="0" eb="2">
      <t>イイ</t>
    </rPh>
    <rPh sb="2" eb="3">
      <t>タニ</t>
    </rPh>
    <rPh sb="3" eb="4">
      <t>ヨコ</t>
    </rPh>
    <rPh sb="4" eb="5">
      <t>オ</t>
    </rPh>
    <rPh sb="5" eb="6">
      <t>セン</t>
    </rPh>
    <phoneticPr fontId="13"/>
  </si>
  <si>
    <t>3・4・311</t>
    <phoneticPr fontId="13"/>
  </si>
  <si>
    <t>神宮寺正楽寺線</t>
    <rPh sb="0" eb="3">
      <t>ジングウジ</t>
    </rPh>
    <rPh sb="3" eb="4">
      <t>ショウ</t>
    </rPh>
    <rPh sb="4" eb="5">
      <t>ラク</t>
    </rPh>
    <rPh sb="5" eb="6">
      <t>テラ</t>
    </rPh>
    <rPh sb="6" eb="7">
      <t>セン</t>
    </rPh>
    <phoneticPr fontId="13"/>
  </si>
  <si>
    <t>3・4・312</t>
    <phoneticPr fontId="13"/>
  </si>
  <si>
    <t>神宮寺井伊谷宮線</t>
    <rPh sb="0" eb="3">
      <t>ジングウジ</t>
    </rPh>
    <rPh sb="3" eb="4">
      <t>イド</t>
    </rPh>
    <rPh sb="4" eb="5">
      <t>イズ</t>
    </rPh>
    <rPh sb="5" eb="6">
      <t>タニ</t>
    </rPh>
    <rPh sb="6" eb="7">
      <t>ミヤ</t>
    </rPh>
    <rPh sb="7" eb="8">
      <t>セン</t>
    </rPh>
    <phoneticPr fontId="13"/>
  </si>
  <si>
    <t>3・4・313</t>
    <phoneticPr fontId="13"/>
  </si>
  <si>
    <t>井伊谷宮参道線</t>
    <rPh sb="0" eb="1">
      <t>イド</t>
    </rPh>
    <rPh sb="1" eb="2">
      <t>イズ</t>
    </rPh>
    <rPh sb="2" eb="3">
      <t>タニ</t>
    </rPh>
    <rPh sb="3" eb="4">
      <t>ミヤ</t>
    </rPh>
    <rPh sb="4" eb="6">
      <t>サンドウ</t>
    </rPh>
    <rPh sb="6" eb="7">
      <t>セン</t>
    </rPh>
    <phoneticPr fontId="13"/>
  </si>
  <si>
    <t>3・4・401</t>
    <phoneticPr fontId="13"/>
  </si>
  <si>
    <t>大苗代西汐田線</t>
    <rPh sb="0" eb="1">
      <t>オオ</t>
    </rPh>
    <rPh sb="1" eb="2">
      <t>ナエ</t>
    </rPh>
    <rPh sb="2" eb="3">
      <t>シロ</t>
    </rPh>
    <rPh sb="3" eb="4">
      <t>ニシ</t>
    </rPh>
    <rPh sb="4" eb="5">
      <t>シオ</t>
    </rPh>
    <rPh sb="5" eb="6">
      <t>タ</t>
    </rPh>
    <rPh sb="6" eb="7">
      <t>セン</t>
    </rPh>
    <phoneticPr fontId="13"/>
  </si>
  <si>
    <t>町告15</t>
    <rPh sb="0" eb="1">
      <t>マチ</t>
    </rPh>
    <rPh sb="1" eb="2">
      <t>コク</t>
    </rPh>
    <phoneticPr fontId="13"/>
  </si>
  <si>
    <t>7・6・ 1</t>
    <phoneticPr fontId="13"/>
  </si>
  <si>
    <t>助信６号線</t>
  </si>
  <si>
    <t>7・7・ 2</t>
    <phoneticPr fontId="13"/>
  </si>
  <si>
    <t>早馬１号線</t>
  </si>
  <si>
    <t>市告125</t>
    <phoneticPr fontId="13"/>
  </si>
  <si>
    <t>7・5・ 3</t>
    <phoneticPr fontId="13"/>
  </si>
  <si>
    <t>横尾川山線</t>
  </si>
  <si>
    <t>7・6・ 4</t>
    <phoneticPr fontId="13"/>
  </si>
  <si>
    <t>鍛冶平田１号線</t>
  </si>
  <si>
    <t>市告172</t>
    <phoneticPr fontId="13"/>
  </si>
  <si>
    <t>7・5・ 6</t>
    <phoneticPr fontId="13"/>
  </si>
  <si>
    <t>半田東三方線</t>
  </si>
  <si>
    <t>7・5・ 7</t>
    <phoneticPr fontId="13"/>
  </si>
  <si>
    <t>東４号線</t>
  </si>
  <si>
    <t>7・5・ 8</t>
    <phoneticPr fontId="13"/>
  </si>
  <si>
    <t>東５号線</t>
  </si>
  <si>
    <t>7・5・10</t>
    <phoneticPr fontId="13"/>
  </si>
  <si>
    <t>白昭沢上線</t>
  </si>
  <si>
    <t>7・4・11</t>
    <phoneticPr fontId="13"/>
  </si>
  <si>
    <t>西岸ふれあい通り線</t>
  </si>
  <si>
    <t>7・4・12</t>
    <phoneticPr fontId="13"/>
  </si>
  <si>
    <t>西岸もくせい通り線</t>
  </si>
  <si>
    <t>7・5・13</t>
    <phoneticPr fontId="13"/>
  </si>
  <si>
    <t>西岸むくげ通り線</t>
  </si>
  <si>
    <t>7・5・14</t>
    <phoneticPr fontId="13"/>
  </si>
  <si>
    <t>西岸みちくさ通り線</t>
  </si>
  <si>
    <t>7・4・15</t>
    <phoneticPr fontId="13"/>
  </si>
  <si>
    <t>和地線</t>
  </si>
  <si>
    <t>7・5・16</t>
    <phoneticPr fontId="13"/>
  </si>
  <si>
    <t>新川桜橋線</t>
  </si>
  <si>
    <t>7・6・17</t>
    <phoneticPr fontId="13"/>
  </si>
  <si>
    <t>大門通東線</t>
  </si>
  <si>
    <t>7・6・18</t>
    <phoneticPr fontId="13"/>
  </si>
  <si>
    <t>大門通南線</t>
  </si>
  <si>
    <t>7・6・19</t>
    <phoneticPr fontId="13"/>
  </si>
  <si>
    <t>大門通西線</t>
  </si>
  <si>
    <t>7・6・20</t>
    <phoneticPr fontId="13"/>
  </si>
  <si>
    <t>砂山海老塚線</t>
  </si>
  <si>
    <t>7・5・21</t>
    <phoneticPr fontId="13"/>
  </si>
  <si>
    <t>新都市中央２号線</t>
    <rPh sb="0" eb="1">
      <t>シン</t>
    </rPh>
    <rPh sb="1" eb="2">
      <t>ト</t>
    </rPh>
    <rPh sb="2" eb="3">
      <t>シ</t>
    </rPh>
    <rPh sb="3" eb="5">
      <t>チュウオウ</t>
    </rPh>
    <rPh sb="6" eb="7">
      <t>ゴウ</t>
    </rPh>
    <rPh sb="7" eb="8">
      <t>セン</t>
    </rPh>
    <phoneticPr fontId="13"/>
  </si>
  <si>
    <t>市告24</t>
    <rPh sb="0" eb="1">
      <t>シ</t>
    </rPh>
    <phoneticPr fontId="13"/>
  </si>
  <si>
    <t>8・7・ 1</t>
    <phoneticPr fontId="13"/>
  </si>
  <si>
    <t>中田島上島線</t>
  </si>
  <si>
    <t>市告1098</t>
    <phoneticPr fontId="13"/>
  </si>
  <si>
    <t>8・6・ 2</t>
    <phoneticPr fontId="13"/>
  </si>
  <si>
    <t>高丘９号線</t>
  </si>
  <si>
    <t>市告45</t>
    <phoneticPr fontId="13"/>
  </si>
  <si>
    <t>8・6・ 3</t>
    <phoneticPr fontId="13"/>
  </si>
  <si>
    <t>高丘１０号線</t>
  </si>
  <si>
    <t>8・6・ 4</t>
    <phoneticPr fontId="13"/>
  </si>
  <si>
    <t>高丘１１号線</t>
  </si>
  <si>
    <t>8・7・ 5</t>
    <phoneticPr fontId="13"/>
  </si>
  <si>
    <t>上島線</t>
  </si>
  <si>
    <t>市告48</t>
    <phoneticPr fontId="13"/>
  </si>
  <si>
    <t>8・7・ 6</t>
    <phoneticPr fontId="13"/>
  </si>
  <si>
    <t>有玉南十軒線</t>
    <rPh sb="4" eb="5">
      <t>ケン</t>
    </rPh>
    <phoneticPr fontId="13"/>
  </si>
  <si>
    <t>市告199</t>
    <phoneticPr fontId="13"/>
  </si>
  <si>
    <t>8・4・ 7</t>
    <phoneticPr fontId="13"/>
  </si>
  <si>
    <t>旭平田線</t>
  </si>
  <si>
    <t>県告792</t>
    <phoneticPr fontId="13"/>
  </si>
  <si>
    <t>8・6・8</t>
    <phoneticPr fontId="13"/>
  </si>
  <si>
    <t>新都市中央１号線</t>
    <rPh sb="0" eb="1">
      <t>シン</t>
    </rPh>
    <rPh sb="1" eb="2">
      <t>ト</t>
    </rPh>
    <rPh sb="2" eb="3">
      <t>シ</t>
    </rPh>
    <rPh sb="3" eb="5">
      <t>チュウオウ</t>
    </rPh>
    <rPh sb="6" eb="7">
      <t>ゴウ</t>
    </rPh>
    <rPh sb="7" eb="8">
      <t>セン</t>
    </rPh>
    <phoneticPr fontId="13"/>
  </si>
  <si>
    <t>8・7・9</t>
    <phoneticPr fontId="13"/>
  </si>
  <si>
    <t>高塚駅南北連絡線</t>
    <rPh sb="0" eb="2">
      <t>タカツカ</t>
    </rPh>
    <rPh sb="2" eb="3">
      <t>エキ</t>
    </rPh>
    <rPh sb="3" eb="5">
      <t>ナンボク</t>
    </rPh>
    <rPh sb="5" eb="8">
      <t>レンラクセン</t>
    </rPh>
    <phoneticPr fontId="13"/>
  </si>
  <si>
    <t>市告389</t>
    <rPh sb="0" eb="2">
      <t>シコク</t>
    </rPh>
    <phoneticPr fontId="13"/>
  </si>
  <si>
    <t>天竜川駅南北連絡線</t>
    <rPh sb="4" eb="6">
      <t>ナンボク</t>
    </rPh>
    <rPh sb="6" eb="9">
      <t>レンラクセン</t>
    </rPh>
    <phoneticPr fontId="13"/>
  </si>
  <si>
    <t>市告631</t>
    <rPh sb="0" eb="1">
      <t>シ</t>
    </rPh>
    <rPh sb="1" eb="2">
      <t>コク</t>
    </rPh>
    <phoneticPr fontId="13"/>
  </si>
  <si>
    <t>8・6・201</t>
    <phoneticPr fontId="13"/>
  </si>
  <si>
    <t>船明大池線</t>
    <rPh sb="3" eb="4">
      <t>イケ</t>
    </rPh>
    <phoneticPr fontId="13"/>
  </si>
  <si>
    <t>市告7</t>
    <phoneticPr fontId="13"/>
  </si>
  <si>
    <t>8・7・202</t>
    <phoneticPr fontId="13"/>
  </si>
  <si>
    <t>堀合川久保線</t>
  </si>
  <si>
    <t>向島浜名線</t>
    <rPh sb="2" eb="4">
      <t>ハマナ</t>
    </rPh>
    <phoneticPr fontId="13"/>
  </si>
  <si>
    <t>県告336</t>
    <rPh sb="0" eb="1">
      <t>ケン</t>
    </rPh>
    <phoneticPr fontId="13"/>
  </si>
  <si>
    <t>向島弁天線</t>
  </si>
  <si>
    <t>県告46</t>
    <rPh sb="0" eb="1">
      <t>ケン</t>
    </rPh>
    <phoneticPr fontId="13"/>
  </si>
  <si>
    <t>県告284</t>
    <phoneticPr fontId="13"/>
  </si>
  <si>
    <t>市道</t>
    <rPh sb="0" eb="1">
      <t>シ</t>
    </rPh>
    <phoneticPr fontId="13"/>
  </si>
  <si>
    <t>浜名弁天線</t>
    <rPh sb="0" eb="2">
      <t>ハマナ</t>
    </rPh>
    <phoneticPr fontId="13"/>
  </si>
  <si>
    <t>市告130</t>
    <phoneticPr fontId="13"/>
  </si>
  <si>
    <t>3・4・ 4</t>
    <phoneticPr fontId="13"/>
  </si>
  <si>
    <t>住吉線</t>
  </si>
  <si>
    <t>市告90</t>
    <phoneticPr fontId="13"/>
  </si>
  <si>
    <t>港町日ヶ崎線</t>
  </si>
  <si>
    <t>泉町通線</t>
  </si>
  <si>
    <t>分川一の橋線</t>
    <rPh sb="0" eb="1">
      <t>ブン</t>
    </rPh>
    <rPh sb="1" eb="2">
      <t>ガワ</t>
    </rPh>
    <phoneticPr fontId="13"/>
  </si>
  <si>
    <t>3・5・ 8</t>
    <phoneticPr fontId="13"/>
  </si>
  <si>
    <t>谷上大沢線</t>
  </si>
  <si>
    <t>市告2</t>
    <rPh sb="0" eb="1">
      <t>シ</t>
    </rPh>
    <rPh sb="1" eb="2">
      <t>コク</t>
    </rPh>
    <phoneticPr fontId="13"/>
  </si>
  <si>
    <t>3・4・ 9</t>
    <phoneticPr fontId="13"/>
  </si>
  <si>
    <t>鷲津駅谷上線</t>
  </si>
  <si>
    <t>鷲津駅</t>
  </si>
  <si>
    <t>3・4・10</t>
    <phoneticPr fontId="13"/>
  </si>
  <si>
    <t>南部幹線</t>
  </si>
  <si>
    <t>新所原駅</t>
  </si>
  <si>
    <t>県告663</t>
    <rPh sb="0" eb="1">
      <t>ケン</t>
    </rPh>
    <rPh sb="1" eb="2">
      <t>コク</t>
    </rPh>
    <phoneticPr fontId="13"/>
  </si>
  <si>
    <t>3・5・11</t>
    <phoneticPr fontId="13"/>
  </si>
  <si>
    <t>新所原岡崎線</t>
  </si>
  <si>
    <t>新所原駅嵩山線</t>
  </si>
  <si>
    <t>新所原駅</t>
    <rPh sb="0" eb="3">
      <t>シンジョハラ</t>
    </rPh>
    <rPh sb="3" eb="4">
      <t>エキ</t>
    </rPh>
    <phoneticPr fontId="13"/>
  </si>
  <si>
    <t>3・5・13</t>
    <phoneticPr fontId="13"/>
  </si>
  <si>
    <t>栄町学校線</t>
  </si>
  <si>
    <t>3・4・14</t>
    <phoneticPr fontId="13"/>
  </si>
  <si>
    <t>南上ノ原梅田線</t>
  </si>
  <si>
    <t>3・5・15</t>
    <phoneticPr fontId="13"/>
  </si>
  <si>
    <t>浜名線</t>
  </si>
  <si>
    <t>3・5・16</t>
    <phoneticPr fontId="13"/>
  </si>
  <si>
    <t>弁天住吉線</t>
    <rPh sb="2" eb="4">
      <t>スミヨシ</t>
    </rPh>
    <phoneticPr fontId="13"/>
  </si>
  <si>
    <t xml:space="preserve">市告130 </t>
    <rPh sb="0" eb="1">
      <t>シ</t>
    </rPh>
    <phoneticPr fontId="13"/>
  </si>
  <si>
    <t>3・4・17</t>
    <phoneticPr fontId="13"/>
  </si>
  <si>
    <t>吹寄線</t>
  </si>
  <si>
    <t>大倉戸茶屋松線</t>
    <rPh sb="0" eb="2">
      <t>オオクラ</t>
    </rPh>
    <rPh sb="2" eb="3">
      <t>ド</t>
    </rPh>
    <phoneticPr fontId="13"/>
  </si>
  <si>
    <t>市告111</t>
    <rPh sb="0" eb="1">
      <t>シ</t>
    </rPh>
    <phoneticPr fontId="13"/>
  </si>
  <si>
    <t>3・5・20</t>
    <phoneticPr fontId="13"/>
  </si>
  <si>
    <t>分川大沢線</t>
  </si>
  <si>
    <t xml:space="preserve">市告2 </t>
    <rPh sb="0" eb="1">
      <t>シ</t>
    </rPh>
    <rPh sb="1" eb="2">
      <t>コク</t>
    </rPh>
    <phoneticPr fontId="13"/>
  </si>
  <si>
    <t>3・5・21</t>
    <phoneticPr fontId="13"/>
  </si>
  <si>
    <t>長谷岡崎線</t>
  </si>
  <si>
    <t>新居弁天長谷線</t>
  </si>
  <si>
    <t>県告337</t>
    <rPh sb="0" eb="1">
      <t>ケン</t>
    </rPh>
    <rPh sb="1" eb="2">
      <t>コク</t>
    </rPh>
    <phoneticPr fontId="13"/>
  </si>
  <si>
    <t>県告337</t>
    <phoneticPr fontId="13"/>
  </si>
  <si>
    <t>3・5・23</t>
    <phoneticPr fontId="13"/>
  </si>
  <si>
    <t>大倉戸インタ－線</t>
  </si>
  <si>
    <t>3・4・24</t>
    <phoneticPr fontId="13"/>
  </si>
  <si>
    <t>3・5・25</t>
    <phoneticPr fontId="13"/>
  </si>
  <si>
    <t>三ッ谷谷上線</t>
  </si>
  <si>
    <t>町告4</t>
    <rPh sb="0" eb="1">
      <t>マチ</t>
    </rPh>
    <phoneticPr fontId="13"/>
  </si>
  <si>
    <t>3・5・26</t>
    <phoneticPr fontId="13"/>
  </si>
  <si>
    <t>分川大畑線</t>
  </si>
  <si>
    <t>3・5・27</t>
    <phoneticPr fontId="13"/>
  </si>
  <si>
    <t>小名川横須賀線</t>
  </si>
  <si>
    <t>3・5・28</t>
    <phoneticPr fontId="13"/>
  </si>
  <si>
    <t>表鷲津漁港線</t>
  </si>
  <si>
    <t>3・5・29</t>
    <phoneticPr fontId="13"/>
  </si>
  <si>
    <t>グランド笠子線</t>
    <phoneticPr fontId="13"/>
  </si>
  <si>
    <t>8・7・1</t>
    <phoneticPr fontId="13"/>
  </si>
  <si>
    <t>新所原駅南北連絡線</t>
    <rPh sb="0" eb="3">
      <t>シンジョハラ</t>
    </rPh>
    <rPh sb="3" eb="4">
      <t>エキ</t>
    </rPh>
    <rPh sb="4" eb="6">
      <t>ナンボク</t>
    </rPh>
    <rPh sb="6" eb="8">
      <t>レンラク</t>
    </rPh>
    <rPh sb="8" eb="9">
      <t>セン</t>
    </rPh>
    <phoneticPr fontId="13"/>
  </si>
  <si>
    <t>市告177</t>
    <rPh sb="0" eb="1">
      <t>シ</t>
    </rPh>
    <rPh sb="1" eb="2">
      <t>コク</t>
    </rPh>
    <phoneticPr fontId="13"/>
  </si>
  <si>
    <t>（６）　交通広場（駅前広場等）</t>
    <rPh sb="4" eb="6">
      <t>コウツウ</t>
    </rPh>
    <rPh sb="9" eb="11">
      <t>エキマエ</t>
    </rPh>
    <rPh sb="11" eb="13">
      <t>ヒロバ</t>
    </rPh>
    <rPh sb="13" eb="14">
      <t>トウ</t>
    </rPh>
    <phoneticPr fontId="1"/>
  </si>
  <si>
    <t>　　　　　　</t>
  </si>
  <si>
    <t>鉄道名</t>
  </si>
  <si>
    <t xml:space="preserve">交通広場面積 (㎡) </t>
    <rPh sb="0" eb="2">
      <t>コウツウ</t>
    </rPh>
    <phoneticPr fontId="1"/>
  </si>
  <si>
    <r>
      <t>利用者数</t>
    </r>
    <r>
      <rPr>
        <vertAlign val="superscript"/>
        <sz val="18"/>
        <rFont val="ＭＳ Ｐゴシック"/>
        <family val="3"/>
        <charset val="128"/>
      </rPr>
      <t>※</t>
    </r>
    <rPh sb="0" eb="3">
      <t>リヨウシャ</t>
    </rPh>
    <rPh sb="3" eb="4">
      <t>スウ</t>
    </rPh>
    <phoneticPr fontId="16"/>
  </si>
  <si>
    <t>都市計画道路名</t>
    <rPh sb="0" eb="2">
      <t>トシ</t>
    </rPh>
    <rPh sb="2" eb="4">
      <t>ケイカク</t>
    </rPh>
    <rPh sb="4" eb="6">
      <t>ドウロ</t>
    </rPh>
    <rPh sb="6" eb="7">
      <t>メイ</t>
    </rPh>
    <phoneticPr fontId="1"/>
  </si>
  <si>
    <t>供用面積</t>
  </si>
  <si>
    <t>（人/日）</t>
    <rPh sb="3" eb="4">
      <t>ヒ</t>
    </rPh>
    <phoneticPr fontId="1"/>
  </si>
  <si>
    <t>伊豆急下田駅</t>
    <rPh sb="0" eb="2">
      <t>イズ</t>
    </rPh>
    <rPh sb="2" eb="3">
      <t>キュウ</t>
    </rPh>
    <phoneticPr fontId="13"/>
  </si>
  <si>
    <t>伊豆急行</t>
  </si>
  <si>
    <t>私鉄</t>
  </si>
  <si>
    <t>市告10</t>
    <rPh sb="0" eb="1">
      <t>シ</t>
    </rPh>
    <rPh sb="1" eb="2">
      <t>コク</t>
    </rPh>
    <phoneticPr fontId="13"/>
  </si>
  <si>
    <t>下田駅前通り線</t>
  </si>
  <si>
    <t>建告2358</t>
  </si>
  <si>
    <t>浜峰線</t>
  </si>
  <si>
    <t>町告42</t>
    <phoneticPr fontId="1"/>
  </si>
  <si>
    <t>新幹線、東海道本線、伊東線</t>
    <rPh sb="4" eb="7">
      <t>トウカイドウ</t>
    </rPh>
    <rPh sb="7" eb="9">
      <t>ホンセン</t>
    </rPh>
    <phoneticPr fontId="16"/>
  </si>
  <si>
    <t>ＪＲ</t>
  </si>
  <si>
    <t>建告386</t>
    <phoneticPr fontId="1"/>
  </si>
  <si>
    <t>来宮駅</t>
    <phoneticPr fontId="16"/>
  </si>
  <si>
    <t>伊東線</t>
  </si>
  <si>
    <t>-</t>
    <phoneticPr fontId="16"/>
  </si>
  <si>
    <t>来の宮駅笹尻線</t>
    <rPh sb="0" eb="1">
      <t>ライ</t>
    </rPh>
    <rPh sb="2" eb="3">
      <t>ミヤ</t>
    </rPh>
    <rPh sb="3" eb="4">
      <t>エキ</t>
    </rPh>
    <rPh sb="4" eb="5">
      <t>ササ</t>
    </rPh>
    <rPh sb="5" eb="6">
      <t>ジリ</t>
    </rPh>
    <rPh sb="6" eb="7">
      <t>セン</t>
    </rPh>
    <phoneticPr fontId="1"/>
  </si>
  <si>
    <t>修善寺駅（北）</t>
  </si>
  <si>
    <t>伊豆箱根鉄道駿豆線</t>
    <phoneticPr fontId="16"/>
  </si>
  <si>
    <t>御殿場</t>
  </si>
  <si>
    <t>御殿場線</t>
  </si>
  <si>
    <t>建告1212</t>
  </si>
  <si>
    <t>小山広域</t>
  </si>
  <si>
    <t>三島駅(北)</t>
  </si>
  <si>
    <t>新幹線、東海道本線</t>
  </si>
  <si>
    <t>市告61</t>
  </si>
  <si>
    <t>三島駅(南)</t>
  </si>
  <si>
    <t>新幹線、東海道本線、駿豆線</t>
    <rPh sb="10" eb="12">
      <t>スンズ</t>
    </rPh>
    <rPh sb="12" eb="13">
      <t>セン</t>
    </rPh>
    <phoneticPr fontId="16"/>
  </si>
  <si>
    <t>ＪＲ、私鉄</t>
    <rPh sb="3" eb="5">
      <t>シテツ</t>
    </rPh>
    <phoneticPr fontId="16"/>
  </si>
  <si>
    <t>沼津駅（南）</t>
  </si>
  <si>
    <t>東海道本線、御殿場線</t>
    <rPh sb="6" eb="9">
      <t>ゴテンバ</t>
    </rPh>
    <rPh sb="9" eb="10">
      <t>セン</t>
    </rPh>
    <phoneticPr fontId="16"/>
  </si>
  <si>
    <t>県告326</t>
  </si>
  <si>
    <t>沼津駅（北）</t>
  </si>
  <si>
    <t>ＪＲ</t>
    <phoneticPr fontId="16"/>
  </si>
  <si>
    <t>東海道本線</t>
  </si>
  <si>
    <t>富士駅(北)</t>
  </si>
  <si>
    <t>東海道本線、身延線</t>
    <rPh sb="6" eb="9">
      <t>ミノブセン</t>
    </rPh>
    <phoneticPr fontId="16"/>
  </si>
  <si>
    <t>県告246</t>
    <phoneticPr fontId="1"/>
  </si>
  <si>
    <t>富士駅(南)</t>
  </si>
  <si>
    <t>建告637</t>
    <phoneticPr fontId="1"/>
  </si>
  <si>
    <t>身延線</t>
  </si>
  <si>
    <t>建告400</t>
    <phoneticPr fontId="1"/>
  </si>
  <si>
    <t>建告2214</t>
    <phoneticPr fontId="1"/>
  </si>
  <si>
    <t>新富士駅(北)</t>
  </si>
  <si>
    <t>新幹線</t>
  </si>
  <si>
    <t>県告786</t>
    <rPh sb="0" eb="1">
      <t>ケン</t>
    </rPh>
    <rPh sb="1" eb="2">
      <t>コク</t>
    </rPh>
    <phoneticPr fontId="1"/>
  </si>
  <si>
    <t>田子浦伝法線</t>
  </si>
  <si>
    <t>新富士駅(南)</t>
  </si>
  <si>
    <t>市告136</t>
    <rPh sb="0" eb="1">
      <t>シ</t>
    </rPh>
    <rPh sb="1" eb="2">
      <t>コク</t>
    </rPh>
    <phoneticPr fontId="1"/>
  </si>
  <si>
    <t>富士川駅(東)</t>
  </si>
  <si>
    <t>富士川駅(西)</t>
  </si>
  <si>
    <t>市告38</t>
    <phoneticPr fontId="1"/>
  </si>
  <si>
    <t>静岡</t>
    <rPh sb="0" eb="2">
      <t>シズオカ</t>
    </rPh>
    <phoneticPr fontId="16"/>
  </si>
  <si>
    <t>静岡市</t>
    <rPh sb="0" eb="2">
      <t>シズオカ</t>
    </rPh>
    <rPh sb="2" eb="3">
      <t>シ</t>
    </rPh>
    <phoneticPr fontId="16"/>
  </si>
  <si>
    <t>新蒲原駅</t>
    <phoneticPr fontId="16"/>
  </si>
  <si>
    <t>S46.3.31</t>
    <phoneticPr fontId="1"/>
  </si>
  <si>
    <t>県告819</t>
    <phoneticPr fontId="1"/>
  </si>
  <si>
    <t>東小学校駅前線</t>
  </si>
  <si>
    <t>S18.4.14</t>
    <phoneticPr fontId="1"/>
  </si>
  <si>
    <t>清水駅(西)</t>
  </si>
  <si>
    <t>S36.7.7</t>
    <phoneticPr fontId="1"/>
  </si>
  <si>
    <t>清水駅(東)</t>
  </si>
  <si>
    <t>H13.6.25</t>
    <phoneticPr fontId="1"/>
  </si>
  <si>
    <t>清水駅東口松原町線</t>
    <rPh sb="0" eb="2">
      <t>シミズ</t>
    </rPh>
    <rPh sb="2" eb="3">
      <t>エキ</t>
    </rPh>
    <rPh sb="3" eb="5">
      <t>ヒガシグチ</t>
    </rPh>
    <rPh sb="5" eb="7">
      <t>マツバラ</t>
    </rPh>
    <rPh sb="7" eb="8">
      <t>マチ</t>
    </rPh>
    <rPh sb="8" eb="9">
      <t>セン</t>
    </rPh>
    <phoneticPr fontId="1"/>
  </si>
  <si>
    <t>草薙駅(南)</t>
    <phoneticPr fontId="1"/>
  </si>
  <si>
    <t>S39.3.4</t>
    <phoneticPr fontId="1"/>
  </si>
  <si>
    <t>草薙駅通線</t>
    <phoneticPr fontId="1"/>
  </si>
  <si>
    <t>草薙駅(北)</t>
    <phoneticPr fontId="1"/>
  </si>
  <si>
    <t>H24.6.27</t>
    <phoneticPr fontId="1"/>
  </si>
  <si>
    <t>市告471</t>
    <phoneticPr fontId="1"/>
  </si>
  <si>
    <t>草薙駅北口通線</t>
    <rPh sb="3" eb="4">
      <t>キタ</t>
    </rPh>
    <rPh sb="4" eb="5">
      <t>クチ</t>
    </rPh>
    <phoneticPr fontId="1"/>
  </si>
  <si>
    <t>東静岡駅(南)</t>
  </si>
  <si>
    <t>H4.2.7</t>
    <phoneticPr fontId="1"/>
  </si>
  <si>
    <t>東静岡駅(北)</t>
  </si>
  <si>
    <t>静岡駅(北)</t>
    <phoneticPr fontId="1"/>
  </si>
  <si>
    <t>S21.10.3</t>
    <phoneticPr fontId="1"/>
  </si>
  <si>
    <t>S47.1.28</t>
    <phoneticPr fontId="1"/>
  </si>
  <si>
    <t>静岡駅(南)</t>
    <phoneticPr fontId="1"/>
  </si>
  <si>
    <t>安倍川駅（東）</t>
    <rPh sb="0" eb="4">
      <t>アベカワエキ</t>
    </rPh>
    <rPh sb="5" eb="6">
      <t>ヒガシ</t>
    </rPh>
    <phoneticPr fontId="1"/>
  </si>
  <si>
    <t>H20.6.20</t>
    <phoneticPr fontId="1"/>
  </si>
  <si>
    <t>みずほ東新田線</t>
    <rPh sb="3" eb="4">
      <t>ヒガシ</t>
    </rPh>
    <rPh sb="4" eb="6">
      <t>シンデン</t>
    </rPh>
    <rPh sb="6" eb="7">
      <t>セン</t>
    </rPh>
    <phoneticPr fontId="1"/>
  </si>
  <si>
    <t>S32.3.30</t>
    <phoneticPr fontId="1"/>
  </si>
  <si>
    <t>焼津駅(北)</t>
  </si>
  <si>
    <t>焼津駅(南)</t>
  </si>
  <si>
    <t>県告243</t>
    <phoneticPr fontId="1"/>
  </si>
  <si>
    <t>焼津駅道原線</t>
    <rPh sb="0" eb="3">
      <t>ヤイヅエキ</t>
    </rPh>
    <rPh sb="3" eb="4">
      <t>ミチ</t>
    </rPh>
    <rPh sb="4" eb="5">
      <t>ハラ</t>
    </rPh>
    <rPh sb="5" eb="6">
      <t>セン</t>
    </rPh>
    <phoneticPr fontId="1"/>
  </si>
  <si>
    <t>西焼津駅(北)</t>
  </si>
  <si>
    <t>東海道本線</t>
    <phoneticPr fontId="16"/>
  </si>
  <si>
    <t>県告883</t>
    <phoneticPr fontId="1"/>
  </si>
  <si>
    <t>西焼津駅(南)</t>
  </si>
  <si>
    <t>藤枝駅(北)</t>
  </si>
  <si>
    <t>県告384</t>
    <phoneticPr fontId="1"/>
  </si>
  <si>
    <t>藤枝駅(南)</t>
  </si>
  <si>
    <t>S31.4.9</t>
    <phoneticPr fontId="1"/>
  </si>
  <si>
    <t>市告19</t>
    <rPh sb="0" eb="1">
      <t>シ</t>
    </rPh>
    <phoneticPr fontId="1"/>
  </si>
  <si>
    <t>－</t>
    <phoneticPr fontId="1"/>
  </si>
  <si>
    <t>H8.4.2</t>
    <phoneticPr fontId="1"/>
  </si>
  <si>
    <t>藤枝駅広幡線</t>
    <rPh sb="0" eb="3">
      <t>フジエダエキ</t>
    </rPh>
    <phoneticPr fontId="1"/>
  </si>
  <si>
    <t>島田駅（北）</t>
    <rPh sb="4" eb="5">
      <t>キタ</t>
    </rPh>
    <phoneticPr fontId="1"/>
  </si>
  <si>
    <t>S28.4.7</t>
    <phoneticPr fontId="1"/>
  </si>
  <si>
    <t>県告1219</t>
    <phoneticPr fontId="1"/>
  </si>
  <si>
    <t>島田駅中央線</t>
    <rPh sb="3" eb="5">
      <t>チュウオウ</t>
    </rPh>
    <phoneticPr fontId="1"/>
  </si>
  <si>
    <t>島田駅（南）</t>
    <rPh sb="4" eb="5">
      <t>ミナミ</t>
    </rPh>
    <phoneticPr fontId="1"/>
  </si>
  <si>
    <t>東海道本線</t>
    <phoneticPr fontId="1"/>
  </si>
  <si>
    <t>JR</t>
    <phoneticPr fontId="1"/>
  </si>
  <si>
    <t>H17.7.7</t>
    <phoneticPr fontId="1"/>
  </si>
  <si>
    <t>市告217</t>
    <rPh sb="0" eb="1">
      <t>シ</t>
    </rPh>
    <rPh sb="1" eb="2">
      <t>コク</t>
    </rPh>
    <phoneticPr fontId="1"/>
  </si>
  <si>
    <t>島田駅南口線</t>
    <rPh sb="2" eb="3">
      <t>エキ</t>
    </rPh>
    <rPh sb="3" eb="4">
      <t>ミナミ</t>
    </rPh>
    <rPh sb="4" eb="5">
      <t>クチ</t>
    </rPh>
    <rPh sb="5" eb="6">
      <t>セン</t>
    </rPh>
    <phoneticPr fontId="1"/>
  </si>
  <si>
    <t>H5.1.5</t>
  </si>
  <si>
    <t>S63.12.27</t>
    <phoneticPr fontId="1"/>
  </si>
  <si>
    <t>県告1219</t>
    <rPh sb="0" eb="1">
      <t>ケン</t>
    </rPh>
    <rPh sb="1" eb="2">
      <t>コク</t>
    </rPh>
    <phoneticPr fontId="1"/>
  </si>
  <si>
    <t>掛川駅(北)</t>
  </si>
  <si>
    <t>新幹線、東海道本線、天浜線</t>
    <rPh sb="10" eb="13">
      <t>テンハマセン</t>
    </rPh>
    <phoneticPr fontId="16"/>
  </si>
  <si>
    <t>県告871</t>
    <rPh sb="0" eb="1">
      <t>ケン</t>
    </rPh>
    <rPh sb="1" eb="2">
      <t>コク</t>
    </rPh>
    <phoneticPr fontId="1"/>
  </si>
  <si>
    <t>掛川駅(南)</t>
  </si>
  <si>
    <t>県告147</t>
    <rPh sb="0" eb="1">
      <t>ケン</t>
    </rPh>
    <rPh sb="1" eb="2">
      <t>コク</t>
    </rPh>
    <phoneticPr fontId="1"/>
  </si>
  <si>
    <t>菊川駅(北）</t>
    <rPh sb="4" eb="5">
      <t>キタ</t>
    </rPh>
    <phoneticPr fontId="16"/>
  </si>
  <si>
    <t>菊川駅北口線</t>
    <rPh sb="3" eb="6">
      <t>キタグチセン</t>
    </rPh>
    <phoneticPr fontId="16"/>
  </si>
  <si>
    <t>菊川駅（南）</t>
    <rPh sb="4" eb="5">
      <t>ミナミ</t>
    </rPh>
    <phoneticPr fontId="16"/>
  </si>
  <si>
    <t>袋井駅（北）</t>
    <phoneticPr fontId="1"/>
  </si>
  <si>
    <t>市告8</t>
    <rPh sb="0" eb="1">
      <t>シ</t>
    </rPh>
    <rPh sb="1" eb="2">
      <t>コク</t>
    </rPh>
    <phoneticPr fontId="1"/>
  </si>
  <si>
    <t>東通久能線</t>
    <rPh sb="0" eb="1">
      <t>ヒガシ</t>
    </rPh>
    <rPh sb="1" eb="2">
      <t>トオ</t>
    </rPh>
    <rPh sb="2" eb="4">
      <t>クノウ</t>
    </rPh>
    <rPh sb="4" eb="5">
      <t>セン</t>
    </rPh>
    <phoneticPr fontId="1"/>
  </si>
  <si>
    <t>袋井駅（南）</t>
  </si>
  <si>
    <t>南口駅前線</t>
  </si>
  <si>
    <t>愛野駅（北）</t>
  </si>
  <si>
    <t>祢宜弥線</t>
  </si>
  <si>
    <t>愛野駅（南）</t>
  </si>
  <si>
    <t>愛野駅小笠山公園線</t>
    <phoneticPr fontId="1"/>
  </si>
  <si>
    <t>磐田駅(北)</t>
  </si>
  <si>
    <t>市告33</t>
    <rPh sb="0" eb="1">
      <t>シ</t>
    </rPh>
    <phoneticPr fontId="1"/>
  </si>
  <si>
    <t>磐田山梨線</t>
    <rPh sb="2" eb="4">
      <t>ヤマナシ</t>
    </rPh>
    <rPh sb="4" eb="5">
      <t>セン</t>
    </rPh>
    <phoneticPr fontId="1"/>
  </si>
  <si>
    <t>磐田駅(南)</t>
  </si>
  <si>
    <t>県告293</t>
    <phoneticPr fontId="1"/>
  </si>
  <si>
    <t>御厨駅(北)</t>
    <rPh sb="0" eb="2">
      <t>ミクリヤ</t>
    </rPh>
    <phoneticPr fontId="16"/>
  </si>
  <si>
    <t>三ケ野新貝２号線</t>
    <phoneticPr fontId="1"/>
  </si>
  <si>
    <t>御厨駅(南)</t>
    <rPh sb="0" eb="2">
      <t>ミクリヤ</t>
    </rPh>
    <phoneticPr fontId="16"/>
  </si>
  <si>
    <t>県告679</t>
    <phoneticPr fontId="1"/>
  </si>
  <si>
    <t>豊田町駅（南）</t>
  </si>
  <si>
    <t>県告395</t>
    <phoneticPr fontId="1"/>
  </si>
  <si>
    <t>豊田町駅（北）</t>
  </si>
  <si>
    <t>浜松駅（北）</t>
    <rPh sb="4" eb="5">
      <t>キタ</t>
    </rPh>
    <phoneticPr fontId="13"/>
  </si>
  <si>
    <t>新幹線、東海道本線</t>
    <rPh sb="0" eb="3">
      <t>シンカンセン</t>
    </rPh>
    <phoneticPr fontId="16"/>
  </si>
  <si>
    <t>県告378</t>
    <phoneticPr fontId="13"/>
  </si>
  <si>
    <t>浜松駅（南）</t>
    <rPh sb="4" eb="5">
      <t>ミナミ</t>
    </rPh>
    <phoneticPr fontId="13"/>
  </si>
  <si>
    <t>県告1111</t>
    <phoneticPr fontId="13"/>
  </si>
  <si>
    <t>市告14</t>
    <rPh sb="0" eb="1">
      <t>シ</t>
    </rPh>
    <rPh sb="1" eb="2">
      <t>コク</t>
    </rPh>
    <phoneticPr fontId="13"/>
  </si>
  <si>
    <t>高塚駅</t>
    <rPh sb="0" eb="2">
      <t>タカツカ</t>
    </rPh>
    <rPh sb="2" eb="3">
      <t>エキ</t>
    </rPh>
    <phoneticPr fontId="13"/>
  </si>
  <si>
    <t>東海道本線</t>
    <phoneticPr fontId="13"/>
  </si>
  <si>
    <t>ＪＲ</t>
    <phoneticPr fontId="13"/>
  </si>
  <si>
    <t>高塚駅北通り線</t>
    <rPh sb="0" eb="2">
      <t>タカツカ</t>
    </rPh>
    <rPh sb="2" eb="3">
      <t>エキ</t>
    </rPh>
    <rPh sb="3" eb="4">
      <t>キタ</t>
    </rPh>
    <rPh sb="4" eb="5">
      <t>ドオ</t>
    </rPh>
    <rPh sb="6" eb="7">
      <t>セン</t>
    </rPh>
    <phoneticPr fontId="13"/>
  </si>
  <si>
    <t>舞阪駅</t>
    <rPh sb="0" eb="2">
      <t>マイサカ</t>
    </rPh>
    <rPh sb="2" eb="3">
      <t>エキマエ</t>
    </rPh>
    <phoneticPr fontId="13"/>
  </si>
  <si>
    <t>遠州鉄道</t>
  </si>
  <si>
    <t>市告264</t>
    <rPh sb="0" eb="1">
      <t>シ</t>
    </rPh>
    <phoneticPr fontId="13"/>
  </si>
  <si>
    <t>市告170</t>
    <phoneticPr fontId="13"/>
  </si>
  <si>
    <t>浜北駅前線</t>
    <rPh sb="0" eb="2">
      <t>ハマキタ</t>
    </rPh>
    <rPh sb="2" eb="4">
      <t>エキマエ</t>
    </rPh>
    <rPh sb="4" eb="5">
      <t>セン</t>
    </rPh>
    <phoneticPr fontId="13"/>
  </si>
  <si>
    <t>小林駅</t>
    <rPh sb="0" eb="2">
      <t>コバヤシ</t>
    </rPh>
    <rPh sb="2" eb="3">
      <t>エキ</t>
    </rPh>
    <phoneticPr fontId="57"/>
  </si>
  <si>
    <t>遠州鉄道</t>
    <phoneticPr fontId="57"/>
  </si>
  <si>
    <t>私鉄</t>
    <phoneticPr fontId="57"/>
  </si>
  <si>
    <t>市告示243</t>
    <rPh sb="0" eb="1">
      <t>シ</t>
    </rPh>
    <rPh sb="1" eb="3">
      <t>コクジ</t>
    </rPh>
    <phoneticPr fontId="57"/>
  </si>
  <si>
    <t>小林駅前線</t>
    <rPh sb="0" eb="2">
      <t>コバヤシ</t>
    </rPh>
    <rPh sb="2" eb="3">
      <t>エキ</t>
    </rPh>
    <rPh sb="3" eb="4">
      <t>マエ</t>
    </rPh>
    <rPh sb="4" eb="5">
      <t>セン</t>
    </rPh>
    <phoneticPr fontId="57"/>
  </si>
  <si>
    <t>天浜線、遠州鉄道</t>
  </si>
  <si>
    <t>内告214</t>
    <phoneticPr fontId="13"/>
  </si>
  <si>
    <t>双竜橋鹿島線</t>
    <phoneticPr fontId="13"/>
  </si>
  <si>
    <t>湖西市</t>
    <phoneticPr fontId="13"/>
  </si>
  <si>
    <t>新所原駅（北 ）</t>
    <rPh sb="5" eb="6">
      <t>キタ</t>
    </rPh>
    <phoneticPr fontId="13"/>
  </si>
  <si>
    <t>東海道本線、天浜線</t>
    <rPh sb="6" eb="9">
      <t>テンハマセン</t>
    </rPh>
    <phoneticPr fontId="16"/>
  </si>
  <si>
    <t>県告663</t>
    <phoneticPr fontId="13"/>
  </si>
  <si>
    <t>新所原駅嵩山線</t>
    <rPh sb="0" eb="1">
      <t>シン</t>
    </rPh>
    <rPh sb="1" eb="2">
      <t>ショ</t>
    </rPh>
    <rPh sb="2" eb="3">
      <t>ハラ</t>
    </rPh>
    <rPh sb="3" eb="4">
      <t>エキ</t>
    </rPh>
    <rPh sb="4" eb="5">
      <t>タカ</t>
    </rPh>
    <rPh sb="5" eb="6">
      <t>ヤマ</t>
    </rPh>
    <phoneticPr fontId="13"/>
  </si>
  <si>
    <t>新所原駅（南）</t>
    <rPh sb="5" eb="6">
      <t>ミナミ</t>
    </rPh>
    <phoneticPr fontId="13"/>
  </si>
  <si>
    <t>県告1289</t>
    <phoneticPr fontId="13"/>
  </si>
  <si>
    <t>駅前広場の場合は駅名及び鉄道名等を記載</t>
    <rPh sb="0" eb="2">
      <t>エキマエ</t>
    </rPh>
    <rPh sb="2" eb="4">
      <t>ヒロバ</t>
    </rPh>
    <rPh sb="5" eb="7">
      <t>バアイ</t>
    </rPh>
    <rPh sb="8" eb="10">
      <t>エキメイ</t>
    </rPh>
    <rPh sb="10" eb="11">
      <t>オヨ</t>
    </rPh>
    <rPh sb="12" eb="14">
      <t>テツドウ</t>
    </rPh>
    <rPh sb="14" eb="15">
      <t>メイ</t>
    </rPh>
    <rPh sb="15" eb="16">
      <t>トウ</t>
    </rPh>
    <rPh sb="17" eb="19">
      <t>キサイ</t>
    </rPh>
    <phoneticPr fontId="1"/>
  </si>
  <si>
    <t>※利用者数は、令和6年度移動円滑化取組報告書（鉄道駅）から転記</t>
    <rPh sb="1" eb="3">
      <t>リヨウ</t>
    </rPh>
    <rPh sb="3" eb="4">
      <t>シャ</t>
    </rPh>
    <rPh sb="4" eb="5">
      <t>スウ</t>
    </rPh>
    <rPh sb="7" eb="9">
      <t>レイワ</t>
    </rPh>
    <rPh sb="10" eb="11">
      <t>ネン</t>
    </rPh>
    <rPh sb="11" eb="12">
      <t>ド</t>
    </rPh>
    <rPh sb="12" eb="14">
      <t>イドウ</t>
    </rPh>
    <rPh sb="14" eb="17">
      <t>エンカツカ</t>
    </rPh>
    <rPh sb="17" eb="19">
      <t>トリクミ</t>
    </rPh>
    <rPh sb="19" eb="22">
      <t>ホウコクショ</t>
    </rPh>
    <rPh sb="23" eb="25">
      <t>テツドウ</t>
    </rPh>
    <rPh sb="25" eb="26">
      <t>エキ</t>
    </rPh>
    <rPh sb="29" eb="31">
      <t>テンキ</t>
    </rPh>
    <phoneticPr fontId="16"/>
  </si>
  <si>
    <t>（７）　自由通路</t>
    <rPh sb="4" eb="6">
      <t>ジユウ</t>
    </rPh>
    <rPh sb="6" eb="8">
      <t>ツウロ</t>
    </rPh>
    <phoneticPr fontId="1"/>
  </si>
  <si>
    <t>番号</t>
    <rPh sb="0" eb="2">
      <t>バンゴウ</t>
    </rPh>
    <phoneticPr fontId="1"/>
  </si>
  <si>
    <t>路線名</t>
    <phoneticPr fontId="1"/>
  </si>
  <si>
    <t>幅員</t>
    <rPh sb="0" eb="2">
      <t>フクイン</t>
    </rPh>
    <phoneticPr fontId="1"/>
  </si>
  <si>
    <t>全体延長</t>
    <rPh sb="0" eb="2">
      <t>ゼンタイ</t>
    </rPh>
    <rPh sb="2" eb="4">
      <t>エンチョウ</t>
    </rPh>
    <phoneticPr fontId="1"/>
  </si>
  <si>
    <t>8・7・6</t>
    <phoneticPr fontId="1"/>
  </si>
  <si>
    <t>安倍川駅東西自由通路</t>
    <rPh sb="0" eb="4">
      <t>アベカワエキ</t>
    </rPh>
    <rPh sb="4" eb="6">
      <t>トウザイ</t>
    </rPh>
    <rPh sb="6" eb="8">
      <t>ジユウ</t>
    </rPh>
    <rPh sb="8" eb="10">
      <t>ツウロ</t>
    </rPh>
    <phoneticPr fontId="1"/>
  </si>
  <si>
    <t>安倍川駅</t>
    <phoneticPr fontId="1"/>
  </si>
  <si>
    <t>ＪＲ</t>
    <phoneticPr fontId="1"/>
  </si>
  <si>
    <t>草薙駅南北自由通路</t>
    <phoneticPr fontId="1"/>
  </si>
  <si>
    <t>草薙駅</t>
    <phoneticPr fontId="1"/>
  </si>
  <si>
    <t>東遠広域</t>
    <rPh sb="0" eb="2">
      <t>トウエン</t>
    </rPh>
    <rPh sb="2" eb="4">
      <t>コウイキ</t>
    </rPh>
    <phoneticPr fontId="16"/>
  </si>
  <si>
    <t>菊川市</t>
    <rPh sb="0" eb="2">
      <t>キクガワ</t>
    </rPh>
    <rPh sb="2" eb="3">
      <t>シ</t>
    </rPh>
    <phoneticPr fontId="16"/>
  </si>
  <si>
    <t>菊川駅南北連絡線</t>
    <rPh sb="0" eb="2">
      <t>キクガワ</t>
    </rPh>
    <rPh sb="2" eb="3">
      <t>エキ</t>
    </rPh>
    <rPh sb="3" eb="5">
      <t>ナンボク</t>
    </rPh>
    <rPh sb="5" eb="7">
      <t>レンラク</t>
    </rPh>
    <rPh sb="7" eb="8">
      <t>セン</t>
    </rPh>
    <phoneticPr fontId="16"/>
  </si>
  <si>
    <t>菊川駅</t>
    <rPh sb="0" eb="2">
      <t>キクガワ</t>
    </rPh>
    <rPh sb="2" eb="3">
      <t>エキ</t>
    </rPh>
    <phoneticPr fontId="16"/>
  </si>
  <si>
    <t>市告7</t>
    <rPh sb="0" eb="1">
      <t>シ</t>
    </rPh>
    <rPh sb="1" eb="2">
      <t>コク</t>
    </rPh>
    <phoneticPr fontId="16"/>
  </si>
  <si>
    <t>中遠広域</t>
    <rPh sb="0" eb="2">
      <t>チュウエン</t>
    </rPh>
    <rPh sb="2" eb="4">
      <t>コウイキ</t>
    </rPh>
    <phoneticPr fontId="1"/>
  </si>
  <si>
    <t>8・7・5</t>
    <phoneticPr fontId="1"/>
  </si>
  <si>
    <t>袋井駅南北連絡線</t>
    <rPh sb="0" eb="2">
      <t>フクロイ</t>
    </rPh>
    <rPh sb="2" eb="3">
      <t>エキ</t>
    </rPh>
    <rPh sb="3" eb="5">
      <t>ナンボク</t>
    </rPh>
    <rPh sb="5" eb="7">
      <t>レンラク</t>
    </rPh>
    <rPh sb="7" eb="8">
      <t>セン</t>
    </rPh>
    <phoneticPr fontId="1"/>
  </si>
  <si>
    <t>磐田市</t>
    <rPh sb="0" eb="1">
      <t>イワ</t>
    </rPh>
    <rPh sb="1" eb="2">
      <t>タ</t>
    </rPh>
    <rPh sb="2" eb="3">
      <t>シ</t>
    </rPh>
    <phoneticPr fontId="1"/>
  </si>
  <si>
    <t>磐田新駅南北連絡線</t>
    <rPh sb="0" eb="2">
      <t>イワタ</t>
    </rPh>
    <rPh sb="2" eb="4">
      <t>シンエキ</t>
    </rPh>
    <rPh sb="4" eb="6">
      <t>ナンボク</t>
    </rPh>
    <rPh sb="6" eb="9">
      <t>レンラクセン</t>
    </rPh>
    <phoneticPr fontId="1"/>
  </si>
  <si>
    <t>御厨駅</t>
    <rPh sb="0" eb="2">
      <t>ミクリヤ</t>
    </rPh>
    <rPh sb="2" eb="3">
      <t>エキ</t>
    </rPh>
    <phoneticPr fontId="1"/>
  </si>
  <si>
    <t>市告231</t>
    <rPh sb="0" eb="1">
      <t>シ</t>
    </rPh>
    <rPh sb="1" eb="2">
      <t>コク</t>
    </rPh>
    <phoneticPr fontId="1"/>
  </si>
  <si>
    <t>高塚駅南北連絡線</t>
    <rPh sb="0" eb="2">
      <t>タカツカ</t>
    </rPh>
    <rPh sb="2" eb="3">
      <t>エキ</t>
    </rPh>
    <rPh sb="3" eb="5">
      <t>ナンボク</t>
    </rPh>
    <rPh sb="5" eb="7">
      <t>レンラク</t>
    </rPh>
    <rPh sb="7" eb="8">
      <t>セン</t>
    </rPh>
    <phoneticPr fontId="13"/>
  </si>
  <si>
    <t>市告389</t>
    <phoneticPr fontId="13"/>
  </si>
  <si>
    <t>8・7・10</t>
    <phoneticPr fontId="13"/>
  </si>
  <si>
    <t>天竜川駅南北連絡線</t>
    <rPh sb="0" eb="4">
      <t>テンリュウガワエキ</t>
    </rPh>
    <rPh sb="4" eb="6">
      <t>ナンボク</t>
    </rPh>
    <rPh sb="6" eb="8">
      <t>レンラク</t>
    </rPh>
    <rPh sb="8" eb="9">
      <t>セン</t>
    </rPh>
    <phoneticPr fontId="13"/>
  </si>
  <si>
    <t>天竜川駅</t>
    <rPh sb="0" eb="4">
      <t>テンリュウガワエキ</t>
    </rPh>
    <phoneticPr fontId="13"/>
  </si>
  <si>
    <t>市告631</t>
    <phoneticPr fontId="13"/>
  </si>
  <si>
    <t>新所原駅南北連絡線</t>
    <rPh sb="0" eb="4">
      <t>シンジョハラエキ</t>
    </rPh>
    <rPh sb="4" eb="6">
      <t>ナンボク</t>
    </rPh>
    <rPh sb="6" eb="8">
      <t>レンラク</t>
    </rPh>
    <rPh sb="8" eb="9">
      <t>セン</t>
    </rPh>
    <phoneticPr fontId="13"/>
  </si>
  <si>
    <t>新所原駅</t>
    <rPh sb="0" eb="4">
      <t>シンジョハラエキ</t>
    </rPh>
    <phoneticPr fontId="13"/>
  </si>
  <si>
    <t>市告177</t>
    <phoneticPr fontId="13"/>
  </si>
  <si>
    <t>10－１－２　　都市高速鉄道</t>
    <rPh sb="8" eb="10">
      <t>トシ</t>
    </rPh>
    <rPh sb="10" eb="12">
      <t>コウソク</t>
    </rPh>
    <rPh sb="12" eb="14">
      <t>テツドウ</t>
    </rPh>
    <phoneticPr fontId="13"/>
  </si>
  <si>
    <r>
      <t>令和</t>
    </r>
    <r>
      <rPr>
        <sz val="14"/>
        <rFont val="ＭＳ Ｐゴシック"/>
        <family val="3"/>
        <charset val="128"/>
      </rPr>
      <t>7</t>
    </r>
    <r>
      <rPr>
        <sz val="14"/>
        <rFont val="ＭＳ Ｐゴシック"/>
        <family val="3"/>
      </rPr>
      <t>年3月31日現在</t>
    </r>
    <rPh sb="0" eb="2">
      <t>レイワ</t>
    </rPh>
    <rPh sb="3" eb="4">
      <t>ネン</t>
    </rPh>
    <rPh sb="5" eb="6">
      <t>ガツ</t>
    </rPh>
    <rPh sb="8" eb="9">
      <t>ヒ</t>
    </rPh>
    <rPh sb="9" eb="11">
      <t>ゲンザイ</t>
    </rPh>
    <phoneticPr fontId="13"/>
  </si>
  <si>
    <t>都市計画区域名</t>
    <rPh sb="0" eb="2">
      <t>トシ</t>
    </rPh>
    <rPh sb="2" eb="4">
      <t>ケイカク</t>
    </rPh>
    <rPh sb="4" eb="6">
      <t>クイキ</t>
    </rPh>
    <rPh sb="6" eb="7">
      <t>メイ</t>
    </rPh>
    <phoneticPr fontId="13"/>
  </si>
  <si>
    <t>東駿河湾広域</t>
    <rPh sb="0" eb="1">
      <t>ヒガシ</t>
    </rPh>
    <rPh sb="1" eb="4">
      <t>スルガワン</t>
    </rPh>
    <rPh sb="4" eb="6">
      <t>コウイキ</t>
    </rPh>
    <phoneticPr fontId="59"/>
  </si>
  <si>
    <t>静　　　岡</t>
    <rPh sb="0" eb="1">
      <t>セイ</t>
    </rPh>
    <rPh sb="4" eb="5">
      <t>オカ</t>
    </rPh>
    <phoneticPr fontId="13"/>
  </si>
  <si>
    <t>浜　　　松</t>
    <rPh sb="0" eb="1">
      <t>ハマ</t>
    </rPh>
    <rPh sb="4" eb="5">
      <t>マツ</t>
    </rPh>
    <phoneticPr fontId="13"/>
  </si>
  <si>
    <t>都市名</t>
    <rPh sb="0" eb="2">
      <t>トシ</t>
    </rPh>
    <rPh sb="2" eb="3">
      <t>メイ</t>
    </rPh>
    <phoneticPr fontId="13"/>
  </si>
  <si>
    <t>沼津市・長泉町・清水町・富士市</t>
    <rPh sb="0" eb="3">
      <t>ヌマヅシ</t>
    </rPh>
    <rPh sb="4" eb="7">
      <t>ナガイズミチョウ</t>
    </rPh>
    <rPh sb="8" eb="11">
      <t>シミズチョウ</t>
    </rPh>
    <rPh sb="12" eb="14">
      <t>フジ</t>
    </rPh>
    <rPh sb="14" eb="15">
      <t>シ</t>
    </rPh>
    <phoneticPr fontId="59"/>
  </si>
  <si>
    <t>静　　　岡　　　市</t>
    <rPh sb="0" eb="1">
      <t>セイ</t>
    </rPh>
    <rPh sb="4" eb="5">
      <t>オカ</t>
    </rPh>
    <rPh sb="8" eb="9">
      <t>シ</t>
    </rPh>
    <phoneticPr fontId="13"/>
  </si>
  <si>
    <t>浜　　　松　　　市</t>
    <rPh sb="0" eb="1">
      <t>ハマ</t>
    </rPh>
    <rPh sb="4" eb="5">
      <t>マツ</t>
    </rPh>
    <rPh sb="8" eb="9">
      <t>シ</t>
    </rPh>
    <phoneticPr fontId="13"/>
  </si>
  <si>
    <t>鉄道名</t>
    <rPh sb="0" eb="2">
      <t>テツドウ</t>
    </rPh>
    <rPh sb="2" eb="3">
      <t>メイ</t>
    </rPh>
    <phoneticPr fontId="13"/>
  </si>
  <si>
    <t>東海旅客鉄道東海道本線</t>
    <rPh sb="0" eb="2">
      <t>トウカイ</t>
    </rPh>
    <rPh sb="2" eb="4">
      <t>リョキャク</t>
    </rPh>
    <rPh sb="4" eb="6">
      <t>テツドウ</t>
    </rPh>
    <rPh sb="6" eb="11">
      <t>トウカイドウホンセン</t>
    </rPh>
    <phoneticPr fontId="59"/>
  </si>
  <si>
    <t>東海旅客鉄道御殿場線</t>
    <rPh sb="6" eb="9">
      <t>ゴテンバ</t>
    </rPh>
    <rPh sb="9" eb="10">
      <t>セン</t>
    </rPh>
    <phoneticPr fontId="59"/>
  </si>
  <si>
    <t>東海旅客鉄道東海道本線</t>
    <rPh sb="6" eb="9">
      <t>トウカイドウ</t>
    </rPh>
    <rPh sb="9" eb="11">
      <t>ホンセン</t>
    </rPh>
    <phoneticPr fontId="13"/>
  </si>
  <si>
    <t>日本国有鉄道東海道本線</t>
    <rPh sb="0" eb="2">
      <t>ニホン</t>
    </rPh>
    <rPh sb="2" eb="4">
      <t>コクユウ</t>
    </rPh>
    <rPh sb="4" eb="6">
      <t>テツドウ</t>
    </rPh>
    <rPh sb="6" eb="9">
      <t>トウカイドウ</t>
    </rPh>
    <rPh sb="9" eb="11">
      <t>ホンセン</t>
    </rPh>
    <phoneticPr fontId="13"/>
  </si>
  <si>
    <t>遠州鉄道鉄道線</t>
    <rPh sb="0" eb="2">
      <t>エンシュウ</t>
    </rPh>
    <rPh sb="2" eb="4">
      <t>テツドウ</t>
    </rPh>
    <rPh sb="4" eb="6">
      <t>テツドウ</t>
    </rPh>
    <rPh sb="6" eb="7">
      <t>セン</t>
    </rPh>
    <phoneticPr fontId="13"/>
  </si>
  <si>
    <t>当初決定年月日</t>
    <rPh sb="0" eb="2">
      <t>トウショ</t>
    </rPh>
    <rPh sb="2" eb="4">
      <t>ケッテイ</t>
    </rPh>
    <rPh sb="4" eb="7">
      <t>ネンガッピ</t>
    </rPh>
    <phoneticPr fontId="13"/>
  </si>
  <si>
    <t>最終決定年月日</t>
    <rPh sb="0" eb="2">
      <t>サイシュウ</t>
    </rPh>
    <rPh sb="2" eb="4">
      <t>ケッテイ</t>
    </rPh>
    <rPh sb="4" eb="7">
      <t>ネンガッピ</t>
    </rPh>
    <phoneticPr fontId="13"/>
  </si>
  <si>
    <t>最終決定告示番号</t>
    <rPh sb="0" eb="2">
      <t>サイシュウ</t>
    </rPh>
    <rPh sb="2" eb="4">
      <t>ケッテイ</t>
    </rPh>
    <rPh sb="4" eb="6">
      <t>コクジ</t>
    </rPh>
    <rPh sb="6" eb="8">
      <t>バンゴウ</t>
    </rPh>
    <phoneticPr fontId="13"/>
  </si>
  <si>
    <t>静岡県告示第38号</t>
    <rPh sb="0" eb="3">
      <t>シズオカケン</t>
    </rPh>
    <rPh sb="3" eb="5">
      <t>コクジ</t>
    </rPh>
    <rPh sb="5" eb="6">
      <t>ダイ</t>
    </rPh>
    <rPh sb="8" eb="9">
      <t>ゴウ</t>
    </rPh>
    <phoneticPr fontId="59"/>
  </si>
  <si>
    <t>静岡県告示第55号</t>
    <rPh sb="0" eb="3">
      <t>シズオカケン</t>
    </rPh>
    <rPh sb="3" eb="5">
      <t>コクジ</t>
    </rPh>
    <rPh sb="5" eb="6">
      <t>ダイ</t>
    </rPh>
    <rPh sb="8" eb="9">
      <t>ゴウ</t>
    </rPh>
    <phoneticPr fontId="13"/>
  </si>
  <si>
    <t>静岡県告示第116号</t>
    <rPh sb="0" eb="3">
      <t>シズオカケン</t>
    </rPh>
    <rPh sb="3" eb="5">
      <t>コクジ</t>
    </rPh>
    <rPh sb="5" eb="6">
      <t>ダイ</t>
    </rPh>
    <rPh sb="9" eb="10">
      <t>ゴウ</t>
    </rPh>
    <phoneticPr fontId="13"/>
  </si>
  <si>
    <t>静岡県告示第1012号</t>
    <rPh sb="0" eb="3">
      <t>シズオカケン</t>
    </rPh>
    <rPh sb="3" eb="5">
      <t>コクジ</t>
    </rPh>
    <rPh sb="5" eb="6">
      <t>ダイ</t>
    </rPh>
    <rPh sb="10" eb="11">
      <t>ゴウ</t>
    </rPh>
    <phoneticPr fontId="13"/>
  </si>
  <si>
    <t>都市計画決定延長</t>
    <rPh sb="0" eb="2">
      <t>トシ</t>
    </rPh>
    <rPh sb="2" eb="4">
      <t>ケイカク</t>
    </rPh>
    <rPh sb="4" eb="6">
      <t>ケッテイ</t>
    </rPh>
    <rPh sb="6" eb="8">
      <t>エンチョウ</t>
    </rPh>
    <phoneticPr fontId="13"/>
  </si>
  <si>
    <t>約14,970m</t>
    <rPh sb="0" eb="1">
      <t>ヤク</t>
    </rPh>
    <phoneticPr fontId="59"/>
  </si>
  <si>
    <t>約2,360m</t>
    <rPh sb="0" eb="1">
      <t>ヤク</t>
    </rPh>
    <phoneticPr fontId="59"/>
  </si>
  <si>
    <t>約 8,140ｍ</t>
    <rPh sb="0" eb="1">
      <t>ヤク</t>
    </rPh>
    <phoneticPr fontId="13"/>
  </si>
  <si>
    <t>約 6,510ｍ</t>
    <rPh sb="0" eb="1">
      <t>ヤク</t>
    </rPh>
    <phoneticPr fontId="13"/>
  </si>
  <si>
    <t>約 5,580ｍ</t>
    <rPh sb="0" eb="1">
      <t>ヤク</t>
    </rPh>
    <phoneticPr fontId="13"/>
  </si>
  <si>
    <t>嵩上式延長</t>
    <rPh sb="0" eb="2">
      <t>カサア</t>
    </rPh>
    <rPh sb="2" eb="3">
      <t>シキ</t>
    </rPh>
    <rPh sb="3" eb="5">
      <t>エンチョウ</t>
    </rPh>
    <phoneticPr fontId="13"/>
  </si>
  <si>
    <t>約2,810m</t>
    <rPh sb="0" eb="1">
      <t>ヤク</t>
    </rPh>
    <phoneticPr fontId="59"/>
  </si>
  <si>
    <t>約1,350m</t>
    <rPh sb="0" eb="1">
      <t>ヤク</t>
    </rPh>
    <phoneticPr fontId="59"/>
  </si>
  <si>
    <t>約 3,780ｍ</t>
    <rPh sb="0" eb="1">
      <t>ヤク</t>
    </rPh>
    <phoneticPr fontId="13"/>
  </si>
  <si>
    <t>約 3,820ｍ</t>
    <rPh sb="0" eb="1">
      <t>ヤク</t>
    </rPh>
    <phoneticPr fontId="13"/>
  </si>
  <si>
    <t>約 4,950ｍ</t>
    <rPh sb="0" eb="1">
      <t>ヤク</t>
    </rPh>
    <phoneticPr fontId="13"/>
  </si>
  <si>
    <t>嵩上方式</t>
    <rPh sb="0" eb="2">
      <t>カサア</t>
    </rPh>
    <rPh sb="2" eb="4">
      <t>ホウシキ</t>
    </rPh>
    <phoneticPr fontId="13"/>
  </si>
  <si>
    <t>単純高架</t>
    <rPh sb="0" eb="2">
      <t>タンジュン</t>
    </rPh>
    <rPh sb="2" eb="4">
      <t>コウカ</t>
    </rPh>
    <phoneticPr fontId="59"/>
  </si>
  <si>
    <t>単純高架</t>
    <rPh sb="0" eb="2">
      <t>タンジュン</t>
    </rPh>
    <rPh sb="2" eb="4">
      <t>コウカ</t>
    </rPh>
    <phoneticPr fontId="13"/>
  </si>
  <si>
    <t>嵩上式区間</t>
    <rPh sb="0" eb="2">
      <t>カサア</t>
    </rPh>
    <rPh sb="2" eb="3">
      <t>シキ</t>
    </rPh>
    <rPh sb="3" eb="5">
      <t>クカン</t>
    </rPh>
    <phoneticPr fontId="13"/>
  </si>
  <si>
    <t>大岡～西間門</t>
    <rPh sb="0" eb="2">
      <t>オオオカ</t>
    </rPh>
    <rPh sb="3" eb="4">
      <t>ニシ</t>
    </rPh>
    <rPh sb="4" eb="6">
      <t>マカド</t>
    </rPh>
    <phoneticPr fontId="59"/>
  </si>
  <si>
    <t>大岡～大手町</t>
    <rPh sb="0" eb="2">
      <t>オオオカ</t>
    </rPh>
    <rPh sb="3" eb="6">
      <t>オオテマチ</t>
    </rPh>
    <phoneticPr fontId="59"/>
  </si>
  <si>
    <t>葵区東町～駿河区丸子新田</t>
    <rPh sb="0" eb="2">
      <t>アオイク</t>
    </rPh>
    <rPh sb="2" eb="4">
      <t>アズマチョウ</t>
    </rPh>
    <rPh sb="5" eb="8">
      <t>スルガク</t>
    </rPh>
    <rPh sb="8" eb="12">
      <t>マルコシンデン</t>
    </rPh>
    <phoneticPr fontId="13"/>
  </si>
  <si>
    <t>中央区渡瀬町～中央区森田町</t>
    <rPh sb="0" eb="3">
      <t>チュウオウク</t>
    </rPh>
    <rPh sb="3" eb="5">
      <t>ワタセ</t>
    </rPh>
    <rPh sb="5" eb="6">
      <t>チョウ</t>
    </rPh>
    <rPh sb="7" eb="10">
      <t>チュウオウク</t>
    </rPh>
    <rPh sb="10" eb="12">
      <t>モリタ</t>
    </rPh>
    <rPh sb="11" eb="12">
      <t>ナカモリ</t>
    </rPh>
    <rPh sb="12" eb="13">
      <t>チョウ</t>
    </rPh>
    <phoneticPr fontId="13"/>
  </si>
  <si>
    <t>中央区鍛冶町～中央区上島四丁目</t>
    <rPh sb="0" eb="3">
      <t>チュウオウク</t>
    </rPh>
    <rPh sb="3" eb="5">
      <t>カジ</t>
    </rPh>
    <rPh sb="5" eb="6">
      <t>マチ</t>
    </rPh>
    <rPh sb="7" eb="10">
      <t>チュウオウク</t>
    </rPh>
    <rPh sb="10" eb="12">
      <t>カミジマ</t>
    </rPh>
    <rPh sb="12" eb="15">
      <t>ヨンチョウメ</t>
    </rPh>
    <phoneticPr fontId="13"/>
  </si>
  <si>
    <t>うち　中央区鍛冶町～中央区助信町</t>
    <rPh sb="3" eb="6">
      <t>チュウオウク</t>
    </rPh>
    <rPh sb="6" eb="8">
      <t>カジ</t>
    </rPh>
    <rPh sb="8" eb="9">
      <t>マチ</t>
    </rPh>
    <rPh sb="10" eb="13">
      <t>チュウオウク</t>
    </rPh>
    <rPh sb="13" eb="16">
      <t>スケノブチョウ</t>
    </rPh>
    <rPh sb="14" eb="15">
      <t>シン</t>
    </rPh>
    <rPh sb="15" eb="16">
      <t>チョウ</t>
    </rPh>
    <phoneticPr fontId="13"/>
  </si>
  <si>
    <t>うち　中央区助信町～中央区上島四丁目</t>
    <rPh sb="3" eb="6">
      <t>チュウオウク</t>
    </rPh>
    <rPh sb="6" eb="7">
      <t>ジョ</t>
    </rPh>
    <rPh sb="7" eb="8">
      <t>シン</t>
    </rPh>
    <rPh sb="8" eb="9">
      <t>チョウ</t>
    </rPh>
    <rPh sb="10" eb="13">
      <t>チュウオウク</t>
    </rPh>
    <rPh sb="13" eb="15">
      <t>カミジマ</t>
    </rPh>
    <rPh sb="15" eb="18">
      <t>ヨンチョウメ</t>
    </rPh>
    <phoneticPr fontId="13"/>
  </si>
  <si>
    <t>都市計画事業認可
（告示日）</t>
    <rPh sb="0" eb="2">
      <t>トシ</t>
    </rPh>
    <rPh sb="2" eb="4">
      <t>ケイカク</t>
    </rPh>
    <rPh sb="4" eb="6">
      <t>ジギョウ</t>
    </rPh>
    <rPh sb="6" eb="8">
      <t>ニンカ</t>
    </rPh>
    <rPh sb="10" eb="12">
      <t>コクジ</t>
    </rPh>
    <rPh sb="12" eb="13">
      <t>ビ</t>
    </rPh>
    <phoneticPr fontId="13"/>
  </si>
  <si>
    <t>高架本体・新車両基地・新貨物駅(静岡県)
(当初)平成18年11月17日
(変更)平成20年3月28日</t>
    <rPh sb="0" eb="2">
      <t>コウカ</t>
    </rPh>
    <rPh sb="2" eb="4">
      <t>ホンタイ</t>
    </rPh>
    <rPh sb="5" eb="8">
      <t>シンシャリョウ</t>
    </rPh>
    <rPh sb="8" eb="10">
      <t>キチ</t>
    </rPh>
    <rPh sb="11" eb="12">
      <t>シン</t>
    </rPh>
    <rPh sb="12" eb="15">
      <t>カモツエキ</t>
    </rPh>
    <rPh sb="16" eb="19">
      <t>シズオカケン</t>
    </rPh>
    <rPh sb="22" eb="24">
      <t>トウショ</t>
    </rPh>
    <rPh sb="25" eb="27">
      <t>ヘイセイ</t>
    </rPh>
    <rPh sb="29" eb="30">
      <t>ネン</t>
    </rPh>
    <rPh sb="32" eb="33">
      <t>ガツ</t>
    </rPh>
    <rPh sb="35" eb="36">
      <t>ニチ</t>
    </rPh>
    <rPh sb="38" eb="40">
      <t>ヘンコウ</t>
    </rPh>
    <rPh sb="41" eb="43">
      <t>ヘイセイ</t>
    </rPh>
    <rPh sb="45" eb="46">
      <t>ネン</t>
    </rPh>
    <rPh sb="47" eb="48">
      <t>ガツ</t>
    </rPh>
    <rPh sb="50" eb="51">
      <t>ニチ</t>
    </rPh>
    <phoneticPr fontId="59"/>
  </si>
  <si>
    <t>新車両基地(沼津市)
(当初)平成15年12月19日</t>
    <phoneticPr fontId="59"/>
  </si>
  <si>
    <t>新貨物駅(沼津市）
(当初)平成16年9月14日</t>
    <phoneticPr fontId="13"/>
  </si>
  <si>
    <t>高架本体・新車両基地(静岡県)
(当初)平成18年11月17日
(変更1)平成20年3月28日
(変更2)令和5年3月3日</t>
    <rPh sb="49" eb="51">
      <t>ヘンコウ</t>
    </rPh>
    <rPh sb="53" eb="55">
      <t>レイワ</t>
    </rPh>
    <rPh sb="56" eb="57">
      <t>ネン</t>
    </rPh>
    <rPh sb="58" eb="59">
      <t>ガツ</t>
    </rPh>
    <rPh sb="60" eb="61">
      <t>ニチ</t>
    </rPh>
    <phoneticPr fontId="13"/>
  </si>
  <si>
    <t>新貨物駅(静岡県・沼津市)
(変更1)平成20年3月28日
(変更2)平成26年3月14日
(変更3)令和元年8月20日
(変更4)令和5年3月3日</t>
    <rPh sb="62" eb="64">
      <t>ヘンコウ</t>
    </rPh>
    <phoneticPr fontId="13"/>
  </si>
  <si>
    <t>鉄道事業者との工事協定</t>
    <rPh sb="0" eb="2">
      <t>テツドウ</t>
    </rPh>
    <rPh sb="2" eb="5">
      <t>ジギョウシャ</t>
    </rPh>
    <rPh sb="7" eb="9">
      <t>コウジ</t>
    </rPh>
    <rPh sb="9" eb="11">
      <t>キョウテイ</t>
    </rPh>
    <phoneticPr fontId="13"/>
  </si>
  <si>
    <t>総事業費（変更）</t>
    <rPh sb="0" eb="1">
      <t>ソウ</t>
    </rPh>
    <rPh sb="1" eb="4">
      <t>ジギョウヒ</t>
    </rPh>
    <rPh sb="5" eb="7">
      <t>ヘンコウ</t>
    </rPh>
    <phoneticPr fontId="13"/>
  </si>
  <si>
    <t>約787億円（約1,034億円）</t>
    <rPh sb="0" eb="1">
      <t>ヤク</t>
    </rPh>
    <rPh sb="4" eb="6">
      <t>オクエン</t>
    </rPh>
    <rPh sb="7" eb="8">
      <t>ヤク</t>
    </rPh>
    <rPh sb="13" eb="15">
      <t>オクエン</t>
    </rPh>
    <phoneticPr fontId="59"/>
  </si>
  <si>
    <t>約97億円（約137億円）</t>
    <rPh sb="0" eb="1">
      <t>ヤク</t>
    </rPh>
    <rPh sb="3" eb="5">
      <t>オクエン</t>
    </rPh>
    <rPh sb="6" eb="7">
      <t>ヤク</t>
    </rPh>
    <rPh sb="10" eb="12">
      <t>オクエン</t>
    </rPh>
    <phoneticPr fontId="13"/>
  </si>
  <si>
    <t>約160億円（約257億円）</t>
    <rPh sb="0" eb="1">
      <t>ヤク</t>
    </rPh>
    <rPh sb="4" eb="6">
      <t>オクエン</t>
    </rPh>
    <rPh sb="7" eb="8">
      <t>ヤク</t>
    </rPh>
    <rPh sb="11" eb="13">
      <t>オクエン</t>
    </rPh>
    <phoneticPr fontId="13"/>
  </si>
  <si>
    <t>約79億円（約101億円）</t>
    <rPh sb="0" eb="1">
      <t>ヤク</t>
    </rPh>
    <rPh sb="3" eb="5">
      <t>オクエン</t>
    </rPh>
    <rPh sb="6" eb="7">
      <t>ヤク</t>
    </rPh>
    <rPh sb="10" eb="12">
      <t>オクエン</t>
    </rPh>
    <phoneticPr fontId="13"/>
  </si>
  <si>
    <t>約197億円</t>
    <rPh sb="0" eb="1">
      <t>ヤク</t>
    </rPh>
    <rPh sb="4" eb="6">
      <t>オクエン</t>
    </rPh>
    <phoneticPr fontId="13"/>
  </si>
  <si>
    <t>施工期間（変更）</t>
    <rPh sb="0" eb="2">
      <t>セコウ</t>
    </rPh>
    <rPh sb="2" eb="4">
      <t>キカン</t>
    </rPh>
    <rPh sb="5" eb="7">
      <t>ヘンコウ</t>
    </rPh>
    <phoneticPr fontId="13"/>
  </si>
  <si>
    <t>高架本体・新車両基地
静岡県：平成18年度 ～令和4年度（令和23年度）
沼津市：平成15年度～19年度</t>
    <rPh sb="11" eb="14">
      <t>シズオカケン</t>
    </rPh>
    <rPh sb="15" eb="17">
      <t>ヘイセイ</t>
    </rPh>
    <rPh sb="19" eb="20">
      <t>ネン</t>
    </rPh>
    <rPh sb="20" eb="21">
      <t>ド</t>
    </rPh>
    <rPh sb="23" eb="25">
      <t>レイワ</t>
    </rPh>
    <rPh sb="26" eb="27">
      <t>ネン</t>
    </rPh>
    <rPh sb="27" eb="28">
      <t>ド</t>
    </rPh>
    <rPh sb="29" eb="31">
      <t>レイワ</t>
    </rPh>
    <rPh sb="33" eb="35">
      <t>ネンド</t>
    </rPh>
    <rPh sb="37" eb="40">
      <t>ヌマヅシ</t>
    </rPh>
    <rPh sb="41" eb="43">
      <t>ヘイセイ</t>
    </rPh>
    <rPh sb="45" eb="46">
      <t>ネン</t>
    </rPh>
    <rPh sb="46" eb="47">
      <t>ド</t>
    </rPh>
    <rPh sb="50" eb="51">
      <t>ネン</t>
    </rPh>
    <rPh sb="51" eb="52">
      <t>ド</t>
    </rPh>
    <phoneticPr fontId="59"/>
  </si>
  <si>
    <t>昭和47年度～53年度（55年度）</t>
    <rPh sb="0" eb="2">
      <t>ショウワ</t>
    </rPh>
    <rPh sb="4" eb="6">
      <t>４７ネンド</t>
    </rPh>
    <rPh sb="9" eb="11">
      <t>５３ネンド</t>
    </rPh>
    <rPh sb="14" eb="16">
      <t>５５ネンド</t>
    </rPh>
    <phoneticPr fontId="13"/>
  </si>
  <si>
    <t>昭和46年度～54年度（55年度）</t>
    <rPh sb="0" eb="2">
      <t>ショウワ</t>
    </rPh>
    <rPh sb="4" eb="6">
      <t>ネンド</t>
    </rPh>
    <rPh sb="9" eb="11">
      <t>ネンド</t>
    </rPh>
    <rPh sb="14" eb="16">
      <t>ネンド</t>
    </rPh>
    <phoneticPr fontId="13"/>
  </si>
  <si>
    <t>昭和55年度～58年度（61年度）</t>
    <rPh sb="0" eb="2">
      <t>ショウワ</t>
    </rPh>
    <rPh sb="4" eb="6">
      <t>ネンド</t>
    </rPh>
    <rPh sb="9" eb="11">
      <t>ネンド</t>
    </rPh>
    <rPh sb="14" eb="16">
      <t>ネンド</t>
    </rPh>
    <phoneticPr fontId="13"/>
  </si>
  <si>
    <t>平成16年度～25年度</t>
    <rPh sb="0" eb="2">
      <t>ヘイセイ</t>
    </rPh>
    <rPh sb="4" eb="6">
      <t>ネンド</t>
    </rPh>
    <rPh sb="9" eb="11">
      <t>ネンド</t>
    </rPh>
    <phoneticPr fontId="13"/>
  </si>
  <si>
    <t>新貨物駅
静岡県：平成18年度～令和4年度（令和10年度）
沼津市：平成16年度～19年度（令和10年度）</t>
    <rPh sb="0" eb="1">
      <t>シン</t>
    </rPh>
    <rPh sb="1" eb="4">
      <t>カモツエキ</t>
    </rPh>
    <rPh sb="16" eb="18">
      <t>レイワ</t>
    </rPh>
    <rPh sb="30" eb="33">
      <t>ヌマヅシ</t>
    </rPh>
    <rPh sb="34" eb="36">
      <t>ヘイセイ</t>
    </rPh>
    <rPh sb="38" eb="39">
      <t>ネン</t>
    </rPh>
    <rPh sb="39" eb="40">
      <t>ド</t>
    </rPh>
    <rPh sb="43" eb="44">
      <t>ネン</t>
    </rPh>
    <rPh sb="44" eb="45">
      <t>ド</t>
    </rPh>
    <rPh sb="46" eb="48">
      <t>レイワ</t>
    </rPh>
    <rPh sb="50" eb="51">
      <t>ネン</t>
    </rPh>
    <rPh sb="51" eb="52">
      <t>ド</t>
    </rPh>
    <phoneticPr fontId="13"/>
  </si>
  <si>
    <r>
      <t>交差道路</t>
    </r>
    <r>
      <rPr>
        <vertAlign val="superscript"/>
        <sz val="18"/>
        <rFont val="ＭＳ Ｐゴシック"/>
        <family val="3"/>
        <charset val="128"/>
      </rPr>
      <t>※</t>
    </r>
    <rPh sb="0" eb="2">
      <t>コウサ</t>
    </rPh>
    <rPh sb="2" eb="4">
      <t>ドウロ</t>
    </rPh>
    <phoneticPr fontId="62"/>
  </si>
  <si>
    <t>都市計画道路　　８（うち一般国道１路線含む）</t>
    <rPh sb="12" eb="14">
      <t>イッパン</t>
    </rPh>
    <rPh sb="14" eb="16">
      <t>コクドウ</t>
    </rPh>
    <rPh sb="17" eb="19">
      <t>ロセン</t>
    </rPh>
    <rPh sb="19" eb="20">
      <t>フク</t>
    </rPh>
    <phoneticPr fontId="13"/>
  </si>
  <si>
    <t>都市計画道路　　　　７</t>
    <rPh sb="0" eb="2">
      <t>トシ</t>
    </rPh>
    <rPh sb="2" eb="4">
      <t>ケイカク</t>
    </rPh>
    <rPh sb="4" eb="6">
      <t>ドウロ</t>
    </rPh>
    <phoneticPr fontId="13"/>
  </si>
  <si>
    <t>都市計画道路　　　１１（うち一般国道１路線含む）</t>
    <rPh sb="0" eb="2">
      <t>トシ</t>
    </rPh>
    <rPh sb="2" eb="4">
      <t>ケイカク</t>
    </rPh>
    <rPh sb="4" eb="6">
      <t>ドウロ</t>
    </rPh>
    <rPh sb="14" eb="18">
      <t>イッパンコクドウ</t>
    </rPh>
    <rPh sb="19" eb="22">
      <t>ロセンフク</t>
    </rPh>
    <phoneticPr fontId="13"/>
  </si>
  <si>
    <t>都市計画道路　　　　７（うち一般国道１路線含む）</t>
    <rPh sb="0" eb="2">
      <t>トシ</t>
    </rPh>
    <rPh sb="2" eb="4">
      <t>ケイカク</t>
    </rPh>
    <rPh sb="4" eb="6">
      <t>ドウロ</t>
    </rPh>
    <phoneticPr fontId="13"/>
  </si>
  <si>
    <t>都市計画道路　　　　３</t>
    <rPh sb="0" eb="2">
      <t>トシ</t>
    </rPh>
    <rPh sb="2" eb="4">
      <t>ケイカク</t>
    </rPh>
    <rPh sb="4" eb="6">
      <t>ドウロ</t>
    </rPh>
    <phoneticPr fontId="13"/>
  </si>
  <si>
    <r>
      <t>一般道路　　　 　</t>
    </r>
    <r>
      <rPr>
        <sz val="18"/>
        <rFont val="ＭＳ Ｐゴシック"/>
        <family val="3"/>
        <charset val="128"/>
      </rPr>
      <t>１2</t>
    </r>
    <phoneticPr fontId="13"/>
  </si>
  <si>
    <t>一般道路　　　　　　　９</t>
    <rPh sb="0" eb="2">
      <t>イッパン</t>
    </rPh>
    <rPh sb="2" eb="4">
      <t>ドウロ</t>
    </rPh>
    <phoneticPr fontId="13"/>
  </si>
  <si>
    <t>一般道路　　　　　　２１（うち一般国道１路線含む）</t>
    <rPh sb="0" eb="2">
      <t>イッパン</t>
    </rPh>
    <rPh sb="2" eb="4">
      <t>ドウロ</t>
    </rPh>
    <phoneticPr fontId="13"/>
  </si>
  <si>
    <t>一般道路　　　　　　１３</t>
    <rPh sb="0" eb="2">
      <t>イッパン</t>
    </rPh>
    <rPh sb="2" eb="4">
      <t>ドウロ</t>
    </rPh>
    <phoneticPr fontId="13"/>
  </si>
  <si>
    <r>
      <t>　　　計　　　　　　</t>
    </r>
    <r>
      <rPr>
        <sz val="18"/>
        <rFont val="ＭＳ Ｐゴシック"/>
        <family val="3"/>
        <charset val="128"/>
      </rPr>
      <t>２0</t>
    </r>
    <rPh sb="3" eb="4">
      <t>ケイ</t>
    </rPh>
    <phoneticPr fontId="13"/>
  </si>
  <si>
    <t>　　　計　　　　　　　 １６</t>
    <rPh sb="3" eb="4">
      <t>ケイ</t>
    </rPh>
    <phoneticPr fontId="13"/>
  </si>
  <si>
    <t>　　　計　　　　　　　 ３２</t>
    <rPh sb="3" eb="4">
      <t>ケイ</t>
    </rPh>
    <phoneticPr fontId="13"/>
  </si>
  <si>
    <t>　　　計　　　　　　　 ２０</t>
    <rPh sb="3" eb="4">
      <t>ケイ</t>
    </rPh>
    <phoneticPr fontId="13"/>
  </si>
  <si>
    <t>踏切除却</t>
    <rPh sb="0" eb="2">
      <t>フミキリ</t>
    </rPh>
    <rPh sb="2" eb="3">
      <t>ジョ</t>
    </rPh>
    <rPh sb="3" eb="4">
      <t>キャク</t>
    </rPh>
    <phoneticPr fontId="13"/>
  </si>
  <si>
    <t>12箇所</t>
    <rPh sb="2" eb="4">
      <t>カショ</t>
    </rPh>
    <phoneticPr fontId="59"/>
  </si>
  <si>
    <t>1箇所</t>
    <rPh sb="1" eb="3">
      <t>カショ</t>
    </rPh>
    <phoneticPr fontId="59"/>
  </si>
  <si>
    <t>４箇所</t>
    <rPh sb="1" eb="3">
      <t>カショ</t>
    </rPh>
    <phoneticPr fontId="13"/>
  </si>
  <si>
    <t>14箇所</t>
    <rPh sb="2" eb="4">
      <t>カショ</t>
    </rPh>
    <phoneticPr fontId="13"/>
  </si>
  <si>
    <t>21箇所</t>
    <rPh sb="2" eb="4">
      <t>カショ</t>
    </rPh>
    <phoneticPr fontId="13"/>
  </si>
  <si>
    <t>関連事業</t>
    <rPh sb="0" eb="2">
      <t>カンレン</t>
    </rPh>
    <rPh sb="2" eb="4">
      <t>ジギョウ</t>
    </rPh>
    <phoneticPr fontId="13"/>
  </si>
  <si>
    <t>静岡東部拠点第一地区土地区画整理事業：約12.1ha</t>
    <rPh sb="0" eb="2">
      <t>シズオカ</t>
    </rPh>
    <rPh sb="2" eb="4">
      <t>トウブ</t>
    </rPh>
    <rPh sb="4" eb="6">
      <t>キョテン</t>
    </rPh>
    <rPh sb="6" eb="8">
      <t>ダイイチ</t>
    </rPh>
    <rPh sb="8" eb="10">
      <t>チク</t>
    </rPh>
    <rPh sb="10" eb="12">
      <t>トチ</t>
    </rPh>
    <rPh sb="12" eb="14">
      <t>クカク</t>
    </rPh>
    <rPh sb="14" eb="16">
      <t>セイリ</t>
    </rPh>
    <rPh sb="16" eb="18">
      <t>ジギョウ</t>
    </rPh>
    <rPh sb="19" eb="20">
      <t>ヤク</t>
    </rPh>
    <phoneticPr fontId="59"/>
  </si>
  <si>
    <t>駅前広場の整備：</t>
    <rPh sb="0" eb="2">
      <t>エキマエ</t>
    </rPh>
    <rPh sb="2" eb="4">
      <t>ヒロバ</t>
    </rPh>
    <rPh sb="5" eb="7">
      <t>セイビ</t>
    </rPh>
    <phoneticPr fontId="13"/>
  </si>
  <si>
    <t>駅周辺土地区画整理事業：</t>
    <rPh sb="0" eb="1">
      <t>エキ</t>
    </rPh>
    <rPh sb="1" eb="3">
      <t>シュウヘン</t>
    </rPh>
    <rPh sb="3" eb="5">
      <t>トチ</t>
    </rPh>
    <rPh sb="5" eb="7">
      <t>クカク</t>
    </rPh>
    <rPh sb="7" eb="9">
      <t>セイリ</t>
    </rPh>
    <rPh sb="9" eb="11">
      <t>ジギョウ</t>
    </rPh>
    <phoneticPr fontId="13"/>
  </si>
  <si>
    <t>上島駅周辺土地区画整理事業：</t>
    <rPh sb="0" eb="2">
      <t>カミジマ</t>
    </rPh>
    <rPh sb="2" eb="3">
      <t>エキ</t>
    </rPh>
    <rPh sb="3" eb="5">
      <t>シュウヘン</t>
    </rPh>
    <rPh sb="5" eb="7">
      <t>トチ</t>
    </rPh>
    <rPh sb="7" eb="9">
      <t>クカク</t>
    </rPh>
    <rPh sb="9" eb="11">
      <t>セイリ</t>
    </rPh>
    <rPh sb="11" eb="13">
      <t>ジギョウ</t>
    </rPh>
    <phoneticPr fontId="13"/>
  </si>
  <si>
    <t>静岡東部拠点第二地区土地区画整理事業：約18.3ha</t>
    <rPh sb="0" eb="2">
      <t>シズオカ</t>
    </rPh>
    <rPh sb="2" eb="4">
      <t>トウブ</t>
    </rPh>
    <rPh sb="4" eb="6">
      <t>キョテン</t>
    </rPh>
    <rPh sb="6" eb="7">
      <t>ダイ</t>
    </rPh>
    <rPh sb="7" eb="8">
      <t>ニ</t>
    </rPh>
    <rPh sb="8" eb="10">
      <t>チク</t>
    </rPh>
    <rPh sb="10" eb="12">
      <t>トチ</t>
    </rPh>
    <rPh sb="12" eb="14">
      <t>クカク</t>
    </rPh>
    <rPh sb="14" eb="16">
      <t>セイリ</t>
    </rPh>
    <rPh sb="16" eb="18">
      <t>ジギョウ</t>
    </rPh>
    <rPh sb="19" eb="20">
      <t>ヤク</t>
    </rPh>
    <phoneticPr fontId="59"/>
  </si>
  <si>
    <t>　静岡駅北口駅前広場　約17,800㎡</t>
    <rPh sb="1" eb="3">
      <t>シズオカ</t>
    </rPh>
    <rPh sb="3" eb="4">
      <t>エキ</t>
    </rPh>
    <rPh sb="4" eb="6">
      <t>キタグチ</t>
    </rPh>
    <rPh sb="6" eb="8">
      <t>エキマエ</t>
    </rPh>
    <rPh sb="8" eb="10">
      <t>ヒロバ</t>
    </rPh>
    <rPh sb="11" eb="12">
      <t>ヤク</t>
    </rPh>
    <phoneticPr fontId="13"/>
  </si>
  <si>
    <t>　約25.5ha</t>
    <rPh sb="1" eb="2">
      <t>ヤク</t>
    </rPh>
    <phoneticPr fontId="13"/>
  </si>
  <si>
    <t>　約5.7ha</t>
    <rPh sb="1" eb="2">
      <t>ヤク</t>
    </rPh>
    <phoneticPr fontId="13"/>
  </si>
  <si>
    <t>沼津駅南第一地区土地区画整理事業：約3.3ha</t>
    <rPh sb="0" eb="3">
      <t>ヌマヅエキ</t>
    </rPh>
    <rPh sb="3" eb="4">
      <t>ミナミ</t>
    </rPh>
    <rPh sb="4" eb="6">
      <t>ダイイチ</t>
    </rPh>
    <rPh sb="6" eb="8">
      <t>チク</t>
    </rPh>
    <rPh sb="8" eb="10">
      <t>トチ</t>
    </rPh>
    <rPh sb="10" eb="12">
      <t>クカク</t>
    </rPh>
    <rPh sb="12" eb="14">
      <t>セイリ</t>
    </rPh>
    <rPh sb="14" eb="16">
      <t>ジギョウ</t>
    </rPh>
    <rPh sb="17" eb="18">
      <t>ヤク</t>
    </rPh>
    <phoneticPr fontId="59"/>
  </si>
  <si>
    <t>　静岡駅南口駅前広場　約 5,500㎡</t>
    <rPh sb="1" eb="3">
      <t>シズオカ</t>
    </rPh>
    <rPh sb="3" eb="4">
      <t>エキ</t>
    </rPh>
    <rPh sb="4" eb="5">
      <t>ミナミ</t>
    </rPh>
    <rPh sb="5" eb="6">
      <t>グチ</t>
    </rPh>
    <rPh sb="6" eb="8">
      <t>エキマエ</t>
    </rPh>
    <rPh sb="8" eb="10">
      <t>ヒロバ</t>
    </rPh>
    <rPh sb="11" eb="12">
      <t>ヤク</t>
    </rPh>
    <phoneticPr fontId="13"/>
  </si>
  <si>
    <t>都市計画道路の整備：</t>
    <rPh sb="0" eb="2">
      <t>トシ</t>
    </rPh>
    <rPh sb="2" eb="4">
      <t>ケイカク</t>
    </rPh>
    <rPh sb="4" eb="6">
      <t>ドウロ</t>
    </rPh>
    <rPh sb="7" eb="9">
      <t>セイビ</t>
    </rPh>
    <phoneticPr fontId="13"/>
  </si>
  <si>
    <t>沼津駅南第二地区土地区画整理事業（予定）：約12.1ha</t>
    <rPh sb="0" eb="3">
      <t>ヌマヅエキ</t>
    </rPh>
    <rPh sb="3" eb="4">
      <t>ミナミ</t>
    </rPh>
    <rPh sb="4" eb="6">
      <t>ダイニ</t>
    </rPh>
    <rPh sb="6" eb="8">
      <t>チク</t>
    </rPh>
    <rPh sb="8" eb="10">
      <t>トチ</t>
    </rPh>
    <rPh sb="10" eb="12">
      <t>クカク</t>
    </rPh>
    <rPh sb="12" eb="14">
      <t>セイリ</t>
    </rPh>
    <rPh sb="14" eb="16">
      <t>ジギョウ</t>
    </rPh>
    <rPh sb="17" eb="19">
      <t>ヨテイ</t>
    </rPh>
    <rPh sb="21" eb="22">
      <t>ヤク</t>
    </rPh>
    <phoneticPr fontId="59"/>
  </si>
  <si>
    <t>　浜松駅北口駅前広場　約18,900㎡</t>
    <rPh sb="1" eb="3">
      <t>ハママツ</t>
    </rPh>
    <rPh sb="3" eb="4">
      <t>エキ</t>
    </rPh>
    <rPh sb="4" eb="6">
      <t>キタグチ</t>
    </rPh>
    <rPh sb="6" eb="8">
      <t>エキマエ</t>
    </rPh>
    <rPh sb="8" eb="10">
      <t>ヒロバ</t>
    </rPh>
    <rPh sb="11" eb="12">
      <t>ヤク</t>
    </rPh>
    <phoneticPr fontId="13"/>
  </si>
  <si>
    <t>　有玉南中田線</t>
    <rPh sb="1" eb="2">
      <t>ア</t>
    </rPh>
    <rPh sb="2" eb="3">
      <t>タマ</t>
    </rPh>
    <rPh sb="3" eb="4">
      <t>ミナミ</t>
    </rPh>
    <rPh sb="4" eb="6">
      <t>ナカタ</t>
    </rPh>
    <rPh sb="6" eb="7">
      <t>セン</t>
    </rPh>
    <phoneticPr fontId="13"/>
  </si>
  <si>
    <t>　上島駅前広場　約 4,255㎡</t>
    <rPh sb="1" eb="3">
      <t>カミジマ</t>
    </rPh>
    <rPh sb="3" eb="5">
      <t>エキマエ</t>
    </rPh>
    <rPh sb="5" eb="7">
      <t>ヒロバ</t>
    </rPh>
    <rPh sb="8" eb="9">
      <t>ヤク</t>
    </rPh>
    <phoneticPr fontId="13"/>
  </si>
  <si>
    <t>大手町地区第一種市街地再開発事業：約1.9ha</t>
    <rPh sb="0" eb="3">
      <t>オオテマチ</t>
    </rPh>
    <rPh sb="3" eb="5">
      <t>チク</t>
    </rPh>
    <rPh sb="5" eb="6">
      <t>ダイ</t>
    </rPh>
    <rPh sb="6" eb="8">
      <t>イッシュ</t>
    </rPh>
    <rPh sb="8" eb="11">
      <t>シガイチ</t>
    </rPh>
    <rPh sb="11" eb="14">
      <t>サイカイハツ</t>
    </rPh>
    <rPh sb="14" eb="16">
      <t>ジギョウ</t>
    </rPh>
    <rPh sb="17" eb="18">
      <t>ヤク</t>
    </rPh>
    <phoneticPr fontId="59"/>
  </si>
  <si>
    <t>　浜松駅南口駅前広場　約 6,700㎡</t>
    <rPh sb="1" eb="3">
      <t>ハママツ</t>
    </rPh>
    <rPh sb="3" eb="4">
      <t>エキ</t>
    </rPh>
    <rPh sb="4" eb="6">
      <t>ミナミグチ</t>
    </rPh>
    <rPh sb="6" eb="8">
      <t>エキマエ</t>
    </rPh>
    <rPh sb="8" eb="10">
      <t>ヒロバ</t>
    </rPh>
    <rPh sb="11" eb="12">
      <t>ヤク</t>
    </rPh>
    <phoneticPr fontId="13"/>
  </si>
  <si>
    <t>都市計画道路の整備：</t>
    <rPh sb="0" eb="2">
      <t>トシ</t>
    </rPh>
    <rPh sb="2" eb="4">
      <t>ケイカク</t>
    </rPh>
    <rPh sb="4" eb="6">
      <t>ドウロ</t>
    </rPh>
    <rPh sb="7" eb="9">
      <t>セイビ</t>
    </rPh>
    <phoneticPr fontId="59"/>
  </si>
  <si>
    <t>　有玉南中田島線</t>
    <rPh sb="1" eb="2">
      <t>ア</t>
    </rPh>
    <rPh sb="2" eb="3">
      <t>タマ</t>
    </rPh>
    <rPh sb="3" eb="4">
      <t>ミナミ</t>
    </rPh>
    <rPh sb="4" eb="6">
      <t>ナカタ</t>
    </rPh>
    <rPh sb="6" eb="7">
      <t>ジマ</t>
    </rPh>
    <rPh sb="7" eb="8">
      <t>セン</t>
    </rPh>
    <phoneticPr fontId="13"/>
  </si>
  <si>
    <t>　平町岡一色線、三枚橋岡宮線、沼津南一色線、添地本田町線、市道沢田線、片浜西沢田線、
　七通線、富士見町線、　高架側道１～10号線</t>
    <rPh sb="1" eb="3">
      <t>ヒラマチ</t>
    </rPh>
    <rPh sb="3" eb="4">
      <t>オカ</t>
    </rPh>
    <rPh sb="4" eb="6">
      <t>イッシキ</t>
    </rPh>
    <rPh sb="6" eb="7">
      <t>セン</t>
    </rPh>
    <rPh sb="8" eb="11">
      <t>サンマイバシ</t>
    </rPh>
    <rPh sb="11" eb="12">
      <t>オカ</t>
    </rPh>
    <rPh sb="12" eb="13">
      <t>ミヤ</t>
    </rPh>
    <rPh sb="13" eb="14">
      <t>セン</t>
    </rPh>
    <rPh sb="15" eb="17">
      <t>ヌマヅ</t>
    </rPh>
    <rPh sb="17" eb="18">
      <t>ミナミ</t>
    </rPh>
    <rPh sb="18" eb="20">
      <t>イッシキ</t>
    </rPh>
    <rPh sb="20" eb="21">
      <t>セン</t>
    </rPh>
    <phoneticPr fontId="59"/>
  </si>
  <si>
    <t>駅北拠点開発事業：約2.5ha</t>
    <rPh sb="0" eb="1">
      <t>エキ</t>
    </rPh>
    <rPh sb="1" eb="2">
      <t>キタ</t>
    </rPh>
    <rPh sb="2" eb="4">
      <t>キョテン</t>
    </rPh>
    <rPh sb="4" eb="6">
      <t>カイハツ</t>
    </rPh>
    <rPh sb="6" eb="8">
      <t>ジギョウ</t>
    </rPh>
    <rPh sb="9" eb="10">
      <t>ヤク</t>
    </rPh>
    <phoneticPr fontId="59"/>
  </si>
  <si>
    <t>駅前広場の整備：</t>
    <rPh sb="0" eb="2">
      <t>エキマエ</t>
    </rPh>
    <rPh sb="2" eb="4">
      <t>ヒロバ</t>
    </rPh>
    <rPh sb="5" eb="7">
      <t>セイビ</t>
    </rPh>
    <phoneticPr fontId="59"/>
  </si>
  <si>
    <t>　沼津駅南口駅前広場 約 9,500㎡</t>
    <rPh sb="1" eb="4">
      <t>ヌマヅエキ</t>
    </rPh>
    <rPh sb="4" eb="6">
      <t>ミナミグチ</t>
    </rPh>
    <rPh sb="6" eb="7">
      <t>エキ</t>
    </rPh>
    <rPh sb="7" eb="8">
      <t>マエ</t>
    </rPh>
    <rPh sb="8" eb="10">
      <t>ヒロバ</t>
    </rPh>
    <rPh sb="11" eb="12">
      <t>ヤク</t>
    </rPh>
    <phoneticPr fontId="59"/>
  </si>
  <si>
    <t>　沼津駅北口駅前広場 約11,200㎡</t>
    <rPh sb="1" eb="4">
      <t>ヌマヅエキ</t>
    </rPh>
    <rPh sb="4" eb="6">
      <t>キタグチ</t>
    </rPh>
    <rPh sb="6" eb="7">
      <t>エキ</t>
    </rPh>
    <rPh sb="7" eb="8">
      <t>マエ</t>
    </rPh>
    <rPh sb="8" eb="10">
      <t>ヒロバ</t>
    </rPh>
    <rPh sb="11" eb="12">
      <t>ヤク</t>
    </rPh>
    <phoneticPr fontId="59"/>
  </si>
  <si>
    <t>摘要</t>
    <rPh sb="0" eb="2">
      <t>テキヨウ</t>
    </rPh>
    <phoneticPr fontId="1"/>
  </si>
  <si>
    <t>摘要</t>
    <rPh sb="0" eb="2">
      <t>テキヨウ</t>
    </rPh>
    <phoneticPr fontId="13"/>
  </si>
  <si>
    <t>連続立体交差事業</t>
    <rPh sb="0" eb="2">
      <t>レンゾク</t>
    </rPh>
    <rPh sb="2" eb="4">
      <t>リッタイ</t>
    </rPh>
    <rPh sb="4" eb="6">
      <t>コウサ</t>
    </rPh>
    <rPh sb="6" eb="8">
      <t>ジギョウ</t>
    </rPh>
    <phoneticPr fontId="59"/>
  </si>
  <si>
    <t>連続立体交差事業</t>
    <rPh sb="0" eb="2">
      <t>レンゾク</t>
    </rPh>
    <rPh sb="2" eb="4">
      <t>リッタイ</t>
    </rPh>
    <rPh sb="4" eb="6">
      <t>コウサ</t>
    </rPh>
    <rPh sb="6" eb="8">
      <t>ジギョウ</t>
    </rPh>
    <phoneticPr fontId="13"/>
  </si>
  <si>
    <t>※交差道路は、連続立体交差事業により交差化した道路数を記載</t>
    <rPh sb="1" eb="3">
      <t>コウサ</t>
    </rPh>
    <rPh sb="3" eb="5">
      <t>ドウロ</t>
    </rPh>
    <rPh sb="7" eb="15">
      <t>レンゾクリッタイコウサジギョウ</t>
    </rPh>
    <rPh sb="18" eb="21">
      <t>コウサカ</t>
    </rPh>
    <rPh sb="23" eb="25">
      <t>ドウロ</t>
    </rPh>
    <rPh sb="25" eb="26">
      <t>スウ</t>
    </rPh>
    <rPh sb="27" eb="29">
      <t>キサイ</t>
    </rPh>
    <phoneticPr fontId="1"/>
  </si>
  <si>
    <t>１０－１－３　　駐車場</t>
    <phoneticPr fontId="13"/>
  </si>
  <si>
    <t>（１）自動車駐車場</t>
  </si>
  <si>
    <t>令和7年3月31日現在</t>
    <rPh sb="0" eb="2">
      <t>レイワ</t>
    </rPh>
    <rPh sb="3" eb="4">
      <t>ネン</t>
    </rPh>
    <rPh sb="5" eb="6">
      <t>ガツ</t>
    </rPh>
    <rPh sb="8" eb="9">
      <t>ヒ</t>
    </rPh>
    <rPh sb="9" eb="11">
      <t>ゲンザイ</t>
    </rPh>
    <phoneticPr fontId="13"/>
  </si>
  <si>
    <t>面積(ha)</t>
    <phoneticPr fontId="13"/>
  </si>
  <si>
    <t>収容台数(台)</t>
    <rPh sb="5" eb="6">
      <t>ダイ</t>
    </rPh>
    <phoneticPr fontId="13"/>
  </si>
  <si>
    <t>構造</t>
  </si>
  <si>
    <t>当初決定</t>
    <rPh sb="0" eb="2">
      <t>トウショ</t>
    </rPh>
    <rPh sb="2" eb="4">
      <t>ケッテイ</t>
    </rPh>
    <phoneticPr fontId="13"/>
  </si>
  <si>
    <t>名称変更</t>
    <rPh sb="0" eb="2">
      <t>メイショウ</t>
    </rPh>
    <rPh sb="2" eb="4">
      <t>ヘンコウ</t>
    </rPh>
    <phoneticPr fontId="13"/>
  </si>
  <si>
    <t>供用</t>
  </si>
  <si>
    <t>東駐車場</t>
  </si>
  <si>
    <t>地上１層</t>
    <rPh sb="0" eb="2">
      <t>チジョウ</t>
    </rPh>
    <rPh sb="3" eb="4">
      <t>ソウ</t>
    </rPh>
    <phoneticPr fontId="13"/>
  </si>
  <si>
    <t>市告58</t>
    <phoneticPr fontId="13"/>
  </si>
  <si>
    <t>自走式</t>
    <rPh sb="0" eb="3">
      <t>ジソウシキ</t>
    </rPh>
    <phoneticPr fontId="13"/>
  </si>
  <si>
    <t>静岡</t>
    <rPh sb="0" eb="2">
      <t>シズオカ</t>
    </rPh>
    <phoneticPr fontId="13"/>
  </si>
  <si>
    <t>静岡市</t>
    <rPh sb="0" eb="2">
      <t>シズオカ</t>
    </rPh>
    <rPh sb="2" eb="3">
      <t>シ</t>
    </rPh>
    <phoneticPr fontId="13"/>
  </si>
  <si>
    <t>静岡駅北口地下自動車駐車場</t>
    <rPh sb="0" eb="2">
      <t>シズオカ</t>
    </rPh>
    <rPh sb="2" eb="3">
      <t>エキ</t>
    </rPh>
    <rPh sb="3" eb="5">
      <t>キタグチ</t>
    </rPh>
    <rPh sb="5" eb="7">
      <t>チカ</t>
    </rPh>
    <rPh sb="7" eb="10">
      <t>ジドウシャ</t>
    </rPh>
    <rPh sb="10" eb="13">
      <t>チュウシャジョウ</t>
    </rPh>
    <phoneticPr fontId="13"/>
  </si>
  <si>
    <t>地下２階２層</t>
    <rPh sb="0" eb="2">
      <t>チカ</t>
    </rPh>
    <rPh sb="2" eb="4">
      <t>２カイ</t>
    </rPh>
    <rPh sb="4" eb="6">
      <t>２ソウ</t>
    </rPh>
    <phoneticPr fontId="13"/>
  </si>
  <si>
    <t>市告66</t>
    <rPh sb="0" eb="1">
      <t>シ</t>
    </rPh>
    <rPh sb="1" eb="2">
      <t>コク</t>
    </rPh>
    <phoneticPr fontId="13"/>
  </si>
  <si>
    <t>機械式</t>
    <rPh sb="0" eb="3">
      <t>キカイシキ</t>
    </rPh>
    <phoneticPr fontId="13"/>
  </si>
  <si>
    <t>焼津市小石川駐車場</t>
  </si>
  <si>
    <t>広場式</t>
    <phoneticPr fontId="13"/>
  </si>
  <si>
    <t>市告97</t>
    <phoneticPr fontId="13"/>
  </si>
  <si>
    <t>焼津駅北口駐車場</t>
  </si>
  <si>
    <t>市告73</t>
    <phoneticPr fontId="13"/>
  </si>
  <si>
    <t>掛川駅南第一駐車場</t>
    <phoneticPr fontId="13"/>
  </si>
  <si>
    <t>地上６階</t>
  </si>
  <si>
    <t>市告25</t>
    <phoneticPr fontId="13"/>
  </si>
  <si>
    <t>掛川駅南第二駐車場</t>
    <phoneticPr fontId="13"/>
  </si>
  <si>
    <t>地表式</t>
    <rPh sb="0" eb="2">
      <t>チヒョウ</t>
    </rPh>
    <phoneticPr fontId="13"/>
  </si>
  <si>
    <t>掛川駅北駐車場</t>
  </si>
  <si>
    <t>タワ－式</t>
  </si>
  <si>
    <t>掛川大手門駐車場</t>
  </si>
  <si>
    <t>地上４階５層</t>
  </si>
  <si>
    <t>市告61</t>
    <phoneticPr fontId="13"/>
  </si>
  <si>
    <t>浜松市松江町駐車場</t>
    <rPh sb="0" eb="3">
      <t>ハママツシ</t>
    </rPh>
    <rPh sb="3" eb="6">
      <t>マツエチョウ</t>
    </rPh>
    <rPh sb="6" eb="9">
      <t>チュウシャジョウ</t>
    </rPh>
    <phoneticPr fontId="13"/>
  </si>
  <si>
    <t>地上１０層</t>
    <phoneticPr fontId="13"/>
  </si>
  <si>
    <t>市告71</t>
    <phoneticPr fontId="13"/>
  </si>
  <si>
    <t>市告269</t>
    <rPh sb="0" eb="1">
      <t>シ</t>
    </rPh>
    <rPh sb="1" eb="2">
      <t>コク</t>
    </rPh>
    <phoneticPr fontId="13"/>
  </si>
  <si>
    <t>浜松駅南地下駐車場</t>
    <rPh sb="0" eb="3">
      <t>ハママツエキ</t>
    </rPh>
    <rPh sb="3" eb="4">
      <t>ミナミ</t>
    </rPh>
    <rPh sb="4" eb="6">
      <t>チカ</t>
    </rPh>
    <rPh sb="6" eb="9">
      <t>チュウシャジョウ</t>
    </rPh>
    <phoneticPr fontId="13"/>
  </si>
  <si>
    <t>地下２層</t>
    <rPh sb="3" eb="4">
      <t>ソウ</t>
    </rPh>
    <phoneticPr fontId="13"/>
  </si>
  <si>
    <t>自走式、機械式（駅広地下）</t>
    <rPh sb="0" eb="3">
      <t>ジソウシキ</t>
    </rPh>
    <rPh sb="4" eb="7">
      <t>キカイシキ</t>
    </rPh>
    <rPh sb="8" eb="9">
      <t>エキ</t>
    </rPh>
    <rPh sb="9" eb="10">
      <t>ヒロ</t>
    </rPh>
    <rPh sb="10" eb="12">
      <t>チカ</t>
    </rPh>
    <phoneticPr fontId="13"/>
  </si>
  <si>
    <t>浜松市東地区地下駐車場</t>
    <rPh sb="0" eb="3">
      <t>ハママツシ</t>
    </rPh>
    <rPh sb="3" eb="4">
      <t>ヒガシ</t>
    </rPh>
    <rPh sb="4" eb="6">
      <t>チク</t>
    </rPh>
    <rPh sb="6" eb="8">
      <t>チカ</t>
    </rPh>
    <rPh sb="8" eb="11">
      <t>チュウシャジョウ</t>
    </rPh>
    <phoneticPr fontId="13"/>
  </si>
  <si>
    <t>（供用停止）</t>
    <phoneticPr fontId="13"/>
  </si>
  <si>
    <t>地下２層</t>
    <rPh sb="0" eb="2">
      <t>チカ</t>
    </rPh>
    <rPh sb="3" eb="4">
      <t>ソウ</t>
    </rPh>
    <phoneticPr fontId="13"/>
  </si>
  <si>
    <t>H7.9.29</t>
  </si>
  <si>
    <t>（２）自転車駐車場</t>
  </si>
  <si>
    <t>面積（㎡）</t>
    <phoneticPr fontId="13"/>
  </si>
  <si>
    <t>収容台数（台）</t>
    <rPh sb="5" eb="6">
      <t>ダイ</t>
    </rPh>
    <phoneticPr fontId="13"/>
  </si>
  <si>
    <t>富士市富士駅東自転車駐車場</t>
  </si>
  <si>
    <t>地上２層</t>
  </si>
  <si>
    <t>市告66</t>
    <phoneticPr fontId="13"/>
  </si>
  <si>
    <t>富士市富士駅西自転車駐車場</t>
  </si>
  <si>
    <t>地上１層</t>
  </si>
  <si>
    <t>追手町自転車駐車場</t>
  </si>
  <si>
    <t>地下１層</t>
  </si>
  <si>
    <t>自走式、
道路連絡他</t>
    <rPh sb="0" eb="3">
      <t>ジソウシキ</t>
    </rPh>
    <rPh sb="5" eb="7">
      <t>ドウロ</t>
    </rPh>
    <rPh sb="7" eb="9">
      <t>レンラク</t>
    </rPh>
    <rPh sb="9" eb="10">
      <t>ホカ</t>
    </rPh>
    <phoneticPr fontId="13"/>
  </si>
  <si>
    <t>黒金町自転車駐車場</t>
  </si>
  <si>
    <t>市告63</t>
    <phoneticPr fontId="13"/>
  </si>
  <si>
    <t>自走式、
ＪＲ高架下</t>
    <rPh sb="0" eb="3">
      <t>ジソウシキ</t>
    </rPh>
    <rPh sb="7" eb="10">
      <t>コウカシタ</t>
    </rPh>
    <phoneticPr fontId="13"/>
  </si>
  <si>
    <t>島田</t>
    <rPh sb="0" eb="2">
      <t>シマダ</t>
    </rPh>
    <phoneticPr fontId="13"/>
  </si>
  <si>
    <t>六合駅南第一自転車駐車場</t>
  </si>
  <si>
    <t>地上２層</t>
    <phoneticPr fontId="13"/>
  </si>
  <si>
    <t>市告3</t>
    <phoneticPr fontId="13"/>
  </si>
  <si>
    <t>市告217</t>
    <phoneticPr fontId="13"/>
  </si>
  <si>
    <t>島田駅南口自転車等駐車場</t>
    <rPh sb="0" eb="3">
      <t>シマダエキ</t>
    </rPh>
    <rPh sb="3" eb="5">
      <t>ミナミグチ</t>
    </rPh>
    <rPh sb="5" eb="9">
      <t>ジテンシャトウ</t>
    </rPh>
    <rPh sb="9" eb="11">
      <t>チュウシャ</t>
    </rPh>
    <rPh sb="11" eb="12">
      <t>ジョウ</t>
    </rPh>
    <phoneticPr fontId="13"/>
  </si>
  <si>
    <t>地上１層</t>
    <rPh sb="0" eb="2">
      <t>チジョウ</t>
    </rPh>
    <phoneticPr fontId="13"/>
  </si>
  <si>
    <t>市告170</t>
    <rPh sb="0" eb="1">
      <t>シ</t>
    </rPh>
    <rPh sb="1" eb="2">
      <t>コク</t>
    </rPh>
    <phoneticPr fontId="13"/>
  </si>
  <si>
    <t>掛川駅北第一自転車駐車場</t>
  </si>
  <si>
    <t>市告26</t>
    <phoneticPr fontId="13"/>
  </si>
  <si>
    <t>掛川駅北第二自転車駐車場</t>
  </si>
  <si>
    <t>遠州鉄道鷺ノ宮駅自転車駐車場</t>
    <rPh sb="3" eb="4">
      <t>ミチ</t>
    </rPh>
    <rPh sb="4" eb="5">
      <t>サギ</t>
    </rPh>
    <rPh sb="6" eb="7">
      <t>ミヤ</t>
    </rPh>
    <rPh sb="7" eb="8">
      <t>エキ</t>
    </rPh>
    <phoneticPr fontId="13"/>
  </si>
  <si>
    <t>市告161</t>
  </si>
  <si>
    <t>浜松駅自転車駐車場</t>
  </si>
  <si>
    <t>市告185</t>
  </si>
  <si>
    <t>浜松駅東自転車駐車場</t>
  </si>
  <si>
    <t>市告5</t>
    <phoneticPr fontId="13"/>
  </si>
  <si>
    <t>浜松駅西自転車駐車場</t>
  </si>
  <si>
    <t>市告132</t>
  </si>
  <si>
    <t>助信駅東自転車駐車場</t>
    <rPh sb="0" eb="3">
      <t>スケノブエキ</t>
    </rPh>
    <rPh sb="3" eb="4">
      <t>ヒガシ</t>
    </rPh>
    <rPh sb="4" eb="7">
      <t>ジテンシャ</t>
    </rPh>
    <rPh sb="7" eb="10">
      <t>チュウシャジョウ</t>
    </rPh>
    <phoneticPr fontId="13"/>
  </si>
  <si>
    <t>市告403</t>
  </si>
  <si>
    <t>助信駅西自転車駐車場</t>
    <rPh sb="0" eb="3">
      <t>スケノブエキ</t>
    </rPh>
    <rPh sb="3" eb="4">
      <t>ニシ</t>
    </rPh>
    <rPh sb="4" eb="7">
      <t>ジテンシャ</t>
    </rPh>
    <rPh sb="7" eb="10">
      <t>チュウシャジョウ</t>
    </rPh>
    <phoneticPr fontId="13"/>
  </si>
  <si>
    <t>市告403</t>
    <phoneticPr fontId="13"/>
  </si>
  <si>
    <t>１０－１－４　交通広場</t>
    <rPh sb="7" eb="9">
      <t>コウツウ</t>
    </rPh>
    <phoneticPr fontId="13"/>
  </si>
  <si>
    <t>都市計画
区域名</t>
    <rPh sb="0" eb="2">
      <t>トシ</t>
    </rPh>
    <rPh sb="2" eb="4">
      <t>ケイカク</t>
    </rPh>
    <rPh sb="5" eb="7">
      <t>クイキ</t>
    </rPh>
    <rPh sb="7" eb="8">
      <t>メイ</t>
    </rPh>
    <phoneticPr fontId="66"/>
  </si>
  <si>
    <t>都市名</t>
    <rPh sb="0" eb="2">
      <t>トシ</t>
    </rPh>
    <rPh sb="2" eb="3">
      <t>メイ</t>
    </rPh>
    <phoneticPr fontId="66"/>
  </si>
  <si>
    <t>交通広場面積（㎡）</t>
    <rPh sb="0" eb="2">
      <t>コウツウ</t>
    </rPh>
    <rPh sb="2" eb="4">
      <t>ヒロバ</t>
    </rPh>
    <rPh sb="4" eb="6">
      <t>メンセキ</t>
    </rPh>
    <phoneticPr fontId="66"/>
  </si>
  <si>
    <t>最終決定</t>
    <rPh sb="0" eb="2">
      <t>サイシュウ</t>
    </rPh>
    <rPh sb="2" eb="4">
      <t>ケッテイ</t>
    </rPh>
    <phoneticPr fontId="66"/>
  </si>
  <si>
    <t>告示番号</t>
    <rPh sb="0" eb="2">
      <t>コクジ</t>
    </rPh>
    <rPh sb="2" eb="4">
      <t>バンゴウ</t>
    </rPh>
    <phoneticPr fontId="66"/>
  </si>
  <si>
    <t>交通広場名</t>
    <rPh sb="0" eb="2">
      <t>コウツウ</t>
    </rPh>
    <rPh sb="2" eb="4">
      <t>ヒロバ</t>
    </rPh>
    <rPh sb="4" eb="5">
      <t>メイ</t>
    </rPh>
    <phoneticPr fontId="66"/>
  </si>
  <si>
    <t>計画決定</t>
    <rPh sb="0" eb="2">
      <t>ケイカク</t>
    </rPh>
    <rPh sb="2" eb="4">
      <t>ケッテイ</t>
    </rPh>
    <phoneticPr fontId="66"/>
  </si>
  <si>
    <t>供用面積</t>
    <rPh sb="0" eb="2">
      <t>キョウヨウ</t>
    </rPh>
    <rPh sb="2" eb="4">
      <t>メンセキ</t>
    </rPh>
    <phoneticPr fontId="66"/>
  </si>
  <si>
    <t>静岡市</t>
    <rPh sb="0" eb="3">
      <t>シズオカシ</t>
    </rPh>
    <phoneticPr fontId="66"/>
  </si>
  <si>
    <t>市告93</t>
    <rPh sb="0" eb="1">
      <t>シ</t>
    </rPh>
    <rPh sb="1" eb="2">
      <t>コク</t>
    </rPh>
    <phoneticPr fontId="13"/>
  </si>
  <si>
    <t>安倍川駅西口交通広場</t>
    <rPh sb="0" eb="4">
      <t>アベカワエキ</t>
    </rPh>
    <rPh sb="4" eb="6">
      <t>ニシグチ</t>
    </rPh>
    <rPh sb="6" eb="8">
      <t>コウツウ</t>
    </rPh>
    <rPh sb="8" eb="10">
      <t>ヒロバ</t>
    </rPh>
    <phoneticPr fontId="13"/>
  </si>
  <si>
    <t>市告388</t>
    <rPh sb="0" eb="1">
      <t>シ</t>
    </rPh>
    <rPh sb="1" eb="2">
      <t>コク</t>
    </rPh>
    <phoneticPr fontId="13"/>
  </si>
  <si>
    <t>高塚駅南口駅前広場</t>
    <rPh sb="0" eb="2">
      <t>タカツカ</t>
    </rPh>
    <rPh sb="2" eb="3">
      <t>エキ</t>
    </rPh>
    <rPh sb="3" eb="5">
      <t>ミナミグチ</t>
    </rPh>
    <rPh sb="5" eb="7">
      <t>エキマエ</t>
    </rPh>
    <rPh sb="7" eb="9">
      <t>ヒロバ</t>
    </rPh>
    <phoneticPr fontId="13"/>
  </si>
  <si>
    <t>市告15</t>
    <rPh sb="0" eb="1">
      <t>シ</t>
    </rPh>
    <rPh sb="1" eb="2">
      <t>コク</t>
    </rPh>
    <phoneticPr fontId="13"/>
  </si>
  <si>
    <t>天竜川駅南口駅前広場</t>
    <rPh sb="0" eb="3">
      <t>テンリュウガワ</t>
    </rPh>
    <rPh sb="3" eb="4">
      <t>エキ</t>
    </rPh>
    <rPh sb="4" eb="6">
      <t>ミナミグチ</t>
    </rPh>
    <rPh sb="6" eb="8">
      <t>エキマエ</t>
    </rPh>
    <rPh sb="8" eb="10">
      <t>ヒロバ</t>
    </rPh>
    <phoneticPr fontId="13"/>
  </si>
  <si>
    <t>合計</t>
    <rPh sb="0" eb="2">
      <t>ゴウケイ</t>
    </rPh>
    <phoneticPr fontId="66"/>
  </si>
  <si>
    <t>１０－１－５　　港湾</t>
    <rPh sb="8" eb="10">
      <t>コウワン</t>
    </rPh>
    <phoneticPr fontId="1"/>
  </si>
  <si>
    <t>都市計画区域名</t>
    <rPh sb="4" eb="6">
      <t>クイキ</t>
    </rPh>
    <rPh sb="6" eb="7">
      <t>メイ</t>
    </rPh>
    <phoneticPr fontId="1"/>
  </si>
  <si>
    <t>計画決定</t>
    <rPh sb="0" eb="2">
      <t>ケイカク</t>
    </rPh>
    <rPh sb="2" eb="4">
      <t>ケッテイ</t>
    </rPh>
    <phoneticPr fontId="1"/>
  </si>
  <si>
    <t>供用状況</t>
    <rPh sb="0" eb="2">
      <t>キョウヨウ</t>
    </rPh>
    <rPh sb="2" eb="4">
      <t>ジョウキョウ</t>
    </rPh>
    <phoneticPr fontId="1"/>
  </si>
  <si>
    <t>面積（ｈａ）</t>
    <rPh sb="0" eb="2">
      <t>メンセキ</t>
    </rPh>
    <phoneticPr fontId="1"/>
  </si>
  <si>
    <t>処理能力</t>
    <rPh sb="0" eb="2">
      <t>ショリ</t>
    </rPh>
    <rPh sb="2" eb="4">
      <t>ノウリョク</t>
    </rPh>
    <phoneticPr fontId="1"/>
  </si>
  <si>
    <t>田子の浦港</t>
    <rPh sb="0" eb="2">
      <t>タゴ</t>
    </rPh>
    <rPh sb="3" eb="4">
      <t>ウラ</t>
    </rPh>
    <rPh sb="4" eb="5">
      <t>コウ</t>
    </rPh>
    <phoneticPr fontId="1"/>
  </si>
  <si>
    <t>26バース</t>
    <phoneticPr fontId="1"/>
  </si>
  <si>
    <t>25バース</t>
    <phoneticPr fontId="1"/>
  </si>
  <si>
    <t>建告708</t>
    <phoneticPr fontId="1"/>
  </si>
  <si>
    <t>建告381</t>
    <rPh sb="0" eb="1">
      <t>ケン</t>
    </rPh>
    <rPh sb="1" eb="2">
      <t>コク</t>
    </rPh>
    <phoneticPr fontId="1"/>
  </si>
  <si>
    <t>１地区</t>
    <rPh sb="1" eb="3">
      <t>チク</t>
    </rPh>
    <phoneticPr fontId="1"/>
  </si>
  <si>
    <t>１０－２　公共空地</t>
    <rPh sb="5" eb="7">
      <t>コウキョウ</t>
    </rPh>
    <rPh sb="7" eb="9">
      <t>アキチ</t>
    </rPh>
    <phoneticPr fontId="1"/>
  </si>
  <si>
    <t>　１０－２－１　公園</t>
    <rPh sb="8" eb="10">
      <t>コウエン</t>
    </rPh>
    <phoneticPr fontId="1"/>
  </si>
  <si>
    <t>令和7年3月31日現在</t>
    <rPh sb="0" eb="2">
      <t>レイワ</t>
    </rPh>
    <rPh sb="3" eb="4">
      <t>ネン</t>
    </rPh>
    <rPh sb="4" eb="5">
      <t>ヘイネン</t>
    </rPh>
    <rPh sb="5" eb="6">
      <t>ガツ</t>
    </rPh>
    <rPh sb="8" eb="9">
      <t>ヒ</t>
    </rPh>
    <rPh sb="9" eb="11">
      <t>ゲンザイ</t>
    </rPh>
    <phoneticPr fontId="1"/>
  </si>
  <si>
    <t xml:space="preserve">    （１）公園一覧</t>
    <rPh sb="9" eb="11">
      <t>イチラン</t>
    </rPh>
    <phoneticPr fontId="1"/>
  </si>
  <si>
    <t>（単位：箇所、ha）</t>
    <rPh sb="1" eb="3">
      <t>タンイ</t>
    </rPh>
    <rPh sb="4" eb="6">
      <t>カショ</t>
    </rPh>
    <phoneticPr fontId="1"/>
  </si>
  <si>
    <t xml:space="preserve">  合     計</t>
  </si>
  <si>
    <t>街区公園</t>
    <rPh sb="0" eb="2">
      <t>ガイク</t>
    </rPh>
    <rPh sb="2" eb="4">
      <t>コウエン</t>
    </rPh>
    <phoneticPr fontId="1"/>
  </si>
  <si>
    <t>近隣公園</t>
    <rPh sb="0" eb="2">
      <t>キンリン</t>
    </rPh>
    <rPh sb="2" eb="4">
      <t>コウエン</t>
    </rPh>
    <phoneticPr fontId="1"/>
  </si>
  <si>
    <t>地区公園</t>
    <rPh sb="0" eb="2">
      <t>チク</t>
    </rPh>
    <rPh sb="2" eb="4">
      <t>コウエン</t>
    </rPh>
    <phoneticPr fontId="1"/>
  </si>
  <si>
    <t>総合公園</t>
    <rPh sb="0" eb="2">
      <t>ソウゴウ</t>
    </rPh>
    <rPh sb="2" eb="4">
      <t>コウエン</t>
    </rPh>
    <phoneticPr fontId="1"/>
  </si>
  <si>
    <t>運動公園</t>
    <rPh sb="0" eb="2">
      <t>ウンドウ</t>
    </rPh>
    <rPh sb="2" eb="4">
      <t>コウエン</t>
    </rPh>
    <phoneticPr fontId="1"/>
  </si>
  <si>
    <t>風致公園</t>
    <rPh sb="0" eb="2">
      <t>フウチ</t>
    </rPh>
    <rPh sb="2" eb="4">
      <t>コウエン</t>
    </rPh>
    <phoneticPr fontId="1"/>
  </si>
  <si>
    <t>特殊公園</t>
    <rPh sb="0" eb="2">
      <t>トクシュ</t>
    </rPh>
    <rPh sb="2" eb="4">
      <t>コウエン</t>
    </rPh>
    <phoneticPr fontId="1"/>
  </si>
  <si>
    <t>広域公園</t>
    <rPh sb="0" eb="2">
      <t>コウイキ</t>
    </rPh>
    <rPh sb="2" eb="4">
      <t>コウエン</t>
    </rPh>
    <phoneticPr fontId="1"/>
  </si>
  <si>
    <t>計画決定</t>
    <phoneticPr fontId="1"/>
  </si>
  <si>
    <t>供用状況</t>
    <phoneticPr fontId="1"/>
  </si>
  <si>
    <t>数</t>
  </si>
  <si>
    <t>面積</t>
  </si>
  <si>
    <t>伊豆市</t>
    <phoneticPr fontId="16"/>
  </si>
  <si>
    <r>
      <t>（２）　市町別・公園別一覧　</t>
    </r>
    <r>
      <rPr>
        <sz val="24"/>
        <rFont val="ＭＳ Ｐゴシック"/>
        <family val="3"/>
        <charset val="128"/>
      </rPr>
      <t>※灰色着色の公園は計画決定面積すべてが供用済の公園</t>
    </r>
    <rPh sb="4" eb="5">
      <t>シ</t>
    </rPh>
    <rPh sb="5" eb="6">
      <t>マチ</t>
    </rPh>
    <rPh sb="6" eb="7">
      <t>ベツ</t>
    </rPh>
    <rPh sb="8" eb="10">
      <t>コウエン</t>
    </rPh>
    <rPh sb="10" eb="11">
      <t>ベツ</t>
    </rPh>
    <rPh sb="20" eb="22">
      <t>コウエン</t>
    </rPh>
    <rPh sb="23" eb="25">
      <t>ケイカク</t>
    </rPh>
    <rPh sb="25" eb="27">
      <t>ケッテイ</t>
    </rPh>
    <rPh sb="27" eb="29">
      <t>メンセキ</t>
    </rPh>
    <rPh sb="33" eb="35">
      <t>キョウヨウ</t>
    </rPh>
    <rPh sb="35" eb="36">
      <t>ズ</t>
    </rPh>
    <rPh sb="37" eb="39">
      <t>コウエン</t>
    </rPh>
    <phoneticPr fontId="1"/>
  </si>
  <si>
    <t>種別</t>
    <rPh sb="0" eb="2">
      <t>シュベツ</t>
    </rPh>
    <phoneticPr fontId="1"/>
  </si>
  <si>
    <t>計画決定面積（ｈａ）</t>
    <rPh sb="0" eb="2">
      <t>ケイカク</t>
    </rPh>
    <rPh sb="2" eb="4">
      <t>ケッテイ</t>
    </rPh>
    <rPh sb="4" eb="6">
      <t>メンセキ</t>
    </rPh>
    <phoneticPr fontId="1"/>
  </si>
  <si>
    <t>供用面積（ｈａ）</t>
    <rPh sb="0" eb="2">
      <t>キョウヨウ</t>
    </rPh>
    <phoneticPr fontId="1"/>
  </si>
  <si>
    <t>公園名</t>
  </si>
  <si>
    <t>児童</t>
    <rPh sb="0" eb="2">
      <t>ジドウ</t>
    </rPh>
    <phoneticPr fontId="1"/>
  </si>
  <si>
    <t xml:space="preserve"> 2・2・  1</t>
  </si>
  <si>
    <t>中木記念公園</t>
  </si>
  <si>
    <t>町告6</t>
    <phoneticPr fontId="1"/>
  </si>
  <si>
    <t>小山田公園</t>
  </si>
  <si>
    <t>建告411</t>
    <phoneticPr fontId="1"/>
  </si>
  <si>
    <t>近隣</t>
    <rPh sb="0" eb="2">
      <t>キンリン</t>
    </rPh>
    <phoneticPr fontId="1"/>
  </si>
  <si>
    <t xml:space="preserve"> 3・3・  1</t>
  </si>
  <si>
    <t>本郷公園</t>
  </si>
  <si>
    <t>県告808</t>
    <phoneticPr fontId="1"/>
  </si>
  <si>
    <t>総合</t>
    <rPh sb="0" eb="2">
      <t>ソウゴウ</t>
    </rPh>
    <phoneticPr fontId="1"/>
  </si>
  <si>
    <t xml:space="preserve"> 5・5・  1</t>
  </si>
  <si>
    <t>下田公園</t>
  </si>
  <si>
    <t>建告98</t>
    <phoneticPr fontId="1"/>
  </si>
  <si>
    <t>県告717</t>
    <phoneticPr fontId="1"/>
  </si>
  <si>
    <t xml:space="preserve"> 5・5・  2</t>
  </si>
  <si>
    <t>敷根公園</t>
  </si>
  <si>
    <t>市告11</t>
    <rPh sb="0" eb="1">
      <t>シ</t>
    </rPh>
    <rPh sb="1" eb="2">
      <t>コク</t>
    </rPh>
    <phoneticPr fontId="1"/>
  </si>
  <si>
    <t>笹原公園</t>
  </si>
  <si>
    <t>町告15</t>
    <phoneticPr fontId="1"/>
  </si>
  <si>
    <t>物見塚公園</t>
  </si>
  <si>
    <t>建告100</t>
    <phoneticPr fontId="1"/>
  </si>
  <si>
    <t>市告71</t>
    <phoneticPr fontId="1"/>
  </si>
  <si>
    <t xml:space="preserve"> 2・2・  2</t>
  </si>
  <si>
    <t>湯川公園</t>
  </si>
  <si>
    <t xml:space="preserve"> 2・2・  3</t>
  </si>
  <si>
    <t xml:space="preserve"> 2・2・  4</t>
  </si>
  <si>
    <t>芝原公園</t>
  </si>
  <si>
    <t>建告3491</t>
  </si>
  <si>
    <t xml:space="preserve"> 2・2・  5</t>
  </si>
  <si>
    <t>杉本公園</t>
  </si>
  <si>
    <t>建告3697</t>
  </si>
  <si>
    <t xml:space="preserve"> 2・2・  6</t>
  </si>
  <si>
    <t>下峯公園</t>
    <rPh sb="0" eb="1">
      <t>シモ</t>
    </rPh>
    <rPh sb="1" eb="2">
      <t>ミネ</t>
    </rPh>
    <phoneticPr fontId="1"/>
  </si>
  <si>
    <t xml:space="preserve"> 2・2・  7</t>
  </si>
  <si>
    <t>鎌田公園</t>
  </si>
  <si>
    <t xml:space="preserve"> 2・2・  8</t>
  </si>
  <si>
    <t>物見ヶ丘公園</t>
  </si>
  <si>
    <t>市告72</t>
    <phoneticPr fontId="1"/>
  </si>
  <si>
    <t xml:space="preserve"> 2・2・  9</t>
  </si>
  <si>
    <t>富戸公園</t>
  </si>
  <si>
    <t>市告52</t>
    <phoneticPr fontId="1"/>
  </si>
  <si>
    <t xml:space="preserve"> 2・2・10</t>
  </si>
  <si>
    <t>松川公園</t>
  </si>
  <si>
    <t>市告132</t>
    <phoneticPr fontId="1"/>
  </si>
  <si>
    <t xml:space="preserve"> 2・2・11</t>
  </si>
  <si>
    <t>郷戸公園</t>
  </si>
  <si>
    <t xml:space="preserve"> 2・2・12</t>
  </si>
  <si>
    <t>吉田公園</t>
  </si>
  <si>
    <t>街区</t>
    <phoneticPr fontId="1"/>
  </si>
  <si>
    <t xml:space="preserve"> 2・2・13</t>
  </si>
  <si>
    <t>丸塚公園</t>
  </si>
  <si>
    <t>市告48</t>
    <phoneticPr fontId="1"/>
  </si>
  <si>
    <t xml:space="preserve"> 2・2・14</t>
  </si>
  <si>
    <t>かなくさ公園</t>
  </si>
  <si>
    <t>市告10</t>
    <phoneticPr fontId="1"/>
  </si>
  <si>
    <t>玖須美公園</t>
  </si>
  <si>
    <t xml:space="preserve"> 3・3・  2</t>
  </si>
  <si>
    <t>松原公園</t>
  </si>
  <si>
    <t xml:space="preserve"> 3・3・  3</t>
  </si>
  <si>
    <t>伊東公園</t>
  </si>
  <si>
    <t>一般</t>
    <rPh sb="0" eb="2">
      <t>イッパン</t>
    </rPh>
    <phoneticPr fontId="1"/>
  </si>
  <si>
    <t xml:space="preserve"> 5・4・  2</t>
    <phoneticPr fontId="1"/>
  </si>
  <si>
    <t>丸山公園</t>
  </si>
  <si>
    <t>県告872</t>
    <phoneticPr fontId="1"/>
  </si>
  <si>
    <t xml:space="preserve"> 5・6・  1</t>
  </si>
  <si>
    <t>小室山公園</t>
  </si>
  <si>
    <t>県告404</t>
    <rPh sb="0" eb="1">
      <t>ケン</t>
    </rPh>
    <phoneticPr fontId="1"/>
  </si>
  <si>
    <t>県告404</t>
    <phoneticPr fontId="1"/>
  </si>
  <si>
    <t xml:space="preserve"> 7・3・  1</t>
  </si>
  <si>
    <t>汐吹公園</t>
  </si>
  <si>
    <t>特殊
（歴史）</t>
    <rPh sb="0" eb="2">
      <t>トクシュ</t>
    </rPh>
    <rPh sb="4" eb="6">
      <t>レキシ</t>
    </rPh>
    <phoneticPr fontId="1"/>
  </si>
  <si>
    <t xml:space="preserve"> 8・2・  1</t>
  </si>
  <si>
    <t>川口公園</t>
  </si>
  <si>
    <t>特殊</t>
    <rPh sb="0" eb="2">
      <t>トクシュ</t>
    </rPh>
    <phoneticPr fontId="1"/>
  </si>
  <si>
    <t xml:space="preserve"> 8・2・  2</t>
  </si>
  <si>
    <t>海浜プール公園</t>
  </si>
  <si>
    <t xml:space="preserve"> 8・2・  3</t>
  </si>
  <si>
    <t>なぎさ公園</t>
  </si>
  <si>
    <t>市告70</t>
    <phoneticPr fontId="1"/>
  </si>
  <si>
    <t>街区</t>
    <rPh sb="0" eb="2">
      <t>ガイク</t>
    </rPh>
    <phoneticPr fontId="1"/>
  </si>
  <si>
    <t>渚小公園</t>
  </si>
  <si>
    <t>建告97</t>
    <phoneticPr fontId="1"/>
  </si>
  <si>
    <t>市告152-3</t>
    <phoneticPr fontId="1"/>
  </si>
  <si>
    <t>緑ガ丘公園</t>
    <phoneticPr fontId="1"/>
  </si>
  <si>
    <t>県告72-5</t>
    <rPh sb="0" eb="1">
      <t>ケン</t>
    </rPh>
    <rPh sb="1" eb="2">
      <t>コク</t>
    </rPh>
    <phoneticPr fontId="1"/>
  </si>
  <si>
    <t>近隣</t>
    <phoneticPr fontId="1"/>
  </si>
  <si>
    <t>熱海海浜公園</t>
  </si>
  <si>
    <t>県告910</t>
    <phoneticPr fontId="1"/>
  </si>
  <si>
    <t>泉公園</t>
  </si>
  <si>
    <t>地区</t>
    <phoneticPr fontId="1"/>
  </si>
  <si>
    <t xml:space="preserve"> 4・4・  1</t>
  </si>
  <si>
    <t>小山臨海公園</t>
  </si>
  <si>
    <t>県告516</t>
    <phoneticPr fontId="1"/>
  </si>
  <si>
    <t xml:space="preserve"> 5・4・  1</t>
  </si>
  <si>
    <t>錦ヶ浦公園</t>
  </si>
  <si>
    <t>建告1875</t>
  </si>
  <si>
    <t>網代朝日山公園</t>
  </si>
  <si>
    <t>建告1936</t>
  </si>
  <si>
    <t xml:space="preserve"> 5・8・  3</t>
    <phoneticPr fontId="1"/>
  </si>
  <si>
    <t>姫の沢公園</t>
  </si>
  <si>
    <t>県告287</t>
    <phoneticPr fontId="1"/>
  </si>
  <si>
    <t>特殊
（風致）</t>
    <rPh sb="0" eb="2">
      <t>トクシュ</t>
    </rPh>
    <rPh sb="4" eb="6">
      <t>フウチ</t>
    </rPh>
    <phoneticPr fontId="1"/>
  </si>
  <si>
    <t xml:space="preserve"> 7・4・  1</t>
    <phoneticPr fontId="1"/>
  </si>
  <si>
    <t>梅園</t>
  </si>
  <si>
    <t>市告69</t>
    <phoneticPr fontId="1"/>
  </si>
  <si>
    <t xml:space="preserve"> 7・4・  2</t>
  </si>
  <si>
    <t>伊豆山子恋の森公園</t>
  </si>
  <si>
    <t>特殊
（風致）</t>
    <rPh sb="0" eb="2">
      <t>トクシュ</t>
    </rPh>
    <phoneticPr fontId="1"/>
  </si>
  <si>
    <t xml:space="preserve"> 7・4・  3</t>
    <phoneticPr fontId="1"/>
  </si>
  <si>
    <t>林ガ丘公園</t>
    <rPh sb="0" eb="1">
      <t>ハヤシ</t>
    </rPh>
    <rPh sb="2" eb="3">
      <t>オカ</t>
    </rPh>
    <rPh sb="3" eb="5">
      <t>コウエン</t>
    </rPh>
    <phoneticPr fontId="1"/>
  </si>
  <si>
    <t>県告1026</t>
    <phoneticPr fontId="1"/>
  </si>
  <si>
    <t xml:space="preserve"> 2・2・  1</t>
    <phoneticPr fontId="1"/>
  </si>
  <si>
    <t>独鈷の湯公園</t>
    <phoneticPr fontId="1"/>
  </si>
  <si>
    <t>町告15</t>
    <rPh sb="0" eb="1">
      <t>マチ</t>
    </rPh>
    <phoneticPr fontId="1"/>
  </si>
  <si>
    <t>市告52</t>
    <rPh sb="0" eb="1">
      <t>シ</t>
    </rPh>
    <rPh sb="1" eb="2">
      <t>コク</t>
    </rPh>
    <phoneticPr fontId="1"/>
  </si>
  <si>
    <t>地区</t>
    <rPh sb="0" eb="2">
      <t>チク</t>
    </rPh>
    <phoneticPr fontId="1"/>
  </si>
  <si>
    <t xml:space="preserve"> 4・4・  1</t>
    <phoneticPr fontId="1"/>
  </si>
  <si>
    <t>日向公園</t>
    <rPh sb="0" eb="2">
      <t>ヒナタ</t>
    </rPh>
    <rPh sb="2" eb="4">
      <t>コウエン</t>
    </rPh>
    <phoneticPr fontId="1"/>
  </si>
  <si>
    <t>市告68</t>
    <rPh sb="0" eb="1">
      <t>シ</t>
    </rPh>
    <phoneticPr fontId="1"/>
  </si>
  <si>
    <t>間宮公園</t>
  </si>
  <si>
    <t>町告48</t>
    <phoneticPr fontId="1"/>
  </si>
  <si>
    <t>間宮川向公園</t>
  </si>
  <si>
    <t>町告65</t>
  </si>
  <si>
    <t>柏谷公園</t>
  </si>
  <si>
    <t>県告316</t>
    <phoneticPr fontId="1"/>
  </si>
  <si>
    <t>運動</t>
    <rPh sb="0" eb="2">
      <t>ウンドウ</t>
    </rPh>
    <phoneticPr fontId="1"/>
  </si>
  <si>
    <t xml:space="preserve"> 6・5・  1</t>
  </si>
  <si>
    <t>函南運動公園</t>
  </si>
  <si>
    <t>県告23</t>
  </si>
  <si>
    <t>広瀬公園</t>
  </si>
  <si>
    <t>2・2・6</t>
    <phoneticPr fontId="1"/>
  </si>
  <si>
    <t>古奈地区公園</t>
    <rPh sb="0" eb="2">
      <t>コナ</t>
    </rPh>
    <rPh sb="2" eb="4">
      <t>チク</t>
    </rPh>
    <phoneticPr fontId="1"/>
  </si>
  <si>
    <t>市告192</t>
    <rPh sb="0" eb="1">
      <t>シ</t>
    </rPh>
    <phoneticPr fontId="1"/>
  </si>
  <si>
    <t xml:space="preserve"> 4・3・  1</t>
  </si>
  <si>
    <t>天野公園</t>
  </si>
  <si>
    <t>県告27</t>
    <phoneticPr fontId="1"/>
  </si>
  <si>
    <t>県告592</t>
    <rPh sb="0" eb="1">
      <t>ケン</t>
    </rPh>
    <phoneticPr fontId="1"/>
  </si>
  <si>
    <t>伊豆長岡公園</t>
  </si>
  <si>
    <t xml:space="preserve"> 5・5・  3</t>
  </si>
  <si>
    <t>さつきヶ丘公園</t>
  </si>
  <si>
    <t>県告52</t>
    <phoneticPr fontId="1"/>
  </si>
  <si>
    <t>守山西公園</t>
    <rPh sb="0" eb="2">
      <t>モリヤマ</t>
    </rPh>
    <rPh sb="2" eb="3">
      <t>ニシ</t>
    </rPh>
    <rPh sb="3" eb="5">
      <t>コウエン</t>
    </rPh>
    <phoneticPr fontId="1"/>
  </si>
  <si>
    <t>町告45</t>
    <rPh sb="0" eb="1">
      <t>チョウ</t>
    </rPh>
    <phoneticPr fontId="1"/>
  </si>
  <si>
    <t>新橋公園</t>
  </si>
  <si>
    <t>市告77</t>
    <phoneticPr fontId="1"/>
  </si>
  <si>
    <t>馬車道公園</t>
  </si>
  <si>
    <t>市告84</t>
    <phoneticPr fontId="1"/>
  </si>
  <si>
    <t>二の岡公園</t>
  </si>
  <si>
    <t>市告146</t>
    <phoneticPr fontId="1"/>
  </si>
  <si>
    <t xml:space="preserve"> 2・2・  4</t>
    <phoneticPr fontId="1"/>
  </si>
  <si>
    <t>二枚橋公園</t>
    <rPh sb="0" eb="2">
      <t>ニマイ</t>
    </rPh>
    <rPh sb="2" eb="3">
      <t>ハシ</t>
    </rPh>
    <rPh sb="3" eb="5">
      <t>コウエン</t>
    </rPh>
    <phoneticPr fontId="1"/>
  </si>
  <si>
    <t>市告30</t>
    <phoneticPr fontId="1"/>
  </si>
  <si>
    <t>永原公園</t>
    <rPh sb="0" eb="2">
      <t>ナガハラ</t>
    </rPh>
    <rPh sb="2" eb="4">
      <t>コウエン</t>
    </rPh>
    <phoneticPr fontId="1"/>
  </si>
  <si>
    <t>市告193</t>
    <phoneticPr fontId="1"/>
  </si>
  <si>
    <t xml:space="preserve"> 2・2・  6</t>
    <phoneticPr fontId="1"/>
  </si>
  <si>
    <t>南ふれあい自然</t>
    <rPh sb="0" eb="1">
      <t>ミナミ</t>
    </rPh>
    <rPh sb="5" eb="7">
      <t>シゼン</t>
    </rPh>
    <phoneticPr fontId="1"/>
  </si>
  <si>
    <t>市告82</t>
    <rPh sb="0" eb="1">
      <t>シ</t>
    </rPh>
    <phoneticPr fontId="1"/>
  </si>
  <si>
    <t xml:space="preserve"> 3・3・  1</t>
    <phoneticPr fontId="1"/>
  </si>
  <si>
    <t>富士岡公園</t>
    <rPh sb="0" eb="2">
      <t>フジ</t>
    </rPh>
    <rPh sb="2" eb="3">
      <t>オカ</t>
    </rPh>
    <rPh sb="3" eb="5">
      <t>コウエン</t>
    </rPh>
    <phoneticPr fontId="1"/>
  </si>
  <si>
    <t xml:space="preserve"> 3・3・  2</t>
    <phoneticPr fontId="1"/>
  </si>
  <si>
    <t>神場南公園</t>
    <rPh sb="0" eb="1">
      <t>カミ</t>
    </rPh>
    <rPh sb="1" eb="2">
      <t>バ</t>
    </rPh>
    <rPh sb="2" eb="3">
      <t>ミナミ</t>
    </rPh>
    <rPh sb="3" eb="5">
      <t>コウエン</t>
    </rPh>
    <phoneticPr fontId="1"/>
  </si>
  <si>
    <t>御殿場中央公園</t>
  </si>
  <si>
    <t xml:space="preserve"> 5・4・  1</t>
    <phoneticPr fontId="1"/>
  </si>
  <si>
    <t>秩父宮記念公園</t>
    <rPh sb="0" eb="3">
      <t>チチブノミヤ</t>
    </rPh>
    <rPh sb="3" eb="5">
      <t>キネン</t>
    </rPh>
    <rPh sb="5" eb="7">
      <t>コウエン</t>
    </rPh>
    <phoneticPr fontId="1"/>
  </si>
  <si>
    <t>市告73</t>
    <rPh sb="0" eb="1">
      <t>シ</t>
    </rPh>
    <phoneticPr fontId="1"/>
  </si>
  <si>
    <t>街区</t>
  </si>
  <si>
    <t>香貫公園</t>
  </si>
  <si>
    <t>市告84</t>
  </si>
  <si>
    <t>市告80</t>
  </si>
  <si>
    <t>中央公園</t>
  </si>
  <si>
    <t>市告41</t>
  </si>
  <si>
    <t>児童</t>
  </si>
  <si>
    <t>山神道公園</t>
  </si>
  <si>
    <t>市告52</t>
  </si>
  <si>
    <t>浅間公園</t>
  </si>
  <si>
    <t>西条公園</t>
  </si>
  <si>
    <t>山王公園</t>
  </si>
  <si>
    <t>一里塚公園</t>
  </si>
  <si>
    <t>犬塚公園</t>
  </si>
  <si>
    <t>新宿公園</t>
  </si>
  <si>
    <t>八反庄公園</t>
  </si>
  <si>
    <t>米山公園</t>
  </si>
  <si>
    <t>高島公園</t>
  </si>
  <si>
    <t>高沢公園</t>
  </si>
  <si>
    <t>共栄公園</t>
  </si>
  <si>
    <t>建告3792</t>
  </si>
  <si>
    <t xml:space="preserve"> 2・2・15</t>
  </si>
  <si>
    <t>宮前公園</t>
  </si>
  <si>
    <t xml:space="preserve"> 2・2・16</t>
  </si>
  <si>
    <t>花園公園</t>
  </si>
  <si>
    <t xml:space="preserve"> 2・2・17</t>
  </si>
  <si>
    <t>緑ヶ丘公園</t>
  </si>
  <si>
    <t xml:space="preserve"> 2・2・18</t>
  </si>
  <si>
    <t>市道公園</t>
  </si>
  <si>
    <t xml:space="preserve"> 2・2・19</t>
  </si>
  <si>
    <t>駿河台公園</t>
  </si>
  <si>
    <t xml:space="preserve"> 2・2・20</t>
  </si>
  <si>
    <t>高砂公園</t>
  </si>
  <si>
    <t xml:space="preserve"> 2・2・21</t>
  </si>
  <si>
    <t>天神公園</t>
  </si>
  <si>
    <t xml:space="preserve"> 2・2・22</t>
  </si>
  <si>
    <t>堰下公園</t>
  </si>
  <si>
    <t>市告22</t>
  </si>
  <si>
    <t xml:space="preserve"> 2・2・36</t>
  </si>
  <si>
    <t>八重公園</t>
  </si>
  <si>
    <t>市告13</t>
  </si>
  <si>
    <t xml:space="preserve"> 2・2・37</t>
  </si>
  <si>
    <t>松沢公園</t>
  </si>
  <si>
    <t>市告159</t>
  </si>
  <si>
    <t xml:space="preserve"> 2・2・38</t>
  </si>
  <si>
    <t>豊町公園</t>
  </si>
  <si>
    <t xml:space="preserve"> 2・2・39</t>
  </si>
  <si>
    <t>高尾台公園</t>
  </si>
  <si>
    <t xml:space="preserve"> 2・2・40</t>
  </si>
  <si>
    <t>筒井公園</t>
  </si>
  <si>
    <t xml:space="preserve"> 2・2・41</t>
  </si>
  <si>
    <t>藤井原公園</t>
  </si>
  <si>
    <t xml:space="preserve"> 2・2・42</t>
  </si>
  <si>
    <t>今沢中央公園</t>
  </si>
  <si>
    <t xml:space="preserve"> 2・2・43</t>
  </si>
  <si>
    <t>西添１号公園</t>
  </si>
  <si>
    <t xml:space="preserve"> 2・2・44</t>
  </si>
  <si>
    <t>西添２号公園</t>
  </si>
  <si>
    <t xml:space="preserve"> 2・2・45</t>
  </si>
  <si>
    <t>伝馬公園</t>
  </si>
  <si>
    <t>市告6</t>
  </si>
  <si>
    <t xml:space="preserve"> 2・2・46</t>
  </si>
  <si>
    <t>伝馬北公園</t>
  </si>
  <si>
    <t xml:space="preserve"> 2・2・49</t>
  </si>
  <si>
    <t>小林台公園</t>
  </si>
  <si>
    <t xml:space="preserve"> 2・2・50</t>
  </si>
  <si>
    <t>町沖公園</t>
  </si>
  <si>
    <t xml:space="preserve"> 2・2・51</t>
  </si>
  <si>
    <t>大岡駅前公園</t>
  </si>
  <si>
    <t xml:space="preserve"> 2・2・52</t>
  </si>
  <si>
    <t>東沖公園</t>
  </si>
  <si>
    <t xml:space="preserve"> 2・2・53</t>
  </si>
  <si>
    <t>東沖西公園</t>
  </si>
  <si>
    <t xml:space="preserve"> 2・2・54</t>
  </si>
  <si>
    <t>東中公園</t>
  </si>
  <si>
    <t xml:space="preserve"> 2・2・55</t>
  </si>
  <si>
    <t>赤池公園</t>
  </si>
  <si>
    <t xml:space="preserve"> 2・2・60</t>
  </si>
  <si>
    <t>双葉町公園</t>
  </si>
  <si>
    <t xml:space="preserve"> 2・2・61</t>
  </si>
  <si>
    <t>本田町公園</t>
  </si>
  <si>
    <t>市告75</t>
  </si>
  <si>
    <t xml:space="preserve"> 2・2・62</t>
  </si>
  <si>
    <t>東田公園</t>
  </si>
  <si>
    <t xml:space="preserve"> 2・2・63</t>
  </si>
  <si>
    <t>昭和公園</t>
  </si>
  <si>
    <t>2・2・66</t>
  </si>
  <si>
    <t>岡宮1号公園</t>
  </si>
  <si>
    <t>市告204</t>
  </si>
  <si>
    <t>2・2・67</t>
  </si>
  <si>
    <t>岡宮2号公園</t>
  </si>
  <si>
    <t>2・2・68</t>
  </si>
  <si>
    <t>岡宮3号公園</t>
  </si>
  <si>
    <t>2・2・69</t>
  </si>
  <si>
    <t>岡宮4号公園</t>
  </si>
  <si>
    <t>2・2・70</t>
  </si>
  <si>
    <t>岡宮5号公園</t>
  </si>
  <si>
    <t>近隣</t>
  </si>
  <si>
    <t>沼津北公園</t>
  </si>
  <si>
    <t>県告28</t>
  </si>
  <si>
    <t>県告811</t>
  </si>
  <si>
    <t>宮原公園</t>
  </si>
  <si>
    <t>建告73</t>
  </si>
  <si>
    <t>港口公園</t>
  </si>
  <si>
    <t>県告782</t>
  </si>
  <si>
    <t xml:space="preserve"> 3・3・  4</t>
  </si>
  <si>
    <t>塩満公園</t>
  </si>
  <si>
    <t>建告2055</t>
  </si>
  <si>
    <t xml:space="preserve"> 3・3・  9</t>
  </si>
  <si>
    <t>大岡公園</t>
  </si>
  <si>
    <t xml:space="preserve"> 3・3・10</t>
  </si>
  <si>
    <t>町中公園</t>
  </si>
  <si>
    <t>県告1023</t>
  </si>
  <si>
    <t>地区</t>
  </si>
  <si>
    <t>片浜北公園</t>
  </si>
  <si>
    <t>県告913</t>
  </si>
  <si>
    <t>一般</t>
  </si>
  <si>
    <t>御用邸記念公園</t>
  </si>
  <si>
    <t>総合</t>
  </si>
  <si>
    <t>門池公園</t>
  </si>
  <si>
    <t xml:space="preserve"> 6・5・  1</t>
    <phoneticPr fontId="1"/>
  </si>
  <si>
    <t>黄瀬川公園</t>
  </si>
  <si>
    <t>運動</t>
  </si>
  <si>
    <t xml:space="preserve"> 6・6・  2</t>
  </si>
  <si>
    <t>愛鷹運動公園</t>
  </si>
  <si>
    <t>県告628</t>
  </si>
  <si>
    <t>島郷公園</t>
  </si>
  <si>
    <t xml:space="preserve"> 7・5・  2</t>
  </si>
  <si>
    <t>千本浜公園</t>
  </si>
  <si>
    <t>建告1824</t>
  </si>
  <si>
    <t xml:space="preserve"> 7・5・  3</t>
  </si>
  <si>
    <t>我入道公園</t>
  </si>
  <si>
    <t xml:space="preserve"> 7・7・  5</t>
  </si>
  <si>
    <t>香貫山公園</t>
  </si>
  <si>
    <t xml:space="preserve"> 7・7・  6</t>
  </si>
  <si>
    <t>片浜公園</t>
  </si>
  <si>
    <t xml:space="preserve"> 2・2・23</t>
  </si>
  <si>
    <t>菰池公園</t>
    <phoneticPr fontId="1"/>
  </si>
  <si>
    <t>建告95</t>
    <rPh sb="1" eb="2">
      <t>ツゲ</t>
    </rPh>
    <phoneticPr fontId="1"/>
  </si>
  <si>
    <t>市告23</t>
    <phoneticPr fontId="1"/>
  </si>
  <si>
    <t xml:space="preserve"> 2・2・24</t>
  </si>
  <si>
    <t>白滝公園</t>
  </si>
  <si>
    <t xml:space="preserve"> 2・2・26</t>
  </si>
  <si>
    <t>三ッ石公園</t>
    <phoneticPr fontId="1"/>
  </si>
  <si>
    <t>R2.3.2</t>
    <phoneticPr fontId="1"/>
  </si>
  <si>
    <t>市告54</t>
    <rPh sb="0" eb="1">
      <t>シ</t>
    </rPh>
    <rPh sb="1" eb="2">
      <t>コク</t>
    </rPh>
    <phoneticPr fontId="1"/>
  </si>
  <si>
    <t xml:space="preserve"> 2・2・27</t>
  </si>
  <si>
    <t>若宮公園</t>
    <phoneticPr fontId="1"/>
  </si>
  <si>
    <t xml:space="preserve"> 2・2・28</t>
  </si>
  <si>
    <t>中島公園</t>
  </si>
  <si>
    <t>建告326</t>
    <rPh sb="1" eb="2">
      <t>コク</t>
    </rPh>
    <phoneticPr fontId="1"/>
  </si>
  <si>
    <t xml:space="preserve"> 2・2・29</t>
  </si>
  <si>
    <t>萩公園</t>
  </si>
  <si>
    <t>市告14</t>
    <rPh sb="0" eb="1">
      <t>シ</t>
    </rPh>
    <rPh sb="1" eb="2">
      <t>ツゲ</t>
    </rPh>
    <phoneticPr fontId="1"/>
  </si>
  <si>
    <t xml:space="preserve"> 2・2・32</t>
  </si>
  <si>
    <t>城山公園</t>
  </si>
  <si>
    <t>市告43</t>
    <phoneticPr fontId="1"/>
  </si>
  <si>
    <t xml:space="preserve"> 2・2・33</t>
  </si>
  <si>
    <t>旭ヶ丘公園</t>
  </si>
  <si>
    <t>市告339</t>
    <phoneticPr fontId="1"/>
  </si>
  <si>
    <t xml:space="preserve"> 2・2・34</t>
  </si>
  <si>
    <t>もず公園</t>
  </si>
  <si>
    <t xml:space="preserve"> 2・2・35</t>
  </si>
  <si>
    <t>きじ公園</t>
  </si>
  <si>
    <t xml:space="preserve"> 2・2・56</t>
  </si>
  <si>
    <t>はつね公園</t>
  </si>
  <si>
    <t xml:space="preserve"> 2・2・57</t>
  </si>
  <si>
    <t>うぐいす公園</t>
  </si>
  <si>
    <t xml:space="preserve"> 2・2・58</t>
  </si>
  <si>
    <t>あじさい公園</t>
  </si>
  <si>
    <t>市告151</t>
    <phoneticPr fontId="1"/>
  </si>
  <si>
    <t xml:space="preserve"> 2・2・59</t>
  </si>
  <si>
    <t>ふよう公園</t>
  </si>
  <si>
    <t xml:space="preserve"> 2・2・65</t>
    <phoneticPr fontId="1"/>
  </si>
  <si>
    <t>三島測候所記念公園</t>
    <rPh sb="0" eb="2">
      <t>ミシマ</t>
    </rPh>
    <rPh sb="2" eb="5">
      <t>ソッコウジョ</t>
    </rPh>
    <rPh sb="5" eb="7">
      <t>キネン</t>
    </rPh>
    <rPh sb="7" eb="9">
      <t>コウエン</t>
    </rPh>
    <phoneticPr fontId="1"/>
  </si>
  <si>
    <t>市告35</t>
    <rPh sb="0" eb="1">
      <t>シ</t>
    </rPh>
    <rPh sb="1" eb="2">
      <t>コク</t>
    </rPh>
    <phoneticPr fontId="1"/>
  </si>
  <si>
    <t xml:space="preserve"> 3・3・  6</t>
  </si>
  <si>
    <t>上岩崎公園</t>
  </si>
  <si>
    <t>H8.3.29</t>
  </si>
  <si>
    <t xml:space="preserve"> 3・4・  7</t>
  </si>
  <si>
    <t>長伏公園</t>
  </si>
  <si>
    <t>建告326</t>
    <phoneticPr fontId="1"/>
  </si>
  <si>
    <t>県告811</t>
    <phoneticPr fontId="1"/>
  </si>
  <si>
    <t xml:space="preserve"> 3・3・  8</t>
  </si>
  <si>
    <t>かも公園</t>
  </si>
  <si>
    <t>県告1114</t>
  </si>
  <si>
    <t xml:space="preserve"> 3・3・12</t>
    <phoneticPr fontId="1"/>
  </si>
  <si>
    <t>嫁ヶ久保公園</t>
    <rPh sb="0" eb="1">
      <t>ヨメ</t>
    </rPh>
    <rPh sb="2" eb="4">
      <t>クボ</t>
    </rPh>
    <rPh sb="4" eb="6">
      <t>コウエン</t>
    </rPh>
    <phoneticPr fontId="1"/>
  </si>
  <si>
    <t>市告105</t>
    <rPh sb="0" eb="1">
      <t>シ</t>
    </rPh>
    <rPh sb="1" eb="2">
      <t>コク</t>
    </rPh>
    <phoneticPr fontId="1"/>
  </si>
  <si>
    <t>一般</t>
    <phoneticPr fontId="1"/>
  </si>
  <si>
    <t>楽寿園</t>
  </si>
  <si>
    <t>建告95</t>
    <phoneticPr fontId="1"/>
  </si>
  <si>
    <t xml:space="preserve"> 7・5・  4</t>
  </si>
  <si>
    <t>子供の森公園</t>
  </si>
  <si>
    <t>H16. 6.22</t>
    <phoneticPr fontId="1"/>
  </si>
  <si>
    <t>県告707</t>
    <phoneticPr fontId="1"/>
  </si>
  <si>
    <t xml:space="preserve"> 2・2・30</t>
  </si>
  <si>
    <t>駅前公園</t>
  </si>
  <si>
    <t>町告7</t>
    <phoneticPr fontId="1"/>
  </si>
  <si>
    <t xml:space="preserve"> 2・2・31</t>
  </si>
  <si>
    <t>東村公園</t>
  </si>
  <si>
    <t xml:space="preserve"> 2・2・47</t>
  </si>
  <si>
    <t>宮脇公園</t>
  </si>
  <si>
    <t>町告25</t>
    <phoneticPr fontId="1"/>
  </si>
  <si>
    <t xml:space="preserve"> 2・2・48</t>
  </si>
  <si>
    <t>尾尻公園</t>
  </si>
  <si>
    <t xml:space="preserve"> 2・2・64</t>
  </si>
  <si>
    <t>御嶽堂公園</t>
  </si>
  <si>
    <t>町告36</t>
    <phoneticPr fontId="1"/>
  </si>
  <si>
    <t xml:space="preserve"> 3・3・11</t>
  </si>
  <si>
    <t>鮎壺公園</t>
  </si>
  <si>
    <t>県告1134</t>
  </si>
  <si>
    <t>児童</t>
    <phoneticPr fontId="1"/>
  </si>
  <si>
    <t>むつみ公園</t>
  </si>
  <si>
    <t>なかよし公園</t>
  </si>
  <si>
    <t>伊豆島田公園</t>
  </si>
  <si>
    <t>市告28</t>
    <phoneticPr fontId="1"/>
  </si>
  <si>
    <t>中川公園</t>
  </si>
  <si>
    <t>南部公園</t>
  </si>
  <si>
    <t>駅西公園</t>
    <rPh sb="0" eb="1">
      <t>エキ</t>
    </rPh>
    <rPh sb="1" eb="2">
      <t>ニシ</t>
    </rPh>
    <rPh sb="2" eb="4">
      <t>コウエン</t>
    </rPh>
    <phoneticPr fontId="1"/>
  </si>
  <si>
    <t>市告22</t>
    <phoneticPr fontId="1"/>
  </si>
  <si>
    <t>みはらし公園</t>
  </si>
  <si>
    <t>県告623</t>
    <phoneticPr fontId="1"/>
  </si>
  <si>
    <t>裾野市</t>
    <phoneticPr fontId="1"/>
  </si>
  <si>
    <t>千福ヶ丘中央公園</t>
  </si>
  <si>
    <t>裾野市運動公園</t>
  </si>
  <si>
    <t>県告1072</t>
  </si>
  <si>
    <t>柳島公園</t>
  </si>
  <si>
    <t>市告137</t>
    <phoneticPr fontId="1"/>
  </si>
  <si>
    <t>市告108</t>
    <phoneticPr fontId="1"/>
  </si>
  <si>
    <t>今井町公園</t>
  </si>
  <si>
    <t>市告68</t>
    <phoneticPr fontId="1"/>
  </si>
  <si>
    <t>津田第１公園</t>
  </si>
  <si>
    <t>津田第２公園</t>
  </si>
  <si>
    <t>宮の前公園</t>
  </si>
  <si>
    <t>建告1427</t>
  </si>
  <si>
    <t>錦町公園</t>
  </si>
  <si>
    <t>青島町公園</t>
  </si>
  <si>
    <t>緑町公園</t>
  </si>
  <si>
    <t>市告4</t>
    <phoneticPr fontId="1"/>
  </si>
  <si>
    <t>中央町公園</t>
  </si>
  <si>
    <t>新通町公園</t>
  </si>
  <si>
    <t>住吉公園</t>
  </si>
  <si>
    <t>依田原新田第１公園</t>
    <phoneticPr fontId="1"/>
  </si>
  <si>
    <t>依田原新田第２公園</t>
  </si>
  <si>
    <t>依田原新田第３公園</t>
  </si>
  <si>
    <t>依田原新田第４公園</t>
  </si>
  <si>
    <t>依田原新田第５公園</t>
  </si>
  <si>
    <t>広見町公園</t>
  </si>
  <si>
    <t>市告59</t>
    <phoneticPr fontId="1"/>
  </si>
  <si>
    <t>中里公園</t>
  </si>
  <si>
    <t>若松町公園</t>
  </si>
  <si>
    <t>入山瀬公園</t>
  </si>
  <si>
    <t>富士見台第１公園</t>
  </si>
  <si>
    <t>富士見台第２公園</t>
  </si>
  <si>
    <t>富士見台第３公園</t>
  </si>
  <si>
    <t xml:space="preserve"> 2・2・25</t>
  </si>
  <si>
    <t>富士見台第４公園</t>
  </si>
  <si>
    <t>富士見台第５公園</t>
  </si>
  <si>
    <t>富士見台第６公園</t>
  </si>
  <si>
    <t>神谷公園</t>
  </si>
  <si>
    <t>増川公園</t>
  </si>
  <si>
    <t>富士駅南第１公園</t>
  </si>
  <si>
    <t>富士駅南第２公園</t>
  </si>
  <si>
    <t>富士中部１号公園</t>
    <rPh sb="0" eb="2">
      <t>フジ</t>
    </rPh>
    <phoneticPr fontId="1"/>
  </si>
  <si>
    <t>富士中部２号公園</t>
    <rPh sb="0" eb="2">
      <t>フジ</t>
    </rPh>
    <phoneticPr fontId="1"/>
  </si>
  <si>
    <t>富士中部３号公園</t>
    <rPh sb="0" eb="2">
      <t>フジ</t>
    </rPh>
    <phoneticPr fontId="1"/>
  </si>
  <si>
    <t xml:space="preserve"> 2・2・50</t>
    <phoneticPr fontId="1"/>
  </si>
  <si>
    <t>富士川第２公園</t>
  </si>
  <si>
    <t>町告18</t>
    <rPh sb="0" eb="1">
      <t>マチ</t>
    </rPh>
    <rPh sb="1" eb="2">
      <t>コク</t>
    </rPh>
    <phoneticPr fontId="1"/>
  </si>
  <si>
    <t xml:space="preserve"> 3・2・  1</t>
  </si>
  <si>
    <t>南町公園</t>
  </si>
  <si>
    <t>建告1873</t>
  </si>
  <si>
    <t xml:space="preserve"> 3・2・  2</t>
  </si>
  <si>
    <t>四ツ家公園</t>
    <phoneticPr fontId="1"/>
  </si>
  <si>
    <t>香梅公園</t>
  </si>
  <si>
    <t>建告3490</t>
    <phoneticPr fontId="1"/>
  </si>
  <si>
    <t>県告1117</t>
  </si>
  <si>
    <t>横割公園</t>
  </si>
  <si>
    <t>建告1826</t>
  </si>
  <si>
    <t xml:space="preserve"> 3・3・  5</t>
  </si>
  <si>
    <t>福寿公園</t>
  </si>
  <si>
    <t>蓼原公園</t>
  </si>
  <si>
    <t>富士米の宮公園</t>
    <rPh sb="0" eb="2">
      <t>フジ</t>
    </rPh>
    <rPh sb="2" eb="3">
      <t>ヨネ</t>
    </rPh>
    <rPh sb="4" eb="5">
      <t>ミヤ</t>
    </rPh>
    <rPh sb="5" eb="7">
      <t>コウエン</t>
    </rPh>
    <phoneticPr fontId="1"/>
  </si>
  <si>
    <t>県告1116</t>
  </si>
  <si>
    <t>H17. 10.7</t>
    <phoneticPr fontId="1"/>
  </si>
  <si>
    <t>市告148</t>
    <rPh sb="0" eb="1">
      <t>シ</t>
    </rPh>
    <phoneticPr fontId="1"/>
  </si>
  <si>
    <t>貫井公園</t>
  </si>
  <si>
    <t>潤井川公園</t>
  </si>
  <si>
    <t>上中公園</t>
  </si>
  <si>
    <t xml:space="preserve"> 3・3・12</t>
  </si>
  <si>
    <t>弥生公園</t>
  </si>
  <si>
    <t xml:space="preserve"> 3・3・13</t>
  </si>
  <si>
    <t>吉原公園</t>
  </si>
  <si>
    <t>建告1700</t>
  </si>
  <si>
    <t xml:space="preserve"> 3・3・14</t>
  </si>
  <si>
    <t>舟久保公園</t>
  </si>
  <si>
    <t xml:space="preserve"> 3・4・15</t>
  </si>
  <si>
    <t>原田公園</t>
  </si>
  <si>
    <t xml:space="preserve"> 3・3・16</t>
  </si>
  <si>
    <t>一色公園</t>
  </si>
  <si>
    <t xml:space="preserve"> 3・3・19</t>
    <phoneticPr fontId="1"/>
  </si>
  <si>
    <t>富士川第１公園</t>
  </si>
  <si>
    <t>県告464</t>
    <rPh sb="0" eb="1">
      <t>ケン</t>
    </rPh>
    <rPh sb="1" eb="2">
      <t>コク</t>
    </rPh>
    <phoneticPr fontId="1"/>
  </si>
  <si>
    <t>靖国公園</t>
  </si>
  <si>
    <t xml:space="preserve"> 5・4・  2</t>
  </si>
  <si>
    <t>富士川公園</t>
  </si>
  <si>
    <t xml:space="preserve"> 5・4・  3</t>
  </si>
  <si>
    <t>県告56</t>
    <phoneticPr fontId="1"/>
  </si>
  <si>
    <t xml:space="preserve"> 5・4・  4</t>
  </si>
  <si>
    <t>雁公園</t>
  </si>
  <si>
    <t xml:space="preserve"> 5・4・  5</t>
  </si>
  <si>
    <t>石坂公園</t>
  </si>
  <si>
    <t xml:space="preserve"> 5・5・  6</t>
  </si>
  <si>
    <t>広見公園</t>
  </si>
  <si>
    <t>県告1115</t>
  </si>
  <si>
    <t xml:space="preserve"> 5・5・  7</t>
  </si>
  <si>
    <t>比奈公園</t>
  </si>
  <si>
    <t xml:space="preserve"> 5・4・  8</t>
  </si>
  <si>
    <t>吉原東公園</t>
  </si>
  <si>
    <t xml:space="preserve"> 5・4・  9</t>
  </si>
  <si>
    <t>昭和放水路記念公園</t>
  </si>
  <si>
    <t xml:space="preserve"> 5・3・10</t>
  </si>
  <si>
    <t>海浜公園</t>
  </si>
  <si>
    <t>建告1873</t>
    <rPh sb="0" eb="1">
      <t>ケン</t>
    </rPh>
    <rPh sb="1" eb="2">
      <t>コク</t>
    </rPh>
    <phoneticPr fontId="1"/>
  </si>
  <si>
    <t>富士総合運動公園</t>
  </si>
  <si>
    <t>県告1115</t>
    <rPh sb="0" eb="1">
      <t>ケン</t>
    </rPh>
    <phoneticPr fontId="1"/>
  </si>
  <si>
    <t xml:space="preserve"> 7・4・  1</t>
  </si>
  <si>
    <t>新浜公園</t>
  </si>
  <si>
    <t>砂山公園</t>
  </si>
  <si>
    <t>岩本山公園</t>
  </si>
  <si>
    <t>県告318</t>
    <phoneticPr fontId="1"/>
  </si>
  <si>
    <t>県告1117</t>
    <phoneticPr fontId="1"/>
  </si>
  <si>
    <t xml:space="preserve"> 7・4・  5</t>
  </si>
  <si>
    <t>港公園</t>
  </si>
  <si>
    <t>県告223</t>
    <phoneticPr fontId="1"/>
  </si>
  <si>
    <t xml:space="preserve"> 7・4・  6</t>
    <phoneticPr fontId="1"/>
  </si>
  <si>
    <t>浮島ヶ原自然公園</t>
    <rPh sb="0" eb="2">
      <t>ウキシマ</t>
    </rPh>
    <rPh sb="3" eb="4">
      <t>ハラ</t>
    </rPh>
    <rPh sb="4" eb="6">
      <t>シゼン</t>
    </rPh>
    <phoneticPr fontId="1"/>
  </si>
  <si>
    <t>市告5</t>
    <rPh sb="0" eb="1">
      <t>シ</t>
    </rPh>
    <phoneticPr fontId="1"/>
  </si>
  <si>
    <t xml:space="preserve"> 9・6・  1</t>
  </si>
  <si>
    <t>靜岡県富士山こどもの国</t>
  </si>
  <si>
    <t>県告722</t>
    <phoneticPr fontId="1"/>
  </si>
  <si>
    <t>淀川北公園</t>
  </si>
  <si>
    <t>市告36</t>
    <phoneticPr fontId="1"/>
  </si>
  <si>
    <t>淀川中公園</t>
  </si>
  <si>
    <t>淀川南公園</t>
  </si>
  <si>
    <t>神田川北公園</t>
  </si>
  <si>
    <t>神田川南公園</t>
  </si>
  <si>
    <t>中尾公園</t>
  </si>
  <si>
    <t>向田公園</t>
  </si>
  <si>
    <t>大中里公園</t>
  </si>
  <si>
    <t>野中東公園</t>
  </si>
  <si>
    <t>黒田北公園</t>
  </si>
  <si>
    <t>押出公園</t>
  </si>
  <si>
    <t>野読公園</t>
  </si>
  <si>
    <t>清水公園</t>
  </si>
  <si>
    <t>粟倉南公園</t>
  </si>
  <si>
    <t>八景台公園</t>
  </si>
  <si>
    <t>市告55</t>
    <phoneticPr fontId="1"/>
  </si>
  <si>
    <t xml:space="preserve"> 3・3・17</t>
  </si>
  <si>
    <t>建告550</t>
    <phoneticPr fontId="1"/>
  </si>
  <si>
    <t xml:space="preserve"> 3・3・18</t>
  </si>
  <si>
    <t>外神東公園</t>
  </si>
  <si>
    <t>県告222</t>
    <phoneticPr fontId="1"/>
  </si>
  <si>
    <t xml:space="preserve"> 5・5・11</t>
  </si>
  <si>
    <t>白尾山公園</t>
  </si>
  <si>
    <t>県告58</t>
    <phoneticPr fontId="1"/>
  </si>
  <si>
    <t xml:space="preserve"> 7・6・  4</t>
  </si>
  <si>
    <t>明星山公園</t>
  </si>
  <si>
    <t>県告792</t>
    <phoneticPr fontId="1"/>
  </si>
  <si>
    <t>広野公園</t>
  </si>
  <si>
    <t>田町公園</t>
  </si>
  <si>
    <t>建告3282</t>
  </si>
  <si>
    <t>池田公園</t>
  </si>
  <si>
    <t>市告41</t>
    <phoneticPr fontId="1"/>
  </si>
  <si>
    <t>鷹匠公園</t>
  </si>
  <si>
    <t>建告347</t>
    <phoneticPr fontId="1"/>
  </si>
  <si>
    <t>西草深公園</t>
  </si>
  <si>
    <t>建告1117</t>
  </si>
  <si>
    <t>新通公園</t>
  </si>
  <si>
    <t>建告497</t>
    <phoneticPr fontId="1"/>
  </si>
  <si>
    <t>建告75</t>
    <phoneticPr fontId="1"/>
  </si>
  <si>
    <t>池田島崎公園</t>
  </si>
  <si>
    <t>池の谷公園</t>
    <phoneticPr fontId="1"/>
  </si>
  <si>
    <t>用宗公園</t>
  </si>
  <si>
    <t>建告484</t>
    <phoneticPr fontId="1"/>
  </si>
  <si>
    <t>沓谷東公園</t>
  </si>
  <si>
    <t>市告114</t>
    <phoneticPr fontId="1"/>
  </si>
  <si>
    <t>建告362</t>
    <phoneticPr fontId="1"/>
  </si>
  <si>
    <t>汐入公園</t>
  </si>
  <si>
    <t>沓谷第一公園</t>
  </si>
  <si>
    <t>建告2582</t>
  </si>
  <si>
    <t>安東公園</t>
  </si>
  <si>
    <t>建告1995</t>
  </si>
  <si>
    <t>通車公園</t>
  </si>
  <si>
    <t>瀬名川公園</t>
  </si>
  <si>
    <t>下島公園</t>
  </si>
  <si>
    <t>建告2126</t>
  </si>
  <si>
    <t>駒形第二公園</t>
    <rPh sb="3" eb="4">
      <t>ニ</t>
    </rPh>
    <phoneticPr fontId="1"/>
  </si>
  <si>
    <t>新富公園</t>
  </si>
  <si>
    <t>青木の杜公園</t>
  </si>
  <si>
    <t>山崎第一公園</t>
    <rPh sb="3" eb="4">
      <t>イチ</t>
    </rPh>
    <phoneticPr fontId="1"/>
  </si>
  <si>
    <t>丸子尻高公園</t>
  </si>
  <si>
    <t>古庄公園</t>
  </si>
  <si>
    <t xml:space="preserve"> 2・2・25</t>
    <phoneticPr fontId="1"/>
  </si>
  <si>
    <t>山崎第二公園</t>
    <rPh sb="3" eb="4">
      <t>ニ</t>
    </rPh>
    <phoneticPr fontId="1"/>
  </si>
  <si>
    <t>番町公園</t>
  </si>
  <si>
    <t>向島公園</t>
  </si>
  <si>
    <t>南沼上公園</t>
  </si>
  <si>
    <t>南安倍公園</t>
  </si>
  <si>
    <t>広野北公園</t>
  </si>
  <si>
    <t>安倍川町公園</t>
  </si>
  <si>
    <t>大明公園</t>
  </si>
  <si>
    <t>北番町公園</t>
  </si>
  <si>
    <t>長沼公園</t>
  </si>
  <si>
    <t>建告3170</t>
  </si>
  <si>
    <t>井庄公園</t>
  </si>
  <si>
    <t>城東公園</t>
  </si>
  <si>
    <t>建告1355</t>
  </si>
  <si>
    <t>露島公園</t>
  </si>
  <si>
    <t>瀬名第一公園</t>
  </si>
  <si>
    <t>音羽公園</t>
  </si>
  <si>
    <t>羽鳥公園</t>
  </si>
  <si>
    <t>川合公園</t>
  </si>
  <si>
    <t>市告91</t>
    <rPh sb="0" eb="1">
      <t>シ</t>
    </rPh>
    <rPh sb="1" eb="2">
      <t>コク</t>
    </rPh>
    <phoneticPr fontId="1"/>
  </si>
  <si>
    <t>日垣公園</t>
  </si>
  <si>
    <t>建告83</t>
    <phoneticPr fontId="1"/>
  </si>
  <si>
    <t>水落公園</t>
  </si>
  <si>
    <t>折戸公園</t>
    <phoneticPr fontId="1"/>
  </si>
  <si>
    <t>建告3740</t>
  </si>
  <si>
    <t>大坪公園</t>
    <phoneticPr fontId="1"/>
  </si>
  <si>
    <t>三光公園</t>
    <phoneticPr fontId="1"/>
  </si>
  <si>
    <t>建告1276</t>
  </si>
  <si>
    <t>白髭公園</t>
    <phoneticPr fontId="1"/>
  </si>
  <si>
    <t>村松公園</t>
  </si>
  <si>
    <t>万世公園</t>
  </si>
  <si>
    <t>美濃輪公園</t>
  </si>
  <si>
    <t>追分公園</t>
  </si>
  <si>
    <t>木の下公園</t>
  </si>
  <si>
    <t>建告2124</t>
  </si>
  <si>
    <t>大手桜木公園</t>
    <rPh sb="0" eb="2">
      <t>オオテ</t>
    </rPh>
    <rPh sb="2" eb="4">
      <t>サクラギ</t>
    </rPh>
    <rPh sb="4" eb="6">
      <t>コウエン</t>
    </rPh>
    <phoneticPr fontId="1"/>
  </si>
  <si>
    <t>市告178</t>
    <phoneticPr fontId="1"/>
  </si>
  <si>
    <t>春日公園</t>
  </si>
  <si>
    <t>建告2515</t>
  </si>
  <si>
    <t>小松原公園</t>
  </si>
  <si>
    <t>辻公園</t>
    <rPh sb="0" eb="1">
      <t>ツジ</t>
    </rPh>
    <rPh sb="1" eb="3">
      <t>コウエン</t>
    </rPh>
    <phoneticPr fontId="1"/>
  </si>
  <si>
    <t>市告675</t>
    <rPh sb="0" eb="1">
      <t>シ</t>
    </rPh>
    <rPh sb="1" eb="2">
      <t>コク</t>
    </rPh>
    <phoneticPr fontId="1"/>
  </si>
  <si>
    <t>富士見公園</t>
  </si>
  <si>
    <t>中矢部公園</t>
  </si>
  <si>
    <t>建告 506</t>
  </si>
  <si>
    <t>大沢公園</t>
  </si>
  <si>
    <t>上清水公園</t>
  </si>
  <si>
    <t>天王山公園</t>
  </si>
  <si>
    <t>入江南栄町公園</t>
  </si>
  <si>
    <t xml:space="preserve"> 2・2・65</t>
  </si>
  <si>
    <t>巴町公園</t>
  </si>
  <si>
    <t xml:space="preserve"> 2・2・66</t>
  </si>
  <si>
    <t>港橋公園</t>
  </si>
  <si>
    <t xml:space="preserve"> 2・2・67</t>
  </si>
  <si>
    <t>江尻鋳物師町公園</t>
  </si>
  <si>
    <t xml:space="preserve"> 2・2・68</t>
  </si>
  <si>
    <t>大島公園</t>
  </si>
  <si>
    <t xml:space="preserve"> 2・2・69</t>
  </si>
  <si>
    <t>有明公園</t>
  </si>
  <si>
    <t>市告86</t>
    <phoneticPr fontId="1"/>
  </si>
  <si>
    <t xml:space="preserve"> 2・2・70</t>
  </si>
  <si>
    <t>太田切公園</t>
  </si>
  <si>
    <t>市告155</t>
    <phoneticPr fontId="1"/>
  </si>
  <si>
    <t xml:space="preserve"> 2・2・71</t>
  </si>
  <si>
    <t>壱町原公園</t>
  </si>
  <si>
    <t xml:space="preserve"> 2・2・72</t>
  </si>
  <si>
    <t xml:space="preserve"> 2・2・73</t>
  </si>
  <si>
    <t>門前公園</t>
  </si>
  <si>
    <t xml:space="preserve"> 2・2・74</t>
  </si>
  <si>
    <t>みずほなかよし公園</t>
  </si>
  <si>
    <t>市告34</t>
    <phoneticPr fontId="1"/>
  </si>
  <si>
    <t xml:space="preserve"> 2・2・75</t>
  </si>
  <si>
    <t>高松咲花公園</t>
  </si>
  <si>
    <t xml:space="preserve"> 2・2・76</t>
  </si>
  <si>
    <t>高松若宮公園</t>
  </si>
  <si>
    <t xml:space="preserve"> 2・2・77</t>
  </si>
  <si>
    <t>下川原天満宮公園</t>
  </si>
  <si>
    <t xml:space="preserve"> 2・2・78</t>
  </si>
  <si>
    <t>戸斗前公園</t>
  </si>
  <si>
    <t xml:space="preserve"> 2・2・79</t>
  </si>
  <si>
    <t>高松神明原公園</t>
  </si>
  <si>
    <t xml:space="preserve"> 2・2・80</t>
  </si>
  <si>
    <t>高松汐入公園</t>
  </si>
  <si>
    <t xml:space="preserve"> 2・2・81</t>
  </si>
  <si>
    <t>仁平島公園</t>
  </si>
  <si>
    <t xml:space="preserve"> 2・2・82</t>
  </si>
  <si>
    <t>東新田大割公園</t>
  </si>
  <si>
    <t xml:space="preserve"> 2・2・83</t>
  </si>
  <si>
    <t>田町北公園</t>
  </si>
  <si>
    <t>市告105</t>
    <phoneticPr fontId="1"/>
  </si>
  <si>
    <t xml:space="preserve"> 2・2・84</t>
  </si>
  <si>
    <t>向原公園</t>
  </si>
  <si>
    <t>市告75</t>
    <phoneticPr fontId="1"/>
  </si>
  <si>
    <t xml:space="preserve"> 2・2・85</t>
  </si>
  <si>
    <t>東新田瀬戸公園</t>
  </si>
  <si>
    <t>市告35</t>
    <phoneticPr fontId="1"/>
  </si>
  <si>
    <t xml:space="preserve"> 2・2・86</t>
  </si>
  <si>
    <t>下川原東公園</t>
  </si>
  <si>
    <t xml:space="preserve"> 2・2・87</t>
  </si>
  <si>
    <t>北才光寺公園</t>
    <rPh sb="0" eb="1">
      <t>キタ</t>
    </rPh>
    <rPh sb="1" eb="2">
      <t>サイ</t>
    </rPh>
    <rPh sb="2" eb="3">
      <t>ヒカリ</t>
    </rPh>
    <rPh sb="3" eb="4">
      <t>テラ</t>
    </rPh>
    <rPh sb="4" eb="6">
      <t>コウエン</t>
    </rPh>
    <phoneticPr fontId="1"/>
  </si>
  <si>
    <t xml:space="preserve"> 2・2・88</t>
  </si>
  <si>
    <t>下川原光陽公園</t>
  </si>
  <si>
    <t xml:space="preserve"> 2・2・89</t>
  </si>
  <si>
    <t>広野東公園</t>
  </si>
  <si>
    <t xml:space="preserve"> 2・2・90</t>
  </si>
  <si>
    <t>さつき公園</t>
  </si>
  <si>
    <t>市告91</t>
    <phoneticPr fontId="1"/>
  </si>
  <si>
    <t xml:space="preserve"> 2・2・91</t>
  </si>
  <si>
    <t>与一村下公園</t>
  </si>
  <si>
    <t xml:space="preserve"> 2・2・92</t>
  </si>
  <si>
    <t>寿公園</t>
  </si>
  <si>
    <t xml:space="preserve"> 2・2・93</t>
  </si>
  <si>
    <t>北大門公園</t>
  </si>
  <si>
    <t>市告104</t>
    <phoneticPr fontId="1"/>
  </si>
  <si>
    <t xml:space="preserve"> 2・2・94</t>
  </si>
  <si>
    <t>有永公園</t>
  </si>
  <si>
    <t xml:space="preserve"> 2・2・95</t>
  </si>
  <si>
    <t>寺田鎌田第一公園</t>
  </si>
  <si>
    <t xml:space="preserve"> 2・2・96</t>
  </si>
  <si>
    <t>寺田鎌田第二公園</t>
  </si>
  <si>
    <t xml:space="preserve"> 2・2・97</t>
  </si>
  <si>
    <t>瀬名茶ノ木田公園</t>
  </si>
  <si>
    <t xml:space="preserve"> 2・2・98</t>
  </si>
  <si>
    <t>伝馬町新田村横公園</t>
  </si>
  <si>
    <t>市告7</t>
    <phoneticPr fontId="1"/>
  </si>
  <si>
    <t xml:space="preserve"> 2・2・99</t>
  </si>
  <si>
    <t>竜南雨坪公園</t>
  </si>
  <si>
    <t xml:space="preserve"> 2・2･100</t>
  </si>
  <si>
    <t>安東二丁目公園</t>
    <rPh sb="2" eb="3">
      <t>ニ</t>
    </rPh>
    <phoneticPr fontId="1"/>
  </si>
  <si>
    <t xml:space="preserve"> 2・2･101</t>
  </si>
  <si>
    <t>渋川中公園</t>
  </si>
  <si>
    <t>市告123</t>
    <phoneticPr fontId="1"/>
  </si>
  <si>
    <t xml:space="preserve"> 2・2･102</t>
  </si>
  <si>
    <t>渋川西公園</t>
  </si>
  <si>
    <t xml:space="preserve"> 2・2･103</t>
  </si>
  <si>
    <t>八木間六本松公園</t>
  </si>
  <si>
    <t xml:space="preserve"> 2・2･104</t>
  </si>
  <si>
    <t>ひょうたん塚公園</t>
  </si>
  <si>
    <t xml:space="preserve"> 2・2･105</t>
  </si>
  <si>
    <t>中之郷公園</t>
  </si>
  <si>
    <t xml:space="preserve"> 2・2･106</t>
  </si>
  <si>
    <t>熊野公園</t>
  </si>
  <si>
    <t xml:space="preserve"> 2・2･107</t>
  </si>
  <si>
    <t>天皇原公園</t>
  </si>
  <si>
    <t xml:space="preserve"> 2・2･108</t>
  </si>
  <si>
    <t>草薙杉道公園</t>
  </si>
  <si>
    <t xml:space="preserve"> 2・2･109</t>
  </si>
  <si>
    <t>菖蒲公園</t>
  </si>
  <si>
    <t xml:space="preserve"> 2・2･110</t>
  </si>
  <si>
    <t>牧ヶ谷第一公園</t>
  </si>
  <si>
    <t>市告81</t>
    <phoneticPr fontId="1"/>
  </si>
  <si>
    <t xml:space="preserve"> 2・2･111</t>
  </si>
  <si>
    <t>牧ヶ谷北公園</t>
  </si>
  <si>
    <t xml:space="preserve"> 2・2･112</t>
  </si>
  <si>
    <t>牧ヶ谷南公園</t>
  </si>
  <si>
    <t xml:space="preserve"> 2・2･113</t>
  </si>
  <si>
    <t>中吉田公園</t>
  </si>
  <si>
    <t xml:space="preserve"> 2・2･114</t>
  </si>
  <si>
    <t>谷田宮の後公園</t>
  </si>
  <si>
    <t xml:space="preserve"> 2・2･115</t>
  </si>
  <si>
    <t>国吉田公園</t>
  </si>
  <si>
    <t xml:space="preserve"> 2・2･116</t>
  </si>
  <si>
    <t>押切南公園</t>
  </si>
  <si>
    <t xml:space="preserve"> 2・2･117</t>
  </si>
  <si>
    <t>牧ヶ谷東公園</t>
  </si>
  <si>
    <t xml:space="preserve"> 2・2･120</t>
  </si>
  <si>
    <t>一里山北公園</t>
  </si>
  <si>
    <t xml:space="preserve"> 2・2･121</t>
  </si>
  <si>
    <t xml:space="preserve"> 2・2･122</t>
  </si>
  <si>
    <t>新幕公園</t>
  </si>
  <si>
    <t>市告87</t>
    <phoneticPr fontId="1"/>
  </si>
  <si>
    <t xml:space="preserve"> 2・2･123</t>
  </si>
  <si>
    <t>竜爪ふれあい公園</t>
    <rPh sb="0" eb="1">
      <t>リュウ</t>
    </rPh>
    <rPh sb="1" eb="2">
      <t>ツメ</t>
    </rPh>
    <rPh sb="6" eb="8">
      <t>コウエン</t>
    </rPh>
    <phoneticPr fontId="1"/>
  </si>
  <si>
    <t>市告675</t>
    <phoneticPr fontId="1"/>
  </si>
  <si>
    <t xml:space="preserve"> 2・2･124</t>
  </si>
  <si>
    <t>雪平公園</t>
  </si>
  <si>
    <t xml:space="preserve"> 2・2･125</t>
  </si>
  <si>
    <t>島崎町公園</t>
  </si>
  <si>
    <t xml:space="preserve"> 2・2･126</t>
  </si>
  <si>
    <t>高松南公園</t>
  </si>
  <si>
    <t>市告139</t>
    <phoneticPr fontId="1"/>
  </si>
  <si>
    <t xml:space="preserve"> 2・2･127</t>
    <phoneticPr fontId="1"/>
  </si>
  <si>
    <t>宮西公園</t>
  </si>
  <si>
    <t xml:space="preserve"> 2・2･128</t>
    <phoneticPr fontId="1"/>
  </si>
  <si>
    <t>市告327</t>
    <rPh sb="0" eb="1">
      <t>シ</t>
    </rPh>
    <rPh sb="1" eb="2">
      <t>コク</t>
    </rPh>
    <phoneticPr fontId="1"/>
  </si>
  <si>
    <t xml:space="preserve"> 2・2・129</t>
    <phoneticPr fontId="1"/>
  </si>
  <si>
    <t>とめだしひがし公園</t>
  </si>
  <si>
    <t xml:space="preserve"> 2・2・130</t>
    <phoneticPr fontId="1"/>
  </si>
  <si>
    <t>はまかぜ公園</t>
  </si>
  <si>
    <t>2・2・131</t>
    <phoneticPr fontId="1"/>
  </si>
  <si>
    <t>梅が岡公園</t>
    <rPh sb="0" eb="1">
      <t>ウメ</t>
    </rPh>
    <rPh sb="2" eb="3">
      <t>オカ</t>
    </rPh>
    <rPh sb="3" eb="5">
      <t>コウエン</t>
    </rPh>
    <phoneticPr fontId="1"/>
  </si>
  <si>
    <t>市告151</t>
    <rPh sb="0" eb="1">
      <t>シ</t>
    </rPh>
    <rPh sb="1" eb="2">
      <t>コク</t>
    </rPh>
    <phoneticPr fontId="1"/>
  </si>
  <si>
    <t>2・2・132</t>
  </si>
  <si>
    <t>下清水公園</t>
    <rPh sb="0" eb="1">
      <t>シモ</t>
    </rPh>
    <rPh sb="1" eb="3">
      <t>シミズ</t>
    </rPh>
    <rPh sb="3" eb="5">
      <t>コウエン</t>
    </rPh>
    <phoneticPr fontId="1"/>
  </si>
  <si>
    <t>金山公園</t>
  </si>
  <si>
    <t>柚木公園</t>
  </si>
  <si>
    <t xml:space="preserve"> 3・3・  3</t>
    <phoneticPr fontId="1"/>
  </si>
  <si>
    <t>大浜公園</t>
  </si>
  <si>
    <t>市告70</t>
    <rPh sb="0" eb="1">
      <t>シ</t>
    </rPh>
    <phoneticPr fontId="1"/>
  </si>
  <si>
    <t>新川公園</t>
    <rPh sb="0" eb="2">
      <t>シンカワ</t>
    </rPh>
    <rPh sb="2" eb="4">
      <t>コウエン</t>
    </rPh>
    <phoneticPr fontId="1"/>
  </si>
  <si>
    <t>市告675</t>
    <rPh sb="0" eb="1">
      <t>シ</t>
    </rPh>
    <phoneticPr fontId="1"/>
  </si>
  <si>
    <t>清水山公園</t>
  </si>
  <si>
    <t>みずほ公園</t>
  </si>
  <si>
    <t>県告379</t>
    <phoneticPr fontId="1"/>
  </si>
  <si>
    <t xml:space="preserve"> 3・3・  7</t>
  </si>
  <si>
    <t>賎機山公園</t>
  </si>
  <si>
    <t>県告241</t>
    <phoneticPr fontId="1"/>
  </si>
  <si>
    <t>東新田公園</t>
  </si>
  <si>
    <t>県告242</t>
    <phoneticPr fontId="1"/>
  </si>
  <si>
    <t>丸子新田公園</t>
  </si>
  <si>
    <t>小鹿公園</t>
  </si>
  <si>
    <t>安西公園</t>
  </si>
  <si>
    <t>森下公園</t>
  </si>
  <si>
    <t>常磐公園</t>
  </si>
  <si>
    <t>下川原公園</t>
  </si>
  <si>
    <t>県告138</t>
    <phoneticPr fontId="1"/>
  </si>
  <si>
    <t xml:space="preserve"> 3・3・15</t>
  </si>
  <si>
    <t>高松公園</t>
  </si>
  <si>
    <t>県告51</t>
    <phoneticPr fontId="1"/>
  </si>
  <si>
    <t xml:space="preserve"> 3・4・16</t>
  </si>
  <si>
    <t>秋葉山公園</t>
  </si>
  <si>
    <t>清水桜が丘公園</t>
    <rPh sb="0" eb="2">
      <t>シミズ</t>
    </rPh>
    <phoneticPr fontId="1"/>
  </si>
  <si>
    <t>清水月見公園</t>
    <rPh sb="0" eb="2">
      <t>シミズ</t>
    </rPh>
    <phoneticPr fontId="1"/>
  </si>
  <si>
    <t xml:space="preserve"> 3・3・19</t>
  </si>
  <si>
    <t>清水押切北公園</t>
    <rPh sb="0" eb="2">
      <t>シミズ</t>
    </rPh>
    <phoneticPr fontId="1"/>
  </si>
  <si>
    <t xml:space="preserve"> 3・3・20</t>
  </si>
  <si>
    <t>安倍川公園</t>
  </si>
  <si>
    <t>県告751</t>
    <phoneticPr fontId="1"/>
  </si>
  <si>
    <t xml:space="preserve"> 3・3・21</t>
  </si>
  <si>
    <t>大谷不動山公園</t>
  </si>
  <si>
    <t>県告865</t>
    <phoneticPr fontId="1"/>
  </si>
  <si>
    <t xml:space="preserve"> 3・3・23</t>
  </si>
  <si>
    <t>今宮公園</t>
  </si>
  <si>
    <t>市告32</t>
    <phoneticPr fontId="1"/>
  </si>
  <si>
    <t>八幡山公園</t>
  </si>
  <si>
    <t xml:space="preserve"> 5・4・  7</t>
  </si>
  <si>
    <t>城北公園</t>
  </si>
  <si>
    <t>県告620</t>
    <phoneticPr fontId="1"/>
  </si>
  <si>
    <t>池田山自然公園</t>
  </si>
  <si>
    <t>駿府城公園</t>
    <rPh sb="2" eb="3">
      <t>シロ</t>
    </rPh>
    <phoneticPr fontId="1"/>
  </si>
  <si>
    <t xml:space="preserve"> 5・5・  5</t>
  </si>
  <si>
    <t>清水清見潟公園</t>
    <rPh sb="0" eb="2">
      <t>シミズ</t>
    </rPh>
    <phoneticPr fontId="1"/>
  </si>
  <si>
    <t xml:space="preserve"> 5・4・  6</t>
  </si>
  <si>
    <t>清水船越堤公園</t>
    <rPh sb="0" eb="2">
      <t>シミズ</t>
    </rPh>
    <phoneticPr fontId="1"/>
  </si>
  <si>
    <t>草薙総合運動公園</t>
  </si>
  <si>
    <t>市告65</t>
    <rPh sb="0" eb="1">
      <t>シ</t>
    </rPh>
    <rPh sb="1" eb="2">
      <t>コク</t>
    </rPh>
    <phoneticPr fontId="1"/>
  </si>
  <si>
    <t xml:space="preserve"> 6・5・  2</t>
  </si>
  <si>
    <t>清水日本平運動公園</t>
    <rPh sb="0" eb="2">
      <t>シミズ</t>
    </rPh>
    <phoneticPr fontId="1"/>
  </si>
  <si>
    <t>特殊
（風致）</t>
    <rPh sb="0" eb="1">
      <t>トク</t>
    </rPh>
    <rPh sb="1" eb="2">
      <t>シュ</t>
    </rPh>
    <rPh sb="4" eb="6">
      <t>フウチ</t>
    </rPh>
    <phoneticPr fontId="1"/>
  </si>
  <si>
    <t xml:space="preserve"> 7・5・  1</t>
  </si>
  <si>
    <t>広野海浜公園</t>
  </si>
  <si>
    <t xml:space="preserve"> 7・7・  2</t>
    <phoneticPr fontId="1"/>
  </si>
  <si>
    <t>日本平公園</t>
  </si>
  <si>
    <t>内告269</t>
    <phoneticPr fontId="1"/>
  </si>
  <si>
    <t>羽衣公園</t>
  </si>
  <si>
    <t>静市252</t>
    <rPh sb="0" eb="1">
      <t>シズ</t>
    </rPh>
    <rPh sb="1" eb="2">
      <t>シ</t>
    </rPh>
    <phoneticPr fontId="1"/>
  </si>
  <si>
    <t>特殊
（歴史）</t>
    <rPh sb="0" eb="1">
      <t>トク</t>
    </rPh>
    <rPh sb="1" eb="2">
      <t>シュ</t>
    </rPh>
    <rPh sb="4" eb="6">
      <t>レキシ</t>
    </rPh>
    <phoneticPr fontId="1"/>
  </si>
  <si>
    <t xml:space="preserve"> 8・3・  1</t>
    <phoneticPr fontId="1"/>
  </si>
  <si>
    <t>登呂公園</t>
  </si>
  <si>
    <t xml:space="preserve"> 8・4・  2</t>
    <phoneticPr fontId="1"/>
  </si>
  <si>
    <t>横山城公園</t>
    <rPh sb="0" eb="1">
      <t>ヨコ</t>
    </rPh>
    <rPh sb="1" eb="2">
      <t>ヤマ</t>
    </rPh>
    <rPh sb="2" eb="3">
      <t>シロ</t>
    </rPh>
    <rPh sb="3" eb="5">
      <t>コウエン</t>
    </rPh>
    <phoneticPr fontId="1"/>
  </si>
  <si>
    <t>石脇公園</t>
  </si>
  <si>
    <t>市告59</t>
  </si>
  <si>
    <t>中根公園</t>
  </si>
  <si>
    <t>小川北公園</t>
  </si>
  <si>
    <t>塩津公園</t>
  </si>
  <si>
    <t>建告387</t>
  </si>
  <si>
    <t>焼津北公園</t>
  </si>
  <si>
    <t>石津岡公園</t>
  </si>
  <si>
    <t>前の川公園</t>
  </si>
  <si>
    <t>大村公園</t>
  </si>
  <si>
    <t>牛田橋公園</t>
  </si>
  <si>
    <t>上荒田公園</t>
  </si>
  <si>
    <t>赤塚川公園</t>
  </si>
  <si>
    <t>すみれ台中央公園</t>
  </si>
  <si>
    <t>小川東公園</t>
  </si>
  <si>
    <t>すみれ台東公園</t>
  </si>
  <si>
    <t>すみれ台西公園</t>
  </si>
  <si>
    <t>新屋公園</t>
  </si>
  <si>
    <t>宮ノ上公園</t>
  </si>
  <si>
    <t>宮の森公園</t>
  </si>
  <si>
    <t>市告111</t>
  </si>
  <si>
    <t>八反田公園</t>
  </si>
  <si>
    <t>一丁田公園</t>
  </si>
  <si>
    <t>市告192</t>
  </si>
  <si>
    <t>西小路公園</t>
  </si>
  <si>
    <t>蔵小路公園</t>
  </si>
  <si>
    <t>みどりヶ丘公園</t>
  </si>
  <si>
    <t>市告319</t>
  </si>
  <si>
    <t>秋葉公園</t>
  </si>
  <si>
    <t>永久保公園</t>
  </si>
  <si>
    <t>市告48</t>
  </si>
  <si>
    <t>助三島公園</t>
  </si>
  <si>
    <t>下雨垂公園</t>
  </si>
  <si>
    <t>北川原公園</t>
  </si>
  <si>
    <t>与惣次公園</t>
  </si>
  <si>
    <t>尻川公園</t>
  </si>
  <si>
    <t>立通り公園</t>
  </si>
  <si>
    <t>下小田公園</t>
  </si>
  <si>
    <t>寺島公園</t>
  </si>
  <si>
    <t>大坪公園</t>
  </si>
  <si>
    <t>市告247</t>
  </si>
  <si>
    <t>くすのき公園</t>
  </si>
  <si>
    <t>加茂公園</t>
  </si>
  <si>
    <t>中川原公園</t>
  </si>
  <si>
    <t>小屋敷公園</t>
  </si>
  <si>
    <t>柳公園</t>
  </si>
  <si>
    <t>東小川１号公園</t>
  </si>
  <si>
    <t>市告56</t>
  </si>
  <si>
    <t>大覚寺１号公園</t>
  </si>
  <si>
    <t>大覚寺２号公園</t>
  </si>
  <si>
    <t>2・2・73</t>
  </si>
  <si>
    <t>雁橋公園</t>
  </si>
  <si>
    <t>2・2・74</t>
  </si>
  <si>
    <t>下小路公園</t>
  </si>
  <si>
    <t>小川公園</t>
  </si>
  <si>
    <t>県告301</t>
  </si>
  <si>
    <t>県告589</t>
  </si>
  <si>
    <t>県告225</t>
  </si>
  <si>
    <t>田尻北公園</t>
  </si>
  <si>
    <t>県告691</t>
  </si>
  <si>
    <t>中公園</t>
  </si>
  <si>
    <t>石津中央公園</t>
  </si>
  <si>
    <t>元焼津公園</t>
  </si>
  <si>
    <t>建告384</t>
  </si>
  <si>
    <t>竪小路公園</t>
  </si>
  <si>
    <t>県告284</t>
  </si>
  <si>
    <t>八楠公園</t>
  </si>
  <si>
    <t>清見田公園</t>
  </si>
  <si>
    <t>県告1137</t>
  </si>
  <si>
    <t>会下之島公園</t>
  </si>
  <si>
    <t>石津西公園</t>
  </si>
  <si>
    <t>県告111</t>
  </si>
  <si>
    <t xml:space="preserve"> 4・3・  2</t>
  </si>
  <si>
    <t>大覚寺公園</t>
  </si>
  <si>
    <t xml:space="preserve"> 5・3・  1</t>
  </si>
  <si>
    <t>石津浜公園</t>
  </si>
  <si>
    <t>長楽寺公園</t>
  </si>
  <si>
    <t>建告1847</t>
  </si>
  <si>
    <t>市告14</t>
  </si>
  <si>
    <t>山崎公園</t>
  </si>
  <si>
    <t>緑公園</t>
  </si>
  <si>
    <t>新町公園</t>
  </si>
  <si>
    <t>藤岡中央公園</t>
  </si>
  <si>
    <t>建告1261</t>
  </si>
  <si>
    <t>音羽町公園</t>
  </si>
  <si>
    <t>市告8</t>
  </si>
  <si>
    <t>茶町公園</t>
  </si>
  <si>
    <t>新南新屋公園</t>
  </si>
  <si>
    <t>稲川公園</t>
  </si>
  <si>
    <t>市告39</t>
  </si>
  <si>
    <t>内谷公園</t>
  </si>
  <si>
    <t>大谷川公園</t>
  </si>
  <si>
    <t>市告30</t>
  </si>
  <si>
    <t xml:space="preserve"> </t>
  </si>
  <si>
    <t>駅西公園</t>
  </si>
  <si>
    <t>大手公園</t>
  </si>
  <si>
    <t>うついち公園</t>
  </si>
  <si>
    <t>岡部宿公園</t>
  </si>
  <si>
    <t>五智如来公園</t>
  </si>
  <si>
    <t>青木北公園</t>
  </si>
  <si>
    <t>前島上西公園</t>
  </si>
  <si>
    <t>前島上東公園</t>
  </si>
  <si>
    <t>田沼南公園</t>
  </si>
  <si>
    <t>横内白髭公園</t>
  </si>
  <si>
    <t xml:space="preserve"> 2・2・ 70</t>
  </si>
  <si>
    <t>水守東公園</t>
  </si>
  <si>
    <t>市告167</t>
  </si>
  <si>
    <t xml:space="preserve"> 2・2・ 71</t>
  </si>
  <si>
    <t>水守西公園</t>
  </si>
  <si>
    <t xml:space="preserve"> 2・2・ 72</t>
  </si>
  <si>
    <t>水守南公園</t>
  </si>
  <si>
    <t>滝ヶ谷公園</t>
  </si>
  <si>
    <t>県告375</t>
  </si>
  <si>
    <t>貝立公園</t>
  </si>
  <si>
    <t>町告60</t>
  </si>
  <si>
    <t xml:space="preserve"> 3・3・ 11</t>
  </si>
  <si>
    <t>青木中央公園</t>
  </si>
  <si>
    <t xml:space="preserve"> 3・3・ 12</t>
  </si>
  <si>
    <t>駅南公園</t>
  </si>
  <si>
    <t xml:space="preserve"> 3・3・ 13</t>
  </si>
  <si>
    <t>内谷三輪公園</t>
  </si>
  <si>
    <t>市告24</t>
  </si>
  <si>
    <t xml:space="preserve"> 3・3・ 14</t>
    <phoneticPr fontId="1"/>
  </si>
  <si>
    <t>水守中央公園</t>
  </si>
  <si>
    <t>蓮華寺池公園</t>
  </si>
  <si>
    <t>市告276</t>
  </si>
  <si>
    <t>藤枝総合運動公園</t>
  </si>
  <si>
    <t>県告1215</t>
  </si>
  <si>
    <t>特殊
（歴史）</t>
  </si>
  <si>
    <t xml:space="preserve"> 8・3・  1</t>
  </si>
  <si>
    <t>御子ヶ谷公園</t>
  </si>
  <si>
    <t>向谷公園</t>
  </si>
  <si>
    <t>建告2762</t>
  </si>
  <si>
    <t>笹ヶ久保公園</t>
  </si>
  <si>
    <t>建告2510</t>
  </si>
  <si>
    <t>中溝公園</t>
  </si>
  <si>
    <t>市告23</t>
  </si>
  <si>
    <t>扇町公園</t>
  </si>
  <si>
    <t>市告60</t>
  </si>
  <si>
    <t>北島公園</t>
  </si>
  <si>
    <t>横井公園</t>
  </si>
  <si>
    <t>朝顔の松公園</t>
  </si>
  <si>
    <t>市告106</t>
  </si>
  <si>
    <t>中央小公園</t>
  </si>
  <si>
    <t>建告3288</t>
  </si>
  <si>
    <t>大津通り公園</t>
  </si>
  <si>
    <t>あさひ公園</t>
  </si>
  <si>
    <t>なかじま公園</t>
  </si>
  <si>
    <t>つきよだ公園</t>
  </si>
  <si>
    <t>北島東公園</t>
  </si>
  <si>
    <t>三代島一号公園</t>
  </si>
  <si>
    <t>町告1</t>
  </si>
  <si>
    <t>三代島二号公園</t>
  </si>
  <si>
    <t>三代島三号公園</t>
  </si>
  <si>
    <t>金谷東公園</t>
  </si>
  <si>
    <t>向島町公園</t>
  </si>
  <si>
    <t>市告56</t>
    <phoneticPr fontId="1"/>
  </si>
  <si>
    <t>七丁目公園</t>
  </si>
  <si>
    <t>元島田公園</t>
  </si>
  <si>
    <t>大井川公園</t>
  </si>
  <si>
    <t>往還下公園</t>
  </si>
  <si>
    <t>町告16</t>
  </si>
  <si>
    <t>伊太谷川沿岸公園</t>
  </si>
  <si>
    <t>県告496</t>
  </si>
  <si>
    <t>県告769</t>
  </si>
  <si>
    <t xml:space="preserve"> 6・4・  1</t>
  </si>
  <si>
    <t>横井運動場公園</t>
  </si>
  <si>
    <t>県告320</t>
  </si>
  <si>
    <t>特殊
（風致）</t>
  </si>
  <si>
    <t>天神原公園</t>
  </si>
  <si>
    <t>白岩寺公園</t>
  </si>
  <si>
    <t>県告791</t>
  </si>
  <si>
    <t>青柳公園</t>
  </si>
  <si>
    <t>町告11</t>
    <phoneticPr fontId="1"/>
  </si>
  <si>
    <t>町告11</t>
    <rPh sb="0" eb="1">
      <t>チョウ</t>
    </rPh>
    <rPh sb="1" eb="2">
      <t>コク</t>
    </rPh>
    <phoneticPr fontId="1"/>
  </si>
  <si>
    <t>稲荷山公園</t>
  </si>
  <si>
    <t>大道公園</t>
  </si>
  <si>
    <t>川尻大道公園</t>
  </si>
  <si>
    <t xml:space="preserve"> 2・2・  5</t>
    <phoneticPr fontId="1"/>
  </si>
  <si>
    <t>浜田公園</t>
  </si>
  <si>
    <t>日の出公園</t>
  </si>
  <si>
    <t>町告121</t>
    <phoneticPr fontId="1"/>
  </si>
  <si>
    <t>町告10</t>
    <rPh sb="0" eb="1">
      <t>チョウ</t>
    </rPh>
    <rPh sb="1" eb="2">
      <t>コク</t>
    </rPh>
    <phoneticPr fontId="1"/>
  </si>
  <si>
    <t xml:space="preserve"> 2・2・  7</t>
    <phoneticPr fontId="1"/>
  </si>
  <si>
    <t>しらさぎ公園</t>
  </si>
  <si>
    <t>小藤路公園</t>
    <phoneticPr fontId="1"/>
  </si>
  <si>
    <t>県告879</t>
    <phoneticPr fontId="1"/>
  </si>
  <si>
    <t>西の宮公園</t>
  </si>
  <si>
    <t>町告30</t>
    <phoneticPr fontId="1"/>
  </si>
  <si>
    <t>住吉西の坪公園</t>
  </si>
  <si>
    <t>県告824</t>
    <phoneticPr fontId="1"/>
  </si>
  <si>
    <t>県告376</t>
    <phoneticPr fontId="1"/>
  </si>
  <si>
    <t xml:space="preserve"> 8・4・  1</t>
  </si>
  <si>
    <t>能満寺山公園</t>
    <rPh sb="3" eb="4">
      <t>ヤマ</t>
    </rPh>
    <phoneticPr fontId="1"/>
  </si>
  <si>
    <t xml:space="preserve"> 2・2・ 8</t>
    <phoneticPr fontId="1"/>
  </si>
  <si>
    <t>静波公園</t>
    <phoneticPr fontId="1"/>
  </si>
  <si>
    <t>市告22</t>
    <rPh sb="0" eb="1">
      <t>シ</t>
    </rPh>
    <rPh sb="1" eb="2">
      <t>コク</t>
    </rPh>
    <phoneticPr fontId="1"/>
  </si>
  <si>
    <t>平成せせらぎ公園</t>
  </si>
  <si>
    <t>町告56</t>
    <phoneticPr fontId="1"/>
  </si>
  <si>
    <t>市告23</t>
    <rPh sb="0" eb="1">
      <t>シ</t>
    </rPh>
    <rPh sb="1" eb="2">
      <t>コク</t>
    </rPh>
    <phoneticPr fontId="1"/>
  </si>
  <si>
    <t>東慶林公園</t>
  </si>
  <si>
    <t xml:space="preserve"> 2・2・11</t>
    <phoneticPr fontId="1"/>
  </si>
  <si>
    <t>大江公園</t>
  </si>
  <si>
    <t xml:space="preserve"> 2・2・12</t>
    <phoneticPr fontId="1"/>
  </si>
  <si>
    <t xml:space="preserve"> 2・2・13</t>
    <phoneticPr fontId="1"/>
  </si>
  <si>
    <t>波津公園</t>
  </si>
  <si>
    <t xml:space="preserve"> 2・2・14</t>
    <phoneticPr fontId="1"/>
  </si>
  <si>
    <t>地頭方公園</t>
  </si>
  <si>
    <t xml:space="preserve"> 4・4・ 2</t>
    <phoneticPr fontId="1"/>
  </si>
  <si>
    <t>小堤山公園</t>
    <phoneticPr fontId="1"/>
  </si>
  <si>
    <t>県告272</t>
    <phoneticPr fontId="1"/>
  </si>
  <si>
    <t>榛原総合運動公園</t>
  </si>
  <si>
    <t>県告831</t>
    <rPh sb="0" eb="1">
      <t>ケン</t>
    </rPh>
    <phoneticPr fontId="1"/>
  </si>
  <si>
    <t xml:space="preserve"> 8・3・ 2</t>
    <phoneticPr fontId="1"/>
  </si>
  <si>
    <t>油田の里公園</t>
  </si>
  <si>
    <t>町告1</t>
    <phoneticPr fontId="1"/>
  </si>
  <si>
    <t xml:space="preserve"> 2・2・ 15</t>
    <phoneticPr fontId="1"/>
  </si>
  <si>
    <t>長者公園</t>
    <rPh sb="0" eb="2">
      <t>チョウジャ</t>
    </rPh>
    <rPh sb="2" eb="4">
      <t>コウエン</t>
    </rPh>
    <phoneticPr fontId="1"/>
  </si>
  <si>
    <t>町告12</t>
    <rPh sb="0" eb="1">
      <t>チョウ</t>
    </rPh>
    <phoneticPr fontId="1"/>
  </si>
  <si>
    <t>八千代公園</t>
  </si>
  <si>
    <t>県告591</t>
    <phoneticPr fontId="1"/>
  </si>
  <si>
    <t>御前崎中央公園</t>
  </si>
  <si>
    <t>市告100</t>
    <rPh sb="0" eb="1">
      <t>シ</t>
    </rPh>
    <rPh sb="1" eb="2">
      <t>コク</t>
    </rPh>
    <phoneticPr fontId="1"/>
  </si>
  <si>
    <t xml:space="preserve"> 5・5・  3</t>
    <phoneticPr fontId="1"/>
  </si>
  <si>
    <t>浜岡総合公園</t>
    <phoneticPr fontId="1"/>
  </si>
  <si>
    <t>県告14</t>
    <phoneticPr fontId="1"/>
  </si>
  <si>
    <t>榛南・南遠</t>
    <rPh sb="0" eb="1">
      <t>ハシバミ</t>
    </rPh>
    <rPh sb="1" eb="2">
      <t>ミナミ</t>
    </rPh>
    <rPh sb="3" eb="4">
      <t>ミナミ</t>
    </rPh>
    <phoneticPr fontId="1"/>
  </si>
  <si>
    <t>中央公園</t>
    <phoneticPr fontId="1"/>
  </si>
  <si>
    <t>建告3290</t>
  </si>
  <si>
    <t>新知川公園</t>
  </si>
  <si>
    <t>下俣児童公園</t>
  </si>
  <si>
    <t>しらさぎ公園</t>
    <phoneticPr fontId="1"/>
  </si>
  <si>
    <t>弥八公園</t>
  </si>
  <si>
    <t>市告20</t>
    <phoneticPr fontId="1"/>
  </si>
  <si>
    <t>下俣第１公園</t>
  </si>
  <si>
    <t>下俣第２公園</t>
  </si>
  <si>
    <t>北門公園</t>
  </si>
  <si>
    <t>天王公園</t>
  </si>
  <si>
    <t>下西郷記念公園</t>
  </si>
  <si>
    <t>中宿公園</t>
  </si>
  <si>
    <t>市告3</t>
    <phoneticPr fontId="1"/>
  </si>
  <si>
    <t>七日町公園</t>
  </si>
  <si>
    <t>金城公園</t>
  </si>
  <si>
    <t>立花公園</t>
  </si>
  <si>
    <t>大多郎西公園</t>
    <rPh sb="0" eb="1">
      <t>ダイ</t>
    </rPh>
    <phoneticPr fontId="1"/>
  </si>
  <si>
    <t>清崎公園</t>
  </si>
  <si>
    <t>山麓公園</t>
  </si>
  <si>
    <t>葛ヶ丘公園</t>
  </si>
  <si>
    <t>長谷１号公園</t>
  </si>
  <si>
    <t>長谷２号公園</t>
  </si>
  <si>
    <t>貴船公園</t>
  </si>
  <si>
    <t>長谷南公園</t>
  </si>
  <si>
    <t>不動ヶ谷公園</t>
  </si>
  <si>
    <t>市告9</t>
    <phoneticPr fontId="1"/>
  </si>
  <si>
    <t>上張１号公園</t>
  </si>
  <si>
    <t>上張２号公園</t>
  </si>
  <si>
    <t>杉谷１号公園</t>
  </si>
  <si>
    <t>杉谷２号公園</t>
  </si>
  <si>
    <t>杉谷３号公園</t>
  </si>
  <si>
    <t>家代１号公園</t>
  </si>
  <si>
    <t>家代２号公園</t>
  </si>
  <si>
    <t>宮脇１号公園</t>
  </si>
  <si>
    <t>宮脇２号公園</t>
  </si>
  <si>
    <t>家代３号公園</t>
  </si>
  <si>
    <t>市告39</t>
    <phoneticPr fontId="1"/>
  </si>
  <si>
    <t>宮脇３号公園</t>
  </si>
  <si>
    <t xml:space="preserve"> 2・2・ 45</t>
  </si>
  <si>
    <t>二番町公園</t>
    <rPh sb="0" eb="2">
      <t>ニバン</t>
    </rPh>
    <rPh sb="2" eb="3">
      <t>チョウ</t>
    </rPh>
    <rPh sb="3" eb="5">
      <t>コウエン</t>
    </rPh>
    <phoneticPr fontId="1"/>
  </si>
  <si>
    <t>町告47</t>
    <rPh sb="0" eb="1">
      <t>チョウ</t>
    </rPh>
    <phoneticPr fontId="1"/>
  </si>
  <si>
    <t>掛川公園</t>
  </si>
  <si>
    <t>県告224</t>
    <phoneticPr fontId="1"/>
  </si>
  <si>
    <t>北池公園</t>
  </si>
  <si>
    <t>県告1169</t>
  </si>
  <si>
    <t>県告333</t>
    <phoneticPr fontId="1"/>
  </si>
  <si>
    <t>和光山公園</t>
  </si>
  <si>
    <t>京徳池公園</t>
  </si>
  <si>
    <t>ゆうゆうパーク</t>
    <phoneticPr fontId="1"/>
  </si>
  <si>
    <t>安養寺公園</t>
  </si>
  <si>
    <t>県告944</t>
    <phoneticPr fontId="1"/>
  </si>
  <si>
    <t>大池公園</t>
  </si>
  <si>
    <t>県告300</t>
    <phoneticPr fontId="1"/>
  </si>
  <si>
    <t xml:space="preserve"> 5・5・  4</t>
  </si>
  <si>
    <t>２２世紀の丘公園</t>
    <phoneticPr fontId="1"/>
  </si>
  <si>
    <t>県告353</t>
    <phoneticPr fontId="1"/>
  </si>
  <si>
    <t xml:space="preserve"> 5・4・  5</t>
    <phoneticPr fontId="1"/>
  </si>
  <si>
    <t>いこいの広場公園</t>
    <rPh sb="4" eb="6">
      <t>ヒロバ</t>
    </rPh>
    <rPh sb="6" eb="8">
      <t>コウエン</t>
    </rPh>
    <phoneticPr fontId="1"/>
  </si>
  <si>
    <t>小笠山総合運動公園（※）</t>
    <phoneticPr fontId="1"/>
  </si>
  <si>
    <t>県告618</t>
    <phoneticPr fontId="1"/>
  </si>
  <si>
    <t>海足公園</t>
  </si>
  <si>
    <t>野添公園</t>
  </si>
  <si>
    <t>西袋公園</t>
  </si>
  <si>
    <t>黒沢公園</t>
  </si>
  <si>
    <t>町告31</t>
    <phoneticPr fontId="1"/>
  </si>
  <si>
    <t xml:space="preserve"> 2・2・ 43</t>
    <phoneticPr fontId="1"/>
  </si>
  <si>
    <t>川原公園</t>
    <rPh sb="0" eb="2">
      <t>カワハラ</t>
    </rPh>
    <rPh sb="2" eb="4">
      <t>コウエン</t>
    </rPh>
    <phoneticPr fontId="1"/>
  </si>
  <si>
    <t>町告9</t>
    <rPh sb="0" eb="1">
      <t>チョウ</t>
    </rPh>
    <rPh sb="1" eb="2">
      <t>コク</t>
    </rPh>
    <phoneticPr fontId="1"/>
  </si>
  <si>
    <t>菊川公園</t>
  </si>
  <si>
    <t>建告1618</t>
  </si>
  <si>
    <t>舟岡山公園</t>
  </si>
  <si>
    <t>県告1138</t>
  </si>
  <si>
    <t>平川公園</t>
  </si>
  <si>
    <t xml:space="preserve"> 3・3・ 10</t>
    <phoneticPr fontId="1"/>
  </si>
  <si>
    <t>宮の西公園</t>
    <rPh sb="0" eb="1">
      <t>ミヤ</t>
    </rPh>
    <rPh sb="2" eb="3">
      <t>ニシ</t>
    </rPh>
    <rPh sb="3" eb="5">
      <t>コウエン</t>
    </rPh>
    <phoneticPr fontId="1"/>
  </si>
  <si>
    <t>蓮池公園</t>
  </si>
  <si>
    <t>和田公園</t>
  </si>
  <si>
    <t>菊川運動公園</t>
  </si>
  <si>
    <t>睦公園</t>
  </si>
  <si>
    <t>葵公園</t>
  </si>
  <si>
    <t>旭公園</t>
  </si>
  <si>
    <t>三門公園</t>
  </si>
  <si>
    <t>南町南公園</t>
  </si>
  <si>
    <t>砂本公園</t>
  </si>
  <si>
    <t>市告40</t>
    <phoneticPr fontId="1"/>
  </si>
  <si>
    <t>小川町東公園</t>
  </si>
  <si>
    <t>神長北公園</t>
  </si>
  <si>
    <t>神長中央公園</t>
  </si>
  <si>
    <t>神長南公園</t>
  </si>
  <si>
    <t>川井北公園</t>
    <rPh sb="0" eb="2">
      <t>カワイ</t>
    </rPh>
    <rPh sb="2" eb="3">
      <t>キタ</t>
    </rPh>
    <rPh sb="3" eb="5">
      <t>コウエン</t>
    </rPh>
    <phoneticPr fontId="1"/>
  </si>
  <si>
    <t>川井南公園</t>
  </si>
  <si>
    <t>春岡公園</t>
    <rPh sb="0" eb="2">
      <t>ハルオカ</t>
    </rPh>
    <rPh sb="2" eb="4">
      <t>コウエン</t>
    </rPh>
    <phoneticPr fontId="1"/>
  </si>
  <si>
    <t>堀越公園</t>
  </si>
  <si>
    <t>県告914</t>
    <phoneticPr fontId="1"/>
  </si>
  <si>
    <t>月見の里公園</t>
  </si>
  <si>
    <t>愛野公園</t>
  </si>
  <si>
    <t>県告618</t>
    <rPh sb="0" eb="1">
      <t>ケン</t>
    </rPh>
    <rPh sb="1" eb="2">
      <t>コク</t>
    </rPh>
    <phoneticPr fontId="1"/>
  </si>
  <si>
    <t>森第一公園</t>
  </si>
  <si>
    <t>森第二公園</t>
  </si>
  <si>
    <t>森第三公園</t>
  </si>
  <si>
    <t>町告44</t>
    <phoneticPr fontId="1"/>
  </si>
  <si>
    <t>新田公園</t>
  </si>
  <si>
    <t>町告53</t>
    <phoneticPr fontId="1"/>
  </si>
  <si>
    <t>北見公園</t>
  </si>
  <si>
    <t>大門東公園</t>
  </si>
  <si>
    <t>町告81</t>
    <phoneticPr fontId="1"/>
  </si>
  <si>
    <t>天宮公園</t>
  </si>
  <si>
    <t>町告85</t>
    <phoneticPr fontId="1"/>
  </si>
  <si>
    <t>市告19-3</t>
    <phoneticPr fontId="1"/>
  </si>
  <si>
    <t>国府台西公園</t>
    <rPh sb="0" eb="1">
      <t>コク</t>
    </rPh>
    <rPh sb="1" eb="2">
      <t>フ</t>
    </rPh>
    <rPh sb="2" eb="3">
      <t>ダイ</t>
    </rPh>
    <phoneticPr fontId="1"/>
  </si>
  <si>
    <t>上野公園</t>
  </si>
  <si>
    <t>京見塚公園</t>
  </si>
  <si>
    <t>市告13</t>
    <phoneticPr fontId="1"/>
  </si>
  <si>
    <t>福田第一公園</t>
  </si>
  <si>
    <t>向荒子公園</t>
    <rPh sb="0" eb="1">
      <t>ム</t>
    </rPh>
    <rPh sb="1" eb="2">
      <t>アラ</t>
    </rPh>
    <rPh sb="2" eb="3">
      <t>コ</t>
    </rPh>
    <rPh sb="3" eb="5">
      <t>コウエン</t>
    </rPh>
    <phoneticPr fontId="1"/>
  </si>
  <si>
    <t>谷口公園</t>
  </si>
  <si>
    <t>中原公園</t>
  </si>
  <si>
    <t>大犬間公園</t>
  </si>
  <si>
    <t>市告101</t>
    <phoneticPr fontId="1"/>
  </si>
  <si>
    <t>二子塚公園</t>
  </si>
  <si>
    <t>新貝公園</t>
  </si>
  <si>
    <t>安久路公園</t>
  </si>
  <si>
    <t>県告1103</t>
  </si>
  <si>
    <t>建告356</t>
    <rPh sb="0" eb="1">
      <t>ケン</t>
    </rPh>
    <phoneticPr fontId="1"/>
  </si>
  <si>
    <t>かぶと塚公園</t>
  </si>
  <si>
    <t>県告847</t>
    <phoneticPr fontId="1"/>
  </si>
  <si>
    <t>福田公園</t>
  </si>
  <si>
    <t>県告519</t>
    <phoneticPr fontId="1"/>
  </si>
  <si>
    <t xml:space="preserve"> 5・6・  2</t>
    <phoneticPr fontId="1"/>
  </si>
  <si>
    <t>竜洋海洋公園</t>
  </si>
  <si>
    <t>県告438</t>
    <phoneticPr fontId="1"/>
  </si>
  <si>
    <t>街区</t>
    <rPh sb="0" eb="2">
      <t>ガイク</t>
    </rPh>
    <phoneticPr fontId="13"/>
  </si>
  <si>
    <t>市告171</t>
    <rPh sb="0" eb="2">
      <t>シコク</t>
    </rPh>
    <phoneticPr fontId="13"/>
  </si>
  <si>
    <t>市告269</t>
    <rPh sb="0" eb="2">
      <t>シコク</t>
    </rPh>
    <phoneticPr fontId="13"/>
  </si>
  <si>
    <t>建告3250</t>
  </si>
  <si>
    <t>植松第１公園</t>
  </si>
  <si>
    <t>建告3694</t>
  </si>
  <si>
    <t>駅南公園</t>
    <rPh sb="0" eb="2">
      <t>エキナン</t>
    </rPh>
    <rPh sb="2" eb="4">
      <t>コウエン</t>
    </rPh>
    <phoneticPr fontId="13"/>
  </si>
  <si>
    <t>市告64</t>
    <rPh sb="0" eb="1">
      <t>シ</t>
    </rPh>
    <rPh sb="1" eb="2">
      <t>コク</t>
    </rPh>
    <phoneticPr fontId="13"/>
  </si>
  <si>
    <t>市告129</t>
    <phoneticPr fontId="13"/>
  </si>
  <si>
    <t>県居公園</t>
  </si>
  <si>
    <t>建告406</t>
    <phoneticPr fontId="13"/>
  </si>
  <si>
    <t>市告70</t>
    <rPh sb="0" eb="1">
      <t>シ</t>
    </rPh>
    <rPh sb="1" eb="2">
      <t>コク</t>
    </rPh>
    <phoneticPr fontId="13"/>
  </si>
  <si>
    <t>新川緑地</t>
    <phoneticPr fontId="13"/>
  </si>
  <si>
    <t>建告2528</t>
  </si>
  <si>
    <t>八幡公園</t>
  </si>
  <si>
    <t>建告1564</t>
  </si>
  <si>
    <t>八柱公園</t>
  </si>
  <si>
    <t>建告636</t>
    <phoneticPr fontId="13"/>
  </si>
  <si>
    <t>三謡公園</t>
  </si>
  <si>
    <t>御前谷第１公園</t>
  </si>
  <si>
    <t>建告1424</t>
  </si>
  <si>
    <t>将監第１公園</t>
  </si>
  <si>
    <t>市告88</t>
    <phoneticPr fontId="13"/>
  </si>
  <si>
    <t>将監第２公園</t>
  </si>
  <si>
    <t>市告87</t>
    <phoneticPr fontId="13"/>
  </si>
  <si>
    <t>本郷第３公園</t>
  </si>
  <si>
    <t>植松第２公園</t>
  </si>
  <si>
    <t>市告20</t>
    <phoneticPr fontId="13"/>
  </si>
  <si>
    <t>植松第３公園</t>
  </si>
  <si>
    <t>建告3791</t>
  </si>
  <si>
    <t>植松第４公園</t>
  </si>
  <si>
    <t>本郷第１公園</t>
  </si>
  <si>
    <t>本郷第２公園</t>
  </si>
  <si>
    <t>安松第１公園</t>
  </si>
  <si>
    <t>安松第２公園</t>
  </si>
  <si>
    <t>安松第３公園</t>
  </si>
  <si>
    <t>頭陀寺第１公園</t>
    <rPh sb="1" eb="2">
      <t>アミダ</t>
    </rPh>
    <phoneticPr fontId="13"/>
  </si>
  <si>
    <t>頭陀寺第２公園</t>
    <rPh sb="1" eb="2">
      <t>アミダ</t>
    </rPh>
    <phoneticPr fontId="13"/>
  </si>
  <si>
    <t>遠州浜第１公園</t>
  </si>
  <si>
    <t>建告2125</t>
  </si>
  <si>
    <t>遠州浜第３公園</t>
  </si>
  <si>
    <t>遠州浜第４公園</t>
  </si>
  <si>
    <t>上新屋第１公園</t>
  </si>
  <si>
    <t>市告89</t>
    <phoneticPr fontId="13"/>
  </si>
  <si>
    <t>上西第１公園</t>
  </si>
  <si>
    <t>西平第１公園</t>
  </si>
  <si>
    <t>西塚第１公園</t>
  </si>
  <si>
    <t>市告53</t>
    <phoneticPr fontId="13"/>
  </si>
  <si>
    <t>西伊場第１公園</t>
  </si>
  <si>
    <t>本町公園</t>
  </si>
  <si>
    <t>市告81</t>
    <phoneticPr fontId="13"/>
  </si>
  <si>
    <t>上西第２公園</t>
  </si>
  <si>
    <t>西塚第２公園</t>
  </si>
  <si>
    <t>西伊場第２公園</t>
  </si>
  <si>
    <t>西伊場第３公園</t>
  </si>
  <si>
    <t>袖紫ヶ森東公園</t>
  </si>
  <si>
    <t>西平第２公園</t>
  </si>
  <si>
    <t>弥生ヶ丘公園</t>
  </si>
  <si>
    <t>湖東東公園</t>
  </si>
  <si>
    <t>上島公園</t>
  </si>
  <si>
    <t>豊隆公園</t>
  </si>
  <si>
    <t>小豆餠公園</t>
  </si>
  <si>
    <t>佐藤第１公園</t>
  </si>
  <si>
    <t>市告43</t>
    <phoneticPr fontId="13"/>
  </si>
  <si>
    <t>美薗公園</t>
  </si>
  <si>
    <t>市告27</t>
    <phoneticPr fontId="13"/>
  </si>
  <si>
    <t>内野公園</t>
  </si>
  <si>
    <t>大平公園</t>
  </si>
  <si>
    <t>西野島浦公園</t>
  </si>
  <si>
    <t>建告2512</t>
  </si>
  <si>
    <t>記念公園</t>
  </si>
  <si>
    <t>市告76</t>
    <phoneticPr fontId="13"/>
  </si>
  <si>
    <t>佐鳴湖東岸第１公園</t>
  </si>
  <si>
    <t>市告2</t>
    <phoneticPr fontId="13"/>
  </si>
  <si>
    <t>佐鳴湖東岸第２公園</t>
  </si>
  <si>
    <t>佐鳴湖東岸第３公園</t>
  </si>
  <si>
    <t>市告143</t>
    <phoneticPr fontId="13"/>
  </si>
  <si>
    <t>法枝公園</t>
  </si>
  <si>
    <t>市告96</t>
    <phoneticPr fontId="13"/>
  </si>
  <si>
    <t>弥生南公園</t>
  </si>
  <si>
    <t>石田公園</t>
  </si>
  <si>
    <t>北寺島公園</t>
  </si>
  <si>
    <t>早出南公園</t>
  </si>
  <si>
    <t>市告99</t>
    <phoneticPr fontId="13"/>
  </si>
  <si>
    <t>中狭公園</t>
  </si>
  <si>
    <t>町告17</t>
    <phoneticPr fontId="13"/>
  </si>
  <si>
    <t>領家公園</t>
  </si>
  <si>
    <t>町告18</t>
    <phoneticPr fontId="13"/>
  </si>
  <si>
    <t>山宮神公園</t>
  </si>
  <si>
    <t>町告78</t>
    <phoneticPr fontId="13"/>
  </si>
  <si>
    <t>南平公園</t>
  </si>
  <si>
    <t>市告128</t>
    <phoneticPr fontId="13"/>
  </si>
  <si>
    <t>小宮公園</t>
  </si>
  <si>
    <t>市告70</t>
    <phoneticPr fontId="13"/>
  </si>
  <si>
    <t>子安公園</t>
  </si>
  <si>
    <t>高丘つつじ公園</t>
  </si>
  <si>
    <t>高丘もみじ公園</t>
  </si>
  <si>
    <t>市告21</t>
    <rPh sb="0" eb="1">
      <t>シ</t>
    </rPh>
    <rPh sb="1" eb="2">
      <t>コク</t>
    </rPh>
    <phoneticPr fontId="13"/>
  </si>
  <si>
    <t>高丘さくら公園</t>
  </si>
  <si>
    <t>市告131</t>
    <phoneticPr fontId="13"/>
  </si>
  <si>
    <t>高丘ゆりのき公園</t>
  </si>
  <si>
    <t>早出西公園</t>
  </si>
  <si>
    <t>上島東第１公園</t>
  </si>
  <si>
    <t>上島東第２公園</t>
  </si>
  <si>
    <t>上島東第３公園</t>
  </si>
  <si>
    <t>代官平公園</t>
  </si>
  <si>
    <t>早出上公園</t>
  </si>
  <si>
    <t>早出中根公園</t>
  </si>
  <si>
    <t>市告74</t>
    <phoneticPr fontId="13"/>
  </si>
  <si>
    <t>高丘どんぐり公園</t>
  </si>
  <si>
    <t>市告205</t>
    <phoneticPr fontId="13"/>
  </si>
  <si>
    <t>新津公園</t>
  </si>
  <si>
    <t>渡瀬公園</t>
  </si>
  <si>
    <t>市告169</t>
    <phoneticPr fontId="13"/>
  </si>
  <si>
    <t>高丘けやき公園</t>
  </si>
  <si>
    <t>市告10</t>
    <phoneticPr fontId="13"/>
  </si>
  <si>
    <t>高丘くすのき公園</t>
  </si>
  <si>
    <t>県居南公園</t>
  </si>
  <si>
    <t>都田第１公園</t>
  </si>
  <si>
    <t>都田第２公園</t>
  </si>
  <si>
    <t>都田第３公園</t>
  </si>
  <si>
    <t>半田下瀧公園</t>
  </si>
  <si>
    <t>半田北藪公園</t>
  </si>
  <si>
    <t>半田山北公園</t>
  </si>
  <si>
    <t>半田大池公園</t>
  </si>
  <si>
    <t>地蔵平公園</t>
  </si>
  <si>
    <t>鳩打谷公園</t>
  </si>
  <si>
    <t>西岸もくれん公園</t>
  </si>
  <si>
    <t>西岸むくげ公園</t>
  </si>
  <si>
    <t>西岸もくせい公園</t>
  </si>
  <si>
    <t>西岸さざんか公園</t>
  </si>
  <si>
    <t>初生北公園</t>
  </si>
  <si>
    <t>高丘こぶし公園</t>
  </si>
  <si>
    <t>市告75</t>
    <phoneticPr fontId="13"/>
  </si>
  <si>
    <t>高丘はぎ公園</t>
  </si>
  <si>
    <t>半田南公園</t>
  </si>
  <si>
    <t>町田公園</t>
  </si>
  <si>
    <t>高丘もちのき公園</t>
  </si>
  <si>
    <t>市告21</t>
    <phoneticPr fontId="13"/>
  </si>
  <si>
    <t>葵西いちょう公園</t>
  </si>
  <si>
    <t xml:space="preserve"> 2・2・111</t>
    <phoneticPr fontId="13"/>
  </si>
  <si>
    <t>いりのくち公園</t>
  </si>
  <si>
    <t>市告133</t>
    <phoneticPr fontId="13"/>
  </si>
  <si>
    <t xml:space="preserve"> 2・2・112</t>
    <phoneticPr fontId="13"/>
  </si>
  <si>
    <t>ながどおり公園</t>
    <phoneticPr fontId="13"/>
  </si>
  <si>
    <t>東ふれあい公園</t>
  </si>
  <si>
    <t>市告158</t>
    <phoneticPr fontId="13"/>
  </si>
  <si>
    <t xml:space="preserve"> 2・2･115</t>
    <phoneticPr fontId="13"/>
  </si>
  <si>
    <t>沢渡公園</t>
    <rPh sb="0" eb="2">
      <t>サワタリ</t>
    </rPh>
    <rPh sb="2" eb="4">
      <t>コウエン</t>
    </rPh>
    <phoneticPr fontId="13"/>
  </si>
  <si>
    <t xml:space="preserve"> 2・2･116</t>
    <phoneticPr fontId="13"/>
  </si>
  <si>
    <t>篠ヶ谷北公園</t>
    <rPh sb="0" eb="1">
      <t>シノハラ</t>
    </rPh>
    <rPh sb="2" eb="3">
      <t>タニ</t>
    </rPh>
    <rPh sb="3" eb="4">
      <t>キタ</t>
    </rPh>
    <rPh sb="4" eb="6">
      <t>コウエン</t>
    </rPh>
    <phoneticPr fontId="13"/>
  </si>
  <si>
    <t xml:space="preserve"> 2・2･117</t>
    <phoneticPr fontId="13"/>
  </si>
  <si>
    <t>篠ヶ谷南公園</t>
    <rPh sb="0" eb="1">
      <t>シノハラ</t>
    </rPh>
    <rPh sb="2" eb="3">
      <t>タニ</t>
    </rPh>
    <rPh sb="3" eb="4">
      <t>ミナミ</t>
    </rPh>
    <rPh sb="4" eb="6">
      <t>コウエン</t>
    </rPh>
    <phoneticPr fontId="13"/>
  </si>
  <si>
    <t xml:space="preserve"> 2・2･118</t>
    <phoneticPr fontId="13"/>
  </si>
  <si>
    <t>大平山公園</t>
    <rPh sb="0" eb="2">
      <t>オオヒラ</t>
    </rPh>
    <rPh sb="2" eb="3">
      <t>ヤマ</t>
    </rPh>
    <rPh sb="3" eb="5">
      <t>コウエン</t>
    </rPh>
    <phoneticPr fontId="13"/>
  </si>
  <si>
    <t xml:space="preserve"> 2・2･119</t>
    <phoneticPr fontId="13"/>
  </si>
  <si>
    <t>寺島西公園</t>
    <rPh sb="0" eb="2">
      <t>テラシマ</t>
    </rPh>
    <rPh sb="2" eb="3">
      <t>ニシ</t>
    </rPh>
    <rPh sb="3" eb="5">
      <t>コウエン</t>
    </rPh>
    <phoneticPr fontId="13"/>
  </si>
  <si>
    <t xml:space="preserve"> 2・2・201</t>
    <phoneticPr fontId="13"/>
  </si>
  <si>
    <t>上廊塚公園</t>
  </si>
  <si>
    <t>市告8</t>
    <rPh sb="0" eb="1">
      <t>シ</t>
    </rPh>
    <rPh sb="1" eb="2">
      <t>コク</t>
    </rPh>
    <phoneticPr fontId="13"/>
  </si>
  <si>
    <t xml:space="preserve"> 2・2・202</t>
    <phoneticPr fontId="13"/>
  </si>
  <si>
    <t>川久保公園</t>
  </si>
  <si>
    <t>2・2・203</t>
    <phoneticPr fontId="13"/>
  </si>
  <si>
    <t>上飯田公園</t>
  </si>
  <si>
    <t>市告933</t>
    <rPh sb="0" eb="1">
      <t>シ</t>
    </rPh>
    <rPh sb="1" eb="2">
      <t>コク</t>
    </rPh>
    <phoneticPr fontId="13"/>
  </si>
  <si>
    <t>2・2・204</t>
    <phoneticPr fontId="13"/>
  </si>
  <si>
    <t>鴨江山公園</t>
  </si>
  <si>
    <t>Ｒ2.3.26</t>
    <phoneticPr fontId="13"/>
  </si>
  <si>
    <t>市告209</t>
    <rPh sb="0" eb="1">
      <t>シ</t>
    </rPh>
    <phoneticPr fontId="13"/>
  </si>
  <si>
    <t>近隣</t>
    <rPh sb="0" eb="2">
      <t>キンリン</t>
    </rPh>
    <phoneticPr fontId="13"/>
  </si>
  <si>
    <t>船越公園</t>
  </si>
  <si>
    <t>建告3004</t>
  </si>
  <si>
    <t>野口公園</t>
  </si>
  <si>
    <t>市告158</t>
    <rPh sb="0" eb="1">
      <t>シ</t>
    </rPh>
    <rPh sb="1" eb="2">
      <t>コク</t>
    </rPh>
    <phoneticPr fontId="13"/>
  </si>
  <si>
    <t>向宿公園</t>
  </si>
  <si>
    <t>建告77</t>
    <phoneticPr fontId="13"/>
  </si>
  <si>
    <t xml:space="preserve"> 3・2・  6</t>
  </si>
  <si>
    <t>五社公園</t>
  </si>
  <si>
    <t>市告201</t>
    <rPh sb="0" eb="1">
      <t>シ</t>
    </rPh>
    <rPh sb="1" eb="2">
      <t>コク</t>
    </rPh>
    <phoneticPr fontId="13"/>
  </si>
  <si>
    <t xml:space="preserve"> 3・2・  7</t>
    <phoneticPr fontId="57"/>
  </si>
  <si>
    <t>中田公園</t>
  </si>
  <si>
    <t xml:space="preserve"> 3・4・  8</t>
  </si>
  <si>
    <t>名塚公園</t>
  </si>
  <si>
    <t>楊子公園</t>
  </si>
  <si>
    <t xml:space="preserve"> 3・4・12</t>
  </si>
  <si>
    <t>白羽公園</t>
  </si>
  <si>
    <t>富塚公園</t>
  </si>
  <si>
    <t>市告831</t>
    <rPh sb="0" eb="1">
      <t>シ</t>
    </rPh>
    <phoneticPr fontId="13"/>
  </si>
  <si>
    <t>大蒲公園</t>
  </si>
  <si>
    <t>遠州浜第２公園</t>
  </si>
  <si>
    <t>建告2125</t>
    <phoneticPr fontId="13"/>
  </si>
  <si>
    <t>相生公園</t>
  </si>
  <si>
    <t>建告2764</t>
  </si>
  <si>
    <t>葵ヶ丘公園</t>
  </si>
  <si>
    <t>瑞穂公園</t>
  </si>
  <si>
    <t>県告881</t>
    <phoneticPr fontId="13"/>
  </si>
  <si>
    <t xml:space="preserve"> 3・3・22</t>
  </si>
  <si>
    <t>早出蒲北公園</t>
  </si>
  <si>
    <t>県告379</t>
    <phoneticPr fontId="13"/>
  </si>
  <si>
    <t>都田第４公園</t>
  </si>
  <si>
    <t>県告336</t>
    <phoneticPr fontId="13"/>
  </si>
  <si>
    <t xml:space="preserve"> 3・3・24</t>
  </si>
  <si>
    <t>半田公園</t>
  </si>
  <si>
    <t xml:space="preserve"> 3・3・25</t>
  </si>
  <si>
    <t>西岸中央公園</t>
  </si>
  <si>
    <t xml:space="preserve"> 3・3・26</t>
    <phoneticPr fontId="13"/>
  </si>
  <si>
    <t>新都市中央公園</t>
  </si>
  <si>
    <t>市告191</t>
    <phoneticPr fontId="13"/>
  </si>
  <si>
    <t xml:space="preserve"> 3・3・27</t>
    <phoneticPr fontId="13"/>
  </si>
  <si>
    <t>荒巻川ほたる公園</t>
    <rPh sb="0" eb="2">
      <t>アラマキ</t>
    </rPh>
    <rPh sb="2" eb="3">
      <t>カワ</t>
    </rPh>
    <rPh sb="6" eb="8">
      <t>コウエン</t>
    </rPh>
    <phoneticPr fontId="13"/>
  </si>
  <si>
    <t xml:space="preserve"> 3・3・28</t>
    <phoneticPr fontId="57"/>
  </si>
  <si>
    <t>芳川公園</t>
  </si>
  <si>
    <t xml:space="preserve"> 3・3・201</t>
    <phoneticPr fontId="13"/>
  </si>
  <si>
    <t>船明中央公園</t>
  </si>
  <si>
    <t>地区</t>
    <rPh sb="0" eb="2">
      <t>チク</t>
    </rPh>
    <phoneticPr fontId="13"/>
  </si>
  <si>
    <t xml:space="preserve"> 4・4・  2</t>
  </si>
  <si>
    <t>美薗中央公園</t>
  </si>
  <si>
    <t>県告951</t>
    <phoneticPr fontId="13"/>
  </si>
  <si>
    <t xml:space="preserve"> 4・3・  3</t>
  </si>
  <si>
    <t>高丘公園</t>
  </si>
  <si>
    <t>4・4・　4</t>
    <phoneticPr fontId="13"/>
  </si>
  <si>
    <t>安間川公園</t>
    <phoneticPr fontId="13"/>
  </si>
  <si>
    <t>4・5・　5</t>
    <phoneticPr fontId="13"/>
  </si>
  <si>
    <t>飯田公園</t>
    <phoneticPr fontId="13"/>
  </si>
  <si>
    <t>総合</t>
    <rPh sb="0" eb="2">
      <t>ソウゴウ</t>
    </rPh>
    <phoneticPr fontId="13"/>
  </si>
  <si>
    <t>浜松城公園</t>
  </si>
  <si>
    <t>市告186</t>
    <rPh sb="0" eb="1">
      <t>シ</t>
    </rPh>
    <phoneticPr fontId="13"/>
  </si>
  <si>
    <t>馬込川公園</t>
  </si>
  <si>
    <t>市告61</t>
    <rPh sb="0" eb="1">
      <t>シ</t>
    </rPh>
    <rPh sb="1" eb="2">
      <t>コク</t>
    </rPh>
    <phoneticPr fontId="13"/>
  </si>
  <si>
    <t xml:space="preserve"> 5・6・  5</t>
  </si>
  <si>
    <t>佐鳴湖公園</t>
  </si>
  <si>
    <t>県告129</t>
    <phoneticPr fontId="13"/>
  </si>
  <si>
    <t xml:space="preserve"> 5・5・  9</t>
  </si>
  <si>
    <t>可美公園</t>
  </si>
  <si>
    <t>和合公園</t>
  </si>
  <si>
    <t xml:space="preserve"> 5・3・12</t>
  </si>
  <si>
    <t>牛山公園</t>
  </si>
  <si>
    <t>県告933</t>
    <phoneticPr fontId="13"/>
  </si>
  <si>
    <t xml:space="preserve"> 5・5・13</t>
    <phoneticPr fontId="13"/>
  </si>
  <si>
    <t>浜松総合公園</t>
  </si>
  <si>
    <t>県告1287</t>
  </si>
  <si>
    <t xml:space="preserve"> 5・5・14</t>
  </si>
  <si>
    <t>雄踏総合公園</t>
    <phoneticPr fontId="13"/>
  </si>
  <si>
    <t>県告380</t>
    <phoneticPr fontId="13"/>
  </si>
  <si>
    <t xml:space="preserve"> 5・5・15</t>
  </si>
  <si>
    <t>都田総合公園</t>
  </si>
  <si>
    <t>県告717</t>
    <phoneticPr fontId="13"/>
  </si>
  <si>
    <t xml:space="preserve"> 5・4・301</t>
    <phoneticPr fontId="13"/>
  </si>
  <si>
    <t>引佐総合公園</t>
    <rPh sb="0" eb="2">
      <t>イナサ</t>
    </rPh>
    <rPh sb="2" eb="4">
      <t>ソウゴウ</t>
    </rPh>
    <rPh sb="4" eb="6">
      <t>コウエン</t>
    </rPh>
    <phoneticPr fontId="13"/>
  </si>
  <si>
    <t>運動</t>
    <rPh sb="0" eb="2">
      <t>ウンドウ</t>
    </rPh>
    <phoneticPr fontId="13"/>
  </si>
  <si>
    <t>和地山公園</t>
  </si>
  <si>
    <t>四ッ池公園</t>
  </si>
  <si>
    <t>県告1069</t>
  </si>
  <si>
    <t xml:space="preserve"> 6・5・  3</t>
  </si>
  <si>
    <t>花川運動公園</t>
  </si>
  <si>
    <t>特殊
（風致）</t>
    <rPh sb="0" eb="2">
      <t>トクシュ</t>
    </rPh>
    <rPh sb="4" eb="6">
      <t>フウチ</t>
    </rPh>
    <phoneticPr fontId="13"/>
  </si>
  <si>
    <t>弁天島公園</t>
  </si>
  <si>
    <t>建告1626</t>
  </si>
  <si>
    <t>特殊
（歴史）</t>
    <rPh sb="0" eb="2">
      <t>トクシュ</t>
    </rPh>
    <rPh sb="4" eb="6">
      <t>レキシ</t>
    </rPh>
    <phoneticPr fontId="13"/>
  </si>
  <si>
    <t>蜆塚公園</t>
  </si>
  <si>
    <t xml:space="preserve"> 8・3・  2</t>
  </si>
  <si>
    <t>伊場遺跡公園</t>
  </si>
  <si>
    <t>県告797</t>
    <phoneticPr fontId="13"/>
  </si>
  <si>
    <t xml:space="preserve"> 8・2・ 3</t>
    <phoneticPr fontId="13"/>
  </si>
  <si>
    <t>犀ヶ崖公園</t>
  </si>
  <si>
    <t xml:space="preserve"> 8・2・ 4</t>
    <phoneticPr fontId="13"/>
  </si>
  <si>
    <t>入野古墳公園</t>
    <rPh sb="0" eb="2">
      <t>イリノ</t>
    </rPh>
    <rPh sb="2" eb="4">
      <t>コフン</t>
    </rPh>
    <rPh sb="4" eb="6">
      <t>コウエン</t>
    </rPh>
    <phoneticPr fontId="13"/>
  </si>
  <si>
    <t>広域</t>
    <rPh sb="0" eb="2">
      <t>コウイキ</t>
    </rPh>
    <phoneticPr fontId="13"/>
  </si>
  <si>
    <t xml:space="preserve"> 9・5・  1</t>
    <phoneticPr fontId="13"/>
  </si>
  <si>
    <t>浜名湖ガーデンパーク</t>
    <rPh sb="0" eb="3">
      <t>ハマナコ</t>
    </rPh>
    <phoneticPr fontId="13"/>
  </si>
  <si>
    <t xml:space="preserve"> 9・7・  2</t>
    <phoneticPr fontId="13"/>
  </si>
  <si>
    <t>遠州灘海浜公園</t>
  </si>
  <si>
    <t>計</t>
    <phoneticPr fontId="13"/>
  </si>
  <si>
    <t>鷲津公園</t>
  </si>
  <si>
    <t>市告1</t>
    <phoneticPr fontId="13"/>
  </si>
  <si>
    <t>市告90</t>
    <rPh sb="0" eb="1">
      <t>シ</t>
    </rPh>
    <phoneticPr fontId="13"/>
  </si>
  <si>
    <t>表鷲津公園</t>
  </si>
  <si>
    <t>河原公園</t>
  </si>
  <si>
    <t>市告15</t>
    <phoneticPr fontId="13"/>
  </si>
  <si>
    <t>上ノ原公園</t>
  </si>
  <si>
    <t>入出公園</t>
  </si>
  <si>
    <t>白須賀公園</t>
  </si>
  <si>
    <t>本興寺公園</t>
    <phoneticPr fontId="13"/>
  </si>
  <si>
    <t>県告239</t>
    <phoneticPr fontId="13"/>
  </si>
  <si>
    <t>西部公園</t>
    <phoneticPr fontId="13"/>
  </si>
  <si>
    <t>一般</t>
    <rPh sb="0" eb="2">
      <t>イッパン</t>
    </rPh>
    <phoneticPr fontId="13"/>
  </si>
  <si>
    <t>西山公園</t>
  </si>
  <si>
    <t>内告549</t>
    <phoneticPr fontId="13"/>
  </si>
  <si>
    <t>新居弁天公園</t>
  </si>
  <si>
    <t>湖西運動公園</t>
  </si>
  <si>
    <t>県告983</t>
    <phoneticPr fontId="13"/>
  </si>
  <si>
    <t>※　小笠山総合公園は東遠広域（掛川市）と中遠広域（袋井市）を合計すると242.9ｈａ</t>
    <rPh sb="2" eb="4">
      <t>オガサ</t>
    </rPh>
    <rPh sb="4" eb="5">
      <t>ヤマ</t>
    </rPh>
    <rPh sb="5" eb="7">
      <t>ソウゴウ</t>
    </rPh>
    <rPh sb="7" eb="9">
      <t>コウエン</t>
    </rPh>
    <rPh sb="10" eb="12">
      <t>トウエン</t>
    </rPh>
    <rPh sb="12" eb="14">
      <t>コウイキ</t>
    </rPh>
    <rPh sb="15" eb="18">
      <t>カケガワシ</t>
    </rPh>
    <rPh sb="20" eb="22">
      <t>チュウエン</t>
    </rPh>
    <rPh sb="22" eb="24">
      <t>コウイキ</t>
    </rPh>
    <rPh sb="25" eb="28">
      <t>フクロイシ</t>
    </rPh>
    <rPh sb="30" eb="32">
      <t>ゴウケイ</t>
    </rPh>
    <phoneticPr fontId="1"/>
  </si>
  <si>
    <t>１０－２－２　緑地　※灰色着色の緑地は計画決定面積すべてが供用済の緑地</t>
    <rPh sb="16" eb="18">
      <t>リョクチ</t>
    </rPh>
    <rPh sb="19" eb="21">
      <t>ケイカク</t>
    </rPh>
    <rPh sb="21" eb="23">
      <t>ケッテイ</t>
    </rPh>
    <rPh sb="23" eb="25">
      <t>メンセキ</t>
    </rPh>
    <rPh sb="33" eb="35">
      <t>リョクチ</t>
    </rPh>
    <phoneticPr fontId="1"/>
  </si>
  <si>
    <t>計画決定面積</t>
  </si>
  <si>
    <t>緑地名</t>
    <rPh sb="0" eb="2">
      <t>リョクチ</t>
    </rPh>
    <rPh sb="2" eb="3">
      <t>メイ</t>
    </rPh>
    <phoneticPr fontId="1"/>
  </si>
  <si>
    <t>お宮緑地</t>
  </si>
  <si>
    <t>狩野川緑地</t>
  </si>
  <si>
    <t>県告137</t>
    <phoneticPr fontId="1"/>
  </si>
  <si>
    <t>蛇松緑道</t>
    <rPh sb="3" eb="4">
      <t>ミチ</t>
    </rPh>
    <phoneticPr fontId="1"/>
  </si>
  <si>
    <t>県告67</t>
    <phoneticPr fontId="1"/>
  </si>
  <si>
    <t>加茂緑地</t>
  </si>
  <si>
    <t>市告73</t>
    <phoneticPr fontId="1"/>
  </si>
  <si>
    <t>柿田川緑地</t>
  </si>
  <si>
    <t>県告727</t>
    <phoneticPr fontId="1"/>
  </si>
  <si>
    <t>鮎壺の滝緑地</t>
    <rPh sb="1" eb="2">
      <t>ツボ</t>
    </rPh>
    <phoneticPr fontId="1"/>
  </si>
  <si>
    <t>県告1135</t>
  </si>
  <si>
    <t>水の苑緑地</t>
  </si>
  <si>
    <t>香貫緑地</t>
  </si>
  <si>
    <t>県告8</t>
    <phoneticPr fontId="1"/>
  </si>
  <si>
    <t>小柄沢緑地</t>
  </si>
  <si>
    <t>富士川左岸緑地</t>
    <rPh sb="3" eb="5">
      <t>サガン</t>
    </rPh>
    <phoneticPr fontId="1"/>
  </si>
  <si>
    <t>県告873</t>
    <phoneticPr fontId="1"/>
  </si>
  <si>
    <t>県告274</t>
    <rPh sb="0" eb="1">
      <t>ケン</t>
    </rPh>
    <rPh sb="1" eb="2">
      <t>コク</t>
    </rPh>
    <phoneticPr fontId="1"/>
  </si>
  <si>
    <t>富士緑道</t>
  </si>
  <si>
    <t>県告664</t>
    <phoneticPr fontId="1"/>
  </si>
  <si>
    <t>入山瀬緑地</t>
    <rPh sb="0" eb="1">
      <t>イ</t>
    </rPh>
    <rPh sb="1" eb="2">
      <t>ヤマ</t>
    </rPh>
    <rPh sb="2" eb="3">
      <t>セ</t>
    </rPh>
    <rPh sb="3" eb="5">
      <t>リョクチ</t>
    </rPh>
    <phoneticPr fontId="1"/>
  </si>
  <si>
    <t>富士川右岸緑地</t>
    <rPh sb="3" eb="5">
      <t>ウガン</t>
    </rPh>
    <phoneticPr fontId="1"/>
  </si>
  <si>
    <t>安倍川緑地</t>
  </si>
  <si>
    <t>県告750</t>
    <phoneticPr fontId="1"/>
  </si>
  <si>
    <t>市告66</t>
    <rPh sb="0" eb="1">
      <t>シ</t>
    </rPh>
    <rPh sb="1" eb="2">
      <t>コク</t>
    </rPh>
    <phoneticPr fontId="1"/>
  </si>
  <si>
    <t>用宗緑地</t>
  </si>
  <si>
    <t>市告115</t>
    <phoneticPr fontId="1"/>
  </si>
  <si>
    <t>浅畑緑地</t>
  </si>
  <si>
    <t>県告331</t>
    <phoneticPr fontId="1"/>
  </si>
  <si>
    <t>あさはた緑地</t>
    <phoneticPr fontId="1"/>
  </si>
  <si>
    <t>富士川緑地</t>
  </si>
  <si>
    <t>県告152</t>
    <phoneticPr fontId="1"/>
  </si>
  <si>
    <t>県告385</t>
    <rPh sb="0" eb="1">
      <t>ケン</t>
    </rPh>
    <rPh sb="1" eb="2">
      <t>コク</t>
    </rPh>
    <phoneticPr fontId="1"/>
  </si>
  <si>
    <t>新南新屋緑地</t>
  </si>
  <si>
    <t>岩城山緑地</t>
  </si>
  <si>
    <t>県告1100</t>
  </si>
  <si>
    <t>浜ノ堀緑地</t>
  </si>
  <si>
    <t>潮風グリーンウォーク</t>
    <rPh sb="0" eb="2">
      <t>シオカゼ</t>
    </rPh>
    <phoneticPr fontId="1"/>
  </si>
  <si>
    <t>市告59</t>
    <rPh sb="0" eb="2">
      <t>シコク</t>
    </rPh>
    <phoneticPr fontId="1"/>
  </si>
  <si>
    <t>金比羅山緑地</t>
  </si>
  <si>
    <t>県726</t>
    <phoneticPr fontId="1"/>
  </si>
  <si>
    <t>大井川緑地</t>
  </si>
  <si>
    <t>県497</t>
    <phoneticPr fontId="1"/>
  </si>
  <si>
    <t>駅前緑地</t>
  </si>
  <si>
    <t>市告217</t>
    <phoneticPr fontId="1"/>
  </si>
  <si>
    <t>北部緑地</t>
  </si>
  <si>
    <t>かなや大井川緑地</t>
  </si>
  <si>
    <t>県告1155</t>
  </si>
  <si>
    <t>大井川清流緑地</t>
  </si>
  <si>
    <t>県告878</t>
    <phoneticPr fontId="1"/>
  </si>
  <si>
    <t>赤沢緑地</t>
    <rPh sb="0" eb="2">
      <t>アカザワ</t>
    </rPh>
    <rPh sb="2" eb="4">
      <t>リョクチ</t>
    </rPh>
    <phoneticPr fontId="1"/>
  </si>
  <si>
    <t>田原緑地</t>
  </si>
  <si>
    <t>天竜川緑地</t>
  </si>
  <si>
    <t>R2.3.26</t>
    <phoneticPr fontId="1"/>
  </si>
  <si>
    <t>市告209</t>
    <rPh sb="0" eb="1">
      <t>シ</t>
    </rPh>
    <phoneticPr fontId="1"/>
  </si>
  <si>
    <t>市告269</t>
    <rPh sb="0" eb="1">
      <t>シ</t>
    </rPh>
    <rPh sb="1" eb="2">
      <t>コク</t>
    </rPh>
    <phoneticPr fontId="1"/>
  </si>
  <si>
    <t>有玉緑地</t>
  </si>
  <si>
    <t>市告187</t>
    <rPh sb="0" eb="1">
      <t>シ</t>
    </rPh>
    <phoneticPr fontId="1"/>
  </si>
  <si>
    <t>長坂緑地</t>
  </si>
  <si>
    <t>市告126</t>
    <phoneticPr fontId="1"/>
  </si>
  <si>
    <t>伊左地緑地</t>
  </si>
  <si>
    <t>県告472</t>
    <phoneticPr fontId="1"/>
  </si>
  <si>
    <t>西浅田緑地</t>
  </si>
  <si>
    <t>市告177</t>
    <rPh sb="0" eb="2">
      <t>シコク</t>
    </rPh>
    <phoneticPr fontId="1"/>
  </si>
  <si>
    <t>ゆたか緑地</t>
  </si>
  <si>
    <t>半田緑地</t>
  </si>
  <si>
    <t>県告294</t>
    <phoneticPr fontId="1"/>
  </si>
  <si>
    <t>都田丸山緑地</t>
  </si>
  <si>
    <t>市告226</t>
    <phoneticPr fontId="1"/>
  </si>
  <si>
    <t>内野緑地</t>
    <rPh sb="0" eb="2">
      <t>ウチノ</t>
    </rPh>
    <rPh sb="2" eb="4">
      <t>リョクチ</t>
    </rPh>
    <phoneticPr fontId="1"/>
  </si>
  <si>
    <t>天竜川鹿島上島緑地</t>
    <rPh sb="0" eb="3">
      <t>テンリュウガワ</t>
    </rPh>
    <rPh sb="3" eb="9">
      <t>カシマ</t>
    </rPh>
    <phoneticPr fontId="1"/>
  </si>
  <si>
    <t>天竜川弁当野緑地</t>
    <rPh sb="0" eb="3">
      <t>テンリュウガワ</t>
    </rPh>
    <rPh sb="3" eb="6">
      <t>ベットウノ</t>
    </rPh>
    <rPh sb="6" eb="8">
      <t>リョクチ</t>
    </rPh>
    <phoneticPr fontId="1"/>
  </si>
  <si>
    <t>市告63</t>
    <rPh sb="0" eb="1">
      <t>シ</t>
    </rPh>
    <phoneticPr fontId="1"/>
  </si>
  <si>
    <t>有玉大谷緑地</t>
    <rPh sb="2" eb="4">
      <t>オオタニ</t>
    </rPh>
    <rPh sb="4" eb="6">
      <t>リョクチ</t>
    </rPh>
    <phoneticPr fontId="1"/>
  </si>
  <si>
    <t>市告187</t>
    <rPh sb="0" eb="1">
      <t>シ</t>
    </rPh>
    <rPh sb="1" eb="2">
      <t>コク</t>
    </rPh>
    <phoneticPr fontId="1"/>
  </si>
  <si>
    <t>西之谷緑地</t>
    <rPh sb="0" eb="2">
      <t>ニシノ</t>
    </rPh>
    <rPh sb="2" eb="3">
      <t>タニ</t>
    </rPh>
    <rPh sb="3" eb="5">
      <t>リョクチ</t>
    </rPh>
    <phoneticPr fontId="1"/>
  </si>
  <si>
    <t>市告933</t>
    <rPh sb="0" eb="1">
      <t>シ</t>
    </rPh>
    <rPh sb="1" eb="2">
      <t>コク</t>
    </rPh>
    <phoneticPr fontId="1"/>
  </si>
  <si>
    <t>１０－２－３　墓園　※灰色着色の墓園は計画決定面積すべてが供用済の墓園</t>
    <rPh sb="7" eb="9">
      <t>ボエン</t>
    </rPh>
    <rPh sb="11" eb="13">
      <t>ハイイロ</t>
    </rPh>
    <rPh sb="13" eb="15">
      <t>チャクショク</t>
    </rPh>
    <rPh sb="19" eb="21">
      <t>ケイカク</t>
    </rPh>
    <rPh sb="21" eb="23">
      <t>ケッテイ</t>
    </rPh>
    <rPh sb="23" eb="25">
      <t>メンセキ</t>
    </rPh>
    <rPh sb="29" eb="31">
      <t>キョウヨウ</t>
    </rPh>
    <rPh sb="31" eb="32">
      <t>ズミ</t>
    </rPh>
    <phoneticPr fontId="1"/>
  </si>
  <si>
    <t>名     称</t>
  </si>
  <si>
    <t xml:space="preserve"> 計画決定面積</t>
  </si>
  <si>
    <t xml:space="preserve"> 供用面積</t>
  </si>
  <si>
    <t>墓園名</t>
    <rPh sb="0" eb="1">
      <t>ボ</t>
    </rPh>
    <rPh sb="1" eb="2">
      <t>エン</t>
    </rPh>
    <rPh sb="2" eb="3">
      <t>メイ</t>
    </rPh>
    <phoneticPr fontId="1"/>
  </si>
  <si>
    <t>伊東霊園</t>
  </si>
  <si>
    <t>小諏訪墓園</t>
  </si>
  <si>
    <t>建告74</t>
    <phoneticPr fontId="1"/>
  </si>
  <si>
    <t>三島墓園</t>
  </si>
  <si>
    <t>舞々木墓園</t>
  </si>
  <si>
    <t>内告141</t>
    <rPh sb="0" eb="1">
      <t>ウチ</t>
    </rPh>
    <phoneticPr fontId="1"/>
  </si>
  <si>
    <t>富士市森林墓園</t>
    <rPh sb="0" eb="3">
      <t>フジシ</t>
    </rPh>
    <rPh sb="3" eb="5">
      <t>シンリン</t>
    </rPh>
    <rPh sb="5" eb="6">
      <t>ボエン</t>
    </rPh>
    <rPh sb="6" eb="7">
      <t>エン</t>
    </rPh>
    <phoneticPr fontId="1"/>
  </si>
  <si>
    <t>県告427</t>
    <rPh sb="0" eb="1">
      <t>ケン</t>
    </rPh>
    <phoneticPr fontId="1"/>
  </si>
  <si>
    <t>愛宕霊園</t>
  </si>
  <si>
    <t>建告407</t>
    <phoneticPr fontId="1"/>
  </si>
  <si>
    <t>掛川墓地公園</t>
  </si>
  <si>
    <t>中沢墓園</t>
  </si>
  <si>
    <t>建告3007</t>
    <phoneticPr fontId="1"/>
  </si>
  <si>
    <t>市告269</t>
    <phoneticPr fontId="1"/>
  </si>
  <si>
    <t>住吉墓園</t>
  </si>
  <si>
    <t>市告209</t>
    <rPh sb="0" eb="1">
      <t>シ</t>
    </rPh>
    <rPh sb="1" eb="2">
      <t>コク</t>
    </rPh>
    <phoneticPr fontId="1"/>
  </si>
  <si>
    <t>三方原墓園</t>
  </si>
  <si>
    <t>建告3251</t>
  </si>
  <si>
    <t>１０－２－４　その他の公共空地</t>
    <phoneticPr fontId="1"/>
  </si>
  <si>
    <t>面積          （ｈａ）</t>
    <phoneticPr fontId="1"/>
  </si>
  <si>
    <t>公共空地名</t>
    <rPh sb="0" eb="2">
      <t>コウキョウ</t>
    </rPh>
    <rPh sb="2" eb="4">
      <t>クウチ</t>
    </rPh>
    <rPh sb="4" eb="5">
      <t>メイ</t>
    </rPh>
    <phoneticPr fontId="1"/>
  </si>
  <si>
    <t>長崎新田運動場</t>
  </si>
  <si>
    <t xml:space="preserve"> 市告120</t>
    <phoneticPr fontId="1"/>
  </si>
  <si>
    <t>１０－３　供給・処理施設</t>
    <phoneticPr fontId="23"/>
  </si>
  <si>
    <t>　１０－３－１　下水道</t>
    <phoneticPr fontId="23"/>
  </si>
  <si>
    <t>　　（１）流域下水道</t>
    <phoneticPr fontId="23"/>
  </si>
  <si>
    <t>名　　　称</t>
  </si>
  <si>
    <t>都市計画
区 域 名</t>
  </si>
  <si>
    <t>都　市　名</t>
  </si>
  <si>
    <t>計画決定年月日</t>
  </si>
  <si>
    <t>排水区域</t>
    <phoneticPr fontId="23"/>
  </si>
  <si>
    <t>管　　　　渠</t>
  </si>
  <si>
    <t>ポ　　ン　　プ　　場</t>
  </si>
  <si>
    <t>処　　理　　場</t>
  </si>
  <si>
    <t>（接続する公共</t>
    <rPh sb="1" eb="3">
      <t>セツゾク</t>
    </rPh>
    <rPh sb="5" eb="7">
      <t>コウキョウ</t>
    </rPh>
    <phoneticPr fontId="23"/>
  </si>
  <si>
    <t>名　　称</t>
  </si>
  <si>
    <t>起点</t>
    <rPh sb="0" eb="2">
      <t>キテン</t>
    </rPh>
    <phoneticPr fontId="23"/>
  </si>
  <si>
    <t>終点</t>
    <rPh sb="0" eb="2">
      <t>シュウテン</t>
    </rPh>
    <phoneticPr fontId="23"/>
  </si>
  <si>
    <t>位　　置</t>
  </si>
  <si>
    <t>面　　積</t>
  </si>
  <si>
    <t>下水道名）</t>
    <rPh sb="0" eb="3">
      <t>ゲスイドウ</t>
    </rPh>
    <rPh sb="3" eb="4">
      <t>メイ</t>
    </rPh>
    <phoneticPr fontId="23"/>
  </si>
  <si>
    <t>管　径</t>
  </si>
  <si>
    <t>延　長</t>
  </si>
  <si>
    <t>狩野川流域
下　水　道
（東部処理区）</t>
  </si>
  <si>
    <t>田
方
広
域</t>
  </si>
  <si>
    <t>決定 S.49.11.19
（県告第1,112号）
変更 S.51. 4.13
 〃  S.53. 8. 8
 〃  S.59. 3.27
 〃  S.62.10. 2
 〃  H. 5. 1. 8
 〃  H. 7. 2.21
 〃  H. 9. 4.22
 〃 H.26. 4. 1
 〃 H29. 3.31
（県告第325号）
変更H30.11.16
(県告第765号)
変更R6.2.26　　　　　（県告第121号）</t>
    <rPh sb="189" eb="191">
      <t>ヘンコウ</t>
    </rPh>
    <rPh sb="204" eb="205">
      <t>ケン</t>
    </rPh>
    <rPh sb="205" eb="206">
      <t>コク</t>
    </rPh>
    <rPh sb="206" eb="207">
      <t>ダイ</t>
    </rPh>
    <rPh sb="210" eb="211">
      <t>ゴウ</t>
    </rPh>
    <phoneticPr fontId="23"/>
  </si>
  <si>
    <t>－</t>
  </si>
  <si>
    <t>函南町間宮
字田中田</t>
  </si>
  <si>
    <t>伊豆市熊坂
字広町</t>
  </si>
  <si>
    <t>(伊豆の国市公共下水道)</t>
  </si>
  <si>
    <t>千歳幹線</t>
  </si>
  <si>
    <r>
      <t>伊豆の国市中</t>
    </r>
    <r>
      <rPr>
        <sz val="11"/>
        <rFont val="ＭＳ Ｐゴシック"/>
        <family val="3"/>
        <charset val="128"/>
      </rPr>
      <t xml:space="preserve">
</t>
    </r>
    <r>
      <rPr>
        <sz val="9"/>
        <rFont val="ＭＳ Ｐゴシック"/>
        <family val="3"/>
        <charset val="128"/>
      </rPr>
      <t>字南坂本</t>
    </r>
  </si>
  <si>
    <t>伊豆の国市古奈
字屋敷台</t>
  </si>
  <si>
    <t>函　南　町</t>
  </si>
  <si>
    <t>(函南町公共下水道)</t>
  </si>
  <si>
    <t>東部浄化センター</t>
  </si>
  <si>
    <t>函南町間宮字
瀬々ヶ坪外</t>
  </si>
  <si>
    <t>東部浄化センター放流幹線</t>
  </si>
  <si>
    <t>函南町塚本
字大久保</t>
  </si>
  <si>
    <t>函南町塚本
字下島田</t>
  </si>
  <si>
    <t>伊　豆</t>
  </si>
  <si>
    <t>伊　豆　市</t>
  </si>
  <si>
    <t>(伊豆市公共下水道)</t>
  </si>
  <si>
    <t>狩野川流域
下　水　道
（西部処理区）</t>
  </si>
  <si>
    <t>東
駿
河
湾
広
域</t>
  </si>
  <si>
    <t>沼　津　市
三　島　市
清　水　町
長　泉　町</t>
  </si>
  <si>
    <t>決定 S.49.11.19
（県告第1,113号）
変更 S.61.3.28
 〃  H. 2. 7. 3
 〃  H. 5. 3.26
 〃  H. 7. 4. 4
 〃  H. 9.12.12
 〃  H.12. 3.31
 〃  H.12.12. 1
（県告第955号）</t>
  </si>
  <si>
    <t>西部幹線</t>
  </si>
  <si>
    <t>沼津市原
字女鹿塚</t>
  </si>
  <si>
    <t>三島市三島
字祇園原</t>
  </si>
  <si>
    <t>(沼津市公共下水道)</t>
  </si>
  <si>
    <t>(三島市公共下水道)</t>
  </si>
  <si>
    <t>長泉町本宿
字上ミ</t>
  </si>
  <si>
    <t>裾野市佐野
字村東</t>
  </si>
  <si>
    <t>夏　　梅　　木
ポ　ン　プ　場</t>
  </si>
  <si>
    <t>三島市谷田
字　向　山</t>
  </si>
  <si>
    <t>西部浄化センター</t>
  </si>
  <si>
    <t>沼津市原字女鹿塚
井出字金沢、字月川</t>
  </si>
  <si>
    <t>(清水町公共下水道)</t>
  </si>
  <si>
    <t>(長泉町公共下水道）</t>
  </si>
  <si>
    <t>放流幹線</t>
  </si>
  <si>
    <t>沼津市原
字荒井浜地先</t>
  </si>
  <si>
    <t>裾　野</t>
  </si>
  <si>
    <t>裾　野　市</t>
  </si>
  <si>
    <t>（裾野市公共下水道）</t>
  </si>
  <si>
    <t>静　清　流　域
下　　水　　道
（静清処理区）
廃止</t>
    <rPh sb="25" eb="27">
      <t>ハイシ</t>
    </rPh>
    <phoneticPr fontId="23"/>
  </si>
  <si>
    <t xml:space="preserve">静
岡
</t>
    <phoneticPr fontId="23"/>
  </si>
  <si>
    <t>静　岡　市</t>
    <phoneticPr fontId="23"/>
  </si>
  <si>
    <t>決定 S.63.12.27
（県告第1,279号）
変更 H. 4. 3.27
 〃  H. 6. 1. 7
 〃  H. 8. 1.23
（県告第79号）
〃H.18.3.31
　（名称変更）
（県告第439号）
廃止H25.4.1
(県告第356号）</t>
    <rPh sb="92" eb="94">
      <t>メイショウ</t>
    </rPh>
    <rPh sb="94" eb="96">
      <t>ヘンコウ</t>
    </rPh>
    <rPh sb="108" eb="110">
      <t>ハイシ</t>
    </rPh>
    <rPh sb="119" eb="120">
      <t>ケン</t>
    </rPh>
    <phoneticPr fontId="23"/>
  </si>
  <si>
    <t>静岡市清水区新富町</t>
    <rPh sb="0" eb="3">
      <t>シズオカシ</t>
    </rPh>
    <rPh sb="3" eb="5">
      <t>シミズ</t>
    </rPh>
    <rPh sb="5" eb="6">
      <t>ク</t>
    </rPh>
    <rPh sb="6" eb="9">
      <t>シントミチョウ</t>
    </rPh>
    <phoneticPr fontId="23"/>
  </si>
  <si>
    <t>静岡市葵区
瀬名川二丁目</t>
    <rPh sb="0" eb="3">
      <t>シズオカシ</t>
    </rPh>
    <rPh sb="3" eb="5">
      <t>アオイク</t>
    </rPh>
    <rPh sb="6" eb="8">
      <t>セナ</t>
    </rPh>
    <rPh sb="8" eb="9">
      <t>カワ</t>
    </rPh>
    <rPh sb="9" eb="12">
      <t>ニチョウメ</t>
    </rPh>
    <phoneticPr fontId="23"/>
  </si>
  <si>
    <t>(静岡市公共下水道）</t>
    <rPh sb="1" eb="4">
      <t>シズオカシ</t>
    </rPh>
    <rPh sb="4" eb="6">
      <t>コウキョウ</t>
    </rPh>
    <rPh sb="6" eb="9">
      <t>ゲスイドウ</t>
    </rPh>
    <phoneticPr fontId="23"/>
  </si>
  <si>
    <t>静岡市清水区
清開町1丁目</t>
    <rPh sb="0" eb="3">
      <t>シズオカシ</t>
    </rPh>
    <rPh sb="3" eb="5">
      <t>シミズ</t>
    </rPh>
    <rPh sb="5" eb="6">
      <t>ク</t>
    </rPh>
    <rPh sb="7" eb="8">
      <t>セイ</t>
    </rPh>
    <rPh sb="8" eb="9">
      <t>カイ</t>
    </rPh>
    <rPh sb="9" eb="10">
      <t>チョウ</t>
    </rPh>
    <rPh sb="10" eb="13">
      <t>１チョウメ</t>
    </rPh>
    <phoneticPr fontId="23"/>
  </si>
  <si>
    <t>静岡市葵区長沼</t>
    <rPh sb="0" eb="3">
      <t>シズオカシ</t>
    </rPh>
    <rPh sb="3" eb="5">
      <t>アオイク</t>
    </rPh>
    <rPh sb="5" eb="7">
      <t>ナガヌマ</t>
    </rPh>
    <phoneticPr fontId="23"/>
  </si>
  <si>
    <t>静清浄化センター</t>
  </si>
  <si>
    <t>静岡市清水区清開
1丁目</t>
    <rPh sb="0" eb="3">
      <t>シズオカシ</t>
    </rPh>
    <rPh sb="5" eb="6">
      <t>ク</t>
    </rPh>
    <phoneticPr fontId="23"/>
  </si>
  <si>
    <t>静岡市清水区宮代町</t>
    <rPh sb="0" eb="3">
      <t>シズオカシ</t>
    </rPh>
    <rPh sb="3" eb="5">
      <t>シミズ</t>
    </rPh>
    <rPh sb="5" eb="6">
      <t>ク</t>
    </rPh>
    <rPh sb="6" eb="8">
      <t>ミヤシロ</t>
    </rPh>
    <rPh sb="8" eb="9">
      <t>チョウ</t>
    </rPh>
    <phoneticPr fontId="23"/>
  </si>
  <si>
    <t>静岡市清水区横砂東町</t>
    <rPh sb="0" eb="3">
      <t>シズオカシ</t>
    </rPh>
    <rPh sb="3" eb="5">
      <t>シミズ</t>
    </rPh>
    <rPh sb="5" eb="6">
      <t>ク</t>
    </rPh>
    <rPh sb="6" eb="7">
      <t>ヨコ</t>
    </rPh>
    <rPh sb="7" eb="8">
      <t>スナ</t>
    </rPh>
    <rPh sb="8" eb="10">
      <t>アズマチョウ</t>
    </rPh>
    <phoneticPr fontId="23"/>
  </si>
  <si>
    <t>0.90m</t>
  </si>
  <si>
    <t>天竜川左岸流域
下　　水　　道
（磐南処理区）
廃止</t>
    <phoneticPr fontId="23"/>
  </si>
  <si>
    <t>磐
田</t>
    <phoneticPr fontId="23"/>
  </si>
  <si>
    <t>磐　田　市</t>
    <phoneticPr fontId="23"/>
  </si>
  <si>
    <t xml:space="preserve">決定 S.56. 4. 3
（県告第377号）
変更 S.63.12.27
 〃  H. 5. 1. 8
 〃  H. 6.12.27
（県告第969号）
〃　H17.4.1
（名称変更）
（県告第564号）
廃止H27.4.1
(県告第344号）
</t>
    <phoneticPr fontId="23"/>
  </si>
  <si>
    <t>磐南幹線</t>
  </si>
  <si>
    <t>磐田市須恵新田
字寄州</t>
    <rPh sb="0" eb="2">
      <t>イワタ</t>
    </rPh>
    <rPh sb="2" eb="3">
      <t>シ</t>
    </rPh>
    <rPh sb="3" eb="4">
      <t>ス</t>
    </rPh>
    <rPh sb="4" eb="5">
      <t>エ</t>
    </rPh>
    <rPh sb="5" eb="7">
      <t>シンデン</t>
    </rPh>
    <rPh sb="8" eb="9">
      <t>ジ</t>
    </rPh>
    <rPh sb="9" eb="10">
      <t>ヨ</t>
    </rPh>
    <rPh sb="10" eb="11">
      <t>シュウ</t>
    </rPh>
    <phoneticPr fontId="23"/>
  </si>
  <si>
    <t>磐田市海老塚
字村東</t>
    <rPh sb="0" eb="2">
      <t>イワタ</t>
    </rPh>
    <rPh sb="2" eb="3">
      <t>シ</t>
    </rPh>
    <rPh sb="3" eb="4">
      <t>ウミ</t>
    </rPh>
    <rPh sb="4" eb="5">
      <t>ロウ</t>
    </rPh>
    <rPh sb="5" eb="6">
      <t>ツカ</t>
    </rPh>
    <rPh sb="7" eb="8">
      <t>ジ</t>
    </rPh>
    <rPh sb="8" eb="9">
      <t>ムラ</t>
    </rPh>
    <rPh sb="9" eb="10">
      <t>ヒガシ</t>
    </rPh>
    <phoneticPr fontId="23"/>
  </si>
  <si>
    <t>(磐田市公共下水道
（磐南処理区））</t>
    <phoneticPr fontId="23"/>
  </si>
  <si>
    <t>磐南浄化センター</t>
  </si>
  <si>
    <t>磐田市
須恵新田
字寄州外</t>
    <rPh sb="0" eb="2">
      <t>イワタ</t>
    </rPh>
    <rPh sb="2" eb="3">
      <t>シ</t>
    </rPh>
    <phoneticPr fontId="23"/>
  </si>
  <si>
    <t>竜洋幹線</t>
  </si>
  <si>
    <t>磐田市飛平松
字新田</t>
    <rPh sb="0" eb="2">
      <t>イワタ</t>
    </rPh>
    <rPh sb="2" eb="3">
      <t>シ</t>
    </rPh>
    <rPh sb="3" eb="4">
      <t>ト</t>
    </rPh>
    <rPh sb="4" eb="6">
      <t>ヒラマツ</t>
    </rPh>
    <rPh sb="7" eb="8">
      <t>ジ</t>
    </rPh>
    <rPh sb="8" eb="10">
      <t>シンデン</t>
    </rPh>
    <phoneticPr fontId="23"/>
  </si>
  <si>
    <t>磐田市駒場
字駒場上</t>
    <rPh sb="0" eb="2">
      <t>イワタ</t>
    </rPh>
    <rPh sb="2" eb="3">
      <t>シ</t>
    </rPh>
    <rPh sb="3" eb="5">
      <t>コマバ</t>
    </rPh>
    <rPh sb="6" eb="7">
      <t>ジ</t>
    </rPh>
    <rPh sb="7" eb="9">
      <t>コマバ</t>
    </rPh>
    <rPh sb="9" eb="10">
      <t>カミ</t>
    </rPh>
    <phoneticPr fontId="23"/>
  </si>
  <si>
    <t>0.9m</t>
  </si>
  <si>
    <t>福田幹線</t>
  </si>
  <si>
    <t>磐田市大中瀬
字向井</t>
    <rPh sb="0" eb="2">
      <t>イワタ</t>
    </rPh>
    <rPh sb="2" eb="3">
      <t>シ</t>
    </rPh>
    <rPh sb="3" eb="4">
      <t>ダイ</t>
    </rPh>
    <rPh sb="4" eb="6">
      <t>ナカセ</t>
    </rPh>
    <rPh sb="7" eb="8">
      <t>ジ</t>
    </rPh>
    <rPh sb="8" eb="10">
      <t>ムカイ</t>
    </rPh>
    <phoneticPr fontId="23"/>
  </si>
  <si>
    <t>磐田市南田井兵衛新田字中山添</t>
    <rPh sb="0" eb="2">
      <t>イワタ</t>
    </rPh>
    <rPh sb="2" eb="3">
      <t>シ</t>
    </rPh>
    <rPh sb="3" eb="4">
      <t>ミナミ</t>
    </rPh>
    <rPh sb="4" eb="5">
      <t>タ</t>
    </rPh>
    <rPh sb="5" eb="6">
      <t>イ</t>
    </rPh>
    <rPh sb="6" eb="7">
      <t>ヘイ</t>
    </rPh>
    <rPh sb="7" eb="8">
      <t>エイ</t>
    </rPh>
    <rPh sb="8" eb="10">
      <t>シンデン</t>
    </rPh>
    <rPh sb="10" eb="11">
      <t>ジ</t>
    </rPh>
    <rPh sb="11" eb="13">
      <t>ナカヤマ</t>
    </rPh>
    <rPh sb="13" eb="14">
      <t>テン</t>
    </rPh>
    <phoneticPr fontId="23"/>
  </si>
  <si>
    <t>放　流　渠</t>
  </si>
  <si>
    <t>磐田市中瀬
字新発</t>
    <rPh sb="0" eb="2">
      <t>イワタ</t>
    </rPh>
    <rPh sb="2" eb="3">
      <t>シ</t>
    </rPh>
    <rPh sb="3" eb="5">
      <t>ナカセ</t>
    </rPh>
    <rPh sb="6" eb="7">
      <t>ジ</t>
    </rPh>
    <rPh sb="7" eb="8">
      <t>シン</t>
    </rPh>
    <rPh sb="8" eb="9">
      <t>ハツ</t>
    </rPh>
    <phoneticPr fontId="23"/>
  </si>
  <si>
    <t>磐田市大中瀬
字新田</t>
    <rPh sb="0" eb="2">
      <t>イワタ</t>
    </rPh>
    <rPh sb="2" eb="3">
      <t>シ</t>
    </rPh>
    <rPh sb="3" eb="4">
      <t>オオ</t>
    </rPh>
    <rPh sb="4" eb="6">
      <t>ナカセ</t>
    </rPh>
    <rPh sb="7" eb="8">
      <t>ジ</t>
    </rPh>
    <rPh sb="8" eb="10">
      <t>シンデン</t>
    </rPh>
    <phoneticPr fontId="23"/>
  </si>
  <si>
    <t>2.2m×1.2m</t>
    <phoneticPr fontId="23"/>
  </si>
  <si>
    <t>西　遠　流　域
下　　水　　道
（西遠処理区）
廃止</t>
    <phoneticPr fontId="23"/>
  </si>
  <si>
    <t>浜
松</t>
    <phoneticPr fontId="23"/>
  </si>
  <si>
    <t>浜　松　市</t>
    <rPh sb="0" eb="1">
      <t>ハマ</t>
    </rPh>
    <rPh sb="2" eb="3">
      <t>マツ</t>
    </rPh>
    <rPh sb="4" eb="5">
      <t>シ</t>
    </rPh>
    <phoneticPr fontId="23"/>
  </si>
  <si>
    <t>決定 S.49. 3.25
（県告第231号）
変更 S.54. 3.24
 〃  S.55.11.18
 〃  S.58. 1.18
 〃  S.62.10. 2
 〃  H. 2. 7. 3
 〃  H. 5. 7. 2
 〃　H.12. 3.31
 〃　H.16. 3.23
 〃　H.19. 4. 1
（県告第460号）
廃止H28.4.1
(県告第499号）</t>
    <phoneticPr fontId="23"/>
  </si>
  <si>
    <t>－</t>
    <phoneticPr fontId="23"/>
  </si>
  <si>
    <t>馬込幹線</t>
  </si>
  <si>
    <t>浜松市南区松島町</t>
    <rPh sb="0" eb="3">
      <t>ハママツシ</t>
    </rPh>
    <rPh sb="3" eb="5">
      <t>ミナミク</t>
    </rPh>
    <rPh sb="5" eb="8">
      <t>マツシマチョウ</t>
    </rPh>
    <phoneticPr fontId="23"/>
  </si>
  <si>
    <t>浜松市天竜区
大字二俣町二俣</t>
    <rPh sb="0" eb="3">
      <t>ハママツシ</t>
    </rPh>
    <rPh sb="3" eb="5">
      <t>テンリュウ</t>
    </rPh>
    <rPh sb="5" eb="6">
      <t>ク</t>
    </rPh>
    <rPh sb="7" eb="9">
      <t>オオアザ</t>
    </rPh>
    <rPh sb="9" eb="11">
      <t>フタマタ</t>
    </rPh>
    <rPh sb="11" eb="12">
      <t>チョウ</t>
    </rPh>
    <rPh sb="12" eb="14">
      <t>フタマタ</t>
    </rPh>
    <phoneticPr fontId="23"/>
  </si>
  <si>
    <t>浜名幹線</t>
  </si>
  <si>
    <t>浜松市南区中田島町</t>
    <rPh sb="0" eb="3">
      <t>ハママツシ</t>
    </rPh>
    <rPh sb="3" eb="5">
      <t>ミナミク</t>
    </rPh>
    <rPh sb="5" eb="7">
      <t>ナカダ</t>
    </rPh>
    <rPh sb="7" eb="8">
      <t>シマ</t>
    </rPh>
    <rPh sb="8" eb="9">
      <t>チョウ</t>
    </rPh>
    <phoneticPr fontId="23"/>
  </si>
  <si>
    <t>浜松市西区馬郡町</t>
    <rPh sb="0" eb="3">
      <t>ハママツシ</t>
    </rPh>
    <rPh sb="3" eb="5">
      <t>ニシク</t>
    </rPh>
    <rPh sb="5" eb="6">
      <t>ウマ</t>
    </rPh>
    <rPh sb="6" eb="7">
      <t>グン</t>
    </rPh>
    <rPh sb="7" eb="8">
      <t>チョウ</t>
    </rPh>
    <phoneticPr fontId="23"/>
  </si>
  <si>
    <t>浜松市南区
小沢渡町</t>
    <rPh sb="0" eb="3">
      <t>ハママツシ</t>
    </rPh>
    <rPh sb="3" eb="5">
      <t>ミナミク</t>
    </rPh>
    <rPh sb="6" eb="8">
      <t>オザワ</t>
    </rPh>
    <rPh sb="8" eb="9">
      <t>ワタ</t>
    </rPh>
    <rPh sb="9" eb="10">
      <t>チョウ</t>
    </rPh>
    <phoneticPr fontId="23"/>
  </si>
  <si>
    <t>浜松市南区
松島町</t>
    <rPh sb="3" eb="4">
      <t>ミナミ</t>
    </rPh>
    <rPh sb="4" eb="5">
      <t>ク</t>
    </rPh>
    <phoneticPr fontId="23"/>
  </si>
  <si>
    <t>佐鳴幹線</t>
  </si>
  <si>
    <t>浜松市南区高塚町</t>
    <rPh sb="0" eb="3">
      <t>ハママツシ</t>
    </rPh>
    <rPh sb="3" eb="5">
      <t>ミナミク</t>
    </rPh>
    <rPh sb="5" eb="7">
      <t>タカツカ</t>
    </rPh>
    <rPh sb="7" eb="8">
      <t>チョウ</t>
    </rPh>
    <phoneticPr fontId="23"/>
  </si>
  <si>
    <t>浜松市西区入野町</t>
    <rPh sb="0" eb="3">
      <t>ハママツシ</t>
    </rPh>
    <rPh sb="3" eb="5">
      <t>ニシク</t>
    </rPh>
    <rPh sb="5" eb="8">
      <t>イリノチョウ</t>
    </rPh>
    <phoneticPr fontId="23"/>
  </si>
  <si>
    <t>(浜松市公共下水道)</t>
    <rPh sb="1" eb="4">
      <t>ハママツシ</t>
    </rPh>
    <rPh sb="4" eb="6">
      <t>コウキョウ</t>
    </rPh>
    <rPh sb="6" eb="9">
      <t>ゲスイドウ</t>
    </rPh>
    <phoneticPr fontId="23"/>
  </si>
  <si>
    <t>西遠浄化センター</t>
  </si>
  <si>
    <t>雄踏幹線</t>
  </si>
  <si>
    <t>浜松市西区篠原町</t>
    <rPh sb="0" eb="3">
      <t>ハママツシ</t>
    </rPh>
    <rPh sb="3" eb="5">
      <t>ニシク</t>
    </rPh>
    <rPh sb="5" eb="7">
      <t>シノハラ</t>
    </rPh>
    <rPh sb="7" eb="8">
      <t>チョウ</t>
    </rPh>
    <phoneticPr fontId="23"/>
  </si>
  <si>
    <t>浜松市西区
大字雄踏町字布見</t>
    <rPh sb="0" eb="3">
      <t>ハママツシ</t>
    </rPh>
    <rPh sb="3" eb="5">
      <t>ニシク</t>
    </rPh>
    <rPh sb="6" eb="8">
      <t>オオアザ</t>
    </rPh>
    <rPh sb="8" eb="10">
      <t>ユウトウ</t>
    </rPh>
    <rPh sb="10" eb="11">
      <t>チョウ</t>
    </rPh>
    <rPh sb="11" eb="12">
      <t>ジ</t>
    </rPh>
    <rPh sb="12" eb="13">
      <t>ヌノ</t>
    </rPh>
    <rPh sb="13" eb="14">
      <t>ミ</t>
    </rPh>
    <phoneticPr fontId="23"/>
  </si>
  <si>
    <t>浜松市南区松島町
地先海域
浜松市南区江之島町</t>
    <rPh sb="0" eb="3">
      <t>ハママツシ</t>
    </rPh>
    <rPh sb="3" eb="5">
      <t>ミナミク</t>
    </rPh>
    <rPh sb="5" eb="8">
      <t>マツシマチョウ</t>
    </rPh>
    <rPh sb="9" eb="10">
      <t>チ</t>
    </rPh>
    <rPh sb="10" eb="11">
      <t>サキ</t>
    </rPh>
    <rPh sb="11" eb="13">
      <t>カイイキ</t>
    </rPh>
    <rPh sb="14" eb="17">
      <t>ハママツシ</t>
    </rPh>
    <rPh sb="17" eb="19">
      <t>ミナミク</t>
    </rPh>
    <rPh sb="19" eb="22">
      <t>エノシマ</t>
    </rPh>
    <rPh sb="22" eb="23">
      <t>チョウ</t>
    </rPh>
    <phoneticPr fontId="23"/>
  </si>
  <si>
    <t>浜松市南区松島町
浜松市南区松島町</t>
    <rPh sb="0" eb="3">
      <t>ハママツシ</t>
    </rPh>
    <rPh sb="3" eb="4">
      <t>ミナミ</t>
    </rPh>
    <rPh sb="4" eb="5">
      <t>ク</t>
    </rPh>
    <rPh sb="5" eb="8">
      <t>マツシマチョウ</t>
    </rPh>
    <rPh sb="10" eb="13">
      <t>ハママツシ</t>
    </rPh>
    <rPh sb="13" eb="15">
      <t>ミナミク</t>
    </rPh>
    <rPh sb="15" eb="18">
      <t>マツシマチョウ</t>
    </rPh>
    <phoneticPr fontId="23"/>
  </si>
  <si>
    <t>浜松市天竜区
大字二俣町阿蔵</t>
    <rPh sb="0" eb="3">
      <t>ハママツシ</t>
    </rPh>
    <rPh sb="3" eb="5">
      <t>テンリュウ</t>
    </rPh>
    <rPh sb="5" eb="6">
      <t>ク</t>
    </rPh>
    <rPh sb="7" eb="9">
      <t>オオアザ</t>
    </rPh>
    <rPh sb="9" eb="11">
      <t>フタマタ</t>
    </rPh>
    <rPh sb="11" eb="12">
      <t>チョウ</t>
    </rPh>
    <rPh sb="12" eb="13">
      <t>ア</t>
    </rPh>
    <rPh sb="13" eb="14">
      <t>クラ</t>
    </rPh>
    <phoneticPr fontId="23"/>
  </si>
  <si>
    <t>＊　表中、「－」は都市計画に定めていないことを示す。（平成９年３月３１日付、都計第７９３号、下第３９１号、都市住宅部都市計画課長、下水道課長通知による）</t>
    <rPh sb="2" eb="4">
      <t>ヒョウチュウ</t>
    </rPh>
    <rPh sb="9" eb="11">
      <t>トシ</t>
    </rPh>
    <rPh sb="11" eb="13">
      <t>ケイカク</t>
    </rPh>
    <rPh sb="14" eb="15">
      <t>サダ</t>
    </rPh>
    <rPh sb="23" eb="24">
      <t>シメ</t>
    </rPh>
    <rPh sb="27" eb="29">
      <t>ヘイセイ</t>
    </rPh>
    <rPh sb="29" eb="31">
      <t>９ネン</t>
    </rPh>
    <rPh sb="31" eb="33">
      <t>３ガツ</t>
    </rPh>
    <rPh sb="35" eb="36">
      <t>ニチ</t>
    </rPh>
    <rPh sb="36" eb="37">
      <t>ヅケ</t>
    </rPh>
    <rPh sb="38" eb="39">
      <t>ト</t>
    </rPh>
    <rPh sb="39" eb="40">
      <t>ケイ</t>
    </rPh>
    <rPh sb="40" eb="41">
      <t>ダイ</t>
    </rPh>
    <rPh sb="44" eb="45">
      <t>ゴウ</t>
    </rPh>
    <rPh sb="46" eb="47">
      <t>シタ</t>
    </rPh>
    <rPh sb="47" eb="48">
      <t>ダイ</t>
    </rPh>
    <rPh sb="51" eb="52">
      <t>ゴウ</t>
    </rPh>
    <rPh sb="53" eb="55">
      <t>トシ</t>
    </rPh>
    <rPh sb="55" eb="57">
      <t>ジュウタク</t>
    </rPh>
    <rPh sb="57" eb="58">
      <t>ブ</t>
    </rPh>
    <rPh sb="58" eb="60">
      <t>トシ</t>
    </rPh>
    <rPh sb="60" eb="62">
      <t>ケイカク</t>
    </rPh>
    <rPh sb="62" eb="64">
      <t>カチョウ</t>
    </rPh>
    <rPh sb="65" eb="68">
      <t>ゲスイドウ</t>
    </rPh>
    <rPh sb="68" eb="70">
      <t>カチョウ</t>
    </rPh>
    <rPh sb="70" eb="72">
      <t>ツウチ</t>
    </rPh>
    <phoneticPr fontId="23"/>
  </si>
  <si>
    <r>
      <t>１０－３－１　下水道　</t>
    </r>
    <r>
      <rPr>
        <sz val="22"/>
        <rFont val="ＭＳ Ｐゴシック"/>
        <family val="3"/>
        <charset val="128"/>
      </rPr>
      <t>※灰色着色の公共下水道は計画決定された排水区域すべてが供用済みの公共下水道</t>
    </r>
    <rPh sb="7" eb="10">
      <t>ゲスイドウ</t>
    </rPh>
    <rPh sb="12" eb="14">
      <t>ハイイロ</t>
    </rPh>
    <rPh sb="14" eb="16">
      <t>チャクショク</t>
    </rPh>
    <rPh sb="17" eb="19">
      <t>コウキョウ</t>
    </rPh>
    <rPh sb="19" eb="22">
      <t>ゲスイドウ</t>
    </rPh>
    <rPh sb="23" eb="25">
      <t>ケイカク</t>
    </rPh>
    <rPh sb="25" eb="27">
      <t>ケッテイ</t>
    </rPh>
    <rPh sb="30" eb="32">
      <t>ハイスイ</t>
    </rPh>
    <rPh sb="32" eb="34">
      <t>クイキ</t>
    </rPh>
    <rPh sb="38" eb="40">
      <t>キョウヨウ</t>
    </rPh>
    <rPh sb="40" eb="41">
      <t>ズ</t>
    </rPh>
    <rPh sb="43" eb="45">
      <t>コウキョウ</t>
    </rPh>
    <rPh sb="45" eb="48">
      <t>ゲスイドウ</t>
    </rPh>
    <phoneticPr fontId="1"/>
  </si>
  <si>
    <t>　 （２）公共下水道</t>
    <phoneticPr fontId="1"/>
  </si>
  <si>
    <t>処理区</t>
  </si>
  <si>
    <t>方式</t>
  </si>
  <si>
    <t xml:space="preserve">  計 画 決 定</t>
  </si>
  <si>
    <t xml:space="preserve">  供　用　状　況</t>
    <rPh sb="6" eb="7">
      <t>ジョウ</t>
    </rPh>
    <rPh sb="8" eb="9">
      <t>キョウ</t>
    </rPh>
    <phoneticPr fontId="1"/>
  </si>
  <si>
    <t xml:space="preserve">  排水区域(ha)</t>
  </si>
  <si>
    <t>処理区域</t>
  </si>
  <si>
    <t>下水管渠</t>
  </si>
  <si>
    <t>ポンプ場</t>
    <phoneticPr fontId="1"/>
  </si>
  <si>
    <t>処 理 場</t>
    <phoneticPr fontId="1"/>
  </si>
  <si>
    <t>排水区域(ha)</t>
  </si>
  <si>
    <t>下水管渠</t>
    <rPh sb="2" eb="3">
      <t>カン</t>
    </rPh>
    <phoneticPr fontId="1"/>
  </si>
  <si>
    <t>(ha)</t>
    <phoneticPr fontId="1"/>
  </si>
  <si>
    <t>(m)</t>
    <phoneticPr fontId="1"/>
  </si>
  <si>
    <t>面積(㎡)</t>
    <phoneticPr fontId="1"/>
  </si>
  <si>
    <t>湊・手石・下賀茂</t>
    <phoneticPr fontId="1"/>
  </si>
  <si>
    <t>分流</t>
  </si>
  <si>
    <t>町告34</t>
    <phoneticPr fontId="1"/>
  </si>
  <si>
    <t>―</t>
    <phoneticPr fontId="1"/>
  </si>
  <si>
    <t>市告67</t>
    <phoneticPr fontId="1"/>
  </si>
  <si>
    <t>市告49</t>
    <phoneticPr fontId="1"/>
  </si>
  <si>
    <t>合流</t>
  </si>
  <si>
    <t>泉</t>
  </si>
  <si>
    <t>（神奈川県へ）</t>
    <rPh sb="1" eb="4">
      <t>カナガワ</t>
    </rPh>
    <rPh sb="4" eb="5">
      <t>ケン</t>
    </rPh>
    <phoneticPr fontId="1"/>
  </si>
  <si>
    <t>東部</t>
  </si>
  <si>
    <t>流域下水道へ</t>
  </si>
  <si>
    <t>町告24</t>
    <rPh sb="0" eb="1">
      <t>マチ</t>
    </rPh>
    <phoneticPr fontId="1"/>
  </si>
  <si>
    <t>市告144</t>
  </si>
  <si>
    <t>市告62</t>
  </si>
  <si>
    <t>東部</t>
    <phoneticPr fontId="1"/>
  </si>
  <si>
    <t>町告27</t>
  </si>
  <si>
    <t>間宮</t>
  </si>
  <si>
    <t>(三島処理区）</t>
  </si>
  <si>
    <t>町告59</t>
  </si>
  <si>
    <t>市告191</t>
  </si>
  <si>
    <t>富士岡</t>
  </si>
  <si>
    <t>須走</t>
  </si>
  <si>
    <t>町告37</t>
  </si>
  <si>
    <t>三島</t>
  </si>
  <si>
    <t>西部</t>
  </si>
  <si>
    <t>流域下水道へ</t>
    <phoneticPr fontId="1"/>
  </si>
  <si>
    <t>中部</t>
  </si>
  <si>
    <t>市告20</t>
  </si>
  <si>
    <t>内浦</t>
  </si>
  <si>
    <t>市告2</t>
    <rPh sb="0" eb="1">
      <t>シ</t>
    </rPh>
    <rPh sb="1" eb="2">
      <t>コク</t>
    </rPh>
    <phoneticPr fontId="1"/>
  </si>
  <si>
    <t>狩野川左岸</t>
  </si>
  <si>
    <t>市告85</t>
  </si>
  <si>
    <t>町告12</t>
  </si>
  <si>
    <t>(狩野川左岸）</t>
  </si>
  <si>
    <t>町告40</t>
  </si>
  <si>
    <t>町告25</t>
  </si>
  <si>
    <t>西部</t>
    <rPh sb="0" eb="2">
      <t>セイブ</t>
    </rPh>
    <phoneticPr fontId="1"/>
  </si>
  <si>
    <t>市告25</t>
    <rPh sb="0" eb="1">
      <t>シ</t>
    </rPh>
    <rPh sb="1" eb="2">
      <t>コク</t>
    </rPh>
    <phoneticPr fontId="1"/>
  </si>
  <si>
    <t>富士宮</t>
  </si>
  <si>
    <t>合流</t>
    <rPh sb="0" eb="2">
      <t>ゴウリュウ</t>
    </rPh>
    <phoneticPr fontId="1"/>
  </si>
  <si>
    <t>市告207</t>
    <rPh sb="0" eb="1">
      <t>シ</t>
    </rPh>
    <rPh sb="1" eb="2">
      <t>コク</t>
    </rPh>
    <phoneticPr fontId="1"/>
  </si>
  <si>
    <t>城北</t>
    <rPh sb="0" eb="2">
      <t>ジョウホク</t>
    </rPh>
    <phoneticPr fontId="1"/>
  </si>
  <si>
    <t>分流</t>
    <rPh sb="0" eb="2">
      <t>ブンリュウ</t>
    </rPh>
    <phoneticPr fontId="1"/>
  </si>
  <si>
    <t>中島</t>
    <rPh sb="0" eb="2">
      <t>ナカジマ</t>
    </rPh>
    <phoneticPr fontId="1"/>
  </si>
  <si>
    <t>静清</t>
    <rPh sb="0" eb="2">
      <t>セイセイ</t>
    </rPh>
    <phoneticPr fontId="1"/>
  </si>
  <si>
    <t>長田</t>
    <rPh sb="0" eb="2">
      <t>オサダ</t>
    </rPh>
    <phoneticPr fontId="1"/>
  </si>
  <si>
    <t>南部</t>
    <rPh sb="0" eb="2">
      <t>ナンブ</t>
    </rPh>
    <phoneticPr fontId="1"/>
  </si>
  <si>
    <t>北部</t>
    <rPh sb="0" eb="2">
      <t>ホクブ</t>
    </rPh>
    <phoneticPr fontId="1"/>
  </si>
  <si>
    <t>藤枝</t>
  </si>
  <si>
    <t>市告74</t>
  </si>
  <si>
    <t>汐入</t>
  </si>
  <si>
    <t>市告60</t>
    <phoneticPr fontId="1"/>
  </si>
  <si>
    <t>市告15</t>
  </si>
  <si>
    <t>吉田</t>
    <phoneticPr fontId="13"/>
  </si>
  <si>
    <t>町告69</t>
    <rPh sb="0" eb="1">
      <t>マチ</t>
    </rPh>
    <rPh sb="1" eb="2">
      <t>コク</t>
    </rPh>
    <phoneticPr fontId="1"/>
  </si>
  <si>
    <t>町告10</t>
    <rPh sb="0" eb="1">
      <t>マチ</t>
    </rPh>
    <rPh sb="1" eb="2">
      <t>コク</t>
    </rPh>
    <phoneticPr fontId="13"/>
  </si>
  <si>
    <t>池新田</t>
  </si>
  <si>
    <t>市告46</t>
    <rPh sb="1" eb="2">
      <t>コク</t>
    </rPh>
    <phoneticPr fontId="1"/>
  </si>
  <si>
    <t>高松</t>
  </si>
  <si>
    <t>市告47</t>
    <rPh sb="1" eb="2">
      <t>コク</t>
    </rPh>
    <phoneticPr fontId="1"/>
  </si>
  <si>
    <t>掛川</t>
  </si>
  <si>
    <t>大東</t>
  </si>
  <si>
    <t>市告51</t>
    <rPh sb="0" eb="2">
      <t>シコク</t>
    </rPh>
    <phoneticPr fontId="1"/>
  </si>
  <si>
    <t>大須賀</t>
  </si>
  <si>
    <t>町告16</t>
    <phoneticPr fontId="1"/>
  </si>
  <si>
    <t>菊川</t>
  </si>
  <si>
    <t>袋井</t>
  </si>
  <si>
    <t>市告171</t>
    <phoneticPr fontId="1"/>
  </si>
  <si>
    <t>浅羽</t>
    <rPh sb="0" eb="2">
      <t>アサバ</t>
    </rPh>
    <phoneticPr fontId="1"/>
  </si>
  <si>
    <t>森</t>
    <rPh sb="0" eb="1">
      <t>モリ</t>
    </rPh>
    <phoneticPr fontId="1"/>
  </si>
  <si>
    <t>町告133</t>
    <rPh sb="0" eb="1">
      <t>チョウ</t>
    </rPh>
    <rPh sb="1" eb="2">
      <t>コク</t>
    </rPh>
    <phoneticPr fontId="1"/>
  </si>
  <si>
    <t>磐田</t>
  </si>
  <si>
    <t>磐南</t>
  </si>
  <si>
    <t>市告111</t>
    <phoneticPr fontId="1"/>
  </si>
  <si>
    <t>市告99</t>
    <phoneticPr fontId="1"/>
  </si>
  <si>
    <t>豊岡</t>
  </si>
  <si>
    <t>市告452</t>
    <phoneticPr fontId="1"/>
  </si>
  <si>
    <t>浜松</t>
    <phoneticPr fontId="13"/>
  </si>
  <si>
    <t>西遠</t>
  </si>
  <si>
    <t>－</t>
    <phoneticPr fontId="13"/>
  </si>
  <si>
    <t>市告242</t>
    <phoneticPr fontId="13"/>
  </si>
  <si>
    <t>市告400</t>
    <phoneticPr fontId="13"/>
  </si>
  <si>
    <t>市告272</t>
    <phoneticPr fontId="13"/>
  </si>
  <si>
    <t>(旧法34.8.13)</t>
    <phoneticPr fontId="13"/>
  </si>
  <si>
    <t>湖東</t>
  </si>
  <si>
    <t>舘山寺</t>
    <rPh sb="0" eb="1">
      <t>カン</t>
    </rPh>
    <rPh sb="1" eb="3">
      <t>ヤマデラ</t>
    </rPh>
    <phoneticPr fontId="13"/>
  </si>
  <si>
    <t>細江</t>
    <rPh sb="0" eb="2">
      <t>ホソエ</t>
    </rPh>
    <phoneticPr fontId="13"/>
  </si>
  <si>
    <t>井伊谷</t>
    <rPh sb="0" eb="3">
      <t>イイノヤ</t>
    </rPh>
    <phoneticPr fontId="13"/>
  </si>
  <si>
    <t>三ヶ日</t>
    <rPh sb="0" eb="3">
      <t>ミッカビ</t>
    </rPh>
    <phoneticPr fontId="13"/>
  </si>
  <si>
    <t>浜名湖</t>
    <rPh sb="0" eb="3">
      <t>ハマナコ</t>
    </rPh>
    <phoneticPr fontId="13"/>
  </si>
  <si>
    <t>市告28</t>
    <rPh sb="0" eb="1">
      <t>シ</t>
    </rPh>
    <rPh sb="1" eb="2">
      <t>コク</t>
    </rPh>
    <phoneticPr fontId="64"/>
  </si>
  <si>
    <t>市告74</t>
    <rPh sb="0" eb="1">
      <t>シ</t>
    </rPh>
    <rPh sb="1" eb="2">
      <t>コク</t>
    </rPh>
    <phoneticPr fontId="13"/>
  </si>
  <si>
    <t>新居</t>
    <phoneticPr fontId="13"/>
  </si>
  <si>
    <t>計</t>
    <rPh sb="0" eb="1">
      <t>ケイ</t>
    </rPh>
    <phoneticPr fontId="13"/>
  </si>
  <si>
    <r>
      <t>１０－３－１　下水道　</t>
    </r>
    <r>
      <rPr>
        <sz val="14"/>
        <rFont val="ＭＳ Ｐゴシック"/>
        <family val="3"/>
        <charset val="128"/>
      </rPr>
      <t>※灰色着色の都市下水路は計画決定された排水区域すべてが供用済みの都市下水路</t>
    </r>
    <rPh sb="7" eb="10">
      <t>ゲスイドウ</t>
    </rPh>
    <rPh sb="17" eb="19">
      <t>トシ</t>
    </rPh>
    <rPh sb="21" eb="22">
      <t>ロ</t>
    </rPh>
    <rPh sb="43" eb="45">
      <t>トシ</t>
    </rPh>
    <rPh sb="45" eb="47">
      <t>ゲスイ</t>
    </rPh>
    <rPh sb="47" eb="48">
      <t>ロ</t>
    </rPh>
    <phoneticPr fontId="1"/>
  </si>
  <si>
    <t>　（３）都市下水路</t>
    <rPh sb="8" eb="9">
      <t>ロ</t>
    </rPh>
    <phoneticPr fontId="1"/>
  </si>
  <si>
    <t>都市計画
区域名</t>
    <rPh sb="2" eb="4">
      <t>ケイカク</t>
    </rPh>
    <rPh sb="5" eb="7">
      <t>クイキ</t>
    </rPh>
    <rPh sb="7" eb="8">
      <t>メイ</t>
    </rPh>
    <phoneticPr fontId="1"/>
  </si>
  <si>
    <t>計 画 決 定</t>
  </si>
  <si>
    <t>供 用 状 況</t>
  </si>
  <si>
    <t xml:space="preserve">  排 水 区 域 (ha)</t>
  </si>
  <si>
    <t>告示番号</t>
    <phoneticPr fontId="1"/>
  </si>
  <si>
    <t>面積(m2)</t>
  </si>
  <si>
    <t>笹原</t>
  </si>
  <si>
    <t>稲取</t>
  </si>
  <si>
    <t>奈良本</t>
  </si>
  <si>
    <t>水下</t>
  </si>
  <si>
    <t>町告28</t>
    <phoneticPr fontId="1"/>
  </si>
  <si>
    <t>棒田</t>
  </si>
  <si>
    <t>下小田原</t>
  </si>
  <si>
    <t>吉田</t>
  </si>
  <si>
    <t>市告131</t>
    <phoneticPr fontId="1"/>
  </si>
  <si>
    <t>本郷</t>
  </si>
  <si>
    <t>市告106</t>
    <phoneticPr fontId="1"/>
  </si>
  <si>
    <t>岳南排水路</t>
    <rPh sb="2" eb="4">
      <t>ハイスイ</t>
    </rPh>
    <rPh sb="4" eb="5">
      <t>ロ</t>
    </rPh>
    <phoneticPr fontId="1"/>
  </si>
  <si>
    <t>富士川</t>
    <phoneticPr fontId="1"/>
  </si>
  <si>
    <t>町告19</t>
    <rPh sb="0" eb="1">
      <t>マチ</t>
    </rPh>
    <rPh sb="1" eb="2">
      <t>コク</t>
    </rPh>
    <phoneticPr fontId="1"/>
  </si>
  <si>
    <t>新町</t>
  </si>
  <si>
    <t>町告20</t>
    <rPh sb="0" eb="1">
      <t>マチ</t>
    </rPh>
    <rPh sb="1" eb="2">
      <t>コク</t>
    </rPh>
    <phoneticPr fontId="1"/>
  </si>
  <si>
    <t>岳南排水路</t>
    <rPh sb="2" eb="5">
      <t>ハイスイロ</t>
    </rPh>
    <phoneticPr fontId="1"/>
  </si>
  <si>
    <t>蟹沢</t>
  </si>
  <si>
    <t>小金</t>
  </si>
  <si>
    <t>市告327</t>
    <rPh sb="0" eb="1">
      <t>シ</t>
    </rPh>
    <phoneticPr fontId="1"/>
  </si>
  <si>
    <t>宮田</t>
  </si>
  <si>
    <t>諏訪</t>
  </si>
  <si>
    <t>八木間</t>
  </si>
  <si>
    <t>市告225</t>
    <phoneticPr fontId="1"/>
  </si>
  <si>
    <t>下八木間北</t>
    <rPh sb="4" eb="5">
      <t>キタ</t>
    </rPh>
    <phoneticPr fontId="1"/>
  </si>
  <si>
    <t>興津中町</t>
  </si>
  <si>
    <t>仮宿</t>
    <rPh sb="0" eb="1">
      <t>カリ</t>
    </rPh>
    <rPh sb="1" eb="2">
      <t>ヤド</t>
    </rPh>
    <phoneticPr fontId="1"/>
  </si>
  <si>
    <t>内谷</t>
  </si>
  <si>
    <t>市告１</t>
    <rPh sb="0" eb="1">
      <t>シ</t>
    </rPh>
    <rPh sb="1" eb="2">
      <t>コク</t>
    </rPh>
    <phoneticPr fontId="1"/>
  </si>
  <si>
    <t>天神前</t>
  </si>
  <si>
    <t>高新田</t>
  </si>
  <si>
    <t>吉永</t>
  </si>
  <si>
    <t>阿知ヶ谷</t>
  </si>
  <si>
    <t>市告87-1</t>
    <phoneticPr fontId="1"/>
  </si>
  <si>
    <t>問屋川</t>
  </si>
  <si>
    <t>町告12</t>
    <rPh sb="0" eb="1">
      <t>マチ</t>
    </rPh>
    <phoneticPr fontId="1"/>
  </si>
  <si>
    <t>泉町</t>
  </si>
  <si>
    <t>東町</t>
  </si>
  <si>
    <t>三代島</t>
  </si>
  <si>
    <t>神戸</t>
  </si>
  <si>
    <t>町告10</t>
    <rPh sb="0" eb="1">
      <t>マチ</t>
    </rPh>
    <rPh sb="1" eb="2">
      <t>コク</t>
    </rPh>
    <phoneticPr fontId="1"/>
  </si>
  <si>
    <t>町告69</t>
    <phoneticPr fontId="1"/>
  </si>
  <si>
    <t>雨垂</t>
  </si>
  <si>
    <t>町告2</t>
    <phoneticPr fontId="1"/>
  </si>
  <si>
    <t>市告 23</t>
    <phoneticPr fontId="1"/>
  </si>
  <si>
    <t>坊久</t>
  </si>
  <si>
    <t>源氏</t>
  </si>
  <si>
    <t>町告4</t>
    <phoneticPr fontId="1"/>
  </si>
  <si>
    <t>浜田</t>
  </si>
  <si>
    <t>町告5</t>
    <phoneticPr fontId="1"/>
  </si>
  <si>
    <t>堂峯</t>
  </si>
  <si>
    <t>三の丸裏</t>
    <phoneticPr fontId="1"/>
  </si>
  <si>
    <t>地頭方</t>
  </si>
  <si>
    <t>町告22</t>
    <phoneticPr fontId="1"/>
  </si>
  <si>
    <t>遠渡</t>
  </si>
  <si>
    <t>法京</t>
  </si>
  <si>
    <t>町告49</t>
    <phoneticPr fontId="1"/>
  </si>
  <si>
    <t>下岬</t>
  </si>
  <si>
    <t>町告43</t>
    <phoneticPr fontId="1"/>
  </si>
  <si>
    <t>森第一</t>
  </si>
  <si>
    <t>森第二</t>
  </si>
  <si>
    <t>町告33</t>
    <phoneticPr fontId="1"/>
  </si>
  <si>
    <t>森第三</t>
  </si>
  <si>
    <t>戸綿</t>
  </si>
  <si>
    <t>和合北</t>
  </si>
  <si>
    <t>市告325</t>
    <phoneticPr fontId="1"/>
  </si>
  <si>
    <t>坪井豊西</t>
  </si>
  <si>
    <t>段子</t>
  </si>
  <si>
    <t>市告319</t>
    <phoneticPr fontId="1"/>
  </si>
  <si>
    <t>笠井</t>
  </si>
  <si>
    <t>坪井</t>
  </si>
  <si>
    <t>長池</t>
  </si>
  <si>
    <t>中野町</t>
  </si>
  <si>
    <t>西派川</t>
  </si>
  <si>
    <t>寺脇</t>
  </si>
  <si>
    <t>笠井２号</t>
  </si>
  <si>
    <t>白羽</t>
  </si>
  <si>
    <t>市告233</t>
    <phoneticPr fontId="1"/>
  </si>
  <si>
    <t>中瀬</t>
    <rPh sb="0" eb="2">
      <t>ナカセ</t>
    </rPh>
    <phoneticPr fontId="1"/>
  </si>
  <si>
    <t>市告143</t>
    <phoneticPr fontId="1"/>
  </si>
  <si>
    <t>１０－３－２　汚物処理場　※灰色着色の汚物処理場は計画決定された区域すべてが供用済みの汚物処理場</t>
    <rPh sb="19" eb="21">
      <t>オブツ</t>
    </rPh>
    <rPh sb="21" eb="24">
      <t>ショリジョウ</t>
    </rPh>
    <rPh sb="43" eb="45">
      <t>オブツ</t>
    </rPh>
    <rPh sb="45" eb="48">
      <t>ショリジョウ</t>
    </rPh>
    <phoneticPr fontId="1"/>
  </si>
  <si>
    <t>供用状況</t>
  </si>
  <si>
    <t>処理能力(kl/24h)
(参考)</t>
    <rPh sb="14" eb="16">
      <t>サンコウ</t>
    </rPh>
    <phoneticPr fontId="1"/>
  </si>
  <si>
    <t>処理能力(kl/24h)</t>
    <phoneticPr fontId="1"/>
  </si>
  <si>
    <t>東河環境センター</t>
    <rPh sb="0" eb="1">
      <t>ヒガシ</t>
    </rPh>
    <rPh sb="1" eb="2">
      <t>カワ</t>
    </rPh>
    <rPh sb="2" eb="4">
      <t>カンキョウ</t>
    </rPh>
    <phoneticPr fontId="1"/>
  </si>
  <si>
    <t>伊東市御石ヶ沢処理場</t>
    <rPh sb="0" eb="3">
      <t>イトウシ</t>
    </rPh>
    <rPh sb="3" eb="4">
      <t>オ</t>
    </rPh>
    <rPh sb="4" eb="5">
      <t>イシ</t>
    </rPh>
    <rPh sb="6" eb="7">
      <t>サワ</t>
    </rPh>
    <rPh sb="7" eb="10">
      <t>ショリジョウ</t>
    </rPh>
    <phoneticPr fontId="1"/>
  </si>
  <si>
    <t>建告1554</t>
  </si>
  <si>
    <t>伊豆市汚泥再生処理センター</t>
    <rPh sb="0" eb="2">
      <t>イズ</t>
    </rPh>
    <rPh sb="2" eb="3">
      <t>シ</t>
    </rPh>
    <rPh sb="3" eb="5">
      <t>オデイ</t>
    </rPh>
    <rPh sb="5" eb="7">
      <t>サイセイ</t>
    </rPh>
    <rPh sb="7" eb="9">
      <t>ショリ</t>
    </rPh>
    <phoneticPr fontId="1"/>
  </si>
  <si>
    <t>市告154の3</t>
    <rPh sb="0" eb="1">
      <t>シ</t>
    </rPh>
    <rPh sb="1" eb="2">
      <t>コク</t>
    </rPh>
    <phoneticPr fontId="1"/>
  </si>
  <si>
    <t>函南町し尿処理場</t>
  </si>
  <si>
    <t>御殿場市小山町広域行政組合衛生センタ－</t>
    <phoneticPr fontId="1"/>
  </si>
  <si>
    <t>裾野長泉清掃施設組合裾野衛生プラント</t>
    <phoneticPr fontId="1"/>
  </si>
  <si>
    <t>三島市衛生プラント</t>
  </si>
  <si>
    <t>沼津市衛生プラント</t>
  </si>
  <si>
    <t>富士市し尿処理場</t>
    <rPh sb="4" eb="5">
      <t>ニョウ</t>
    </rPh>
    <rPh sb="5" eb="7">
      <t>ショリ</t>
    </rPh>
    <rPh sb="7" eb="8">
      <t>バ</t>
    </rPh>
    <phoneticPr fontId="1"/>
  </si>
  <si>
    <t>市告64</t>
    <rPh sb="0" eb="1">
      <t>シ</t>
    </rPh>
    <rPh sb="1" eb="2">
      <t>コク</t>
    </rPh>
    <phoneticPr fontId="1"/>
  </si>
  <si>
    <t>環境衛生センタ－</t>
    <phoneticPr fontId="1"/>
  </si>
  <si>
    <t>市告215</t>
    <rPh sb="0" eb="1">
      <t>シ</t>
    </rPh>
    <rPh sb="1" eb="2">
      <t>コク</t>
    </rPh>
    <phoneticPr fontId="1"/>
  </si>
  <si>
    <t>富士宮市衛生プラント</t>
    <phoneticPr fontId="1"/>
  </si>
  <si>
    <t>市告88</t>
    <rPh sb="0" eb="1">
      <t>シ</t>
    </rPh>
    <rPh sb="1" eb="2">
      <t>コク</t>
    </rPh>
    <phoneticPr fontId="1"/>
  </si>
  <si>
    <t>藤枝環境管理センタ－</t>
  </si>
  <si>
    <t>大井川環境管理センター</t>
    <rPh sb="0" eb="3">
      <t>オオイガワ</t>
    </rPh>
    <rPh sb="3" eb="5">
      <t>カンキョウ</t>
    </rPh>
    <rPh sb="5" eb="7">
      <t>カンリ</t>
    </rPh>
    <phoneticPr fontId="1"/>
  </si>
  <si>
    <t>町告9</t>
    <phoneticPr fontId="1"/>
  </si>
  <si>
    <t>榛南・南遠広域</t>
    <rPh sb="3" eb="4">
      <t>ナン</t>
    </rPh>
    <rPh sb="4" eb="5">
      <t>エン</t>
    </rPh>
    <rPh sb="5" eb="7">
      <t>コウイキ</t>
    </rPh>
    <phoneticPr fontId="1"/>
  </si>
  <si>
    <r>
      <t>吉田町</t>
    </r>
    <r>
      <rPr>
        <sz val="18"/>
        <rFont val="Osaka"/>
        <family val="3"/>
        <charset val="128"/>
      </rPr>
      <t>牧之原市広域施設組合衛生センタ－</t>
    </r>
    <rPh sb="3" eb="7">
      <t>マキノハラシ</t>
    </rPh>
    <phoneticPr fontId="1"/>
  </si>
  <si>
    <t>島田</t>
    <phoneticPr fontId="1"/>
  </si>
  <si>
    <t>島田市クリーンセンタ－</t>
    <phoneticPr fontId="1"/>
  </si>
  <si>
    <t>町告35</t>
    <rPh sb="0" eb="1">
      <t>マチ</t>
    </rPh>
    <phoneticPr fontId="1"/>
  </si>
  <si>
    <t>東遠衛生センタ－</t>
  </si>
  <si>
    <t>掛川市衛生センタ－</t>
    <phoneticPr fontId="1"/>
  </si>
  <si>
    <t>掛川市土方地区浄化センタ－</t>
    <rPh sb="0" eb="3">
      <t>カケガワシ</t>
    </rPh>
    <rPh sb="3" eb="5">
      <t>ヒジカタ</t>
    </rPh>
    <rPh sb="5" eb="7">
      <t>チク</t>
    </rPh>
    <rPh sb="7" eb="9">
      <t>ジョウカ</t>
    </rPh>
    <phoneticPr fontId="1"/>
  </si>
  <si>
    <t>町告39</t>
    <phoneticPr fontId="1"/>
  </si>
  <si>
    <t>磐田市衛生プラント</t>
    <rPh sb="0" eb="3">
      <t>イワタシ</t>
    </rPh>
    <rPh sb="3" eb="5">
      <t>エイセイ</t>
    </rPh>
    <phoneticPr fontId="1"/>
  </si>
  <si>
    <t>市告273</t>
    <rPh sb="0" eb="1">
      <t>シ</t>
    </rPh>
    <rPh sb="1" eb="2">
      <t>コク</t>
    </rPh>
    <phoneticPr fontId="1"/>
  </si>
  <si>
    <t>浜松市西部衛生工場</t>
  </si>
  <si>
    <t>市告154</t>
    <phoneticPr fontId="1"/>
  </si>
  <si>
    <t>浜松市東部衛生工場</t>
  </si>
  <si>
    <t>市告228</t>
    <phoneticPr fontId="1"/>
  </si>
  <si>
    <t>１０－３－３　ごみ処理場　※灰色着色のごみ処理場は計画決定された区域すべてが供用済みのごみ処理場</t>
    <phoneticPr fontId="1"/>
  </si>
  <si>
    <t>処理能力(t/24h)
(参考)</t>
    <phoneticPr fontId="1"/>
  </si>
  <si>
    <t>処理能力(t/24h)</t>
    <phoneticPr fontId="1"/>
  </si>
  <si>
    <t>伊豆市リサイクルセンター</t>
    <rPh sb="0" eb="3">
      <t>イズシ</t>
    </rPh>
    <phoneticPr fontId="1"/>
  </si>
  <si>
    <t>市告3</t>
    <rPh sb="0" eb="1">
      <t>シ</t>
    </rPh>
    <rPh sb="1" eb="2">
      <t>コク</t>
    </rPh>
    <phoneticPr fontId="1"/>
  </si>
  <si>
    <t>伊豆の国市韮山リサイクルプラザ</t>
    <rPh sb="0" eb="2">
      <t>イズ</t>
    </rPh>
    <rPh sb="3" eb="5">
      <t>クニシ</t>
    </rPh>
    <rPh sb="5" eb="7">
      <t>ニラヤマ</t>
    </rPh>
    <phoneticPr fontId="1"/>
  </si>
  <si>
    <t>町告27</t>
    <phoneticPr fontId="1"/>
  </si>
  <si>
    <t>市告62</t>
    <rPh sb="0" eb="1">
      <t>シ</t>
    </rPh>
    <phoneticPr fontId="1"/>
  </si>
  <si>
    <t>藤枝市</t>
    <rPh sb="0" eb="3">
      <t>フ</t>
    </rPh>
    <phoneticPr fontId="1"/>
  </si>
  <si>
    <t>リサイクルセンタ－</t>
    <phoneticPr fontId="1"/>
  </si>
  <si>
    <t>市告１</t>
  </si>
  <si>
    <t>中遠広域粗大ごみ処理施設</t>
    <phoneticPr fontId="1"/>
  </si>
  <si>
    <t>市告54</t>
    <phoneticPr fontId="1"/>
  </si>
  <si>
    <t>１０－３－４　その他の処理場　※灰色着色のその他処理場は計画決定された区域すべてが供用済みのその他処理場</t>
    <rPh sb="23" eb="24">
      <t>タ</t>
    </rPh>
    <rPh sb="48" eb="49">
      <t>タ</t>
    </rPh>
    <phoneticPr fontId="1"/>
  </si>
  <si>
    <t>名称変更</t>
    <phoneticPr fontId="1"/>
  </si>
  <si>
    <t>面積(ha)</t>
    <phoneticPr fontId="1"/>
  </si>
  <si>
    <t>処理能力(参考)</t>
    <phoneticPr fontId="1"/>
  </si>
  <si>
    <t>処理能力</t>
  </si>
  <si>
    <t>ごみ焼却
(t/24h)</t>
    <rPh sb="2" eb="4">
      <t>ショウキャク</t>
    </rPh>
    <phoneticPr fontId="1"/>
  </si>
  <si>
    <t>汚物処理
(kl/24h)</t>
    <rPh sb="0" eb="2">
      <t>オブツ</t>
    </rPh>
    <rPh sb="2" eb="4">
      <t>ショリ</t>
    </rPh>
    <phoneticPr fontId="1"/>
  </si>
  <si>
    <t>下田廃棄物処理場</t>
    <rPh sb="0" eb="2">
      <t>シモダ</t>
    </rPh>
    <rPh sb="2" eb="5">
      <t>ハイキブツ</t>
    </rPh>
    <rPh sb="5" eb="8">
      <t>ショリジョウ</t>
    </rPh>
    <phoneticPr fontId="1"/>
  </si>
  <si>
    <t>市告12</t>
    <rPh sb="0" eb="1">
      <t>シ</t>
    </rPh>
    <rPh sb="1" eb="2">
      <t>コク</t>
    </rPh>
    <phoneticPr fontId="1"/>
  </si>
  <si>
    <t>御殿場小山ごみ処理総合施設</t>
    <rPh sb="7" eb="9">
      <t>ショリ</t>
    </rPh>
    <rPh sb="9" eb="11">
      <t>ソウゴウ</t>
    </rPh>
    <rPh sb="11" eb="13">
      <t>シセツ</t>
    </rPh>
    <phoneticPr fontId="1"/>
  </si>
  <si>
    <t>市告267</t>
    <phoneticPr fontId="1"/>
  </si>
  <si>
    <t>富士産業廃棄物処理場</t>
    <phoneticPr fontId="1"/>
  </si>
  <si>
    <t>供用停止</t>
    <rPh sb="0" eb="2">
      <t>キョウヨウ</t>
    </rPh>
    <rPh sb="2" eb="4">
      <t>テイシ</t>
    </rPh>
    <phoneticPr fontId="1"/>
  </si>
  <si>
    <t>※供用停止：整備供用されていた施設がなんらかの理由により処理を行わなくなった状態</t>
    <rPh sb="1" eb="3">
      <t>キョウヨウ</t>
    </rPh>
    <rPh sb="3" eb="5">
      <t>テイシ</t>
    </rPh>
    <rPh sb="6" eb="8">
      <t>セイビ</t>
    </rPh>
    <rPh sb="8" eb="10">
      <t>キョウヨウ</t>
    </rPh>
    <rPh sb="15" eb="17">
      <t>シセツ</t>
    </rPh>
    <rPh sb="23" eb="25">
      <t>リユウ</t>
    </rPh>
    <rPh sb="28" eb="30">
      <t>ショリ</t>
    </rPh>
    <rPh sb="31" eb="32">
      <t>オコナ</t>
    </rPh>
    <rPh sb="38" eb="40">
      <t>ジョウタイ</t>
    </rPh>
    <phoneticPr fontId="1"/>
  </si>
  <si>
    <r>
      <t>１０－３－５　ごみ焼却場　</t>
    </r>
    <r>
      <rPr>
        <b/>
        <sz val="28"/>
        <rFont val="ＭＳ Ｐゴシック"/>
        <family val="3"/>
        <charset val="128"/>
      </rPr>
      <t>※灰色着色のごみ焼却場は計画決定された区域すべてが供用済みのごみ焼却場</t>
    </r>
    <rPh sb="21" eb="23">
      <t>ショウキャク</t>
    </rPh>
    <phoneticPr fontId="1"/>
  </si>
  <si>
    <t>処理能力
(t/24h）
（参考）</t>
    <rPh sb="14" eb="16">
      <t>サンコウ</t>
    </rPh>
    <phoneticPr fontId="1"/>
  </si>
  <si>
    <t>処理能力
(t/24h）</t>
    <phoneticPr fontId="1"/>
  </si>
  <si>
    <t>南伊豆町清掃センタ－</t>
  </si>
  <si>
    <t>町告41</t>
    <phoneticPr fontId="1"/>
  </si>
  <si>
    <t>東伊豆町・河津町ごみ共同処理施設</t>
    <rPh sb="0" eb="4">
      <t>ヒガシイズチョウ</t>
    </rPh>
    <rPh sb="5" eb="8">
      <t>カワヅチョウ</t>
    </rPh>
    <rPh sb="10" eb="12">
      <t>キョウドウ</t>
    </rPh>
    <rPh sb="12" eb="14">
      <t>ショリ</t>
    </rPh>
    <rPh sb="14" eb="16">
      <t>シセツ</t>
    </rPh>
    <phoneticPr fontId="1"/>
  </si>
  <si>
    <t>町告52</t>
    <phoneticPr fontId="1"/>
  </si>
  <si>
    <t>町告46</t>
    <phoneticPr fontId="1"/>
  </si>
  <si>
    <t>伊東市清掃工場</t>
  </si>
  <si>
    <t>熱海ごみ焼却場</t>
  </si>
  <si>
    <t>クリーンセンターいず</t>
    <phoneticPr fontId="1"/>
  </si>
  <si>
    <t>函南町ごみ焼却場</t>
  </si>
  <si>
    <t>町告72</t>
    <phoneticPr fontId="1"/>
  </si>
  <si>
    <t>東駿河湾広域</t>
    <rPh sb="4" eb="6">
      <t>コウイキ</t>
    </rPh>
    <phoneticPr fontId="1"/>
  </si>
  <si>
    <t>三島市清掃センタ－</t>
  </si>
  <si>
    <t>沼津市ごみ焼却場</t>
  </si>
  <si>
    <t>内告229</t>
    <phoneticPr fontId="1"/>
  </si>
  <si>
    <t>沼津市新中間処理施設</t>
    <rPh sb="3" eb="6">
      <t>シンチュウカン</t>
    </rPh>
    <rPh sb="6" eb="8">
      <t>ショリ</t>
    </rPh>
    <rPh sb="8" eb="10">
      <t>シセツ</t>
    </rPh>
    <phoneticPr fontId="1"/>
  </si>
  <si>
    <t>（未供用）</t>
    <rPh sb="1" eb="2">
      <t>ミ</t>
    </rPh>
    <rPh sb="2" eb="4">
      <t>キョウヨウ</t>
    </rPh>
    <phoneticPr fontId="1"/>
  </si>
  <si>
    <t>市告13</t>
    <rPh sb="0" eb="1">
      <t>シ</t>
    </rPh>
    <rPh sb="1" eb="2">
      <t>コク</t>
    </rPh>
    <phoneticPr fontId="1"/>
  </si>
  <si>
    <t>長泉町ごみ焼却場</t>
    <phoneticPr fontId="1"/>
  </si>
  <si>
    <t>裾野市清掃センタ－</t>
  </si>
  <si>
    <t>富士市新環境クリーンセンター</t>
    <rPh sb="0" eb="2">
      <t>フジ</t>
    </rPh>
    <rPh sb="2" eb="3">
      <t>シ</t>
    </rPh>
    <rPh sb="3" eb="4">
      <t>シン</t>
    </rPh>
    <rPh sb="4" eb="6">
      <t>カンキョウ</t>
    </rPh>
    <phoneticPr fontId="1"/>
  </si>
  <si>
    <t>市告179</t>
    <rPh sb="0" eb="1">
      <t>シ</t>
    </rPh>
    <rPh sb="1" eb="2">
      <t>コク</t>
    </rPh>
    <phoneticPr fontId="1"/>
  </si>
  <si>
    <t>清掃センタ－</t>
  </si>
  <si>
    <t>沼上ごみ焼却場</t>
  </si>
  <si>
    <t>市告147</t>
    <phoneticPr fontId="1"/>
  </si>
  <si>
    <t>西ヶ谷ごみ焼却場</t>
  </si>
  <si>
    <t>中央清掃工場</t>
  </si>
  <si>
    <t>志太広域事務組合クリーンセンター</t>
    <rPh sb="0" eb="2">
      <t>シダ</t>
    </rPh>
    <rPh sb="2" eb="4">
      <t>コウイキ</t>
    </rPh>
    <rPh sb="4" eb="6">
      <t>ジム</t>
    </rPh>
    <rPh sb="6" eb="8">
      <t>クミアイ</t>
    </rPh>
    <phoneticPr fontId="1"/>
  </si>
  <si>
    <t>市告255</t>
    <phoneticPr fontId="1"/>
  </si>
  <si>
    <t>一色清掃工場</t>
    <rPh sb="0" eb="2">
      <t>イッシキ</t>
    </rPh>
    <rPh sb="2" eb="4">
      <t>セイソウ</t>
    </rPh>
    <rPh sb="4" eb="6">
      <t>コウジョウ</t>
    </rPh>
    <phoneticPr fontId="1"/>
  </si>
  <si>
    <t>島田市田代環境プラザ</t>
    <rPh sb="0" eb="2">
      <t>シマダ</t>
    </rPh>
    <rPh sb="2" eb="3">
      <t>シ</t>
    </rPh>
    <rPh sb="3" eb="5">
      <t>タシロ</t>
    </rPh>
    <rPh sb="5" eb="7">
      <t>カンキョウ</t>
    </rPh>
    <phoneticPr fontId="1"/>
  </si>
  <si>
    <t>榛南・南遠広域</t>
    <rPh sb="3" eb="4">
      <t>ナン</t>
    </rPh>
    <rPh sb="4" eb="5">
      <t>エン</t>
    </rPh>
    <phoneticPr fontId="1"/>
  </si>
  <si>
    <t>吉田町牧之原市広域施設組合清掃センター</t>
    <rPh sb="2" eb="3">
      <t>チョウ</t>
    </rPh>
    <rPh sb="3" eb="6">
      <t>マキノハラ</t>
    </rPh>
    <rPh sb="6" eb="7">
      <t>シ</t>
    </rPh>
    <rPh sb="7" eb="9">
      <t>コウイキ</t>
    </rPh>
    <rPh sb="9" eb="11">
      <t>シセツ</t>
    </rPh>
    <rPh sb="11" eb="13">
      <t>クミアイ</t>
    </rPh>
    <rPh sb="13" eb="15">
      <t>セイソウ</t>
    </rPh>
    <phoneticPr fontId="1"/>
  </si>
  <si>
    <t>町告70</t>
    <phoneticPr fontId="1"/>
  </si>
  <si>
    <t>市告23</t>
    <rPh sb="0" eb="1">
      <t>イチ</t>
    </rPh>
    <rPh sb="1" eb="2">
      <t>コク</t>
    </rPh>
    <phoneticPr fontId="1"/>
  </si>
  <si>
    <t>牧之原市御前崎市広域施設組合環境保全センター</t>
    <rPh sb="0" eb="3">
      <t>マキノハラ</t>
    </rPh>
    <rPh sb="3" eb="4">
      <t>シ</t>
    </rPh>
    <rPh sb="4" eb="7">
      <t>オマエザキ</t>
    </rPh>
    <rPh sb="7" eb="8">
      <t>シ</t>
    </rPh>
    <rPh sb="14" eb="16">
      <t>カンキョウ</t>
    </rPh>
    <rPh sb="16" eb="18">
      <t>ホゼン</t>
    </rPh>
    <phoneticPr fontId="1"/>
  </si>
  <si>
    <t>御前崎港ごみ焼却場</t>
    <phoneticPr fontId="1"/>
  </si>
  <si>
    <t>（供用停止）</t>
    <rPh sb="1" eb="3">
      <t>キョウヨウ</t>
    </rPh>
    <rPh sb="3" eb="5">
      <t>テイシ</t>
    </rPh>
    <phoneticPr fontId="1"/>
  </si>
  <si>
    <t>東遠広域</t>
    <phoneticPr fontId="1"/>
  </si>
  <si>
    <t>掛川市ごみ焼却場</t>
  </si>
  <si>
    <t>掛川市･菊川市衛生施設組合清掃センター</t>
    <rPh sb="0" eb="3">
      <t>カケガワシ</t>
    </rPh>
    <rPh sb="4" eb="6">
      <t>キクガワ</t>
    </rPh>
    <rPh sb="6" eb="7">
      <t>シ</t>
    </rPh>
    <rPh sb="7" eb="9">
      <t>エイセイ</t>
    </rPh>
    <rPh sb="9" eb="11">
      <t>シセツ</t>
    </rPh>
    <rPh sb="11" eb="13">
      <t>クミアイ</t>
    </rPh>
    <rPh sb="13" eb="15">
      <t>セイソウ</t>
    </rPh>
    <phoneticPr fontId="1"/>
  </si>
  <si>
    <t>市告82</t>
    <rPh sb="0" eb="1">
      <t>シ</t>
    </rPh>
    <rPh sb="1" eb="2">
      <t>コク</t>
    </rPh>
    <phoneticPr fontId="1"/>
  </si>
  <si>
    <t>掛川市環境保全センタ－</t>
    <rPh sb="0" eb="3">
      <t>カケガワシ</t>
    </rPh>
    <phoneticPr fontId="1"/>
  </si>
  <si>
    <t>菊川市ごみ焼却場</t>
    <rPh sb="2" eb="3">
      <t>シ</t>
    </rPh>
    <phoneticPr fontId="1"/>
  </si>
  <si>
    <t>町告19</t>
    <phoneticPr fontId="1"/>
  </si>
  <si>
    <t>袋井市森町広域行政組合ごみ焼却場</t>
    <rPh sb="0" eb="3">
      <t>フクロイシ</t>
    </rPh>
    <rPh sb="3" eb="5">
      <t>モリマチ</t>
    </rPh>
    <rPh sb="5" eb="7">
      <t>コウイキ</t>
    </rPh>
    <rPh sb="7" eb="9">
      <t>ギョウセイ</t>
    </rPh>
    <rPh sb="9" eb="11">
      <t>クミアイ</t>
    </rPh>
    <phoneticPr fontId="1"/>
  </si>
  <si>
    <t>市告258</t>
    <rPh sb="0" eb="1">
      <t>シ</t>
    </rPh>
    <rPh sb="1" eb="2">
      <t>コク</t>
    </rPh>
    <phoneticPr fontId="1"/>
  </si>
  <si>
    <t>磐田市クリーンセンター</t>
    <rPh sb="0" eb="3">
      <t>イワタシ</t>
    </rPh>
    <phoneticPr fontId="1"/>
  </si>
  <si>
    <t>浜松市南部清掃工場</t>
  </si>
  <si>
    <t>（供用停止）</t>
    <rPh sb="1" eb="5">
      <t>キョウヨウテイシ</t>
    </rPh>
    <phoneticPr fontId="13"/>
  </si>
  <si>
    <t>浜松市浜北清掃センター</t>
    <rPh sb="0" eb="3">
      <t>ハママツシ</t>
    </rPh>
    <rPh sb="3" eb="5">
      <t>ハマキタ</t>
    </rPh>
    <rPh sb="5" eb="7">
      <t>セイソウ</t>
    </rPh>
    <phoneticPr fontId="1"/>
  </si>
  <si>
    <t>市告85</t>
    <phoneticPr fontId="1"/>
  </si>
  <si>
    <t>西部清掃工場</t>
    <rPh sb="0" eb="2">
      <t>セイブ</t>
    </rPh>
    <rPh sb="2" eb="4">
      <t>セイソウ</t>
    </rPh>
    <rPh sb="4" eb="6">
      <t>コウジョウ</t>
    </rPh>
    <phoneticPr fontId="1"/>
  </si>
  <si>
    <t>市告519</t>
    <phoneticPr fontId="1"/>
  </si>
  <si>
    <t>湖西市環境センター</t>
  </si>
  <si>
    <t>市告90</t>
    <rPh sb="0" eb="1">
      <t>シ</t>
    </rPh>
    <rPh sb="1" eb="2">
      <t>コク</t>
    </rPh>
    <phoneticPr fontId="1"/>
  </si>
  <si>
    <t xml:space="preserve">                                                       ※供用停止：整備供用されていた施設がなんらかの理由により処理を行わなくなった状態</t>
    <rPh sb="56" eb="58">
      <t>キョウヨウ</t>
    </rPh>
    <rPh sb="58" eb="60">
      <t>テイシ</t>
    </rPh>
    <rPh sb="61" eb="63">
      <t>セイビ</t>
    </rPh>
    <rPh sb="63" eb="65">
      <t>キョウヨウ</t>
    </rPh>
    <rPh sb="70" eb="72">
      <t>シセツ</t>
    </rPh>
    <rPh sb="78" eb="80">
      <t>リユウ</t>
    </rPh>
    <rPh sb="83" eb="85">
      <t>ショリ</t>
    </rPh>
    <rPh sb="86" eb="87">
      <t>オコナ</t>
    </rPh>
    <rPh sb="93" eb="95">
      <t>ジョウタイ</t>
    </rPh>
    <phoneticPr fontId="1"/>
  </si>
  <si>
    <t>　　　　　　　　　　　　　　　　　　　　　　　　　　未供用：まだ整備されておらず、稼動できていない状態</t>
    <rPh sb="26" eb="27">
      <t>ミ</t>
    </rPh>
    <rPh sb="27" eb="29">
      <t>キョウヨウ</t>
    </rPh>
    <rPh sb="32" eb="34">
      <t>セイビ</t>
    </rPh>
    <rPh sb="41" eb="43">
      <t>カドウ</t>
    </rPh>
    <rPh sb="49" eb="51">
      <t>ジョウタイ</t>
    </rPh>
    <phoneticPr fontId="1"/>
  </si>
  <si>
    <t>１０－４　その他の都市施設</t>
    <rPh sb="5" eb="8">
      <t>ソノタ</t>
    </rPh>
    <rPh sb="9" eb="11">
      <t>トシ</t>
    </rPh>
    <rPh sb="11" eb="13">
      <t>シセツ</t>
    </rPh>
    <phoneticPr fontId="1"/>
  </si>
  <si>
    <t>１０－４－１　河川　※灰色着色の河川は計画決定延長すべてが改修済みの河川</t>
    <rPh sb="16" eb="18">
      <t>カセン</t>
    </rPh>
    <rPh sb="23" eb="25">
      <t>エンチョウ</t>
    </rPh>
    <rPh sb="29" eb="31">
      <t>カイシュウ</t>
    </rPh>
    <rPh sb="31" eb="32">
      <t>ズ</t>
    </rPh>
    <rPh sb="34" eb="36">
      <t>カセン</t>
    </rPh>
    <phoneticPr fontId="1"/>
  </si>
  <si>
    <t>河川名</t>
  </si>
  <si>
    <t>河川種別</t>
    <rPh sb="0" eb="2">
      <t>カセン</t>
    </rPh>
    <rPh sb="2" eb="4">
      <t>シュベツ</t>
    </rPh>
    <phoneticPr fontId="1"/>
  </si>
  <si>
    <t>区域幅員(m)</t>
    <phoneticPr fontId="1"/>
  </si>
  <si>
    <t>改修済幅員(m)</t>
    <rPh sb="0" eb="2">
      <t>カイシュウ</t>
    </rPh>
    <rPh sb="2" eb="3">
      <t>ズミ</t>
    </rPh>
    <rPh sb="3" eb="5">
      <t>フクイン</t>
    </rPh>
    <phoneticPr fontId="1"/>
  </si>
  <si>
    <t>構造</t>
    <rPh sb="0" eb="2">
      <t>コウゾウ</t>
    </rPh>
    <phoneticPr fontId="1"/>
  </si>
  <si>
    <t>施工者</t>
    <rPh sb="0" eb="3">
      <t>セコウシャ</t>
    </rPh>
    <phoneticPr fontId="1"/>
  </si>
  <si>
    <t>延長(m)</t>
    <rPh sb="0" eb="2">
      <t>エンチョウ</t>
    </rPh>
    <phoneticPr fontId="1"/>
  </si>
  <si>
    <t>改修済延長(m)</t>
    <rPh sb="0" eb="2">
      <t>カイシュウ</t>
    </rPh>
    <rPh sb="2" eb="3">
      <t>ズミ</t>
    </rPh>
    <rPh sb="3" eb="5">
      <t>エンチョウ</t>
    </rPh>
    <phoneticPr fontId="1"/>
  </si>
  <si>
    <t>東遠広域</t>
    <rPh sb="0" eb="1">
      <t>トウ</t>
    </rPh>
    <rPh sb="1" eb="2">
      <t>エン</t>
    </rPh>
    <phoneticPr fontId="1"/>
  </si>
  <si>
    <t>菊川</t>
    <phoneticPr fontId="1"/>
  </si>
  <si>
    <t>1級</t>
    <rPh sb="1" eb="2">
      <t>キュウ</t>
    </rPh>
    <phoneticPr fontId="1"/>
  </si>
  <si>
    <t xml:space="preserve"> 131～425 </t>
  </si>
  <si>
    <t>堤防式
複断面式</t>
    <rPh sb="0" eb="2">
      <t>テイボウ</t>
    </rPh>
    <rPh sb="2" eb="3">
      <t>シキ</t>
    </rPh>
    <rPh sb="4" eb="5">
      <t>フク</t>
    </rPh>
    <rPh sb="5" eb="7">
      <t>ダンメン</t>
    </rPh>
    <rPh sb="7" eb="8">
      <t>シキ</t>
    </rPh>
    <phoneticPr fontId="1"/>
  </si>
  <si>
    <t>国土交通省</t>
    <rPh sb="0" eb="2">
      <t>コクド</t>
    </rPh>
    <rPh sb="2" eb="5">
      <t>コウツウショウ</t>
    </rPh>
    <phoneticPr fontId="1"/>
  </si>
  <si>
    <t>県告941</t>
    <phoneticPr fontId="1"/>
  </si>
  <si>
    <t>志太田中川</t>
    <phoneticPr fontId="1"/>
  </si>
  <si>
    <t>2級</t>
    <rPh sb="1" eb="2">
      <t>キュウ</t>
    </rPh>
    <phoneticPr fontId="1"/>
  </si>
  <si>
    <t xml:space="preserve">  27～ 36 </t>
  </si>
  <si>
    <t>27～36</t>
    <phoneticPr fontId="1"/>
  </si>
  <si>
    <t>掘込式
単断面式</t>
    <rPh sb="0" eb="1">
      <t>ホ</t>
    </rPh>
    <rPh sb="1" eb="2">
      <t>コ</t>
    </rPh>
    <rPh sb="2" eb="3">
      <t>シキ</t>
    </rPh>
    <rPh sb="4" eb="5">
      <t>タン</t>
    </rPh>
    <rPh sb="5" eb="7">
      <t>ダンメン</t>
    </rPh>
    <rPh sb="7" eb="8">
      <t>シキ</t>
    </rPh>
    <phoneticPr fontId="1"/>
  </si>
  <si>
    <t>県告915</t>
    <phoneticPr fontId="1"/>
  </si>
  <si>
    <t>県告37</t>
    <rPh sb="0" eb="1">
      <t>ケン</t>
    </rPh>
    <rPh sb="1" eb="2">
      <t>コク</t>
    </rPh>
    <phoneticPr fontId="1"/>
  </si>
  <si>
    <t>新川</t>
    <phoneticPr fontId="1"/>
  </si>
  <si>
    <t xml:space="preserve">  49～145 </t>
  </si>
  <si>
    <t>市告269</t>
    <rPh sb="0" eb="1">
      <t>シ</t>
    </rPh>
    <phoneticPr fontId="1"/>
  </si>
  <si>
    <t>合　　計</t>
    <phoneticPr fontId="1"/>
  </si>
  <si>
    <t>3地区</t>
  </si>
  <si>
    <t>１０－４－２　学校　※灰色着色の学校は計画決定された区域すべてが供用済みの学校</t>
    <rPh sb="16" eb="18">
      <t>ガッコウ</t>
    </rPh>
    <rPh sb="37" eb="39">
      <t>ガッコウ</t>
    </rPh>
    <phoneticPr fontId="1"/>
  </si>
  <si>
    <t>計画決定面積(ha)</t>
    <rPh sb="0" eb="2">
      <t>ケイカク</t>
    </rPh>
    <rPh sb="2" eb="4">
      <t>ケッテイ</t>
    </rPh>
    <phoneticPr fontId="1"/>
  </si>
  <si>
    <t>供用面積(ha)</t>
    <rPh sb="0" eb="2">
      <t>キョウヨウ</t>
    </rPh>
    <phoneticPr fontId="1"/>
  </si>
  <si>
    <t>県立大学</t>
  </si>
  <si>
    <t xml:space="preserve"> 県告1034</t>
  </si>
  <si>
    <t>国立大学法人浜松医科大学</t>
    <phoneticPr fontId="1"/>
  </si>
  <si>
    <t>市告146</t>
    <rPh sb="0" eb="1">
      <t>イチ</t>
    </rPh>
    <rPh sb="1" eb="2">
      <t>コク</t>
    </rPh>
    <phoneticPr fontId="1"/>
  </si>
  <si>
    <t>静岡県西部地域大学</t>
  </si>
  <si>
    <t xml:space="preserve"> 県告429</t>
    <phoneticPr fontId="1"/>
  </si>
  <si>
    <t xml:space="preserve">     3地区</t>
    <phoneticPr fontId="1"/>
  </si>
  <si>
    <t>１０－４－３　教育文化施設　※灰色着色の教育文化施設は計画決定された区域すべてが供用済みの教育文化施設</t>
    <rPh sb="20" eb="22">
      <t>キョウイク</t>
    </rPh>
    <rPh sb="22" eb="24">
      <t>ブンカ</t>
    </rPh>
    <rPh sb="24" eb="26">
      <t>シセツ</t>
    </rPh>
    <rPh sb="45" eb="47">
      <t>キョウイク</t>
    </rPh>
    <rPh sb="47" eb="49">
      <t>ブンカ</t>
    </rPh>
    <rPh sb="49" eb="51">
      <t>シセツ</t>
    </rPh>
    <phoneticPr fontId="1"/>
  </si>
  <si>
    <t>県民国際プラザ</t>
  </si>
  <si>
    <t xml:space="preserve"> 市告 86</t>
    <phoneticPr fontId="1"/>
  </si>
  <si>
    <t xml:space="preserve">     1地区</t>
  </si>
  <si>
    <t>１０－４－４　市場　※灰色着色の市場は計画決定区域すべてが供用済みの市場</t>
    <rPh sb="16" eb="18">
      <t>イチバ</t>
    </rPh>
    <rPh sb="23" eb="25">
      <t>クイキ</t>
    </rPh>
    <rPh sb="29" eb="31">
      <t>キョウヨウ</t>
    </rPh>
    <rPh sb="34" eb="36">
      <t>イチバ</t>
    </rPh>
    <phoneticPr fontId="1"/>
  </si>
  <si>
    <t>市場名</t>
    <rPh sb="0" eb="2">
      <t>イチバ</t>
    </rPh>
    <rPh sb="2" eb="3">
      <t>メイ</t>
    </rPh>
    <phoneticPr fontId="1"/>
  </si>
  <si>
    <t>清水魚卸売市場</t>
    <phoneticPr fontId="1"/>
  </si>
  <si>
    <t>焼津魚市場（新港新屋地区）</t>
    <rPh sb="0" eb="2">
      <t>ヤイヅ</t>
    </rPh>
    <rPh sb="2" eb="5">
      <t>ウオイチバ</t>
    </rPh>
    <rPh sb="6" eb="7">
      <t>シン</t>
    </rPh>
    <rPh sb="7" eb="8">
      <t>ミナト</t>
    </rPh>
    <rPh sb="8" eb="10">
      <t>アラヤ</t>
    </rPh>
    <rPh sb="10" eb="12">
      <t>チク</t>
    </rPh>
    <phoneticPr fontId="1"/>
  </si>
  <si>
    <t>市告115</t>
    <rPh sb="0" eb="1">
      <t>シ</t>
    </rPh>
    <rPh sb="1" eb="2">
      <t>コク</t>
    </rPh>
    <phoneticPr fontId="1"/>
  </si>
  <si>
    <t>市告26</t>
    <rPh sb="0" eb="1">
      <t>シ</t>
    </rPh>
    <phoneticPr fontId="1"/>
  </si>
  <si>
    <t>焼津魚市場（新港城之腰地区）</t>
    <rPh sb="0" eb="2">
      <t>ヤイヅ</t>
    </rPh>
    <rPh sb="2" eb="3">
      <t>サカナ</t>
    </rPh>
    <rPh sb="3" eb="5">
      <t>イチバ</t>
    </rPh>
    <rPh sb="6" eb="7">
      <t>シン</t>
    </rPh>
    <rPh sb="7" eb="8">
      <t>ミナト</t>
    </rPh>
    <rPh sb="8" eb="11">
      <t>ジョウノコシ</t>
    </rPh>
    <rPh sb="11" eb="13">
      <t>チク</t>
    </rPh>
    <phoneticPr fontId="1"/>
  </si>
  <si>
    <t>地方卸売市場大井川港魚市場</t>
    <rPh sb="0" eb="2">
      <t>チホウ</t>
    </rPh>
    <rPh sb="2" eb="4">
      <t>オロシウリ</t>
    </rPh>
    <rPh sb="4" eb="5">
      <t>イチ</t>
    </rPh>
    <rPh sb="5" eb="6">
      <t>ジョウ</t>
    </rPh>
    <rPh sb="6" eb="9">
      <t>オオイガワ</t>
    </rPh>
    <rPh sb="9" eb="10">
      <t>ミナト</t>
    </rPh>
    <rPh sb="10" eb="11">
      <t>サカナ</t>
    </rPh>
    <rPh sb="11" eb="13">
      <t>シジョウ</t>
    </rPh>
    <phoneticPr fontId="1"/>
  </si>
  <si>
    <t>市告 1</t>
    <rPh sb="0" eb="1">
      <t>シ</t>
    </rPh>
    <phoneticPr fontId="1"/>
  </si>
  <si>
    <t>焼津魚市場（焼津外港地区）</t>
    <rPh sb="0" eb="2">
      <t>ヤイヅ</t>
    </rPh>
    <rPh sb="2" eb="5">
      <t>ウオイチバ</t>
    </rPh>
    <rPh sb="6" eb="8">
      <t>ヤイヅ</t>
    </rPh>
    <rPh sb="8" eb="10">
      <t>ガイコウ</t>
    </rPh>
    <rPh sb="10" eb="12">
      <t>チク</t>
    </rPh>
    <phoneticPr fontId="1"/>
  </si>
  <si>
    <t>市告27</t>
    <rPh sb="0" eb="1">
      <t>シ</t>
    </rPh>
    <rPh sb="1" eb="2">
      <t>ツ</t>
    </rPh>
    <phoneticPr fontId="1"/>
  </si>
  <si>
    <t>榛南・南遠広域</t>
    <rPh sb="0" eb="1">
      <t>ハシバミ</t>
    </rPh>
    <rPh sb="1" eb="2">
      <t>ミナミ</t>
    </rPh>
    <rPh sb="3" eb="4">
      <t>ミナミ</t>
    </rPh>
    <rPh sb="4" eb="5">
      <t>エン</t>
    </rPh>
    <rPh sb="5" eb="7">
      <t>コウイキ</t>
    </rPh>
    <phoneticPr fontId="1"/>
  </si>
  <si>
    <t>御前崎魚市場</t>
    <rPh sb="0" eb="3">
      <t>オマエザキ</t>
    </rPh>
    <rPh sb="3" eb="6">
      <t>ウオイチバ</t>
    </rPh>
    <phoneticPr fontId="1"/>
  </si>
  <si>
    <t>福田魚市場</t>
    <phoneticPr fontId="1"/>
  </si>
  <si>
    <t>町告71</t>
    <phoneticPr fontId="1"/>
  </si>
  <si>
    <t>浜松市中央卸売市場</t>
    <rPh sb="0" eb="3">
      <t>ハママツシ</t>
    </rPh>
    <phoneticPr fontId="1"/>
  </si>
  <si>
    <t>浜松市地方卸売市場食肉市場</t>
    <rPh sb="0" eb="3">
      <t>ハママツシ</t>
    </rPh>
    <phoneticPr fontId="1"/>
  </si>
  <si>
    <t>市告183</t>
    <phoneticPr fontId="1"/>
  </si>
  <si>
    <t>地方卸売市場浜松生花市場</t>
    <phoneticPr fontId="1"/>
  </si>
  <si>
    <t xml:space="preserve">生花 </t>
    <phoneticPr fontId="1"/>
  </si>
  <si>
    <t>生花</t>
    <phoneticPr fontId="1"/>
  </si>
  <si>
    <t>920ｹｰｽ</t>
  </si>
  <si>
    <t>6,000ｹｰｽ</t>
    <phoneticPr fontId="1"/>
  </si>
  <si>
    <t>園芸</t>
    <rPh sb="0" eb="2">
      <t>エンゲイ</t>
    </rPh>
    <phoneticPr fontId="1"/>
  </si>
  <si>
    <t>鉢物</t>
    <phoneticPr fontId="1"/>
  </si>
  <si>
    <t>13,200鉢</t>
  </si>
  <si>
    <t>45,000鉢</t>
    <phoneticPr fontId="1"/>
  </si>
  <si>
    <t>舞阪魚市場</t>
    <phoneticPr fontId="1"/>
  </si>
  <si>
    <t>１０－４－５　と畜場　※灰色着色のと畜場は計画決定区域すべてが供用済みのと畜場</t>
    <rPh sb="18" eb="19">
      <t>チク</t>
    </rPh>
    <rPh sb="19" eb="20">
      <t>バ</t>
    </rPh>
    <phoneticPr fontId="1"/>
  </si>
  <si>
    <t>と畜場名</t>
    <rPh sb="3" eb="4">
      <t>メイ</t>
    </rPh>
    <phoneticPr fontId="1"/>
  </si>
  <si>
    <t>処理能力</t>
    <phoneticPr fontId="1"/>
  </si>
  <si>
    <t>浜松市立と畜場</t>
    <phoneticPr fontId="1"/>
  </si>
  <si>
    <t>大動物</t>
  </si>
  <si>
    <t>市告359</t>
    <rPh sb="0" eb="1">
      <t>シ</t>
    </rPh>
    <rPh sb="1" eb="2">
      <t>コク</t>
    </rPh>
    <phoneticPr fontId="1"/>
  </si>
  <si>
    <t>15頭</t>
    <rPh sb="2" eb="3">
      <t>トウ</t>
    </rPh>
    <phoneticPr fontId="1"/>
  </si>
  <si>
    <t>40頭</t>
    <rPh sb="2" eb="3">
      <t>トウ</t>
    </rPh>
    <phoneticPr fontId="1"/>
  </si>
  <si>
    <t>小動物</t>
  </si>
  <si>
    <t>760頭</t>
    <rPh sb="3" eb="4">
      <t>トウ</t>
    </rPh>
    <phoneticPr fontId="1"/>
  </si>
  <si>
    <t>1040頭</t>
    <rPh sb="4" eb="5">
      <t>トウ</t>
    </rPh>
    <phoneticPr fontId="1"/>
  </si>
  <si>
    <t>東遠広域</t>
    <rPh sb="0" eb="4">
      <t>トウエンコウイキ</t>
    </rPh>
    <phoneticPr fontId="13"/>
  </si>
  <si>
    <t>菊川市</t>
    <rPh sb="0" eb="3">
      <t>キクガワシ</t>
    </rPh>
    <phoneticPr fontId="13"/>
  </si>
  <si>
    <t>静岡県食肉センター</t>
    <rPh sb="0" eb="3">
      <t>シズオカケン</t>
    </rPh>
    <rPh sb="3" eb="5">
      <t>ショクニク</t>
    </rPh>
    <phoneticPr fontId="13"/>
  </si>
  <si>
    <t>市告228</t>
    <rPh sb="0" eb="2">
      <t>シコク</t>
    </rPh>
    <phoneticPr fontId="13"/>
  </si>
  <si>
    <t>50頭</t>
    <rPh sb="2" eb="3">
      <t>トウ</t>
    </rPh>
    <phoneticPr fontId="1"/>
  </si>
  <si>
    <t>850頭</t>
    <rPh sb="3" eb="4">
      <t>トウ</t>
    </rPh>
    <phoneticPr fontId="1"/>
  </si>
  <si>
    <t>2地区</t>
    <phoneticPr fontId="1"/>
  </si>
  <si>
    <t>１０－４－６　火葬場　※灰色着色の火葬場は計画決定区域すべてが供用済みの火葬場</t>
    <rPh sb="17" eb="19">
      <t>カソウ</t>
    </rPh>
    <rPh sb="36" eb="39">
      <t>カソウバ</t>
    </rPh>
    <phoneticPr fontId="1"/>
  </si>
  <si>
    <t>火葬場名</t>
    <rPh sb="0" eb="3">
      <t>カソウバ</t>
    </rPh>
    <rPh sb="3" eb="4">
      <t>メイ</t>
    </rPh>
    <phoneticPr fontId="1"/>
  </si>
  <si>
    <t>処理能力
(体/日）</t>
    <phoneticPr fontId="1"/>
  </si>
  <si>
    <t>伊豆斎場組合伊豆斎場</t>
    <rPh sb="4" eb="6">
      <t>クミアイ</t>
    </rPh>
    <rPh sb="6" eb="8">
      <t>イズ</t>
    </rPh>
    <rPh sb="8" eb="10">
      <t>サイジョウ</t>
    </rPh>
    <phoneticPr fontId="1"/>
  </si>
  <si>
    <t>熱海市火葬場</t>
    <phoneticPr fontId="1"/>
  </si>
  <si>
    <t>建告709</t>
    <phoneticPr fontId="1"/>
  </si>
  <si>
    <t>伊東市火葬場</t>
    <rPh sb="0" eb="3">
      <t>イトウシ</t>
    </rPh>
    <rPh sb="3" eb="5">
      <t>カソウ</t>
    </rPh>
    <rPh sb="5" eb="6">
      <t>ジョウ</t>
    </rPh>
    <phoneticPr fontId="1"/>
  </si>
  <si>
    <t>伊豆市火葬場</t>
    <rPh sb="0" eb="2">
      <t>イズ</t>
    </rPh>
    <rPh sb="2" eb="3">
      <t>シ</t>
    </rPh>
    <rPh sb="3" eb="6">
      <t>カソウバ</t>
    </rPh>
    <phoneticPr fontId="1"/>
  </si>
  <si>
    <t>市告154の2</t>
    <phoneticPr fontId="1"/>
  </si>
  <si>
    <t>伊豆の国市長岡斎場</t>
    <rPh sb="0" eb="2">
      <t>イズ</t>
    </rPh>
    <rPh sb="3" eb="4">
      <t>クニ</t>
    </rPh>
    <rPh sb="4" eb="5">
      <t>シ</t>
    </rPh>
    <rPh sb="5" eb="7">
      <t>ナガオカ</t>
    </rPh>
    <rPh sb="7" eb="8">
      <t>サイ</t>
    </rPh>
    <rPh sb="8" eb="9">
      <t>バ</t>
    </rPh>
    <phoneticPr fontId="1"/>
  </si>
  <si>
    <t>町告62</t>
    <phoneticPr fontId="1"/>
  </si>
  <si>
    <t>市告62</t>
    <rPh sb="0" eb="1">
      <t>シ</t>
    </rPh>
    <rPh sb="1" eb="2">
      <t>コク</t>
    </rPh>
    <phoneticPr fontId="1"/>
  </si>
  <si>
    <t>伊豆の国市火葬場</t>
    <rPh sb="0" eb="2">
      <t>イズ</t>
    </rPh>
    <rPh sb="3" eb="5">
      <t>クニシ</t>
    </rPh>
    <rPh sb="5" eb="8">
      <t>カソウバ</t>
    </rPh>
    <phoneticPr fontId="16"/>
  </si>
  <si>
    <t>市告80</t>
    <rPh sb="0" eb="1">
      <t>シ</t>
    </rPh>
    <rPh sb="1" eb="2">
      <t>コク</t>
    </rPh>
    <phoneticPr fontId="16"/>
  </si>
  <si>
    <t>御殿場小山広域</t>
    <rPh sb="0" eb="3">
      <t>ゴテンバ</t>
    </rPh>
    <rPh sb="3" eb="5">
      <t>オヤマ</t>
    </rPh>
    <rPh sb="5" eb="7">
      <t>コウイキ</t>
    </rPh>
    <phoneticPr fontId="1"/>
  </si>
  <si>
    <t>御殿場市小山町広域行政組合斎場</t>
    <rPh sb="0" eb="3">
      <t>ゴテンバ</t>
    </rPh>
    <rPh sb="3" eb="4">
      <t>シ</t>
    </rPh>
    <rPh sb="4" eb="7">
      <t>オヤマチョウ</t>
    </rPh>
    <rPh sb="7" eb="9">
      <t>コウイキ</t>
    </rPh>
    <rPh sb="9" eb="11">
      <t>ギョウセイ</t>
    </rPh>
    <rPh sb="11" eb="13">
      <t>クミアイ</t>
    </rPh>
    <rPh sb="13" eb="15">
      <t>サイジョウ</t>
    </rPh>
    <phoneticPr fontId="1"/>
  </si>
  <si>
    <t>沼津市斎場</t>
    <phoneticPr fontId="1"/>
  </si>
  <si>
    <t>三島市斎場</t>
    <phoneticPr fontId="1"/>
  </si>
  <si>
    <t>裾野長泉火葬施設</t>
    <rPh sb="0" eb="2">
      <t>スソノ</t>
    </rPh>
    <rPh sb="2" eb="4">
      <t>ナガイズミ</t>
    </rPh>
    <rPh sb="4" eb="6">
      <t>カソウ</t>
    </rPh>
    <rPh sb="6" eb="8">
      <t>シセツ</t>
    </rPh>
    <phoneticPr fontId="1"/>
  </si>
  <si>
    <t>富士市斎場</t>
    <phoneticPr fontId="1"/>
  </si>
  <si>
    <t>富士宮市聖苑</t>
    <phoneticPr fontId="1"/>
  </si>
  <si>
    <t>庵原斎場</t>
    <phoneticPr fontId="1"/>
  </si>
  <si>
    <t>清水斎場</t>
    <rPh sb="0" eb="2">
      <t>シミズ</t>
    </rPh>
    <phoneticPr fontId="1"/>
  </si>
  <si>
    <t>市告104</t>
    <rPh sb="0" eb="1">
      <t>シ</t>
    </rPh>
    <rPh sb="1" eb="2">
      <t>コク</t>
    </rPh>
    <phoneticPr fontId="1"/>
  </si>
  <si>
    <t>志太広域事務組合斎場</t>
    <rPh sb="0" eb="2">
      <t>シダ</t>
    </rPh>
    <rPh sb="2" eb="4">
      <t>コウイキ</t>
    </rPh>
    <rPh sb="4" eb="6">
      <t>ジム</t>
    </rPh>
    <rPh sb="6" eb="8">
      <t>クミアイ</t>
    </rPh>
    <rPh sb="8" eb="10">
      <t>サイジョウ</t>
    </rPh>
    <phoneticPr fontId="1"/>
  </si>
  <si>
    <t>市告57</t>
    <rPh sb="0" eb="1">
      <t>シ</t>
    </rPh>
    <rPh sb="1" eb="2">
      <t>コク</t>
    </rPh>
    <phoneticPr fontId="1"/>
  </si>
  <si>
    <t>島田市斎場</t>
    <phoneticPr fontId="1"/>
  </si>
  <si>
    <t>市告86-1</t>
    <phoneticPr fontId="1"/>
  </si>
  <si>
    <t>島田市金谷斎場</t>
    <rPh sb="0" eb="3">
      <t>シマダシ</t>
    </rPh>
    <phoneticPr fontId="1"/>
  </si>
  <si>
    <t>町告２</t>
    <rPh sb="0" eb="1">
      <t>マチ</t>
    </rPh>
    <rPh sb="1" eb="2">
      <t>コク</t>
    </rPh>
    <phoneticPr fontId="1"/>
  </si>
  <si>
    <t>榛南・南遠広域</t>
    <rPh sb="0" eb="2">
      <t>ハイナン</t>
    </rPh>
    <rPh sb="3" eb="5">
      <t>ナンエン</t>
    </rPh>
    <phoneticPr fontId="1"/>
  </si>
  <si>
    <t>南遠地区聖苑</t>
    <rPh sb="5" eb="6">
      <t>エン</t>
    </rPh>
    <phoneticPr fontId="1"/>
  </si>
  <si>
    <t>東遠地区聖苑組合火葬場</t>
    <rPh sb="5" eb="6">
      <t>エン</t>
    </rPh>
    <phoneticPr fontId="1"/>
  </si>
  <si>
    <t>袋井市森町広域行政組合中遠聖苑</t>
    <rPh sb="0" eb="3">
      <t>フクロイシ</t>
    </rPh>
    <rPh sb="3" eb="5">
      <t>モリマチ</t>
    </rPh>
    <rPh sb="5" eb="7">
      <t>コウイキ</t>
    </rPh>
    <rPh sb="7" eb="9">
      <t>ギョウセイ</t>
    </rPh>
    <rPh sb="9" eb="11">
      <t>クミアイ</t>
    </rPh>
    <rPh sb="11" eb="12">
      <t>チュウ</t>
    </rPh>
    <rPh sb="12" eb="13">
      <t>トオ</t>
    </rPh>
    <rPh sb="13" eb="14">
      <t>セイ</t>
    </rPh>
    <rPh sb="14" eb="15">
      <t>エン</t>
    </rPh>
    <phoneticPr fontId="1"/>
  </si>
  <si>
    <t>町告26</t>
    <rPh sb="0" eb="1">
      <t>チョウ</t>
    </rPh>
    <rPh sb="1" eb="2">
      <t>コク</t>
    </rPh>
    <phoneticPr fontId="1"/>
  </si>
  <si>
    <t>磐田市聖苑</t>
    <rPh sb="0" eb="2">
      <t>イワタ</t>
    </rPh>
    <rPh sb="2" eb="3">
      <t>シ</t>
    </rPh>
    <rPh sb="3" eb="4">
      <t>キヨシ</t>
    </rPh>
    <rPh sb="4" eb="5">
      <t>エン</t>
    </rPh>
    <phoneticPr fontId="1"/>
  </si>
  <si>
    <t>町告 65</t>
    <phoneticPr fontId="1"/>
  </si>
  <si>
    <t>浜松市雄踏斎場</t>
    <rPh sb="0" eb="3">
      <t>ハママツシ</t>
    </rPh>
    <rPh sb="3" eb="5">
      <t>ユウトウ</t>
    </rPh>
    <rPh sb="5" eb="7">
      <t>サイジョウ</t>
    </rPh>
    <phoneticPr fontId="13"/>
  </si>
  <si>
    <t>浜松市浜北斎場</t>
    <rPh sb="0" eb="3">
      <t>ハママツシ</t>
    </rPh>
    <rPh sb="3" eb="5">
      <t>ハマキタ</t>
    </rPh>
    <rPh sb="5" eb="7">
      <t>サイジョウ</t>
    </rPh>
    <phoneticPr fontId="13"/>
  </si>
  <si>
    <t>市告23</t>
    <phoneticPr fontId="13"/>
  </si>
  <si>
    <t>浜松市浜松斎場</t>
    <rPh sb="0" eb="3">
      <t>ハママツシ</t>
    </rPh>
    <rPh sb="3" eb="5">
      <t>ハママツ</t>
    </rPh>
    <rPh sb="5" eb="7">
      <t>サイジョウ</t>
    </rPh>
    <phoneticPr fontId="13"/>
  </si>
  <si>
    <t>R4.1.31</t>
  </si>
  <si>
    <t>湖西市斎場</t>
    <rPh sb="0" eb="3">
      <t>コサイシ</t>
    </rPh>
    <rPh sb="3" eb="5">
      <t>サイジョウ</t>
    </rPh>
    <phoneticPr fontId="13"/>
  </si>
  <si>
    <t>(供用停止)</t>
    <phoneticPr fontId="1"/>
  </si>
  <si>
    <t>市告3</t>
    <rPh sb="0" eb="1">
      <t>シ</t>
    </rPh>
    <rPh sb="1" eb="2">
      <t>コク</t>
    </rPh>
    <phoneticPr fontId="13"/>
  </si>
  <si>
    <t>市告90</t>
    <rPh sb="0" eb="1">
      <t>シ</t>
    </rPh>
    <rPh sb="1" eb="2">
      <t>コク</t>
    </rPh>
    <phoneticPr fontId="13"/>
  </si>
  <si>
    <t>新居町斎場</t>
    <rPh sb="0" eb="3">
      <t>アライチョウ</t>
    </rPh>
    <rPh sb="3" eb="5">
      <t>サイジョウ</t>
    </rPh>
    <phoneticPr fontId="13"/>
  </si>
  <si>
    <t>１０－４－７　一団地の官公庁施設　　※灰色着色は計画決定区域すべてが供用済み</t>
    <phoneticPr fontId="1"/>
  </si>
  <si>
    <t>施行者</t>
    <rPh sb="0" eb="2">
      <t>セコウ</t>
    </rPh>
    <rPh sb="2" eb="3">
      <t>シャ</t>
    </rPh>
    <phoneticPr fontId="1"/>
  </si>
  <si>
    <t>使用する
機関</t>
    <rPh sb="0" eb="2">
      <t>シヨウ</t>
    </rPh>
    <rPh sb="5" eb="7">
      <t>キカン</t>
    </rPh>
    <phoneticPr fontId="1"/>
  </si>
  <si>
    <t>完成年度</t>
    <rPh sb="0" eb="2">
      <t>カンセイ</t>
    </rPh>
    <rPh sb="2" eb="4">
      <t>ネンド</t>
    </rPh>
    <phoneticPr fontId="1"/>
  </si>
  <si>
    <t>追手町一団地の官公庁施設</t>
    <rPh sb="7" eb="10">
      <t>カンコウチョウ</t>
    </rPh>
    <rPh sb="10" eb="12">
      <t>シセツ</t>
    </rPh>
    <phoneticPr fontId="1"/>
  </si>
  <si>
    <t>県告571</t>
    <phoneticPr fontId="1"/>
  </si>
  <si>
    <t>国・静岡県</t>
    <rPh sb="0" eb="1">
      <t>クニ</t>
    </rPh>
    <rPh sb="2" eb="4">
      <t>シズオカ</t>
    </rPh>
    <rPh sb="4" eb="5">
      <t>ケン</t>
    </rPh>
    <phoneticPr fontId="1"/>
  </si>
  <si>
    <t>地方検察庁、検察庁、保護観察所、地方公安調査局、地方法務局、行政監察局、東海財務局静岡財務部、輸出品検査所、アルコール事務所、労働基準監督署、婦人少年室、知事部局、各種委員会、県議会、警察本部</t>
    <rPh sb="0" eb="2">
      <t>チホウ</t>
    </rPh>
    <rPh sb="2" eb="5">
      <t>ケンサツチョウ</t>
    </rPh>
    <rPh sb="6" eb="9">
      <t>ケンサツチョウ</t>
    </rPh>
    <rPh sb="10" eb="12">
      <t>ホゴ</t>
    </rPh>
    <rPh sb="12" eb="14">
      <t>カンサツ</t>
    </rPh>
    <rPh sb="14" eb="15">
      <t>ショ</t>
    </rPh>
    <rPh sb="16" eb="18">
      <t>チホウ</t>
    </rPh>
    <rPh sb="18" eb="20">
      <t>コウアン</t>
    </rPh>
    <rPh sb="20" eb="22">
      <t>チョウサ</t>
    </rPh>
    <rPh sb="22" eb="23">
      <t>キョク</t>
    </rPh>
    <rPh sb="24" eb="26">
      <t>チホウ</t>
    </rPh>
    <rPh sb="26" eb="29">
      <t>ホウムキョク</t>
    </rPh>
    <rPh sb="30" eb="32">
      <t>ギョウセイ</t>
    </rPh>
    <rPh sb="32" eb="34">
      <t>カンサツ</t>
    </rPh>
    <rPh sb="34" eb="35">
      <t>キョク</t>
    </rPh>
    <rPh sb="36" eb="38">
      <t>トウカイ</t>
    </rPh>
    <rPh sb="38" eb="41">
      <t>ザイムキョク</t>
    </rPh>
    <rPh sb="41" eb="43">
      <t>シズオカ</t>
    </rPh>
    <rPh sb="43" eb="45">
      <t>ザイム</t>
    </rPh>
    <rPh sb="45" eb="46">
      <t>ブ</t>
    </rPh>
    <rPh sb="47" eb="49">
      <t>ユシュツ</t>
    </rPh>
    <rPh sb="49" eb="50">
      <t>ヒン</t>
    </rPh>
    <rPh sb="50" eb="52">
      <t>ケンサ</t>
    </rPh>
    <rPh sb="52" eb="53">
      <t>ショ</t>
    </rPh>
    <rPh sb="59" eb="61">
      <t>ジム</t>
    </rPh>
    <rPh sb="61" eb="62">
      <t>ショ</t>
    </rPh>
    <rPh sb="63" eb="65">
      <t>ロウドウ</t>
    </rPh>
    <rPh sb="65" eb="67">
      <t>キジュン</t>
    </rPh>
    <rPh sb="67" eb="70">
      <t>カントクショ</t>
    </rPh>
    <rPh sb="71" eb="73">
      <t>フジン</t>
    </rPh>
    <rPh sb="73" eb="76">
      <t>ショウネンシツ</t>
    </rPh>
    <rPh sb="77" eb="79">
      <t>チジ</t>
    </rPh>
    <rPh sb="79" eb="81">
      <t>ブキョク</t>
    </rPh>
    <rPh sb="82" eb="84">
      <t>カクシュ</t>
    </rPh>
    <rPh sb="84" eb="87">
      <t>イインカイ</t>
    </rPh>
    <rPh sb="88" eb="91">
      <t>ケンギカイ</t>
    </rPh>
    <rPh sb="92" eb="94">
      <t>ケイサツ</t>
    </rPh>
    <rPh sb="94" eb="96">
      <t>ホンブ</t>
    </rPh>
    <phoneticPr fontId="1"/>
  </si>
  <si>
    <t>東第一一団地の官公庁施設</t>
    <rPh sb="7" eb="10">
      <t>カンコウチョウ</t>
    </rPh>
    <rPh sb="10" eb="12">
      <t>シセツ</t>
    </rPh>
    <phoneticPr fontId="1"/>
  </si>
  <si>
    <t>県告726</t>
    <phoneticPr fontId="1"/>
  </si>
  <si>
    <t>国・静岡県・浜松市</t>
    <rPh sb="0" eb="1">
      <t>クニ</t>
    </rPh>
    <rPh sb="2" eb="5">
      <t>シズオカケン</t>
    </rPh>
    <rPh sb="6" eb="9">
      <t>ハママツシ</t>
    </rPh>
    <phoneticPr fontId="1"/>
  </si>
  <si>
    <t>国浜松地方合同庁舎、静岡県浜松総合庁舎、地下駐車場、浜松市地域情報センター</t>
    <rPh sb="0" eb="1">
      <t>クニ</t>
    </rPh>
    <rPh sb="1" eb="3">
      <t>ハママツ</t>
    </rPh>
    <rPh sb="3" eb="5">
      <t>チホウ</t>
    </rPh>
    <rPh sb="5" eb="7">
      <t>ゴウドウ</t>
    </rPh>
    <rPh sb="7" eb="9">
      <t>チョウシャ</t>
    </rPh>
    <rPh sb="10" eb="13">
      <t>シズオカケン</t>
    </rPh>
    <rPh sb="13" eb="15">
      <t>ハママツ</t>
    </rPh>
    <rPh sb="15" eb="17">
      <t>ソウゴウ</t>
    </rPh>
    <rPh sb="17" eb="19">
      <t>チョウシャ</t>
    </rPh>
    <rPh sb="20" eb="22">
      <t>チカ</t>
    </rPh>
    <rPh sb="22" eb="25">
      <t>チュウシャジョウ</t>
    </rPh>
    <rPh sb="26" eb="29">
      <t>ハママツシ</t>
    </rPh>
    <rPh sb="29" eb="31">
      <t>チイキ</t>
    </rPh>
    <rPh sb="31" eb="33">
      <t>ジョウホウ</t>
    </rPh>
    <phoneticPr fontId="1"/>
  </si>
  <si>
    <t>H20年度</t>
    <rPh sb="3" eb="5">
      <t>ネンド</t>
    </rPh>
    <phoneticPr fontId="1"/>
  </si>
  <si>
    <t>１１．市街地開発事業</t>
    <rPh sb="3" eb="6">
      <t>シガイチ</t>
    </rPh>
    <rPh sb="6" eb="8">
      <t>カイハツ</t>
    </rPh>
    <rPh sb="8" eb="10">
      <t>ジギョウ</t>
    </rPh>
    <phoneticPr fontId="1"/>
  </si>
  <si>
    <r>
      <t>１１－１　土地区画整理事業　</t>
    </r>
    <r>
      <rPr>
        <sz val="14"/>
        <rFont val="ＭＳ Ｐゴシック"/>
        <family val="3"/>
        <charset val="128"/>
      </rPr>
      <t>※灰色着色は換地処分公告済みの土地区画整理事業</t>
    </r>
    <rPh sb="5" eb="7">
      <t>トチ</t>
    </rPh>
    <rPh sb="7" eb="9">
      <t>クカク</t>
    </rPh>
    <rPh sb="9" eb="11">
      <t>セイリ</t>
    </rPh>
    <rPh sb="11" eb="13">
      <t>ジギョウ</t>
    </rPh>
    <rPh sb="15" eb="17">
      <t>ハイイロ</t>
    </rPh>
    <rPh sb="17" eb="19">
      <t>チャクショク</t>
    </rPh>
    <rPh sb="20" eb="22">
      <t>カンチ</t>
    </rPh>
    <rPh sb="22" eb="24">
      <t>ショブン</t>
    </rPh>
    <rPh sb="24" eb="26">
      <t>コウコク</t>
    </rPh>
    <rPh sb="26" eb="27">
      <t>ズ</t>
    </rPh>
    <rPh sb="29" eb="31">
      <t>トチ</t>
    </rPh>
    <rPh sb="31" eb="33">
      <t>クカク</t>
    </rPh>
    <rPh sb="33" eb="35">
      <t>セイリ</t>
    </rPh>
    <rPh sb="35" eb="37">
      <t>ジギョウ</t>
    </rPh>
    <phoneticPr fontId="1"/>
  </si>
  <si>
    <t>施行状況</t>
    <rPh sb="0" eb="2">
      <t>セコウ</t>
    </rPh>
    <rPh sb="2" eb="4">
      <t>ジョウキョウ</t>
    </rPh>
    <phoneticPr fontId="1"/>
  </si>
  <si>
    <t>換地処分状況</t>
    <rPh sb="0" eb="2">
      <t>カンチ</t>
    </rPh>
    <rPh sb="2" eb="4">
      <t>ショブン</t>
    </rPh>
    <rPh sb="4" eb="6">
      <t>ジョウキョウ</t>
    </rPh>
    <phoneticPr fontId="1"/>
  </si>
  <si>
    <t>事業認可</t>
  </si>
  <si>
    <t>換地処分</t>
  </si>
  <si>
    <t>施行済面積</t>
  </si>
  <si>
    <t>施行者</t>
  </si>
  <si>
    <t>年　月　日</t>
  </si>
  <si>
    <t>（ｈａ）</t>
  </si>
  <si>
    <t>公告日</t>
  </si>
  <si>
    <t>中木</t>
  </si>
  <si>
    <t>町告21</t>
    <rPh sb="0" eb="1">
      <t>チョウ</t>
    </rPh>
    <rPh sb="1" eb="2">
      <t>コク</t>
    </rPh>
    <phoneticPr fontId="1"/>
  </si>
  <si>
    <t>組合</t>
  </si>
  <si>
    <t>建告1514</t>
    <phoneticPr fontId="1"/>
  </si>
  <si>
    <t>市</t>
  </si>
  <si>
    <t>中</t>
  </si>
  <si>
    <t>五丁目沿道整備</t>
    <rPh sb="0" eb="1">
      <t>5</t>
    </rPh>
    <rPh sb="1" eb="3">
      <t>チョウメ</t>
    </rPh>
    <rPh sb="3" eb="5">
      <t>エンドウ</t>
    </rPh>
    <rPh sb="5" eb="7">
      <t>セイビ</t>
    </rPh>
    <phoneticPr fontId="1"/>
  </si>
  <si>
    <t>ー</t>
    <phoneticPr fontId="1"/>
  </si>
  <si>
    <t>個人</t>
    <rPh sb="0" eb="2">
      <t>コジン</t>
    </rPh>
    <phoneticPr fontId="1"/>
  </si>
  <si>
    <t>河津浜</t>
  </si>
  <si>
    <t>建告2765</t>
    <phoneticPr fontId="1"/>
  </si>
  <si>
    <t>町</t>
  </si>
  <si>
    <t>片瀬</t>
  </si>
  <si>
    <t>建告730</t>
    <phoneticPr fontId="1"/>
  </si>
  <si>
    <t>白田</t>
  </si>
  <si>
    <t>建告623</t>
    <rPh sb="0" eb="1">
      <t>ケン</t>
    </rPh>
    <phoneticPr fontId="1"/>
  </si>
  <si>
    <t>大火復興</t>
  </si>
  <si>
    <t>（不明）</t>
    <rPh sb="1" eb="3">
      <t>フメイ</t>
    </rPh>
    <phoneticPr fontId="1"/>
  </si>
  <si>
    <t>S35</t>
    <phoneticPr fontId="1"/>
  </si>
  <si>
    <t>県</t>
    <rPh sb="0" eb="1">
      <t>ケン</t>
    </rPh>
    <phoneticPr fontId="1"/>
  </si>
  <si>
    <t>駅前</t>
    <rPh sb="0" eb="2">
      <t>エキマエ</t>
    </rPh>
    <phoneticPr fontId="1"/>
  </si>
  <si>
    <t>組合</t>
    <rPh sb="0" eb="2">
      <t>クミアイ</t>
    </rPh>
    <phoneticPr fontId="1"/>
  </si>
  <si>
    <t>岡･鎌田</t>
    <rPh sb="0" eb="1">
      <t>オカ</t>
    </rPh>
    <rPh sb="2" eb="4">
      <t>カマタ</t>
    </rPh>
    <phoneticPr fontId="1"/>
  </si>
  <si>
    <t>墹下</t>
    <rPh sb="0" eb="1">
      <t>ガケ</t>
    </rPh>
    <rPh sb="1" eb="2">
      <t>シタ</t>
    </rPh>
    <phoneticPr fontId="1"/>
  </si>
  <si>
    <t>物見ヶ丘</t>
    <rPh sb="0" eb="2">
      <t>モノミ</t>
    </rPh>
    <rPh sb="3" eb="4">
      <t>オカ</t>
    </rPh>
    <phoneticPr fontId="1"/>
  </si>
  <si>
    <t>宇佐美芝原</t>
    <rPh sb="0" eb="3">
      <t>ウサミ</t>
    </rPh>
    <rPh sb="3" eb="5">
      <t>シバハラ</t>
    </rPh>
    <phoneticPr fontId="1"/>
  </si>
  <si>
    <t>郷戸</t>
  </si>
  <si>
    <t>駅北</t>
  </si>
  <si>
    <t>町告44</t>
    <rPh sb="0" eb="1">
      <t>マチ</t>
    </rPh>
    <phoneticPr fontId="1"/>
  </si>
  <si>
    <t>柏久保</t>
  </si>
  <si>
    <t>半経寺</t>
  </si>
  <si>
    <t>セギ下</t>
  </si>
  <si>
    <t>愛宕</t>
    <rPh sb="0" eb="1">
      <t>アイ</t>
    </rPh>
    <rPh sb="1" eb="2">
      <t>アタゴ</t>
    </rPh>
    <phoneticPr fontId="1"/>
  </si>
  <si>
    <t>共同</t>
    <rPh sb="0" eb="2">
      <t>キョウドウ</t>
    </rPh>
    <phoneticPr fontId="1"/>
  </si>
  <si>
    <t>田京</t>
  </si>
  <si>
    <t>守木</t>
    <rPh sb="0" eb="2">
      <t>モリキ</t>
    </rPh>
    <phoneticPr fontId="1"/>
  </si>
  <si>
    <t>東田中鮎沢</t>
  </si>
  <si>
    <t>県告1031</t>
    <phoneticPr fontId="1"/>
  </si>
  <si>
    <t>神場南</t>
  </si>
  <si>
    <t>市告29</t>
    <rPh sb="0" eb="1">
      <t>シ</t>
    </rPh>
    <phoneticPr fontId="1"/>
  </si>
  <si>
    <t>二の岡</t>
    <phoneticPr fontId="1"/>
  </si>
  <si>
    <t>駒門工専</t>
    <phoneticPr fontId="1"/>
  </si>
  <si>
    <t>中山大坂</t>
    <phoneticPr fontId="1"/>
  </si>
  <si>
    <t>足柄駅前</t>
  </si>
  <si>
    <t>下谷</t>
  </si>
  <si>
    <t>用沢佐ノ川</t>
  </si>
  <si>
    <t>一色平沢</t>
  </si>
  <si>
    <t>合士ヶ久保</t>
  </si>
  <si>
    <t>音淵</t>
    <phoneticPr fontId="1"/>
  </si>
  <si>
    <t>加茂</t>
  </si>
  <si>
    <t>三島新駅前</t>
  </si>
  <si>
    <t>菰池</t>
  </si>
  <si>
    <t>城山</t>
  </si>
  <si>
    <t>川原ヶ谷</t>
  </si>
  <si>
    <t>竹倉</t>
  </si>
  <si>
    <t>川原ヶ谷坂の上</t>
  </si>
  <si>
    <t>青木</t>
  </si>
  <si>
    <t>川原ヶ谷徳倉谷津</t>
  </si>
  <si>
    <t>谷田和田</t>
  </si>
  <si>
    <t>安久・間宮</t>
  </si>
  <si>
    <t>若松</t>
    <rPh sb="0" eb="2">
      <t>ワカマツ</t>
    </rPh>
    <phoneticPr fontId="1"/>
  </si>
  <si>
    <t>三ツ谷工業団地</t>
    <rPh sb="3" eb="5">
      <t>コウギョウ</t>
    </rPh>
    <rPh sb="5" eb="7">
      <t>ダンチ</t>
    </rPh>
    <phoneticPr fontId="1"/>
  </si>
  <si>
    <t>市告106</t>
    <rPh sb="0" eb="1">
      <t>シ</t>
    </rPh>
    <rPh sb="1" eb="2">
      <t>コク</t>
    </rPh>
    <phoneticPr fontId="1"/>
  </si>
  <si>
    <t>復興</t>
  </si>
  <si>
    <t>建告1498</t>
    <phoneticPr fontId="1"/>
  </si>
  <si>
    <t>市長</t>
  </si>
  <si>
    <t>千本</t>
  </si>
  <si>
    <t>市告14</t>
    <rPh sb="0" eb="1">
      <t>シ</t>
    </rPh>
    <phoneticPr fontId="1"/>
  </si>
  <si>
    <t>34.1</t>
    <phoneticPr fontId="1"/>
  </si>
  <si>
    <t>香貫</t>
  </si>
  <si>
    <t>建告3696</t>
    <phoneticPr fontId="1"/>
  </si>
  <si>
    <t>原町中</t>
  </si>
  <si>
    <t>県告1024</t>
    <phoneticPr fontId="1"/>
  </si>
  <si>
    <t>沼津駅周辺</t>
  </si>
  <si>
    <t>機構</t>
    <rPh sb="0" eb="2">
      <t>キコウ</t>
    </rPh>
    <phoneticPr fontId="1"/>
  </si>
  <si>
    <t>（未着手区域あり）</t>
    <rPh sb="1" eb="4">
      <t>ミチャクシュ</t>
    </rPh>
    <rPh sb="4" eb="6">
      <t>クイキ</t>
    </rPh>
    <phoneticPr fontId="1"/>
  </si>
  <si>
    <t>岡宮北</t>
  </si>
  <si>
    <t>市告78</t>
    <rPh sb="0" eb="1">
      <t>シ</t>
    </rPh>
    <phoneticPr fontId="1"/>
  </si>
  <si>
    <t>市</t>
    <phoneticPr fontId="1"/>
  </si>
  <si>
    <t>岡宮</t>
  </si>
  <si>
    <t>西熊堂</t>
  </si>
  <si>
    <t>尾崎</t>
  </si>
  <si>
    <t>筒井</t>
  </si>
  <si>
    <t>東熊堂</t>
  </si>
  <si>
    <t>下香貫</t>
  </si>
  <si>
    <t>島郷</t>
  </si>
  <si>
    <t>原西添</t>
  </si>
  <si>
    <t>北小林</t>
  </si>
  <si>
    <t>今沢北</t>
  </si>
  <si>
    <t>岡宮赤坂</t>
  </si>
  <si>
    <t>大岡森</t>
  </si>
  <si>
    <t>堰戸</t>
    <phoneticPr fontId="1"/>
  </si>
  <si>
    <t>上土狩</t>
  </si>
  <si>
    <t>伏見谷口</t>
  </si>
  <si>
    <t>南部</t>
  </si>
  <si>
    <t>県告624</t>
    <phoneticPr fontId="1"/>
  </si>
  <si>
    <t>裾野駅西</t>
    <rPh sb="0" eb="2">
      <t>スソノ</t>
    </rPh>
    <rPh sb="2" eb="3">
      <t>エキ</t>
    </rPh>
    <rPh sb="3" eb="4">
      <t>ニシ</t>
    </rPh>
    <phoneticPr fontId="1"/>
  </si>
  <si>
    <t>御宿</t>
    <rPh sb="0" eb="2">
      <t>ミシュク</t>
    </rPh>
    <phoneticPr fontId="1"/>
  </si>
  <si>
    <t>青島津田</t>
  </si>
  <si>
    <t>建告1500</t>
    <phoneticPr fontId="1"/>
  </si>
  <si>
    <t>富士駅周辺</t>
  </si>
  <si>
    <t>建告638</t>
    <phoneticPr fontId="1"/>
  </si>
  <si>
    <t>依田原新田</t>
  </si>
  <si>
    <t>県告681</t>
    <phoneticPr fontId="1"/>
  </si>
  <si>
    <t>富士中部</t>
  </si>
  <si>
    <t>県告680</t>
    <phoneticPr fontId="1"/>
  </si>
  <si>
    <t>県告1018</t>
    <phoneticPr fontId="1"/>
  </si>
  <si>
    <t>八代</t>
  </si>
  <si>
    <t>川成島</t>
  </si>
  <si>
    <t>市告65</t>
    <phoneticPr fontId="1"/>
  </si>
  <si>
    <t>新富士駅南地区</t>
    <rPh sb="0" eb="1">
      <t>シン</t>
    </rPh>
    <rPh sb="1" eb="3">
      <t>フジ</t>
    </rPh>
    <rPh sb="3" eb="4">
      <t>エキ</t>
    </rPh>
    <rPh sb="4" eb="5">
      <t>ミナミ</t>
    </rPh>
    <rPh sb="5" eb="7">
      <t>チク</t>
    </rPh>
    <phoneticPr fontId="1"/>
  </si>
  <si>
    <t>市告135</t>
    <phoneticPr fontId="1"/>
  </si>
  <si>
    <t>第二東名ＩＣ周辺地区</t>
    <rPh sb="0" eb="1">
      <t>ダイ</t>
    </rPh>
    <rPh sb="1" eb="2">
      <t>ニ</t>
    </rPh>
    <rPh sb="2" eb="4">
      <t>トウメイ</t>
    </rPh>
    <rPh sb="6" eb="8">
      <t>シュウヘン</t>
    </rPh>
    <rPh sb="8" eb="10">
      <t>チク</t>
    </rPh>
    <phoneticPr fontId="1"/>
  </si>
  <si>
    <t>三宝</t>
    <rPh sb="0" eb="1">
      <t>サン</t>
    </rPh>
    <rPh sb="1" eb="2">
      <t>タカラ</t>
    </rPh>
    <phoneticPr fontId="1"/>
  </si>
  <si>
    <t>小池</t>
    <rPh sb="0" eb="2">
      <t>コイケ</t>
    </rPh>
    <phoneticPr fontId="1"/>
  </si>
  <si>
    <t>組合</t>
    <phoneticPr fontId="1"/>
  </si>
  <si>
    <t>津田</t>
    <rPh sb="0" eb="2">
      <t>ツダ</t>
    </rPh>
    <phoneticPr fontId="1"/>
  </si>
  <si>
    <t>浜田</t>
    <rPh sb="0" eb="2">
      <t>ハマダ</t>
    </rPh>
    <phoneticPr fontId="1"/>
  </si>
  <si>
    <t>神谷</t>
    <rPh sb="0" eb="2">
      <t>カミヤ</t>
    </rPh>
    <phoneticPr fontId="1"/>
  </si>
  <si>
    <t>三新田</t>
    <rPh sb="0" eb="1">
      <t>サン</t>
    </rPh>
    <rPh sb="1" eb="3">
      <t>シンデン</t>
    </rPh>
    <phoneticPr fontId="1"/>
  </si>
  <si>
    <t>四丁河原</t>
    <rPh sb="0" eb="2">
      <t>シチョウ</t>
    </rPh>
    <rPh sb="2" eb="4">
      <t>カワラ</t>
    </rPh>
    <phoneticPr fontId="1"/>
  </si>
  <si>
    <t>神戸</t>
    <rPh sb="0" eb="2">
      <t>ゴウド</t>
    </rPh>
    <phoneticPr fontId="1"/>
  </si>
  <si>
    <t>小泉</t>
  </si>
  <si>
    <t>建告3787</t>
    <phoneticPr fontId="1"/>
  </si>
  <si>
    <t>外神東</t>
  </si>
  <si>
    <t>県告768</t>
    <phoneticPr fontId="1"/>
  </si>
  <si>
    <t>粟倉南</t>
  </si>
  <si>
    <t>淀川</t>
  </si>
  <si>
    <t>穂波平</t>
  </si>
  <si>
    <t>神田川</t>
  </si>
  <si>
    <t>野中東</t>
  </si>
  <si>
    <t>大岩峰台</t>
  </si>
  <si>
    <t>前田</t>
  </si>
  <si>
    <t>宮原</t>
  </si>
  <si>
    <t>大岩宝田</t>
  </si>
  <si>
    <t>小泉農住</t>
    <rPh sb="2" eb="3">
      <t>ノウ</t>
    </rPh>
    <rPh sb="3" eb="4">
      <t>ジュウ</t>
    </rPh>
    <phoneticPr fontId="1"/>
  </si>
  <si>
    <t>中島町</t>
    <rPh sb="2" eb="3">
      <t>チョウ</t>
    </rPh>
    <phoneticPr fontId="1"/>
  </si>
  <si>
    <t>上原</t>
  </si>
  <si>
    <t>県告1015</t>
    <phoneticPr fontId="1"/>
  </si>
  <si>
    <t>桝形向高台</t>
  </si>
  <si>
    <t>静清</t>
  </si>
  <si>
    <t>県告 269</t>
    <phoneticPr fontId="1"/>
  </si>
  <si>
    <t>県</t>
  </si>
  <si>
    <t>戦災復興</t>
  </si>
  <si>
    <t>戦告 191</t>
    <phoneticPr fontId="1"/>
  </si>
  <si>
    <t>第一</t>
  </si>
  <si>
    <t>第二</t>
  </si>
  <si>
    <t>建告1567</t>
    <phoneticPr fontId="1"/>
  </si>
  <si>
    <t>第三</t>
  </si>
  <si>
    <t>建告1709</t>
    <phoneticPr fontId="1"/>
  </si>
  <si>
    <t>渋川</t>
  </si>
  <si>
    <t>県告114</t>
    <phoneticPr fontId="1"/>
  </si>
  <si>
    <t>押切南</t>
  </si>
  <si>
    <t>押切北</t>
  </si>
  <si>
    <t>市告44</t>
    <rPh sb="0" eb="1">
      <t>シ</t>
    </rPh>
    <phoneticPr fontId="1"/>
  </si>
  <si>
    <t>清水駅東</t>
    <rPh sb="3" eb="4">
      <t>ヒガシ</t>
    </rPh>
    <phoneticPr fontId="1"/>
  </si>
  <si>
    <t>三保羽衣</t>
    <rPh sb="0" eb="2">
      <t>ミホ</t>
    </rPh>
    <rPh sb="2" eb="4">
      <t>ハゴロモ</t>
    </rPh>
    <phoneticPr fontId="1"/>
  </si>
  <si>
    <t>市告41</t>
    <rPh sb="0" eb="1">
      <t>シ</t>
    </rPh>
    <rPh sb="1" eb="2">
      <t>コク</t>
    </rPh>
    <phoneticPr fontId="1"/>
  </si>
  <si>
    <t>清水駅西</t>
    <rPh sb="0" eb="2">
      <t>シミズ</t>
    </rPh>
    <rPh sb="2" eb="3">
      <t>エキ</t>
    </rPh>
    <rPh sb="3" eb="4">
      <t>ニシ</t>
    </rPh>
    <phoneticPr fontId="1"/>
  </si>
  <si>
    <t>市告345</t>
    <rPh sb="0" eb="1">
      <t>シ</t>
    </rPh>
    <rPh sb="1" eb="2">
      <t>コク</t>
    </rPh>
    <phoneticPr fontId="1"/>
  </si>
  <si>
    <t>戦復告189</t>
    <phoneticPr fontId="1"/>
  </si>
  <si>
    <t>用宗</t>
  </si>
  <si>
    <t>建告1515</t>
    <phoneticPr fontId="1"/>
  </si>
  <si>
    <t>番町西</t>
  </si>
  <si>
    <t>池田</t>
  </si>
  <si>
    <t>県告464</t>
    <phoneticPr fontId="1"/>
  </si>
  <si>
    <t>県告882</t>
    <phoneticPr fontId="1"/>
  </si>
  <si>
    <t>東新田</t>
  </si>
  <si>
    <t>牧ヶ谷</t>
  </si>
  <si>
    <t>県告614</t>
    <phoneticPr fontId="1"/>
  </si>
  <si>
    <t>瀬名</t>
  </si>
  <si>
    <t>県告61</t>
    <phoneticPr fontId="1"/>
  </si>
  <si>
    <t>中島</t>
  </si>
  <si>
    <t>高松南</t>
  </si>
  <si>
    <t>敷地下島</t>
    <phoneticPr fontId="1"/>
  </si>
  <si>
    <t>大谷</t>
  </si>
  <si>
    <t>県告1095</t>
    <phoneticPr fontId="1"/>
  </si>
  <si>
    <t>上川原鎌田</t>
  </si>
  <si>
    <t>東静岡駅周辺</t>
  </si>
  <si>
    <t>県告99</t>
    <phoneticPr fontId="1"/>
  </si>
  <si>
    <t>下川原南</t>
  </si>
  <si>
    <t>県告688</t>
    <phoneticPr fontId="1"/>
  </si>
  <si>
    <t>恩田原・片山</t>
    <rPh sb="0" eb="1">
      <t>オン</t>
    </rPh>
    <rPh sb="1" eb="2">
      <t>タ</t>
    </rPh>
    <rPh sb="2" eb="3">
      <t>ハラ</t>
    </rPh>
    <rPh sb="4" eb="6">
      <t>カタヤマ</t>
    </rPh>
    <phoneticPr fontId="1"/>
  </si>
  <si>
    <t>市告804</t>
    <phoneticPr fontId="1"/>
  </si>
  <si>
    <t>宮川・水上</t>
    <rPh sb="0" eb="2">
      <t>ミヤカワ</t>
    </rPh>
    <rPh sb="3" eb="5">
      <t>ミズカミ</t>
    </rPh>
    <phoneticPr fontId="1"/>
  </si>
  <si>
    <t>市告256</t>
    <phoneticPr fontId="1"/>
  </si>
  <si>
    <t>柚木</t>
  </si>
  <si>
    <t>長沼北</t>
  </si>
  <si>
    <t>沓谷</t>
  </si>
  <si>
    <t>広野</t>
  </si>
  <si>
    <t>みずほ</t>
  </si>
  <si>
    <t>山崎新田</t>
  </si>
  <si>
    <t>長沼西</t>
  </si>
  <si>
    <t>下川原</t>
  </si>
  <si>
    <t>広野北</t>
  </si>
  <si>
    <t>古庄</t>
  </si>
  <si>
    <t>南安倍</t>
  </si>
  <si>
    <t>下川原東</t>
  </si>
  <si>
    <t>上川原</t>
  </si>
  <si>
    <t>寺田鎌田</t>
  </si>
  <si>
    <t>下川原北</t>
  </si>
  <si>
    <t>戸斗前</t>
  </si>
  <si>
    <t>川合</t>
  </si>
  <si>
    <t>広野東</t>
  </si>
  <si>
    <t>古庄北</t>
  </si>
  <si>
    <t>下川原光陽</t>
  </si>
  <si>
    <t>高宮</t>
  </si>
  <si>
    <t>向敷地</t>
  </si>
  <si>
    <t>昭府町</t>
  </si>
  <si>
    <t>川合西</t>
  </si>
  <si>
    <t>麻機北</t>
  </si>
  <si>
    <t>大谷井庄</t>
  </si>
  <si>
    <t>手越原</t>
  </si>
  <si>
    <t>向敷地第二</t>
  </si>
  <si>
    <t>堂林</t>
  </si>
  <si>
    <t>船越（２）</t>
  </si>
  <si>
    <t>大橋通</t>
  </si>
  <si>
    <t>宮加三</t>
  </si>
  <si>
    <t>桜ヶ丘</t>
  </si>
  <si>
    <t>桜橋</t>
  </si>
  <si>
    <t>大正橋通</t>
  </si>
  <si>
    <t>入江</t>
  </si>
  <si>
    <t>不二見</t>
  </si>
  <si>
    <t>元追分</t>
  </si>
  <si>
    <t>船越</t>
  </si>
  <si>
    <t>入江姥ケ池</t>
  </si>
  <si>
    <t>大坪</t>
  </si>
  <si>
    <t>八坂町</t>
  </si>
  <si>
    <t>天王石川</t>
  </si>
  <si>
    <t>北矢部</t>
  </si>
  <si>
    <t>興津第一</t>
  </si>
  <si>
    <t>吉川東</t>
  </si>
  <si>
    <t>北矢部西</t>
  </si>
  <si>
    <t>三保羽衣脇</t>
  </si>
  <si>
    <t>蒲原六番向道下</t>
  </si>
  <si>
    <t>清水追分</t>
  </si>
  <si>
    <t>馬走今泉</t>
    <rPh sb="0" eb="1">
      <t>ウマ</t>
    </rPh>
    <rPh sb="1" eb="2">
      <t>ハシ</t>
    </rPh>
    <rPh sb="2" eb="4">
      <t>イマイズミ</t>
    </rPh>
    <phoneticPr fontId="1"/>
  </si>
  <si>
    <t>※組合解散（Ｈ31.2.20)</t>
    <rPh sb="1" eb="3">
      <t>クミアイ</t>
    </rPh>
    <rPh sb="3" eb="5">
      <t>カイサン</t>
    </rPh>
    <phoneticPr fontId="1"/>
  </si>
  <si>
    <t>蒲原六番向道上</t>
    <phoneticPr fontId="1"/>
  </si>
  <si>
    <t>安倍口</t>
    <phoneticPr fontId="1"/>
  </si>
  <si>
    <t>長沼東原</t>
    <phoneticPr fontId="1"/>
  </si>
  <si>
    <t>川合</t>
    <phoneticPr fontId="1"/>
  </si>
  <si>
    <t>高松仲屋</t>
    <phoneticPr fontId="1"/>
  </si>
  <si>
    <t>小鹿</t>
    <phoneticPr fontId="1"/>
  </si>
  <si>
    <t>上川原</t>
    <phoneticPr fontId="1"/>
  </si>
  <si>
    <t>東源台</t>
    <phoneticPr fontId="1"/>
  </si>
  <si>
    <t>新静岡駅</t>
    <phoneticPr fontId="1"/>
  </si>
  <si>
    <t>岡出山</t>
  </si>
  <si>
    <t>建告1519</t>
    <phoneticPr fontId="1"/>
  </si>
  <si>
    <t>駅前</t>
  </si>
  <si>
    <t>建告1935</t>
    <phoneticPr fontId="1"/>
  </si>
  <si>
    <t>堀之内</t>
  </si>
  <si>
    <t>駅前西</t>
  </si>
  <si>
    <t>県告227</t>
    <rPh sb="0" eb="1">
      <t>ケン</t>
    </rPh>
    <rPh sb="1" eb="2">
      <t>コク</t>
    </rPh>
    <phoneticPr fontId="1"/>
  </si>
  <si>
    <t>公団</t>
  </si>
  <si>
    <t>築地上</t>
    <phoneticPr fontId="1"/>
  </si>
  <si>
    <t>（図書行方不明）</t>
    <rPh sb="1" eb="3">
      <t>トショ</t>
    </rPh>
    <rPh sb="3" eb="5">
      <t>ユクエ</t>
    </rPh>
    <rPh sb="5" eb="7">
      <t>フメイ</t>
    </rPh>
    <phoneticPr fontId="1"/>
  </si>
  <si>
    <t>若王子</t>
  </si>
  <si>
    <t>三沢</t>
  </si>
  <si>
    <t>駅南</t>
    <phoneticPr fontId="1"/>
  </si>
  <si>
    <t>県告63</t>
    <phoneticPr fontId="1"/>
  </si>
  <si>
    <t>駅南第一</t>
  </si>
  <si>
    <t>駅南第二</t>
  </si>
  <si>
    <t>五十海第二</t>
    <phoneticPr fontId="1"/>
  </si>
  <si>
    <t>水守</t>
  </si>
  <si>
    <t>県告957</t>
    <phoneticPr fontId="1"/>
  </si>
  <si>
    <t>横内・三輪</t>
    <rPh sb="0" eb="2">
      <t>ヨコウチ</t>
    </rPh>
    <rPh sb="3" eb="5">
      <t>ミワ</t>
    </rPh>
    <phoneticPr fontId="1"/>
  </si>
  <si>
    <t>市告152</t>
    <rPh sb="0" eb="1">
      <t>シ</t>
    </rPh>
    <rPh sb="1" eb="2">
      <t>コク</t>
    </rPh>
    <phoneticPr fontId="1"/>
  </si>
  <si>
    <t>町告13</t>
    <phoneticPr fontId="1"/>
  </si>
  <si>
    <t>吉ノ本</t>
  </si>
  <si>
    <t>横内・三輪
（旧岡部）</t>
    <rPh sb="0" eb="2">
      <t>ヨコウチ</t>
    </rPh>
    <rPh sb="3" eb="5">
      <t>ミワ</t>
    </rPh>
    <rPh sb="7" eb="8">
      <t>キュウ</t>
    </rPh>
    <rPh sb="8" eb="10">
      <t>オカベ</t>
    </rPh>
    <phoneticPr fontId="1"/>
  </si>
  <si>
    <t>町告49</t>
    <rPh sb="0" eb="1">
      <t>マチ</t>
    </rPh>
    <phoneticPr fontId="1"/>
  </si>
  <si>
    <t>鬼岩寺</t>
    <rPh sb="0" eb="1">
      <t>オニ</t>
    </rPh>
    <rPh sb="1" eb="2">
      <t>イワ</t>
    </rPh>
    <rPh sb="2" eb="3">
      <t>テラ</t>
    </rPh>
    <phoneticPr fontId="1"/>
  </si>
  <si>
    <t>大谷川</t>
    <rPh sb="0" eb="2">
      <t>オオヤ</t>
    </rPh>
    <rPh sb="2" eb="3">
      <t>カワ</t>
    </rPh>
    <phoneticPr fontId="1"/>
  </si>
  <si>
    <t>第二大谷川</t>
    <rPh sb="0" eb="1">
      <t>ダイ</t>
    </rPh>
    <rPh sb="1" eb="2">
      <t>ニ</t>
    </rPh>
    <rPh sb="2" eb="4">
      <t>オオヤ</t>
    </rPh>
    <rPh sb="4" eb="5">
      <t>カワ</t>
    </rPh>
    <phoneticPr fontId="1"/>
  </si>
  <si>
    <t>打越</t>
    <rPh sb="0" eb="1">
      <t>ダ</t>
    </rPh>
    <rPh sb="1" eb="2">
      <t>コ</t>
    </rPh>
    <phoneticPr fontId="1"/>
  </si>
  <si>
    <t>第三大谷川</t>
    <rPh sb="0" eb="1">
      <t>ダイ</t>
    </rPh>
    <rPh sb="2" eb="4">
      <t>オオヤ</t>
    </rPh>
    <rPh sb="4" eb="5">
      <t>カワ</t>
    </rPh>
    <phoneticPr fontId="1"/>
  </si>
  <si>
    <t>五十海</t>
    <phoneticPr fontId="1"/>
  </si>
  <si>
    <t>鬼島</t>
    <rPh sb="0" eb="1">
      <t>オニ</t>
    </rPh>
    <rPh sb="1" eb="2">
      <t>シマ</t>
    </rPh>
    <phoneticPr fontId="1"/>
  </si>
  <si>
    <t>瀬古</t>
    <rPh sb="0" eb="2">
      <t>セコ</t>
    </rPh>
    <phoneticPr fontId="1"/>
  </si>
  <si>
    <t>青葉町</t>
    <rPh sb="0" eb="3">
      <t>アオバチョウ</t>
    </rPh>
    <phoneticPr fontId="1"/>
  </si>
  <si>
    <t>南新屋</t>
    <rPh sb="0" eb="1">
      <t>ナン</t>
    </rPh>
    <rPh sb="1" eb="2">
      <t>シン</t>
    </rPh>
    <rPh sb="2" eb="3">
      <t>ヤ</t>
    </rPh>
    <phoneticPr fontId="1"/>
  </si>
  <si>
    <t>市部</t>
    <rPh sb="0" eb="1">
      <t>シ</t>
    </rPh>
    <rPh sb="1" eb="2">
      <t>ブ</t>
    </rPh>
    <phoneticPr fontId="1"/>
  </si>
  <si>
    <t>東町</t>
    <rPh sb="0" eb="2">
      <t>ヒガシチョウ</t>
    </rPh>
    <phoneticPr fontId="1"/>
  </si>
  <si>
    <t>谷原</t>
    <rPh sb="0" eb="2">
      <t>タニハラ</t>
    </rPh>
    <phoneticPr fontId="1"/>
  </si>
  <si>
    <t>志太五丁目</t>
    <rPh sb="0" eb="2">
      <t>シダ</t>
    </rPh>
    <rPh sb="2" eb="5">
      <t>５チョウメ</t>
    </rPh>
    <phoneticPr fontId="1"/>
  </si>
  <si>
    <t>五十海藤岡</t>
    <rPh sb="0" eb="2">
      <t>５０</t>
    </rPh>
    <rPh sb="2" eb="3">
      <t>ウミ</t>
    </rPh>
    <rPh sb="3" eb="5">
      <t>フジオカ</t>
    </rPh>
    <phoneticPr fontId="1"/>
  </si>
  <si>
    <t>南新屋共同</t>
    <rPh sb="0" eb="1">
      <t>ナン</t>
    </rPh>
    <rPh sb="1" eb="2">
      <t>シン</t>
    </rPh>
    <rPh sb="2" eb="3">
      <t>ヤ</t>
    </rPh>
    <rPh sb="3" eb="5">
      <t>キョウドウ</t>
    </rPh>
    <phoneticPr fontId="1"/>
  </si>
  <si>
    <t>漁港周辺</t>
    <phoneticPr fontId="1"/>
  </si>
  <si>
    <t>焼津</t>
    <rPh sb="0" eb="2">
      <t>ヤイヅ</t>
    </rPh>
    <phoneticPr fontId="1"/>
  </si>
  <si>
    <t>焼津第二</t>
    <rPh sb="0" eb="2">
      <t>ヤイヅ</t>
    </rPh>
    <rPh sb="2" eb="3">
      <t>ダイ</t>
    </rPh>
    <rPh sb="3" eb="4">
      <t>ニ</t>
    </rPh>
    <phoneticPr fontId="1"/>
  </si>
  <si>
    <t>駅裏</t>
    <rPh sb="0" eb="1">
      <t>エキ</t>
    </rPh>
    <rPh sb="1" eb="2">
      <t>ウラ</t>
    </rPh>
    <phoneticPr fontId="1"/>
  </si>
  <si>
    <t>駅北</t>
    <rPh sb="0" eb="1">
      <t>エキ</t>
    </rPh>
    <rPh sb="1" eb="2">
      <t>キタ</t>
    </rPh>
    <phoneticPr fontId="1"/>
  </si>
  <si>
    <t>小川第一</t>
  </si>
  <si>
    <t>県告818</t>
    <phoneticPr fontId="1"/>
  </si>
  <si>
    <t>石津</t>
  </si>
  <si>
    <t>小川第二</t>
  </si>
  <si>
    <t>県告1051</t>
    <phoneticPr fontId="1"/>
  </si>
  <si>
    <t>大村北部</t>
  </si>
  <si>
    <t>八楠</t>
  </si>
  <si>
    <t>県告190</t>
    <phoneticPr fontId="1"/>
  </si>
  <si>
    <t>小川第三</t>
  </si>
  <si>
    <t>市告246</t>
    <phoneticPr fontId="1"/>
  </si>
  <si>
    <t>西焼津駅周辺</t>
  </si>
  <si>
    <t>焼津市南部</t>
  </si>
  <si>
    <t>県告110</t>
    <phoneticPr fontId="1"/>
  </si>
  <si>
    <t>大村南部</t>
  </si>
  <si>
    <t>市告320</t>
    <phoneticPr fontId="1"/>
  </si>
  <si>
    <t>東小川</t>
  </si>
  <si>
    <t>大覚寺八楠</t>
  </si>
  <si>
    <t>市告234</t>
    <rPh sb="0" eb="2">
      <t>シコク</t>
    </rPh>
    <phoneticPr fontId="1"/>
  </si>
  <si>
    <t>会下ノ島石津</t>
    <rPh sb="0" eb="1">
      <t>カイ</t>
    </rPh>
    <rPh sb="1" eb="2">
      <t>シタ</t>
    </rPh>
    <rPh sb="3" eb="4">
      <t>シマ</t>
    </rPh>
    <rPh sb="4" eb="6">
      <t>イシヅ</t>
    </rPh>
    <phoneticPr fontId="1"/>
  </si>
  <si>
    <t>県告1025</t>
    <phoneticPr fontId="1"/>
  </si>
  <si>
    <t>小川港周辺</t>
    <rPh sb="0" eb="2">
      <t>オガワ</t>
    </rPh>
    <rPh sb="2" eb="3">
      <t>ミナト</t>
    </rPh>
    <rPh sb="3" eb="5">
      <t>シュウヘン</t>
    </rPh>
    <phoneticPr fontId="1"/>
  </si>
  <si>
    <t>石津港周辺</t>
    <rPh sb="0" eb="1">
      <t>イシ</t>
    </rPh>
    <rPh sb="1" eb="2">
      <t>ツ</t>
    </rPh>
    <rPh sb="2" eb="3">
      <t>ミナト</t>
    </rPh>
    <rPh sb="3" eb="5">
      <t>シュウヘン</t>
    </rPh>
    <phoneticPr fontId="1"/>
  </si>
  <si>
    <t>バラジマ</t>
    <phoneticPr fontId="1"/>
  </si>
  <si>
    <t>田尻北</t>
    <rPh sb="0" eb="2">
      <t>タジリ</t>
    </rPh>
    <rPh sb="2" eb="3">
      <t>キタ</t>
    </rPh>
    <phoneticPr fontId="1"/>
  </si>
  <si>
    <t>大・大村</t>
    <rPh sb="0" eb="1">
      <t>ダイ</t>
    </rPh>
    <rPh sb="2" eb="4">
      <t>オオムラ</t>
    </rPh>
    <phoneticPr fontId="1"/>
  </si>
  <si>
    <t>田尻北第二</t>
    <rPh sb="0" eb="2">
      <t>タジリ</t>
    </rPh>
    <rPh sb="2" eb="3">
      <t>キタ</t>
    </rPh>
    <rPh sb="3" eb="4">
      <t>ダイ</t>
    </rPh>
    <rPh sb="4" eb="5">
      <t>ニ</t>
    </rPh>
    <phoneticPr fontId="1"/>
  </si>
  <si>
    <t>島田中央第一</t>
  </si>
  <si>
    <t>県告1067</t>
    <phoneticPr fontId="1"/>
  </si>
  <si>
    <t>島田中央第二</t>
  </si>
  <si>
    <t>島田中央第三</t>
  </si>
  <si>
    <t>県告271</t>
    <phoneticPr fontId="1"/>
  </si>
  <si>
    <t>往還下</t>
    <phoneticPr fontId="1"/>
  </si>
  <si>
    <t>町告18</t>
    <rPh sb="0" eb="1">
      <t>チョウ</t>
    </rPh>
    <phoneticPr fontId="1"/>
  </si>
  <si>
    <t>北島</t>
    <rPh sb="0" eb="2">
      <t>キタジマ</t>
    </rPh>
    <phoneticPr fontId="1"/>
  </si>
  <si>
    <t>旭町</t>
    <rPh sb="0" eb="1">
      <t>アサヒ</t>
    </rPh>
    <rPh sb="1" eb="2">
      <t>チョウ</t>
    </rPh>
    <phoneticPr fontId="1"/>
  </si>
  <si>
    <t>道悦島</t>
    <rPh sb="0" eb="1">
      <t>ドウ</t>
    </rPh>
    <rPh sb="1" eb="2">
      <t>エツ</t>
    </rPh>
    <rPh sb="2" eb="3">
      <t>ジマ</t>
    </rPh>
    <phoneticPr fontId="1"/>
  </si>
  <si>
    <t>北島東</t>
    <rPh sb="0" eb="2">
      <t>キタジマ</t>
    </rPh>
    <rPh sb="2" eb="3">
      <t>ヒガシ</t>
    </rPh>
    <phoneticPr fontId="1"/>
  </si>
  <si>
    <t>稲荷四丁目</t>
    <rPh sb="0" eb="2">
      <t>イナリ</t>
    </rPh>
    <rPh sb="2" eb="3">
      <t>４</t>
    </rPh>
    <rPh sb="3" eb="5">
      <t>チョウメ</t>
    </rPh>
    <phoneticPr fontId="1"/>
  </si>
  <si>
    <t>中河町第一</t>
    <rPh sb="0" eb="2">
      <t>ナカガワ</t>
    </rPh>
    <rPh sb="2" eb="3">
      <t>マチ</t>
    </rPh>
    <rPh sb="3" eb="4">
      <t>ダイ</t>
    </rPh>
    <rPh sb="4" eb="5">
      <t>イチ</t>
    </rPh>
    <phoneticPr fontId="1"/>
  </si>
  <si>
    <t>川向</t>
  </si>
  <si>
    <t>町告120</t>
    <rPh sb="0" eb="1">
      <t>チョウ</t>
    </rPh>
    <phoneticPr fontId="1"/>
  </si>
  <si>
    <t>住吉富士見</t>
    <rPh sb="0" eb="2">
      <t>スミヨシ</t>
    </rPh>
    <rPh sb="2" eb="5">
      <t>フジミ</t>
    </rPh>
    <phoneticPr fontId="1"/>
  </si>
  <si>
    <t>大沢波津</t>
  </si>
  <si>
    <t>波津</t>
  </si>
  <si>
    <t>中槍</t>
  </si>
  <si>
    <t>波津ノ谷</t>
  </si>
  <si>
    <t>IC北側</t>
    <rPh sb="2" eb="4">
      <t>キタガワ</t>
    </rPh>
    <phoneticPr fontId="13"/>
  </si>
  <si>
    <t>ー</t>
    <phoneticPr fontId="13"/>
  </si>
  <si>
    <t>組合</t>
    <rPh sb="0" eb="2">
      <t>クミアイ</t>
    </rPh>
    <phoneticPr fontId="13"/>
  </si>
  <si>
    <t>長者坪</t>
  </si>
  <si>
    <t>町告27</t>
    <rPh sb="0" eb="1">
      <t>チョウ</t>
    </rPh>
    <rPh sb="1" eb="2">
      <t>コク</t>
    </rPh>
    <phoneticPr fontId="1"/>
  </si>
  <si>
    <t>下御崎</t>
    <rPh sb="0" eb="1">
      <t>シモ</t>
    </rPh>
    <rPh sb="1" eb="2">
      <t>オ</t>
    </rPh>
    <rPh sb="2" eb="3">
      <t>ザキ</t>
    </rPh>
    <phoneticPr fontId="1"/>
  </si>
  <si>
    <t>掛川第一</t>
  </si>
  <si>
    <t>建告707</t>
    <phoneticPr fontId="1"/>
  </si>
  <si>
    <t>掛川第二</t>
  </si>
  <si>
    <t>建告486</t>
    <phoneticPr fontId="1"/>
  </si>
  <si>
    <t>掛川駅前</t>
  </si>
  <si>
    <t>上張</t>
    <rPh sb="0" eb="1">
      <t>ウエ</t>
    </rPh>
    <rPh sb="1" eb="2">
      <t>ハリ</t>
    </rPh>
    <phoneticPr fontId="1"/>
  </si>
  <si>
    <t>下西郷</t>
    <phoneticPr fontId="1"/>
  </si>
  <si>
    <t>花崎</t>
    <phoneticPr fontId="1"/>
  </si>
  <si>
    <t>七日新田</t>
    <phoneticPr fontId="1"/>
  </si>
  <si>
    <t>金城</t>
    <phoneticPr fontId="1"/>
  </si>
  <si>
    <t>大多郎</t>
    <phoneticPr fontId="1"/>
  </si>
  <si>
    <t>山麗</t>
    <phoneticPr fontId="1"/>
  </si>
  <si>
    <t>掛川駅南</t>
  </si>
  <si>
    <t>県告1156</t>
    <phoneticPr fontId="1"/>
  </si>
  <si>
    <t>谷ノ口</t>
    <phoneticPr fontId="1"/>
  </si>
  <si>
    <t>杉谷・葛川</t>
  </si>
  <si>
    <t>県告1157</t>
    <phoneticPr fontId="1"/>
  </si>
  <si>
    <t>掛川駅北</t>
  </si>
  <si>
    <t>東部工業団地</t>
    <phoneticPr fontId="1"/>
  </si>
  <si>
    <t>宮脇桑原</t>
    <phoneticPr fontId="1"/>
  </si>
  <si>
    <t>家代</t>
  </si>
  <si>
    <t>水垂第一</t>
  </si>
  <si>
    <t>長谷</t>
  </si>
  <si>
    <t>県告731</t>
    <phoneticPr fontId="1"/>
  </si>
  <si>
    <t>上屋敷・西郷</t>
  </si>
  <si>
    <t>県告629</t>
    <phoneticPr fontId="1"/>
  </si>
  <si>
    <t>東名掛川IC周辺</t>
    <phoneticPr fontId="1"/>
  </si>
  <si>
    <t>県告239</t>
    <phoneticPr fontId="1"/>
  </si>
  <si>
    <t>宮脇第一</t>
  </si>
  <si>
    <t>市告95</t>
    <rPh sb="0" eb="2">
      <t>シコク</t>
    </rPh>
    <phoneticPr fontId="1"/>
  </si>
  <si>
    <t>水垂第二</t>
  </si>
  <si>
    <t>西大渕</t>
  </si>
  <si>
    <t>洋望台</t>
  </si>
  <si>
    <t>二瀬川第一</t>
    <phoneticPr fontId="1"/>
  </si>
  <si>
    <t>二瀬川第二</t>
    <phoneticPr fontId="1"/>
  </si>
  <si>
    <t>十九首・小鷹町</t>
    <phoneticPr fontId="1"/>
  </si>
  <si>
    <t>下垂木一丁田</t>
    <rPh sb="0" eb="1">
      <t>シモ</t>
    </rPh>
    <rPh sb="1" eb="3">
      <t>タルキ</t>
    </rPh>
    <rPh sb="3" eb="5">
      <t>イッチョウ</t>
    </rPh>
    <rPh sb="5" eb="6">
      <t>タ</t>
    </rPh>
    <phoneticPr fontId="1"/>
  </si>
  <si>
    <t>潮海寺</t>
  </si>
  <si>
    <t>県告828</t>
    <phoneticPr fontId="1"/>
  </si>
  <si>
    <t>仲島</t>
    <phoneticPr fontId="1"/>
  </si>
  <si>
    <t>菊川駅南</t>
  </si>
  <si>
    <t>中部第一</t>
    <phoneticPr fontId="1"/>
  </si>
  <si>
    <t>南部第二</t>
  </si>
  <si>
    <t>県告1139</t>
    <phoneticPr fontId="1"/>
  </si>
  <si>
    <t>宮の西</t>
  </si>
  <si>
    <t>県告216</t>
    <phoneticPr fontId="1"/>
  </si>
  <si>
    <t>平川</t>
  </si>
  <si>
    <t>町告18</t>
    <phoneticPr fontId="1"/>
  </si>
  <si>
    <t>大淵ヶ谷</t>
    <rPh sb="0" eb="2">
      <t>オオブチ</t>
    </rPh>
    <rPh sb="3" eb="4">
      <t>ヤ</t>
    </rPh>
    <phoneticPr fontId="1"/>
  </si>
  <si>
    <t>島崎</t>
    <rPh sb="0" eb="2">
      <t>シマザキ</t>
    </rPh>
    <phoneticPr fontId="1"/>
  </si>
  <si>
    <t>南部第一</t>
    <rPh sb="0" eb="2">
      <t>ナンブ</t>
    </rPh>
    <rPh sb="3" eb="4">
      <t>イチ</t>
    </rPh>
    <phoneticPr fontId="1"/>
  </si>
  <si>
    <t>高尾</t>
  </si>
  <si>
    <t>建告82</t>
    <phoneticPr fontId="1"/>
  </si>
  <si>
    <t>県告1007</t>
    <phoneticPr fontId="1"/>
  </si>
  <si>
    <t>広岡</t>
  </si>
  <si>
    <t>堀越</t>
  </si>
  <si>
    <t>広岡第二</t>
  </si>
  <si>
    <t>市告44</t>
    <phoneticPr fontId="1"/>
  </si>
  <si>
    <t>下山梨</t>
    <phoneticPr fontId="1"/>
  </si>
  <si>
    <t>神長</t>
  </si>
  <si>
    <t>県告947</t>
    <phoneticPr fontId="1"/>
  </si>
  <si>
    <t>川井北</t>
  </si>
  <si>
    <t>川井南</t>
  </si>
  <si>
    <t>春岡</t>
  </si>
  <si>
    <t>県告1008</t>
    <phoneticPr fontId="1"/>
  </si>
  <si>
    <t>上山梨第二</t>
  </si>
  <si>
    <t>上石野</t>
  </si>
  <si>
    <t>県告615</t>
    <phoneticPr fontId="1"/>
  </si>
  <si>
    <t>祢宜弥</t>
    <phoneticPr fontId="1"/>
  </si>
  <si>
    <t>久能</t>
  </si>
  <si>
    <t>上山梨</t>
  </si>
  <si>
    <t>川井</t>
  </si>
  <si>
    <t>久能第二</t>
  </si>
  <si>
    <t>久能向</t>
  </si>
  <si>
    <t>田原田園</t>
  </si>
  <si>
    <t>高尾・栄町</t>
    <rPh sb="0" eb="2">
      <t>タカオ</t>
    </rPh>
    <rPh sb="3" eb="5">
      <t>サカエマチ</t>
    </rPh>
    <phoneticPr fontId="1"/>
  </si>
  <si>
    <t>袋井駅南都市拠点</t>
    <rPh sb="0" eb="2">
      <t>フクロイ</t>
    </rPh>
    <rPh sb="2" eb="3">
      <t>エキ</t>
    </rPh>
    <rPh sb="3" eb="4">
      <t>ミナミ</t>
    </rPh>
    <rPh sb="4" eb="6">
      <t>トシ</t>
    </rPh>
    <rPh sb="6" eb="8">
      <t>キョテン</t>
    </rPh>
    <phoneticPr fontId="1"/>
  </si>
  <si>
    <t>市告18２</t>
    <rPh sb="0" eb="1">
      <t>シ</t>
    </rPh>
    <rPh sb="1" eb="2">
      <t>コク</t>
    </rPh>
    <phoneticPr fontId="1"/>
  </si>
  <si>
    <t>上山梨沿道整備</t>
    <rPh sb="0" eb="1">
      <t>カミ</t>
    </rPh>
    <rPh sb="1" eb="3">
      <t>ヤマナシ</t>
    </rPh>
    <rPh sb="3" eb="5">
      <t>エンドウ</t>
    </rPh>
    <rPh sb="5" eb="7">
      <t>セイビ</t>
    </rPh>
    <phoneticPr fontId="1"/>
  </si>
  <si>
    <t>袋井駅南田端商業</t>
    <rPh sb="0" eb="2">
      <t>フクロイ</t>
    </rPh>
    <rPh sb="2" eb="3">
      <t>エキ</t>
    </rPh>
    <rPh sb="3" eb="4">
      <t>ミナミ</t>
    </rPh>
    <rPh sb="4" eb="6">
      <t>タバタ</t>
    </rPh>
    <rPh sb="6" eb="8">
      <t>ショウギョウ</t>
    </rPh>
    <phoneticPr fontId="1"/>
  </si>
  <si>
    <t>大門沿道整備</t>
    <rPh sb="0" eb="6">
      <t>ダイモンエンドウセイビ</t>
    </rPh>
    <phoneticPr fontId="1"/>
  </si>
  <si>
    <t>土橋</t>
    <rPh sb="0" eb="2">
      <t>ツチハシ</t>
    </rPh>
    <phoneticPr fontId="1"/>
  </si>
  <si>
    <t>森町第二</t>
    <rPh sb="0" eb="2">
      <t>モリマチ</t>
    </rPh>
    <rPh sb="2" eb="3">
      <t>ダイ</t>
    </rPh>
    <rPh sb="3" eb="4">
      <t>2</t>
    </rPh>
    <phoneticPr fontId="1"/>
  </si>
  <si>
    <t>町告34</t>
    <rPh sb="0" eb="1">
      <t>マチ</t>
    </rPh>
    <rPh sb="1" eb="2">
      <t>コク</t>
    </rPh>
    <phoneticPr fontId="1"/>
  </si>
  <si>
    <t>森町天宮</t>
    <rPh sb="0" eb="2">
      <t>モリマチ</t>
    </rPh>
    <phoneticPr fontId="1"/>
  </si>
  <si>
    <t>町告83</t>
    <rPh sb="0" eb="1">
      <t>マチ</t>
    </rPh>
    <phoneticPr fontId="1"/>
  </si>
  <si>
    <t>森町第一</t>
    <rPh sb="0" eb="2">
      <t>モリマチ</t>
    </rPh>
    <rPh sb="2" eb="3">
      <t>ダイ</t>
    </rPh>
    <rPh sb="3" eb="4">
      <t>1</t>
    </rPh>
    <phoneticPr fontId="1"/>
  </si>
  <si>
    <t>森町第三</t>
    <rPh sb="0" eb="2">
      <t>モリマチ</t>
    </rPh>
    <rPh sb="2" eb="3">
      <t>ダイ</t>
    </rPh>
    <rPh sb="3" eb="4">
      <t>3</t>
    </rPh>
    <phoneticPr fontId="1"/>
  </si>
  <si>
    <t>森町駅南</t>
    <rPh sb="0" eb="2">
      <t>モリマチ</t>
    </rPh>
    <rPh sb="2" eb="3">
      <t>エキ</t>
    </rPh>
    <rPh sb="3" eb="4">
      <t>ナン</t>
    </rPh>
    <phoneticPr fontId="1"/>
  </si>
  <si>
    <t>森町大門東</t>
    <rPh sb="0" eb="2">
      <t>モリマチ</t>
    </rPh>
    <rPh sb="2" eb="4">
      <t>ダイモン</t>
    </rPh>
    <rPh sb="4" eb="5">
      <t>ヒガシ</t>
    </rPh>
    <phoneticPr fontId="1"/>
  </si>
  <si>
    <t>森町駅東</t>
    <rPh sb="0" eb="2">
      <t>モリマチ</t>
    </rPh>
    <rPh sb="2" eb="3">
      <t>エキ</t>
    </rPh>
    <rPh sb="3" eb="4">
      <t>ヒガシ</t>
    </rPh>
    <phoneticPr fontId="1"/>
  </si>
  <si>
    <t>国府台</t>
  </si>
  <si>
    <t>建告257</t>
    <phoneticPr fontId="1"/>
  </si>
  <si>
    <t>建告698</t>
    <phoneticPr fontId="1"/>
  </si>
  <si>
    <t>富士見北</t>
  </si>
  <si>
    <t>県告696</t>
    <phoneticPr fontId="1"/>
  </si>
  <si>
    <t>今之浦</t>
  </si>
  <si>
    <t>県告996</t>
    <phoneticPr fontId="1"/>
  </si>
  <si>
    <t>二之宮東</t>
  </si>
  <si>
    <t>安久路第二</t>
    <phoneticPr fontId="1"/>
  </si>
  <si>
    <t>県告918</t>
    <phoneticPr fontId="1"/>
  </si>
  <si>
    <t>駅北</t>
    <phoneticPr fontId="1"/>
  </si>
  <si>
    <t>市告34</t>
    <rPh sb="0" eb="1">
      <t>シ</t>
    </rPh>
    <rPh sb="1" eb="2">
      <t>コク</t>
    </rPh>
    <phoneticPr fontId="1"/>
  </si>
  <si>
    <t>県告962</t>
    <rPh sb="0" eb="1">
      <t>ケン</t>
    </rPh>
    <phoneticPr fontId="1"/>
  </si>
  <si>
    <t>新貝</t>
  </si>
  <si>
    <t>鎌田第一</t>
  </si>
  <si>
    <t>市告 209</t>
    <rPh sb="0" eb="2">
      <t>シコク</t>
    </rPh>
    <phoneticPr fontId="1"/>
  </si>
  <si>
    <t>遠州豊田PA周辺</t>
    <rPh sb="0" eb="2">
      <t>エンシュウ</t>
    </rPh>
    <rPh sb="2" eb="4">
      <t>トヨタ</t>
    </rPh>
    <rPh sb="6" eb="8">
      <t>シュウヘン</t>
    </rPh>
    <phoneticPr fontId="1"/>
  </si>
  <si>
    <t>市告 272</t>
    <rPh sb="0" eb="1">
      <t>シ</t>
    </rPh>
    <rPh sb="1" eb="2">
      <t>コク</t>
    </rPh>
    <phoneticPr fontId="1"/>
  </si>
  <si>
    <t>南部工専</t>
    <phoneticPr fontId="1"/>
  </si>
  <si>
    <t>県告1218</t>
    <phoneticPr fontId="1"/>
  </si>
  <si>
    <t>豊田新駅周辺</t>
    <rPh sb="0" eb="2">
      <t>トヨダ</t>
    </rPh>
    <phoneticPr fontId="1"/>
  </si>
  <si>
    <t>県告 394</t>
    <phoneticPr fontId="1"/>
  </si>
  <si>
    <t>中泉町中部</t>
  </si>
  <si>
    <t>中泉町西部</t>
  </si>
  <si>
    <t>只来下</t>
  </si>
  <si>
    <t>富士見台</t>
  </si>
  <si>
    <t>権現</t>
  </si>
  <si>
    <t>西貝塚</t>
  </si>
  <si>
    <t>城之崎</t>
  </si>
  <si>
    <t>安久路</t>
  </si>
  <si>
    <t>水堀</t>
  </si>
  <si>
    <t>川袋</t>
  </si>
  <si>
    <t>汐溜</t>
  </si>
  <si>
    <t>家田</t>
  </si>
  <si>
    <t>水堀第二</t>
  </si>
  <si>
    <t>豊岡駅前</t>
    <rPh sb="0" eb="2">
      <t>トヨオカ</t>
    </rPh>
    <rPh sb="2" eb="4">
      <t>エキマエ</t>
    </rPh>
    <phoneticPr fontId="1"/>
  </si>
  <si>
    <t>見付美登里</t>
    <rPh sb="0" eb="2">
      <t>ミツケ</t>
    </rPh>
    <rPh sb="2" eb="5">
      <t>ミドリ</t>
    </rPh>
    <phoneticPr fontId="1"/>
  </si>
  <si>
    <t>見付美登里第二</t>
    <rPh sb="0" eb="2">
      <t>ミツケ</t>
    </rPh>
    <rPh sb="2" eb="5">
      <t>ミドリ</t>
    </rPh>
    <rPh sb="5" eb="6">
      <t>ダイ</t>
    </rPh>
    <rPh sb="6" eb="7">
      <t>2</t>
    </rPh>
    <phoneticPr fontId="1"/>
  </si>
  <si>
    <t>東大久保第１期</t>
    <rPh sb="0" eb="4">
      <t>ヒガシオオクボ</t>
    </rPh>
    <rPh sb="4" eb="5">
      <t>ダイ</t>
    </rPh>
    <rPh sb="6" eb="7">
      <t>キ</t>
    </rPh>
    <phoneticPr fontId="1"/>
  </si>
  <si>
    <t>高塚駅北</t>
    <rPh sb="0" eb="2">
      <t>タカツカ</t>
    </rPh>
    <rPh sb="2" eb="3">
      <t>エキ</t>
    </rPh>
    <rPh sb="3" eb="4">
      <t>キタ</t>
    </rPh>
    <phoneticPr fontId="13"/>
  </si>
  <si>
    <t>市告447</t>
    <rPh sb="0" eb="1">
      <t>シ</t>
    </rPh>
    <rPh sb="1" eb="2">
      <t>コク</t>
    </rPh>
    <phoneticPr fontId="13"/>
  </si>
  <si>
    <t>市</t>
    <rPh sb="0" eb="1">
      <t>シ</t>
    </rPh>
    <phoneticPr fontId="13"/>
  </si>
  <si>
    <t>都田川山</t>
    <rPh sb="0" eb="2">
      <t>ミヤコダ</t>
    </rPh>
    <rPh sb="2" eb="3">
      <t>カワ</t>
    </rPh>
    <rPh sb="3" eb="4">
      <t>ヤマ</t>
    </rPh>
    <phoneticPr fontId="13"/>
  </si>
  <si>
    <t>市告32</t>
    <rPh sb="0" eb="1">
      <t>シ</t>
    </rPh>
    <rPh sb="1" eb="2">
      <t>コク</t>
    </rPh>
    <phoneticPr fontId="13"/>
  </si>
  <si>
    <t>個人</t>
    <rPh sb="0" eb="2">
      <t>コジン</t>
    </rPh>
    <phoneticPr fontId="13"/>
  </si>
  <si>
    <t>船明</t>
    <rPh sb="0" eb="1">
      <t>フネ</t>
    </rPh>
    <rPh sb="1" eb="2">
      <t>メイ</t>
    </rPh>
    <phoneticPr fontId="13"/>
  </si>
  <si>
    <t>市告213</t>
    <rPh sb="0" eb="1">
      <t>シ</t>
    </rPh>
    <rPh sb="1" eb="2">
      <t>コク</t>
    </rPh>
    <phoneticPr fontId="13"/>
  </si>
  <si>
    <t>県告583</t>
    <rPh sb="0" eb="1">
      <t>ケン</t>
    </rPh>
    <rPh sb="1" eb="2">
      <t>コク</t>
    </rPh>
    <phoneticPr fontId="13"/>
  </si>
  <si>
    <t>海老塚</t>
  </si>
  <si>
    <t>建告1652</t>
    <phoneticPr fontId="13"/>
  </si>
  <si>
    <t>豊隆</t>
  </si>
  <si>
    <t>県告705</t>
    <phoneticPr fontId="13"/>
  </si>
  <si>
    <t>駅周辺</t>
  </si>
  <si>
    <t>県告381</t>
    <rPh sb="0" eb="1">
      <t>ケン</t>
    </rPh>
    <rPh sb="1" eb="2">
      <t>コク</t>
    </rPh>
    <phoneticPr fontId="13"/>
  </si>
  <si>
    <t>早出</t>
  </si>
  <si>
    <t>県告993</t>
    <phoneticPr fontId="13"/>
  </si>
  <si>
    <t>子安</t>
  </si>
  <si>
    <t>県告283</t>
    <phoneticPr fontId="13"/>
  </si>
  <si>
    <t>高丘葵</t>
    <phoneticPr fontId="13"/>
  </si>
  <si>
    <t>県告334</t>
    <rPh sb="0" eb="1">
      <t>ケン</t>
    </rPh>
    <phoneticPr fontId="13"/>
  </si>
  <si>
    <t>早出北</t>
    <phoneticPr fontId="13"/>
  </si>
  <si>
    <t>市告135</t>
    <phoneticPr fontId="13"/>
  </si>
  <si>
    <t>上島東</t>
    <phoneticPr fontId="13"/>
  </si>
  <si>
    <t>県告307</t>
    <phoneticPr fontId="13"/>
  </si>
  <si>
    <t>渡瀬</t>
    <phoneticPr fontId="13"/>
  </si>
  <si>
    <t>市告16</t>
    <phoneticPr fontId="13"/>
  </si>
  <si>
    <t>佐鳴湖西岸</t>
  </si>
  <si>
    <t>県告967</t>
    <phoneticPr fontId="13"/>
  </si>
  <si>
    <t>東伊場南</t>
    <phoneticPr fontId="13"/>
  </si>
  <si>
    <t>市告203</t>
    <phoneticPr fontId="13"/>
  </si>
  <si>
    <t>都田</t>
  </si>
  <si>
    <t>県告718</t>
    <phoneticPr fontId="13"/>
  </si>
  <si>
    <t>有玉西</t>
  </si>
  <si>
    <t>県告303</t>
    <phoneticPr fontId="13"/>
  </si>
  <si>
    <t>半田</t>
  </si>
  <si>
    <t>県告974</t>
    <phoneticPr fontId="13"/>
  </si>
  <si>
    <t>東第一</t>
  </si>
  <si>
    <t>県告1102</t>
    <phoneticPr fontId="13"/>
  </si>
  <si>
    <t>南平第二</t>
  </si>
  <si>
    <t>市告41</t>
    <phoneticPr fontId="13"/>
  </si>
  <si>
    <t>半田南</t>
  </si>
  <si>
    <t>市告68</t>
    <phoneticPr fontId="13"/>
  </si>
  <si>
    <t>東第二</t>
  </si>
  <si>
    <t>県告430</t>
    <phoneticPr fontId="13"/>
  </si>
  <si>
    <t>南浅田</t>
  </si>
  <si>
    <t>市告126</t>
    <phoneticPr fontId="13"/>
  </si>
  <si>
    <t>和地</t>
  </si>
  <si>
    <t>県告973</t>
    <phoneticPr fontId="13"/>
  </si>
  <si>
    <t>西都</t>
    <rPh sb="0" eb="1">
      <t>セイ</t>
    </rPh>
    <rPh sb="1" eb="2">
      <t>ト</t>
    </rPh>
    <phoneticPr fontId="13"/>
  </si>
  <si>
    <t>県告628</t>
    <phoneticPr fontId="13"/>
  </si>
  <si>
    <t>高竜</t>
  </si>
  <si>
    <t>市告374</t>
    <rPh sb="0" eb="1">
      <t>シ</t>
    </rPh>
    <rPh sb="1" eb="2">
      <t>コク</t>
    </rPh>
    <phoneticPr fontId="13"/>
  </si>
  <si>
    <t>舞阪駅周辺</t>
    <rPh sb="0" eb="2">
      <t>マイサカ</t>
    </rPh>
    <rPh sb="2" eb="3">
      <t>エキ</t>
    </rPh>
    <rPh sb="3" eb="5">
      <t>シュウヘン</t>
    </rPh>
    <phoneticPr fontId="13"/>
  </si>
  <si>
    <t>市告375</t>
    <rPh sb="0" eb="1">
      <t>シ</t>
    </rPh>
    <rPh sb="1" eb="2">
      <t>コク</t>
    </rPh>
    <phoneticPr fontId="13"/>
  </si>
  <si>
    <t>上島駅周辺</t>
    <rPh sb="0" eb="2">
      <t>カミジマ</t>
    </rPh>
    <rPh sb="2" eb="3">
      <t>エキ</t>
    </rPh>
    <rPh sb="3" eb="5">
      <t>シュウヘン</t>
    </rPh>
    <phoneticPr fontId="13"/>
  </si>
  <si>
    <t>市告265</t>
    <rPh sb="0" eb="1">
      <t>シ</t>
    </rPh>
    <rPh sb="1" eb="2">
      <t>コク</t>
    </rPh>
    <phoneticPr fontId="13"/>
  </si>
  <si>
    <t>貴布祢北部</t>
    <phoneticPr fontId="13"/>
  </si>
  <si>
    <t>県告304</t>
    <phoneticPr fontId="13"/>
  </si>
  <si>
    <t>浜北新都市</t>
  </si>
  <si>
    <t>県告1029</t>
    <phoneticPr fontId="13"/>
  </si>
  <si>
    <t>機構</t>
    <rPh sb="0" eb="2">
      <t>キコウ</t>
    </rPh>
    <phoneticPr fontId="13"/>
  </si>
  <si>
    <t>中瀬南部</t>
    <rPh sb="0" eb="2">
      <t>ナカセ</t>
    </rPh>
    <rPh sb="2" eb="4">
      <t>ナンブ</t>
    </rPh>
    <phoneticPr fontId="13"/>
  </si>
  <si>
    <t>堀出前</t>
  </si>
  <si>
    <t>県告757</t>
    <phoneticPr fontId="13"/>
  </si>
  <si>
    <t>井伊谷</t>
    <rPh sb="0" eb="1">
      <t>イド</t>
    </rPh>
    <rPh sb="1" eb="2">
      <t>イズ</t>
    </rPh>
    <rPh sb="2" eb="3">
      <t>タニ</t>
    </rPh>
    <phoneticPr fontId="13"/>
  </si>
  <si>
    <t>県告655</t>
    <phoneticPr fontId="13"/>
  </si>
  <si>
    <t>浜北中央北</t>
    <rPh sb="2" eb="5">
      <t>チュウオウキタ</t>
    </rPh>
    <phoneticPr fontId="13"/>
  </si>
  <si>
    <t>市告244</t>
    <rPh sb="0" eb="1">
      <t>シ</t>
    </rPh>
    <rPh sb="1" eb="2">
      <t>コク</t>
    </rPh>
    <phoneticPr fontId="13"/>
  </si>
  <si>
    <t>高塚駅北第二</t>
    <phoneticPr fontId="13"/>
  </si>
  <si>
    <t>市告57</t>
    <phoneticPr fontId="13"/>
  </si>
  <si>
    <t>東田町</t>
    <rPh sb="0" eb="3">
      <t>ヒガシタマチ</t>
    </rPh>
    <phoneticPr fontId="13"/>
  </si>
  <si>
    <t>稲葉山</t>
    <rPh sb="0" eb="2">
      <t>イナバ</t>
    </rPh>
    <rPh sb="2" eb="3">
      <t>ヤマ</t>
    </rPh>
    <phoneticPr fontId="13"/>
  </si>
  <si>
    <t>高田</t>
    <rPh sb="0" eb="2">
      <t>タカダ</t>
    </rPh>
    <phoneticPr fontId="13"/>
  </si>
  <si>
    <t>鴨江</t>
    <rPh sb="0" eb="1">
      <t>カモ</t>
    </rPh>
    <rPh sb="1" eb="2">
      <t>エ</t>
    </rPh>
    <phoneticPr fontId="13"/>
  </si>
  <si>
    <t>菅原</t>
    <rPh sb="0" eb="2">
      <t>スガワラ</t>
    </rPh>
    <phoneticPr fontId="13"/>
  </si>
  <si>
    <t>船越</t>
    <rPh sb="0" eb="2">
      <t>フナコシ</t>
    </rPh>
    <phoneticPr fontId="13"/>
  </si>
  <si>
    <t>三謡</t>
    <rPh sb="0" eb="1">
      <t>サン</t>
    </rPh>
    <rPh sb="1" eb="2">
      <t>ウタイ</t>
    </rPh>
    <phoneticPr fontId="13"/>
  </si>
  <si>
    <t>西伊場</t>
    <rPh sb="0" eb="1">
      <t>ニシ</t>
    </rPh>
    <rPh sb="1" eb="2">
      <t>イ</t>
    </rPh>
    <rPh sb="2" eb="3">
      <t>バ</t>
    </rPh>
    <phoneticPr fontId="13"/>
  </si>
  <si>
    <t>二俣駅前</t>
    <rPh sb="0" eb="2">
      <t>フタマタ</t>
    </rPh>
    <rPh sb="2" eb="4">
      <t>エキマエ</t>
    </rPh>
    <phoneticPr fontId="13"/>
  </si>
  <si>
    <t>山崎</t>
  </si>
  <si>
    <t>城下</t>
    <rPh sb="0" eb="1">
      <t>ジョウ</t>
    </rPh>
    <rPh sb="1" eb="2">
      <t>シタ</t>
    </rPh>
    <phoneticPr fontId="13"/>
  </si>
  <si>
    <t>伊場台地</t>
  </si>
  <si>
    <t>根上り松</t>
  </si>
  <si>
    <t>東伊場</t>
  </si>
  <si>
    <t>住吉</t>
  </si>
  <si>
    <t>御前谷</t>
  </si>
  <si>
    <t>将監</t>
  </si>
  <si>
    <t>植松</t>
  </si>
  <si>
    <t>伊場西</t>
  </si>
  <si>
    <t>安松</t>
  </si>
  <si>
    <t>頭陀寺</t>
  </si>
  <si>
    <t>西平</t>
  </si>
  <si>
    <t>蒲北</t>
  </si>
  <si>
    <t>上西</t>
  </si>
  <si>
    <t>向平</t>
  </si>
  <si>
    <t>曳馬</t>
  </si>
  <si>
    <t>西伝前</t>
  </si>
  <si>
    <t>大蒲</t>
  </si>
  <si>
    <t>袖紫ケ森</t>
  </si>
  <si>
    <t>佐鳴湖東岸</t>
  </si>
  <si>
    <t>茄子川</t>
  </si>
  <si>
    <t>上島</t>
  </si>
  <si>
    <t>志都呂</t>
  </si>
  <si>
    <t>弥生ケ丘</t>
  </si>
  <si>
    <t>木工団地</t>
  </si>
  <si>
    <t>南平</t>
  </si>
  <si>
    <t>権現谷</t>
  </si>
  <si>
    <t>早出西</t>
  </si>
  <si>
    <t>代官平</t>
  </si>
  <si>
    <t>十軒</t>
  </si>
  <si>
    <t>半田緑ケ丘</t>
  </si>
  <si>
    <t>早馬</t>
  </si>
  <si>
    <t>上島西</t>
  </si>
  <si>
    <t>石岡</t>
  </si>
  <si>
    <t>山宮神</t>
  </si>
  <si>
    <t>神宮寺谷</t>
  </si>
  <si>
    <t>新野</t>
  </si>
  <si>
    <t>舘山寺向坂</t>
  </si>
  <si>
    <t>西美薗西</t>
  </si>
  <si>
    <t>平口</t>
    <rPh sb="0" eb="1">
      <t>ヒラ</t>
    </rPh>
    <rPh sb="1" eb="2">
      <t>グチ</t>
    </rPh>
    <phoneticPr fontId="13"/>
  </si>
  <si>
    <t>浜松城公園北</t>
    <rPh sb="0" eb="3">
      <t>ハママツジョウ</t>
    </rPh>
    <rPh sb="3" eb="5">
      <t>コウエン</t>
    </rPh>
    <rPh sb="5" eb="6">
      <t>キタ</t>
    </rPh>
    <phoneticPr fontId="13"/>
  </si>
  <si>
    <t>都田南</t>
    <rPh sb="2" eb="3">
      <t>ミナミ</t>
    </rPh>
    <phoneticPr fontId="13"/>
  </si>
  <si>
    <t>伊鴨</t>
    <rPh sb="0" eb="1">
      <t>イ</t>
    </rPh>
    <rPh sb="1" eb="2">
      <t>カモ</t>
    </rPh>
    <phoneticPr fontId="13"/>
  </si>
  <si>
    <t>共同</t>
    <rPh sb="0" eb="2">
      <t>キョウドウ</t>
    </rPh>
    <phoneticPr fontId="13"/>
  </si>
  <si>
    <t>和合農住</t>
    <rPh sb="0" eb="2">
      <t>ワゴウ</t>
    </rPh>
    <rPh sb="2" eb="3">
      <t>ノウ</t>
    </rPh>
    <rPh sb="3" eb="4">
      <t>ジュウ</t>
    </rPh>
    <phoneticPr fontId="13"/>
  </si>
  <si>
    <t>卸商団地</t>
    <rPh sb="0" eb="2">
      <t>オロシショウ</t>
    </rPh>
    <rPh sb="2" eb="4">
      <t>ダンチ</t>
    </rPh>
    <phoneticPr fontId="13"/>
  </si>
  <si>
    <t>谷上</t>
  </si>
  <si>
    <t>県告322</t>
    <phoneticPr fontId="13"/>
  </si>
  <si>
    <t>表鷲津</t>
    <phoneticPr fontId="13"/>
  </si>
  <si>
    <t>県告955</t>
    <phoneticPr fontId="13"/>
  </si>
  <si>
    <t>鷲津駅前</t>
  </si>
  <si>
    <t>新居駅前沿道</t>
  </si>
  <si>
    <t>町告14</t>
    <phoneticPr fontId="13"/>
  </si>
  <si>
    <t>小名川</t>
  </si>
  <si>
    <t>河原南古見</t>
  </si>
  <si>
    <t>大畑</t>
  </si>
  <si>
    <t>尻枝</t>
  </si>
  <si>
    <t>東笠子</t>
  </si>
  <si>
    <t>茶屋松</t>
  </si>
  <si>
    <t>五田</t>
  </si>
  <si>
    <t>下モ田</t>
  </si>
  <si>
    <t>新所原駅南</t>
  </si>
  <si>
    <t>三ツ谷</t>
  </si>
  <si>
    <t>郷北</t>
  </si>
  <si>
    <t>郷南</t>
  </si>
  <si>
    <t>柏原</t>
  </si>
  <si>
    <t>新居町内山</t>
    <rPh sb="0" eb="3">
      <t>アライマチ</t>
    </rPh>
    <rPh sb="3" eb="5">
      <t>ウチヤマ</t>
    </rPh>
    <phoneticPr fontId="13"/>
  </si>
  <si>
    <t>梅田ノナカ農住組合</t>
    <rPh sb="0" eb="2">
      <t>ウメダ</t>
    </rPh>
    <rPh sb="5" eb="7">
      <t>ノウジュウ</t>
    </rPh>
    <rPh sb="7" eb="9">
      <t>クミアイ</t>
    </rPh>
    <phoneticPr fontId="13"/>
  </si>
  <si>
    <t>イトーピア
新所原</t>
    <phoneticPr fontId="13"/>
  </si>
  <si>
    <t>浜名湖西岸</t>
    <rPh sb="0" eb="3">
      <t>ハマナコ</t>
    </rPh>
    <rPh sb="3" eb="5">
      <t>セイガン</t>
    </rPh>
    <phoneticPr fontId="13"/>
  </si>
  <si>
    <t>市告113</t>
    <rPh sb="0" eb="1">
      <t>シ</t>
    </rPh>
    <phoneticPr fontId="1"/>
  </si>
  <si>
    <t>都決計</t>
    <rPh sb="0" eb="1">
      <t>ト</t>
    </rPh>
    <rPh sb="1" eb="2">
      <t>ケツ</t>
    </rPh>
    <rPh sb="2" eb="3">
      <t>ケイ</t>
    </rPh>
    <phoneticPr fontId="1"/>
  </si>
  <si>
    <t>合計</t>
    <rPh sb="0" eb="1">
      <t>ゴウ</t>
    </rPh>
    <rPh sb="1" eb="2">
      <t>ケイ</t>
    </rPh>
    <phoneticPr fontId="1"/>
  </si>
  <si>
    <t>１１－２　市街地再開発事業</t>
    <rPh sb="5" eb="8">
      <t>シガイチ</t>
    </rPh>
    <rPh sb="8" eb="11">
      <t>サイカイハツ</t>
    </rPh>
    <rPh sb="11" eb="13">
      <t>ジギョウ</t>
    </rPh>
    <phoneticPr fontId="1"/>
  </si>
  <si>
    <t>区    分</t>
    <rPh sb="0" eb="6">
      <t>クブン</t>
    </rPh>
    <phoneticPr fontId="1"/>
  </si>
  <si>
    <t>名          称</t>
    <rPh sb="0" eb="12">
      <t>メイショウ</t>
    </rPh>
    <phoneticPr fontId="1"/>
  </si>
  <si>
    <t>施行主体</t>
    <rPh sb="0" eb="2">
      <t>シコウ</t>
    </rPh>
    <rPh sb="2" eb="4">
      <t>シュタイ</t>
    </rPh>
    <phoneticPr fontId="1"/>
  </si>
  <si>
    <t>施行区域</t>
    <rPh sb="0" eb="2">
      <t>シコウ</t>
    </rPh>
    <rPh sb="2" eb="4">
      <t>クイキ</t>
    </rPh>
    <phoneticPr fontId="1"/>
  </si>
  <si>
    <t>建築敷地</t>
    <rPh sb="0" eb="2">
      <t>ケンチク</t>
    </rPh>
    <rPh sb="2" eb="4">
      <t>シキチ</t>
    </rPh>
    <phoneticPr fontId="1"/>
  </si>
  <si>
    <t>建ぺい率</t>
    <rPh sb="0" eb="4">
      <t>ケンペイリツ</t>
    </rPh>
    <phoneticPr fontId="1"/>
  </si>
  <si>
    <t>容積率</t>
    <rPh sb="0" eb="2">
      <t>ヨウセキ</t>
    </rPh>
    <rPh sb="2" eb="3">
      <t>リツ</t>
    </rPh>
    <phoneticPr fontId="1"/>
  </si>
  <si>
    <t>建築物の</t>
    <rPh sb="0" eb="2">
      <t>ケンチク</t>
    </rPh>
    <rPh sb="2" eb="3">
      <t>ブツ</t>
    </rPh>
    <phoneticPr fontId="1"/>
  </si>
  <si>
    <t>主  要  用  途</t>
    <rPh sb="0" eb="4">
      <t>シュヨウ</t>
    </rPh>
    <rPh sb="6" eb="10">
      <t>ヨウト</t>
    </rPh>
    <phoneticPr fontId="1"/>
  </si>
  <si>
    <t>総事業費</t>
    <rPh sb="0" eb="1">
      <t>ソウ</t>
    </rPh>
    <rPh sb="1" eb="4">
      <t>ジギョウヒ</t>
    </rPh>
    <phoneticPr fontId="1"/>
  </si>
  <si>
    <t>完了(予定)</t>
    <rPh sb="0" eb="2">
      <t>カンリョウ</t>
    </rPh>
    <rPh sb="3" eb="5">
      <t>ヨテイ</t>
    </rPh>
    <phoneticPr fontId="1"/>
  </si>
  <si>
    <t>面      積</t>
    <rPh sb="0" eb="8">
      <t>メンセキ</t>
    </rPh>
    <phoneticPr fontId="1"/>
  </si>
  <si>
    <t>高  さ  の</t>
    <rPh sb="0" eb="1">
      <t>タカ</t>
    </rPh>
    <phoneticPr fontId="1"/>
  </si>
  <si>
    <t>（ha）</t>
    <phoneticPr fontId="1"/>
  </si>
  <si>
    <t>の限度</t>
    <rPh sb="1" eb="3">
      <t>ゲンド</t>
    </rPh>
    <phoneticPr fontId="1"/>
  </si>
  <si>
    <t>限度（m）</t>
    <rPh sb="0" eb="2">
      <t>ゲンド</t>
    </rPh>
    <phoneticPr fontId="1"/>
  </si>
  <si>
    <t>（千円）</t>
    <rPh sb="1" eb="3">
      <t>センエン</t>
    </rPh>
    <phoneticPr fontId="1"/>
  </si>
  <si>
    <t>年度</t>
    <rPh sb="0" eb="2">
      <t>ネンド</t>
    </rPh>
    <phoneticPr fontId="1"/>
  </si>
  <si>
    <t>御殿場・小山広域</t>
    <rPh sb="0" eb="3">
      <t>ゴテンバ</t>
    </rPh>
    <rPh sb="4" eb="6">
      <t>オヤマ</t>
    </rPh>
    <rPh sb="6" eb="8">
      <t>コウイキ</t>
    </rPh>
    <phoneticPr fontId="1"/>
  </si>
  <si>
    <t>第一種</t>
    <rPh sb="0" eb="3">
      <t>ダイイッシュ</t>
    </rPh>
    <phoneticPr fontId="1"/>
  </si>
  <si>
    <t>御殿場駅前
B-1、C-1地区</t>
    <rPh sb="0" eb="3">
      <t>ゴテンバ</t>
    </rPh>
    <rPh sb="3" eb="5">
      <t>エキマエ</t>
    </rPh>
    <phoneticPr fontId="1"/>
  </si>
  <si>
    <t>8/10</t>
    <phoneticPr fontId="1"/>
  </si>
  <si>
    <t>45/10</t>
    <phoneticPr fontId="1"/>
  </si>
  <si>
    <t>店舗・ホテル</t>
    <rPh sb="0" eb="2">
      <t>テンポ</t>
    </rPh>
    <phoneticPr fontId="1"/>
  </si>
  <si>
    <t>県告817</t>
    <rPh sb="0" eb="1">
      <t>ケン</t>
    </rPh>
    <rPh sb="1" eb="2">
      <t>コクジ</t>
    </rPh>
    <phoneticPr fontId="1"/>
  </si>
  <si>
    <t>県告 817</t>
    <rPh sb="0" eb="1">
      <t>ケン</t>
    </rPh>
    <rPh sb="1" eb="2">
      <t>コクジ</t>
    </rPh>
    <phoneticPr fontId="1"/>
  </si>
  <si>
    <t>H 1年度</t>
    <rPh sb="3" eb="5">
      <t>ネンド</t>
    </rPh>
    <phoneticPr fontId="1"/>
  </si>
  <si>
    <t>上土町・通横町地区</t>
    <rPh sb="0" eb="1">
      <t>ウエ</t>
    </rPh>
    <rPh sb="1" eb="2">
      <t>ツチ</t>
    </rPh>
    <rPh sb="2" eb="3">
      <t>チョウ</t>
    </rPh>
    <rPh sb="4" eb="5">
      <t>ツウ</t>
    </rPh>
    <rPh sb="5" eb="6">
      <t>ヨコ</t>
    </rPh>
    <rPh sb="6" eb="7">
      <t>チョウ</t>
    </rPh>
    <rPh sb="7" eb="9">
      <t>チク</t>
    </rPh>
    <phoneticPr fontId="1"/>
  </si>
  <si>
    <t>7/10</t>
    <phoneticPr fontId="1"/>
  </si>
  <si>
    <t>55/10</t>
    <phoneticPr fontId="1"/>
  </si>
  <si>
    <t>店舗・住宅</t>
    <rPh sb="0" eb="2">
      <t>テンポ</t>
    </rPh>
    <rPh sb="3" eb="5">
      <t>ジュウタク</t>
    </rPh>
    <phoneticPr fontId="1"/>
  </si>
  <si>
    <t>県告818</t>
    <rPh sb="0" eb="1">
      <t>ケン</t>
    </rPh>
    <rPh sb="1" eb="2">
      <t>コクジ</t>
    </rPh>
    <phoneticPr fontId="1"/>
  </si>
  <si>
    <t>県告 818</t>
    <rPh sb="0" eb="1">
      <t>ケン</t>
    </rPh>
    <rPh sb="1" eb="2">
      <t>コクジ</t>
    </rPh>
    <phoneticPr fontId="1"/>
  </si>
  <si>
    <t>H 8年度</t>
    <rPh sb="3" eb="5">
      <t>ネンド</t>
    </rPh>
    <phoneticPr fontId="1"/>
  </si>
  <si>
    <r>
      <t>ホテル・駐車場</t>
    </r>
    <r>
      <rPr>
        <sz val="11"/>
        <rFont val="ＭＳ Ｐゴシック"/>
        <family val="3"/>
        <charset val="128"/>
      </rPr>
      <t>・その他</t>
    </r>
    <rPh sb="4" eb="7">
      <t>チュウシャジョウ</t>
    </rPh>
    <rPh sb="10" eb="11">
      <t>タ</t>
    </rPh>
    <phoneticPr fontId="1"/>
  </si>
  <si>
    <t>〃</t>
    <phoneticPr fontId="1"/>
  </si>
  <si>
    <t>大手町地区</t>
    <rPh sb="0" eb="3">
      <t>オオテマチ</t>
    </rPh>
    <rPh sb="3" eb="5">
      <t>チク</t>
    </rPh>
    <phoneticPr fontId="1"/>
  </si>
  <si>
    <t>60/10</t>
    <phoneticPr fontId="1"/>
  </si>
  <si>
    <t>店舗・駐車場・住宅・事務所</t>
    <rPh sb="0" eb="2">
      <t>テンポ</t>
    </rPh>
    <rPh sb="3" eb="6">
      <t>チュウシャジョウ</t>
    </rPh>
    <rPh sb="7" eb="9">
      <t>ジュウタク</t>
    </rPh>
    <rPh sb="10" eb="12">
      <t>ジム</t>
    </rPh>
    <rPh sb="12" eb="13">
      <t>ショ</t>
    </rPh>
    <phoneticPr fontId="1"/>
  </si>
  <si>
    <t>県告911</t>
    <rPh sb="0" eb="1">
      <t>ケン</t>
    </rPh>
    <rPh sb="1" eb="2">
      <t>コクジ</t>
    </rPh>
    <phoneticPr fontId="1"/>
  </si>
  <si>
    <t>市告23</t>
    <rPh sb="0" eb="1">
      <t>シ</t>
    </rPh>
    <rPh sb="1" eb="2">
      <t>コクジ</t>
    </rPh>
    <phoneticPr fontId="1"/>
  </si>
  <si>
    <t>H19年度</t>
    <rPh sb="3" eb="5">
      <t>ネンド</t>
    </rPh>
    <phoneticPr fontId="1"/>
  </si>
  <si>
    <t>町方町・通横町地区</t>
    <rPh sb="0" eb="1">
      <t>マチ</t>
    </rPh>
    <rPh sb="1" eb="2">
      <t>カタ</t>
    </rPh>
    <rPh sb="2" eb="3">
      <t>マチ</t>
    </rPh>
    <rPh sb="4" eb="5">
      <t>トオ</t>
    </rPh>
    <rPh sb="5" eb="6">
      <t>ヨコ</t>
    </rPh>
    <rPh sb="6" eb="7">
      <t>マチ</t>
    </rPh>
    <rPh sb="7" eb="9">
      <t>チク</t>
    </rPh>
    <phoneticPr fontId="1"/>
  </si>
  <si>
    <t>50/10</t>
    <phoneticPr fontId="1"/>
  </si>
  <si>
    <r>
      <t>店舗</t>
    </r>
    <r>
      <rPr>
        <sz val="11"/>
        <rFont val="ＭＳ Ｐゴシック"/>
        <family val="3"/>
        <charset val="128"/>
      </rPr>
      <t>・事務所・駐車場・住宅等</t>
    </r>
    <rPh sb="0" eb="2">
      <t>テンポ</t>
    </rPh>
    <rPh sb="3" eb="5">
      <t>ジム</t>
    </rPh>
    <rPh sb="5" eb="6">
      <t>ショ</t>
    </rPh>
    <rPh sb="7" eb="10">
      <t>チュウシャジョウ</t>
    </rPh>
    <rPh sb="11" eb="13">
      <t>ジュウタク</t>
    </rPh>
    <rPh sb="13" eb="14">
      <t>トウ</t>
    </rPh>
    <phoneticPr fontId="1"/>
  </si>
  <si>
    <t>市告102</t>
    <rPh sb="0" eb="1">
      <t>シ</t>
    </rPh>
    <rPh sb="1" eb="2">
      <t>コク</t>
    </rPh>
    <phoneticPr fontId="1"/>
  </si>
  <si>
    <r>
      <t xml:space="preserve">(14,300,000)
</t>
    </r>
    <r>
      <rPr>
        <sz val="8"/>
        <rFont val="ＭＳ Ｐゴシック"/>
        <family val="3"/>
        <charset val="128"/>
      </rPr>
      <t>第一地区(7,959,000)</t>
    </r>
    <rPh sb="13" eb="15">
      <t>ダイイチ</t>
    </rPh>
    <rPh sb="15" eb="17">
      <t>チク</t>
    </rPh>
    <phoneticPr fontId="1"/>
  </si>
  <si>
    <r>
      <t>(R</t>
    </r>
    <r>
      <rPr>
        <sz val="11"/>
        <rFont val="ＭＳ Ｐゴシック"/>
        <family val="3"/>
        <charset val="128"/>
      </rPr>
      <t>10年度)</t>
    </r>
    <rPh sb="4" eb="6">
      <t>ネンド</t>
    </rPh>
    <phoneticPr fontId="1"/>
  </si>
  <si>
    <t>大手町五丁目第一地区</t>
    <rPh sb="0" eb="3">
      <t>オオテマチ</t>
    </rPh>
    <rPh sb="3" eb="6">
      <t>ゴチョウメ</t>
    </rPh>
    <rPh sb="6" eb="8">
      <t>ダイイチ</t>
    </rPh>
    <rPh sb="8" eb="10">
      <t>チク</t>
    </rPh>
    <phoneticPr fontId="1"/>
  </si>
  <si>
    <t>住宅・店舗・事務所・駐車場等</t>
    <rPh sb="0" eb="2">
      <t>ジュウタク</t>
    </rPh>
    <rPh sb="3" eb="5">
      <t>テンポ</t>
    </rPh>
    <rPh sb="6" eb="9">
      <t>ジムショ</t>
    </rPh>
    <rPh sb="10" eb="13">
      <t>チュウシャジョウ</t>
    </rPh>
    <rPh sb="13" eb="14">
      <t>ナド</t>
    </rPh>
    <phoneticPr fontId="1"/>
  </si>
  <si>
    <t>市告302</t>
    <rPh sb="0" eb="1">
      <t>シ</t>
    </rPh>
    <rPh sb="1" eb="2">
      <t>コク</t>
    </rPh>
    <phoneticPr fontId="1"/>
  </si>
  <si>
    <t>（12,478,000）</t>
    <phoneticPr fontId="1"/>
  </si>
  <si>
    <t>（R13年度）</t>
    <rPh sb="4" eb="6">
      <t>ネンド</t>
    </rPh>
    <phoneticPr fontId="1"/>
  </si>
  <si>
    <t>三島市</t>
    <rPh sb="0" eb="2">
      <t>ミシマ</t>
    </rPh>
    <rPh sb="2" eb="3">
      <t>シ</t>
    </rPh>
    <phoneticPr fontId="1"/>
  </si>
  <si>
    <t>三島駅南口東街区A地区</t>
    <rPh sb="0" eb="3">
      <t>ミシマエキ</t>
    </rPh>
    <rPh sb="3" eb="5">
      <t>ミナミグチ</t>
    </rPh>
    <rPh sb="5" eb="6">
      <t>ヒガシ</t>
    </rPh>
    <rPh sb="6" eb="8">
      <t>ガイク</t>
    </rPh>
    <rPh sb="9" eb="11">
      <t>チク</t>
    </rPh>
    <phoneticPr fontId="1"/>
  </si>
  <si>
    <t>40/10</t>
    <phoneticPr fontId="1"/>
  </si>
  <si>
    <t>住宅・店舗・駐車場・公益施設</t>
    <rPh sb="0" eb="2">
      <t>ジュウタク</t>
    </rPh>
    <rPh sb="3" eb="5">
      <t>テンポ</t>
    </rPh>
    <rPh sb="6" eb="9">
      <t>チュウシャジョウ</t>
    </rPh>
    <rPh sb="10" eb="12">
      <t>コウエキ</t>
    </rPh>
    <rPh sb="12" eb="14">
      <t>シセツ</t>
    </rPh>
    <phoneticPr fontId="1"/>
  </si>
  <si>
    <t>市告419</t>
    <rPh sb="0" eb="1">
      <t>シ</t>
    </rPh>
    <rPh sb="1" eb="2">
      <t>コク</t>
    </rPh>
    <phoneticPr fontId="1"/>
  </si>
  <si>
    <t>R2.11.16</t>
  </si>
  <si>
    <t>(R9年度)</t>
    <rPh sb="3" eb="5">
      <t>ネンド</t>
    </rPh>
    <phoneticPr fontId="1"/>
  </si>
  <si>
    <t>富士駅前第三地区</t>
    <rPh sb="0" eb="2">
      <t>フジ</t>
    </rPh>
    <rPh sb="2" eb="3">
      <t>エキ</t>
    </rPh>
    <rPh sb="3" eb="4">
      <t>マエ</t>
    </rPh>
    <rPh sb="4" eb="6">
      <t>ダイサン</t>
    </rPh>
    <rPh sb="6" eb="8">
      <t>チク</t>
    </rPh>
    <phoneticPr fontId="1"/>
  </si>
  <si>
    <t>0.17</t>
    <phoneticPr fontId="1"/>
  </si>
  <si>
    <t>10/10</t>
    <phoneticPr fontId="1"/>
  </si>
  <si>
    <t>店舗・ホテル</t>
    <phoneticPr fontId="1"/>
  </si>
  <si>
    <t>非都市計
画事業</t>
    <rPh sb="0" eb="2">
      <t>トシ</t>
    </rPh>
    <rPh sb="2" eb="5">
      <t>ケイカク</t>
    </rPh>
    <rPh sb="5" eb="7">
      <t>ジギョウ</t>
    </rPh>
    <phoneticPr fontId="1"/>
  </si>
  <si>
    <t>（市街地再開発促進区域）</t>
    <rPh sb="1" eb="4">
      <t>シガイチ</t>
    </rPh>
    <rPh sb="4" eb="7">
      <t>サイカイハツ</t>
    </rPh>
    <rPh sb="7" eb="9">
      <t>ソクシン</t>
    </rPh>
    <rPh sb="9" eb="11">
      <t>クイキ</t>
    </rPh>
    <phoneticPr fontId="1"/>
  </si>
  <si>
    <t>非都市計
画事業</t>
    <phoneticPr fontId="1"/>
  </si>
  <si>
    <t>S53年度</t>
    <rPh sb="3" eb="5">
      <t>ネンド</t>
    </rPh>
    <phoneticPr fontId="1"/>
  </si>
  <si>
    <t>富士駅前第四地区</t>
    <rPh sb="0" eb="2">
      <t>フジ</t>
    </rPh>
    <rPh sb="2" eb="4">
      <t>エキマエ</t>
    </rPh>
    <rPh sb="4" eb="6">
      <t>ダイ４</t>
    </rPh>
    <rPh sb="6" eb="8">
      <t>チク</t>
    </rPh>
    <phoneticPr fontId="1"/>
  </si>
  <si>
    <t>非都市計
画事業</t>
    <rPh sb="0" eb="1">
      <t>ヒ</t>
    </rPh>
    <rPh sb="1" eb="3">
      <t>トシ</t>
    </rPh>
    <rPh sb="3" eb="6">
      <t>ケイカク</t>
    </rPh>
    <rPh sb="6" eb="8">
      <t>ジギョウ</t>
    </rPh>
    <phoneticPr fontId="1"/>
  </si>
  <si>
    <t>（市街地再開発促進区域）</t>
    <rPh sb="1" eb="4">
      <t>シガイチ</t>
    </rPh>
    <rPh sb="4" eb="5">
      <t>サイ</t>
    </rPh>
    <rPh sb="5" eb="7">
      <t>カイハツ</t>
    </rPh>
    <rPh sb="7" eb="9">
      <t>ソクシン</t>
    </rPh>
    <rPh sb="9" eb="11">
      <t>クイキ</t>
    </rPh>
    <phoneticPr fontId="1"/>
  </si>
  <si>
    <t>S58年度</t>
    <rPh sb="3" eb="5">
      <t>ネンド</t>
    </rPh>
    <phoneticPr fontId="1"/>
  </si>
  <si>
    <t>富士駅北口第一地区</t>
    <rPh sb="0" eb="2">
      <t>フジ</t>
    </rPh>
    <rPh sb="2" eb="3">
      <t>エキ</t>
    </rPh>
    <rPh sb="3" eb="5">
      <t>キタグチ</t>
    </rPh>
    <rPh sb="5" eb="7">
      <t>ダイイチ</t>
    </rPh>
    <rPh sb="7" eb="9">
      <t>チク</t>
    </rPh>
    <phoneticPr fontId="1"/>
  </si>
  <si>
    <t>店舗・住宅・公益施設</t>
    <rPh sb="0" eb="2">
      <t>テンポ</t>
    </rPh>
    <rPh sb="3" eb="5">
      <t>ジュウタク</t>
    </rPh>
    <rPh sb="6" eb="8">
      <t>コウエキ</t>
    </rPh>
    <rPh sb="8" eb="10">
      <t>シセツ</t>
    </rPh>
    <phoneticPr fontId="1"/>
  </si>
  <si>
    <t>R11年度</t>
    <phoneticPr fontId="1"/>
  </si>
  <si>
    <t>中町地区第１</t>
    <rPh sb="0" eb="2">
      <t>ナカマチ</t>
    </rPh>
    <rPh sb="2" eb="4">
      <t>チク</t>
    </rPh>
    <rPh sb="4" eb="5">
      <t>ダイ</t>
    </rPh>
    <phoneticPr fontId="1"/>
  </si>
  <si>
    <t>県告471</t>
    <rPh sb="0" eb="1">
      <t>ケン</t>
    </rPh>
    <rPh sb="1" eb="2">
      <t>コクジ</t>
    </rPh>
    <phoneticPr fontId="1"/>
  </si>
  <si>
    <t>事務所・駐車場</t>
    <rPh sb="0" eb="2">
      <t>ジム</t>
    </rPh>
    <rPh sb="2" eb="3">
      <t>ショ</t>
    </rPh>
    <rPh sb="4" eb="7">
      <t>チュウシャジョウ</t>
    </rPh>
    <phoneticPr fontId="1"/>
  </si>
  <si>
    <t>伝馬町第一地区</t>
    <rPh sb="0" eb="3">
      <t>デンマチョウ</t>
    </rPh>
    <rPh sb="3" eb="5">
      <t>ダイイチ</t>
    </rPh>
    <rPh sb="5" eb="7">
      <t>チク</t>
    </rPh>
    <phoneticPr fontId="1"/>
  </si>
  <si>
    <t>県告749</t>
    <rPh sb="0" eb="1">
      <t>ケン</t>
    </rPh>
    <rPh sb="1" eb="2">
      <t>コクジ</t>
    </rPh>
    <phoneticPr fontId="1"/>
  </si>
  <si>
    <t>S59年度</t>
    <rPh sb="3" eb="5">
      <t>ネンド</t>
    </rPh>
    <phoneticPr fontId="1"/>
  </si>
  <si>
    <t>静岡駅南口第一地区</t>
    <rPh sb="0" eb="2">
      <t>シズオカ</t>
    </rPh>
    <rPh sb="2" eb="3">
      <t>エキ</t>
    </rPh>
    <rPh sb="3" eb="5">
      <t>ミナミグチ</t>
    </rPh>
    <rPh sb="5" eb="7">
      <t>ダイイチ</t>
    </rPh>
    <rPh sb="7" eb="9">
      <t>チク</t>
    </rPh>
    <phoneticPr fontId="1"/>
  </si>
  <si>
    <t>5/10</t>
    <phoneticPr fontId="1"/>
  </si>
  <si>
    <t>75/10</t>
    <phoneticPr fontId="1"/>
  </si>
  <si>
    <t>ホテル・店舗・公共公益施設</t>
    <rPh sb="4" eb="6">
      <t>テンポ</t>
    </rPh>
    <rPh sb="7" eb="9">
      <t>コウキョウ</t>
    </rPh>
    <rPh sb="9" eb="11">
      <t>コウエキ</t>
    </rPh>
    <rPh sb="11" eb="13">
      <t>シセツ</t>
    </rPh>
    <phoneticPr fontId="1"/>
  </si>
  <si>
    <t>県告1214</t>
    <rPh sb="0" eb="1">
      <t>ケン</t>
    </rPh>
    <rPh sb="1" eb="2">
      <t>コクジ</t>
    </rPh>
    <phoneticPr fontId="1"/>
  </si>
  <si>
    <t>H 9年度</t>
    <rPh sb="3" eb="5">
      <t>ネンド</t>
    </rPh>
    <phoneticPr fontId="1"/>
  </si>
  <si>
    <t>事務所・住宅・駐車場</t>
    <rPh sb="0" eb="2">
      <t>ジム</t>
    </rPh>
    <rPh sb="2" eb="3">
      <t>ショ</t>
    </rPh>
    <rPh sb="4" eb="6">
      <t>ジュウタク</t>
    </rPh>
    <rPh sb="7" eb="10">
      <t>チュウシャジョウ</t>
    </rPh>
    <phoneticPr fontId="1"/>
  </si>
  <si>
    <t>御幸町伝馬町第一地区</t>
    <rPh sb="0" eb="3">
      <t>ミユキチョウ</t>
    </rPh>
    <rPh sb="3" eb="6">
      <t>デンマチョウ</t>
    </rPh>
    <rPh sb="6" eb="8">
      <t>ダイイチ</t>
    </rPh>
    <rPh sb="8" eb="10">
      <t>チク</t>
    </rPh>
    <phoneticPr fontId="1"/>
  </si>
  <si>
    <t>店舗・住宅・駐車場</t>
    <rPh sb="0" eb="2">
      <t>テンポ</t>
    </rPh>
    <rPh sb="3" eb="5">
      <t>ジュウタク</t>
    </rPh>
    <rPh sb="6" eb="9">
      <t>チュウシャジョウ</t>
    </rPh>
    <phoneticPr fontId="1"/>
  </si>
  <si>
    <t>県告228</t>
    <rPh sb="0" eb="1">
      <t>ケン</t>
    </rPh>
    <rPh sb="1" eb="2">
      <t>コクジ</t>
    </rPh>
    <phoneticPr fontId="1"/>
  </si>
  <si>
    <t>H16年度</t>
    <rPh sb="3" eb="5">
      <t>ネンド</t>
    </rPh>
    <phoneticPr fontId="1"/>
  </si>
  <si>
    <t>公共公益施設</t>
    <rPh sb="0" eb="2">
      <t>コウキョウ</t>
    </rPh>
    <rPh sb="2" eb="4">
      <t>コウエキ</t>
    </rPh>
    <rPh sb="4" eb="6">
      <t>シセツ</t>
    </rPh>
    <phoneticPr fontId="1"/>
  </si>
  <si>
    <t>御幸町第一地区</t>
    <rPh sb="0" eb="3">
      <t>ミユキチョウ</t>
    </rPh>
    <rPh sb="3" eb="5">
      <t>ダイイチ</t>
    </rPh>
    <rPh sb="5" eb="7">
      <t>チク</t>
    </rPh>
    <phoneticPr fontId="1"/>
  </si>
  <si>
    <t>店舗・事務所・駐車場</t>
    <rPh sb="0" eb="2">
      <t>テンポ</t>
    </rPh>
    <rPh sb="3" eb="5">
      <t>ジム</t>
    </rPh>
    <rPh sb="5" eb="6">
      <t>ショ</t>
    </rPh>
    <rPh sb="7" eb="10">
      <t>チュウシャジョウ</t>
    </rPh>
    <phoneticPr fontId="1"/>
  </si>
  <si>
    <t>県告229</t>
    <rPh sb="0" eb="1">
      <t>ケン</t>
    </rPh>
    <rPh sb="1" eb="2">
      <t>コクジ</t>
    </rPh>
    <phoneticPr fontId="1"/>
  </si>
  <si>
    <t>H 5年度</t>
    <rPh sb="3" eb="5">
      <t>ネンド</t>
    </rPh>
    <phoneticPr fontId="1"/>
  </si>
  <si>
    <t>静岡駅南口第二地区</t>
    <rPh sb="0" eb="2">
      <t>シズオカ</t>
    </rPh>
    <rPh sb="2" eb="3">
      <t>エキ</t>
    </rPh>
    <rPh sb="3" eb="5">
      <t>ミナミグチ</t>
    </rPh>
    <rPh sb="5" eb="6">
      <t>ダイイチ</t>
    </rPh>
    <rPh sb="6" eb="7">
      <t>ニ</t>
    </rPh>
    <rPh sb="7" eb="9">
      <t>チク</t>
    </rPh>
    <phoneticPr fontId="1"/>
  </si>
  <si>
    <t>店舗・事務所・住宅</t>
    <rPh sb="0" eb="2">
      <t>テンポ</t>
    </rPh>
    <rPh sb="3" eb="5">
      <t>ジム</t>
    </rPh>
    <rPh sb="5" eb="6">
      <t>ショ</t>
    </rPh>
    <rPh sb="7" eb="9">
      <t>ジュウタク</t>
    </rPh>
    <phoneticPr fontId="1"/>
  </si>
  <si>
    <t>市告18</t>
    <rPh sb="0" eb="1">
      <t>シ</t>
    </rPh>
    <rPh sb="1" eb="2">
      <t>コクジ</t>
    </rPh>
    <phoneticPr fontId="1"/>
  </si>
  <si>
    <t>H15年度</t>
    <rPh sb="3" eb="5">
      <t>ネンド</t>
    </rPh>
    <phoneticPr fontId="1"/>
  </si>
  <si>
    <t>公共公益施設・駐車場</t>
    <rPh sb="0" eb="2">
      <t>コウキョウ</t>
    </rPh>
    <rPh sb="2" eb="4">
      <t>コウエキ</t>
    </rPh>
    <rPh sb="4" eb="6">
      <t>シセツ</t>
    </rPh>
    <rPh sb="7" eb="10">
      <t>チュウシャジョウ</t>
    </rPh>
    <phoneticPr fontId="1"/>
  </si>
  <si>
    <t>日の出Ａ地区</t>
    <rPh sb="0" eb="3">
      <t>ヒノデ</t>
    </rPh>
    <rPh sb="4" eb="6">
      <t>チク</t>
    </rPh>
    <phoneticPr fontId="1"/>
  </si>
  <si>
    <t>6/10</t>
    <phoneticPr fontId="1"/>
  </si>
  <si>
    <t>20/10</t>
    <phoneticPr fontId="1"/>
  </si>
  <si>
    <t>住宅・店舗・駐車場・港湾</t>
    <rPh sb="0" eb="2">
      <t>ジュウタク</t>
    </rPh>
    <rPh sb="3" eb="5">
      <t>テンポ</t>
    </rPh>
    <rPh sb="6" eb="9">
      <t>チュウシャジョウ</t>
    </rPh>
    <rPh sb="10" eb="12">
      <t>コウワン</t>
    </rPh>
    <phoneticPr fontId="1"/>
  </si>
  <si>
    <t>市告162</t>
    <rPh sb="0" eb="1">
      <t>シ</t>
    </rPh>
    <rPh sb="1" eb="2">
      <t>コクジ</t>
    </rPh>
    <phoneticPr fontId="1"/>
  </si>
  <si>
    <t>H 7年度</t>
    <rPh sb="3" eb="5">
      <t>ネンド</t>
    </rPh>
    <phoneticPr fontId="1"/>
  </si>
  <si>
    <t>会館</t>
    <rPh sb="0" eb="2">
      <t>カイカン</t>
    </rPh>
    <phoneticPr fontId="1"/>
  </si>
  <si>
    <t>7/10、5/10</t>
    <phoneticPr fontId="1"/>
  </si>
  <si>
    <t>45/10、25/10、20/10</t>
    <phoneticPr fontId="1"/>
  </si>
  <si>
    <t>住宅・商業施設・業務施設・駐車場・公共公益施設</t>
    <rPh sb="0" eb="2">
      <t>ジュウタク</t>
    </rPh>
    <rPh sb="3" eb="5">
      <t>ショウギョウ</t>
    </rPh>
    <rPh sb="5" eb="7">
      <t>シセツ</t>
    </rPh>
    <rPh sb="8" eb="10">
      <t>ギョウム</t>
    </rPh>
    <rPh sb="10" eb="12">
      <t>シセツ</t>
    </rPh>
    <rPh sb="13" eb="16">
      <t>チュウシャジョウ</t>
    </rPh>
    <rPh sb="17" eb="19">
      <t>コウキョウ</t>
    </rPh>
    <rPh sb="19" eb="21">
      <t>コウエキ</t>
    </rPh>
    <rPh sb="21" eb="23">
      <t>シセツ</t>
    </rPh>
    <phoneticPr fontId="1"/>
  </si>
  <si>
    <t>市告125</t>
    <rPh sb="0" eb="1">
      <t>シ</t>
    </rPh>
    <rPh sb="1" eb="2">
      <t>コクジ</t>
    </rPh>
    <phoneticPr fontId="1"/>
  </si>
  <si>
    <t>H18年度</t>
    <rPh sb="3" eb="5">
      <t>ネンド</t>
    </rPh>
    <phoneticPr fontId="1"/>
  </si>
  <si>
    <t>静岡駅前紺屋町地区</t>
    <rPh sb="0" eb="2">
      <t>シズオカ</t>
    </rPh>
    <rPh sb="2" eb="4">
      <t>エキマエ</t>
    </rPh>
    <rPh sb="4" eb="6">
      <t>コウヤ</t>
    </rPh>
    <rPh sb="6" eb="7">
      <t>マチ</t>
    </rPh>
    <rPh sb="7" eb="8">
      <t>チ</t>
    </rPh>
    <rPh sb="8" eb="9">
      <t>ク</t>
    </rPh>
    <phoneticPr fontId="1"/>
  </si>
  <si>
    <t>70/10</t>
    <phoneticPr fontId="1"/>
  </si>
  <si>
    <t>店舗・事務所・公共公益施設（美術館）・駐車場</t>
    <rPh sb="0" eb="2">
      <t>テンポ</t>
    </rPh>
    <rPh sb="3" eb="5">
      <t>ジム</t>
    </rPh>
    <rPh sb="5" eb="6">
      <t>ショ</t>
    </rPh>
    <rPh sb="7" eb="9">
      <t>コウキョウ</t>
    </rPh>
    <rPh sb="9" eb="11">
      <t>コウエキ</t>
    </rPh>
    <rPh sb="11" eb="13">
      <t>シセツ</t>
    </rPh>
    <rPh sb="14" eb="17">
      <t>ビジュツカン</t>
    </rPh>
    <rPh sb="19" eb="21">
      <t>チュウシャ</t>
    </rPh>
    <rPh sb="21" eb="22">
      <t>ジョウ</t>
    </rPh>
    <phoneticPr fontId="1"/>
  </si>
  <si>
    <t>市告260</t>
    <rPh sb="0" eb="1">
      <t>シ</t>
    </rPh>
    <rPh sb="1" eb="2">
      <t>コクジ</t>
    </rPh>
    <phoneticPr fontId="1"/>
  </si>
  <si>
    <t>H21年度</t>
    <rPh sb="3" eb="5">
      <t>ネンド</t>
    </rPh>
    <phoneticPr fontId="1"/>
  </si>
  <si>
    <t>清水駅西第一地区</t>
    <rPh sb="0" eb="3">
      <t>シミズエキ</t>
    </rPh>
    <rPh sb="3" eb="4">
      <t>ニシ</t>
    </rPh>
    <rPh sb="4" eb="5">
      <t>ダイ</t>
    </rPh>
    <rPh sb="5" eb="6">
      <t>イチ</t>
    </rPh>
    <rPh sb="6" eb="8">
      <t>チク</t>
    </rPh>
    <phoneticPr fontId="1"/>
  </si>
  <si>
    <t>65/10</t>
    <phoneticPr fontId="1"/>
  </si>
  <si>
    <t>店舗・業務、住宅、駐車場・公共公益施設</t>
    <rPh sb="0" eb="2">
      <t>テンポ</t>
    </rPh>
    <rPh sb="3" eb="5">
      <t>ギョウム</t>
    </rPh>
    <rPh sb="6" eb="8">
      <t>ジュウタク</t>
    </rPh>
    <rPh sb="9" eb="11">
      <t>チュウシャ</t>
    </rPh>
    <rPh sb="11" eb="12">
      <t>ジョウ</t>
    </rPh>
    <rPh sb="13" eb="15">
      <t>コウキョウ</t>
    </rPh>
    <rPh sb="15" eb="17">
      <t>コウエキ</t>
    </rPh>
    <rPh sb="17" eb="19">
      <t>シセツ</t>
    </rPh>
    <phoneticPr fontId="1"/>
  </si>
  <si>
    <t>H24年度</t>
    <rPh sb="3" eb="5">
      <t>ネンド</t>
    </rPh>
    <phoneticPr fontId="1"/>
  </si>
  <si>
    <t>商業・業務・住宅・駐車場</t>
    <rPh sb="0" eb="2">
      <t>ショウギョウ</t>
    </rPh>
    <rPh sb="3" eb="5">
      <t>ギョウム</t>
    </rPh>
    <rPh sb="6" eb="8">
      <t>ジュウタク</t>
    </rPh>
    <rPh sb="9" eb="12">
      <t>チュウシャジョウ</t>
    </rPh>
    <phoneticPr fontId="1"/>
  </si>
  <si>
    <t>市告365</t>
    <rPh sb="0" eb="1">
      <t>シ</t>
    </rPh>
    <rPh sb="1" eb="2">
      <t>コク</t>
    </rPh>
    <phoneticPr fontId="1"/>
  </si>
  <si>
    <t>H25年度</t>
    <rPh sb="3" eb="5">
      <t>ネンド</t>
    </rPh>
    <phoneticPr fontId="1"/>
  </si>
  <si>
    <t>静岡駅前南町10地区</t>
    <rPh sb="0" eb="2">
      <t>シズオカ</t>
    </rPh>
    <rPh sb="2" eb="4">
      <t>エキマエ</t>
    </rPh>
    <rPh sb="4" eb="6">
      <t>ミナミマチ</t>
    </rPh>
    <rPh sb="8" eb="10">
      <t>チク</t>
    </rPh>
    <phoneticPr fontId="1"/>
  </si>
  <si>
    <t>市告94</t>
    <rPh sb="0" eb="1">
      <t>シ</t>
    </rPh>
    <rPh sb="1" eb="2">
      <t>コク</t>
    </rPh>
    <phoneticPr fontId="1"/>
  </si>
  <si>
    <t>H27年度</t>
    <phoneticPr fontId="1"/>
  </si>
  <si>
    <t>第一種</t>
    <rPh sb="0" eb="1">
      <t>ダイ</t>
    </rPh>
    <rPh sb="1" eb="3">
      <t>イッシュ</t>
    </rPh>
    <phoneticPr fontId="1"/>
  </si>
  <si>
    <t>草薙駅南口地区</t>
    <rPh sb="0" eb="1">
      <t>クサ</t>
    </rPh>
    <rPh sb="1" eb="2">
      <t>ナ</t>
    </rPh>
    <rPh sb="2" eb="3">
      <t>エキ</t>
    </rPh>
    <rPh sb="3" eb="5">
      <t>ミナミグチ</t>
    </rPh>
    <rPh sb="5" eb="7">
      <t>チク</t>
    </rPh>
    <phoneticPr fontId="1"/>
  </si>
  <si>
    <t>組合</t>
    <rPh sb="0" eb="1">
      <t>クミ</t>
    </rPh>
    <rPh sb="1" eb="2">
      <t>ゴウ</t>
    </rPh>
    <phoneticPr fontId="1"/>
  </si>
  <si>
    <t>住宅・店舗・業務・駐車場</t>
    <rPh sb="0" eb="2">
      <t>ジュウタク</t>
    </rPh>
    <rPh sb="3" eb="5">
      <t>テンポ</t>
    </rPh>
    <rPh sb="6" eb="8">
      <t>ギョウム</t>
    </rPh>
    <rPh sb="9" eb="12">
      <t>チュウシャジョウ</t>
    </rPh>
    <phoneticPr fontId="1"/>
  </si>
  <si>
    <t>市告731</t>
    <rPh sb="0" eb="1">
      <t>シ</t>
    </rPh>
    <rPh sb="1" eb="2">
      <t>コク</t>
    </rPh>
    <phoneticPr fontId="1"/>
  </si>
  <si>
    <t>H27年度</t>
    <rPh sb="3" eb="5">
      <t>ネンド</t>
    </rPh>
    <phoneticPr fontId="1"/>
  </si>
  <si>
    <t>静岡呉服町第二地区</t>
    <rPh sb="0" eb="2">
      <t>シズオカ</t>
    </rPh>
    <rPh sb="2" eb="5">
      <t>ゴフクマチ</t>
    </rPh>
    <rPh sb="5" eb="7">
      <t>ダイニ</t>
    </rPh>
    <rPh sb="7" eb="9">
      <t>チク</t>
    </rPh>
    <phoneticPr fontId="1"/>
  </si>
  <si>
    <t>住宅・店舗・福祉施設・駐車場</t>
    <rPh sb="0" eb="2">
      <t>ジュウタク</t>
    </rPh>
    <rPh sb="3" eb="5">
      <t>テンポ</t>
    </rPh>
    <rPh sb="6" eb="8">
      <t>フクシ</t>
    </rPh>
    <rPh sb="8" eb="10">
      <t>シセツ</t>
    </rPh>
    <rPh sb="11" eb="14">
      <t>チュウシャジョウ</t>
    </rPh>
    <phoneticPr fontId="1"/>
  </si>
  <si>
    <t>市告699</t>
    <rPh sb="0" eb="1">
      <t>シ</t>
    </rPh>
    <rPh sb="1" eb="2">
      <t>コク</t>
    </rPh>
    <phoneticPr fontId="1"/>
  </si>
  <si>
    <t>H30年度</t>
    <rPh sb="3" eb="5">
      <t>ネンド</t>
    </rPh>
    <phoneticPr fontId="1"/>
  </si>
  <si>
    <t>御幸町9番・伝馬町４番地区</t>
    <rPh sb="0" eb="3">
      <t>ミユキチョウ</t>
    </rPh>
    <rPh sb="4" eb="5">
      <t>バン</t>
    </rPh>
    <rPh sb="6" eb="9">
      <t>テンマチョウ</t>
    </rPh>
    <rPh sb="10" eb="11">
      <t>バン</t>
    </rPh>
    <rPh sb="11" eb="13">
      <t>チク</t>
    </rPh>
    <phoneticPr fontId="1"/>
  </si>
  <si>
    <t>店舗・事務所・学校</t>
    <rPh sb="0" eb="2">
      <t>テンポ</t>
    </rPh>
    <rPh sb="3" eb="5">
      <t>ジム</t>
    </rPh>
    <rPh sb="5" eb="6">
      <t>ショ</t>
    </rPh>
    <rPh sb="7" eb="9">
      <t>ガッコウ</t>
    </rPh>
    <phoneticPr fontId="1"/>
  </si>
  <si>
    <t>市告47</t>
    <rPh sb="0" eb="1">
      <t>シ</t>
    </rPh>
    <rPh sb="1" eb="2">
      <t>コク</t>
    </rPh>
    <phoneticPr fontId="1"/>
  </si>
  <si>
    <t>R5年度</t>
    <rPh sb="2" eb="4">
      <t>ネンド</t>
    </rPh>
    <phoneticPr fontId="1"/>
  </si>
  <si>
    <t>〃</t>
  </si>
  <si>
    <t>紺屋町・御幸町地区</t>
    <rPh sb="0" eb="3">
      <t>コウヤマチ</t>
    </rPh>
    <rPh sb="4" eb="6">
      <t>ミユキ</t>
    </rPh>
    <rPh sb="6" eb="7">
      <t>チョウ</t>
    </rPh>
    <rPh sb="7" eb="9">
      <t>チク</t>
    </rPh>
    <phoneticPr fontId="1"/>
  </si>
  <si>
    <t>7/10,
7/10</t>
    <phoneticPr fontId="1"/>
  </si>
  <si>
    <t>70/10,
60/10</t>
    <phoneticPr fontId="1"/>
  </si>
  <si>
    <t>店舗・事務所・住宅・駐車場・駐輪場</t>
    <rPh sb="0" eb="2">
      <t>テンポ</t>
    </rPh>
    <rPh sb="3" eb="5">
      <t>ジム</t>
    </rPh>
    <rPh sb="5" eb="6">
      <t>ショ</t>
    </rPh>
    <rPh sb="7" eb="9">
      <t>ジュウタク</t>
    </rPh>
    <rPh sb="10" eb="13">
      <t>チュウシャバ</t>
    </rPh>
    <rPh sb="14" eb="17">
      <t>チュウリンバ</t>
    </rPh>
    <phoneticPr fontId="1"/>
  </si>
  <si>
    <t>市告568</t>
    <rPh sb="0" eb="1">
      <t>シ</t>
    </rPh>
    <rPh sb="1" eb="2">
      <t>コク</t>
    </rPh>
    <phoneticPr fontId="1"/>
  </si>
  <si>
    <t>精査中</t>
    <rPh sb="0" eb="2">
      <t>セイサチュウ</t>
    </rPh>
    <phoneticPr fontId="1"/>
  </si>
  <si>
    <t>(R14年度)</t>
    <rPh sb="4" eb="6">
      <t>ネンド</t>
    </rPh>
    <phoneticPr fontId="1"/>
  </si>
  <si>
    <t>志　 　太　 　広　　 域</t>
    <rPh sb="0" eb="1">
      <t>ココロザシ</t>
    </rPh>
    <rPh sb="4" eb="5">
      <t>タ</t>
    </rPh>
    <rPh sb="8" eb="9">
      <t>ヒロ</t>
    </rPh>
    <rPh sb="12" eb="13">
      <t>イキ</t>
    </rPh>
    <phoneticPr fontId="1"/>
  </si>
  <si>
    <t>焼津市本町五丁目地区</t>
    <rPh sb="0" eb="3">
      <t>ヤイヅシ</t>
    </rPh>
    <rPh sb="3" eb="5">
      <t>ホンチョウ</t>
    </rPh>
    <rPh sb="5" eb="8">
      <t>５チョウメ</t>
    </rPh>
    <rPh sb="8" eb="10">
      <t>チク</t>
    </rPh>
    <phoneticPr fontId="1"/>
  </si>
  <si>
    <t>25/10</t>
    <phoneticPr fontId="1"/>
  </si>
  <si>
    <t>公共公益施設・公民館</t>
    <rPh sb="0" eb="2">
      <t>コウキョウ</t>
    </rPh>
    <rPh sb="2" eb="4">
      <t>コウエキ</t>
    </rPh>
    <rPh sb="4" eb="6">
      <t>シセツ</t>
    </rPh>
    <rPh sb="7" eb="10">
      <t>コウミンカン</t>
    </rPh>
    <phoneticPr fontId="1"/>
  </si>
  <si>
    <t>県告884</t>
    <rPh sb="0" eb="1">
      <t>ケン</t>
    </rPh>
    <rPh sb="1" eb="2">
      <t>コクジ</t>
    </rPh>
    <phoneticPr fontId="1"/>
  </si>
  <si>
    <t>H 2年度</t>
    <rPh sb="3" eb="5">
      <t>ネンド</t>
    </rPh>
    <phoneticPr fontId="1"/>
  </si>
  <si>
    <t>児童センター・住宅</t>
    <rPh sb="0" eb="2">
      <t>ジドウ</t>
    </rPh>
    <rPh sb="7" eb="9">
      <t>ジュウタク</t>
    </rPh>
    <phoneticPr fontId="1"/>
  </si>
  <si>
    <t>焼津市栄町第一地区</t>
    <rPh sb="0" eb="3">
      <t>ヤイヅシ</t>
    </rPh>
    <rPh sb="3" eb="5">
      <t>サカエマチ</t>
    </rPh>
    <rPh sb="5" eb="6">
      <t>ダイ</t>
    </rPh>
    <rPh sb="6" eb="7">
      <t>イチ</t>
    </rPh>
    <rPh sb="7" eb="9">
      <t>チク</t>
    </rPh>
    <phoneticPr fontId="1"/>
  </si>
  <si>
    <t>R14年度</t>
    <rPh sb="3" eb="5">
      <t>ネンド</t>
    </rPh>
    <phoneticPr fontId="1"/>
  </si>
  <si>
    <t>藤枝市</t>
    <rPh sb="0" eb="2">
      <t>フジエダ</t>
    </rPh>
    <rPh sb="2" eb="3">
      <t>シ</t>
    </rPh>
    <phoneticPr fontId="13"/>
  </si>
  <si>
    <t>第一種</t>
    <rPh sb="0" eb="3">
      <t>ダイイッシュ</t>
    </rPh>
    <phoneticPr fontId="13"/>
  </si>
  <si>
    <t>藤枝駅前一丁目８街区</t>
    <rPh sb="0" eb="2">
      <t>フジエダ</t>
    </rPh>
    <rPh sb="2" eb="4">
      <t>エキマエ</t>
    </rPh>
    <rPh sb="4" eb="5">
      <t>イチ</t>
    </rPh>
    <rPh sb="5" eb="7">
      <t>チョウメ</t>
    </rPh>
    <rPh sb="8" eb="10">
      <t>ガイク</t>
    </rPh>
    <phoneticPr fontId="13"/>
  </si>
  <si>
    <t>8/10</t>
    <phoneticPr fontId="13"/>
  </si>
  <si>
    <t>40/10</t>
    <phoneticPr fontId="13"/>
  </si>
  <si>
    <t>住宅・店舗・公益施設</t>
    <rPh sb="0" eb="2">
      <t>ジュウタク</t>
    </rPh>
    <rPh sb="3" eb="5">
      <t>テンポ</t>
    </rPh>
    <rPh sb="6" eb="8">
      <t>コウエキ</t>
    </rPh>
    <rPh sb="8" eb="10">
      <t>シセツ</t>
    </rPh>
    <phoneticPr fontId="13"/>
  </si>
  <si>
    <t>市告21</t>
    <rPh sb="0" eb="1">
      <t>シ</t>
    </rPh>
    <rPh sb="1" eb="2">
      <t>コクジ</t>
    </rPh>
    <phoneticPr fontId="13"/>
  </si>
  <si>
    <t xml:space="preserve">市告173 </t>
    <rPh sb="0" eb="1">
      <t>シ</t>
    </rPh>
    <rPh sb="1" eb="2">
      <t>コクジ</t>
    </rPh>
    <phoneticPr fontId="13"/>
  </si>
  <si>
    <t>H30年度</t>
    <rPh sb="3" eb="5">
      <t>ネンド</t>
    </rPh>
    <phoneticPr fontId="13"/>
  </si>
  <si>
    <t>業務・駐車場</t>
    <rPh sb="0" eb="2">
      <t>ギョウム</t>
    </rPh>
    <rPh sb="3" eb="6">
      <t>チュウシャジョウ</t>
    </rPh>
    <phoneticPr fontId="13"/>
  </si>
  <si>
    <t>藤枝駅前一丁目９街区</t>
    <rPh sb="0" eb="2">
      <t>フジエダ</t>
    </rPh>
    <rPh sb="2" eb="4">
      <t>エキマエ</t>
    </rPh>
    <rPh sb="4" eb="5">
      <t>イチ</t>
    </rPh>
    <rPh sb="5" eb="7">
      <t>チョウメ</t>
    </rPh>
    <rPh sb="8" eb="10">
      <t>ガイク</t>
    </rPh>
    <phoneticPr fontId="13"/>
  </si>
  <si>
    <t>7/10</t>
    <phoneticPr fontId="13"/>
  </si>
  <si>
    <t>55/10</t>
    <phoneticPr fontId="13"/>
  </si>
  <si>
    <t>住宅・店舗・駐車場</t>
    <rPh sb="0" eb="2">
      <t>ジュウタク</t>
    </rPh>
    <rPh sb="3" eb="5">
      <t>テンポ</t>
    </rPh>
    <rPh sb="6" eb="8">
      <t>チュウシャ</t>
    </rPh>
    <rPh sb="8" eb="9">
      <t>ジョウ</t>
    </rPh>
    <phoneticPr fontId="13"/>
  </si>
  <si>
    <t>市告40</t>
    <rPh sb="0" eb="1">
      <t>シ</t>
    </rPh>
    <rPh sb="1" eb="2">
      <t>コクジ</t>
    </rPh>
    <phoneticPr fontId="13"/>
  </si>
  <si>
    <t>（R9年度）</t>
    <rPh sb="3" eb="5">
      <t>ネンド</t>
    </rPh>
    <phoneticPr fontId="13"/>
  </si>
  <si>
    <t>藤枝駅前一丁目６街区</t>
    <rPh sb="0" eb="2">
      <t>フジエダ</t>
    </rPh>
    <rPh sb="2" eb="4">
      <t>エキマエ</t>
    </rPh>
    <rPh sb="4" eb="5">
      <t>イチ</t>
    </rPh>
    <rPh sb="5" eb="7">
      <t>チョウメ</t>
    </rPh>
    <rPh sb="8" eb="10">
      <t>ガイク</t>
    </rPh>
    <phoneticPr fontId="13"/>
  </si>
  <si>
    <t>住宅・店舗</t>
    <rPh sb="0" eb="2">
      <t>ジュウタク</t>
    </rPh>
    <rPh sb="3" eb="5">
      <t>テンポ</t>
    </rPh>
    <phoneticPr fontId="13"/>
  </si>
  <si>
    <t>市告196</t>
    <rPh sb="0" eb="1">
      <t>シ</t>
    </rPh>
    <rPh sb="1" eb="2">
      <t>コクジ</t>
    </rPh>
    <phoneticPr fontId="13"/>
  </si>
  <si>
    <t>未定</t>
    <rPh sb="0" eb="1">
      <t>ミテイ</t>
    </rPh>
    <phoneticPr fontId="1"/>
  </si>
  <si>
    <t>本通三丁目地区</t>
    <rPh sb="0" eb="1">
      <t>ホン</t>
    </rPh>
    <rPh sb="1" eb="2">
      <t>トオ</t>
    </rPh>
    <rPh sb="2" eb="5">
      <t>サンチョウメ</t>
    </rPh>
    <rPh sb="5" eb="7">
      <t>チク</t>
    </rPh>
    <phoneticPr fontId="1"/>
  </si>
  <si>
    <t>店舗、住宅</t>
    <rPh sb="0" eb="2">
      <t>テンポ</t>
    </rPh>
    <rPh sb="3" eb="5">
      <t>ジュウタク</t>
    </rPh>
    <phoneticPr fontId="1"/>
  </si>
  <si>
    <t>市告138</t>
    <rPh sb="0" eb="1">
      <t>シ</t>
    </rPh>
    <rPh sb="1" eb="2">
      <t>コクジ</t>
    </rPh>
    <phoneticPr fontId="1"/>
  </si>
  <si>
    <t>公共公益施設、駐車場</t>
    <rPh sb="0" eb="2">
      <t>コウキョウ</t>
    </rPh>
    <rPh sb="2" eb="4">
      <t>コウエキ</t>
    </rPh>
    <rPh sb="4" eb="6">
      <t>シセツ</t>
    </rPh>
    <rPh sb="7" eb="10">
      <t>チュウシャジョウ</t>
    </rPh>
    <phoneticPr fontId="1"/>
  </si>
  <si>
    <t>東遠広域</t>
    <rPh sb="0" eb="1">
      <t>ヒガシ</t>
    </rPh>
    <rPh sb="1" eb="2">
      <t>エン</t>
    </rPh>
    <rPh sb="2" eb="4">
      <t>コウイキ</t>
    </rPh>
    <phoneticPr fontId="1"/>
  </si>
  <si>
    <t>掛川連雀地区Aブロック</t>
    <rPh sb="0" eb="2">
      <t>カケガワ</t>
    </rPh>
    <rPh sb="2" eb="3">
      <t>レンジャク</t>
    </rPh>
    <rPh sb="3" eb="4">
      <t>ジャク</t>
    </rPh>
    <rPh sb="4" eb="6">
      <t>チク</t>
    </rPh>
    <phoneticPr fontId="1"/>
  </si>
  <si>
    <t>商業施設・住宅・駐車場</t>
    <rPh sb="0" eb="2">
      <t>ショウギョウ</t>
    </rPh>
    <rPh sb="2" eb="4">
      <t>シセツ</t>
    </rPh>
    <rPh sb="5" eb="7">
      <t>ジュウタク</t>
    </rPh>
    <rPh sb="8" eb="11">
      <t>チュウシャジョウ</t>
    </rPh>
    <phoneticPr fontId="1"/>
  </si>
  <si>
    <t>市告38</t>
    <rPh sb="0" eb="1">
      <t>シ</t>
    </rPh>
    <rPh sb="1" eb="2">
      <t>コクジ</t>
    </rPh>
    <phoneticPr fontId="1"/>
  </si>
  <si>
    <t>市告43</t>
    <rPh sb="0" eb="1">
      <t>シ</t>
    </rPh>
    <rPh sb="1" eb="2">
      <t>コクジ</t>
    </rPh>
    <phoneticPr fontId="1"/>
  </si>
  <si>
    <t>市告70</t>
    <rPh sb="0" eb="1">
      <t>シ</t>
    </rPh>
    <rPh sb="1" eb="2">
      <t>コクジ</t>
    </rPh>
    <phoneticPr fontId="1"/>
  </si>
  <si>
    <t>H29年度</t>
    <rPh sb="3" eb="5">
      <t>ネンド</t>
    </rPh>
    <phoneticPr fontId="1"/>
  </si>
  <si>
    <t>磐田駅前地区</t>
    <rPh sb="0" eb="2">
      <t>イワタ</t>
    </rPh>
    <rPh sb="2" eb="4">
      <t>エキマエ</t>
    </rPh>
    <rPh sb="4" eb="6">
      <t>チク</t>
    </rPh>
    <phoneticPr fontId="1"/>
  </si>
  <si>
    <t>県告371</t>
    <rPh sb="0" eb="1">
      <t>ケン</t>
    </rPh>
    <rPh sb="1" eb="2">
      <t>コクジ</t>
    </rPh>
    <phoneticPr fontId="1"/>
  </si>
  <si>
    <t>市告95</t>
    <rPh sb="0" eb="1">
      <t>シ</t>
    </rPh>
    <rPh sb="1" eb="2">
      <t>コクジ</t>
    </rPh>
    <phoneticPr fontId="1"/>
  </si>
  <si>
    <t>磐田駅北37街区</t>
    <rPh sb="0" eb="2">
      <t>イワタ</t>
    </rPh>
    <rPh sb="2" eb="3">
      <t>エキ</t>
    </rPh>
    <rPh sb="3" eb="4">
      <t>キタ</t>
    </rPh>
    <rPh sb="6" eb="8">
      <t>ガイク</t>
    </rPh>
    <phoneticPr fontId="1"/>
  </si>
  <si>
    <t>市告17</t>
    <rPh sb="0" eb="1">
      <t>シ</t>
    </rPh>
    <rPh sb="1" eb="2">
      <t>コクジ</t>
    </rPh>
    <phoneticPr fontId="1"/>
  </si>
  <si>
    <t>H14年度</t>
    <rPh sb="3" eb="5">
      <t>ネンド</t>
    </rPh>
    <phoneticPr fontId="1"/>
  </si>
  <si>
    <t>浜松駅前12街区</t>
    <rPh sb="0" eb="2">
      <t>ハママツ</t>
    </rPh>
    <rPh sb="2" eb="4">
      <t>エキマエ</t>
    </rPh>
    <rPh sb="6" eb="8">
      <t>ガイク</t>
    </rPh>
    <phoneticPr fontId="13"/>
  </si>
  <si>
    <t>60/10</t>
    <phoneticPr fontId="13"/>
  </si>
  <si>
    <t>宿泊施設・業務施設</t>
    <rPh sb="0" eb="2">
      <t>シュクハク</t>
    </rPh>
    <rPh sb="2" eb="4">
      <t>シセツ</t>
    </rPh>
    <rPh sb="5" eb="7">
      <t>ギョウム</t>
    </rPh>
    <rPh sb="7" eb="9">
      <t>シセツ</t>
    </rPh>
    <phoneticPr fontId="13"/>
  </si>
  <si>
    <t>県告826</t>
    <rPh sb="0" eb="1">
      <t>ケン</t>
    </rPh>
    <rPh sb="1" eb="2">
      <t>コクジ</t>
    </rPh>
    <phoneticPr fontId="13"/>
  </si>
  <si>
    <t>S62年度</t>
    <rPh sb="3" eb="5">
      <t>ネンド</t>
    </rPh>
    <phoneticPr fontId="13"/>
  </si>
  <si>
    <t>〃</t>
    <phoneticPr fontId="13"/>
  </si>
  <si>
    <t>松菱通りＣブロック</t>
    <rPh sb="0" eb="1">
      <t>マツ</t>
    </rPh>
    <rPh sb="1" eb="2">
      <t>ミツビシ</t>
    </rPh>
    <rPh sb="2" eb="3">
      <t>トオ</t>
    </rPh>
    <phoneticPr fontId="13"/>
  </si>
  <si>
    <t>商業施設・業務施設</t>
    <rPh sb="0" eb="2">
      <t>ショウギョウ</t>
    </rPh>
    <rPh sb="2" eb="4">
      <t>シセツ</t>
    </rPh>
    <rPh sb="5" eb="7">
      <t>ギョウム</t>
    </rPh>
    <rPh sb="7" eb="9">
      <t>シセツ</t>
    </rPh>
    <phoneticPr fontId="13"/>
  </si>
  <si>
    <t>県告729</t>
    <rPh sb="0" eb="1">
      <t>ケン</t>
    </rPh>
    <rPh sb="1" eb="2">
      <t>コクジ</t>
    </rPh>
    <phoneticPr fontId="13"/>
  </si>
  <si>
    <t>県告952</t>
    <rPh sb="0" eb="1">
      <t>ケン</t>
    </rPh>
    <rPh sb="1" eb="2">
      <t>コクジ</t>
    </rPh>
    <phoneticPr fontId="13"/>
  </si>
  <si>
    <t>H 2年度</t>
    <rPh sb="3" eb="5">
      <t>ネンド</t>
    </rPh>
    <phoneticPr fontId="13"/>
  </si>
  <si>
    <t>鍛冶町三丁目地区</t>
    <rPh sb="0" eb="3">
      <t>カジマチ</t>
    </rPh>
    <rPh sb="3" eb="6">
      <t>サンチョウメ</t>
    </rPh>
    <rPh sb="6" eb="8">
      <t>チク</t>
    </rPh>
    <phoneticPr fontId="13"/>
  </si>
  <si>
    <t>70/10</t>
    <phoneticPr fontId="13"/>
  </si>
  <si>
    <t>商業施設</t>
    <rPh sb="0" eb="2">
      <t>ショウギョウ</t>
    </rPh>
    <rPh sb="2" eb="4">
      <t>シセツ</t>
    </rPh>
    <phoneticPr fontId="13"/>
  </si>
  <si>
    <t>県告920</t>
    <rPh sb="0" eb="1">
      <t>ケン</t>
    </rPh>
    <rPh sb="1" eb="2">
      <t>コクジ</t>
    </rPh>
    <phoneticPr fontId="13"/>
  </si>
  <si>
    <t>H 3年度</t>
    <rPh sb="3" eb="5">
      <t>ネンド</t>
    </rPh>
    <phoneticPr fontId="13"/>
  </si>
  <si>
    <t>浜松田町地区</t>
    <rPh sb="0" eb="2">
      <t>ハママツ</t>
    </rPh>
    <rPh sb="2" eb="4">
      <t>タマチ</t>
    </rPh>
    <rPh sb="4" eb="6">
      <t>チク</t>
    </rPh>
    <phoneticPr fontId="13"/>
  </si>
  <si>
    <t>県告828</t>
    <rPh sb="0" eb="1">
      <t>ケン</t>
    </rPh>
    <rPh sb="1" eb="2">
      <t>コクジ</t>
    </rPh>
    <phoneticPr fontId="13"/>
  </si>
  <si>
    <t>H 5年度</t>
    <rPh sb="3" eb="5">
      <t>ネンド</t>
    </rPh>
    <phoneticPr fontId="13"/>
  </si>
  <si>
    <t>住宅・駐車場</t>
    <rPh sb="0" eb="2">
      <t>ジュウタク</t>
    </rPh>
    <rPh sb="3" eb="6">
      <t>チュウシャジョウ</t>
    </rPh>
    <phoneticPr fontId="13"/>
  </si>
  <si>
    <t>松菱通りＡ－１ブロック</t>
    <rPh sb="0" eb="1">
      <t>マツ</t>
    </rPh>
    <rPh sb="1" eb="2">
      <t>ミツビシ</t>
    </rPh>
    <rPh sb="2" eb="3">
      <t>トオ</t>
    </rPh>
    <phoneticPr fontId="13"/>
  </si>
  <si>
    <t>9/10</t>
    <phoneticPr fontId="13"/>
  </si>
  <si>
    <t>業務施設</t>
    <rPh sb="0" eb="2">
      <t>ギョウム</t>
    </rPh>
    <rPh sb="2" eb="4">
      <t>シセツ</t>
    </rPh>
    <phoneticPr fontId="13"/>
  </si>
  <si>
    <t>県告1140</t>
    <rPh sb="0" eb="1">
      <t>ケン</t>
    </rPh>
    <rPh sb="1" eb="2">
      <t>コクジ</t>
    </rPh>
    <phoneticPr fontId="13"/>
  </si>
  <si>
    <t>H 4年度</t>
    <rPh sb="3" eb="5">
      <t>ネンド</t>
    </rPh>
    <phoneticPr fontId="13"/>
  </si>
  <si>
    <t>旭・板屋地区</t>
    <rPh sb="0" eb="1">
      <t>アサヒ</t>
    </rPh>
    <rPh sb="2" eb="4">
      <t>イタヤ</t>
    </rPh>
    <rPh sb="4" eb="6">
      <t>チク</t>
    </rPh>
    <phoneticPr fontId="13"/>
  </si>
  <si>
    <t>組合・個人</t>
    <rPh sb="0" eb="2">
      <t>クミアイ</t>
    </rPh>
    <rPh sb="3" eb="5">
      <t>コジン</t>
    </rPh>
    <phoneticPr fontId="13"/>
  </si>
  <si>
    <t>75/10</t>
    <phoneticPr fontId="13"/>
  </si>
  <si>
    <t>住宅・店舗・駐車場</t>
    <rPh sb="0" eb="2">
      <t>ジュウタク</t>
    </rPh>
    <rPh sb="3" eb="5">
      <t>テンポ</t>
    </rPh>
    <rPh sb="6" eb="9">
      <t>チュウシャジョウ</t>
    </rPh>
    <phoneticPr fontId="13"/>
  </si>
  <si>
    <t>県告26</t>
    <rPh sb="0" eb="1">
      <t>ケン</t>
    </rPh>
    <rPh sb="1" eb="2">
      <t>コクジ</t>
    </rPh>
    <phoneticPr fontId="13"/>
  </si>
  <si>
    <t>市告170</t>
    <rPh sb="0" eb="1">
      <t>シ</t>
    </rPh>
    <rPh sb="1" eb="2">
      <t>コクジ</t>
    </rPh>
    <phoneticPr fontId="13"/>
  </si>
  <si>
    <t>R2年度</t>
    <rPh sb="2" eb="4">
      <t>ネンド</t>
    </rPh>
    <phoneticPr fontId="13"/>
  </si>
  <si>
    <t>ホテル・業務施設</t>
    <rPh sb="4" eb="6">
      <t>ギョウム</t>
    </rPh>
    <rPh sb="6" eb="8">
      <t>シセツ</t>
    </rPh>
    <phoneticPr fontId="13"/>
  </si>
  <si>
    <t>浜松中央地区</t>
    <rPh sb="0" eb="2">
      <t>ハママツ</t>
    </rPh>
    <rPh sb="2" eb="4">
      <t>チュウオウ</t>
    </rPh>
    <rPh sb="4" eb="6">
      <t>チク</t>
    </rPh>
    <phoneticPr fontId="13"/>
  </si>
  <si>
    <t>市告10</t>
    <rPh sb="0" eb="1">
      <t>シ</t>
    </rPh>
    <rPh sb="1" eb="2">
      <t>コクジ</t>
    </rPh>
    <phoneticPr fontId="13"/>
  </si>
  <si>
    <t>市告274</t>
    <rPh sb="0" eb="1">
      <t>シ</t>
    </rPh>
    <rPh sb="1" eb="2">
      <t>コクジ</t>
    </rPh>
    <phoneticPr fontId="13"/>
  </si>
  <si>
    <t>H13年度</t>
    <rPh sb="3" eb="5">
      <t>ネンド</t>
    </rPh>
    <phoneticPr fontId="13"/>
  </si>
  <si>
    <t>公共公益施設・住宅</t>
    <rPh sb="0" eb="2">
      <t>コウキョウ</t>
    </rPh>
    <rPh sb="2" eb="4">
      <t>コウエキ</t>
    </rPh>
    <rPh sb="4" eb="6">
      <t>シセツ</t>
    </rPh>
    <rPh sb="7" eb="9">
      <t>ジュウタク</t>
    </rPh>
    <phoneticPr fontId="13"/>
  </si>
  <si>
    <t>松菱通りＢ－２ブロック</t>
    <rPh sb="0" eb="1">
      <t>マツ</t>
    </rPh>
    <rPh sb="1" eb="2">
      <t>ミツビシ</t>
    </rPh>
    <rPh sb="2" eb="3">
      <t>トオ</t>
    </rPh>
    <phoneticPr fontId="13"/>
  </si>
  <si>
    <t>市告272</t>
    <rPh sb="0" eb="1">
      <t>シ</t>
    </rPh>
    <rPh sb="1" eb="2">
      <t>コクジ</t>
    </rPh>
    <phoneticPr fontId="13"/>
  </si>
  <si>
    <t>H10年度</t>
    <rPh sb="3" eb="5">
      <t>ネンド</t>
    </rPh>
    <phoneticPr fontId="13"/>
  </si>
  <si>
    <t>駐車場</t>
    <rPh sb="0" eb="3">
      <t>チュウシャジョウ</t>
    </rPh>
    <phoneticPr fontId="13"/>
  </si>
  <si>
    <t>浜松中央西地区</t>
    <rPh sb="0" eb="2">
      <t>ハママツ</t>
    </rPh>
    <rPh sb="2" eb="4">
      <t>チュウオウ</t>
    </rPh>
    <rPh sb="4" eb="5">
      <t>ニシ</t>
    </rPh>
    <rPh sb="5" eb="7">
      <t>チク</t>
    </rPh>
    <phoneticPr fontId="13"/>
  </si>
  <si>
    <t>65/10</t>
    <phoneticPr fontId="13"/>
  </si>
  <si>
    <t>商業施設・住宅・駐車場</t>
    <rPh sb="0" eb="2">
      <t>ショウギョウ</t>
    </rPh>
    <rPh sb="2" eb="4">
      <t>シセツ</t>
    </rPh>
    <rPh sb="5" eb="7">
      <t>ジュウタク</t>
    </rPh>
    <rPh sb="8" eb="11">
      <t>チュウシャジョウ</t>
    </rPh>
    <phoneticPr fontId="13"/>
  </si>
  <si>
    <t>県告636</t>
    <rPh sb="0" eb="1">
      <t>ケン</t>
    </rPh>
    <rPh sb="1" eb="2">
      <t>コクジ</t>
    </rPh>
    <phoneticPr fontId="13"/>
  </si>
  <si>
    <t>H12年度</t>
    <rPh sb="3" eb="5">
      <t>ネンド</t>
    </rPh>
    <phoneticPr fontId="13"/>
  </si>
  <si>
    <t>浜松東第一地区６街区</t>
    <rPh sb="0" eb="2">
      <t>ハママツ</t>
    </rPh>
    <rPh sb="2" eb="3">
      <t>ヒガシ</t>
    </rPh>
    <rPh sb="3" eb="5">
      <t>ダイイチ</t>
    </rPh>
    <rPh sb="5" eb="7">
      <t>チク</t>
    </rPh>
    <rPh sb="8" eb="10">
      <t>ガイク</t>
    </rPh>
    <phoneticPr fontId="13"/>
  </si>
  <si>
    <t>35/10</t>
    <phoneticPr fontId="13"/>
  </si>
  <si>
    <t>住宅・事務所・駐車場</t>
    <rPh sb="0" eb="2">
      <t>ジュウタク</t>
    </rPh>
    <rPh sb="3" eb="5">
      <t>ジム</t>
    </rPh>
    <rPh sb="5" eb="6">
      <t>ショ</t>
    </rPh>
    <rPh sb="7" eb="10">
      <t>チュウシャジョウ</t>
    </rPh>
    <phoneticPr fontId="13"/>
  </si>
  <si>
    <t>市告273</t>
    <rPh sb="0" eb="1">
      <t>シ</t>
    </rPh>
    <rPh sb="1" eb="2">
      <t>コクジ</t>
    </rPh>
    <phoneticPr fontId="13"/>
  </si>
  <si>
    <t>H14年度</t>
    <rPh sb="3" eb="5">
      <t>ネンド</t>
    </rPh>
    <phoneticPr fontId="13"/>
  </si>
  <si>
    <t>45/10</t>
    <phoneticPr fontId="13"/>
  </si>
  <si>
    <t>公共公益施設</t>
    <rPh sb="0" eb="2">
      <t>コウキョウ</t>
    </rPh>
    <rPh sb="2" eb="4">
      <t>コウエキ</t>
    </rPh>
    <rPh sb="4" eb="6">
      <t>シセツ</t>
    </rPh>
    <phoneticPr fontId="13"/>
  </si>
  <si>
    <t>浜松東第一２５街区</t>
    <rPh sb="0" eb="2">
      <t>ハママツ</t>
    </rPh>
    <rPh sb="2" eb="3">
      <t>ヒガシ</t>
    </rPh>
    <rPh sb="3" eb="5">
      <t>ダイイチ</t>
    </rPh>
    <rPh sb="7" eb="9">
      <t>ガイク</t>
    </rPh>
    <phoneticPr fontId="13"/>
  </si>
  <si>
    <t>50/10</t>
    <phoneticPr fontId="13"/>
  </si>
  <si>
    <t>住宅・駐車場・事務所</t>
    <rPh sb="0" eb="2">
      <t>ジュウタク</t>
    </rPh>
    <rPh sb="3" eb="6">
      <t>チュウシャジョウ</t>
    </rPh>
    <rPh sb="7" eb="9">
      <t>ジム</t>
    </rPh>
    <rPh sb="9" eb="10">
      <t>ショ</t>
    </rPh>
    <phoneticPr fontId="13"/>
  </si>
  <si>
    <t>市告322</t>
    <rPh sb="0" eb="1">
      <t>シ</t>
    </rPh>
    <rPh sb="1" eb="2">
      <t>コクジ</t>
    </rPh>
    <phoneticPr fontId="13"/>
  </si>
  <si>
    <t>店舗・公共公益施設</t>
    <rPh sb="0" eb="2">
      <t>テンポ</t>
    </rPh>
    <rPh sb="3" eb="5">
      <t>コウキョウ</t>
    </rPh>
    <rPh sb="5" eb="7">
      <t>コウエキ</t>
    </rPh>
    <rPh sb="7" eb="9">
      <t>シセツ</t>
    </rPh>
    <phoneticPr fontId="13"/>
  </si>
  <si>
    <t>浜松東第一１街区</t>
    <rPh sb="0" eb="2">
      <t>ハママツ</t>
    </rPh>
    <rPh sb="2" eb="3">
      <t>ヒガシ</t>
    </rPh>
    <rPh sb="3" eb="5">
      <t>ダイイチ</t>
    </rPh>
    <rPh sb="6" eb="8">
      <t>ガイク</t>
    </rPh>
    <phoneticPr fontId="13"/>
  </si>
  <si>
    <t>総合病院・店舗・駐車場</t>
    <rPh sb="0" eb="2">
      <t>ソウゴウ</t>
    </rPh>
    <rPh sb="2" eb="4">
      <t>ビョウイン</t>
    </rPh>
    <rPh sb="5" eb="7">
      <t>テンポ</t>
    </rPh>
    <rPh sb="8" eb="10">
      <t>チュウシャ</t>
    </rPh>
    <rPh sb="10" eb="11">
      <t>ジョウ</t>
    </rPh>
    <phoneticPr fontId="13"/>
  </si>
  <si>
    <t>市告342</t>
    <rPh sb="0" eb="1">
      <t>シ</t>
    </rPh>
    <rPh sb="1" eb="2">
      <t>コクジ</t>
    </rPh>
    <phoneticPr fontId="13"/>
  </si>
  <si>
    <t>H18年度</t>
    <rPh sb="3" eb="5">
      <t>ネンド</t>
    </rPh>
    <phoneticPr fontId="13"/>
  </si>
  <si>
    <t>松菱通りＢ－３ブロック</t>
    <rPh sb="0" eb="1">
      <t>マツ</t>
    </rPh>
    <rPh sb="1" eb="2">
      <t>ミツビシ</t>
    </rPh>
    <rPh sb="2" eb="3">
      <t>トオ</t>
    </rPh>
    <phoneticPr fontId="13"/>
  </si>
  <si>
    <t>店舗等</t>
    <rPh sb="0" eb="2">
      <t>テンポ</t>
    </rPh>
    <rPh sb="2" eb="3">
      <t>トウ</t>
    </rPh>
    <phoneticPr fontId="13"/>
  </si>
  <si>
    <t>市告309</t>
    <rPh sb="0" eb="1">
      <t>シ</t>
    </rPh>
    <rPh sb="1" eb="2">
      <t>コクジ</t>
    </rPh>
    <phoneticPr fontId="13"/>
  </si>
  <si>
    <t>(R8年度)</t>
    <rPh sb="3" eb="5">
      <t>ネンド</t>
    </rPh>
    <phoneticPr fontId="13"/>
  </si>
  <si>
    <t>浜北駅前地区</t>
    <rPh sb="0" eb="2">
      <t>ハマキタ</t>
    </rPh>
    <rPh sb="2" eb="4">
      <t>エキマエ</t>
    </rPh>
    <rPh sb="4" eb="6">
      <t>チク</t>
    </rPh>
    <phoneticPr fontId="13"/>
  </si>
  <si>
    <t>商業施設・住宅</t>
    <rPh sb="0" eb="2">
      <t>ショウギョウ</t>
    </rPh>
    <rPh sb="2" eb="4">
      <t>シセツ</t>
    </rPh>
    <rPh sb="5" eb="7">
      <t>ジュウタク</t>
    </rPh>
    <phoneticPr fontId="13"/>
  </si>
  <si>
    <t>県告919</t>
    <rPh sb="0" eb="1">
      <t>ケン</t>
    </rPh>
    <rPh sb="1" eb="2">
      <t>コクジ</t>
    </rPh>
    <phoneticPr fontId="13"/>
  </si>
  <si>
    <t>県告687</t>
    <rPh sb="0" eb="1">
      <t>ケン</t>
    </rPh>
    <rPh sb="1" eb="2">
      <t>コクジ</t>
    </rPh>
    <phoneticPr fontId="13"/>
  </si>
  <si>
    <t>公益施設・駐車場</t>
    <rPh sb="0" eb="2">
      <t>コウエキ</t>
    </rPh>
    <rPh sb="2" eb="4">
      <t>シセツ</t>
    </rPh>
    <rPh sb="5" eb="8">
      <t>チュウシャジョウ</t>
    </rPh>
    <phoneticPr fontId="13"/>
  </si>
  <si>
    <t>S42年度</t>
    <rPh sb="3" eb="5">
      <t>ネンド</t>
    </rPh>
    <phoneticPr fontId="1"/>
  </si>
  <si>
    <t>市告17</t>
    <rPh sb="0" eb="1">
      <t>シ</t>
    </rPh>
    <rPh sb="1" eb="2">
      <t>コク</t>
    </rPh>
    <phoneticPr fontId="1"/>
  </si>
  <si>
    <t>S38.10.28</t>
    <phoneticPr fontId="1"/>
  </si>
  <si>
    <t>街区１　100/10　街区2　60/10　</t>
    <rPh sb="0" eb="2">
      <t>ガイク</t>
    </rPh>
    <rPh sb="11" eb="13">
      <t>ガイク</t>
    </rPh>
    <phoneticPr fontId="1"/>
  </si>
  <si>
    <t>街区1　3,118㎡　街区2　695㎡</t>
    <rPh sb="0" eb="2">
      <t>ガイク</t>
    </rPh>
    <rPh sb="11" eb="13">
      <t>ガイク</t>
    </rPh>
    <phoneticPr fontId="1"/>
  </si>
  <si>
    <t>1.9ha</t>
    <phoneticPr fontId="1"/>
  </si>
  <si>
    <t>熱海駅前市街地
改造事業</t>
    <rPh sb="0" eb="3">
      <t>アタミエキ</t>
    </rPh>
    <rPh sb="3" eb="4">
      <t>マエ</t>
    </rPh>
    <rPh sb="4" eb="7">
      <t>シガイチ</t>
    </rPh>
    <rPh sb="8" eb="10">
      <t>カイゾウ</t>
    </rPh>
    <rPh sb="10" eb="12">
      <t>ジギョウ</t>
    </rPh>
    <phoneticPr fontId="1"/>
  </si>
  <si>
    <t>完了年度</t>
    <rPh sb="0" eb="2">
      <t>カンリョウ</t>
    </rPh>
    <rPh sb="2" eb="4">
      <t>ネンド</t>
    </rPh>
    <phoneticPr fontId="1"/>
  </si>
  <si>
    <t>最終変更</t>
    <rPh sb="0" eb="2">
      <t>サイシュウ</t>
    </rPh>
    <rPh sb="2" eb="4">
      <t>ヘンコウ</t>
    </rPh>
    <phoneticPr fontId="1"/>
  </si>
  <si>
    <t>容積率の限度</t>
    <rPh sb="0" eb="2">
      <t>ヨウセキ</t>
    </rPh>
    <rPh sb="2" eb="3">
      <t>リツ</t>
    </rPh>
    <rPh sb="4" eb="6">
      <t>ゲンド</t>
    </rPh>
    <phoneticPr fontId="1"/>
  </si>
  <si>
    <t>建築敷地面積</t>
    <rPh sb="0" eb="2">
      <t>ケンチク</t>
    </rPh>
    <rPh sb="2" eb="4">
      <t>シキチ</t>
    </rPh>
    <rPh sb="4" eb="6">
      <t>メンセキ</t>
    </rPh>
    <phoneticPr fontId="1"/>
  </si>
  <si>
    <t>施行面積</t>
    <rPh sb="0" eb="2">
      <t>セコウ</t>
    </rPh>
    <rPh sb="2" eb="4">
      <t>メンセキ</t>
    </rPh>
    <phoneticPr fontId="1"/>
  </si>
  <si>
    <t>施行主体</t>
    <rPh sb="0" eb="2">
      <t>セコウ</t>
    </rPh>
    <rPh sb="2" eb="4">
      <t>シュタイ</t>
    </rPh>
    <phoneticPr fontId="1"/>
  </si>
  <si>
    <t>都市計画
区 域 名</t>
    <rPh sb="0" eb="2">
      <t>トシ</t>
    </rPh>
    <rPh sb="2" eb="4">
      <t>ケイカク</t>
    </rPh>
    <rPh sb="5" eb="6">
      <t>ク</t>
    </rPh>
    <rPh sb="7" eb="8">
      <t>イキ</t>
    </rPh>
    <rPh sb="9" eb="10">
      <t>メイ</t>
    </rPh>
    <phoneticPr fontId="1"/>
  </si>
  <si>
    <t>１１－３　市街地改造事業</t>
    <rPh sb="5" eb="8">
      <t>シガイチ</t>
    </rPh>
    <rPh sb="8" eb="10">
      <t>カイゾウ</t>
    </rPh>
    <rPh sb="10" eb="12">
      <t>ジギョウ</t>
    </rPh>
    <phoneticPr fontId="1"/>
  </si>
  <si>
    <t>１２  地区計画等</t>
    <rPh sb="4" eb="6">
      <t>チク</t>
    </rPh>
    <rPh sb="6" eb="8">
      <t>ケイカク</t>
    </rPh>
    <rPh sb="8" eb="9">
      <t>トウ</t>
    </rPh>
    <phoneticPr fontId="78"/>
  </si>
  <si>
    <t>令和7年3月31日現在</t>
    <rPh sb="0" eb="2">
      <t>レイワ</t>
    </rPh>
    <rPh sb="3" eb="4">
      <t>ネン</t>
    </rPh>
    <rPh sb="5" eb="6">
      <t>ガツ</t>
    </rPh>
    <rPh sb="8" eb="9">
      <t>ニチ</t>
    </rPh>
    <rPh sb="9" eb="11">
      <t>ゲンザイ</t>
    </rPh>
    <phoneticPr fontId="78"/>
  </si>
  <si>
    <t>番号</t>
    <rPh sb="0" eb="2">
      <t>バンゴウ</t>
    </rPh>
    <phoneticPr fontId="78"/>
  </si>
  <si>
    <t>地区名</t>
    <rPh sb="0" eb="3">
      <t>チクメイ</t>
    </rPh>
    <phoneticPr fontId="78"/>
  </si>
  <si>
    <t>都市名</t>
    <rPh sb="0" eb="3">
      <t>トシメイ</t>
    </rPh>
    <phoneticPr fontId="78"/>
  </si>
  <si>
    <t>計画決定
・変更
年月日</t>
    <rPh sb="0" eb="2">
      <t>ケイカク</t>
    </rPh>
    <rPh sb="2" eb="4">
      <t>ケッテイ</t>
    </rPh>
    <rPh sb="6" eb="8">
      <t>ヘンコウ</t>
    </rPh>
    <rPh sb="9" eb="12">
      <t>ネンガッピ</t>
    </rPh>
    <phoneticPr fontId="78"/>
  </si>
  <si>
    <t>面積(ha)</t>
    <rPh sb="0" eb="2">
      <t>メンセキ</t>
    </rPh>
    <phoneticPr fontId="78"/>
  </si>
  <si>
    <t>用途地域</t>
    <rPh sb="0" eb="2">
      <t>ヨウト</t>
    </rPh>
    <rPh sb="2" eb="4">
      <t>チイキ</t>
    </rPh>
    <phoneticPr fontId="78"/>
  </si>
  <si>
    <t>地区計画のねらい</t>
    <rPh sb="0" eb="2">
      <t>チク</t>
    </rPh>
    <rPh sb="2" eb="4">
      <t>ケイカク</t>
    </rPh>
    <phoneticPr fontId="78"/>
  </si>
  <si>
    <t>地区計画の動因</t>
    <rPh sb="0" eb="2">
      <t>チク</t>
    </rPh>
    <rPh sb="2" eb="4">
      <t>ケイカク</t>
    </rPh>
    <rPh sb="5" eb="7">
      <t>ドウイン</t>
    </rPh>
    <phoneticPr fontId="78"/>
  </si>
  <si>
    <t>再開発等促進区・開発整備促進区</t>
    <rPh sb="0" eb="3">
      <t>サイカイハツ</t>
    </rPh>
    <rPh sb="3" eb="4">
      <t>トウ</t>
    </rPh>
    <rPh sb="4" eb="6">
      <t>ソクシン</t>
    </rPh>
    <rPh sb="6" eb="7">
      <t>ク</t>
    </rPh>
    <rPh sb="8" eb="10">
      <t>カイハツ</t>
    </rPh>
    <rPh sb="10" eb="12">
      <t>セイビ</t>
    </rPh>
    <rPh sb="12" eb="14">
      <t>ソクシン</t>
    </rPh>
    <rPh sb="14" eb="15">
      <t>ク</t>
    </rPh>
    <phoneticPr fontId="78"/>
  </si>
  <si>
    <t>１号施設</t>
    <rPh sb="1" eb="2">
      <t>ゴウ</t>
    </rPh>
    <rPh sb="2" eb="4">
      <t>シセツ</t>
    </rPh>
    <phoneticPr fontId="78"/>
  </si>
  <si>
    <t>地区施設</t>
    <rPh sb="0" eb="2">
      <t>チク</t>
    </rPh>
    <rPh sb="2" eb="4">
      <t>シセツ</t>
    </rPh>
    <phoneticPr fontId="78"/>
  </si>
  <si>
    <t>建築物等　＊注１・＊注２</t>
    <rPh sb="0" eb="3">
      <t>ケンチクブツ</t>
    </rPh>
    <rPh sb="3" eb="4">
      <t>トウ</t>
    </rPh>
    <rPh sb="6" eb="7">
      <t>チュウ</t>
    </rPh>
    <rPh sb="10" eb="11">
      <t>チュウ</t>
    </rPh>
    <phoneticPr fontId="78"/>
  </si>
  <si>
    <t>土地利用
・その他</t>
    <rPh sb="0" eb="4">
      <t>トチリヨウ</t>
    </rPh>
    <rPh sb="8" eb="9">
      <t>タ</t>
    </rPh>
    <phoneticPr fontId="78"/>
  </si>
  <si>
    <t>建築条例
施行（施行予定）
年月日</t>
    <rPh sb="0" eb="2">
      <t>ケンチク</t>
    </rPh>
    <rPh sb="2" eb="4">
      <t>ジョウレイ</t>
    </rPh>
    <rPh sb="5" eb="7">
      <t>セコウ</t>
    </rPh>
    <rPh sb="8" eb="10">
      <t>セコウ</t>
    </rPh>
    <rPh sb="10" eb="12">
      <t>ヨテイ</t>
    </rPh>
    <rPh sb="14" eb="17">
      <t>ネンガッピ</t>
    </rPh>
    <phoneticPr fontId="78"/>
  </si>
  <si>
    <t>建築協定から移行したもの</t>
    <rPh sb="0" eb="2">
      <t>ケンチク</t>
    </rPh>
    <rPh sb="2" eb="4">
      <t>キョウテイ</t>
    </rPh>
    <rPh sb="6" eb="8">
      <t>イコウ</t>
    </rPh>
    <phoneticPr fontId="78"/>
  </si>
  <si>
    <t>一本化した窓口の有無</t>
    <rPh sb="0" eb="3">
      <t>イッポンカ</t>
    </rPh>
    <rPh sb="5" eb="7">
      <t>マドグチ</t>
    </rPh>
    <rPh sb="8" eb="10">
      <t>ウム</t>
    </rPh>
    <phoneticPr fontId="78"/>
  </si>
  <si>
    <t>届出・勧告制度の運用基準の有無</t>
    <rPh sb="0" eb="2">
      <t>トドケデ</t>
    </rPh>
    <rPh sb="3" eb="6">
      <t>カンコクセイ</t>
    </rPh>
    <rPh sb="6" eb="7">
      <t>ド</t>
    </rPh>
    <rPh sb="8" eb="10">
      <t>ウンヨウ</t>
    </rPh>
    <rPh sb="10" eb="12">
      <t>キジュン</t>
    </rPh>
    <rPh sb="13" eb="15">
      <t>ウム</t>
    </rPh>
    <phoneticPr fontId="78"/>
  </si>
  <si>
    <t>地区計画実施促進措置</t>
    <rPh sb="0" eb="2">
      <t>チク</t>
    </rPh>
    <rPh sb="2" eb="4">
      <t>ケイカク</t>
    </rPh>
    <rPh sb="4" eb="6">
      <t>ジッシ</t>
    </rPh>
    <rPh sb="6" eb="8">
      <t>ソクシン</t>
    </rPh>
    <rPh sb="8" eb="10">
      <t>ソチ</t>
    </rPh>
    <phoneticPr fontId="78"/>
  </si>
  <si>
    <t>法第12条の6～12条の10の特例</t>
    <rPh sb="0" eb="1">
      <t>ホウ</t>
    </rPh>
    <rPh sb="1" eb="2">
      <t>ダイ</t>
    </rPh>
    <rPh sb="4" eb="5">
      <t>ジョウ</t>
    </rPh>
    <rPh sb="10" eb="11">
      <t>ジョウ</t>
    </rPh>
    <rPh sb="15" eb="17">
      <t>トクレイ</t>
    </rPh>
    <phoneticPr fontId="78"/>
  </si>
  <si>
    <t>備考
＊注３</t>
    <rPh sb="0" eb="2">
      <t>ビコウ</t>
    </rPh>
    <rPh sb="4" eb="5">
      <t>チュウ</t>
    </rPh>
    <phoneticPr fontId="78"/>
  </si>
  <si>
    <t>地区計画</t>
    <rPh sb="0" eb="2">
      <t>チク</t>
    </rPh>
    <rPh sb="2" eb="4">
      <t>ケイカク</t>
    </rPh>
    <phoneticPr fontId="78"/>
  </si>
  <si>
    <t>地区
整備計画</t>
    <rPh sb="0" eb="2">
      <t>チク</t>
    </rPh>
    <rPh sb="3" eb="5">
      <t>セイビ</t>
    </rPh>
    <rPh sb="5" eb="7">
      <t>ケイカク</t>
    </rPh>
    <phoneticPr fontId="78"/>
  </si>
  <si>
    <t>従前</t>
    <rPh sb="0" eb="2">
      <t>ジュウゼン</t>
    </rPh>
    <phoneticPr fontId="78"/>
  </si>
  <si>
    <t>容積率</t>
    <rPh sb="0" eb="3">
      <t>ヨウセキリツ</t>
    </rPh>
    <phoneticPr fontId="78"/>
  </si>
  <si>
    <t>建蔽率</t>
    <rPh sb="0" eb="2">
      <t>ケンペイ</t>
    </rPh>
    <rPh sb="2" eb="3">
      <t>リツ</t>
    </rPh>
    <phoneticPr fontId="78"/>
  </si>
  <si>
    <t>従後</t>
    <rPh sb="0" eb="2">
      <t>ジュウゴ</t>
    </rPh>
    <phoneticPr fontId="78"/>
  </si>
  <si>
    <t>土地利用に関する基本方針</t>
    <rPh sb="0" eb="4">
      <t>トチリヨウ</t>
    </rPh>
    <rPh sb="5" eb="6">
      <t>カン</t>
    </rPh>
    <rPh sb="8" eb="10">
      <t>キホン</t>
    </rPh>
    <rPh sb="10" eb="12">
      <t>ホウシン</t>
    </rPh>
    <phoneticPr fontId="78"/>
  </si>
  <si>
    <t>誘導する建築物の内容</t>
    <rPh sb="0" eb="2">
      <t>ユウドウ</t>
    </rPh>
    <rPh sb="4" eb="7">
      <t>ケンチクブツ</t>
    </rPh>
    <rPh sb="8" eb="10">
      <t>ナイヨウ</t>
    </rPh>
    <phoneticPr fontId="78"/>
  </si>
  <si>
    <t>道路幅員
(m)</t>
    <rPh sb="0" eb="2">
      <t>ドウロ</t>
    </rPh>
    <rPh sb="2" eb="4">
      <t>フクイン</t>
    </rPh>
    <phoneticPr fontId="78"/>
  </si>
  <si>
    <t>公園・広場</t>
    <rPh sb="0" eb="2">
      <t>コウエン</t>
    </rPh>
    <rPh sb="3" eb="5">
      <t>ヒロバ</t>
    </rPh>
    <phoneticPr fontId="78"/>
  </si>
  <si>
    <t>道路(本)</t>
    <rPh sb="0" eb="2">
      <t>ドウロ</t>
    </rPh>
    <rPh sb="3" eb="4">
      <t>ホン</t>
    </rPh>
    <phoneticPr fontId="78"/>
  </si>
  <si>
    <t>用途・
地区
細分数</t>
    <rPh sb="0" eb="2">
      <t>ヨウト</t>
    </rPh>
    <rPh sb="4" eb="6">
      <t>チク</t>
    </rPh>
    <rPh sb="7" eb="8">
      <t>ホソ</t>
    </rPh>
    <rPh sb="8" eb="10">
      <t>ブンスウ</t>
    </rPh>
    <phoneticPr fontId="78"/>
  </si>
  <si>
    <t>建ぺい率</t>
    <rPh sb="0" eb="1">
      <t>ケン</t>
    </rPh>
    <rPh sb="3" eb="4">
      <t>リツ</t>
    </rPh>
    <phoneticPr fontId="78"/>
  </si>
  <si>
    <t>敷地面積</t>
    <rPh sb="0" eb="2">
      <t>シキチ</t>
    </rPh>
    <rPh sb="2" eb="4">
      <t>メンセキ</t>
    </rPh>
    <phoneticPr fontId="78"/>
  </si>
  <si>
    <t>建築面積</t>
    <rPh sb="0" eb="2">
      <t>ケンチク</t>
    </rPh>
    <rPh sb="2" eb="4">
      <t>メンセキ</t>
    </rPh>
    <phoneticPr fontId="78"/>
  </si>
  <si>
    <t>壁面位置</t>
    <rPh sb="0" eb="2">
      <t>ヘキメン</t>
    </rPh>
    <rPh sb="2" eb="4">
      <t>イチ</t>
    </rPh>
    <phoneticPr fontId="78"/>
  </si>
  <si>
    <t>工作物設置の制限＊注２</t>
    <rPh sb="0" eb="3">
      <t>コウサクブツ</t>
    </rPh>
    <rPh sb="3" eb="5">
      <t>セッチ</t>
    </rPh>
    <rPh sb="6" eb="8">
      <t>セイゲン</t>
    </rPh>
    <rPh sb="9" eb="10">
      <t>チュウ</t>
    </rPh>
    <phoneticPr fontId="78"/>
  </si>
  <si>
    <t>高さ</t>
    <rPh sb="0" eb="1">
      <t>タカ</t>
    </rPh>
    <phoneticPr fontId="78"/>
  </si>
  <si>
    <t>形態意匠</t>
    <rPh sb="0" eb="2">
      <t>ケイタイ</t>
    </rPh>
    <rPh sb="2" eb="4">
      <t>イショウ</t>
    </rPh>
    <phoneticPr fontId="78"/>
  </si>
  <si>
    <t>垣柵</t>
    <rPh sb="0" eb="1">
      <t>カキ</t>
    </rPh>
    <rPh sb="1" eb="2">
      <t>サク</t>
    </rPh>
    <phoneticPr fontId="78"/>
  </si>
  <si>
    <t>誘導容積</t>
    <rPh sb="0" eb="2">
      <t>ユウドウ</t>
    </rPh>
    <rPh sb="2" eb="4">
      <t>ヨウセキ</t>
    </rPh>
    <phoneticPr fontId="78"/>
  </si>
  <si>
    <t>容積の
適正配分</t>
    <rPh sb="0" eb="2">
      <t>ヨウセキ</t>
    </rPh>
    <rPh sb="4" eb="6">
      <t>テキセイ</t>
    </rPh>
    <rPh sb="6" eb="8">
      <t>ハイブン</t>
    </rPh>
    <phoneticPr fontId="78"/>
  </si>
  <si>
    <t>高度利用</t>
    <rPh sb="0" eb="2">
      <t>コウド</t>
    </rPh>
    <rPh sb="2" eb="4">
      <t>リヨウ</t>
    </rPh>
    <phoneticPr fontId="78"/>
  </si>
  <si>
    <t>用途別
容積</t>
    <rPh sb="0" eb="3">
      <t>ヨウトベツ</t>
    </rPh>
    <rPh sb="4" eb="6">
      <t>ヨウセキ</t>
    </rPh>
    <phoneticPr fontId="78"/>
  </si>
  <si>
    <t>街並み
誘導</t>
    <rPh sb="0" eb="2">
      <t>マチナ</t>
    </rPh>
    <rPh sb="4" eb="6">
      <t>ユウドウ</t>
    </rPh>
    <phoneticPr fontId="78"/>
  </si>
  <si>
    <t>公園</t>
    <rPh sb="0" eb="2">
      <t>コウエン</t>
    </rPh>
    <phoneticPr fontId="78"/>
  </si>
  <si>
    <t>緑地</t>
    <rPh sb="0" eb="2">
      <t>リョクチ</t>
    </rPh>
    <phoneticPr fontId="78"/>
  </si>
  <si>
    <t>その他の
公共空地</t>
    <rPh sb="2" eb="3">
      <t>タ</t>
    </rPh>
    <rPh sb="5" eb="7">
      <t>コウキョウ</t>
    </rPh>
    <rPh sb="7" eb="9">
      <t>クウチ</t>
    </rPh>
    <phoneticPr fontId="78"/>
  </si>
  <si>
    <t>H(%)</t>
    <phoneticPr fontId="78"/>
  </si>
  <si>
    <t>L(%)</t>
    <phoneticPr fontId="78"/>
  </si>
  <si>
    <t>L(㎡)</t>
    <phoneticPr fontId="78"/>
  </si>
  <si>
    <t>(m)</t>
    <phoneticPr fontId="78"/>
  </si>
  <si>
    <t>H(m)</t>
    <phoneticPr fontId="78"/>
  </si>
  <si>
    <t>L(m)</t>
    <phoneticPr fontId="78"/>
  </si>
  <si>
    <t>下　田</t>
    <rPh sb="0" eb="1">
      <t>シタ</t>
    </rPh>
    <rPh sb="2" eb="3">
      <t>タ</t>
    </rPh>
    <phoneticPr fontId="1"/>
  </si>
  <si>
    <t>武ガ浜
地区</t>
    <rPh sb="0" eb="1">
      <t>タケ</t>
    </rPh>
    <rPh sb="2" eb="3">
      <t>ハマ</t>
    </rPh>
    <rPh sb="4" eb="6">
      <t>チク</t>
    </rPh>
    <phoneticPr fontId="78"/>
  </si>
  <si>
    <t>下田市</t>
    <rPh sb="0" eb="3">
      <t>シモダシ</t>
    </rPh>
    <phoneticPr fontId="78"/>
  </si>
  <si>
    <t>工業</t>
    <rPh sb="0" eb="2">
      <t>コウギョウ</t>
    </rPh>
    <phoneticPr fontId="78"/>
  </si>
  <si>
    <t>ウォーターフロント空間を創造し、地域活性化に寄与する賑わいのある拠点としての複合市街地の形成を目指す</t>
    <rPh sb="9" eb="11">
      <t>クウカン</t>
    </rPh>
    <rPh sb="12" eb="14">
      <t>ソウゾウ</t>
    </rPh>
    <rPh sb="16" eb="18">
      <t>チイキ</t>
    </rPh>
    <rPh sb="18" eb="21">
      <t>カッセイカ</t>
    </rPh>
    <rPh sb="22" eb="24">
      <t>キヨ</t>
    </rPh>
    <rPh sb="26" eb="27">
      <t>ニギ</t>
    </rPh>
    <rPh sb="32" eb="34">
      <t>キョテン</t>
    </rPh>
    <rPh sb="38" eb="40">
      <t>フクゴウ</t>
    </rPh>
    <rPh sb="40" eb="43">
      <t>シガイチ</t>
    </rPh>
    <rPh sb="44" eb="46">
      <t>ケイセイ</t>
    </rPh>
    <rPh sb="47" eb="49">
      <t>メザ</t>
    </rPh>
    <phoneticPr fontId="78"/>
  </si>
  <si>
    <t>拠点形成を目指し、商業、宿泊、居住、業務、文化交流などの機能を適切に導入</t>
    <rPh sb="0" eb="2">
      <t>キョテン</t>
    </rPh>
    <rPh sb="2" eb="4">
      <t>ケイセイ</t>
    </rPh>
    <rPh sb="5" eb="7">
      <t>メザ</t>
    </rPh>
    <rPh sb="9" eb="11">
      <t>ショウギョウ</t>
    </rPh>
    <rPh sb="12" eb="14">
      <t>シュクハク</t>
    </rPh>
    <rPh sb="15" eb="17">
      <t>キョジュウ</t>
    </rPh>
    <rPh sb="18" eb="20">
      <t>ギョウム</t>
    </rPh>
    <rPh sb="21" eb="23">
      <t>ブンカ</t>
    </rPh>
    <rPh sb="23" eb="25">
      <t>コウリュウ</t>
    </rPh>
    <rPh sb="28" eb="30">
      <t>キノウ</t>
    </rPh>
    <rPh sb="31" eb="33">
      <t>テキセツ</t>
    </rPh>
    <rPh sb="34" eb="36">
      <t>ドウニュウ</t>
    </rPh>
    <phoneticPr fontId="78"/>
  </si>
  <si>
    <t>ホテル、観光誘客施設、マンション</t>
    <rPh sb="4" eb="6">
      <t>カンコウ</t>
    </rPh>
    <rPh sb="6" eb="7">
      <t>ユウドウ</t>
    </rPh>
    <rPh sb="7" eb="8">
      <t>キャク</t>
    </rPh>
    <rPh sb="8" eb="10">
      <t>シセツ</t>
    </rPh>
    <phoneticPr fontId="78"/>
  </si>
  <si>
    <t>●</t>
    <phoneticPr fontId="78"/>
  </si>
  <si>
    <t>○</t>
    <phoneticPr fontId="78"/>
  </si>
  <si>
    <t>（再）</t>
    <rPh sb="1" eb="2">
      <t>サイ</t>
    </rPh>
    <phoneticPr fontId="78"/>
  </si>
  <si>
    <t>形態</t>
    <rPh sb="0" eb="2">
      <t>ケイタイ</t>
    </rPh>
    <phoneticPr fontId="78"/>
  </si>
  <si>
    <t>河　津</t>
    <rPh sb="0" eb="1">
      <t>カワ</t>
    </rPh>
    <rPh sb="2" eb="3">
      <t>ツ</t>
    </rPh>
    <phoneticPr fontId="1"/>
  </si>
  <si>
    <t>笹原地区</t>
    <rPh sb="0" eb="2">
      <t>ササハラ</t>
    </rPh>
    <rPh sb="2" eb="4">
      <t>チク</t>
    </rPh>
    <phoneticPr fontId="78"/>
  </si>
  <si>
    <t>河津町</t>
    <rPh sb="0" eb="3">
      <t>カワヅチョウ</t>
    </rPh>
    <phoneticPr fontId="78"/>
  </si>
  <si>
    <t>１専</t>
    <rPh sb="1" eb="2">
      <t>セン</t>
    </rPh>
    <phoneticPr fontId="78"/>
  </si>
  <si>
    <t>１低</t>
    <rPh sb="1" eb="2">
      <t>テイ</t>
    </rPh>
    <phoneticPr fontId="78"/>
  </si>
  <si>
    <t>土地区画整理地区の良好な住居環境の形成</t>
    <rPh sb="0" eb="2">
      <t>トチ</t>
    </rPh>
    <rPh sb="2" eb="4">
      <t>クカク</t>
    </rPh>
    <rPh sb="4" eb="6">
      <t>セイリ</t>
    </rPh>
    <rPh sb="6" eb="8">
      <t>チク</t>
    </rPh>
    <rPh sb="9" eb="11">
      <t>リョウコウ</t>
    </rPh>
    <rPh sb="12" eb="14">
      <t>ジュウキョ</t>
    </rPh>
    <rPh sb="14" eb="16">
      <t>カンキョウ</t>
    </rPh>
    <rPh sb="17" eb="19">
      <t>ケイセイ</t>
    </rPh>
    <phoneticPr fontId="78"/>
  </si>
  <si>
    <t>土地区画整理事業（組合）</t>
    <phoneticPr fontId="78"/>
  </si>
  <si>
    <t>１中高</t>
    <rPh sb="1" eb="2">
      <t>チュウコウ</t>
    </rPh>
    <rPh sb="2" eb="3">
      <t>コウ</t>
    </rPh>
    <phoneticPr fontId="78"/>
  </si>
  <si>
    <t>　軒　7</t>
    <rPh sb="1" eb="2">
      <t>ノキ</t>
    </rPh>
    <phoneticPr fontId="78"/>
  </si>
  <si>
    <t>色彩</t>
    <rPh sb="0" eb="2">
      <t>シキサイ</t>
    </rPh>
    <phoneticPr fontId="78"/>
  </si>
  <si>
    <t>１住</t>
    <rPh sb="1" eb="2">
      <t>ジュウ</t>
    </rPh>
    <phoneticPr fontId="78"/>
  </si>
  <si>
    <t>屋根</t>
    <rPh sb="0" eb="2">
      <t>ヤネ</t>
    </rPh>
    <phoneticPr fontId="78"/>
  </si>
  <si>
    <t>熱　海</t>
    <rPh sb="0" eb="1">
      <t>ネツ</t>
    </rPh>
    <rPh sb="2" eb="3">
      <t>ウミ</t>
    </rPh>
    <phoneticPr fontId="1"/>
  </si>
  <si>
    <t>桜木町地区</t>
    <rPh sb="0" eb="2">
      <t>サクラギ</t>
    </rPh>
    <rPh sb="2" eb="3">
      <t>マチ</t>
    </rPh>
    <rPh sb="3" eb="5">
      <t>チク</t>
    </rPh>
    <phoneticPr fontId="78"/>
  </si>
  <si>
    <t>熱海市</t>
    <rPh sb="0" eb="3">
      <t>アタミシ</t>
    </rPh>
    <phoneticPr fontId="78"/>
  </si>
  <si>
    <t>住居</t>
    <rPh sb="0" eb="2">
      <t>ジュウキョ</t>
    </rPh>
    <phoneticPr fontId="78"/>
  </si>
  <si>
    <t>郊外の住宅地として緑豊かな秩序ある良好な居住環境の維持を図る</t>
    <rPh sb="0" eb="2">
      <t>コウガイ</t>
    </rPh>
    <rPh sb="3" eb="6">
      <t>ジュウタクチ</t>
    </rPh>
    <rPh sb="9" eb="10">
      <t>ミドリ</t>
    </rPh>
    <rPh sb="10" eb="11">
      <t>ユタ</t>
    </rPh>
    <rPh sb="13" eb="15">
      <t>チツジョ</t>
    </rPh>
    <rPh sb="17" eb="19">
      <t>リョウコウ</t>
    </rPh>
    <rPh sb="20" eb="22">
      <t>キョジュウ</t>
    </rPh>
    <rPh sb="22" eb="24">
      <t>カンキョウ</t>
    </rPh>
    <rPh sb="25" eb="27">
      <t>イジ</t>
    </rPh>
    <rPh sb="28" eb="29">
      <t>ハカ</t>
    </rPh>
    <phoneticPr fontId="78"/>
  </si>
  <si>
    <t>用途地域指定</t>
    <rPh sb="0" eb="2">
      <t>ヨウト</t>
    </rPh>
    <rPh sb="2" eb="4">
      <t>チイキ</t>
    </rPh>
    <rPh sb="4" eb="6">
      <t>シテイ</t>
    </rPh>
    <phoneticPr fontId="78"/>
  </si>
  <si>
    <t>東海岸町医療福祉集積地区</t>
    <rPh sb="0" eb="4">
      <t>ヒガシカイガンチョウ</t>
    </rPh>
    <rPh sb="4" eb="6">
      <t>イリョウ</t>
    </rPh>
    <rPh sb="6" eb="8">
      <t>フクシ</t>
    </rPh>
    <rPh sb="8" eb="10">
      <t>シュウセキ</t>
    </rPh>
    <rPh sb="10" eb="12">
      <t>チク</t>
    </rPh>
    <phoneticPr fontId="1"/>
  </si>
  <si>
    <t>２住</t>
    <rPh sb="1" eb="2">
      <t>ジュウ</t>
    </rPh>
    <phoneticPr fontId="1"/>
  </si>
  <si>
    <t>医療・福祉施設に限定した土地利用を図り、既存の緑地や眺望景観を保全する</t>
    <rPh sb="0" eb="2">
      <t>イリョウ</t>
    </rPh>
    <rPh sb="3" eb="5">
      <t>フクシ</t>
    </rPh>
    <rPh sb="5" eb="7">
      <t>シセツ</t>
    </rPh>
    <rPh sb="8" eb="10">
      <t>ゲンテイ</t>
    </rPh>
    <rPh sb="12" eb="14">
      <t>トチ</t>
    </rPh>
    <rPh sb="14" eb="16">
      <t>リヨウ</t>
    </rPh>
    <rPh sb="17" eb="18">
      <t>ハカ</t>
    </rPh>
    <rPh sb="20" eb="22">
      <t>キソン</t>
    </rPh>
    <rPh sb="23" eb="25">
      <t>リョクチ</t>
    </rPh>
    <rPh sb="26" eb="28">
      <t>チョウボウ</t>
    </rPh>
    <rPh sb="28" eb="30">
      <t>ケイカン</t>
    </rPh>
    <rPh sb="31" eb="33">
      <t>ホゼン</t>
    </rPh>
    <phoneticPr fontId="1"/>
  </si>
  <si>
    <t>緑化</t>
    <rPh sb="0" eb="2">
      <t>リョクカ</t>
    </rPh>
    <phoneticPr fontId="1"/>
  </si>
  <si>
    <t>色彩</t>
    <rPh sb="0" eb="2">
      <t>シキサイ</t>
    </rPh>
    <phoneticPr fontId="1"/>
  </si>
  <si>
    <t>樹林地</t>
    <rPh sb="0" eb="2">
      <t>ジュリン</t>
    </rPh>
    <rPh sb="2" eb="3">
      <t>チ</t>
    </rPh>
    <phoneticPr fontId="1"/>
  </si>
  <si>
    <t>附帯設備</t>
    <rPh sb="0" eb="2">
      <t>フタイ</t>
    </rPh>
    <rPh sb="2" eb="4">
      <t>セツビ</t>
    </rPh>
    <phoneticPr fontId="1"/>
  </si>
  <si>
    <t>保全</t>
    <rPh sb="0" eb="2">
      <t>ホゼン</t>
    </rPh>
    <phoneticPr fontId="1"/>
  </si>
  <si>
    <t>広告</t>
    <rPh sb="0" eb="2">
      <t>コウコク</t>
    </rPh>
    <phoneticPr fontId="1"/>
  </si>
  <si>
    <t>牧之郷地区</t>
  </si>
  <si>
    <t>無指定</t>
  </si>
  <si>
    <t>交通基盤整備と合わせた土地の合理的利用、鉄道駅の利便性を活かした安全で快適な住宅地形成</t>
  </si>
  <si>
    <t>・区域区分廃止
・住民発意</t>
  </si>
  <si>
    <t>◯</t>
  </si>
  <si>
    <t>R1.7.1</t>
  </si>
  <si>
    <t>地区施設補助制度</t>
  </si>
  <si>
    <t>（イ）</t>
  </si>
  <si>
    <t>田　方
広　域</t>
  </si>
  <si>
    <t>東駿河湾環状線沿道地区</t>
  </si>
  <si>
    <t>住居</t>
  </si>
  <si>
    <t>近商</t>
  </si>
  <si>
    <t>沿道における魅力ある商業地形成を誘導し、背後地の住環境の保護</t>
  </si>
  <si>
    <t>用途地域の見直し</t>
  </si>
  <si>
    <t>色彩</t>
  </si>
  <si>
    <t>北側斜線</t>
  </si>
  <si>
    <t>屋根</t>
  </si>
  <si>
    <t>広告</t>
  </si>
  <si>
    <t>伊豆長岡医療拠点地区</t>
  </si>
  <si>
    <t>２住</t>
  </si>
  <si>
    <t>商業</t>
  </si>
  <si>
    <t>医療拠点地区として高度な医療施設の集積化を図り、周辺地区の良好な環境を保全する。</t>
  </si>
  <si>
    <t>御殿場
小　山
広　域</t>
  </si>
  <si>
    <t>二の岡地区</t>
  </si>
  <si>
    <t>１専</t>
  </si>
  <si>
    <t>１低</t>
  </si>
  <si>
    <t>土地区画整理地区の郊外住宅地にふさわしい良好な居住環境の形成</t>
  </si>
  <si>
    <t>土地区画整理事業（組合）</t>
  </si>
  <si>
    <t>生垣
補助
制度</t>
  </si>
  <si>
    <t>東田中鮎沢
地区</t>
  </si>
  <si>
    <t>土地区画整理地区の良好な居住環境の形成</t>
  </si>
  <si>
    <t>２専</t>
  </si>
  <si>
    <t>２中高</t>
  </si>
  <si>
    <t>神場南地区</t>
  </si>
  <si>
    <t>工専</t>
  </si>
  <si>
    <t>地区周辺との調和を考えた緑豊かで良好な環境の工業団地の形成</t>
  </si>
  <si>
    <t>土地区画整理事業(組合）</t>
  </si>
  <si>
    <t>工業</t>
  </si>
  <si>
    <t>制限</t>
  </si>
  <si>
    <t>東部幹線
沿線地区</t>
  </si>
  <si>
    <t>１住</t>
  </si>
  <si>
    <t>良好な住宅環境の保全、幹線沿道としての土地利用の促進</t>
  </si>
  <si>
    <t>都市計画道路の開通</t>
  </si>
  <si>
    <t>１中高</t>
  </si>
  <si>
    <t>御殿場駅東
地区</t>
  </si>
  <si>
    <t>良好な住宅環境の保全、沿道商業地の適切な土地利用の誘導を行うことによる良好な景観及び沿道市街地の形成</t>
  </si>
  <si>
    <t>富士御殿場
地区</t>
  </si>
  <si>
    <t>市街化
調整
区域</t>
  </si>
  <si>
    <t>環境に配慮した適切な建築物等の規制・誘導の積極的な推進による地区周辺との調和を考えた緑豊かで良好な環境の工業団地及び富士山への眺望を阻害しない沿道景観の形成</t>
  </si>
  <si>
    <t>用途地域指定</t>
  </si>
  <si>
    <t>附帯設備</t>
  </si>
  <si>
    <t>照明設備</t>
  </si>
  <si>
    <t>広告等</t>
  </si>
  <si>
    <t>御殿場駅箱根乙女口広場周辺地区</t>
  </si>
  <si>
    <t>適正な規模の観光・商業機能の誘導を図り、良好なまちなみを有する駅周辺地域の市街地の形成</t>
  </si>
  <si>
    <t>用途地域の
変更</t>
  </si>
  <si>
    <t>〇</t>
  </si>
  <si>
    <t>富士山麓フロンティアパーク小山地区</t>
  </si>
  <si>
    <t>産業集積拠点として、自然景観や周辺環境と調和する「富士山を借景にした森に佇む工業団地」の形成</t>
  </si>
  <si>
    <t>開発行為（県）</t>
  </si>
  <si>
    <t>公告</t>
  </si>
  <si>
    <t>上野工業団地地区</t>
    <rPh sb="0" eb="2">
      <t>ウエノ</t>
    </rPh>
    <rPh sb="2" eb="6">
      <t>コウギ</t>
    </rPh>
    <phoneticPr fontId="1"/>
  </si>
  <si>
    <t>産業集積拠点として、自然景観や周辺環境と調和する「町の活性化に寄与する良好な工業団地」の形成</t>
    <rPh sb="25" eb="26">
      <t>マチ</t>
    </rPh>
    <rPh sb="27" eb="30">
      <t>カッセイカ</t>
    </rPh>
    <rPh sb="31" eb="33">
      <t>キヨ</t>
    </rPh>
    <rPh sb="35" eb="37">
      <t>リョウコウ</t>
    </rPh>
    <phoneticPr fontId="1"/>
  </si>
  <si>
    <t>開発行為（町）</t>
    <rPh sb="5" eb="6">
      <t>マチ</t>
    </rPh>
    <phoneticPr fontId="1"/>
  </si>
  <si>
    <t>新産業集積エリア地区</t>
    <rPh sb="0" eb="3">
      <t>シンサンギョウ</t>
    </rPh>
    <rPh sb="3" eb="5">
      <t>シュウセキ</t>
    </rPh>
    <phoneticPr fontId="1"/>
  </si>
  <si>
    <t>芙蓉台地区</t>
  </si>
  <si>
    <t>民間宅地開発による良好な居住環境の保全</t>
  </si>
  <si>
    <t>宅地開発事業（民間）</t>
  </si>
  <si>
    <t>軒7</t>
  </si>
  <si>
    <t>初音台地区</t>
  </si>
  <si>
    <t>土地区画整理地区の良好な居住環境の保全</t>
  </si>
  <si>
    <t>加茂地区</t>
  </si>
  <si>
    <t>東本町幸原線沿道南地区</t>
  </si>
  <si>
    <t>周辺住宅地との調和を図り、魅力ある商業地の形成</t>
  </si>
  <si>
    <t>用途地域の変更</t>
  </si>
  <si>
    <t>道路斜線</t>
  </si>
  <si>
    <t>隣地斜線</t>
  </si>
  <si>
    <t>三島駅南口
周辺地区</t>
    <rPh sb="0" eb="2">
      <t>ミシマ</t>
    </rPh>
    <rPh sb="2" eb="3">
      <t>エキ</t>
    </rPh>
    <rPh sb="3" eb="4">
      <t>ミナミ</t>
    </rPh>
    <rPh sb="4" eb="5">
      <t>グチ</t>
    </rPh>
    <rPh sb="6" eb="8">
      <t>シュウヘン</t>
    </rPh>
    <rPh sb="8" eb="10">
      <t>チク</t>
    </rPh>
    <phoneticPr fontId="78"/>
  </si>
  <si>
    <t>三島市</t>
    <rPh sb="0" eb="3">
      <t>ミシマシ</t>
    </rPh>
    <phoneticPr fontId="78"/>
  </si>
  <si>
    <t>近商</t>
    <rPh sb="0" eb="2">
      <t>キンショウ</t>
    </rPh>
    <phoneticPr fontId="78"/>
  </si>
  <si>
    <t>中心商業・業務地の良好な都市機能と市街地環境の形成</t>
    <phoneticPr fontId="78"/>
  </si>
  <si>
    <t>駅前再整備</t>
    <rPh sb="0" eb="2">
      <t>エキマエ</t>
    </rPh>
    <rPh sb="2" eb="3">
      <t>サイ</t>
    </rPh>
    <rPh sb="3" eb="5">
      <t>セイビ</t>
    </rPh>
    <phoneticPr fontId="78"/>
  </si>
  <si>
    <t>商業</t>
    <rPh sb="0" eb="2">
      <t>ショウギョウ</t>
    </rPh>
    <phoneticPr fontId="78"/>
  </si>
  <si>
    <t>Ｒ2.11.16</t>
    <phoneticPr fontId="1"/>
  </si>
  <si>
    <t>萩南地区</t>
  </si>
  <si>
    <t>住宅地の良好な環境の保護及び計画的な公共施設の整備・誘導による良好な街区の形成</t>
  </si>
  <si>
    <t>市街化区域編入</t>
  </si>
  <si>
    <t>若松町桐木
地区</t>
  </si>
  <si>
    <t>良好な居住環境の維持増進を図る</t>
  </si>
  <si>
    <t>軒高7</t>
  </si>
  <si>
    <t>三島駅北口
周辺地区</t>
  </si>
  <si>
    <t>土地利用の増進及び土地の高度利用</t>
  </si>
  <si>
    <t>東大場地区</t>
  </si>
  <si>
    <t>良好な居住環境を保全する</t>
  </si>
  <si>
    <t>住民発意</t>
  </si>
  <si>
    <t>国道1号沿線地区</t>
  </si>
  <si>
    <t>建築物の用途・形態等の無秩序化を防止し、良好な沿道環境を備えた街区を形成する</t>
  </si>
  <si>
    <t>（ロ）</t>
  </si>
  <si>
    <t>形態</t>
  </si>
  <si>
    <t>錦が丘地区</t>
  </si>
  <si>
    <t>生垣補助制度</t>
  </si>
  <si>
    <t>三ツ谷工業団地地区</t>
  </si>
  <si>
    <t>公共施設･防災施設の整備された良好な工業系市街地の形成を図る</t>
  </si>
  <si>
    <t>土地区画整理事業</t>
  </si>
  <si>
    <t>北沢地区</t>
  </si>
  <si>
    <t>周辺の自然環境と調和した一団の街区を形成するため</t>
  </si>
  <si>
    <t>市山新田優良田園住宅地区</t>
  </si>
  <si>
    <t>優良田園住宅制度に基づく自然と調和した低密度でゆとりある良好な居住環境の維持・保全を図るため</t>
  </si>
  <si>
    <t>軒高7.5</t>
  </si>
  <si>
    <t>大場赤王優良田園住宅地区</t>
    <rPh sb="0" eb="2">
      <t>ダイバ</t>
    </rPh>
    <rPh sb="2" eb="3">
      <t>アカ</t>
    </rPh>
    <rPh sb="3" eb="4">
      <t>オウ</t>
    </rPh>
    <rPh sb="4" eb="6">
      <t>ユウリョウ</t>
    </rPh>
    <rPh sb="6" eb="8">
      <t>デンエン</t>
    </rPh>
    <rPh sb="8" eb="10">
      <t>ジュウタク</t>
    </rPh>
    <rPh sb="10" eb="12">
      <t>チク</t>
    </rPh>
    <phoneticPr fontId="1"/>
  </si>
  <si>
    <t>市街化
調整
区域</t>
    <rPh sb="0" eb="2">
      <t>シガイ</t>
    </rPh>
    <rPh sb="2" eb="3">
      <t>カ</t>
    </rPh>
    <rPh sb="4" eb="6">
      <t>チョウセイ</t>
    </rPh>
    <rPh sb="7" eb="9">
      <t>クイキ</t>
    </rPh>
    <phoneticPr fontId="78"/>
  </si>
  <si>
    <t>優良田園住宅制度に基づく自然と調和した低密度でゆとりある良好な居住環境の維持・保全を図るため</t>
    <rPh sb="0" eb="2">
      <t>ユウリョウ</t>
    </rPh>
    <rPh sb="2" eb="4">
      <t>デンエン</t>
    </rPh>
    <rPh sb="4" eb="6">
      <t>ジュウタク</t>
    </rPh>
    <rPh sb="6" eb="8">
      <t>セイド</t>
    </rPh>
    <rPh sb="9" eb="10">
      <t>モト</t>
    </rPh>
    <rPh sb="12" eb="14">
      <t>シゼン</t>
    </rPh>
    <rPh sb="15" eb="17">
      <t>チョウワ</t>
    </rPh>
    <rPh sb="19" eb="22">
      <t>テイミツド</t>
    </rPh>
    <rPh sb="28" eb="30">
      <t>リョウコウ</t>
    </rPh>
    <rPh sb="31" eb="33">
      <t>キョジュウ</t>
    </rPh>
    <rPh sb="33" eb="35">
      <t>カンキョウ</t>
    </rPh>
    <rPh sb="36" eb="38">
      <t>イジ</t>
    </rPh>
    <rPh sb="39" eb="41">
      <t>ホゼン</t>
    </rPh>
    <rPh sb="42" eb="43">
      <t>ハカ</t>
    </rPh>
    <phoneticPr fontId="1"/>
  </si>
  <si>
    <t>宅地開発事業（民間）</t>
    <rPh sb="0" eb="2">
      <t>タクチ</t>
    </rPh>
    <rPh sb="2" eb="4">
      <t>カイハツ</t>
    </rPh>
    <rPh sb="4" eb="6">
      <t>ジギョウ</t>
    </rPh>
    <rPh sb="7" eb="9">
      <t>ミンカン</t>
    </rPh>
    <phoneticPr fontId="1"/>
  </si>
  <si>
    <t>生垣補助制度</t>
    <rPh sb="0" eb="2">
      <t>イケガキ</t>
    </rPh>
    <rPh sb="2" eb="4">
      <t>ホジョ</t>
    </rPh>
    <rPh sb="4" eb="6">
      <t>セイド</t>
    </rPh>
    <phoneticPr fontId="1"/>
  </si>
  <si>
    <t>（イ）</t>
    <phoneticPr fontId="1"/>
  </si>
  <si>
    <t>別に定める基準による</t>
    <rPh sb="0" eb="1">
      <t>ベツ</t>
    </rPh>
    <rPh sb="2" eb="3">
      <t>サダ</t>
    </rPh>
    <rPh sb="5" eb="7">
      <t>キジュン</t>
    </rPh>
    <phoneticPr fontId="1"/>
  </si>
  <si>
    <t>形態</t>
    <rPh sb="0" eb="2">
      <t>ケイタイ</t>
    </rPh>
    <phoneticPr fontId="1"/>
  </si>
  <si>
    <t>軒高7.5</t>
    <rPh sb="0" eb="1">
      <t>ノキ</t>
    </rPh>
    <rPh sb="1" eb="2">
      <t>タカ</t>
    </rPh>
    <phoneticPr fontId="1"/>
  </si>
  <si>
    <t>富士見台地区</t>
  </si>
  <si>
    <t>住民発意
(提案制度)</t>
  </si>
  <si>
    <t>軒高7.0</t>
  </si>
  <si>
    <t>三嶋大社東地区</t>
  </si>
  <si>
    <t>1住</t>
  </si>
  <si>
    <t>塚原新田優良田園住宅地区</t>
  </si>
  <si>
    <t>R2.3.5</t>
  </si>
  <si>
    <t>R2.7.1</t>
  </si>
  <si>
    <t>軒高8.0</t>
  </si>
  <si>
    <t>黄瀬川沼津
インター線地区</t>
    <rPh sb="11" eb="13">
      <t>チク</t>
    </rPh>
    <phoneticPr fontId="1"/>
  </si>
  <si>
    <t>黄瀬川沼津インター線沿道に地区特性を活かした沿道商業地を形成するとともに背後住環境を配慮</t>
  </si>
  <si>
    <t>準住</t>
  </si>
  <si>
    <t>岡宮北地区</t>
  </si>
  <si>
    <t>周囲の環境と調和した沿道利用機能を誘導し、良好な都市づくりを行なう</t>
  </si>
  <si>
    <t>土地区画整理事業（市）</t>
  </si>
  <si>
    <t>沼津駅北第一地区（駅前広場西地区）</t>
  </si>
  <si>
    <t>土地の共同化を誘導し、高度な土地利用を図る</t>
  </si>
  <si>
    <t>土地区画整理事業（機構）</t>
  </si>
  <si>
    <t>形態
付帯設備
色彩
広告</t>
  </si>
  <si>
    <t>町方町・大門町・通横町地区</t>
  </si>
  <si>
    <t>土地の合理的かつ健全な高度利用、都市機能として商業・住宅機能等の向上を図る</t>
  </si>
  <si>
    <t>市街地再開発（組合）</t>
  </si>
  <si>
    <t>（高）</t>
  </si>
  <si>
    <t>東椎路地区</t>
    <phoneticPr fontId="1"/>
  </si>
  <si>
    <t>準工</t>
  </si>
  <si>
    <t>交流人口の受け皿として広域的商業機能を導入し、商業、医療・福祉、物流の複合拠点を形成するとともに、隣接する地区にも配慮した環境を形成</t>
  </si>
  <si>
    <t>足高地区</t>
    <phoneticPr fontId="1"/>
  </si>
  <si>
    <t>市の活性化に寄与する製造業などを誘致するとともに、周辺の住環境や自然環境と調和のとれた工業団地を形成</t>
  </si>
  <si>
    <t>大手町五丁目第一地区</t>
    <rPh sb="0" eb="10">
      <t>オオテマチゴチョウメダイイチチク</t>
    </rPh>
    <phoneticPr fontId="1"/>
  </si>
  <si>
    <t>商業</t>
    <rPh sb="0" eb="2">
      <t>ショウギョウ</t>
    </rPh>
    <phoneticPr fontId="1"/>
  </si>
  <si>
    <t>商業施設や業務施設、良質な都市型住宅などの整備を誘導することにより、沼津市の中心市街地にふさわしい良好な都市環境を創出する。</t>
    <phoneticPr fontId="1"/>
  </si>
  <si>
    <t>市街地再開発（組合）</t>
    <rPh sb="0" eb="3">
      <t>シガイチ</t>
    </rPh>
    <rPh sb="3" eb="4">
      <t>サイ</t>
    </rPh>
    <rPh sb="4" eb="6">
      <t>カイハツ</t>
    </rPh>
    <rPh sb="7" eb="9">
      <t>クミアイ</t>
    </rPh>
    <phoneticPr fontId="1"/>
  </si>
  <si>
    <t>南一色地区</t>
  </si>
  <si>
    <t>良好な居住環境の保全</t>
  </si>
  <si>
    <t>樹林地保全</t>
  </si>
  <si>
    <t>国道246 号沿道下長窪・南一色地区</t>
  </si>
  <si>
    <t>駿河平地区</t>
  </si>
  <si>
    <t>閑静でゆとりのある景観に優れた住み良い環境の保全、文化・観光の拠点を形成</t>
  </si>
  <si>
    <t>（ハ）</t>
  </si>
  <si>
    <t>北側</t>
  </si>
  <si>
    <t>意匠</t>
  </si>
  <si>
    <t>斜線</t>
  </si>
  <si>
    <t>県立静岡がんセンター周辺地区</t>
  </si>
  <si>
    <t>医療健康関連の事務所、地区内の利便施設として店舗や飲食店の誘導など適正な土地利用の推進</t>
  </si>
  <si>
    <t>伏見・玉川国道１号北部地区</t>
  </si>
  <si>
    <t>用途地域の変更   都市計画提案</t>
  </si>
  <si>
    <t>裾　野</t>
    <rPh sb="0" eb="1">
      <t>スソ</t>
    </rPh>
    <rPh sb="2" eb="3">
      <t>ノ</t>
    </rPh>
    <phoneticPr fontId="1"/>
  </si>
  <si>
    <t>千福が丘地区</t>
  </si>
  <si>
    <t>宅地開発事業地区の健全な住宅市街地の形成、良好な居住環境の維持増進</t>
  </si>
  <si>
    <t>南部地区</t>
  </si>
  <si>
    <t>２低</t>
  </si>
  <si>
    <t>土地区画整理地区の住宅地区及び幹線沿道地区等に合理的な土地利用を誘導し、秩序ある良好な市街地の形成</t>
  </si>
  <si>
    <t>80～100</t>
  </si>
  <si>
    <t>50～60</t>
  </si>
  <si>
    <t>看板</t>
  </si>
  <si>
    <t>擁壁</t>
  </si>
  <si>
    <t>裾野駅西地区</t>
  </si>
  <si>
    <t>土地区画整理地区の商業地の活性化と良好な居住環境の形成</t>
  </si>
  <si>
    <t>地盤高</t>
  </si>
  <si>
    <t>御宿地区</t>
  </si>
  <si>
    <t>市街化調整区域</t>
  </si>
  <si>
    <t>土地区画整理地区の健全で合理的な土地利用を推進し、住宅を中心とする良好な市街地環境やまちなみの形成</t>
  </si>
  <si>
    <t>1中高</t>
  </si>
  <si>
    <t>東富士研究開発拠点地区</t>
    <rPh sb="0" eb="1">
      <t>ヒガシ</t>
    </rPh>
    <rPh sb="1" eb="3">
      <t>フジ</t>
    </rPh>
    <rPh sb="3" eb="7">
      <t>ケンキュウカイハツ</t>
    </rPh>
    <rPh sb="7" eb="9">
      <t>キョテン</t>
    </rPh>
    <rPh sb="9" eb="11">
      <t>チク</t>
    </rPh>
    <phoneticPr fontId="1"/>
  </si>
  <si>
    <t>工専</t>
    <phoneticPr fontId="78"/>
  </si>
  <si>
    <t>準工</t>
    <rPh sb="0" eb="2">
      <t>ジュンコウ</t>
    </rPh>
    <phoneticPr fontId="1"/>
  </si>
  <si>
    <t>一団の計画開発により自動運転等の高度なIoT技術を活用した未来型都市の実証実験を行う研究開発施設群による研究開発拠点の形成</t>
    <rPh sb="0" eb="2">
      <t>イチダン</t>
    </rPh>
    <rPh sb="3" eb="5">
      <t>ケイカク</t>
    </rPh>
    <rPh sb="5" eb="7">
      <t>カイハツ</t>
    </rPh>
    <rPh sb="10" eb="12">
      <t>ジドウ</t>
    </rPh>
    <rPh sb="12" eb="14">
      <t>ウンテン</t>
    </rPh>
    <rPh sb="14" eb="15">
      <t>トウ</t>
    </rPh>
    <rPh sb="16" eb="18">
      <t>コウド</t>
    </rPh>
    <rPh sb="22" eb="24">
      <t>ギジュツ</t>
    </rPh>
    <rPh sb="25" eb="27">
      <t>カツヨウ</t>
    </rPh>
    <rPh sb="29" eb="32">
      <t>ミライガタ</t>
    </rPh>
    <rPh sb="32" eb="34">
      <t>トシ</t>
    </rPh>
    <rPh sb="35" eb="37">
      <t>ジッショウ</t>
    </rPh>
    <rPh sb="37" eb="39">
      <t>ジッケン</t>
    </rPh>
    <rPh sb="40" eb="41">
      <t>オコナ</t>
    </rPh>
    <rPh sb="42" eb="44">
      <t>ケンキュウ</t>
    </rPh>
    <rPh sb="44" eb="46">
      <t>カイハツ</t>
    </rPh>
    <rPh sb="46" eb="48">
      <t>シセツ</t>
    </rPh>
    <rPh sb="48" eb="49">
      <t>グン</t>
    </rPh>
    <rPh sb="52" eb="54">
      <t>ケンキュウ</t>
    </rPh>
    <rPh sb="54" eb="56">
      <t>カイハツ</t>
    </rPh>
    <rPh sb="56" eb="58">
      <t>キョテン</t>
    </rPh>
    <rPh sb="59" eb="61">
      <t>ケイセイ</t>
    </rPh>
    <phoneticPr fontId="1"/>
  </si>
  <si>
    <t>民間開発行為</t>
    <rPh sb="0" eb="2">
      <t>ミンカン</t>
    </rPh>
    <rPh sb="2" eb="4">
      <t>カイハツ</t>
    </rPh>
    <rPh sb="4" eb="6">
      <t>コウイ</t>
    </rPh>
    <phoneticPr fontId="1"/>
  </si>
  <si>
    <t>方針のみ</t>
    <rPh sb="0" eb="2">
      <t>ホウシン</t>
    </rPh>
    <phoneticPr fontId="78"/>
  </si>
  <si>
    <t>岳　南
広　域</t>
    <rPh sb="0" eb="1">
      <t>タケ</t>
    </rPh>
    <rPh sb="2" eb="3">
      <t>ミナミ</t>
    </rPh>
    <rPh sb="4" eb="5">
      <t>ヒロ</t>
    </rPh>
    <rPh sb="6" eb="7">
      <t>イキ</t>
    </rPh>
    <phoneticPr fontId="1"/>
  </si>
  <si>
    <t>富士中部地区</t>
    <rPh sb="0" eb="2">
      <t>フジ</t>
    </rPh>
    <rPh sb="2" eb="4">
      <t>チュウブ</t>
    </rPh>
    <rPh sb="4" eb="6">
      <t>チク</t>
    </rPh>
    <phoneticPr fontId="78"/>
  </si>
  <si>
    <t>富士市</t>
    <rPh sb="0" eb="3">
      <t>フジシ</t>
    </rPh>
    <phoneticPr fontId="78"/>
  </si>
  <si>
    <t>２中高</t>
    <rPh sb="1" eb="2">
      <t>チュウ</t>
    </rPh>
    <rPh sb="2" eb="3">
      <t>タカ</t>
    </rPh>
    <phoneticPr fontId="78"/>
  </si>
  <si>
    <t>土地区画整理地区の良好な居住環境及び沿道商業の形成</t>
    <rPh sb="0" eb="2">
      <t>トチ</t>
    </rPh>
    <rPh sb="2" eb="4">
      <t>クカク</t>
    </rPh>
    <rPh sb="4" eb="6">
      <t>セイリ</t>
    </rPh>
    <rPh sb="6" eb="8">
      <t>チク</t>
    </rPh>
    <rPh sb="9" eb="11">
      <t>リョウコウ</t>
    </rPh>
    <rPh sb="12" eb="14">
      <t>キョジュウ</t>
    </rPh>
    <rPh sb="14" eb="16">
      <t>カンキョウ</t>
    </rPh>
    <rPh sb="23" eb="25">
      <t>ケイセイ</t>
    </rPh>
    <phoneticPr fontId="78"/>
  </si>
  <si>
    <t>土地区画整理事業（市）</t>
    <rPh sb="0" eb="2">
      <t>トチ</t>
    </rPh>
    <rPh sb="2" eb="4">
      <t>クカク</t>
    </rPh>
    <rPh sb="4" eb="6">
      <t>セイリ</t>
    </rPh>
    <rPh sb="6" eb="8">
      <t>ジギョウ</t>
    </rPh>
    <rPh sb="9" eb="10">
      <t>シ</t>
    </rPh>
    <phoneticPr fontId="78"/>
  </si>
  <si>
    <t>生垣
補助
制度</t>
    <phoneticPr fontId="78"/>
  </si>
  <si>
    <t>形状</t>
    <rPh sb="0" eb="2">
      <t>ケイジョウ</t>
    </rPh>
    <phoneticPr fontId="78"/>
  </si>
  <si>
    <t>２住</t>
    <rPh sb="1" eb="2">
      <t>ジュウ</t>
    </rPh>
    <phoneticPr fontId="78"/>
  </si>
  <si>
    <t>北側斜線</t>
    <rPh sb="0" eb="2">
      <t>キタガワ</t>
    </rPh>
    <rPh sb="2" eb="4">
      <t>シャセン</t>
    </rPh>
    <phoneticPr fontId="78"/>
  </si>
  <si>
    <t>近商</t>
    <rPh sb="0" eb="1">
      <t>キン</t>
    </rPh>
    <rPh sb="1" eb="2">
      <t>ショウ</t>
    </rPh>
    <phoneticPr fontId="78"/>
  </si>
  <si>
    <t>広告</t>
    <rPh sb="0" eb="2">
      <t>コウコク</t>
    </rPh>
    <phoneticPr fontId="78"/>
  </si>
  <si>
    <t>地盤高</t>
    <rPh sb="0" eb="2">
      <t>ジバン</t>
    </rPh>
    <rPh sb="2" eb="3">
      <t>タカ</t>
    </rPh>
    <phoneticPr fontId="78"/>
  </si>
  <si>
    <t>富士市役所
周辺地区</t>
    <rPh sb="0" eb="3">
      <t>フジシ</t>
    </rPh>
    <rPh sb="3" eb="5">
      <t>ヤクショ</t>
    </rPh>
    <rPh sb="6" eb="8">
      <t>シュウヘン</t>
    </rPh>
    <rPh sb="8" eb="10">
      <t>チク</t>
    </rPh>
    <phoneticPr fontId="78"/>
  </si>
  <si>
    <t>土地区画整理地区の商業・業務機能の強化と良好な都市景観の形成</t>
    <rPh sb="0" eb="2">
      <t>トチ</t>
    </rPh>
    <rPh sb="2" eb="4">
      <t>クカク</t>
    </rPh>
    <rPh sb="4" eb="6">
      <t>セイリ</t>
    </rPh>
    <rPh sb="6" eb="8">
      <t>チク</t>
    </rPh>
    <rPh sb="9" eb="11">
      <t>ショウギョウ</t>
    </rPh>
    <rPh sb="12" eb="14">
      <t>ギョウム</t>
    </rPh>
    <rPh sb="14" eb="16">
      <t>キノウ</t>
    </rPh>
    <rPh sb="17" eb="19">
      <t>キョウカ</t>
    </rPh>
    <rPh sb="20" eb="22">
      <t>リョウコウ</t>
    </rPh>
    <rPh sb="23" eb="25">
      <t>トシ</t>
    </rPh>
    <rPh sb="25" eb="27">
      <t>ケイカン</t>
    </rPh>
    <rPh sb="28" eb="30">
      <t>ケイセイ</t>
    </rPh>
    <phoneticPr fontId="78"/>
  </si>
  <si>
    <t>広見商店街
周辺地区</t>
    <phoneticPr fontId="78"/>
  </si>
  <si>
    <t>１中高</t>
    <phoneticPr fontId="1"/>
  </si>
  <si>
    <t>良好な住環境の保全と、周辺住宅地と調和した魅力ある商業地の形成</t>
    <rPh sb="0" eb="2">
      <t>リョウコウ</t>
    </rPh>
    <rPh sb="7" eb="9">
      <t>ホゼン</t>
    </rPh>
    <rPh sb="11" eb="13">
      <t>シュウヘン</t>
    </rPh>
    <rPh sb="13" eb="16">
      <t>ジュウタクチ</t>
    </rPh>
    <rPh sb="17" eb="19">
      <t>チョウワ</t>
    </rPh>
    <rPh sb="25" eb="28">
      <t>ショウギョウチ</t>
    </rPh>
    <phoneticPr fontId="78"/>
  </si>
  <si>
    <t>用途地域の変更</t>
    <phoneticPr fontId="78"/>
  </si>
  <si>
    <t>近商</t>
    <phoneticPr fontId="23"/>
  </si>
  <si>
    <t>道路斜線</t>
    <rPh sb="0" eb="2">
      <t>ドウロ</t>
    </rPh>
    <rPh sb="2" eb="4">
      <t>シャセン</t>
    </rPh>
    <phoneticPr fontId="78"/>
  </si>
  <si>
    <t>隣地斜線</t>
    <rPh sb="0" eb="2">
      <t>リンチ</t>
    </rPh>
    <rPh sb="2" eb="4">
      <t>シャセン</t>
    </rPh>
    <phoneticPr fontId="78"/>
  </si>
  <si>
    <t>三ツ倉・桜ケ丘地区</t>
    <rPh sb="4" eb="7">
      <t>サクラガオカ</t>
    </rPh>
    <phoneticPr fontId="78"/>
  </si>
  <si>
    <t>１中高</t>
    <rPh sb="1" eb="2">
      <t>チュウ</t>
    </rPh>
    <rPh sb="2" eb="3">
      <t>コウ</t>
    </rPh>
    <phoneticPr fontId="78"/>
  </si>
  <si>
    <t>適正な土地利用の誘導と良好な沿道環境の形成</t>
    <rPh sb="0" eb="2">
      <t>テキセイ</t>
    </rPh>
    <rPh sb="8" eb="10">
      <t>ユウドウ</t>
    </rPh>
    <phoneticPr fontId="78"/>
  </si>
  <si>
    <t>新富士駅南
地区</t>
    <rPh sb="0" eb="3">
      <t>シンフジ</t>
    </rPh>
    <rPh sb="3" eb="4">
      <t>エキ</t>
    </rPh>
    <rPh sb="4" eb="5">
      <t>ミナミ</t>
    </rPh>
    <rPh sb="6" eb="8">
      <t>チク</t>
    </rPh>
    <phoneticPr fontId="78"/>
  </si>
  <si>
    <t>まちの玄関口にふさわしい定住と地域交流の都市拠点の形成</t>
    <rPh sb="3" eb="5">
      <t>ゲンカン</t>
    </rPh>
    <rPh sb="5" eb="6">
      <t>グチ</t>
    </rPh>
    <rPh sb="12" eb="14">
      <t>テイジュウ</t>
    </rPh>
    <rPh sb="15" eb="17">
      <t>チイキ</t>
    </rPh>
    <rPh sb="17" eb="19">
      <t>コウリュウ</t>
    </rPh>
    <rPh sb="20" eb="22">
      <t>トシ</t>
    </rPh>
    <rPh sb="22" eb="24">
      <t>キョテン</t>
    </rPh>
    <rPh sb="25" eb="27">
      <t>ケイセイ</t>
    </rPh>
    <phoneticPr fontId="78"/>
  </si>
  <si>
    <t>準住</t>
    <rPh sb="0" eb="1">
      <t>ジュン</t>
    </rPh>
    <rPh sb="1" eb="2">
      <t>ジュウ</t>
    </rPh>
    <phoneticPr fontId="78"/>
  </si>
  <si>
    <t>北側斜線</t>
    <rPh sb="0" eb="2">
      <t>キタガワ</t>
    </rPh>
    <rPh sb="2" eb="4">
      <t>シャセン</t>
    </rPh>
    <phoneticPr fontId="1"/>
  </si>
  <si>
    <t>地盤高</t>
    <rPh sb="0" eb="2">
      <t>ジバン</t>
    </rPh>
    <rPh sb="2" eb="3">
      <t>コウ</t>
    </rPh>
    <phoneticPr fontId="1"/>
  </si>
  <si>
    <t>富士見台住宅団地地区</t>
    <rPh sb="0" eb="4">
      <t>フジミダイ</t>
    </rPh>
    <rPh sb="4" eb="6">
      <t>ジュウタク</t>
    </rPh>
    <rPh sb="6" eb="8">
      <t>ダンチ</t>
    </rPh>
    <rPh sb="8" eb="10">
      <t>チク</t>
    </rPh>
    <phoneticPr fontId="1"/>
  </si>
  <si>
    <t>１低</t>
    <rPh sb="1" eb="2">
      <t>テイ</t>
    </rPh>
    <phoneticPr fontId="1"/>
  </si>
  <si>
    <t>基盤整備済みの良好な住環境の維持・向上</t>
    <rPh sb="0" eb="2">
      <t>キバン</t>
    </rPh>
    <rPh sb="2" eb="4">
      <t>セイビ</t>
    </rPh>
    <rPh sb="4" eb="5">
      <t>ズミ</t>
    </rPh>
    <rPh sb="7" eb="9">
      <t>リョウコウ</t>
    </rPh>
    <rPh sb="10" eb="13">
      <t>ジュウカンキョウ</t>
    </rPh>
    <rPh sb="14" eb="16">
      <t>イジ</t>
    </rPh>
    <rPh sb="17" eb="19">
      <t>コウジョウ</t>
    </rPh>
    <phoneticPr fontId="1"/>
  </si>
  <si>
    <t>用途地域の変更
住民発意</t>
    <rPh sb="0" eb="2">
      <t>ヨウト</t>
    </rPh>
    <rPh sb="2" eb="4">
      <t>チイキ</t>
    </rPh>
    <rPh sb="5" eb="7">
      <t>ヘンコウ</t>
    </rPh>
    <rPh sb="8" eb="10">
      <t>ジュウミン</t>
    </rPh>
    <rPh sb="10" eb="12">
      <t>ハツイ</t>
    </rPh>
    <phoneticPr fontId="78"/>
  </si>
  <si>
    <t>１中高</t>
    <phoneticPr fontId="78"/>
  </si>
  <si>
    <t>国久保周辺
地区</t>
    <rPh sb="0" eb="1">
      <t>クニ</t>
    </rPh>
    <rPh sb="1" eb="3">
      <t>クボ</t>
    </rPh>
    <rPh sb="3" eb="5">
      <t>シュウヘン</t>
    </rPh>
    <rPh sb="6" eb="8">
      <t>チク</t>
    </rPh>
    <phoneticPr fontId="1"/>
  </si>
  <si>
    <t>１住</t>
    <rPh sb="1" eb="2">
      <t>ジュウ</t>
    </rPh>
    <phoneticPr fontId="1"/>
  </si>
  <si>
    <r>
      <t>周辺</t>
    </r>
    <r>
      <rPr>
        <sz val="11"/>
        <rFont val="ＭＳ Ｐゴシック"/>
        <family val="3"/>
        <charset val="128"/>
      </rPr>
      <t>住宅地と調和し、利便性が高く、賑わいのある商業・業務地の形成</t>
    </r>
    <rPh sb="0" eb="2">
      <t>シュウヘン</t>
    </rPh>
    <rPh sb="2" eb="5">
      <t>ジュウタクチ</t>
    </rPh>
    <rPh sb="6" eb="8">
      <t>チョウワ</t>
    </rPh>
    <rPh sb="10" eb="13">
      <t>リベンセイ</t>
    </rPh>
    <rPh sb="14" eb="15">
      <t>タカ</t>
    </rPh>
    <rPh sb="17" eb="18">
      <t>ニギ</t>
    </rPh>
    <rPh sb="23" eb="25">
      <t>ショウギョウ</t>
    </rPh>
    <rPh sb="26" eb="28">
      <t>ギョウム</t>
    </rPh>
    <rPh sb="28" eb="29">
      <t>チ</t>
    </rPh>
    <rPh sb="30" eb="32">
      <t>ケイセイ</t>
    </rPh>
    <phoneticPr fontId="1"/>
  </si>
  <si>
    <t>用途地域の変更</t>
    <rPh sb="0" eb="2">
      <t>ヨウト</t>
    </rPh>
    <rPh sb="2" eb="4">
      <t>チイキ</t>
    </rPh>
    <rPh sb="5" eb="7">
      <t>ヘンコウ</t>
    </rPh>
    <phoneticPr fontId="78"/>
  </si>
  <si>
    <t>準住</t>
    <rPh sb="0" eb="2">
      <t>ジュンジュウ</t>
    </rPh>
    <phoneticPr fontId="78"/>
  </si>
  <si>
    <t>第二東名IC
周辺地区</t>
    <rPh sb="0" eb="2">
      <t>ダイニ</t>
    </rPh>
    <rPh sb="2" eb="4">
      <t>トウメイ</t>
    </rPh>
    <rPh sb="7" eb="9">
      <t>シュウヘン</t>
    </rPh>
    <rPh sb="9" eb="11">
      <t>チク</t>
    </rPh>
    <phoneticPr fontId="1"/>
  </si>
  <si>
    <t>準工</t>
    <rPh sb="0" eb="1">
      <t>ジュン</t>
    </rPh>
    <rPh sb="1" eb="2">
      <t>コウ</t>
    </rPh>
    <phoneticPr fontId="78"/>
  </si>
  <si>
    <t>広域交通利便性を最大限に活かした流通業務拠点の形成と良好な市街地環境の創出・維持</t>
    <rPh sb="0" eb="2">
      <t>コウイキ</t>
    </rPh>
    <rPh sb="2" eb="4">
      <t>コウツウ</t>
    </rPh>
    <rPh sb="4" eb="7">
      <t>リベンセイ</t>
    </rPh>
    <rPh sb="8" eb="11">
      <t>サイダイゲン</t>
    </rPh>
    <rPh sb="12" eb="13">
      <t>イ</t>
    </rPh>
    <rPh sb="16" eb="18">
      <t>リュウツウ</t>
    </rPh>
    <rPh sb="18" eb="20">
      <t>ギョウム</t>
    </rPh>
    <rPh sb="20" eb="22">
      <t>キョテン</t>
    </rPh>
    <rPh sb="23" eb="25">
      <t>ケイセイ</t>
    </rPh>
    <rPh sb="26" eb="28">
      <t>リョウコウ</t>
    </rPh>
    <rPh sb="29" eb="32">
      <t>シガイチ</t>
    </rPh>
    <rPh sb="32" eb="34">
      <t>カンキョウ</t>
    </rPh>
    <rPh sb="35" eb="37">
      <t>ソウシュツ</t>
    </rPh>
    <rPh sb="38" eb="40">
      <t>イジ</t>
    </rPh>
    <phoneticPr fontId="1"/>
  </si>
  <si>
    <t>土地区画整理事業（市）</t>
    <rPh sb="0" eb="2">
      <t>トチ</t>
    </rPh>
    <rPh sb="2" eb="4">
      <t>クカク</t>
    </rPh>
    <rPh sb="4" eb="6">
      <t>セイリ</t>
    </rPh>
    <rPh sb="6" eb="8">
      <t>ジギョウ</t>
    </rPh>
    <rPh sb="9" eb="10">
      <t>シ</t>
    </rPh>
    <phoneticPr fontId="1"/>
  </si>
  <si>
    <t>盛土</t>
    <rPh sb="0" eb="1">
      <t>モ</t>
    </rPh>
    <rPh sb="1" eb="2">
      <t>ツチ</t>
    </rPh>
    <phoneticPr fontId="1"/>
  </si>
  <si>
    <t>青葉台小学校南地区</t>
    <rPh sb="0" eb="3">
      <t>アオバダイ</t>
    </rPh>
    <rPh sb="3" eb="6">
      <t>ショウガッコウ</t>
    </rPh>
    <rPh sb="6" eb="7">
      <t>ミナミ</t>
    </rPh>
    <rPh sb="7" eb="9">
      <t>チク</t>
    </rPh>
    <phoneticPr fontId="1"/>
  </si>
  <si>
    <t>1低</t>
    <rPh sb="1" eb="2">
      <t>テイ</t>
    </rPh>
    <phoneticPr fontId="1"/>
  </si>
  <si>
    <t>緑豊かでゆとりある良好な住環境を有する住宅地の形成</t>
    <rPh sb="0" eb="1">
      <t>ミドリ</t>
    </rPh>
    <rPh sb="1" eb="2">
      <t>ユタ</t>
    </rPh>
    <rPh sb="9" eb="11">
      <t>リョウコウ</t>
    </rPh>
    <rPh sb="12" eb="15">
      <t>ジュウカンキョウ</t>
    </rPh>
    <rPh sb="16" eb="17">
      <t>ユウ</t>
    </rPh>
    <rPh sb="19" eb="22">
      <t>ジュウタクチ</t>
    </rPh>
    <rPh sb="23" eb="25">
      <t>ケイセイ</t>
    </rPh>
    <phoneticPr fontId="1"/>
  </si>
  <si>
    <t>用途地域の見直し</t>
    <rPh sb="5" eb="7">
      <t>ミナオ</t>
    </rPh>
    <phoneticPr fontId="78"/>
  </si>
  <si>
    <t>1中高</t>
    <rPh sb="1" eb="2">
      <t>チュウ</t>
    </rPh>
    <rPh sb="2" eb="3">
      <t>タカ</t>
    </rPh>
    <phoneticPr fontId="78"/>
  </si>
  <si>
    <t>岩松北小学校周辺地区</t>
    <rPh sb="0" eb="1">
      <t>イワ</t>
    </rPh>
    <rPh sb="1" eb="2">
      <t>マツ</t>
    </rPh>
    <rPh sb="2" eb="3">
      <t>キタ</t>
    </rPh>
    <rPh sb="3" eb="6">
      <t>ショウガッコウ</t>
    </rPh>
    <rPh sb="6" eb="8">
      <t>シュウヘン</t>
    </rPh>
    <rPh sb="8" eb="10">
      <t>チク</t>
    </rPh>
    <phoneticPr fontId="1"/>
  </si>
  <si>
    <t>良好な住宅地及び住宅地に配慮した沿道工業地の形成</t>
    <rPh sb="0" eb="2">
      <t>リョウコウ</t>
    </rPh>
    <rPh sb="3" eb="6">
      <t>ジュウタクチ</t>
    </rPh>
    <rPh sb="6" eb="7">
      <t>オヨ</t>
    </rPh>
    <rPh sb="8" eb="11">
      <t>ジュウタクチ</t>
    </rPh>
    <rPh sb="12" eb="14">
      <t>ハイリョ</t>
    </rPh>
    <rPh sb="16" eb="18">
      <t>エンドウ</t>
    </rPh>
    <rPh sb="18" eb="21">
      <t>コウギョウチ</t>
    </rPh>
    <rPh sb="22" eb="24">
      <t>ケイセイ</t>
    </rPh>
    <phoneticPr fontId="1"/>
  </si>
  <si>
    <t>住民発意</t>
    <rPh sb="0" eb="2">
      <t>ジュウミン</t>
    </rPh>
    <rPh sb="2" eb="4">
      <t>ハツイ</t>
    </rPh>
    <phoneticPr fontId="1"/>
  </si>
  <si>
    <t>1中高</t>
    <rPh sb="1" eb="3">
      <t>チュウコウ</t>
    </rPh>
    <phoneticPr fontId="1"/>
  </si>
  <si>
    <t>1住</t>
    <rPh sb="1" eb="2">
      <t>ジュウ</t>
    </rPh>
    <phoneticPr fontId="1"/>
  </si>
  <si>
    <t>工業</t>
    <rPh sb="0" eb="2">
      <t>コウギョウ</t>
    </rPh>
    <phoneticPr fontId="1"/>
  </si>
  <si>
    <t>あしたの杜地区</t>
    <rPh sb="4" eb="5">
      <t>モリ</t>
    </rPh>
    <rPh sb="5" eb="7">
      <t>チク</t>
    </rPh>
    <phoneticPr fontId="1"/>
  </si>
  <si>
    <t>1中高</t>
    <phoneticPr fontId="1"/>
  </si>
  <si>
    <t>自然と調和するゆとりある住環境を有する住宅専用地の形成</t>
    <rPh sb="0" eb="2">
      <t>シゼン</t>
    </rPh>
    <rPh sb="3" eb="5">
      <t>チョウワ</t>
    </rPh>
    <rPh sb="12" eb="15">
      <t>ジュウカンキョウ</t>
    </rPh>
    <rPh sb="16" eb="17">
      <t>ユウ</t>
    </rPh>
    <rPh sb="19" eb="21">
      <t>ジュウタク</t>
    </rPh>
    <rPh sb="21" eb="23">
      <t>センヨウ</t>
    </rPh>
    <rPh sb="23" eb="24">
      <t>チ</t>
    </rPh>
    <rPh sb="25" eb="27">
      <t>ケイセイ</t>
    </rPh>
    <phoneticPr fontId="1"/>
  </si>
  <si>
    <t>岳　南
広　域</t>
    <phoneticPr fontId="1"/>
  </si>
  <si>
    <t>富士山フロント工業団地地区</t>
    <rPh sb="0" eb="3">
      <t>フジサン</t>
    </rPh>
    <rPh sb="7" eb="9">
      <t>コウギョウ</t>
    </rPh>
    <rPh sb="9" eb="11">
      <t>ダンチ</t>
    </rPh>
    <rPh sb="11" eb="13">
      <t>チク</t>
    </rPh>
    <phoneticPr fontId="1"/>
  </si>
  <si>
    <t>市街化調整区域</t>
    <rPh sb="0" eb="3">
      <t>シガイカ</t>
    </rPh>
    <rPh sb="3" eb="5">
      <t>チョウセイ</t>
    </rPh>
    <rPh sb="5" eb="7">
      <t>クイキ</t>
    </rPh>
    <phoneticPr fontId="78"/>
  </si>
  <si>
    <t>市街化調整区域</t>
    <phoneticPr fontId="78"/>
  </si>
  <si>
    <t>工場及び流通業務施設の立地に特化した土地利用の推進と、周囲の自然環境との調和・共生に留意した環境の創出</t>
    <rPh sb="0" eb="2">
      <t>コウジョウ</t>
    </rPh>
    <rPh sb="2" eb="3">
      <t>オヨ</t>
    </rPh>
    <rPh sb="4" eb="6">
      <t>リュウツウ</t>
    </rPh>
    <rPh sb="6" eb="8">
      <t>ギョウム</t>
    </rPh>
    <rPh sb="8" eb="10">
      <t>シセツ</t>
    </rPh>
    <rPh sb="11" eb="13">
      <t>リッチ</t>
    </rPh>
    <rPh sb="14" eb="16">
      <t>トッカ</t>
    </rPh>
    <rPh sb="18" eb="20">
      <t>トチ</t>
    </rPh>
    <rPh sb="20" eb="22">
      <t>リヨウ</t>
    </rPh>
    <rPh sb="23" eb="25">
      <t>スイシン</t>
    </rPh>
    <rPh sb="27" eb="29">
      <t>シュウイ</t>
    </rPh>
    <rPh sb="30" eb="32">
      <t>シゼン</t>
    </rPh>
    <rPh sb="32" eb="34">
      <t>カンキョウ</t>
    </rPh>
    <rPh sb="36" eb="38">
      <t>チョウワ</t>
    </rPh>
    <rPh sb="39" eb="41">
      <t>キョウセイ</t>
    </rPh>
    <rPh sb="42" eb="44">
      <t>リュウイ</t>
    </rPh>
    <rPh sb="46" eb="48">
      <t>カンキョウ</t>
    </rPh>
    <rPh sb="49" eb="51">
      <t>ソウシュツ</t>
    </rPh>
    <phoneticPr fontId="78"/>
  </si>
  <si>
    <t>開発事業</t>
    <rPh sb="0" eb="2">
      <t>カイハツ</t>
    </rPh>
    <rPh sb="2" eb="4">
      <t>ジギョウ</t>
    </rPh>
    <phoneticPr fontId="1"/>
  </si>
  <si>
    <t>〇
緑化</t>
    <rPh sb="2" eb="4">
      <t>リョクカ</t>
    </rPh>
    <phoneticPr fontId="1"/>
  </si>
  <si>
    <t>（イ）</t>
    <phoneticPr fontId="78"/>
  </si>
  <si>
    <t>形状</t>
    <rPh sb="0" eb="2">
      <t>ケイジョウ</t>
    </rPh>
    <phoneticPr fontId="1"/>
  </si>
  <si>
    <t>富士駅北口周辺地区</t>
    <rPh sb="0" eb="3">
      <t>フジエキ</t>
    </rPh>
    <rPh sb="3" eb="5">
      <t>キタグチ</t>
    </rPh>
    <rPh sb="5" eb="7">
      <t>シュウヘン</t>
    </rPh>
    <rPh sb="7" eb="9">
      <t>チク</t>
    </rPh>
    <phoneticPr fontId="1"/>
  </si>
  <si>
    <t>本市の玄関口としてふさわしい、交流と賑わいのあるまちづくりの実現に向けた、地区の特性に応じたきめ細かな土地利用の推進</t>
    <phoneticPr fontId="1"/>
  </si>
  <si>
    <t>市街地再開発事業（組合）</t>
    <rPh sb="0" eb="3">
      <t>シガイチ</t>
    </rPh>
    <rPh sb="3" eb="6">
      <t>サイカイハツ</t>
    </rPh>
    <rPh sb="9" eb="11">
      <t>クミアイ</t>
    </rPh>
    <phoneticPr fontId="78"/>
  </si>
  <si>
    <t>（高）</t>
    <rPh sb="1" eb="2">
      <t>コウ</t>
    </rPh>
    <phoneticPr fontId="78"/>
  </si>
  <si>
    <t>（4）</t>
    <phoneticPr fontId="1"/>
  </si>
  <si>
    <t>外神東地区</t>
    <rPh sb="3" eb="5">
      <t>チク</t>
    </rPh>
    <phoneticPr fontId="78"/>
  </si>
  <si>
    <t>富士宮市</t>
    <rPh sb="0" eb="4">
      <t>フジノミヤシ</t>
    </rPh>
    <phoneticPr fontId="78"/>
  </si>
  <si>
    <t>土地区画整理地区の良好な居住環境を形成</t>
    <rPh sb="0" eb="2">
      <t>トチ</t>
    </rPh>
    <rPh sb="2" eb="4">
      <t>クカク</t>
    </rPh>
    <rPh sb="4" eb="6">
      <t>セイリ</t>
    </rPh>
    <rPh sb="6" eb="8">
      <t>チク</t>
    </rPh>
    <rPh sb="9" eb="11">
      <t>リョウコウ</t>
    </rPh>
    <rPh sb="12" eb="14">
      <t>キョジュウ</t>
    </rPh>
    <rPh sb="14" eb="16">
      <t>カンキョウ</t>
    </rPh>
    <rPh sb="17" eb="19">
      <t>ケイセイ</t>
    </rPh>
    <phoneticPr fontId="78"/>
  </si>
  <si>
    <t>土地区画整理事業（組合）</t>
    <rPh sb="0" eb="2">
      <t>トチ</t>
    </rPh>
    <rPh sb="2" eb="4">
      <t>クカク</t>
    </rPh>
    <rPh sb="4" eb="6">
      <t>セイリ</t>
    </rPh>
    <rPh sb="6" eb="8">
      <t>ジギョウ</t>
    </rPh>
    <rPh sb="9" eb="11">
      <t>クミアイ</t>
    </rPh>
    <phoneticPr fontId="78"/>
  </si>
  <si>
    <t>工作物</t>
    <rPh sb="0" eb="3">
      <t>コウサクブツ</t>
    </rPh>
    <phoneticPr fontId="78"/>
  </si>
  <si>
    <t>神田地区</t>
    <rPh sb="0" eb="2">
      <t>カンダ</t>
    </rPh>
    <rPh sb="2" eb="4">
      <t>チク</t>
    </rPh>
    <phoneticPr fontId="78"/>
  </si>
  <si>
    <t>富士宮市</t>
    <rPh sb="0" eb="3">
      <t>フジノミヤ</t>
    </rPh>
    <rPh sb="3" eb="4">
      <t>シ</t>
    </rPh>
    <phoneticPr fontId="78"/>
  </si>
  <si>
    <t>近代的門前町として優れた都市景観の形成、商業業務の強化</t>
    <phoneticPr fontId="78"/>
  </si>
  <si>
    <t>街路事業</t>
    <phoneticPr fontId="78"/>
  </si>
  <si>
    <t>1Ｆ部分</t>
    <rPh sb="2" eb="4">
      <t>ブブン</t>
    </rPh>
    <phoneticPr fontId="78"/>
  </si>
  <si>
    <t>中央駅前地区</t>
    <rPh sb="0" eb="2">
      <t>チュウオウ</t>
    </rPh>
    <rPh sb="2" eb="4">
      <t>エキマエ</t>
    </rPh>
    <rPh sb="4" eb="6">
      <t>チク</t>
    </rPh>
    <phoneticPr fontId="78"/>
  </si>
  <si>
    <t>門前町としての魅力ある都市景観の形成と商業業務の強化</t>
    <phoneticPr fontId="78"/>
  </si>
  <si>
    <t>街路事業</t>
    <rPh sb="0" eb="2">
      <t>ガイロ</t>
    </rPh>
    <rPh sb="2" eb="4">
      <t>ジギョウ</t>
    </rPh>
    <phoneticPr fontId="78"/>
  </si>
  <si>
    <t>1F部分</t>
    <rPh sb="2" eb="4">
      <t>ブブン</t>
    </rPh>
    <phoneticPr fontId="1"/>
  </si>
  <si>
    <t>意匠</t>
    <rPh sb="0" eb="2">
      <t>イショウ</t>
    </rPh>
    <phoneticPr fontId="78"/>
  </si>
  <si>
    <t>前田北地区</t>
    <rPh sb="0" eb="2">
      <t>マエダ</t>
    </rPh>
    <rPh sb="2" eb="3">
      <t>キタ</t>
    </rPh>
    <rPh sb="3" eb="5">
      <t>チク</t>
    </rPh>
    <phoneticPr fontId="78"/>
  </si>
  <si>
    <t>ゆとりと潤いのある良好な住環境の形成</t>
    <rPh sb="12" eb="15">
      <t>ジュウカンキョウ</t>
    </rPh>
    <rPh sb="16" eb="18">
      <t>ケイセイ</t>
    </rPh>
    <phoneticPr fontId="78"/>
  </si>
  <si>
    <t>土地区画整理事業（農住組合）</t>
    <rPh sb="0" eb="2">
      <t>トチ</t>
    </rPh>
    <rPh sb="2" eb="4">
      <t>クカク</t>
    </rPh>
    <rPh sb="4" eb="6">
      <t>セイリ</t>
    </rPh>
    <rPh sb="6" eb="8">
      <t>ジギョウ</t>
    </rPh>
    <rPh sb="9" eb="10">
      <t>ノウ</t>
    </rPh>
    <rPh sb="10" eb="11">
      <t>ス</t>
    </rPh>
    <rPh sb="11" eb="13">
      <t>クミアイ</t>
    </rPh>
    <phoneticPr fontId="78"/>
  </si>
  <si>
    <t>中島町地区</t>
    <rPh sb="0" eb="3">
      <t>ナカジマチョウ</t>
    </rPh>
    <rPh sb="3" eb="5">
      <t>チク</t>
    </rPh>
    <phoneticPr fontId="78"/>
  </si>
  <si>
    <t>２中高</t>
    <rPh sb="1" eb="2">
      <t>チュウ</t>
    </rPh>
    <rPh sb="2" eb="3">
      <t>コウ</t>
    </rPh>
    <phoneticPr fontId="78"/>
  </si>
  <si>
    <t>土地区画整理地区の安全で良好な住環境の形成</t>
    <rPh sb="0" eb="2">
      <t>トチ</t>
    </rPh>
    <rPh sb="2" eb="4">
      <t>クカク</t>
    </rPh>
    <rPh sb="4" eb="6">
      <t>セイリ</t>
    </rPh>
    <rPh sb="6" eb="8">
      <t>チク</t>
    </rPh>
    <rPh sb="9" eb="11">
      <t>アンゼン</t>
    </rPh>
    <rPh sb="12" eb="14">
      <t>リョウコウ</t>
    </rPh>
    <rPh sb="15" eb="18">
      <t>ジュウカンキョウ</t>
    </rPh>
    <rPh sb="19" eb="21">
      <t>ケイセイ</t>
    </rPh>
    <phoneticPr fontId="78"/>
  </si>
  <si>
    <t>浅間町地区</t>
    <rPh sb="0" eb="2">
      <t>アサマ</t>
    </rPh>
    <rPh sb="2" eb="3">
      <t>チョウ</t>
    </rPh>
    <rPh sb="3" eb="5">
      <t>チク</t>
    </rPh>
    <phoneticPr fontId="78"/>
  </si>
  <si>
    <t>都市的サービス機能の増進と南北市街地の回遊性向上による中心市街地全体の活性化</t>
    <rPh sb="0" eb="3">
      <t>トシテキ</t>
    </rPh>
    <rPh sb="7" eb="9">
      <t>キノウ</t>
    </rPh>
    <rPh sb="10" eb="12">
      <t>ゾウシン</t>
    </rPh>
    <rPh sb="13" eb="15">
      <t>ナンボク</t>
    </rPh>
    <rPh sb="15" eb="18">
      <t>シガイチ</t>
    </rPh>
    <rPh sb="19" eb="22">
      <t>カイユウセイ</t>
    </rPh>
    <rPh sb="22" eb="24">
      <t>コウジョウ</t>
    </rPh>
    <rPh sb="27" eb="29">
      <t>チュウシン</t>
    </rPh>
    <rPh sb="29" eb="32">
      <t>シガイチ</t>
    </rPh>
    <rPh sb="32" eb="34">
      <t>ゼンタイ</t>
    </rPh>
    <rPh sb="35" eb="38">
      <t>カッセイカ</t>
    </rPh>
    <phoneticPr fontId="78"/>
  </si>
  <si>
    <t>店舗、飲食店、展示場、遊技場、映画館の用途に供する部分の床面積の合計が１万平方メートルを超えるもの</t>
    <rPh sb="0" eb="2">
      <t>テンポ</t>
    </rPh>
    <rPh sb="3" eb="5">
      <t>インショク</t>
    </rPh>
    <rPh sb="5" eb="6">
      <t>テン</t>
    </rPh>
    <rPh sb="7" eb="10">
      <t>テンジジョウ</t>
    </rPh>
    <rPh sb="11" eb="14">
      <t>ユウギジョウ</t>
    </rPh>
    <rPh sb="15" eb="18">
      <t>エイガカン</t>
    </rPh>
    <rPh sb="19" eb="21">
      <t>ヨウト</t>
    </rPh>
    <rPh sb="22" eb="23">
      <t>キョウ</t>
    </rPh>
    <rPh sb="25" eb="27">
      <t>ブブン</t>
    </rPh>
    <rPh sb="28" eb="29">
      <t>ユカ</t>
    </rPh>
    <rPh sb="29" eb="31">
      <t>メンセキ</t>
    </rPh>
    <rPh sb="32" eb="34">
      <t>ゴウケイ</t>
    </rPh>
    <rPh sb="36" eb="37">
      <t>マン</t>
    </rPh>
    <rPh sb="37" eb="39">
      <t>ヘイホウ</t>
    </rPh>
    <rPh sb="44" eb="45">
      <t>コ</t>
    </rPh>
    <phoneticPr fontId="1"/>
  </si>
  <si>
    <t>（開）</t>
    <rPh sb="1" eb="2">
      <t>カイ</t>
    </rPh>
    <phoneticPr fontId="1"/>
  </si>
  <si>
    <t>静　岡</t>
    <rPh sb="0" eb="1">
      <t>シズ</t>
    </rPh>
    <rPh sb="2" eb="3">
      <t>オカ</t>
    </rPh>
    <phoneticPr fontId="1"/>
  </si>
  <si>
    <t>由比駅周辺
地区</t>
    <rPh sb="0" eb="3">
      <t>ユイエキ</t>
    </rPh>
    <rPh sb="3" eb="5">
      <t>シュウヘン</t>
    </rPh>
    <rPh sb="6" eb="8">
      <t>チク</t>
    </rPh>
    <phoneticPr fontId="1"/>
  </si>
  <si>
    <t>旧街道の面影を残した居住環境の維持及び保護を図る</t>
    <rPh sb="0" eb="3">
      <t>キュウカイドウ</t>
    </rPh>
    <rPh sb="4" eb="6">
      <t>オモカゲ</t>
    </rPh>
    <rPh sb="7" eb="8">
      <t>ノコ</t>
    </rPh>
    <rPh sb="10" eb="12">
      <t>キョジュウ</t>
    </rPh>
    <rPh sb="12" eb="14">
      <t>カンキョウ</t>
    </rPh>
    <rPh sb="15" eb="17">
      <t>イジ</t>
    </rPh>
    <rPh sb="17" eb="18">
      <t>オヨ</t>
    </rPh>
    <rPh sb="19" eb="21">
      <t>ホゴ</t>
    </rPh>
    <rPh sb="22" eb="23">
      <t>ハカ</t>
    </rPh>
    <phoneticPr fontId="1"/>
  </si>
  <si>
    <t>用途地域指定</t>
    <rPh sb="0" eb="2">
      <t>ヨウト</t>
    </rPh>
    <rPh sb="2" eb="4">
      <t>チイキ</t>
    </rPh>
    <rPh sb="4" eb="6">
      <t>シテイ</t>
    </rPh>
    <phoneticPr fontId="1"/>
  </si>
  <si>
    <t>船越地区北矢部地区</t>
    <rPh sb="0" eb="2">
      <t>フナコシ</t>
    </rPh>
    <rPh sb="2" eb="4">
      <t>チク</t>
    </rPh>
    <rPh sb="4" eb="5">
      <t>キタ</t>
    </rPh>
    <rPh sb="5" eb="7">
      <t>ヤベ</t>
    </rPh>
    <rPh sb="7" eb="9">
      <t>チク</t>
    </rPh>
    <phoneticPr fontId="78"/>
  </si>
  <si>
    <t>土地区画整理地区の郊外住宅地にふさわしい良好な居住環境を形成</t>
    <rPh sb="0" eb="2">
      <t>トチ</t>
    </rPh>
    <rPh sb="2" eb="4">
      <t>クカク</t>
    </rPh>
    <rPh sb="4" eb="6">
      <t>セイリ</t>
    </rPh>
    <rPh sb="6" eb="8">
      <t>チク</t>
    </rPh>
    <rPh sb="9" eb="11">
      <t>コウガイ</t>
    </rPh>
    <rPh sb="11" eb="13">
      <t>ジュウタク</t>
    </rPh>
    <rPh sb="13" eb="14">
      <t>チ</t>
    </rPh>
    <rPh sb="20" eb="22">
      <t>リョウコウ</t>
    </rPh>
    <rPh sb="23" eb="25">
      <t>キョジュウ</t>
    </rPh>
    <rPh sb="25" eb="27">
      <t>カンキョウ</t>
    </rPh>
    <rPh sb="28" eb="30">
      <t>ケイセイ</t>
    </rPh>
    <phoneticPr fontId="78"/>
  </si>
  <si>
    <t>興津・八木間
地区</t>
    <rPh sb="0" eb="2">
      <t>オキツ</t>
    </rPh>
    <rPh sb="3" eb="5">
      <t>ヤギ</t>
    </rPh>
    <rPh sb="5" eb="6">
      <t>アイダ</t>
    </rPh>
    <rPh sb="7" eb="9">
      <t>チク</t>
    </rPh>
    <phoneticPr fontId="78"/>
  </si>
  <si>
    <t>２専</t>
    <rPh sb="1" eb="2">
      <t>セン</t>
    </rPh>
    <phoneticPr fontId="78"/>
  </si>
  <si>
    <t>軒9</t>
    <rPh sb="0" eb="1">
      <t>ケン</t>
    </rPh>
    <phoneticPr fontId="78"/>
  </si>
  <si>
    <t>(2)</t>
    <phoneticPr fontId="1"/>
  </si>
  <si>
    <t>軒12</t>
    <rPh sb="0" eb="1">
      <t>ケン</t>
    </rPh>
    <phoneticPr fontId="78"/>
  </si>
  <si>
    <t>飯田庵原地区</t>
    <rPh sb="3" eb="4">
      <t>ハラ</t>
    </rPh>
    <rPh sb="4" eb="6">
      <t>チク</t>
    </rPh>
    <phoneticPr fontId="78"/>
  </si>
  <si>
    <t>１中高</t>
    <rPh sb="1" eb="2">
      <t>チュウ</t>
    </rPh>
    <rPh sb="2" eb="3">
      <t>タカ</t>
    </rPh>
    <phoneticPr fontId="78"/>
  </si>
  <si>
    <t>工業地とこれに隣接する地域の快適な住環境の育成と合理的な土地利用を図る</t>
    <rPh sb="0" eb="3">
      <t>コウギョウチ</t>
    </rPh>
    <rPh sb="7" eb="9">
      <t>リンセツ</t>
    </rPh>
    <rPh sb="11" eb="13">
      <t>チイキ</t>
    </rPh>
    <rPh sb="14" eb="16">
      <t>カイテキ</t>
    </rPh>
    <rPh sb="17" eb="18">
      <t>ジュウ</t>
    </rPh>
    <rPh sb="18" eb="20">
      <t>カンキョウ</t>
    </rPh>
    <rPh sb="21" eb="23">
      <t>イクセイ</t>
    </rPh>
    <rPh sb="24" eb="27">
      <t>ゴウリテキ</t>
    </rPh>
    <rPh sb="28" eb="30">
      <t>トチ</t>
    </rPh>
    <rPh sb="30" eb="32">
      <t>リヨウ</t>
    </rPh>
    <rPh sb="33" eb="34">
      <t>ハカ</t>
    </rPh>
    <phoneticPr fontId="78"/>
  </si>
  <si>
    <t>宅地開発事業（公社）</t>
    <rPh sb="0" eb="2">
      <t>タクチ</t>
    </rPh>
    <rPh sb="2" eb="4">
      <t>カイハツ</t>
    </rPh>
    <rPh sb="4" eb="6">
      <t>ジギョウ</t>
    </rPh>
    <rPh sb="7" eb="9">
      <t>コウシャ</t>
    </rPh>
    <phoneticPr fontId="78"/>
  </si>
  <si>
    <t>工専</t>
    <rPh sb="0" eb="1">
      <t>コウ</t>
    </rPh>
    <rPh sb="1" eb="2">
      <t>セン</t>
    </rPh>
    <phoneticPr fontId="78"/>
  </si>
  <si>
    <t>(5)</t>
    <phoneticPr fontId="1"/>
  </si>
  <si>
    <t>擁壁高</t>
    <rPh sb="0" eb="1">
      <t>ヨウ</t>
    </rPh>
    <rPh sb="1" eb="2">
      <t>カベ</t>
    </rPh>
    <rPh sb="2" eb="3">
      <t>タカ</t>
    </rPh>
    <phoneticPr fontId="78"/>
  </si>
  <si>
    <t>5,10</t>
    <phoneticPr fontId="1"/>
  </si>
  <si>
    <t>東静岡地区</t>
    <rPh sb="0" eb="1">
      <t>ヒガシ</t>
    </rPh>
    <rPh sb="1" eb="3">
      <t>シズオカ</t>
    </rPh>
    <rPh sb="3" eb="5">
      <t>チク</t>
    </rPh>
    <phoneticPr fontId="78"/>
  </si>
  <si>
    <t>新都市拠点に相応しい都市環境の形成</t>
    <rPh sb="0" eb="1">
      <t>シン</t>
    </rPh>
    <rPh sb="1" eb="3">
      <t>トシ</t>
    </rPh>
    <rPh sb="3" eb="5">
      <t>キョテン</t>
    </rPh>
    <rPh sb="6" eb="8">
      <t>フサワ</t>
    </rPh>
    <rPh sb="10" eb="12">
      <t>トシ</t>
    </rPh>
    <rPh sb="12" eb="14">
      <t>カンキョウ</t>
    </rPh>
    <rPh sb="15" eb="17">
      <t>ケイセイ</t>
    </rPh>
    <phoneticPr fontId="78"/>
  </si>
  <si>
    <t>土地区画整理事業(新都市拠点整備事業）</t>
    <rPh sb="0" eb="2">
      <t>トチ</t>
    </rPh>
    <rPh sb="2" eb="4">
      <t>クカク</t>
    </rPh>
    <rPh sb="4" eb="6">
      <t>セイリ</t>
    </rPh>
    <rPh sb="6" eb="8">
      <t>ジギョウ</t>
    </rPh>
    <rPh sb="9" eb="12">
      <t>シントシ</t>
    </rPh>
    <rPh sb="12" eb="14">
      <t>キョテン</t>
    </rPh>
    <rPh sb="14" eb="16">
      <t>セイビ</t>
    </rPh>
    <rPh sb="16" eb="18">
      <t>ジギョウ</t>
    </rPh>
    <phoneticPr fontId="78"/>
  </si>
  <si>
    <t>(4)</t>
    <phoneticPr fontId="1"/>
  </si>
  <si>
    <t>看板</t>
    <rPh sb="0" eb="2">
      <t>カンバン</t>
    </rPh>
    <phoneticPr fontId="78"/>
  </si>
  <si>
    <t>日の出地区
再開発地区</t>
    <rPh sb="0" eb="3">
      <t>ヒノデ</t>
    </rPh>
    <rPh sb="3" eb="5">
      <t>チク</t>
    </rPh>
    <rPh sb="6" eb="9">
      <t>サイカイハツ</t>
    </rPh>
    <rPh sb="9" eb="11">
      <t>チク</t>
    </rPh>
    <phoneticPr fontId="78"/>
  </si>
  <si>
    <t>港湾機能と都市的土地利用が融合した魅力的な複合市街地の形成</t>
    <rPh sb="0" eb="2">
      <t>コウワン</t>
    </rPh>
    <rPh sb="2" eb="4">
      <t>キノウ</t>
    </rPh>
    <rPh sb="5" eb="7">
      <t>トシ</t>
    </rPh>
    <rPh sb="7" eb="8">
      <t>テキ</t>
    </rPh>
    <rPh sb="8" eb="10">
      <t>トチ</t>
    </rPh>
    <rPh sb="10" eb="12">
      <t>リヨウ</t>
    </rPh>
    <rPh sb="13" eb="15">
      <t>ユウゴウ</t>
    </rPh>
    <rPh sb="17" eb="20">
      <t>ミリョクテキ</t>
    </rPh>
    <rPh sb="21" eb="23">
      <t>フクゴウ</t>
    </rPh>
    <rPh sb="23" eb="25">
      <t>シガイ</t>
    </rPh>
    <rPh sb="25" eb="26">
      <t>チ</t>
    </rPh>
    <rPh sb="27" eb="29">
      <t>ケイセイ</t>
    </rPh>
    <phoneticPr fontId="78"/>
  </si>
  <si>
    <t>市街地再開発事業（個人）</t>
    <rPh sb="0" eb="3">
      <t>シガイチ</t>
    </rPh>
    <rPh sb="3" eb="6">
      <t>サイカイハツ</t>
    </rPh>
    <rPh sb="9" eb="11">
      <t>コジン</t>
    </rPh>
    <phoneticPr fontId="78"/>
  </si>
  <si>
    <t>港湾機能とのバランスが取れた住居、商業、業務等の機能を適切に配置、及び防潮堤整備による安全性の向上</t>
    <rPh sb="0" eb="2">
      <t>コウワン</t>
    </rPh>
    <rPh sb="2" eb="4">
      <t>キノウ</t>
    </rPh>
    <rPh sb="11" eb="12">
      <t>ト</t>
    </rPh>
    <rPh sb="14" eb="16">
      <t>ジュウキョ</t>
    </rPh>
    <rPh sb="17" eb="19">
      <t>ショウギョウ</t>
    </rPh>
    <rPh sb="20" eb="22">
      <t>ギョウム</t>
    </rPh>
    <rPh sb="22" eb="23">
      <t>ナド</t>
    </rPh>
    <rPh sb="24" eb="26">
      <t>キノウ</t>
    </rPh>
    <rPh sb="27" eb="29">
      <t>テキセツ</t>
    </rPh>
    <rPh sb="30" eb="32">
      <t>ハイチ</t>
    </rPh>
    <rPh sb="33" eb="34">
      <t>オヨ</t>
    </rPh>
    <rPh sb="35" eb="38">
      <t>ボウチョウテイ</t>
    </rPh>
    <rPh sb="38" eb="40">
      <t>セイビ</t>
    </rPh>
    <rPh sb="43" eb="46">
      <t>アンゼンセイ</t>
    </rPh>
    <rPh sb="47" eb="49">
      <t>コウジョウ</t>
    </rPh>
    <phoneticPr fontId="78"/>
  </si>
  <si>
    <t>都市型住宅、商業、業務施設、文化施設、駐車場等</t>
    <rPh sb="0" eb="3">
      <t>トシガタ</t>
    </rPh>
    <rPh sb="3" eb="5">
      <t>ジュウタク</t>
    </rPh>
    <rPh sb="6" eb="7">
      <t>ショウギョウ</t>
    </rPh>
    <rPh sb="7" eb="8">
      <t>ギョウ</t>
    </rPh>
    <rPh sb="9" eb="10">
      <t>ギョウ</t>
    </rPh>
    <rPh sb="10" eb="11">
      <t>ギョウム</t>
    </rPh>
    <rPh sb="11" eb="13">
      <t>シセツ</t>
    </rPh>
    <rPh sb="14" eb="16">
      <t>ブンカ</t>
    </rPh>
    <rPh sb="16" eb="18">
      <t>シセツ</t>
    </rPh>
    <rPh sb="19" eb="21">
      <t>チュウシャ</t>
    </rPh>
    <rPh sb="21" eb="22">
      <t>ジョウ</t>
    </rPh>
    <rPh sb="22" eb="23">
      <t>ナド</t>
    </rPh>
    <phoneticPr fontId="78"/>
  </si>
  <si>
    <t>(3)</t>
    <phoneticPr fontId="1"/>
  </si>
  <si>
    <t>丸子池田線
宝台院下島線
沿道地区</t>
    <phoneticPr fontId="78"/>
  </si>
  <si>
    <t>沿道商業地として魅力ある商業地の形成</t>
    <phoneticPr fontId="78"/>
  </si>
  <si>
    <t>下川原南地区</t>
    <rPh sb="0" eb="1">
      <t>シモ</t>
    </rPh>
    <rPh sb="1" eb="2">
      <t>カワ</t>
    </rPh>
    <rPh sb="2" eb="3">
      <t>カワラ</t>
    </rPh>
    <rPh sb="3" eb="4">
      <t>ミナミ</t>
    </rPh>
    <rPh sb="4" eb="6">
      <t>チク</t>
    </rPh>
    <phoneticPr fontId="78"/>
  </si>
  <si>
    <t>１中高</t>
    <rPh sb="1" eb="3">
      <t>チュウコウ</t>
    </rPh>
    <phoneticPr fontId="78"/>
  </si>
  <si>
    <t>土地区画整理地区の良好な市街地の形成</t>
    <phoneticPr fontId="78"/>
  </si>
  <si>
    <t>草薙駅前地区</t>
    <rPh sb="0" eb="2">
      <t>クサナギ</t>
    </rPh>
    <rPh sb="2" eb="4">
      <t>エキマエ</t>
    </rPh>
    <rPh sb="4" eb="6">
      <t>チク</t>
    </rPh>
    <phoneticPr fontId="78"/>
  </si>
  <si>
    <t>土地区画整理地区の土地の高度利用と商業環境の充実を推進</t>
    <phoneticPr fontId="78"/>
  </si>
  <si>
    <t>土地区画整理事業（県）</t>
    <rPh sb="0" eb="2">
      <t>トチ</t>
    </rPh>
    <rPh sb="9" eb="10">
      <t>ケン</t>
    </rPh>
    <phoneticPr fontId="78"/>
  </si>
  <si>
    <t>南幹線地区</t>
    <rPh sb="0" eb="1">
      <t>ミナミ</t>
    </rPh>
    <rPh sb="1" eb="3">
      <t>カンセン</t>
    </rPh>
    <rPh sb="3" eb="5">
      <t>チク</t>
    </rPh>
    <phoneticPr fontId="78"/>
  </si>
  <si>
    <t>沿道サ－ビス型の商業地としての適正な誘導と利便性の向上</t>
    <phoneticPr fontId="78"/>
  </si>
  <si>
    <t>清水駅東地区</t>
    <rPh sb="0" eb="2">
      <t>シミズ</t>
    </rPh>
    <rPh sb="2" eb="3">
      <t>エキ</t>
    </rPh>
    <rPh sb="3" eb="4">
      <t>ヒガシ</t>
    </rPh>
    <rPh sb="4" eb="6">
      <t>チク</t>
    </rPh>
    <phoneticPr fontId="78"/>
  </si>
  <si>
    <t>土地区画整理地区の健全な商業・業務地の誘導、良好な都市環境の形成</t>
    <phoneticPr fontId="78"/>
  </si>
  <si>
    <t>土地区画整理事業（市）</t>
    <rPh sb="0" eb="2">
      <t>トチ</t>
    </rPh>
    <rPh sb="2" eb="4">
      <t>クカク</t>
    </rPh>
    <rPh sb="9" eb="10">
      <t>シ</t>
    </rPh>
    <phoneticPr fontId="78"/>
  </si>
  <si>
    <t>400～500</t>
    <phoneticPr fontId="78"/>
  </si>
  <si>
    <t>200～300</t>
    <phoneticPr fontId="78"/>
  </si>
  <si>
    <t>蒲原中部地区</t>
    <rPh sb="0" eb="2">
      <t>カンバラ</t>
    </rPh>
    <rPh sb="2" eb="4">
      <t>チュウブ</t>
    </rPh>
    <rPh sb="4" eb="5">
      <t>チ</t>
    </rPh>
    <rPh sb="5" eb="6">
      <t>ク</t>
    </rPh>
    <phoneticPr fontId="1"/>
  </si>
  <si>
    <t>無指定</t>
    <rPh sb="0" eb="1">
      <t>ム</t>
    </rPh>
    <rPh sb="1" eb="3">
      <t>シテイ</t>
    </rPh>
    <phoneticPr fontId="78"/>
  </si>
  <si>
    <t>居住環境の維持及び保護を図る</t>
    <rPh sb="0" eb="2">
      <t>キョジュウ</t>
    </rPh>
    <rPh sb="2" eb="4">
      <t>カンキョウ</t>
    </rPh>
    <rPh sb="5" eb="7">
      <t>イジ</t>
    </rPh>
    <rPh sb="7" eb="8">
      <t>オヨ</t>
    </rPh>
    <rPh sb="9" eb="11">
      <t>ホゴ</t>
    </rPh>
    <rPh sb="12" eb="13">
      <t>ハカ</t>
    </rPh>
    <phoneticPr fontId="1"/>
  </si>
  <si>
    <t>蒲原西部地区</t>
    <rPh sb="0" eb="2">
      <t>カンバラ</t>
    </rPh>
    <rPh sb="2" eb="4">
      <t>セイブ</t>
    </rPh>
    <rPh sb="4" eb="6">
      <t>チク</t>
    </rPh>
    <phoneticPr fontId="1"/>
  </si>
  <si>
    <t>大岩１丁目
地区</t>
    <rPh sb="0" eb="2">
      <t>オオイワ</t>
    </rPh>
    <rPh sb="3" eb="5">
      <t>チョウメ</t>
    </rPh>
    <rPh sb="6" eb="7">
      <t>チ</t>
    </rPh>
    <rPh sb="7" eb="8">
      <t>ク</t>
    </rPh>
    <phoneticPr fontId="1"/>
  </si>
  <si>
    <t>１中高</t>
    <rPh sb="1" eb="2">
      <t>チュウ</t>
    </rPh>
    <rPh sb="2" eb="3">
      <t>コウ</t>
    </rPh>
    <phoneticPr fontId="1"/>
  </si>
  <si>
    <t>良好な住環境の維持及び保全を図り、ゆとりとうるおいのある緑豊かな低層住宅地を形成する</t>
    <rPh sb="3" eb="6">
      <t>ジュウカンキョウ</t>
    </rPh>
    <rPh sb="7" eb="9">
      <t>イジ</t>
    </rPh>
    <rPh sb="9" eb="10">
      <t>オヨ</t>
    </rPh>
    <rPh sb="11" eb="13">
      <t>ホゼン</t>
    </rPh>
    <rPh sb="14" eb="15">
      <t>ハカ</t>
    </rPh>
    <rPh sb="28" eb="29">
      <t>ミドリ</t>
    </rPh>
    <rPh sb="29" eb="30">
      <t>ユタ</t>
    </rPh>
    <rPh sb="32" eb="34">
      <t>テイソウ</t>
    </rPh>
    <rPh sb="34" eb="37">
      <t>ジュウタクチ</t>
    </rPh>
    <rPh sb="38" eb="40">
      <t>ケイセイ</t>
    </rPh>
    <phoneticPr fontId="1"/>
  </si>
  <si>
    <t>住民発意</t>
    <phoneticPr fontId="1"/>
  </si>
  <si>
    <t>(1)</t>
    <phoneticPr fontId="1"/>
  </si>
  <si>
    <t>看板</t>
    <rPh sb="0" eb="2">
      <t>カンバン</t>
    </rPh>
    <phoneticPr fontId="1"/>
  </si>
  <si>
    <t>清水駅西地区</t>
    <rPh sb="0" eb="2">
      <t>シミズ</t>
    </rPh>
    <rPh sb="2" eb="3">
      <t>エキ</t>
    </rPh>
    <rPh sb="3" eb="4">
      <t>ニシ</t>
    </rPh>
    <rPh sb="4" eb="6">
      <t>チク</t>
    </rPh>
    <phoneticPr fontId="1"/>
  </si>
  <si>
    <t>静岡市の東の玄関口にふさわしい魅力ある地区の形成</t>
    <rPh sb="0" eb="2">
      <t>シズオカ</t>
    </rPh>
    <rPh sb="2" eb="3">
      <t>シ</t>
    </rPh>
    <rPh sb="4" eb="5">
      <t>ヒガシ</t>
    </rPh>
    <rPh sb="6" eb="8">
      <t>ゲンカン</t>
    </rPh>
    <rPh sb="8" eb="9">
      <t>グチ</t>
    </rPh>
    <rPh sb="15" eb="17">
      <t>ミリョク</t>
    </rPh>
    <rPh sb="19" eb="21">
      <t>チク</t>
    </rPh>
    <rPh sb="22" eb="24">
      <t>ケイセイ</t>
    </rPh>
    <phoneticPr fontId="1"/>
  </si>
  <si>
    <t>準工</t>
    <rPh sb="0" eb="1">
      <t>ジュン</t>
    </rPh>
    <rPh sb="1" eb="2">
      <t>コウ</t>
    </rPh>
    <phoneticPr fontId="1"/>
  </si>
  <si>
    <t>意匠</t>
    <rPh sb="0" eb="2">
      <t>イショウ</t>
    </rPh>
    <phoneticPr fontId="1"/>
  </si>
  <si>
    <t>清水三保羽衣地区</t>
    <rPh sb="0" eb="2">
      <t>シミズ</t>
    </rPh>
    <rPh sb="2" eb="4">
      <t>ミホ</t>
    </rPh>
    <rPh sb="4" eb="6">
      <t>ハゴロモ</t>
    </rPh>
    <rPh sb="6" eb="8">
      <t>チク</t>
    </rPh>
    <phoneticPr fontId="1"/>
  </si>
  <si>
    <t>2中高</t>
    <rPh sb="1" eb="2">
      <t>チュウ</t>
    </rPh>
    <rPh sb="2" eb="3">
      <t>コウ</t>
    </rPh>
    <phoneticPr fontId="1"/>
  </si>
  <si>
    <t>良好な住環境の形成及び維持</t>
    <rPh sb="3" eb="6">
      <t>ジュウカンキョウ</t>
    </rPh>
    <rPh sb="7" eb="9">
      <t>ケイセイ</t>
    </rPh>
    <rPh sb="9" eb="10">
      <t>オヨ</t>
    </rPh>
    <rPh sb="11" eb="13">
      <t>イジ</t>
    </rPh>
    <phoneticPr fontId="1"/>
  </si>
  <si>
    <t>土地区画整理事業(組合）</t>
    <rPh sb="0" eb="2">
      <t>トチ</t>
    </rPh>
    <rPh sb="2" eb="4">
      <t>クカク</t>
    </rPh>
    <rPh sb="4" eb="6">
      <t>セイリ</t>
    </rPh>
    <rPh sb="6" eb="8">
      <t>ジギョウ</t>
    </rPh>
    <rPh sb="9" eb="11">
      <t>クミアイ</t>
    </rPh>
    <phoneticPr fontId="1"/>
  </si>
  <si>
    <t>駿河台地区</t>
    <rPh sb="0" eb="3">
      <t>スルガダイ</t>
    </rPh>
    <rPh sb="3" eb="5">
      <t>チク</t>
    </rPh>
    <phoneticPr fontId="1"/>
  </si>
  <si>
    <t>住1.5</t>
    <rPh sb="0" eb="1">
      <t>ジュウ</t>
    </rPh>
    <phoneticPr fontId="1"/>
  </si>
  <si>
    <t>最高限度</t>
    <rPh sb="0" eb="2">
      <t>サイコウ</t>
    </rPh>
    <rPh sb="2" eb="4">
      <t>ゲンド</t>
    </rPh>
    <phoneticPr fontId="1"/>
  </si>
  <si>
    <t>（2）</t>
    <phoneticPr fontId="1"/>
  </si>
  <si>
    <t>商0.5</t>
    <rPh sb="0" eb="1">
      <t>ショウ</t>
    </rPh>
    <phoneticPr fontId="1"/>
  </si>
  <si>
    <t>西千代田町
地区</t>
    <rPh sb="0" eb="1">
      <t>ニシ</t>
    </rPh>
    <rPh sb="1" eb="4">
      <t>チヨダ</t>
    </rPh>
    <rPh sb="4" eb="5">
      <t>マチ</t>
    </rPh>
    <rPh sb="6" eb="8">
      <t>チク</t>
    </rPh>
    <phoneticPr fontId="1"/>
  </si>
  <si>
    <t>1中高</t>
    <rPh sb="1" eb="2">
      <t>チュウ</t>
    </rPh>
    <rPh sb="2" eb="3">
      <t>コウ</t>
    </rPh>
    <phoneticPr fontId="1"/>
  </si>
  <si>
    <t>（1）</t>
    <phoneticPr fontId="1"/>
  </si>
  <si>
    <t>松富上組地区</t>
    <rPh sb="0" eb="2">
      <t>マツトミ</t>
    </rPh>
    <rPh sb="2" eb="3">
      <t>ウエ</t>
    </rPh>
    <rPh sb="3" eb="4">
      <t>クミ</t>
    </rPh>
    <rPh sb="4" eb="6">
      <t>チク</t>
    </rPh>
    <phoneticPr fontId="1"/>
  </si>
  <si>
    <t>調整</t>
    <rPh sb="0" eb="1">
      <t>チョウ</t>
    </rPh>
    <phoneticPr fontId="1"/>
  </si>
  <si>
    <t>2住</t>
    <rPh sb="1" eb="2">
      <t>ジュウ</t>
    </rPh>
    <phoneticPr fontId="1"/>
  </si>
  <si>
    <t>開発行為</t>
    <rPh sb="0" eb="2">
      <t>カイハツ</t>
    </rPh>
    <rPh sb="2" eb="4">
      <t>コウイ</t>
    </rPh>
    <phoneticPr fontId="1"/>
  </si>
  <si>
    <t>柳町若松町
地区</t>
    <rPh sb="0" eb="1">
      <t>ヤナギ</t>
    </rPh>
    <rPh sb="1" eb="2">
      <t>マチ</t>
    </rPh>
    <rPh sb="2" eb="5">
      <t>ワカマツマチ</t>
    </rPh>
    <rPh sb="6" eb="8">
      <t>チク</t>
    </rPh>
    <phoneticPr fontId="1"/>
  </si>
  <si>
    <t>住環境の保全及び
計画的なまちづくり</t>
    <rPh sb="0" eb="3">
      <t>ジュウカンキョウ</t>
    </rPh>
    <rPh sb="4" eb="6">
      <t>ホゼン</t>
    </rPh>
    <rPh sb="6" eb="7">
      <t>オヨ</t>
    </rPh>
    <rPh sb="9" eb="10">
      <t>ケイ</t>
    </rPh>
    <rPh sb="10" eb="11">
      <t>カク</t>
    </rPh>
    <rPh sb="11" eb="12">
      <t>テキ</t>
    </rPh>
    <phoneticPr fontId="1"/>
  </si>
  <si>
    <t>草薙駅北地区</t>
    <rPh sb="0" eb="2">
      <t>クサナギ</t>
    </rPh>
    <rPh sb="2" eb="3">
      <t>エキ</t>
    </rPh>
    <rPh sb="3" eb="4">
      <t>キタ</t>
    </rPh>
    <rPh sb="4" eb="6">
      <t>チク</t>
    </rPh>
    <phoneticPr fontId="78"/>
  </si>
  <si>
    <t>都市機能の更新
高度利用</t>
    <rPh sb="0" eb="2">
      <t>トシ</t>
    </rPh>
    <rPh sb="2" eb="4">
      <t>キノウ</t>
    </rPh>
    <rPh sb="5" eb="7">
      <t>コウシン</t>
    </rPh>
    <rPh sb="8" eb="10">
      <t>コウド</t>
    </rPh>
    <rPh sb="10" eb="12">
      <t>リヨウ</t>
    </rPh>
    <phoneticPr fontId="1"/>
  </si>
  <si>
    <t xml:space="preserve">街路事業
拠点整備
</t>
    <rPh sb="0" eb="2">
      <t>ガイロ</t>
    </rPh>
    <rPh sb="2" eb="4">
      <t>ジギョウ</t>
    </rPh>
    <rPh sb="5" eb="7">
      <t>キョテン</t>
    </rPh>
    <rPh sb="7" eb="9">
      <t>セイビ</t>
    </rPh>
    <phoneticPr fontId="78"/>
  </si>
  <si>
    <t>（高）</t>
    <rPh sb="1" eb="2">
      <t>タカ</t>
    </rPh>
    <phoneticPr fontId="1"/>
  </si>
  <si>
    <t>呉服町1-6
地区</t>
    <rPh sb="0" eb="3">
      <t>ゴフクマチ</t>
    </rPh>
    <rPh sb="7" eb="9">
      <t>チク</t>
    </rPh>
    <phoneticPr fontId="1"/>
  </si>
  <si>
    <t>賑わい防災性の向上
高度利用
都市景観形成
（街並み誘導）</t>
    <rPh sb="0" eb="1">
      <t>ニギ</t>
    </rPh>
    <rPh sb="3" eb="5">
      <t>ボウサイ</t>
    </rPh>
    <rPh sb="5" eb="6">
      <t>セイ</t>
    </rPh>
    <rPh sb="7" eb="9">
      <t>コウジョウ</t>
    </rPh>
    <rPh sb="10" eb="12">
      <t>コウド</t>
    </rPh>
    <rPh sb="12" eb="14">
      <t>リヨウ</t>
    </rPh>
    <rPh sb="15" eb="17">
      <t>トシ</t>
    </rPh>
    <rPh sb="17" eb="19">
      <t>ケイカン</t>
    </rPh>
    <rPh sb="19" eb="21">
      <t>ケイセイ</t>
    </rPh>
    <rPh sb="23" eb="25">
      <t>マチナ</t>
    </rPh>
    <rPh sb="26" eb="28">
      <t>ユウドウ</t>
    </rPh>
    <phoneticPr fontId="1"/>
  </si>
  <si>
    <t>市街地再開発事業
（組合）</t>
    <rPh sb="0" eb="3">
      <t>シガイチ</t>
    </rPh>
    <rPh sb="3" eb="6">
      <t>サイカイハツ</t>
    </rPh>
    <rPh sb="6" eb="8">
      <t>ジギョウ</t>
    </rPh>
    <rPh sb="10" eb="12">
      <t>クミアイ</t>
    </rPh>
    <phoneticPr fontId="1"/>
  </si>
  <si>
    <t>（高）
（街）</t>
    <rPh sb="1" eb="2">
      <t>タカ</t>
    </rPh>
    <rPh sb="5" eb="6">
      <t>マチ</t>
    </rPh>
    <phoneticPr fontId="1"/>
  </si>
  <si>
    <t>羽鳥大門町地区</t>
    <rPh sb="0" eb="2">
      <t>ハトリ</t>
    </rPh>
    <rPh sb="2" eb="4">
      <t>ダイモン</t>
    </rPh>
    <rPh sb="4" eb="5">
      <t>マチ</t>
    </rPh>
    <rPh sb="5" eb="7">
      <t>チク</t>
    </rPh>
    <phoneticPr fontId="1"/>
  </si>
  <si>
    <t>事業所と低層住宅の共存環境の形成及び保全</t>
    <rPh sb="0" eb="2">
      <t>ジギョウ</t>
    </rPh>
    <rPh sb="2" eb="3">
      <t>ショ</t>
    </rPh>
    <rPh sb="4" eb="6">
      <t>テイソウ</t>
    </rPh>
    <rPh sb="6" eb="8">
      <t>ジュウタク</t>
    </rPh>
    <rPh sb="9" eb="11">
      <t>キョウゾン</t>
    </rPh>
    <rPh sb="11" eb="13">
      <t>カンキョウ</t>
    </rPh>
    <rPh sb="14" eb="16">
      <t>ケイセイ</t>
    </rPh>
    <rPh sb="16" eb="17">
      <t>オヨ</t>
    </rPh>
    <rPh sb="18" eb="20">
      <t>ホゼン</t>
    </rPh>
    <phoneticPr fontId="1"/>
  </si>
  <si>
    <t>中島地区</t>
    <rPh sb="0" eb="2">
      <t>ナカジマ</t>
    </rPh>
    <rPh sb="2" eb="4">
      <t>チク</t>
    </rPh>
    <phoneticPr fontId="1"/>
  </si>
  <si>
    <t>良好な住環境の
形成及び維持</t>
    <rPh sb="0" eb="2">
      <t>リョウコウ</t>
    </rPh>
    <rPh sb="3" eb="6">
      <t>ジュウカンキョウ</t>
    </rPh>
    <rPh sb="8" eb="10">
      <t>ケイセイ</t>
    </rPh>
    <rPh sb="10" eb="11">
      <t>オヨ</t>
    </rPh>
    <rPh sb="12" eb="14">
      <t>イジ</t>
    </rPh>
    <phoneticPr fontId="1"/>
  </si>
  <si>
    <t>２中高</t>
    <rPh sb="1" eb="2">
      <t>チュウ</t>
    </rPh>
    <rPh sb="2" eb="3">
      <t>コウ</t>
    </rPh>
    <phoneticPr fontId="1"/>
  </si>
  <si>
    <t>恩田原・片山地区</t>
    <rPh sb="0" eb="3">
      <t>オンダハラ</t>
    </rPh>
    <rPh sb="4" eb="6">
      <t>カタヤマ</t>
    </rPh>
    <rPh sb="6" eb="8">
      <t>チク</t>
    </rPh>
    <phoneticPr fontId="1"/>
  </si>
  <si>
    <t>１低</t>
    <phoneticPr fontId="1"/>
  </si>
  <si>
    <t>工業・物流施設を中心とした土地利用を図りながら既存宅地と調和したまちづくり</t>
    <phoneticPr fontId="1"/>
  </si>
  <si>
    <t>土地区画整理事業（組合）</t>
    <rPh sb="9" eb="11">
      <t>クミアイ</t>
    </rPh>
    <phoneticPr fontId="78"/>
  </si>
  <si>
    <t>工専</t>
    <rPh sb="0" eb="2">
      <t>コウセン</t>
    </rPh>
    <phoneticPr fontId="1"/>
  </si>
  <si>
    <t>（3）</t>
    <phoneticPr fontId="1"/>
  </si>
  <si>
    <t>城東町地区</t>
    <rPh sb="0" eb="2">
      <t>ジョウトウ</t>
    </rPh>
    <rPh sb="2" eb="3">
      <t>マチ</t>
    </rPh>
    <rPh sb="3" eb="5">
      <t>チク</t>
    </rPh>
    <phoneticPr fontId="1"/>
  </si>
  <si>
    <t>御幸町9-10番・伝馬町４番地区</t>
    <rPh sb="0" eb="3">
      <t>ミユキチョウ</t>
    </rPh>
    <rPh sb="7" eb="8">
      <t>バン</t>
    </rPh>
    <rPh sb="9" eb="12">
      <t>テンマチョウ</t>
    </rPh>
    <rPh sb="13" eb="14">
      <t>バン</t>
    </rPh>
    <rPh sb="14" eb="16">
      <t>チク</t>
    </rPh>
    <phoneticPr fontId="1"/>
  </si>
  <si>
    <t>都市機能の更新と高度利用並びに良好な市街地環境の創出（高度利用型）</t>
    <rPh sb="0" eb="2">
      <t>トシ</t>
    </rPh>
    <rPh sb="2" eb="4">
      <t>キノウ</t>
    </rPh>
    <rPh sb="5" eb="7">
      <t>コウシン</t>
    </rPh>
    <rPh sb="8" eb="10">
      <t>コウド</t>
    </rPh>
    <rPh sb="10" eb="12">
      <t>リヨウ</t>
    </rPh>
    <rPh sb="12" eb="13">
      <t>ナラ</t>
    </rPh>
    <rPh sb="15" eb="17">
      <t>リョウコウ</t>
    </rPh>
    <rPh sb="18" eb="21">
      <t>シガイチ</t>
    </rPh>
    <rPh sb="21" eb="23">
      <t>カンキョウ</t>
    </rPh>
    <rPh sb="24" eb="26">
      <t>ソウシュツ</t>
    </rPh>
    <rPh sb="27" eb="29">
      <t>コウド</t>
    </rPh>
    <rPh sb="29" eb="31">
      <t>リヨウ</t>
    </rPh>
    <rPh sb="31" eb="32">
      <t>カタ</t>
    </rPh>
    <phoneticPr fontId="1"/>
  </si>
  <si>
    <t>丸子赤目ケ谷地区</t>
    <rPh sb="2" eb="4">
      <t>アカメ</t>
    </rPh>
    <rPh sb="5" eb="6">
      <t>タニ</t>
    </rPh>
    <rPh sb="6" eb="8">
      <t>チク</t>
    </rPh>
    <phoneticPr fontId="78"/>
  </si>
  <si>
    <t>調整</t>
    <phoneticPr fontId="1"/>
  </si>
  <si>
    <t>指定なし</t>
    <rPh sb="0" eb="2">
      <t>シテイ</t>
    </rPh>
    <phoneticPr fontId="1"/>
  </si>
  <si>
    <t>調整</t>
    <rPh sb="0" eb="2">
      <t>チョウセイ</t>
    </rPh>
    <phoneticPr fontId="1"/>
  </si>
  <si>
    <t>工業・物流施設を中心とした土地利用を図りながら既存宅地と調和したまちづくり</t>
    <rPh sb="0" eb="2">
      <t>コウギョウ</t>
    </rPh>
    <rPh sb="3" eb="5">
      <t>ブツリュウ</t>
    </rPh>
    <rPh sb="5" eb="7">
      <t>シセツ</t>
    </rPh>
    <rPh sb="8" eb="10">
      <t>チュウシン</t>
    </rPh>
    <rPh sb="13" eb="15">
      <t>トチ</t>
    </rPh>
    <rPh sb="15" eb="17">
      <t>リヨウ</t>
    </rPh>
    <rPh sb="18" eb="19">
      <t>ハカ</t>
    </rPh>
    <rPh sb="23" eb="25">
      <t>キソン</t>
    </rPh>
    <rPh sb="25" eb="27">
      <t>タクチ</t>
    </rPh>
    <rPh sb="28" eb="30">
      <t>チョウワ</t>
    </rPh>
    <phoneticPr fontId="1"/>
  </si>
  <si>
    <t>（調整池）</t>
    <rPh sb="1" eb="3">
      <t>チョウセイ</t>
    </rPh>
    <rPh sb="3" eb="4">
      <t>イケ</t>
    </rPh>
    <phoneticPr fontId="1"/>
  </si>
  <si>
    <t>緑化率</t>
    <phoneticPr fontId="1"/>
  </si>
  <si>
    <t>広告物</t>
    <rPh sb="0" eb="2">
      <t>コウコク</t>
    </rPh>
    <rPh sb="2" eb="3">
      <t>ブツ</t>
    </rPh>
    <phoneticPr fontId="1"/>
  </si>
  <si>
    <t>宮川・水上地区</t>
    <rPh sb="0" eb="2">
      <t>ミヤガワ</t>
    </rPh>
    <rPh sb="3" eb="5">
      <t>ミズカミ</t>
    </rPh>
    <rPh sb="5" eb="7">
      <t>チク</t>
    </rPh>
    <phoneticPr fontId="78"/>
  </si>
  <si>
    <t>産業・交流施設を中心とした土地利用を図りながら既存宅地と調和したまちづくり</t>
    <rPh sb="0" eb="2">
      <t>サンギョウ</t>
    </rPh>
    <rPh sb="3" eb="5">
      <t>コウリュウ</t>
    </rPh>
    <rPh sb="5" eb="7">
      <t>シセツ</t>
    </rPh>
    <rPh sb="8" eb="10">
      <t>チュウシン</t>
    </rPh>
    <rPh sb="13" eb="15">
      <t>トチ</t>
    </rPh>
    <rPh sb="15" eb="17">
      <t>リヨウ</t>
    </rPh>
    <rPh sb="18" eb="19">
      <t>ハカ</t>
    </rPh>
    <rPh sb="23" eb="25">
      <t>キソン</t>
    </rPh>
    <rPh sb="25" eb="27">
      <t>タクチ</t>
    </rPh>
    <rPh sb="28" eb="30">
      <t>チョウワ</t>
    </rPh>
    <phoneticPr fontId="1"/>
  </si>
  <si>
    <t>区画整理
事業
（組合）</t>
    <rPh sb="0" eb="2">
      <t>クカク</t>
    </rPh>
    <rPh sb="2" eb="4">
      <t>セイリ</t>
    </rPh>
    <rPh sb="5" eb="7">
      <t>ジギョウ</t>
    </rPh>
    <rPh sb="9" eb="11">
      <t>クミアイ</t>
    </rPh>
    <phoneticPr fontId="1"/>
  </si>
  <si>
    <t>(6)</t>
    <phoneticPr fontId="1"/>
  </si>
  <si>
    <t>紺屋町・御幸町地区</t>
    <rPh sb="0" eb="3">
      <t>コウヤマチ</t>
    </rPh>
    <rPh sb="4" eb="7">
      <t>ミユキチョウ</t>
    </rPh>
    <rPh sb="7" eb="9">
      <t>チク</t>
    </rPh>
    <phoneticPr fontId="78"/>
  </si>
  <si>
    <t>都市機能の更新と高度利用並びに良好な市街地環境の創出（高度利用型）</t>
    <rPh sb="0" eb="2">
      <t>トシ</t>
    </rPh>
    <rPh sb="2" eb="4">
      <t>キノウ</t>
    </rPh>
    <rPh sb="5" eb="7">
      <t>コウシン</t>
    </rPh>
    <rPh sb="8" eb="10">
      <t>コウド</t>
    </rPh>
    <rPh sb="10" eb="12">
      <t>リヨウ</t>
    </rPh>
    <rPh sb="12" eb="13">
      <t>ナラ</t>
    </rPh>
    <rPh sb="15" eb="17">
      <t>リョウコウ</t>
    </rPh>
    <rPh sb="18" eb="21">
      <t>シガイチ</t>
    </rPh>
    <rPh sb="21" eb="23">
      <t>カンキョウ</t>
    </rPh>
    <rPh sb="24" eb="26">
      <t>ソウシュツ</t>
    </rPh>
    <rPh sb="27" eb="29">
      <t>コウド</t>
    </rPh>
    <rPh sb="29" eb="32">
      <t>リヨウガタ</t>
    </rPh>
    <phoneticPr fontId="1"/>
  </si>
  <si>
    <t>（歩道状空地）</t>
    <rPh sb="1" eb="3">
      <t>ホドウ</t>
    </rPh>
    <rPh sb="3" eb="4">
      <t>ジョウ</t>
    </rPh>
    <rPh sb="4" eb="6">
      <t>アキチ</t>
    </rPh>
    <phoneticPr fontId="1"/>
  </si>
  <si>
    <t>志　太
広　域</t>
    <rPh sb="0" eb="1">
      <t>ココロザシ</t>
    </rPh>
    <rPh sb="2" eb="3">
      <t>フトシ</t>
    </rPh>
    <rPh sb="4" eb="5">
      <t>ヒロ</t>
    </rPh>
    <rPh sb="6" eb="7">
      <t>イキ</t>
    </rPh>
    <phoneticPr fontId="1"/>
  </si>
  <si>
    <t>サニーヒルズ
地区</t>
    <rPh sb="7" eb="9">
      <t>チク</t>
    </rPh>
    <phoneticPr fontId="78"/>
  </si>
  <si>
    <t>藤枝市</t>
    <rPh sb="0" eb="2">
      <t>フジエダ</t>
    </rPh>
    <rPh sb="2" eb="3">
      <t>シ</t>
    </rPh>
    <phoneticPr fontId="78"/>
  </si>
  <si>
    <t>民間宅地開発事業地区の良好な住環境の形成・保全</t>
    <rPh sb="0" eb="2">
      <t>ミンカン</t>
    </rPh>
    <rPh sb="2" eb="4">
      <t>タクチ</t>
    </rPh>
    <rPh sb="4" eb="6">
      <t>カイハツ</t>
    </rPh>
    <rPh sb="6" eb="8">
      <t>ジギョウ</t>
    </rPh>
    <rPh sb="8" eb="10">
      <t>チク</t>
    </rPh>
    <rPh sb="11" eb="13">
      <t>リョウコウ</t>
    </rPh>
    <rPh sb="14" eb="17">
      <t>ジュウカンキョウ</t>
    </rPh>
    <rPh sb="18" eb="20">
      <t>ケイセイ</t>
    </rPh>
    <rPh sb="21" eb="23">
      <t>ホゼン</t>
    </rPh>
    <phoneticPr fontId="78"/>
  </si>
  <si>
    <t>宅地開発事業（民間）</t>
    <rPh sb="0" eb="2">
      <t>タクチ</t>
    </rPh>
    <rPh sb="2" eb="4">
      <t>カイハツ</t>
    </rPh>
    <rPh sb="4" eb="6">
      <t>ジギョウ</t>
    </rPh>
    <rPh sb="7" eb="9">
      <t>ミンカン</t>
    </rPh>
    <phoneticPr fontId="78"/>
  </si>
  <si>
    <t>青木地区</t>
    <rPh sb="0" eb="1">
      <t>アオ</t>
    </rPh>
    <rPh sb="1" eb="2">
      <t>キ</t>
    </rPh>
    <rPh sb="2" eb="4">
      <t>チク</t>
    </rPh>
    <phoneticPr fontId="78"/>
  </si>
  <si>
    <t>土地区画整理地区の魅力ある商業業務地の形成と施設集積と健全で調和のとれた住宅地の形成</t>
    <rPh sb="0" eb="2">
      <t>トチ</t>
    </rPh>
    <rPh sb="2" eb="4">
      <t>クカク</t>
    </rPh>
    <rPh sb="4" eb="6">
      <t>セイリ</t>
    </rPh>
    <rPh sb="6" eb="8">
      <t>チク</t>
    </rPh>
    <rPh sb="9" eb="11">
      <t>ミリョク</t>
    </rPh>
    <rPh sb="13" eb="15">
      <t>ショウギョウ</t>
    </rPh>
    <rPh sb="15" eb="17">
      <t>ギョウム</t>
    </rPh>
    <rPh sb="17" eb="18">
      <t>チ</t>
    </rPh>
    <rPh sb="19" eb="21">
      <t>ケイセイ</t>
    </rPh>
    <rPh sb="22" eb="24">
      <t>シセツ</t>
    </rPh>
    <rPh sb="24" eb="26">
      <t>シュウセキ</t>
    </rPh>
    <rPh sb="27" eb="29">
      <t>ケンゼン</t>
    </rPh>
    <rPh sb="30" eb="32">
      <t>チョウワ</t>
    </rPh>
    <rPh sb="36" eb="39">
      <t>ジュウタクチ</t>
    </rPh>
    <rPh sb="40" eb="42">
      <t>ケイセイ</t>
    </rPh>
    <phoneticPr fontId="78"/>
  </si>
  <si>
    <t>一部</t>
    <rPh sb="0" eb="2">
      <t>イチブ</t>
    </rPh>
    <phoneticPr fontId="78"/>
  </si>
  <si>
    <t>一部</t>
    <rPh sb="0" eb="2">
      <t>イチブ</t>
    </rPh>
    <phoneticPr fontId="1"/>
  </si>
  <si>
    <t>清里地区</t>
    <rPh sb="0" eb="1">
      <t>キヨ</t>
    </rPh>
    <rPh sb="1" eb="2">
      <t>サト</t>
    </rPh>
    <rPh sb="2" eb="4">
      <t>チク</t>
    </rPh>
    <phoneticPr fontId="78"/>
  </si>
  <si>
    <t>宅地開発事業（民間）</t>
    <phoneticPr fontId="78"/>
  </si>
  <si>
    <t>２低</t>
    <rPh sb="1" eb="2">
      <t>テイ</t>
    </rPh>
    <phoneticPr fontId="78"/>
  </si>
  <si>
    <t>水守地区</t>
    <rPh sb="0" eb="2">
      <t>ミズモリ</t>
    </rPh>
    <rPh sb="2" eb="4">
      <t>チク</t>
    </rPh>
    <phoneticPr fontId="78"/>
  </si>
  <si>
    <t>藤枝市</t>
    <rPh sb="0" eb="3">
      <t>フジエダシ</t>
    </rPh>
    <phoneticPr fontId="78"/>
  </si>
  <si>
    <t>土地区画整理地区の良好な生活環境の育成</t>
    <rPh sb="12" eb="14">
      <t>セイカツ</t>
    </rPh>
    <rPh sb="14" eb="16">
      <t>カンキョウ</t>
    </rPh>
    <rPh sb="17" eb="19">
      <t>イクセイ</t>
    </rPh>
    <phoneticPr fontId="78"/>
  </si>
  <si>
    <t xml:space="preserve"> </t>
    <phoneticPr fontId="1"/>
  </si>
  <si>
    <t>駅南地区</t>
    <rPh sb="0" eb="1">
      <t>エキ</t>
    </rPh>
    <rPh sb="1" eb="2">
      <t>ナン</t>
    </rPh>
    <rPh sb="2" eb="4">
      <t>チク</t>
    </rPh>
    <phoneticPr fontId="78"/>
  </si>
  <si>
    <t>２中高</t>
    <rPh sb="1" eb="3">
      <t>チュウコウ</t>
    </rPh>
    <phoneticPr fontId="78"/>
  </si>
  <si>
    <t>土地区画整理地区の商業・業務・ﾚｸﾘｴｰｼｮﾝ機能の強化</t>
    <phoneticPr fontId="78"/>
  </si>
  <si>
    <t>土地区画整理事業（市）</t>
    <rPh sb="9" eb="10">
      <t>シ</t>
    </rPh>
    <phoneticPr fontId="78"/>
  </si>
  <si>
    <t>一部1,000</t>
    <rPh sb="0" eb="2">
      <t>イチブ</t>
    </rPh>
    <phoneticPr fontId="1"/>
  </si>
  <si>
    <t>一部4.0</t>
    <rPh sb="0" eb="2">
      <t>イチブ</t>
    </rPh>
    <phoneticPr fontId="1"/>
  </si>
  <si>
    <t>(地区整備計画)</t>
    <rPh sb="1" eb="3">
      <t>チク</t>
    </rPh>
    <rPh sb="3" eb="5">
      <t>セイビ</t>
    </rPh>
    <rPh sb="5" eb="7">
      <t>ケイカク</t>
    </rPh>
    <phoneticPr fontId="1"/>
  </si>
  <si>
    <t>一部2.0</t>
    <rPh sb="0" eb="2">
      <t>イチブ</t>
    </rPh>
    <phoneticPr fontId="1"/>
  </si>
  <si>
    <t>商業</t>
    <rPh sb="0" eb="1">
      <t>ショウ</t>
    </rPh>
    <rPh sb="1" eb="2">
      <t>ギョウ</t>
    </rPh>
    <phoneticPr fontId="78"/>
  </si>
  <si>
    <t>南清里地区</t>
    <rPh sb="0" eb="1">
      <t>ナン</t>
    </rPh>
    <rPh sb="1" eb="3">
      <t>キヨサト</t>
    </rPh>
    <rPh sb="3" eb="5">
      <t>チク</t>
    </rPh>
    <phoneticPr fontId="78"/>
  </si>
  <si>
    <t>民間住宅開発事業地区の良好な居住環境の形成</t>
    <rPh sb="0" eb="2">
      <t>ミンカン</t>
    </rPh>
    <rPh sb="2" eb="4">
      <t>ジュウタク</t>
    </rPh>
    <rPh sb="4" eb="6">
      <t>カイハツ</t>
    </rPh>
    <rPh sb="6" eb="8">
      <t>ジギョウ</t>
    </rPh>
    <rPh sb="8" eb="10">
      <t>チク</t>
    </rPh>
    <rPh sb="11" eb="13">
      <t>リョウコウ</t>
    </rPh>
    <rPh sb="14" eb="16">
      <t>キョジュウ</t>
    </rPh>
    <rPh sb="16" eb="18">
      <t>ジュウカンキョウ</t>
    </rPh>
    <rPh sb="19" eb="21">
      <t>ケイセイ</t>
    </rPh>
    <phoneticPr fontId="78"/>
  </si>
  <si>
    <t>制限</t>
    <rPh sb="0" eb="2">
      <t>セイゲン</t>
    </rPh>
    <phoneticPr fontId="78"/>
  </si>
  <si>
    <t>横内・三輪地区</t>
    <rPh sb="0" eb="2">
      <t>ヨコウチ</t>
    </rPh>
    <rPh sb="3" eb="5">
      <t>ミワ</t>
    </rPh>
    <rPh sb="5" eb="7">
      <t>チク</t>
    </rPh>
    <phoneticPr fontId="78"/>
  </si>
  <si>
    <t>市街化
調整
区域</t>
    <rPh sb="0" eb="3">
      <t>シガイカ</t>
    </rPh>
    <rPh sb="4" eb="6">
      <t>チョウセイ</t>
    </rPh>
    <rPh sb="7" eb="9">
      <t>クイキ</t>
    </rPh>
    <phoneticPr fontId="78"/>
  </si>
  <si>
    <t>恵まれた交通条件を活かした工業地として活用を図ると共に良好な環境の形成</t>
    <rPh sb="0" eb="1">
      <t>メグ</t>
    </rPh>
    <rPh sb="4" eb="6">
      <t>コウツウ</t>
    </rPh>
    <rPh sb="6" eb="8">
      <t>ジョウケン</t>
    </rPh>
    <rPh sb="9" eb="10">
      <t>イ</t>
    </rPh>
    <rPh sb="13" eb="16">
      <t>コウギョウチ</t>
    </rPh>
    <rPh sb="19" eb="21">
      <t>カツヨウ</t>
    </rPh>
    <rPh sb="22" eb="23">
      <t>ハカ</t>
    </rPh>
    <rPh sb="25" eb="26">
      <t>トモ</t>
    </rPh>
    <rPh sb="27" eb="29">
      <t>リョウコウ</t>
    </rPh>
    <rPh sb="30" eb="32">
      <t>カンキョウ</t>
    </rPh>
    <rPh sb="33" eb="35">
      <t>ケイセイ</t>
    </rPh>
    <phoneticPr fontId="78"/>
  </si>
  <si>
    <t>生垣
補助
制度</t>
    <rPh sb="0" eb="2">
      <t>イケガキ</t>
    </rPh>
    <rPh sb="3" eb="5">
      <t>ホジョ</t>
    </rPh>
    <rPh sb="6" eb="8">
      <t>セイド</t>
    </rPh>
    <phoneticPr fontId="1"/>
  </si>
  <si>
    <t>制限</t>
    <phoneticPr fontId="1"/>
  </si>
  <si>
    <t>新藤岡台地区</t>
    <rPh sb="0" eb="1">
      <t>シン</t>
    </rPh>
    <rPh sb="1" eb="3">
      <t>フジオカ</t>
    </rPh>
    <rPh sb="3" eb="4">
      <t>ダイ</t>
    </rPh>
    <rPh sb="4" eb="6">
      <t>チク</t>
    </rPh>
    <phoneticPr fontId="78"/>
  </si>
  <si>
    <t>１低</t>
    <phoneticPr fontId="78"/>
  </si>
  <si>
    <t>良好な住環境を保全する</t>
    <rPh sb="0" eb="2">
      <t>リョウコウ</t>
    </rPh>
    <rPh sb="3" eb="6">
      <t>ジュウカンキョウ</t>
    </rPh>
    <rPh sb="7" eb="9">
      <t>ホゼン</t>
    </rPh>
    <phoneticPr fontId="78"/>
  </si>
  <si>
    <t>擁壁</t>
    <rPh sb="0" eb="1">
      <t>ヨウ</t>
    </rPh>
    <rPh sb="1" eb="2">
      <t>ヘキ</t>
    </rPh>
    <phoneticPr fontId="1"/>
  </si>
  <si>
    <t>地盤高</t>
    <rPh sb="0" eb="2">
      <t>ジバン</t>
    </rPh>
    <rPh sb="2" eb="3">
      <t>タカ</t>
    </rPh>
    <phoneticPr fontId="1"/>
  </si>
  <si>
    <t>藤枝ビュー
タウン地区</t>
    <rPh sb="0" eb="2">
      <t>フジエダ</t>
    </rPh>
    <rPh sb="9" eb="11">
      <t>チク</t>
    </rPh>
    <phoneticPr fontId="78"/>
  </si>
  <si>
    <t>緑の丘地区</t>
    <rPh sb="0" eb="1">
      <t>ミドリ</t>
    </rPh>
    <rPh sb="2" eb="3">
      <t>オカ</t>
    </rPh>
    <rPh sb="3" eb="5">
      <t>チク</t>
    </rPh>
    <phoneticPr fontId="78"/>
  </si>
  <si>
    <t>緑と調和した良好な住環境の保全</t>
    <rPh sb="0" eb="1">
      <t>ミドリ</t>
    </rPh>
    <rPh sb="2" eb="4">
      <t>チョウワ</t>
    </rPh>
    <rPh sb="6" eb="8">
      <t>リョウコウ</t>
    </rPh>
    <rPh sb="9" eb="10">
      <t>ジュウ</t>
    </rPh>
    <rPh sb="10" eb="12">
      <t>カンキョウ</t>
    </rPh>
    <rPh sb="13" eb="15">
      <t>ホゼン</t>
    </rPh>
    <phoneticPr fontId="78"/>
  </si>
  <si>
    <t>市街化
調整
区域</t>
    <phoneticPr fontId="78"/>
  </si>
  <si>
    <t>岡部台団地
地区</t>
    <rPh sb="0" eb="2">
      <t>オカベ</t>
    </rPh>
    <rPh sb="2" eb="3">
      <t>ダイ</t>
    </rPh>
    <rPh sb="3" eb="5">
      <t>ダンチ</t>
    </rPh>
    <rPh sb="6" eb="8">
      <t>チク</t>
    </rPh>
    <phoneticPr fontId="78"/>
  </si>
  <si>
    <t>藤枝市</t>
    <rPh sb="0" eb="3">
      <t>フ</t>
    </rPh>
    <phoneticPr fontId="78"/>
  </si>
  <si>
    <t>宅地開発事業地区の良好な居住環境の維持増進</t>
    <rPh sb="0" eb="2">
      <t>タクチ</t>
    </rPh>
    <rPh sb="2" eb="4">
      <t>カイハツ</t>
    </rPh>
    <rPh sb="4" eb="6">
      <t>ジギョウ</t>
    </rPh>
    <rPh sb="6" eb="8">
      <t>チク</t>
    </rPh>
    <rPh sb="9" eb="11">
      <t>リョウコウ</t>
    </rPh>
    <rPh sb="12" eb="14">
      <t>キョジュウ</t>
    </rPh>
    <rPh sb="14" eb="16">
      <t>カンキョウ</t>
    </rPh>
    <rPh sb="17" eb="19">
      <t>イジ</t>
    </rPh>
    <rPh sb="19" eb="21">
      <t>ゾウシン</t>
    </rPh>
    <phoneticPr fontId="78"/>
  </si>
  <si>
    <t>北側</t>
    <rPh sb="0" eb="2">
      <t>キタガワ</t>
    </rPh>
    <phoneticPr fontId="78"/>
  </si>
  <si>
    <t>斜線</t>
    <rPh sb="0" eb="2">
      <t>シャセン</t>
    </rPh>
    <phoneticPr fontId="78"/>
  </si>
  <si>
    <t>内瀬戸
地区</t>
    <rPh sb="0" eb="1">
      <t>ウチ</t>
    </rPh>
    <rPh sb="1" eb="3">
      <t>セト</t>
    </rPh>
    <rPh sb="4" eb="6">
      <t>チク</t>
    </rPh>
    <phoneticPr fontId="78"/>
  </si>
  <si>
    <t>自動車の利便性を生かした商業、サービス施設と周辺の住宅地と調和したまちづくりを行っていく</t>
    <rPh sb="0" eb="3">
      <t>ジドウシャ</t>
    </rPh>
    <rPh sb="4" eb="6">
      <t>リベン</t>
    </rPh>
    <rPh sb="6" eb="7">
      <t>セイ</t>
    </rPh>
    <rPh sb="8" eb="9">
      <t>イ</t>
    </rPh>
    <rPh sb="12" eb="14">
      <t>ショウギョウ</t>
    </rPh>
    <rPh sb="19" eb="21">
      <t>シセツ</t>
    </rPh>
    <rPh sb="22" eb="24">
      <t>シュウヘン</t>
    </rPh>
    <rPh sb="25" eb="28">
      <t>ジュウタクチ</t>
    </rPh>
    <rPh sb="29" eb="31">
      <t>チョウワ</t>
    </rPh>
    <rPh sb="39" eb="40">
      <t>オコナ</t>
    </rPh>
    <phoneticPr fontId="78"/>
  </si>
  <si>
    <t xml:space="preserve">駅前一丁目８街区地区
</t>
    <rPh sb="0" eb="2">
      <t>エキマエ</t>
    </rPh>
    <rPh sb="2" eb="3">
      <t>イチ</t>
    </rPh>
    <rPh sb="3" eb="5">
      <t>チョウメ</t>
    </rPh>
    <rPh sb="6" eb="8">
      <t>ガイク</t>
    </rPh>
    <phoneticPr fontId="78"/>
  </si>
  <si>
    <t>街なか居住を実現するために計画的な都市型住宅の供給を実現する</t>
    <rPh sb="0" eb="1">
      <t>マチ</t>
    </rPh>
    <rPh sb="3" eb="5">
      <t>キョジュウ</t>
    </rPh>
    <rPh sb="6" eb="7">
      <t>ジツ</t>
    </rPh>
    <rPh sb="7" eb="8">
      <t>ゲン</t>
    </rPh>
    <rPh sb="13" eb="16">
      <t>ケイカクテキ</t>
    </rPh>
    <rPh sb="17" eb="20">
      <t>トシガタ</t>
    </rPh>
    <rPh sb="20" eb="22">
      <t>ジュウタク</t>
    </rPh>
    <rPh sb="23" eb="25">
      <t>キョウキュウ</t>
    </rPh>
    <rPh sb="26" eb="28">
      <t>ジツゲン</t>
    </rPh>
    <phoneticPr fontId="1"/>
  </si>
  <si>
    <t>緑化率</t>
    <rPh sb="0" eb="2">
      <t>リョッカ</t>
    </rPh>
    <rPh sb="2" eb="3">
      <t>リツ</t>
    </rPh>
    <phoneticPr fontId="1"/>
  </si>
  <si>
    <t>６％以上</t>
    <rPh sb="2" eb="4">
      <t>イジョウ</t>
    </rPh>
    <phoneticPr fontId="1"/>
  </si>
  <si>
    <t>築地地区</t>
  </si>
  <si>
    <t>幹線道路沿線にふさわしい良好な市街地を形成する</t>
  </si>
  <si>
    <t>（ロ）</t>
    <phoneticPr fontId="1"/>
  </si>
  <si>
    <t>高田地区</t>
    <rPh sb="0" eb="2">
      <t>タカダ</t>
    </rPh>
    <rPh sb="2" eb="4">
      <t>チク</t>
    </rPh>
    <phoneticPr fontId="78"/>
  </si>
  <si>
    <t>健全で合理的な土地利用を実施し、周辺の自然環境と調和した地区の特性に見合ったまちづくりを進める</t>
    <phoneticPr fontId="78"/>
  </si>
  <si>
    <t>駅前一丁目９街区地区</t>
    <rPh sb="0" eb="2">
      <t>エキマエ</t>
    </rPh>
    <rPh sb="2" eb="3">
      <t>イチ</t>
    </rPh>
    <rPh sb="3" eb="5">
      <t>チョウメ</t>
    </rPh>
    <rPh sb="6" eb="8">
      <t>ガイク</t>
    </rPh>
    <rPh sb="8" eb="10">
      <t>チク</t>
    </rPh>
    <phoneticPr fontId="78"/>
  </si>
  <si>
    <t>R.4.3.23</t>
    <phoneticPr fontId="1"/>
  </si>
  <si>
    <t>駅前一丁目６街区地区</t>
    <rPh sb="0" eb="2">
      <t>エキマエ</t>
    </rPh>
    <rPh sb="2" eb="3">
      <t>イチ</t>
    </rPh>
    <rPh sb="3" eb="5">
      <t>チョウメ</t>
    </rPh>
    <rPh sb="6" eb="8">
      <t>ガイク</t>
    </rPh>
    <rPh sb="8" eb="10">
      <t>チク</t>
    </rPh>
    <phoneticPr fontId="78"/>
  </si>
  <si>
    <t>駅北二丁目
三丁目地区</t>
    <rPh sb="0" eb="1">
      <t>エキ</t>
    </rPh>
    <rPh sb="1" eb="2">
      <t>キタ</t>
    </rPh>
    <rPh sb="2" eb="5">
      <t>ニチョウメ</t>
    </rPh>
    <rPh sb="6" eb="9">
      <t>サンチョウメ</t>
    </rPh>
    <rPh sb="9" eb="11">
      <t>チク</t>
    </rPh>
    <phoneticPr fontId="78"/>
  </si>
  <si>
    <t>焼津市</t>
    <rPh sb="0" eb="3">
      <t>ヤイヅシ</t>
    </rPh>
    <phoneticPr fontId="78"/>
  </si>
  <si>
    <t>健全な商業地としての育成と良好な環境を維持し美しい街を形成</t>
    <rPh sb="0" eb="2">
      <t>ケンゼン</t>
    </rPh>
    <rPh sb="3" eb="6">
      <t>ショウギョウチ</t>
    </rPh>
    <rPh sb="10" eb="12">
      <t>イクセイ</t>
    </rPh>
    <rPh sb="13" eb="15">
      <t>リョウコウ</t>
    </rPh>
    <rPh sb="16" eb="18">
      <t>カンキョウ</t>
    </rPh>
    <rPh sb="19" eb="21">
      <t>イジ</t>
    </rPh>
    <rPh sb="22" eb="23">
      <t>ウツク</t>
    </rPh>
    <rPh sb="25" eb="26">
      <t>マチ</t>
    </rPh>
    <rPh sb="27" eb="29">
      <t>ケイセイ</t>
    </rPh>
    <phoneticPr fontId="78"/>
  </si>
  <si>
    <t>会下ノ島石津地区</t>
    <rPh sb="0" eb="1">
      <t>カイ</t>
    </rPh>
    <rPh sb="1" eb="2">
      <t>シタ</t>
    </rPh>
    <rPh sb="3" eb="4">
      <t>シマ</t>
    </rPh>
    <rPh sb="4" eb="5">
      <t>イシ</t>
    </rPh>
    <rPh sb="5" eb="6">
      <t>ツ</t>
    </rPh>
    <rPh sb="6" eb="8">
      <t>チク</t>
    </rPh>
    <phoneticPr fontId="78"/>
  </si>
  <si>
    <t>焼津市</t>
    <rPh sb="0" eb="2">
      <t>ヤイヅ</t>
    </rPh>
    <rPh sb="2" eb="3">
      <t>シ</t>
    </rPh>
    <phoneticPr fontId="78"/>
  </si>
  <si>
    <t>2中高</t>
    <rPh sb="1" eb="2">
      <t>チュウ</t>
    </rPh>
    <rPh sb="2" eb="3">
      <t>コウ</t>
    </rPh>
    <phoneticPr fontId="78"/>
  </si>
  <si>
    <t>臨海部の都市拠点にふさわしい安全で、快適な居住及び就業空間を推進する</t>
    <rPh sb="0" eb="2">
      <t>リンカイ</t>
    </rPh>
    <rPh sb="2" eb="3">
      <t>ブ</t>
    </rPh>
    <rPh sb="4" eb="6">
      <t>トシ</t>
    </rPh>
    <rPh sb="6" eb="8">
      <t>キョテン</t>
    </rPh>
    <rPh sb="14" eb="16">
      <t>アンゼン</t>
    </rPh>
    <rPh sb="18" eb="20">
      <t>カイテキ</t>
    </rPh>
    <rPh sb="21" eb="23">
      <t>キョジュウ</t>
    </rPh>
    <rPh sb="23" eb="24">
      <t>オヨ</t>
    </rPh>
    <rPh sb="25" eb="27">
      <t>シュウギョウ</t>
    </rPh>
    <rPh sb="27" eb="29">
      <t>クウカン</t>
    </rPh>
    <rPh sb="30" eb="32">
      <t>スイシン</t>
    </rPh>
    <phoneticPr fontId="78"/>
  </si>
  <si>
    <t>宗高中央地区</t>
    <rPh sb="0" eb="1">
      <t>ムネ</t>
    </rPh>
    <rPh sb="1" eb="2">
      <t>タカ</t>
    </rPh>
    <rPh sb="2" eb="4">
      <t>チュウオウ</t>
    </rPh>
    <rPh sb="4" eb="6">
      <t>チク</t>
    </rPh>
    <phoneticPr fontId="1"/>
  </si>
  <si>
    <t>市街化
調整
区域</t>
    <rPh sb="0" eb="3">
      <t>シガイカ</t>
    </rPh>
    <rPh sb="4" eb="6">
      <t>チョウセイ</t>
    </rPh>
    <rPh sb="7" eb="9">
      <t>クイキ</t>
    </rPh>
    <phoneticPr fontId="1"/>
  </si>
  <si>
    <t>良好な住環境を形成する</t>
    <rPh sb="3" eb="6">
      <t>ジュウカンキョウ</t>
    </rPh>
    <rPh sb="7" eb="9">
      <t>ケイセイ</t>
    </rPh>
    <phoneticPr fontId="1"/>
  </si>
  <si>
    <t>栄町第一地区</t>
    <rPh sb="0" eb="2">
      <t>サカエチョウ</t>
    </rPh>
    <rPh sb="2" eb="4">
      <t>ダイイチ</t>
    </rPh>
    <rPh sb="4" eb="6">
      <t>チク</t>
    </rPh>
    <phoneticPr fontId="1"/>
  </si>
  <si>
    <t>多様な機能が複合した魅力ある都市環境を形成</t>
    <phoneticPr fontId="1"/>
  </si>
  <si>
    <t>市街地再開発事業</t>
    <rPh sb="0" eb="3">
      <t>シガイチ</t>
    </rPh>
    <rPh sb="3" eb="6">
      <t>サイカイハツ</t>
    </rPh>
    <rPh sb="6" eb="8">
      <t>ジギョウ</t>
    </rPh>
    <phoneticPr fontId="78"/>
  </si>
  <si>
    <t>（高）</t>
    <phoneticPr fontId="1"/>
  </si>
  <si>
    <t>島　田</t>
    <rPh sb="0" eb="1">
      <t>シマ</t>
    </rPh>
    <rPh sb="2" eb="3">
      <t>タ</t>
    </rPh>
    <phoneticPr fontId="1"/>
  </si>
  <si>
    <t>中央第三地区</t>
    <rPh sb="0" eb="2">
      <t>チュウオウ</t>
    </rPh>
    <rPh sb="2" eb="3">
      <t>ダイ</t>
    </rPh>
    <rPh sb="3" eb="4">
      <t>サン</t>
    </rPh>
    <rPh sb="4" eb="6">
      <t>チク</t>
    </rPh>
    <phoneticPr fontId="78"/>
  </si>
  <si>
    <t>島田市</t>
    <rPh sb="0" eb="3">
      <t>シマダシ</t>
    </rPh>
    <phoneticPr fontId="78"/>
  </si>
  <si>
    <t>土地区画整理地区の魅力ある商業施設の集積と健全で調和のとれた都市環境の形成</t>
    <rPh sb="0" eb="2">
      <t>トチ</t>
    </rPh>
    <rPh sb="2" eb="4">
      <t>クカク</t>
    </rPh>
    <rPh sb="4" eb="6">
      <t>セイリ</t>
    </rPh>
    <rPh sb="6" eb="8">
      <t>チク</t>
    </rPh>
    <rPh sb="9" eb="11">
      <t>ミリョク</t>
    </rPh>
    <rPh sb="13" eb="15">
      <t>ショウギョウ</t>
    </rPh>
    <rPh sb="15" eb="17">
      <t>シセツ</t>
    </rPh>
    <rPh sb="18" eb="20">
      <t>シュウセキ</t>
    </rPh>
    <rPh sb="21" eb="23">
      <t>ケンゼン</t>
    </rPh>
    <rPh sb="24" eb="26">
      <t>チョウワ</t>
    </rPh>
    <rPh sb="30" eb="32">
      <t>トシ</t>
    </rPh>
    <rPh sb="32" eb="34">
      <t>ジュウカンキョウ</t>
    </rPh>
    <rPh sb="35" eb="37">
      <t>ケイセイ</t>
    </rPh>
    <phoneticPr fontId="78"/>
  </si>
  <si>
    <t>土地区画整理事業（市）</t>
    <rPh sb="0" eb="1">
      <t>ト</t>
    </rPh>
    <rPh sb="1" eb="2">
      <t>チ</t>
    </rPh>
    <rPh sb="2" eb="4">
      <t>クカク</t>
    </rPh>
    <rPh sb="4" eb="6">
      <t>セイリ</t>
    </rPh>
    <rPh sb="6" eb="8">
      <t>ジギョウ</t>
    </rPh>
    <rPh sb="9" eb="10">
      <t>シ</t>
    </rPh>
    <phoneticPr fontId="1"/>
  </si>
  <si>
    <t>まちなみ景観形成事業補助生垣補助制度</t>
    <rPh sb="4" eb="6">
      <t>ケイカン</t>
    </rPh>
    <rPh sb="6" eb="8">
      <t>ケイセイ</t>
    </rPh>
    <rPh sb="8" eb="10">
      <t>ジギョウ</t>
    </rPh>
    <rPh sb="10" eb="12">
      <t>ホジョ</t>
    </rPh>
    <rPh sb="12" eb="14">
      <t>イケガキ</t>
    </rPh>
    <rPh sb="14" eb="16">
      <t>ホジョ</t>
    </rPh>
    <rPh sb="16" eb="18">
      <t>セイド</t>
    </rPh>
    <phoneticPr fontId="78"/>
  </si>
  <si>
    <t>往還下地区</t>
    <rPh sb="0" eb="2">
      <t>オウカン</t>
    </rPh>
    <rPh sb="2" eb="3">
      <t>シタ</t>
    </rPh>
    <rPh sb="3" eb="5">
      <t>チク</t>
    </rPh>
    <phoneticPr fontId="78"/>
  </si>
  <si>
    <t>島田市</t>
    <rPh sb="0" eb="2">
      <t>シマダ</t>
    </rPh>
    <rPh sb="2" eb="3">
      <t>ミシマシ</t>
    </rPh>
    <phoneticPr fontId="78"/>
  </si>
  <si>
    <t>健全な都市環境を形成し、保持する</t>
    <rPh sb="0" eb="2">
      <t>ケンゼン</t>
    </rPh>
    <rPh sb="3" eb="5">
      <t>トシ</t>
    </rPh>
    <rPh sb="5" eb="7">
      <t>カンキョウ</t>
    </rPh>
    <rPh sb="8" eb="10">
      <t>ケイセイ</t>
    </rPh>
    <rPh sb="12" eb="14">
      <t>ホジ</t>
    </rPh>
    <phoneticPr fontId="78"/>
  </si>
  <si>
    <t>工専</t>
    <rPh sb="0" eb="1">
      <t>コウギョウ</t>
    </rPh>
    <rPh sb="1" eb="2">
      <t>セン</t>
    </rPh>
    <phoneticPr fontId="78"/>
  </si>
  <si>
    <t>六合駅南地区</t>
    <rPh sb="0" eb="1">
      <t>ロク</t>
    </rPh>
    <rPh sb="1" eb="2">
      <t>ゴウ</t>
    </rPh>
    <rPh sb="2" eb="3">
      <t>エキ</t>
    </rPh>
    <rPh sb="3" eb="4">
      <t>ミナミ</t>
    </rPh>
    <rPh sb="4" eb="6">
      <t>チク</t>
    </rPh>
    <phoneticPr fontId="78"/>
  </si>
  <si>
    <t>沿道の土地利用と都市景観の形成</t>
    <rPh sb="0" eb="2">
      <t>エンドウ</t>
    </rPh>
    <rPh sb="3" eb="5">
      <t>トチ</t>
    </rPh>
    <rPh sb="5" eb="7">
      <t>リヨウ</t>
    </rPh>
    <rPh sb="8" eb="10">
      <t>トシ</t>
    </rPh>
    <rPh sb="10" eb="12">
      <t>ケイカン</t>
    </rPh>
    <rPh sb="13" eb="15">
      <t>ケイセイ</t>
    </rPh>
    <phoneticPr fontId="78"/>
  </si>
  <si>
    <t>街路整備事業
用途地域の変更</t>
    <rPh sb="0" eb="2">
      <t>ガイロ</t>
    </rPh>
    <rPh sb="2" eb="4">
      <t>セイビ</t>
    </rPh>
    <rPh sb="4" eb="6">
      <t>ジギョウ</t>
    </rPh>
    <rPh sb="7" eb="9">
      <t>ヨウト</t>
    </rPh>
    <rPh sb="9" eb="11">
      <t>チイキ</t>
    </rPh>
    <rPh sb="12" eb="14">
      <t>ヘンコウ</t>
    </rPh>
    <phoneticPr fontId="78"/>
  </si>
  <si>
    <t>(80)</t>
    <phoneticPr fontId="78"/>
  </si>
  <si>
    <t>(40)</t>
    <phoneticPr fontId="78"/>
  </si>
  <si>
    <t>新東名島田金谷ｲﾝﾀｰﾁｪﾝｼﾞ周辺地区</t>
    <rPh sb="0" eb="1">
      <t>シン</t>
    </rPh>
    <rPh sb="1" eb="3">
      <t>トウメイ</t>
    </rPh>
    <rPh sb="3" eb="5">
      <t>シマダ</t>
    </rPh>
    <rPh sb="5" eb="7">
      <t>カナヤ</t>
    </rPh>
    <rPh sb="16" eb="18">
      <t>シュウヘン</t>
    </rPh>
    <rPh sb="18" eb="20">
      <t>チク</t>
    </rPh>
    <phoneticPr fontId="1"/>
  </si>
  <si>
    <t>無指定</t>
    <rPh sb="0" eb="1">
      <t>ム</t>
    </rPh>
    <rPh sb="1" eb="3">
      <t>シテイ</t>
    </rPh>
    <phoneticPr fontId="1"/>
  </si>
  <si>
    <t>１中高</t>
    <rPh sb="1" eb="2">
      <t>ナカ</t>
    </rPh>
    <rPh sb="2" eb="3">
      <t>タカ</t>
    </rPh>
    <phoneticPr fontId="1"/>
  </si>
  <si>
    <t>無秩序な開発を防止し、地区内の良好な住環境を保全する</t>
    <rPh sb="0" eb="3">
      <t>ムチツジョ</t>
    </rPh>
    <rPh sb="4" eb="6">
      <t>カイハツ</t>
    </rPh>
    <rPh sb="7" eb="9">
      <t>ボウシ</t>
    </rPh>
    <rPh sb="11" eb="12">
      <t>チ</t>
    </rPh>
    <rPh sb="12" eb="14">
      <t>クナイ</t>
    </rPh>
    <rPh sb="15" eb="17">
      <t>リョウコウ</t>
    </rPh>
    <rPh sb="18" eb="21">
      <t>ジュウカンキョウ</t>
    </rPh>
    <rPh sb="22" eb="24">
      <t>ホゼン</t>
    </rPh>
    <phoneticPr fontId="1"/>
  </si>
  <si>
    <t>島　田</t>
    <phoneticPr fontId="1"/>
  </si>
  <si>
    <t>向島町・若松町地区</t>
    <rPh sb="0" eb="3">
      <t>ムカイジマチョウ</t>
    </rPh>
    <rPh sb="4" eb="7">
      <t>ワカマツチョウ</t>
    </rPh>
    <rPh sb="7" eb="9">
      <t>チク</t>
    </rPh>
    <phoneticPr fontId="1"/>
  </si>
  <si>
    <t>1住</t>
    <phoneticPr fontId="1"/>
  </si>
  <si>
    <t>生活利便施設の都市環境に恵まれた地区で、建築物に制限を設け、良好な都市空間の形成保全を図る</t>
    <rPh sb="0" eb="2">
      <t>セイカツ</t>
    </rPh>
    <rPh sb="2" eb="4">
      <t>リベン</t>
    </rPh>
    <rPh sb="4" eb="6">
      <t>シセツ</t>
    </rPh>
    <rPh sb="7" eb="9">
      <t>トシ</t>
    </rPh>
    <rPh sb="9" eb="11">
      <t>カンキョウ</t>
    </rPh>
    <rPh sb="12" eb="13">
      <t>メグ</t>
    </rPh>
    <rPh sb="16" eb="18">
      <t>チク</t>
    </rPh>
    <rPh sb="20" eb="23">
      <t>ケンチクブツ</t>
    </rPh>
    <rPh sb="24" eb="26">
      <t>セイゲン</t>
    </rPh>
    <rPh sb="27" eb="28">
      <t>モウ</t>
    </rPh>
    <rPh sb="30" eb="32">
      <t>リョウコウ</t>
    </rPh>
    <rPh sb="33" eb="35">
      <t>トシ</t>
    </rPh>
    <rPh sb="35" eb="37">
      <t>クウカン</t>
    </rPh>
    <rPh sb="38" eb="40">
      <t>ケイセイ</t>
    </rPh>
    <rPh sb="40" eb="42">
      <t>ホゼン</t>
    </rPh>
    <rPh sb="43" eb="44">
      <t>ハカ</t>
    </rPh>
    <phoneticPr fontId="1"/>
  </si>
  <si>
    <t>川越し街道
周辺地区</t>
    <rPh sb="0" eb="2">
      <t>カワゴ</t>
    </rPh>
    <rPh sb="3" eb="5">
      <t>カイドウ</t>
    </rPh>
    <rPh sb="6" eb="8">
      <t>シュウヘン</t>
    </rPh>
    <rPh sb="8" eb="10">
      <t>チク</t>
    </rPh>
    <phoneticPr fontId="1"/>
  </si>
  <si>
    <t>１住</t>
    <phoneticPr fontId="1"/>
  </si>
  <si>
    <t>歴史的遺産に恵まれた地区で、建築物に制限を設け、良好な都市空間の形成保全を図る</t>
    <rPh sb="0" eb="3">
      <t>レキシテキ</t>
    </rPh>
    <rPh sb="3" eb="5">
      <t>イサン</t>
    </rPh>
    <rPh sb="6" eb="7">
      <t>メグ</t>
    </rPh>
    <rPh sb="10" eb="12">
      <t>チク</t>
    </rPh>
    <phoneticPr fontId="1"/>
  </si>
  <si>
    <t>島田宿大井川川越遺跡整備基本計画</t>
    <phoneticPr fontId="1"/>
  </si>
  <si>
    <t>島田市景観形成事業費補助金・生垣補助制度</t>
    <rPh sb="0" eb="3">
      <t>シマダシ</t>
    </rPh>
    <rPh sb="3" eb="5">
      <t>ケイカン</t>
    </rPh>
    <rPh sb="5" eb="7">
      <t>ケイセイ</t>
    </rPh>
    <rPh sb="7" eb="10">
      <t>ジギョウヒ</t>
    </rPh>
    <rPh sb="10" eb="13">
      <t>ホジョキン</t>
    </rPh>
    <rPh sb="14" eb="16">
      <t>イケガキ</t>
    </rPh>
    <rPh sb="16" eb="18">
      <t>ホジョ</t>
    </rPh>
    <rPh sb="18" eb="20">
      <t>セイド</t>
    </rPh>
    <phoneticPr fontId="78"/>
  </si>
  <si>
    <t>準工</t>
    <phoneticPr fontId="1"/>
  </si>
  <si>
    <t>榛　南
南　遠
広　域</t>
    <rPh sb="0" eb="1">
      <t>ハリ</t>
    </rPh>
    <rPh sb="2" eb="3">
      <t>ナン</t>
    </rPh>
    <rPh sb="4" eb="5">
      <t>ミナミ</t>
    </rPh>
    <rPh sb="6" eb="7">
      <t>オン</t>
    </rPh>
    <rPh sb="8" eb="9">
      <t>ヒロ</t>
    </rPh>
    <rPh sb="10" eb="11">
      <t>イキ</t>
    </rPh>
    <phoneticPr fontId="1"/>
  </si>
  <si>
    <t>浜田地区</t>
    <rPh sb="0" eb="2">
      <t>ハマダ</t>
    </rPh>
    <rPh sb="2" eb="4">
      <t>チク</t>
    </rPh>
    <phoneticPr fontId="78"/>
  </si>
  <si>
    <t>吉田町</t>
    <rPh sb="0" eb="3">
      <t>ヨシダチョウ</t>
    </rPh>
    <phoneticPr fontId="78"/>
  </si>
  <si>
    <t>沿道サービス地区と良好な住環境の調和した地区の形成を図る</t>
    <rPh sb="0" eb="2">
      <t>エンドウ</t>
    </rPh>
    <rPh sb="6" eb="8">
      <t>チク</t>
    </rPh>
    <rPh sb="9" eb="11">
      <t>リョウコウ</t>
    </rPh>
    <rPh sb="12" eb="15">
      <t>ジュウカンキョウ</t>
    </rPh>
    <rPh sb="16" eb="18">
      <t>チョウワ</t>
    </rPh>
    <rPh sb="20" eb="22">
      <t>チク</t>
    </rPh>
    <rPh sb="23" eb="25">
      <t>ケイセイ</t>
    </rPh>
    <rPh sb="26" eb="27">
      <t>ハカ</t>
    </rPh>
    <phoneticPr fontId="78"/>
  </si>
  <si>
    <t>２住</t>
    <phoneticPr fontId="1"/>
  </si>
  <si>
    <t>準住</t>
    <rPh sb="0" eb="1">
      <t>ジュン</t>
    </rPh>
    <rPh sb="1" eb="2">
      <t>ジュウ</t>
    </rPh>
    <phoneticPr fontId="1"/>
  </si>
  <si>
    <t>IC北側地区</t>
    <rPh sb="2" eb="4">
      <t>キタガワ</t>
    </rPh>
    <rPh sb="4" eb="6">
      <t>チク</t>
    </rPh>
    <phoneticPr fontId="1"/>
  </si>
  <si>
    <t>牧之原市</t>
    <rPh sb="0" eb="4">
      <t>マキノハラシ</t>
    </rPh>
    <phoneticPr fontId="78"/>
  </si>
  <si>
    <t>新たな拠点として産業及び住環境が調和した良好な市街地の形成を図る</t>
    <rPh sb="0" eb="1">
      <t>アラ</t>
    </rPh>
    <rPh sb="3" eb="5">
      <t>キョテン</t>
    </rPh>
    <rPh sb="8" eb="10">
      <t>サンギョウ</t>
    </rPh>
    <rPh sb="10" eb="11">
      <t>オヨ</t>
    </rPh>
    <rPh sb="12" eb="15">
      <t>ジュウカンキョウ</t>
    </rPh>
    <rPh sb="16" eb="18">
      <t>チョウワ</t>
    </rPh>
    <rPh sb="20" eb="22">
      <t>リョウコウ</t>
    </rPh>
    <rPh sb="23" eb="26">
      <t>シガイチ</t>
    </rPh>
    <rPh sb="27" eb="29">
      <t>ケイセイ</t>
    </rPh>
    <rPh sb="30" eb="31">
      <t>ハカ</t>
    </rPh>
    <phoneticPr fontId="78"/>
  </si>
  <si>
    <t>近商</t>
    <rPh sb="0" eb="2">
      <t>キンショウ</t>
    </rPh>
    <phoneticPr fontId="1"/>
  </si>
  <si>
    <t>東　遠
広　域</t>
    <rPh sb="0" eb="1">
      <t>トウ</t>
    </rPh>
    <rPh sb="2" eb="3">
      <t>エン</t>
    </rPh>
    <rPh sb="4" eb="5">
      <t>ヒロ</t>
    </rPh>
    <rPh sb="6" eb="7">
      <t>イキ</t>
    </rPh>
    <phoneticPr fontId="1"/>
  </si>
  <si>
    <t>秋葉路地区</t>
    <rPh sb="0" eb="2">
      <t>アキハ</t>
    </rPh>
    <rPh sb="2" eb="3">
      <t>ミチ</t>
    </rPh>
    <rPh sb="3" eb="5">
      <t>チク</t>
    </rPh>
    <phoneticPr fontId="78"/>
  </si>
  <si>
    <t>掛川市</t>
    <rPh sb="0" eb="3">
      <t>カケガワシ</t>
    </rPh>
    <phoneticPr fontId="78"/>
  </si>
  <si>
    <t>軒7</t>
    <rPh sb="0" eb="1">
      <t>ケン</t>
    </rPh>
    <phoneticPr fontId="78"/>
  </si>
  <si>
    <t>長谷地区</t>
    <rPh sb="0" eb="2">
      <t>ハセ</t>
    </rPh>
    <rPh sb="2" eb="4">
      <t>チク</t>
    </rPh>
    <phoneticPr fontId="78"/>
  </si>
  <si>
    <t>土地区画整理地区の市役所等の公共施設の整備を一体的整備し、活気に満ちた市街地形成</t>
    <rPh sb="0" eb="2">
      <t>トチ</t>
    </rPh>
    <rPh sb="2" eb="4">
      <t>クカク</t>
    </rPh>
    <rPh sb="4" eb="6">
      <t>セイリ</t>
    </rPh>
    <rPh sb="6" eb="8">
      <t>チク</t>
    </rPh>
    <rPh sb="9" eb="12">
      <t>シヤクショ</t>
    </rPh>
    <rPh sb="12" eb="13">
      <t>トウ</t>
    </rPh>
    <rPh sb="14" eb="16">
      <t>コウキョウ</t>
    </rPh>
    <rPh sb="16" eb="18">
      <t>シセツ</t>
    </rPh>
    <rPh sb="19" eb="21">
      <t>セイビ</t>
    </rPh>
    <rPh sb="22" eb="25">
      <t>イッタイテキ</t>
    </rPh>
    <rPh sb="25" eb="27">
      <t>セイビ</t>
    </rPh>
    <rPh sb="29" eb="31">
      <t>カッキ</t>
    </rPh>
    <rPh sb="32" eb="33">
      <t>ミ</t>
    </rPh>
    <rPh sb="35" eb="38">
      <t>シガイチ</t>
    </rPh>
    <rPh sb="38" eb="40">
      <t>ケイセイ</t>
    </rPh>
    <phoneticPr fontId="78"/>
  </si>
  <si>
    <t>富部細谷地区</t>
    <rPh sb="0" eb="1">
      <t>トミ</t>
    </rPh>
    <rPh sb="1" eb="2">
      <t>ブ</t>
    </rPh>
    <rPh sb="2" eb="4">
      <t>ホソヤ</t>
    </rPh>
    <rPh sb="4" eb="6">
      <t>チク</t>
    </rPh>
    <phoneticPr fontId="78"/>
  </si>
  <si>
    <t>生涯学習ゾーンとして、関連する施設を適切に配置し、良好環境の形成・保全を図る</t>
    <rPh sb="0" eb="2">
      <t>ショウガイ</t>
    </rPh>
    <rPh sb="2" eb="4">
      <t>ガクシュウ</t>
    </rPh>
    <rPh sb="11" eb="13">
      <t>カンレン</t>
    </rPh>
    <rPh sb="15" eb="17">
      <t>シセツ</t>
    </rPh>
    <rPh sb="18" eb="20">
      <t>テキセツ</t>
    </rPh>
    <rPh sb="21" eb="23">
      <t>ハイチ</t>
    </rPh>
    <rPh sb="25" eb="27">
      <t>リョウコウ</t>
    </rPh>
    <rPh sb="27" eb="29">
      <t>カンキョウ</t>
    </rPh>
    <rPh sb="30" eb="32">
      <t>ケイセイ</t>
    </rPh>
    <rPh sb="33" eb="35">
      <t>ホゼン</t>
    </rPh>
    <rPh sb="36" eb="37">
      <t>ハカ</t>
    </rPh>
    <phoneticPr fontId="78"/>
  </si>
  <si>
    <t>教育施設の
誘致</t>
    <rPh sb="0" eb="2">
      <t>キョウイク</t>
    </rPh>
    <rPh sb="2" eb="4">
      <t>シセツ</t>
    </rPh>
    <rPh sb="6" eb="8">
      <t>ユウチ</t>
    </rPh>
    <phoneticPr fontId="78"/>
  </si>
  <si>
    <t>家代地区</t>
    <rPh sb="0" eb="1">
      <t>イエ</t>
    </rPh>
    <rPh sb="1" eb="2">
      <t>シロ</t>
    </rPh>
    <rPh sb="2" eb="4">
      <t>チク</t>
    </rPh>
    <phoneticPr fontId="78"/>
  </si>
  <si>
    <t>掛川市</t>
    <rPh sb="0" eb="2">
      <t>カケガワ</t>
    </rPh>
    <rPh sb="2" eb="3">
      <t>シ</t>
    </rPh>
    <phoneticPr fontId="78"/>
  </si>
  <si>
    <t>城下町風
街づくり地区</t>
    <rPh sb="0" eb="3">
      <t>ジョウカマチ</t>
    </rPh>
    <rPh sb="3" eb="4">
      <t>カゼ</t>
    </rPh>
    <rPh sb="5" eb="6">
      <t>マチ</t>
    </rPh>
    <rPh sb="9" eb="11">
      <t>チク</t>
    </rPh>
    <phoneticPr fontId="78"/>
  </si>
  <si>
    <t>掛川駅北の土地区画整理地区の城下町風街づくりの推進及び健全な都市景観の形成</t>
    <rPh sb="0" eb="2">
      <t>カケガワ</t>
    </rPh>
    <rPh sb="2" eb="3">
      <t>エキマエ</t>
    </rPh>
    <rPh sb="3" eb="4">
      <t>キタ</t>
    </rPh>
    <rPh sb="5" eb="7">
      <t>トチ</t>
    </rPh>
    <rPh sb="7" eb="9">
      <t>クカク</t>
    </rPh>
    <rPh sb="9" eb="11">
      <t>セイリ</t>
    </rPh>
    <rPh sb="11" eb="13">
      <t>チク</t>
    </rPh>
    <rPh sb="14" eb="17">
      <t>ジョウカマチ</t>
    </rPh>
    <rPh sb="17" eb="18">
      <t>フウ</t>
    </rPh>
    <rPh sb="18" eb="19">
      <t>マチ</t>
    </rPh>
    <rPh sb="23" eb="25">
      <t>スイシン</t>
    </rPh>
    <rPh sb="25" eb="26">
      <t>オヨ</t>
    </rPh>
    <rPh sb="27" eb="29">
      <t>ケンゼン</t>
    </rPh>
    <rPh sb="30" eb="32">
      <t>トシ</t>
    </rPh>
    <rPh sb="32" eb="34">
      <t>ケイカン</t>
    </rPh>
    <rPh sb="35" eb="37">
      <t>ケイセイ</t>
    </rPh>
    <phoneticPr fontId="78"/>
  </si>
  <si>
    <t>城下町風街並みづくり事業補助</t>
    <rPh sb="0" eb="3">
      <t>ジョウカマチ</t>
    </rPh>
    <rPh sb="3" eb="4">
      <t>カゼ</t>
    </rPh>
    <rPh sb="4" eb="6">
      <t>マチナ</t>
    </rPh>
    <rPh sb="10" eb="12">
      <t>ジギョウ</t>
    </rPh>
    <rPh sb="12" eb="14">
      <t>ホジョ</t>
    </rPh>
    <phoneticPr fontId="78"/>
  </si>
  <si>
    <t>軒15</t>
    <rPh sb="0" eb="1">
      <t>ノキ</t>
    </rPh>
    <phoneticPr fontId="78"/>
  </si>
  <si>
    <t>付帯設備</t>
    <rPh sb="0" eb="2">
      <t>フタイ</t>
    </rPh>
    <rPh sb="2" eb="4">
      <t>セツビ</t>
    </rPh>
    <phoneticPr fontId="78"/>
  </si>
  <si>
    <t>屋根</t>
    <rPh sb="0" eb="2">
      <t>ヤネ</t>
    </rPh>
    <phoneticPr fontId="1"/>
  </si>
  <si>
    <t>オレゴンビレッジ地区</t>
    <rPh sb="8" eb="10">
      <t>チク</t>
    </rPh>
    <phoneticPr fontId="78"/>
  </si>
  <si>
    <t>民間宅地開発による良好な住居環境の形成</t>
    <rPh sb="2" eb="4">
      <t>タクチ</t>
    </rPh>
    <rPh sb="12" eb="14">
      <t>ジュウキョ</t>
    </rPh>
    <rPh sb="14" eb="16">
      <t>カンキョウ</t>
    </rPh>
    <phoneticPr fontId="78"/>
  </si>
  <si>
    <t>宅地開発事業(民間）</t>
    <rPh sb="0" eb="2">
      <t>タクチ</t>
    </rPh>
    <rPh sb="2" eb="4">
      <t>カイハツ</t>
    </rPh>
    <rPh sb="4" eb="6">
      <t>ジギョウ</t>
    </rPh>
    <rPh sb="7" eb="9">
      <t>ミンカン</t>
    </rPh>
    <phoneticPr fontId="78"/>
  </si>
  <si>
    <t>１中高</t>
    <rPh sb="1" eb="3">
      <t>ナカダカ</t>
    </rPh>
    <phoneticPr fontId="1"/>
  </si>
  <si>
    <t>鳥居町国道
沿道地区</t>
    <rPh sb="0" eb="1">
      <t>トリ</t>
    </rPh>
    <rPh sb="1" eb="2">
      <t>キョ</t>
    </rPh>
    <rPh sb="2" eb="3">
      <t>マチ</t>
    </rPh>
    <rPh sb="3" eb="5">
      <t>コクドウ</t>
    </rPh>
    <rPh sb="6" eb="8">
      <t>エンドウ</t>
    </rPh>
    <rPh sb="8" eb="10">
      <t>チク</t>
    </rPh>
    <phoneticPr fontId="78"/>
  </si>
  <si>
    <t>沿道土地利用を図りこれと調和した背後地の住環境の保護を行う</t>
    <rPh sb="12" eb="14">
      <t>チョウワ</t>
    </rPh>
    <rPh sb="16" eb="18">
      <t>ハイゴ</t>
    </rPh>
    <rPh sb="18" eb="19">
      <t>チ</t>
    </rPh>
    <rPh sb="20" eb="23">
      <t>ジュウカンキョウ</t>
    </rPh>
    <rPh sb="24" eb="26">
      <t>ホゴ</t>
    </rPh>
    <rPh sb="27" eb="28">
      <t>オコナ</t>
    </rPh>
    <phoneticPr fontId="78"/>
  </si>
  <si>
    <r>
      <t>上屋敷</t>
    </r>
    <r>
      <rPr>
        <b/>
        <sz val="14"/>
        <rFont val="ＭＳ Ｐゴシック"/>
        <family val="3"/>
        <charset val="128"/>
      </rPr>
      <t>・</t>
    </r>
    <r>
      <rPr>
        <sz val="12"/>
        <rFont val="ＭＳ Ｐゴシック"/>
        <family val="3"/>
        <charset val="128"/>
      </rPr>
      <t>西郷
地区</t>
    </r>
    <phoneticPr fontId="78"/>
  </si>
  <si>
    <t>土地区画整理地区の緑豊かな住宅地の形成</t>
    <phoneticPr fontId="78"/>
  </si>
  <si>
    <t>洋望台地区</t>
    <rPh sb="0" eb="1">
      <t>ヨウ</t>
    </rPh>
    <rPh sb="1" eb="2">
      <t>ボウ</t>
    </rPh>
    <rPh sb="2" eb="3">
      <t>ダイ</t>
    </rPh>
    <rPh sb="3" eb="5">
      <t>チク</t>
    </rPh>
    <phoneticPr fontId="78"/>
  </si>
  <si>
    <t>土地区画整理地区の良好な居住環境の形成</t>
    <phoneticPr fontId="78"/>
  </si>
  <si>
    <t>土地区画整理事業(組合）</t>
    <rPh sb="0" eb="2">
      <t>トチ</t>
    </rPh>
    <rPh sb="2" eb="4">
      <t>クカク</t>
    </rPh>
    <rPh sb="4" eb="6">
      <t>セイリ</t>
    </rPh>
    <rPh sb="6" eb="8">
      <t>ジギョウ</t>
    </rPh>
    <rPh sb="9" eb="11">
      <t>クミアイ</t>
    </rPh>
    <phoneticPr fontId="78"/>
  </si>
  <si>
    <t>西郷インター
周辺地区</t>
    <rPh sb="0" eb="2">
      <t>サイゴウ</t>
    </rPh>
    <rPh sb="7" eb="9">
      <t>シュウヘン</t>
    </rPh>
    <rPh sb="9" eb="11">
      <t>チク</t>
    </rPh>
    <phoneticPr fontId="78"/>
  </si>
  <si>
    <t>インター周辺の拠点性を高めるととに沿道商業と居住環境の調和した良好な市街地の形成</t>
    <rPh sb="4" eb="6">
      <t>シュウヘン</t>
    </rPh>
    <rPh sb="7" eb="9">
      <t>キョテン</t>
    </rPh>
    <rPh sb="9" eb="10">
      <t>セイ</t>
    </rPh>
    <rPh sb="11" eb="12">
      <t>タカ</t>
    </rPh>
    <rPh sb="17" eb="19">
      <t>エンドウ</t>
    </rPh>
    <rPh sb="19" eb="21">
      <t>ショウギョウ</t>
    </rPh>
    <rPh sb="22" eb="24">
      <t>キョジュウ</t>
    </rPh>
    <rPh sb="24" eb="26">
      <t>カンキョウ</t>
    </rPh>
    <rPh sb="27" eb="29">
      <t>チョウワ</t>
    </rPh>
    <rPh sb="31" eb="33">
      <t>リョウコウ</t>
    </rPh>
    <rPh sb="34" eb="37">
      <t>シガイチ</t>
    </rPh>
    <rPh sb="38" eb="40">
      <t>ケイセイ</t>
    </rPh>
    <phoneticPr fontId="78"/>
  </si>
  <si>
    <t>大坂地区</t>
    <rPh sb="0" eb="1">
      <t>オオサカ</t>
    </rPh>
    <rPh sb="1" eb="2">
      <t>サカ</t>
    </rPh>
    <rPh sb="2" eb="4">
      <t>チク</t>
    </rPh>
    <phoneticPr fontId="78"/>
  </si>
  <si>
    <t>町のコミュニティーゾーンとしての賑わい創出やゆとりある住宅地の整備</t>
    <rPh sb="0" eb="1">
      <t>マチ</t>
    </rPh>
    <rPh sb="16" eb="17">
      <t>ニギ</t>
    </rPh>
    <rPh sb="19" eb="21">
      <t>ソウシュツ</t>
    </rPh>
    <rPh sb="27" eb="30">
      <t>ジュウタクチ</t>
    </rPh>
    <rPh sb="31" eb="33">
      <t>セイビ</t>
    </rPh>
    <phoneticPr fontId="78"/>
  </si>
  <si>
    <t>東名掛川IC
周辺地区</t>
    <rPh sb="0" eb="2">
      <t>トウメイ</t>
    </rPh>
    <rPh sb="2" eb="4">
      <t>カケガワ</t>
    </rPh>
    <rPh sb="7" eb="9">
      <t>シュウヘン</t>
    </rPh>
    <rPh sb="9" eb="11">
      <t>チク</t>
    </rPh>
    <phoneticPr fontId="78"/>
  </si>
  <si>
    <t>東名掛川インターチェンジの開設に伴う基盤整備と、業務・商業と住環境が調和した市街地形成</t>
    <rPh sb="0" eb="2">
      <t>トウメイ</t>
    </rPh>
    <rPh sb="2" eb="4">
      <t>カケガワ</t>
    </rPh>
    <rPh sb="13" eb="15">
      <t>カイセツ</t>
    </rPh>
    <rPh sb="16" eb="17">
      <t>トモナ</t>
    </rPh>
    <rPh sb="18" eb="20">
      <t>キバン</t>
    </rPh>
    <rPh sb="20" eb="22">
      <t>セイビ</t>
    </rPh>
    <rPh sb="24" eb="26">
      <t>ギョウム</t>
    </rPh>
    <rPh sb="27" eb="29">
      <t>ショウギョウ</t>
    </rPh>
    <rPh sb="30" eb="33">
      <t>ジュウカンキョウ</t>
    </rPh>
    <rPh sb="34" eb="36">
      <t>チョウワ</t>
    </rPh>
    <rPh sb="38" eb="41">
      <t>シガイチ</t>
    </rPh>
    <rPh sb="41" eb="43">
      <t>ケイセイ</t>
    </rPh>
    <phoneticPr fontId="78"/>
  </si>
  <si>
    <t>1住</t>
    <rPh sb="1" eb="2">
      <t>ジュウ</t>
    </rPh>
    <phoneticPr fontId="78"/>
  </si>
  <si>
    <t>宮脇第一地区</t>
    <phoneticPr fontId="78"/>
  </si>
  <si>
    <t>医療福祉施設と住環境が調和した良好な市街地の形成</t>
    <rPh sb="0" eb="2">
      <t>イリョウ</t>
    </rPh>
    <rPh sb="2" eb="4">
      <t>フクシ</t>
    </rPh>
    <rPh sb="4" eb="6">
      <t>シセツ</t>
    </rPh>
    <rPh sb="7" eb="10">
      <t>ジュウカンキョウ</t>
    </rPh>
    <rPh sb="11" eb="13">
      <t>チョウワ</t>
    </rPh>
    <rPh sb="15" eb="17">
      <t>リョウコウ</t>
    </rPh>
    <rPh sb="18" eb="21">
      <t>シガイチ</t>
    </rPh>
    <rPh sb="22" eb="24">
      <t>ケイセイ</t>
    </rPh>
    <phoneticPr fontId="78"/>
  </si>
  <si>
    <t>２中高</t>
    <rPh sb="1" eb="2">
      <t>チュウコウ</t>
    </rPh>
    <rPh sb="2" eb="3">
      <t>コウ</t>
    </rPh>
    <phoneticPr fontId="78"/>
  </si>
  <si>
    <t>中央二丁目地区</t>
    <rPh sb="0" eb="2">
      <t>チュウオウ</t>
    </rPh>
    <rPh sb="2" eb="5">
      <t>ニチョウメ</t>
    </rPh>
    <phoneticPr fontId="78"/>
  </si>
  <si>
    <t>準工</t>
    <rPh sb="0" eb="1">
      <t>ジュン</t>
    </rPh>
    <phoneticPr fontId="78"/>
  </si>
  <si>
    <t>住宅や事業所が共存している現在のくらし環境を維持し、良好な市街地環境の創出を図る</t>
    <rPh sb="0" eb="2">
      <t>ジュウタク</t>
    </rPh>
    <rPh sb="3" eb="6">
      <t>ジギョウショ</t>
    </rPh>
    <rPh sb="7" eb="9">
      <t>キョウゾン</t>
    </rPh>
    <rPh sb="13" eb="15">
      <t>ゲンザイ</t>
    </rPh>
    <rPh sb="19" eb="21">
      <t>カンキョウ</t>
    </rPh>
    <rPh sb="22" eb="24">
      <t>イジ</t>
    </rPh>
    <rPh sb="26" eb="28">
      <t>リョウコウ</t>
    </rPh>
    <rPh sb="29" eb="32">
      <t>シガイチ</t>
    </rPh>
    <rPh sb="32" eb="34">
      <t>カンキョウ</t>
    </rPh>
    <rPh sb="35" eb="37">
      <t>ソウシュツ</t>
    </rPh>
    <rPh sb="38" eb="39">
      <t>ハカ</t>
    </rPh>
    <phoneticPr fontId="78"/>
  </si>
  <si>
    <t>住民発意</t>
    <rPh sb="0" eb="2">
      <t>ジュウミン</t>
    </rPh>
    <rPh sb="2" eb="4">
      <t>ハツイ</t>
    </rPh>
    <phoneticPr fontId="78"/>
  </si>
  <si>
    <t>下垂木地区</t>
    <rPh sb="0" eb="1">
      <t>シモ</t>
    </rPh>
    <rPh sb="1" eb="3">
      <t>タルキ</t>
    </rPh>
    <rPh sb="3" eb="5">
      <t>チク</t>
    </rPh>
    <phoneticPr fontId="1"/>
  </si>
  <si>
    <t>市民の多様なニーズに対応し、快適に住み続けることができる住環境を形成する。</t>
    <rPh sb="0" eb="2">
      <t>シミン</t>
    </rPh>
    <rPh sb="3" eb="5">
      <t>タヨウ</t>
    </rPh>
    <rPh sb="10" eb="12">
      <t>タイオウ</t>
    </rPh>
    <rPh sb="14" eb="16">
      <t>カイテキ</t>
    </rPh>
    <rPh sb="17" eb="18">
      <t>ス</t>
    </rPh>
    <rPh sb="19" eb="20">
      <t>ツヅ</t>
    </rPh>
    <rPh sb="28" eb="31">
      <t>ジュウカンキョウ</t>
    </rPh>
    <rPh sb="32" eb="34">
      <t>ケイセイ</t>
    </rPh>
    <phoneticPr fontId="1"/>
  </si>
  <si>
    <t>土地区画整理事業の見直し</t>
    <rPh sb="0" eb="2">
      <t>トチ</t>
    </rPh>
    <rPh sb="2" eb="4">
      <t>クカク</t>
    </rPh>
    <rPh sb="4" eb="6">
      <t>セイリ</t>
    </rPh>
    <rPh sb="6" eb="8">
      <t>ジギョウ</t>
    </rPh>
    <rPh sb="9" eb="11">
      <t>ミナオ</t>
    </rPh>
    <phoneticPr fontId="78"/>
  </si>
  <si>
    <t>新エコポリス工業団地地区</t>
    <rPh sb="0" eb="1">
      <t>シン</t>
    </rPh>
    <rPh sb="6" eb="8">
      <t>コウギョウ</t>
    </rPh>
    <rPh sb="8" eb="10">
      <t>ダンチ</t>
    </rPh>
    <rPh sb="10" eb="12">
      <t>チク</t>
    </rPh>
    <phoneticPr fontId="1"/>
  </si>
  <si>
    <t>無指定</t>
    <rPh sb="0" eb="3">
      <t>ムシテイ</t>
    </rPh>
    <phoneticPr fontId="1"/>
  </si>
  <si>
    <t>工業</t>
    <phoneticPr fontId="1"/>
  </si>
  <si>
    <t>適正な土地利用の誘導を図り、隣接する都市施設と調和した良好な工業団地を形成する</t>
    <phoneticPr fontId="1"/>
  </si>
  <si>
    <t>菊川駅南地区</t>
    <rPh sb="0" eb="2">
      <t>キクガワ</t>
    </rPh>
    <rPh sb="2" eb="3">
      <t>エキ</t>
    </rPh>
    <rPh sb="3" eb="4">
      <t>ミナミ</t>
    </rPh>
    <rPh sb="4" eb="6">
      <t>チク</t>
    </rPh>
    <phoneticPr fontId="78"/>
  </si>
  <si>
    <t>菊川市</t>
    <rPh sb="0" eb="2">
      <t>キクガワ</t>
    </rPh>
    <rPh sb="2" eb="3">
      <t>シ</t>
    </rPh>
    <phoneticPr fontId="78"/>
  </si>
  <si>
    <t>土地区画整理地区の魅力ある商業街づくり及び周辺環境に調和する良好な住環境の形成</t>
    <rPh sb="0" eb="2">
      <t>トチ</t>
    </rPh>
    <rPh sb="2" eb="4">
      <t>クカク</t>
    </rPh>
    <rPh sb="4" eb="6">
      <t>セイリ</t>
    </rPh>
    <rPh sb="6" eb="8">
      <t>チク</t>
    </rPh>
    <rPh sb="9" eb="11">
      <t>ミリョク</t>
    </rPh>
    <rPh sb="13" eb="15">
      <t>ショウギョウ</t>
    </rPh>
    <rPh sb="15" eb="16">
      <t>マチ</t>
    </rPh>
    <rPh sb="19" eb="20">
      <t>オヨ</t>
    </rPh>
    <rPh sb="21" eb="23">
      <t>シュウヘン</t>
    </rPh>
    <rPh sb="23" eb="25">
      <t>カンキョウ</t>
    </rPh>
    <rPh sb="26" eb="28">
      <t>チョウワ</t>
    </rPh>
    <rPh sb="30" eb="32">
      <t>リョウコウ</t>
    </rPh>
    <rPh sb="33" eb="36">
      <t>ジュウカンキョウ</t>
    </rPh>
    <rPh sb="37" eb="39">
      <t>ケイセイ</t>
    </rPh>
    <phoneticPr fontId="78"/>
  </si>
  <si>
    <t>1F部分</t>
    <rPh sb="2" eb="4">
      <t>ブブン</t>
    </rPh>
    <phoneticPr fontId="78"/>
  </si>
  <si>
    <t>東　遠
広　域</t>
    <rPh sb="0" eb="1">
      <t>ヒガシ</t>
    </rPh>
    <rPh sb="2" eb="3">
      <t>エン</t>
    </rPh>
    <rPh sb="4" eb="5">
      <t>ヒロ</t>
    </rPh>
    <rPh sb="6" eb="7">
      <t>イキ</t>
    </rPh>
    <phoneticPr fontId="1"/>
  </si>
  <si>
    <t>平川地区</t>
    <rPh sb="0" eb="1">
      <t>ヒラカワ</t>
    </rPh>
    <rPh sb="1" eb="2">
      <t>カワ</t>
    </rPh>
    <rPh sb="2" eb="4">
      <t>チク</t>
    </rPh>
    <phoneticPr fontId="78"/>
  </si>
  <si>
    <t>良好な町並み形成や生活環境の保全</t>
    <rPh sb="0" eb="2">
      <t>リョウコウ</t>
    </rPh>
    <rPh sb="3" eb="5">
      <t>マチナ</t>
    </rPh>
    <rPh sb="6" eb="8">
      <t>ケイセイ</t>
    </rPh>
    <rPh sb="9" eb="11">
      <t>セイカツ</t>
    </rPh>
    <rPh sb="11" eb="13">
      <t>カンキョウ</t>
    </rPh>
    <rPh sb="14" eb="16">
      <t>ホゼン</t>
    </rPh>
    <phoneticPr fontId="78"/>
  </si>
  <si>
    <t>潮海寺地区</t>
    <rPh sb="0" eb="1">
      <t>シオ</t>
    </rPh>
    <rPh sb="1" eb="2">
      <t>ウミ</t>
    </rPh>
    <rPh sb="2" eb="3">
      <t>ジ</t>
    </rPh>
    <rPh sb="3" eb="5">
      <t>チク</t>
    </rPh>
    <phoneticPr fontId="78"/>
  </si>
  <si>
    <t>魅力ある地域づくりと周辺環境に調和する良好な住環境の形成を図る</t>
  </si>
  <si>
    <t>中　遠
広　域</t>
    <phoneticPr fontId="1"/>
  </si>
  <si>
    <t>神長地区</t>
    <rPh sb="0" eb="1">
      <t>カミ</t>
    </rPh>
    <rPh sb="1" eb="2">
      <t>ナガ</t>
    </rPh>
    <rPh sb="2" eb="4">
      <t>チク</t>
    </rPh>
    <phoneticPr fontId="78"/>
  </si>
  <si>
    <t>袋井市</t>
    <rPh sb="0" eb="3">
      <t>フクロイシ</t>
    </rPh>
    <phoneticPr fontId="78"/>
  </si>
  <si>
    <t>上川原地区</t>
    <rPh sb="0" eb="1">
      <t>カミ</t>
    </rPh>
    <rPh sb="1" eb="3">
      <t>カワハラ</t>
    </rPh>
    <rPh sb="3" eb="5">
      <t>チク</t>
    </rPh>
    <phoneticPr fontId="78"/>
  </si>
  <si>
    <t>袋井市</t>
    <rPh sb="0" eb="2">
      <t>フクロイシ</t>
    </rPh>
    <rPh sb="2" eb="3">
      <t>シ</t>
    </rPh>
    <phoneticPr fontId="78"/>
  </si>
  <si>
    <t>沿道地及び静かな住宅地と調和のとれたゆとりと潤いある良好な住居環境の保全と形成</t>
    <rPh sb="0" eb="2">
      <t>エンドウ</t>
    </rPh>
    <rPh sb="2" eb="3">
      <t>チ</t>
    </rPh>
    <rPh sb="3" eb="4">
      <t>オヨ</t>
    </rPh>
    <rPh sb="5" eb="6">
      <t>シズ</t>
    </rPh>
    <rPh sb="8" eb="11">
      <t>ジュウタクチ</t>
    </rPh>
    <rPh sb="12" eb="14">
      <t>チョウワ</t>
    </rPh>
    <rPh sb="22" eb="23">
      <t>ウルオ</t>
    </rPh>
    <rPh sb="26" eb="28">
      <t>リョウコウ</t>
    </rPh>
    <rPh sb="29" eb="31">
      <t>ジュウキョ</t>
    </rPh>
    <rPh sb="31" eb="33">
      <t>カンキョウ</t>
    </rPh>
    <rPh sb="34" eb="36">
      <t>ホゼン</t>
    </rPh>
    <rPh sb="37" eb="39">
      <t>ケイセイ</t>
    </rPh>
    <phoneticPr fontId="78"/>
  </si>
  <si>
    <t>街路整備事業</t>
    <rPh sb="0" eb="2">
      <t>ガイロ</t>
    </rPh>
    <rPh sb="2" eb="4">
      <t>セイビ</t>
    </rPh>
    <rPh sb="4" eb="6">
      <t>ジギョウ</t>
    </rPh>
    <phoneticPr fontId="78"/>
  </si>
  <si>
    <t>堀越・久能地区</t>
    <rPh sb="0" eb="2">
      <t>ホリコシ</t>
    </rPh>
    <rPh sb="3" eb="5">
      <t>クノウ</t>
    </rPh>
    <rPh sb="5" eb="7">
      <t>チク</t>
    </rPh>
    <phoneticPr fontId="78"/>
  </si>
  <si>
    <t>土地区画整理地区の生活利便施設の立地できる地区とすると共に、周辺住宅と調和のとれた沿道住居環境の実現</t>
    <rPh sb="0" eb="2">
      <t>トチ</t>
    </rPh>
    <rPh sb="2" eb="4">
      <t>クカク</t>
    </rPh>
    <rPh sb="4" eb="6">
      <t>セイリ</t>
    </rPh>
    <rPh sb="6" eb="8">
      <t>チク</t>
    </rPh>
    <rPh sb="9" eb="11">
      <t>セイカツ</t>
    </rPh>
    <rPh sb="11" eb="13">
      <t>リベン</t>
    </rPh>
    <rPh sb="13" eb="15">
      <t>シセツ</t>
    </rPh>
    <rPh sb="16" eb="18">
      <t>リッチ</t>
    </rPh>
    <rPh sb="21" eb="23">
      <t>チク</t>
    </rPh>
    <rPh sb="27" eb="28">
      <t>トモ</t>
    </rPh>
    <rPh sb="30" eb="32">
      <t>シュウヘン</t>
    </rPh>
    <rPh sb="32" eb="34">
      <t>ジュウタク</t>
    </rPh>
    <rPh sb="35" eb="37">
      <t>チョウワ</t>
    </rPh>
    <rPh sb="41" eb="43">
      <t>エンドウ</t>
    </rPh>
    <rPh sb="43" eb="45">
      <t>ジュウキョ</t>
    </rPh>
    <rPh sb="45" eb="47">
      <t>カンキョウ</t>
    </rPh>
    <rPh sb="48" eb="50">
      <t>ジツゲン</t>
    </rPh>
    <phoneticPr fontId="78"/>
  </si>
  <si>
    <t>久能地区</t>
    <rPh sb="0" eb="2">
      <t>クノウ</t>
    </rPh>
    <rPh sb="2" eb="4">
      <t>チク</t>
    </rPh>
    <phoneticPr fontId="78"/>
  </si>
  <si>
    <t>生活利便施設の立地できる地区とすると共に、周辺住宅地と調和のとれた沿道商業環境の実現</t>
    <rPh sb="0" eb="2">
      <t>セイカツ</t>
    </rPh>
    <rPh sb="2" eb="4">
      <t>リベン</t>
    </rPh>
    <rPh sb="4" eb="6">
      <t>シセツ</t>
    </rPh>
    <rPh sb="7" eb="9">
      <t>リッチ</t>
    </rPh>
    <rPh sb="12" eb="14">
      <t>チク</t>
    </rPh>
    <rPh sb="18" eb="19">
      <t>トモ</t>
    </rPh>
    <rPh sb="21" eb="23">
      <t>シュウヘン</t>
    </rPh>
    <rPh sb="23" eb="26">
      <t>ジュウタクチ</t>
    </rPh>
    <rPh sb="27" eb="29">
      <t>チョウワ</t>
    </rPh>
    <rPh sb="33" eb="35">
      <t>エンドウ</t>
    </rPh>
    <rPh sb="35" eb="37">
      <t>ショウギョウ</t>
    </rPh>
    <rPh sb="37" eb="39">
      <t>カンキョウ</t>
    </rPh>
    <rPh sb="40" eb="42">
      <t>ジツゲン</t>
    </rPh>
    <phoneticPr fontId="78"/>
  </si>
  <si>
    <t>堀越地区</t>
    <rPh sb="0" eb="2">
      <t>ホリコシ</t>
    </rPh>
    <rPh sb="2" eb="4">
      <t>チク</t>
    </rPh>
    <phoneticPr fontId="78"/>
  </si>
  <si>
    <t>沿道地及び住宅地の調和のとれたゆとりと潤いのある良好な居住環境の形成</t>
    <rPh sb="0" eb="2">
      <t>エンドウ</t>
    </rPh>
    <rPh sb="2" eb="3">
      <t>チ</t>
    </rPh>
    <rPh sb="3" eb="4">
      <t>オヨ</t>
    </rPh>
    <rPh sb="5" eb="8">
      <t>ジュウタクチ</t>
    </rPh>
    <rPh sb="9" eb="11">
      <t>チョウワ</t>
    </rPh>
    <rPh sb="19" eb="20">
      <t>ウルオ</t>
    </rPh>
    <rPh sb="24" eb="26">
      <t>リョウコウ</t>
    </rPh>
    <rPh sb="27" eb="29">
      <t>キョジュウ</t>
    </rPh>
    <rPh sb="29" eb="31">
      <t>カンキョウ</t>
    </rPh>
    <rPh sb="32" eb="34">
      <t>ケイセイ</t>
    </rPh>
    <phoneticPr fontId="78"/>
  </si>
  <si>
    <t>２中高</t>
    <phoneticPr fontId="78"/>
  </si>
  <si>
    <t>新屋地区</t>
    <rPh sb="0" eb="1">
      <t>ニイタニ</t>
    </rPh>
    <rPh sb="1" eb="2">
      <t>ヤ</t>
    </rPh>
    <rPh sb="2" eb="4">
      <t>チク</t>
    </rPh>
    <phoneticPr fontId="78"/>
  </si>
  <si>
    <t>土地区画整理地区の沿道住宅地として生活に必要な利便施設の立地及びゆとりある沿道住環境の実現</t>
    <rPh sb="0" eb="2">
      <t>トチ</t>
    </rPh>
    <rPh sb="2" eb="4">
      <t>クカク</t>
    </rPh>
    <rPh sb="4" eb="6">
      <t>セイリ</t>
    </rPh>
    <rPh sb="6" eb="8">
      <t>チク</t>
    </rPh>
    <rPh sb="9" eb="11">
      <t>エンドウ</t>
    </rPh>
    <rPh sb="11" eb="14">
      <t>ジュウタクチ</t>
    </rPh>
    <rPh sb="17" eb="19">
      <t>セイカツ</t>
    </rPh>
    <rPh sb="20" eb="22">
      <t>ヒツヨウ</t>
    </rPh>
    <rPh sb="23" eb="25">
      <t>リベン</t>
    </rPh>
    <rPh sb="25" eb="27">
      <t>シセツ</t>
    </rPh>
    <rPh sb="28" eb="30">
      <t>リッチ</t>
    </rPh>
    <rPh sb="30" eb="31">
      <t>オヨ</t>
    </rPh>
    <rPh sb="37" eb="39">
      <t>エンドウ</t>
    </rPh>
    <rPh sb="39" eb="42">
      <t>ジュウカンキョウ</t>
    </rPh>
    <rPh sb="43" eb="45">
      <t>ジツゲン</t>
    </rPh>
    <phoneticPr fontId="78"/>
  </si>
  <si>
    <t>月見里地区</t>
    <rPh sb="0" eb="1">
      <t>ツキ</t>
    </rPh>
    <rPh sb="1" eb="2">
      <t>ミ</t>
    </rPh>
    <rPh sb="2" eb="3">
      <t>サト</t>
    </rPh>
    <rPh sb="3" eb="5">
      <t>チク</t>
    </rPh>
    <phoneticPr fontId="78"/>
  </si>
  <si>
    <t>無指定</t>
    <rPh sb="0" eb="3">
      <t>ムシテイ</t>
    </rPh>
    <phoneticPr fontId="78"/>
  </si>
  <si>
    <t>土地区画整理地区の商業活性化による活気あるまちづくりの推進と良好な住環境の形成</t>
    <phoneticPr fontId="78"/>
  </si>
  <si>
    <t>春岡地区</t>
    <rPh sb="0" eb="2">
      <t>ハルオカ</t>
    </rPh>
    <rPh sb="2" eb="4">
      <t>チク</t>
    </rPh>
    <phoneticPr fontId="78"/>
  </si>
  <si>
    <t>１低</t>
    <rPh sb="1" eb="2">
      <t>ヒク</t>
    </rPh>
    <phoneticPr fontId="78"/>
  </si>
  <si>
    <t>土地区画整理地区の良好な住環境の形成</t>
    <rPh sb="0" eb="2">
      <t>トチ</t>
    </rPh>
    <rPh sb="2" eb="4">
      <t>クカク</t>
    </rPh>
    <rPh sb="4" eb="6">
      <t>セイリ</t>
    </rPh>
    <rPh sb="6" eb="8">
      <t>チク</t>
    </rPh>
    <rPh sb="9" eb="11">
      <t>リョウコウ</t>
    </rPh>
    <rPh sb="12" eb="15">
      <t>ジュウカンキョウ</t>
    </rPh>
    <rPh sb="16" eb="18">
      <t>ケイセイ</t>
    </rPh>
    <phoneticPr fontId="78"/>
  </si>
  <si>
    <t>上石野地区</t>
    <rPh sb="0" eb="1">
      <t>ウエ</t>
    </rPh>
    <rPh sb="1" eb="3">
      <t>イシノ</t>
    </rPh>
    <rPh sb="3" eb="5">
      <t>チク</t>
    </rPh>
    <phoneticPr fontId="78"/>
  </si>
  <si>
    <t>市東部の拠点としてふさわしい市街地の形成</t>
    <rPh sb="0" eb="1">
      <t>シ</t>
    </rPh>
    <rPh sb="1" eb="3">
      <t>トウブ</t>
    </rPh>
    <rPh sb="4" eb="6">
      <t>キョテン</t>
    </rPh>
    <rPh sb="14" eb="17">
      <t>シガイチ</t>
    </rPh>
    <rPh sb="18" eb="20">
      <t>ケイセイ</t>
    </rPh>
    <phoneticPr fontId="78"/>
  </si>
  <si>
    <t>称宜弥地区</t>
  </si>
  <si>
    <t>市東部の拠点としてふさわしい市街地の形成</t>
  </si>
  <si>
    <t>掛之上地区</t>
    <rPh sb="0" eb="1">
      <t>カ</t>
    </rPh>
    <rPh sb="1" eb="2">
      <t>ノ</t>
    </rPh>
    <rPh sb="2" eb="3">
      <t>ウエ</t>
    </rPh>
    <rPh sb="3" eb="5">
      <t>チク</t>
    </rPh>
    <phoneticPr fontId="78"/>
  </si>
  <si>
    <t>魅力あるまちづくりの推進と、住環境の整備を図ることを目的とする</t>
    <rPh sb="0" eb="2">
      <t>ミリョク</t>
    </rPh>
    <rPh sb="10" eb="12">
      <t>スイシン</t>
    </rPh>
    <rPh sb="14" eb="17">
      <t>ジュウカンキョウ</t>
    </rPh>
    <rPh sb="18" eb="20">
      <t>セイビ</t>
    </rPh>
    <rPh sb="21" eb="22">
      <t>ハカ</t>
    </rPh>
    <rPh sb="26" eb="28">
      <t>モクテキ</t>
    </rPh>
    <phoneticPr fontId="78"/>
  </si>
  <si>
    <t>久能向地区</t>
    <rPh sb="0" eb="2">
      <t>クノウ</t>
    </rPh>
    <rPh sb="2" eb="3">
      <t>ムカイ</t>
    </rPh>
    <rPh sb="3" eb="5">
      <t>チク</t>
    </rPh>
    <phoneticPr fontId="78"/>
  </si>
  <si>
    <t>袋井市</t>
    <rPh sb="0" eb="1">
      <t>フクロ</t>
    </rPh>
    <rPh sb="1" eb="2">
      <t>イ</t>
    </rPh>
    <rPh sb="2" eb="3">
      <t>ミシマシ</t>
    </rPh>
    <phoneticPr fontId="78"/>
  </si>
  <si>
    <t>ゆとりと潤いのある居住環境を形成する</t>
    <rPh sb="4" eb="5">
      <t>ウルオ</t>
    </rPh>
    <rPh sb="9" eb="11">
      <t>キョジュウ</t>
    </rPh>
    <rPh sb="11" eb="13">
      <t>カンキョウ</t>
    </rPh>
    <rPh sb="14" eb="16">
      <t>ケイセイ</t>
    </rPh>
    <phoneticPr fontId="78"/>
  </si>
  <si>
    <t>久能東山地区</t>
    <rPh sb="0" eb="2">
      <t>クノウ</t>
    </rPh>
    <rPh sb="2" eb="3">
      <t>ヒガシ</t>
    </rPh>
    <rPh sb="3" eb="4">
      <t>ヤマ</t>
    </rPh>
    <rPh sb="4" eb="6">
      <t>チク</t>
    </rPh>
    <phoneticPr fontId="78"/>
  </si>
  <si>
    <t>公共公益施設との調和のとれた良好な環境の形成</t>
    <rPh sb="0" eb="2">
      <t>コウキョウ</t>
    </rPh>
    <rPh sb="2" eb="4">
      <t>コウエキ</t>
    </rPh>
    <rPh sb="4" eb="6">
      <t>シセツ</t>
    </rPh>
    <rPh sb="8" eb="10">
      <t>チョウワ</t>
    </rPh>
    <rPh sb="14" eb="16">
      <t>リョウコウ</t>
    </rPh>
    <rPh sb="17" eb="19">
      <t>カンキョウ</t>
    </rPh>
    <rPh sb="20" eb="22">
      <t>ケイセイ</t>
    </rPh>
    <phoneticPr fontId="78"/>
  </si>
  <si>
    <t>田原集落地区</t>
  </si>
  <si>
    <t>営農条件と調和のとれた良好な居住環境の確保と適正な土地利用を図る</t>
    <phoneticPr fontId="1"/>
  </si>
  <si>
    <t>静岡県集落地域整備基本方針</t>
  </si>
  <si>
    <t>（集）</t>
    <rPh sb="1" eb="2">
      <t>シュウ</t>
    </rPh>
    <phoneticPr fontId="1"/>
  </si>
  <si>
    <t>袋井駅南地区</t>
    <rPh sb="0" eb="2">
      <t>フクロイ</t>
    </rPh>
    <rPh sb="2" eb="3">
      <t>エキ</t>
    </rPh>
    <rPh sb="3" eb="4">
      <t>ミナミ</t>
    </rPh>
    <phoneticPr fontId="1"/>
  </si>
  <si>
    <t>市の中心核としてふさわしい都市機能の集積を図る</t>
    <rPh sb="0" eb="1">
      <t>シ</t>
    </rPh>
    <rPh sb="2" eb="4">
      <t>チュウシン</t>
    </rPh>
    <rPh sb="4" eb="5">
      <t>カク</t>
    </rPh>
    <rPh sb="13" eb="15">
      <t>トシ</t>
    </rPh>
    <rPh sb="15" eb="17">
      <t>キノウ</t>
    </rPh>
    <rPh sb="18" eb="20">
      <t>シュウセキ</t>
    </rPh>
    <rPh sb="21" eb="22">
      <t>ハカ</t>
    </rPh>
    <phoneticPr fontId="1"/>
  </si>
  <si>
    <t>用途地域の変更
土地区画整理事業（組合）</t>
    <rPh sb="0" eb="2">
      <t>ヨウト</t>
    </rPh>
    <rPh sb="2" eb="4">
      <t>チイキ</t>
    </rPh>
    <rPh sb="5" eb="7">
      <t>ヘンコウ</t>
    </rPh>
    <phoneticPr fontId="1"/>
  </si>
  <si>
    <t>準工業</t>
    <rPh sb="0" eb="1">
      <t>ジュン</t>
    </rPh>
    <rPh sb="1" eb="3">
      <t>コウギョウ</t>
    </rPh>
    <phoneticPr fontId="1"/>
  </si>
  <si>
    <t>近商</t>
    <rPh sb="0" eb="1">
      <t>キン</t>
    </rPh>
    <rPh sb="1" eb="2">
      <t>ショウ</t>
    </rPh>
    <phoneticPr fontId="1"/>
  </si>
  <si>
    <t>２住</t>
    <phoneticPr fontId="78"/>
  </si>
  <si>
    <t>豊沢地区</t>
    <rPh sb="0" eb="2">
      <t>トヨサワ</t>
    </rPh>
    <rPh sb="2" eb="4">
      <t>チク</t>
    </rPh>
    <phoneticPr fontId="1"/>
  </si>
  <si>
    <t>周辺の住環境や農地・丘陵地等の自然環境との調和や緑豊かで良好な環境の工業用地の保全と都市活力を支える工業用地としての維持</t>
    <rPh sb="0" eb="2">
      <t>シュウヘン</t>
    </rPh>
    <rPh sb="3" eb="6">
      <t>ジュウカンキョウ</t>
    </rPh>
    <rPh sb="7" eb="9">
      <t>ノウチ</t>
    </rPh>
    <rPh sb="10" eb="13">
      <t>キュウリョウチ</t>
    </rPh>
    <rPh sb="13" eb="14">
      <t>トウ</t>
    </rPh>
    <rPh sb="15" eb="17">
      <t>シゼン</t>
    </rPh>
    <rPh sb="17" eb="19">
      <t>カンキョウ</t>
    </rPh>
    <rPh sb="21" eb="23">
      <t>チョウワ</t>
    </rPh>
    <rPh sb="24" eb="25">
      <t>ミドリ</t>
    </rPh>
    <rPh sb="25" eb="26">
      <t>ユタ</t>
    </rPh>
    <rPh sb="28" eb="30">
      <t>リョウコウ</t>
    </rPh>
    <rPh sb="31" eb="33">
      <t>カンキョウ</t>
    </rPh>
    <rPh sb="34" eb="36">
      <t>コウギョウ</t>
    </rPh>
    <rPh sb="36" eb="38">
      <t>ヨウチ</t>
    </rPh>
    <rPh sb="39" eb="41">
      <t>ホゼン</t>
    </rPh>
    <rPh sb="42" eb="44">
      <t>トシ</t>
    </rPh>
    <rPh sb="44" eb="46">
      <t>カツリョク</t>
    </rPh>
    <rPh sb="47" eb="48">
      <t>ササ</t>
    </rPh>
    <rPh sb="50" eb="52">
      <t>コウギョウ</t>
    </rPh>
    <rPh sb="52" eb="54">
      <t>ヨウチ</t>
    </rPh>
    <rPh sb="58" eb="60">
      <t>イジ</t>
    </rPh>
    <phoneticPr fontId="78"/>
  </si>
  <si>
    <t>開発事業
（公社）</t>
    <rPh sb="0" eb="2">
      <t>カイハツ</t>
    </rPh>
    <rPh sb="2" eb="4">
      <t>ジギョウ</t>
    </rPh>
    <rPh sb="6" eb="8">
      <t>コウシャ</t>
    </rPh>
    <phoneticPr fontId="1"/>
  </si>
  <si>
    <t>川井西地区</t>
    <rPh sb="0" eb="2">
      <t>カワイ</t>
    </rPh>
    <rPh sb="2" eb="3">
      <t>ニシ</t>
    </rPh>
    <rPh sb="3" eb="5">
      <t>チク</t>
    </rPh>
    <phoneticPr fontId="1"/>
  </si>
  <si>
    <t>地域産業と住居が調和した土地利用の方針と建築物の制限など必要な事項を定め、良好な都市環境の形成と保全を図る</t>
    <rPh sb="0" eb="2">
      <t>チイキ</t>
    </rPh>
    <rPh sb="2" eb="4">
      <t>サンギョウ</t>
    </rPh>
    <rPh sb="5" eb="7">
      <t>ジュウキョ</t>
    </rPh>
    <rPh sb="8" eb="10">
      <t>チョウワ</t>
    </rPh>
    <rPh sb="12" eb="14">
      <t>トチ</t>
    </rPh>
    <rPh sb="14" eb="16">
      <t>リヨウ</t>
    </rPh>
    <rPh sb="17" eb="19">
      <t>ホウシン</t>
    </rPh>
    <rPh sb="20" eb="23">
      <t>ケンチクブツ</t>
    </rPh>
    <rPh sb="24" eb="26">
      <t>セイゲン</t>
    </rPh>
    <rPh sb="28" eb="30">
      <t>ヒツヨウ</t>
    </rPh>
    <rPh sb="31" eb="33">
      <t>ジコウ</t>
    </rPh>
    <rPh sb="34" eb="35">
      <t>サダ</t>
    </rPh>
    <rPh sb="37" eb="39">
      <t>リョウコウ</t>
    </rPh>
    <rPh sb="40" eb="42">
      <t>トシ</t>
    </rPh>
    <rPh sb="42" eb="44">
      <t>カンキョウ</t>
    </rPh>
    <rPh sb="45" eb="47">
      <t>ケイセイ</t>
    </rPh>
    <rPh sb="48" eb="50">
      <t>ホゼン</t>
    </rPh>
    <rPh sb="51" eb="52">
      <t>ハカ</t>
    </rPh>
    <phoneticPr fontId="1"/>
  </si>
  <si>
    <t>.</t>
    <phoneticPr fontId="1"/>
  </si>
  <si>
    <t>土橋地区</t>
    <rPh sb="0" eb="2">
      <t>ツチハシ</t>
    </rPh>
    <rPh sb="2" eb="4">
      <t>チク</t>
    </rPh>
    <phoneticPr fontId="1"/>
  </si>
  <si>
    <t>袋井市</t>
    <phoneticPr fontId="78"/>
  </si>
  <si>
    <t>一住</t>
    <rPh sb="0" eb="1">
      <t>イチ</t>
    </rPh>
    <rPh sb="1" eb="2">
      <t>スミ</t>
    </rPh>
    <phoneticPr fontId="78"/>
  </si>
  <si>
    <t>良好な住環境の保護・創出や、計画的な都市の発展と秩序ある土地利用の誘導を図る</t>
    <rPh sb="0" eb="2">
      <t>リョウコウ</t>
    </rPh>
    <rPh sb="3" eb="6">
      <t>ジュウカンキョウ</t>
    </rPh>
    <rPh sb="7" eb="9">
      <t>ホゴ</t>
    </rPh>
    <rPh sb="10" eb="12">
      <t>ソウシュツ</t>
    </rPh>
    <rPh sb="14" eb="17">
      <t>ケイカクテキ</t>
    </rPh>
    <rPh sb="18" eb="20">
      <t>トシ</t>
    </rPh>
    <rPh sb="21" eb="23">
      <t>ハッテン</t>
    </rPh>
    <rPh sb="24" eb="26">
      <t>チツジョ</t>
    </rPh>
    <rPh sb="28" eb="30">
      <t>トチ</t>
    </rPh>
    <rPh sb="30" eb="32">
      <t>リヨウ</t>
    </rPh>
    <rPh sb="33" eb="35">
      <t>ユウドウ</t>
    </rPh>
    <rPh sb="36" eb="37">
      <t>ハカ</t>
    </rPh>
    <phoneticPr fontId="78"/>
  </si>
  <si>
    <t>〇</t>
    <phoneticPr fontId="78"/>
  </si>
  <si>
    <t>大門地区</t>
    <rPh sb="0" eb="2">
      <t>ダイモン</t>
    </rPh>
    <rPh sb="2" eb="4">
      <t>チク</t>
    </rPh>
    <phoneticPr fontId="1"/>
  </si>
  <si>
    <t>一低</t>
    <rPh sb="0" eb="1">
      <t>イチ</t>
    </rPh>
    <rPh sb="1" eb="2">
      <t>テイ</t>
    </rPh>
    <phoneticPr fontId="78"/>
  </si>
  <si>
    <t>良好な住環境を保護・創出するとともに、生活利便性向上のため幹線道路沿道の土地利用の促進を図る</t>
    <rPh sb="0" eb="2">
      <t>リョウコウ</t>
    </rPh>
    <rPh sb="3" eb="6">
      <t>ジュウカンキョウ</t>
    </rPh>
    <rPh sb="7" eb="9">
      <t>ホゴ</t>
    </rPh>
    <rPh sb="10" eb="12">
      <t>ソウシュツ</t>
    </rPh>
    <rPh sb="19" eb="21">
      <t>セイカツ</t>
    </rPh>
    <rPh sb="21" eb="24">
      <t>リベンセイ</t>
    </rPh>
    <rPh sb="24" eb="26">
      <t>コウジョウ</t>
    </rPh>
    <rPh sb="29" eb="31">
      <t>カンセン</t>
    </rPh>
    <rPh sb="31" eb="33">
      <t>ドウロ</t>
    </rPh>
    <rPh sb="33" eb="35">
      <t>エンドウ</t>
    </rPh>
    <rPh sb="36" eb="38">
      <t>トチ</t>
    </rPh>
    <rPh sb="38" eb="40">
      <t>リヨウ</t>
    </rPh>
    <rPh sb="41" eb="43">
      <t>ソクシン</t>
    </rPh>
    <rPh sb="44" eb="45">
      <t>ハカ</t>
    </rPh>
    <phoneticPr fontId="78"/>
  </si>
  <si>
    <t>森町駅東地区</t>
    <rPh sb="0" eb="2">
      <t>モリマチ</t>
    </rPh>
    <rPh sb="2" eb="3">
      <t>エキ</t>
    </rPh>
    <rPh sb="3" eb="4">
      <t>ヒガシ</t>
    </rPh>
    <rPh sb="4" eb="6">
      <t>チク</t>
    </rPh>
    <phoneticPr fontId="78"/>
  </si>
  <si>
    <t>森町</t>
    <rPh sb="0" eb="2">
      <t>モリマチ</t>
    </rPh>
    <phoneticPr fontId="78"/>
  </si>
  <si>
    <t>天宮地区</t>
    <rPh sb="0" eb="1">
      <t>テン</t>
    </rPh>
    <rPh sb="1" eb="2">
      <t>ミヤ</t>
    </rPh>
    <rPh sb="2" eb="4">
      <t>チク</t>
    </rPh>
    <phoneticPr fontId="78"/>
  </si>
  <si>
    <t>良好な居住環境形成</t>
    <rPh sb="0" eb="2">
      <t>リョウコウ</t>
    </rPh>
    <rPh sb="3" eb="5">
      <t>キョジュウ</t>
    </rPh>
    <rPh sb="5" eb="7">
      <t>カンキョウ</t>
    </rPh>
    <rPh sb="7" eb="9">
      <t>ケイセイ</t>
    </rPh>
    <phoneticPr fontId="78"/>
  </si>
  <si>
    <t>森町駅南周辺地区</t>
    <rPh sb="0" eb="2">
      <t>モリマチ</t>
    </rPh>
    <rPh sb="2" eb="3">
      <t>エキ</t>
    </rPh>
    <rPh sb="3" eb="4">
      <t>ミナミ</t>
    </rPh>
    <rPh sb="4" eb="6">
      <t>シュウヘン</t>
    </rPh>
    <rPh sb="6" eb="8">
      <t>チク</t>
    </rPh>
    <phoneticPr fontId="78"/>
  </si>
  <si>
    <t>地場産業の振興と地域活性化及び良好な居住環境形成</t>
    <rPh sb="0" eb="2">
      <t>ジバ</t>
    </rPh>
    <rPh sb="2" eb="4">
      <t>サンギョウ</t>
    </rPh>
    <rPh sb="5" eb="7">
      <t>シンコウ</t>
    </rPh>
    <rPh sb="8" eb="10">
      <t>チイキ</t>
    </rPh>
    <rPh sb="10" eb="13">
      <t>カッセイカ</t>
    </rPh>
    <rPh sb="13" eb="14">
      <t>オヨ</t>
    </rPh>
    <rPh sb="15" eb="17">
      <t>リョウコウ</t>
    </rPh>
    <rPh sb="18" eb="20">
      <t>キョジュウ</t>
    </rPh>
    <rPh sb="20" eb="22">
      <t>カンキョウ</t>
    </rPh>
    <rPh sb="22" eb="24">
      <t>ケイセイ</t>
    </rPh>
    <phoneticPr fontId="78"/>
  </si>
  <si>
    <t>磐　田</t>
    <rPh sb="0" eb="1">
      <t>イワオ</t>
    </rPh>
    <rPh sb="2" eb="3">
      <t>タ</t>
    </rPh>
    <phoneticPr fontId="1"/>
  </si>
  <si>
    <t>今之浦地区</t>
    <rPh sb="0" eb="1">
      <t>イマ</t>
    </rPh>
    <rPh sb="1" eb="2">
      <t>ノ</t>
    </rPh>
    <rPh sb="2" eb="3">
      <t>ウラ</t>
    </rPh>
    <rPh sb="3" eb="5">
      <t>チク</t>
    </rPh>
    <phoneticPr fontId="78"/>
  </si>
  <si>
    <t>磐田市</t>
    <rPh sb="0" eb="3">
      <t>イワタシ</t>
    </rPh>
    <phoneticPr fontId="78"/>
  </si>
  <si>
    <t>良好な市街地の形成</t>
    <rPh sb="0" eb="2">
      <t>リョウコウ</t>
    </rPh>
    <rPh sb="3" eb="6">
      <t>シガイチ</t>
    </rPh>
    <rPh sb="7" eb="9">
      <t>ケイセイ</t>
    </rPh>
    <phoneticPr fontId="78"/>
  </si>
  <si>
    <t>東部地区</t>
    <rPh sb="0" eb="2">
      <t>トウブ</t>
    </rPh>
    <rPh sb="2" eb="4">
      <t>チク</t>
    </rPh>
    <phoneticPr fontId="78"/>
  </si>
  <si>
    <t>軒7</t>
    <rPh sb="0" eb="1">
      <t>ノキ</t>
    </rPh>
    <phoneticPr fontId="78"/>
  </si>
  <si>
    <t>軒9</t>
    <rPh sb="0" eb="1">
      <t>ノキ</t>
    </rPh>
    <phoneticPr fontId="78"/>
  </si>
  <si>
    <t>磐田駅北地区</t>
    <rPh sb="0" eb="2">
      <t>イワタ</t>
    </rPh>
    <rPh sb="2" eb="3">
      <t>エキ</t>
    </rPh>
    <rPh sb="3" eb="4">
      <t>キタ</t>
    </rPh>
    <rPh sb="4" eb="6">
      <t>チク</t>
    </rPh>
    <phoneticPr fontId="78"/>
  </si>
  <si>
    <t>魅力ある商業環境、快適な居住環境、健全なコミュニティの形成</t>
    <rPh sb="0" eb="2">
      <t>ミリョク</t>
    </rPh>
    <rPh sb="4" eb="6">
      <t>ショウギョウ</t>
    </rPh>
    <rPh sb="6" eb="8">
      <t>カンキョウ</t>
    </rPh>
    <rPh sb="9" eb="11">
      <t>カイテキ</t>
    </rPh>
    <rPh sb="12" eb="14">
      <t>キョジュウ</t>
    </rPh>
    <rPh sb="14" eb="16">
      <t>カンキョウ</t>
    </rPh>
    <rPh sb="17" eb="19">
      <t>ケンゼン</t>
    </rPh>
    <rPh sb="27" eb="29">
      <t>ケイセイ</t>
    </rPh>
    <phoneticPr fontId="78"/>
  </si>
  <si>
    <t>東山地区</t>
    <rPh sb="0" eb="1">
      <t>ヒガシ</t>
    </rPh>
    <rPh sb="1" eb="2">
      <t>ヤマ</t>
    </rPh>
    <rPh sb="2" eb="4">
      <t>チク</t>
    </rPh>
    <phoneticPr fontId="78"/>
  </si>
  <si>
    <t>サッカー場に隣接する住宅地の良好な住環境の保護</t>
    <rPh sb="4" eb="5">
      <t>ジョウ</t>
    </rPh>
    <rPh sb="6" eb="8">
      <t>リンセツ</t>
    </rPh>
    <rPh sb="10" eb="13">
      <t>ジュウタクチ</t>
    </rPh>
    <rPh sb="14" eb="16">
      <t>リョウコウ</t>
    </rPh>
    <rPh sb="17" eb="20">
      <t>ジュウカンキョウ</t>
    </rPh>
    <rPh sb="21" eb="23">
      <t>ホゴ</t>
    </rPh>
    <phoneticPr fontId="78"/>
  </si>
  <si>
    <t>サッカー場観覧席の増設</t>
    <rPh sb="4" eb="5">
      <t>ジョウ</t>
    </rPh>
    <rPh sb="5" eb="8">
      <t>カンランセキ</t>
    </rPh>
    <rPh sb="9" eb="11">
      <t>ゾウセツ</t>
    </rPh>
    <phoneticPr fontId="78"/>
  </si>
  <si>
    <t>豊田新駅
周辺地区</t>
    <phoneticPr fontId="78"/>
  </si>
  <si>
    <t>良好な市街地の形成と緑豊かな居住環境の維持増進</t>
    <rPh sb="10" eb="11">
      <t>ミドリ</t>
    </rPh>
    <rPh sb="11" eb="12">
      <t>ユタカ</t>
    </rPh>
    <rPh sb="14" eb="16">
      <t>キョジュウ</t>
    </rPh>
    <phoneticPr fontId="78"/>
  </si>
  <si>
    <t>　○</t>
  </si>
  <si>
    <t>近商</t>
    <phoneticPr fontId="78"/>
  </si>
  <si>
    <t>広告</t>
    <phoneticPr fontId="1"/>
  </si>
  <si>
    <t>国道150号
沿道地区</t>
    <rPh sb="0" eb="2">
      <t>コクドウ</t>
    </rPh>
    <rPh sb="10" eb="11">
      <t>ク</t>
    </rPh>
    <phoneticPr fontId="78"/>
  </si>
  <si>
    <t>ゆとりある良好な環境の形成</t>
    <rPh sb="8" eb="10">
      <t>カンキョウ</t>
    </rPh>
    <phoneticPr fontId="78"/>
  </si>
  <si>
    <t>新貝地区</t>
    <rPh sb="0" eb="2">
      <t>シンガイ</t>
    </rPh>
    <rPh sb="2" eb="4">
      <t>チク</t>
    </rPh>
    <phoneticPr fontId="78"/>
  </si>
  <si>
    <t xml:space="preserve">１低 </t>
    <rPh sb="1" eb="2">
      <t>テイ</t>
    </rPh>
    <phoneticPr fontId="78"/>
  </si>
  <si>
    <t>快適な居住環境の形成</t>
    <rPh sb="0" eb="2">
      <t>カイテキ</t>
    </rPh>
    <rPh sb="3" eb="5">
      <t>キョジュウ</t>
    </rPh>
    <rPh sb="5" eb="7">
      <t>カンキョウ</t>
    </rPh>
    <rPh sb="8" eb="10">
      <t>ケイセイ</t>
    </rPh>
    <phoneticPr fontId="78"/>
  </si>
  <si>
    <t>磐田駅前地区</t>
    <rPh sb="0" eb="2">
      <t>イワタ</t>
    </rPh>
    <rPh sb="2" eb="4">
      <t>エキマエ</t>
    </rPh>
    <rPh sb="4" eb="6">
      <t>チク</t>
    </rPh>
    <phoneticPr fontId="78"/>
  </si>
  <si>
    <t>快適に住めるまちづくりの実現</t>
    <rPh sb="0" eb="2">
      <t>カイテキ</t>
    </rPh>
    <rPh sb="3" eb="4">
      <t>ス</t>
    </rPh>
    <rPh sb="12" eb="14">
      <t>ジツゲン</t>
    </rPh>
    <phoneticPr fontId="78"/>
  </si>
  <si>
    <t>第一種市街地再開発事業（組合）</t>
    <rPh sb="0" eb="1">
      <t>ダイ</t>
    </rPh>
    <rPh sb="1" eb="3">
      <t>イッシュ</t>
    </rPh>
    <rPh sb="3" eb="6">
      <t>シガイチ</t>
    </rPh>
    <rPh sb="6" eb="7">
      <t>サイ</t>
    </rPh>
    <rPh sb="7" eb="9">
      <t>カイハツ</t>
    </rPh>
    <rPh sb="9" eb="11">
      <t>ジギョウ</t>
    </rPh>
    <rPh sb="12" eb="14">
      <t>クミアイ</t>
    </rPh>
    <phoneticPr fontId="78"/>
  </si>
  <si>
    <t>家田地区</t>
    <rPh sb="0" eb="2">
      <t>イエダ</t>
    </rPh>
    <rPh sb="2" eb="4">
      <t>チク</t>
    </rPh>
    <phoneticPr fontId="78"/>
  </si>
  <si>
    <t>磐田市</t>
    <rPh sb="0" eb="2">
      <t>イワタ</t>
    </rPh>
    <rPh sb="2" eb="3">
      <t>シ</t>
    </rPh>
    <phoneticPr fontId="78"/>
  </si>
  <si>
    <t>自然環境と調和した良好な居住環境の形成</t>
    <rPh sb="0" eb="2">
      <t>シゼン</t>
    </rPh>
    <rPh sb="2" eb="4">
      <t>カンキョウ</t>
    </rPh>
    <rPh sb="5" eb="7">
      <t>チョウワ</t>
    </rPh>
    <rPh sb="9" eb="11">
      <t>リョウコウ</t>
    </rPh>
    <rPh sb="12" eb="14">
      <t>キョジュウ</t>
    </rPh>
    <rPh sb="14" eb="16">
      <t>カンキョウ</t>
    </rPh>
    <rPh sb="17" eb="19">
      <t>ケイセイ</t>
    </rPh>
    <phoneticPr fontId="78"/>
  </si>
  <si>
    <t>道路斜線</t>
    <rPh sb="0" eb="2">
      <t>ドウロ</t>
    </rPh>
    <rPh sb="2" eb="4">
      <t>シャセン</t>
    </rPh>
    <phoneticPr fontId="1"/>
  </si>
  <si>
    <t>擁壁</t>
    <rPh sb="0" eb="2">
      <t>ヨウヘキ</t>
    </rPh>
    <phoneticPr fontId="1"/>
  </si>
  <si>
    <t>拓東地区</t>
    <rPh sb="0" eb="2">
      <t>タクトウ</t>
    </rPh>
    <rPh sb="2" eb="4">
      <t>チク</t>
    </rPh>
    <phoneticPr fontId="78"/>
  </si>
  <si>
    <t>準工</t>
    <rPh sb="1" eb="2">
      <t>コウ</t>
    </rPh>
    <phoneticPr fontId="1"/>
  </si>
  <si>
    <t>良好な工業系市街地の形成</t>
  </si>
  <si>
    <t>遠州豊田PA
周辺地区</t>
    <phoneticPr fontId="1"/>
  </si>
  <si>
    <t>工専</t>
    <rPh sb="1" eb="2">
      <t>セン</t>
    </rPh>
    <phoneticPr fontId="1"/>
  </si>
  <si>
    <t>活気あふれ、うるおいのある環境と景観などに配慮した良好な市街地の形成</t>
  </si>
  <si>
    <t>敷地地区</t>
  </si>
  <si>
    <t>市街化
調整
区域</t>
    <phoneticPr fontId="1"/>
  </si>
  <si>
    <t>周辺の自然環境と調和した良好な住環境の形成</t>
  </si>
  <si>
    <t>豊岡駅前地区</t>
  </si>
  <si>
    <t>地域の活性化、周辺の自然環境と調和した良好な住居、商業環境の形成</t>
  </si>
  <si>
    <t>鎌田第一地区</t>
    <rPh sb="0" eb="2">
      <t>カマダ</t>
    </rPh>
    <rPh sb="2" eb="4">
      <t>ダイイチ</t>
    </rPh>
    <rPh sb="4" eb="6">
      <t>チク</t>
    </rPh>
    <phoneticPr fontId="78"/>
  </si>
  <si>
    <t>幹線道路の機能確保、地域の良好な住環境の整備保全</t>
    <rPh sb="0" eb="2">
      <t>カンセン</t>
    </rPh>
    <rPh sb="2" eb="4">
      <t>ドウロ</t>
    </rPh>
    <rPh sb="5" eb="7">
      <t>キノウ</t>
    </rPh>
    <rPh sb="7" eb="9">
      <t>カクホ</t>
    </rPh>
    <rPh sb="10" eb="12">
      <t>チイキ</t>
    </rPh>
    <rPh sb="13" eb="15">
      <t>リョウコウ</t>
    </rPh>
    <rPh sb="16" eb="19">
      <t>ジュウカンキョウ</t>
    </rPh>
    <rPh sb="20" eb="22">
      <t>セイビ</t>
    </rPh>
    <rPh sb="22" eb="24">
      <t>ホゼン</t>
    </rPh>
    <phoneticPr fontId="1"/>
  </si>
  <si>
    <t>土地区画整理事業（組合）</t>
    <rPh sb="0" eb="2">
      <t>トチ</t>
    </rPh>
    <rPh sb="2" eb="4">
      <t>クカク</t>
    </rPh>
    <rPh sb="4" eb="6">
      <t>セイリ</t>
    </rPh>
    <rPh sb="6" eb="8">
      <t>ジギョウ</t>
    </rPh>
    <rPh sb="9" eb="11">
      <t>クミアイ</t>
    </rPh>
    <phoneticPr fontId="1"/>
  </si>
  <si>
    <t>近商</t>
    <rPh sb="0" eb="1">
      <t>コン</t>
    </rPh>
    <rPh sb="1" eb="2">
      <t>ショウ</t>
    </rPh>
    <phoneticPr fontId="1"/>
  </si>
  <si>
    <t>下野部地区</t>
    <rPh sb="0" eb="3">
      <t>シモノベ</t>
    </rPh>
    <rPh sb="3" eb="5">
      <t>チク</t>
    </rPh>
    <phoneticPr fontId="78"/>
  </si>
  <si>
    <t>良好な工業地の配置、緑の創出、保全により自然環境と調和した市街地の形成</t>
    <rPh sb="0" eb="2">
      <t>リョウコウ</t>
    </rPh>
    <rPh sb="3" eb="6">
      <t>コウギョウチ</t>
    </rPh>
    <rPh sb="7" eb="9">
      <t>ハイチ</t>
    </rPh>
    <rPh sb="10" eb="11">
      <t>ミドリ</t>
    </rPh>
    <rPh sb="12" eb="14">
      <t>ソウシュツ</t>
    </rPh>
    <rPh sb="15" eb="17">
      <t>ホゼン</t>
    </rPh>
    <rPh sb="20" eb="22">
      <t>シゼン</t>
    </rPh>
    <rPh sb="22" eb="24">
      <t>カンキョウ</t>
    </rPh>
    <rPh sb="25" eb="27">
      <t>チョウワ</t>
    </rPh>
    <rPh sb="29" eb="32">
      <t>シガイチ</t>
    </rPh>
    <rPh sb="33" eb="35">
      <t>ケイセイ</t>
    </rPh>
    <phoneticPr fontId="1"/>
  </si>
  <si>
    <t>東新町地区</t>
    <rPh sb="0" eb="3">
      <t>トウシンチョウ</t>
    </rPh>
    <rPh sb="3" eb="5">
      <t>チク</t>
    </rPh>
    <phoneticPr fontId="78"/>
  </si>
  <si>
    <t>周辺の自然環境と調和した良好な地区環境の維持・保全</t>
    <rPh sb="0" eb="2">
      <t>シュウヘン</t>
    </rPh>
    <rPh sb="3" eb="5">
      <t>シゼン</t>
    </rPh>
    <rPh sb="5" eb="7">
      <t>カンキョウ</t>
    </rPh>
    <rPh sb="8" eb="10">
      <t>チョウワ</t>
    </rPh>
    <rPh sb="12" eb="14">
      <t>リョウコウ</t>
    </rPh>
    <rPh sb="15" eb="17">
      <t>チク</t>
    </rPh>
    <rPh sb="17" eb="19">
      <t>カンキョウ</t>
    </rPh>
    <rPh sb="20" eb="22">
      <t>イジ</t>
    </rPh>
    <rPh sb="23" eb="25">
      <t>ホゼン</t>
    </rPh>
    <phoneticPr fontId="1"/>
  </si>
  <si>
    <t>（ハ）</t>
    <phoneticPr fontId="1"/>
  </si>
  <si>
    <t>地盤高</t>
    <rPh sb="0" eb="2">
      <t>ジバン</t>
    </rPh>
    <rPh sb="2" eb="3">
      <t>ダカ</t>
    </rPh>
    <phoneticPr fontId="1"/>
  </si>
  <si>
    <t>磐田ＩＣ南地区</t>
    <rPh sb="0" eb="2">
      <t>イワタ</t>
    </rPh>
    <rPh sb="4" eb="5">
      <t>ミナミ</t>
    </rPh>
    <rPh sb="5" eb="7">
      <t>チク</t>
    </rPh>
    <phoneticPr fontId="78"/>
  </si>
  <si>
    <t>良好な工業・流通業務施設の計画的な配置と緑の創出により、周辺の居住環境との調和</t>
    <rPh sb="0" eb="2">
      <t>リョウコウ</t>
    </rPh>
    <rPh sb="3" eb="5">
      <t>コウギョウ</t>
    </rPh>
    <rPh sb="6" eb="10">
      <t>リュウツウギョウム</t>
    </rPh>
    <rPh sb="10" eb="12">
      <t>シセツ</t>
    </rPh>
    <rPh sb="13" eb="15">
      <t>ケイカク</t>
    </rPh>
    <rPh sb="15" eb="16">
      <t>テキ</t>
    </rPh>
    <rPh sb="17" eb="19">
      <t>ハイチ</t>
    </rPh>
    <rPh sb="20" eb="21">
      <t>ミドリ</t>
    </rPh>
    <rPh sb="22" eb="24">
      <t>ソウシュツ</t>
    </rPh>
    <rPh sb="28" eb="30">
      <t>シュウヘン</t>
    </rPh>
    <rPh sb="31" eb="33">
      <t>キョジュウ</t>
    </rPh>
    <rPh sb="33" eb="35">
      <t>カンキョウ</t>
    </rPh>
    <rPh sb="37" eb="39">
      <t>チョウワ</t>
    </rPh>
    <phoneticPr fontId="1"/>
  </si>
  <si>
    <t>浜　松</t>
    <rPh sb="0" eb="1">
      <t>ハマ</t>
    </rPh>
    <rPh sb="2" eb="3">
      <t>マツ</t>
    </rPh>
    <phoneticPr fontId="13"/>
  </si>
  <si>
    <t>浜松駅前
旭・砂山地区</t>
    <phoneticPr fontId="59"/>
  </si>
  <si>
    <t>浜松市</t>
    <rPh sb="0" eb="3">
      <t>ハママツシ</t>
    </rPh>
    <phoneticPr fontId="59"/>
  </si>
  <si>
    <t>商業</t>
    <rPh sb="0" eb="2">
      <t>ショウギョウ</t>
    </rPh>
    <phoneticPr fontId="59"/>
  </si>
  <si>
    <t>駅前にふさわしい都市景観形成</t>
    <rPh sb="0" eb="2">
      <t>エキマエ</t>
    </rPh>
    <rPh sb="8" eb="10">
      <t>トシ</t>
    </rPh>
    <rPh sb="10" eb="12">
      <t>ケイカン</t>
    </rPh>
    <rPh sb="12" eb="14">
      <t>ケイセイ</t>
    </rPh>
    <phoneticPr fontId="59"/>
  </si>
  <si>
    <t>土地区画整理事業（市）</t>
    <rPh sb="0" eb="2">
      <t>トチ</t>
    </rPh>
    <rPh sb="2" eb="4">
      <t>クカク</t>
    </rPh>
    <rPh sb="4" eb="6">
      <t>セイリ</t>
    </rPh>
    <rPh sb="6" eb="8">
      <t>ジギョウ</t>
    </rPh>
    <rPh sb="9" eb="10">
      <t>シ</t>
    </rPh>
    <phoneticPr fontId="59"/>
  </si>
  <si>
    <t>○</t>
    <phoneticPr fontId="13"/>
  </si>
  <si>
    <t>○</t>
    <phoneticPr fontId="59"/>
  </si>
  <si>
    <t>色彩</t>
    <rPh sb="0" eb="2">
      <t>シキサイ</t>
    </rPh>
    <phoneticPr fontId="59"/>
  </si>
  <si>
    <t>看板</t>
    <rPh sb="0" eb="2">
      <t>カンバン</t>
    </rPh>
    <phoneticPr fontId="59"/>
  </si>
  <si>
    <t>浜　松</t>
    <phoneticPr fontId="13"/>
  </si>
  <si>
    <t>都田地区</t>
    <rPh sb="0" eb="2">
      <t>ミヤコダ</t>
    </rPh>
    <rPh sb="2" eb="4">
      <t>チク</t>
    </rPh>
    <phoneticPr fontId="59"/>
  </si>
  <si>
    <t>２専</t>
    <rPh sb="1" eb="2">
      <t>セン</t>
    </rPh>
    <phoneticPr fontId="59"/>
  </si>
  <si>
    <t>１中高</t>
    <rPh sb="1" eb="2">
      <t>チュウ</t>
    </rPh>
    <rPh sb="2" eb="3">
      <t>タカ</t>
    </rPh>
    <phoneticPr fontId="59"/>
  </si>
  <si>
    <t>土地区画整理地区の拠点にふさわしい住宅市街地の形成、居住環境の維持増進</t>
    <rPh sb="0" eb="2">
      <t>トチ</t>
    </rPh>
    <rPh sb="2" eb="4">
      <t>クカク</t>
    </rPh>
    <rPh sb="4" eb="6">
      <t>セイリ</t>
    </rPh>
    <rPh sb="6" eb="8">
      <t>チク</t>
    </rPh>
    <rPh sb="9" eb="11">
      <t>キョテン</t>
    </rPh>
    <rPh sb="17" eb="19">
      <t>ジュウタク</t>
    </rPh>
    <rPh sb="19" eb="22">
      <t>シガイチ</t>
    </rPh>
    <rPh sb="23" eb="25">
      <t>ケイセイ</t>
    </rPh>
    <rPh sb="26" eb="28">
      <t>キョジュウ</t>
    </rPh>
    <rPh sb="28" eb="30">
      <t>カンキョウ</t>
    </rPh>
    <rPh sb="31" eb="33">
      <t>イジ</t>
    </rPh>
    <rPh sb="33" eb="35">
      <t>ゾウシン</t>
    </rPh>
    <phoneticPr fontId="59"/>
  </si>
  <si>
    <t>●</t>
    <phoneticPr fontId="59"/>
  </si>
  <si>
    <t>住居</t>
    <rPh sb="0" eb="2">
      <t>ジュウキョ</t>
    </rPh>
    <phoneticPr fontId="59"/>
  </si>
  <si>
    <t>１住</t>
    <rPh sb="1" eb="2">
      <t>ジュウ</t>
    </rPh>
    <phoneticPr fontId="59"/>
  </si>
  <si>
    <t>形態</t>
    <rPh sb="0" eb="2">
      <t>ケイタイ</t>
    </rPh>
    <phoneticPr fontId="59"/>
  </si>
  <si>
    <t>近商</t>
    <rPh sb="0" eb="1">
      <t>キン</t>
    </rPh>
    <rPh sb="1" eb="2">
      <t>ショウ</t>
    </rPh>
    <phoneticPr fontId="59"/>
  </si>
  <si>
    <t>広告</t>
    <rPh sb="0" eb="2">
      <t>コウコク</t>
    </rPh>
    <phoneticPr fontId="13"/>
  </si>
  <si>
    <t>擁壁高</t>
    <rPh sb="0" eb="1">
      <t>ヨウ</t>
    </rPh>
    <rPh sb="1" eb="2">
      <t>ヘキ</t>
    </rPh>
    <rPh sb="2" eb="3">
      <t>タカ</t>
    </rPh>
    <phoneticPr fontId="13"/>
  </si>
  <si>
    <t>志都呂地区</t>
    <rPh sb="0" eb="1">
      <t>シ</t>
    </rPh>
    <rPh sb="1" eb="2">
      <t>ト</t>
    </rPh>
    <rPh sb="2" eb="3">
      <t>ロ</t>
    </rPh>
    <rPh sb="3" eb="5">
      <t>チク</t>
    </rPh>
    <phoneticPr fontId="59"/>
  </si>
  <si>
    <t>市街化
調整
区域</t>
    <rPh sb="0" eb="2">
      <t>シガイ</t>
    </rPh>
    <rPh sb="2" eb="3">
      <t>カ</t>
    </rPh>
    <rPh sb="4" eb="6">
      <t>チョウセイ</t>
    </rPh>
    <rPh sb="7" eb="9">
      <t>クイキ</t>
    </rPh>
    <phoneticPr fontId="59"/>
  </si>
  <si>
    <t>１中高</t>
    <rPh sb="1" eb="3">
      <t>チュウコウ</t>
    </rPh>
    <phoneticPr fontId="59"/>
  </si>
  <si>
    <t>民間開発の良好な住宅地の保全と地区施設整備による既成市街地における良好な住宅地の形成</t>
    <phoneticPr fontId="59"/>
  </si>
  <si>
    <t>市街化区域編入</t>
    <phoneticPr fontId="59"/>
  </si>
  <si>
    <t>高丘商業業務地区</t>
    <rPh sb="0" eb="2">
      <t>タカオカ</t>
    </rPh>
    <rPh sb="2" eb="4">
      <t>ショウギョウ</t>
    </rPh>
    <rPh sb="4" eb="6">
      <t>ギョウム</t>
    </rPh>
    <rPh sb="6" eb="8">
      <t>チク</t>
    </rPh>
    <phoneticPr fontId="59"/>
  </si>
  <si>
    <t>浜松市</t>
    <rPh sb="0" eb="2">
      <t>ハママツ</t>
    </rPh>
    <rPh sb="2" eb="3">
      <t>シ</t>
    </rPh>
    <phoneticPr fontId="59"/>
  </si>
  <si>
    <t>土地区画整理地区の適正な商業業務機能の充実・更新を増進し地域の核の形成</t>
    <phoneticPr fontId="59"/>
  </si>
  <si>
    <t>土地区画整理事業（市）</t>
    <rPh sb="9" eb="10">
      <t>シ</t>
    </rPh>
    <phoneticPr fontId="59"/>
  </si>
  <si>
    <t>工業</t>
    <rPh sb="0" eb="2">
      <t>コウギョウ</t>
    </rPh>
    <phoneticPr fontId="59"/>
  </si>
  <si>
    <t>佐鳴湖西岸
地区</t>
    <rPh sb="0" eb="1">
      <t>サ</t>
    </rPh>
    <rPh sb="1" eb="2">
      <t>ナ</t>
    </rPh>
    <rPh sb="2" eb="3">
      <t>コ</t>
    </rPh>
    <rPh sb="3" eb="4">
      <t>ニシ</t>
    </rPh>
    <rPh sb="4" eb="5">
      <t>ガン</t>
    </rPh>
    <rPh sb="6" eb="8">
      <t>チク</t>
    </rPh>
    <phoneticPr fontId="59"/>
  </si>
  <si>
    <t>浜松市</t>
    <rPh sb="0" eb="2">
      <t>ハママツシ</t>
    </rPh>
    <rPh sb="2" eb="3">
      <t>シ</t>
    </rPh>
    <phoneticPr fontId="59"/>
  </si>
  <si>
    <t>１低</t>
    <phoneticPr fontId="59"/>
  </si>
  <si>
    <t>佐鳴湖周辺の豊かな自然環境と一体となる緑あふれる良好な景観を有する市街地の形成</t>
    <rPh sb="0" eb="1">
      <t>サ</t>
    </rPh>
    <rPh sb="1" eb="2">
      <t>ナ</t>
    </rPh>
    <rPh sb="2" eb="3">
      <t>コ</t>
    </rPh>
    <rPh sb="3" eb="5">
      <t>シュウヘン</t>
    </rPh>
    <rPh sb="6" eb="7">
      <t>ユタ</t>
    </rPh>
    <rPh sb="9" eb="11">
      <t>シゼン</t>
    </rPh>
    <rPh sb="11" eb="13">
      <t>カンキョウ</t>
    </rPh>
    <rPh sb="14" eb="16">
      <t>イッタイ</t>
    </rPh>
    <rPh sb="19" eb="20">
      <t>ミドリ</t>
    </rPh>
    <rPh sb="24" eb="26">
      <t>リョウコウ</t>
    </rPh>
    <rPh sb="27" eb="29">
      <t>ケイカン</t>
    </rPh>
    <rPh sb="30" eb="31">
      <t>ユウ</t>
    </rPh>
    <rPh sb="33" eb="36">
      <t>シガイチ</t>
    </rPh>
    <rPh sb="37" eb="39">
      <t>ケイセイ</t>
    </rPh>
    <phoneticPr fontId="59"/>
  </si>
  <si>
    <t>土地区画整理事業(組合）風致種別の変更</t>
    <rPh sb="0" eb="2">
      <t>トチ</t>
    </rPh>
    <rPh sb="2" eb="4">
      <t>クカク</t>
    </rPh>
    <rPh sb="4" eb="6">
      <t>セイリ</t>
    </rPh>
    <rPh sb="6" eb="8">
      <t>ジギョウ</t>
    </rPh>
    <rPh sb="9" eb="11">
      <t>クミアイ</t>
    </rPh>
    <rPh sb="12" eb="14">
      <t>フウチ</t>
    </rPh>
    <rPh sb="14" eb="16">
      <t>シュベツ</t>
    </rPh>
    <rPh sb="17" eb="19">
      <t>ヘンコウ</t>
    </rPh>
    <phoneticPr fontId="59"/>
  </si>
  <si>
    <t>生垣
補助
制度</t>
    <phoneticPr fontId="13"/>
  </si>
  <si>
    <t>１中高</t>
    <rPh sb="1" eb="2">
      <t>チュウ</t>
    </rPh>
    <rPh sb="2" eb="3">
      <t>コウ</t>
    </rPh>
    <phoneticPr fontId="59"/>
  </si>
  <si>
    <t>広告</t>
    <rPh sb="0" eb="2">
      <t>コウコク</t>
    </rPh>
    <phoneticPr fontId="59"/>
  </si>
  <si>
    <t>東第一地区</t>
    <rPh sb="0" eb="1">
      <t>ヒガシ</t>
    </rPh>
    <rPh sb="1" eb="3">
      <t>ダイイチ</t>
    </rPh>
    <rPh sb="3" eb="5">
      <t>チク</t>
    </rPh>
    <phoneticPr fontId="59"/>
  </si>
  <si>
    <t>市の顔としてふさわしい個性的で魅力ある市街地の形成</t>
    <rPh sb="0" eb="1">
      <t>シ</t>
    </rPh>
    <rPh sb="2" eb="3">
      <t>カオ</t>
    </rPh>
    <rPh sb="11" eb="14">
      <t>コセイテキ</t>
    </rPh>
    <rPh sb="15" eb="17">
      <t>ミリョク</t>
    </rPh>
    <rPh sb="19" eb="22">
      <t>シガイチ</t>
    </rPh>
    <rPh sb="23" eb="25">
      <t>ケイセイ</t>
    </rPh>
    <phoneticPr fontId="59"/>
  </si>
  <si>
    <t>商業</t>
    <rPh sb="0" eb="1">
      <t>ショウ</t>
    </rPh>
    <rPh sb="1" eb="2">
      <t>ギョウ</t>
    </rPh>
    <phoneticPr fontId="59"/>
  </si>
  <si>
    <t>東第二地区</t>
    <rPh sb="0" eb="1">
      <t>ヒガシ</t>
    </rPh>
    <rPh sb="1" eb="2">
      <t>ダイ</t>
    </rPh>
    <rPh sb="2" eb="3">
      <t>２</t>
    </rPh>
    <rPh sb="3" eb="5">
      <t>チク</t>
    </rPh>
    <phoneticPr fontId="59"/>
  </si>
  <si>
    <t>和地地区</t>
    <rPh sb="0" eb="1">
      <t>ワチ</t>
    </rPh>
    <rPh sb="1" eb="2">
      <t>ジ</t>
    </rPh>
    <rPh sb="2" eb="4">
      <t>チク</t>
    </rPh>
    <phoneticPr fontId="59"/>
  </si>
  <si>
    <t>１低</t>
    <phoneticPr fontId="13"/>
  </si>
  <si>
    <t>職住近接型及び自然環境共生型の健全な市街地の形成</t>
    <rPh sb="0" eb="2">
      <t>ショクジュウ</t>
    </rPh>
    <rPh sb="2" eb="4">
      <t>キンセツ</t>
    </rPh>
    <rPh sb="4" eb="5">
      <t>ガタ</t>
    </rPh>
    <rPh sb="5" eb="6">
      <t>オヨ</t>
    </rPh>
    <rPh sb="7" eb="9">
      <t>シゼン</t>
    </rPh>
    <rPh sb="9" eb="11">
      <t>カンキョウ</t>
    </rPh>
    <rPh sb="11" eb="13">
      <t>キョウセイ</t>
    </rPh>
    <rPh sb="13" eb="14">
      <t>ガタ</t>
    </rPh>
    <rPh sb="15" eb="17">
      <t>ケンゼン</t>
    </rPh>
    <rPh sb="18" eb="21">
      <t>シガイチ</t>
    </rPh>
    <rPh sb="22" eb="24">
      <t>ケイセイ</t>
    </rPh>
    <phoneticPr fontId="59"/>
  </si>
  <si>
    <t>土地区画整理事業（組合）</t>
    <phoneticPr fontId="59"/>
  </si>
  <si>
    <t>緑化</t>
    <rPh sb="0" eb="2">
      <t>リョッカ</t>
    </rPh>
    <phoneticPr fontId="59"/>
  </si>
  <si>
    <t>工専</t>
    <rPh sb="0" eb="1">
      <t>コウ</t>
    </rPh>
    <rPh sb="1" eb="2">
      <t>セン</t>
    </rPh>
    <phoneticPr fontId="59"/>
  </si>
  <si>
    <t>準住</t>
    <rPh sb="0" eb="1">
      <t>ジュン</t>
    </rPh>
    <rPh sb="1" eb="2">
      <t>ジュウ</t>
    </rPh>
    <phoneticPr fontId="59"/>
  </si>
  <si>
    <t>付帯設備</t>
    <rPh sb="0" eb="2">
      <t>フタイ</t>
    </rPh>
    <rPh sb="2" eb="4">
      <t>セツビ</t>
    </rPh>
    <phoneticPr fontId="59"/>
  </si>
  <si>
    <t>工専</t>
    <rPh sb="0" eb="1">
      <t>コウギョウ</t>
    </rPh>
    <rPh sb="1" eb="2">
      <t>セン</t>
    </rPh>
    <phoneticPr fontId="59"/>
  </si>
  <si>
    <t>地盤高</t>
    <rPh sb="0" eb="2">
      <t>ジバン</t>
    </rPh>
    <rPh sb="2" eb="3">
      <t>タカ</t>
    </rPh>
    <phoneticPr fontId="13"/>
  </si>
  <si>
    <t>堀出前地区</t>
    <rPh sb="0" eb="1">
      <t>ホリ</t>
    </rPh>
    <rPh sb="1" eb="2">
      <t>デ</t>
    </rPh>
    <rPh sb="2" eb="3">
      <t>マエ</t>
    </rPh>
    <rPh sb="3" eb="5">
      <t>チク</t>
    </rPh>
    <phoneticPr fontId="59"/>
  </si>
  <si>
    <t>２中高</t>
    <rPh sb="1" eb="2">
      <t>チュウ</t>
    </rPh>
    <rPh sb="2" eb="3">
      <t>コウ</t>
    </rPh>
    <phoneticPr fontId="59"/>
  </si>
  <si>
    <t>良好な居住環境形成と快適で豊な町並み形成</t>
    <rPh sb="0" eb="2">
      <t>リョウコウ</t>
    </rPh>
    <rPh sb="3" eb="5">
      <t>キョジュウ</t>
    </rPh>
    <rPh sb="5" eb="7">
      <t>カンキョウ</t>
    </rPh>
    <rPh sb="7" eb="9">
      <t>ケイセイ</t>
    </rPh>
    <rPh sb="10" eb="12">
      <t>カイテキ</t>
    </rPh>
    <rPh sb="13" eb="14">
      <t>ユタカ</t>
    </rPh>
    <rPh sb="15" eb="17">
      <t>マチナ</t>
    </rPh>
    <rPh sb="18" eb="20">
      <t>ケイセイ</t>
    </rPh>
    <phoneticPr fontId="59"/>
  </si>
  <si>
    <t>土地区画整理事業（組合）</t>
    <rPh sb="0" eb="2">
      <t>トチ</t>
    </rPh>
    <rPh sb="2" eb="4">
      <t>クカク</t>
    </rPh>
    <rPh sb="4" eb="6">
      <t>セイリ</t>
    </rPh>
    <rPh sb="6" eb="8">
      <t>ジギョウ</t>
    </rPh>
    <rPh sb="9" eb="11">
      <t>クミアイ</t>
    </rPh>
    <phoneticPr fontId="59"/>
  </si>
  <si>
    <t>準住</t>
    <rPh sb="0" eb="1">
      <t>ジュン</t>
    </rPh>
    <rPh sb="1" eb="2">
      <t>ス</t>
    </rPh>
    <phoneticPr fontId="59"/>
  </si>
  <si>
    <t>準工</t>
    <rPh sb="0" eb="1">
      <t>ジュン</t>
    </rPh>
    <rPh sb="1" eb="2">
      <t>コウ</t>
    </rPh>
    <phoneticPr fontId="59"/>
  </si>
  <si>
    <t>地盤高</t>
    <rPh sb="0" eb="2">
      <t>ジバン</t>
    </rPh>
    <rPh sb="2" eb="3">
      <t>タカ</t>
    </rPh>
    <phoneticPr fontId="59"/>
  </si>
  <si>
    <t>西都地区</t>
    <rPh sb="0" eb="1">
      <t>ニシ</t>
    </rPh>
    <rPh sb="1" eb="2">
      <t>ト</t>
    </rPh>
    <rPh sb="2" eb="4">
      <t>チク</t>
    </rPh>
    <phoneticPr fontId="59"/>
  </si>
  <si>
    <t>地域交流拠点にふさわしい魅力と活力ある市街地の形成</t>
    <rPh sb="0" eb="2">
      <t>チイキ</t>
    </rPh>
    <rPh sb="2" eb="4">
      <t>コウリュウ</t>
    </rPh>
    <rPh sb="4" eb="6">
      <t>キョテン</t>
    </rPh>
    <rPh sb="12" eb="14">
      <t>ミリョク</t>
    </rPh>
    <rPh sb="15" eb="17">
      <t>カツリョク</t>
    </rPh>
    <rPh sb="19" eb="22">
      <t>シガイチ</t>
    </rPh>
    <rPh sb="23" eb="25">
      <t>ケイセイ</t>
    </rPh>
    <phoneticPr fontId="59"/>
  </si>
  <si>
    <t>北側斜線</t>
    <rPh sb="0" eb="2">
      <t>キタガワ</t>
    </rPh>
    <rPh sb="2" eb="4">
      <t>シャセン</t>
    </rPh>
    <phoneticPr fontId="59"/>
  </si>
  <si>
    <t>制限</t>
    <rPh sb="0" eb="2">
      <t>セイゲン</t>
    </rPh>
    <phoneticPr fontId="59"/>
  </si>
  <si>
    <t>浜北新都市
地区</t>
    <rPh sb="0" eb="2">
      <t>ハマキタ</t>
    </rPh>
    <rPh sb="2" eb="3">
      <t>シン</t>
    </rPh>
    <rPh sb="3" eb="5">
      <t>トシ</t>
    </rPh>
    <rPh sb="6" eb="8">
      <t>チク</t>
    </rPh>
    <phoneticPr fontId="59"/>
  </si>
  <si>
    <t>良好な住宅地及び工業地の設置による健全な市街地の形成、ゆとりある住環境の維持増進を図る</t>
    <rPh sb="0" eb="2">
      <t>リョウコウ</t>
    </rPh>
    <rPh sb="3" eb="5">
      <t>ジュウタク</t>
    </rPh>
    <rPh sb="5" eb="6">
      <t>チ</t>
    </rPh>
    <rPh sb="6" eb="7">
      <t>オヨ</t>
    </rPh>
    <rPh sb="8" eb="11">
      <t>コウギョウチ</t>
    </rPh>
    <rPh sb="12" eb="14">
      <t>セッチ</t>
    </rPh>
    <rPh sb="17" eb="19">
      <t>ケンゼン</t>
    </rPh>
    <rPh sb="20" eb="23">
      <t>シガイチ</t>
    </rPh>
    <rPh sb="24" eb="26">
      <t>ケイセイ</t>
    </rPh>
    <rPh sb="32" eb="35">
      <t>ジュウカンキョウ</t>
    </rPh>
    <rPh sb="36" eb="38">
      <t>イジ</t>
    </rPh>
    <rPh sb="38" eb="40">
      <t>ゾウシン</t>
    </rPh>
    <rPh sb="41" eb="42">
      <t>ハカ</t>
    </rPh>
    <phoneticPr fontId="59"/>
  </si>
  <si>
    <t>土地区画整理事業　　　　　　　（公団→現:都市再生機構）</t>
    <rPh sb="0" eb="2">
      <t>トチ</t>
    </rPh>
    <rPh sb="2" eb="4">
      <t>クカク</t>
    </rPh>
    <rPh sb="4" eb="6">
      <t>セイリ</t>
    </rPh>
    <rPh sb="6" eb="8">
      <t>ジギョウ</t>
    </rPh>
    <rPh sb="16" eb="18">
      <t>コウダン</t>
    </rPh>
    <rPh sb="19" eb="20">
      <t>ゲン</t>
    </rPh>
    <rPh sb="21" eb="23">
      <t>トシ</t>
    </rPh>
    <rPh sb="23" eb="25">
      <t>サイセイ</t>
    </rPh>
    <rPh sb="25" eb="27">
      <t>キコウ</t>
    </rPh>
    <phoneticPr fontId="59"/>
  </si>
  <si>
    <t>　</t>
    <phoneticPr fontId="59"/>
  </si>
  <si>
    <t>工専</t>
    <phoneticPr fontId="59"/>
  </si>
  <si>
    <t>２低層</t>
    <rPh sb="1" eb="2">
      <t>テイ</t>
    </rPh>
    <rPh sb="2" eb="3">
      <t>ソウ</t>
    </rPh>
    <phoneticPr fontId="59"/>
  </si>
  <si>
    <t>　</t>
    <phoneticPr fontId="13"/>
  </si>
  <si>
    <t xml:space="preserve"> </t>
    <phoneticPr fontId="59"/>
  </si>
  <si>
    <t xml:space="preserve"> </t>
    <phoneticPr fontId="13"/>
  </si>
  <si>
    <t>井伊谷地区</t>
    <rPh sb="0" eb="1">
      <t>イ</t>
    </rPh>
    <rPh sb="1" eb="2">
      <t>イトウ</t>
    </rPh>
    <rPh sb="2" eb="3">
      <t>タニ</t>
    </rPh>
    <rPh sb="3" eb="5">
      <t>チク</t>
    </rPh>
    <phoneticPr fontId="59"/>
  </si>
  <si>
    <t>健全な市街地の形成</t>
    <rPh sb="0" eb="2">
      <t>ケンゼン</t>
    </rPh>
    <rPh sb="3" eb="6">
      <t>シガイチ</t>
    </rPh>
    <rPh sb="7" eb="9">
      <t>ケイセイ</t>
    </rPh>
    <phoneticPr fontId="59"/>
  </si>
  <si>
    <t>中瀬南部地区</t>
    <rPh sb="0" eb="2">
      <t>ナカセ</t>
    </rPh>
    <rPh sb="2" eb="4">
      <t>ナンブ</t>
    </rPh>
    <rPh sb="4" eb="6">
      <t>チク</t>
    </rPh>
    <phoneticPr fontId="59"/>
  </si>
  <si>
    <t>健全でゆとりある住環境の増進</t>
    <rPh sb="0" eb="2">
      <t>ケンゼン</t>
    </rPh>
    <rPh sb="8" eb="11">
      <t>ジュウカンキョウ</t>
    </rPh>
    <rPh sb="12" eb="14">
      <t>ゾウシン</t>
    </rPh>
    <phoneticPr fontId="59"/>
  </si>
  <si>
    <t>１中高</t>
    <rPh sb="1" eb="2">
      <t>チュウ</t>
    </rPh>
    <rPh sb="2" eb="3">
      <t>タカ</t>
    </rPh>
    <phoneticPr fontId="13"/>
  </si>
  <si>
    <t>１中高</t>
    <rPh sb="1" eb="2">
      <t>チュウ</t>
    </rPh>
    <rPh sb="2" eb="3">
      <t>コウ</t>
    </rPh>
    <phoneticPr fontId="13"/>
  </si>
  <si>
    <t>準住</t>
    <phoneticPr fontId="13"/>
  </si>
  <si>
    <t>西美薗西地区</t>
    <rPh sb="0" eb="1">
      <t>ニシ</t>
    </rPh>
    <rPh sb="1" eb="2">
      <t>ミ</t>
    </rPh>
    <rPh sb="2" eb="3">
      <t>ソノ</t>
    </rPh>
    <rPh sb="3" eb="4">
      <t>ニシ</t>
    </rPh>
    <rPh sb="4" eb="6">
      <t>チク</t>
    </rPh>
    <phoneticPr fontId="59"/>
  </si>
  <si>
    <t>健全な市街地の形成及びゆとりある住環境の維持増進を図る</t>
    <rPh sb="0" eb="2">
      <t>ケンゼン</t>
    </rPh>
    <rPh sb="3" eb="6">
      <t>シガイチ</t>
    </rPh>
    <rPh sb="7" eb="9">
      <t>ケイセイ</t>
    </rPh>
    <rPh sb="9" eb="10">
      <t>オヨ</t>
    </rPh>
    <rPh sb="16" eb="17">
      <t>ジュウ</t>
    </rPh>
    <rPh sb="17" eb="19">
      <t>カンキョウ</t>
    </rPh>
    <rPh sb="20" eb="22">
      <t>イジ</t>
    </rPh>
    <rPh sb="22" eb="24">
      <t>ゾウシン</t>
    </rPh>
    <rPh sb="25" eb="26">
      <t>ハカ</t>
    </rPh>
    <phoneticPr fontId="59"/>
  </si>
  <si>
    <t>船明地区</t>
    <rPh sb="0" eb="1">
      <t>センメイ</t>
    </rPh>
    <rPh sb="1" eb="2">
      <t>アカ</t>
    </rPh>
    <rPh sb="2" eb="4">
      <t>チク</t>
    </rPh>
    <phoneticPr fontId="59"/>
  </si>
  <si>
    <t>快適性と利便性に満ちた魅力ある市街地環境の形成</t>
    <rPh sb="0" eb="3">
      <t>カイテキセイ</t>
    </rPh>
    <rPh sb="4" eb="7">
      <t>リベンセイ</t>
    </rPh>
    <rPh sb="8" eb="9">
      <t>ミ</t>
    </rPh>
    <rPh sb="11" eb="13">
      <t>ミリョク</t>
    </rPh>
    <rPh sb="15" eb="18">
      <t>シガイチ</t>
    </rPh>
    <rPh sb="18" eb="20">
      <t>カンキョウ</t>
    </rPh>
    <rPh sb="21" eb="23">
      <t>ケイセイ</t>
    </rPh>
    <phoneticPr fontId="59"/>
  </si>
  <si>
    <t>卸本町地区</t>
    <rPh sb="0" eb="1">
      <t>オロシ</t>
    </rPh>
    <rPh sb="1" eb="3">
      <t>ホンマチ</t>
    </rPh>
    <rPh sb="3" eb="4">
      <t>チ</t>
    </rPh>
    <rPh sb="4" eb="5">
      <t>ク</t>
    </rPh>
    <phoneticPr fontId="13"/>
  </si>
  <si>
    <t>市街化
調整
区域</t>
    <rPh sb="4" eb="6">
      <t>チョウセイ</t>
    </rPh>
    <rPh sb="7" eb="9">
      <t>クイキ</t>
    </rPh>
    <phoneticPr fontId="59"/>
  </si>
  <si>
    <t>従来の商業機能に加えて多彩な都市機能を導入し活力あるまちの形成を図る</t>
    <rPh sb="0" eb="2">
      <t>ジュウライ</t>
    </rPh>
    <rPh sb="3" eb="5">
      <t>ショウギョウ</t>
    </rPh>
    <rPh sb="5" eb="7">
      <t>キノウ</t>
    </rPh>
    <rPh sb="8" eb="9">
      <t>クワ</t>
    </rPh>
    <rPh sb="11" eb="13">
      <t>タサイ</t>
    </rPh>
    <rPh sb="14" eb="16">
      <t>トシ</t>
    </rPh>
    <rPh sb="16" eb="18">
      <t>キノウ</t>
    </rPh>
    <rPh sb="19" eb="21">
      <t>ドウニュウ</t>
    </rPh>
    <rPh sb="22" eb="24">
      <t>カツリョク</t>
    </rPh>
    <rPh sb="29" eb="31">
      <t>ケイセイ</t>
    </rPh>
    <rPh sb="32" eb="33">
      <t>ハカ</t>
    </rPh>
    <phoneticPr fontId="13"/>
  </si>
  <si>
    <t>住民発意
（申出）</t>
    <rPh sb="6" eb="8">
      <t>モウシデ</t>
    </rPh>
    <phoneticPr fontId="13"/>
  </si>
  <si>
    <t>（イ）</t>
    <phoneticPr fontId="13"/>
  </si>
  <si>
    <t>色彩</t>
    <rPh sb="0" eb="2">
      <t>シキサイ</t>
    </rPh>
    <phoneticPr fontId="13"/>
  </si>
  <si>
    <t>看板</t>
    <rPh sb="0" eb="2">
      <t>カンバン</t>
    </rPh>
    <phoneticPr fontId="13"/>
  </si>
  <si>
    <t>平口地区</t>
    <rPh sb="0" eb="1">
      <t>ヒラ</t>
    </rPh>
    <rPh sb="1" eb="2">
      <t>クチ</t>
    </rPh>
    <rPh sb="2" eb="3">
      <t>チ</t>
    </rPh>
    <rPh sb="3" eb="4">
      <t>ク</t>
    </rPh>
    <phoneticPr fontId="13"/>
  </si>
  <si>
    <t>適切な土地利用形態の維持</t>
    <rPh sb="0" eb="2">
      <t>テキセツ</t>
    </rPh>
    <rPh sb="3" eb="5">
      <t>トチ</t>
    </rPh>
    <rPh sb="5" eb="7">
      <t>リヨウ</t>
    </rPh>
    <rPh sb="7" eb="9">
      <t>ケイタイ</t>
    </rPh>
    <rPh sb="10" eb="12">
      <t>イジ</t>
    </rPh>
    <phoneticPr fontId="13"/>
  </si>
  <si>
    <t>土地区画整理事業（組合）</t>
    <phoneticPr fontId="13"/>
  </si>
  <si>
    <t>山手町地区</t>
    <rPh sb="0" eb="2">
      <t>ヤマテ</t>
    </rPh>
    <rPh sb="2" eb="3">
      <t>チョウ</t>
    </rPh>
    <rPh sb="3" eb="5">
      <t>チク</t>
    </rPh>
    <phoneticPr fontId="13"/>
  </si>
  <si>
    <t>１中高</t>
    <phoneticPr fontId="59"/>
  </si>
  <si>
    <t>低層住宅を主体とした落ち着きのあるまちを実現するため</t>
    <rPh sb="0" eb="2">
      <t>テイソウ</t>
    </rPh>
    <rPh sb="2" eb="4">
      <t>ジュウタク</t>
    </rPh>
    <rPh sb="5" eb="7">
      <t>シュタイ</t>
    </rPh>
    <rPh sb="10" eb="11">
      <t>オ</t>
    </rPh>
    <rPh sb="12" eb="13">
      <t>ツ</t>
    </rPh>
    <rPh sb="20" eb="22">
      <t>ジツゲン</t>
    </rPh>
    <phoneticPr fontId="59"/>
  </si>
  <si>
    <t>住民発意
(申出）</t>
    <rPh sb="6" eb="8">
      <t>モウシデ</t>
    </rPh>
    <phoneticPr fontId="59"/>
  </si>
  <si>
    <t>２住</t>
    <rPh sb="1" eb="2">
      <t>ジュウ</t>
    </rPh>
    <phoneticPr fontId="59"/>
  </si>
  <si>
    <t>蜆塚一丁目
南部地区</t>
    <rPh sb="0" eb="1">
      <t>シジミ</t>
    </rPh>
    <rPh sb="1" eb="2">
      <t>ヅカ</t>
    </rPh>
    <rPh sb="2" eb="5">
      <t>イッチョウメ</t>
    </rPh>
    <rPh sb="6" eb="8">
      <t>ナンブ</t>
    </rPh>
    <rPh sb="8" eb="10">
      <t>チク</t>
    </rPh>
    <phoneticPr fontId="59"/>
  </si>
  <si>
    <t>歴史や文化に包まれた良好な住環境を保全し、コミュニティ豊かな快適で健全な住宅地の形成を図る</t>
    <rPh sb="0" eb="2">
      <t>レキシ</t>
    </rPh>
    <rPh sb="3" eb="5">
      <t>ブンカ</t>
    </rPh>
    <rPh sb="6" eb="7">
      <t>ツツ</t>
    </rPh>
    <rPh sb="10" eb="12">
      <t>リョウコウ</t>
    </rPh>
    <rPh sb="13" eb="16">
      <t>ジュウカンキョウ</t>
    </rPh>
    <rPh sb="17" eb="19">
      <t>ホゼン</t>
    </rPh>
    <rPh sb="27" eb="28">
      <t>ユタ</t>
    </rPh>
    <rPh sb="30" eb="32">
      <t>カイテキ</t>
    </rPh>
    <rPh sb="33" eb="35">
      <t>ケンゼン</t>
    </rPh>
    <rPh sb="36" eb="39">
      <t>ジュウタクチ</t>
    </rPh>
    <rPh sb="40" eb="42">
      <t>ケイセイ</t>
    </rPh>
    <rPh sb="43" eb="44">
      <t>ハカ</t>
    </rPh>
    <phoneticPr fontId="59"/>
  </si>
  <si>
    <t>住民発意　　（申出）</t>
    <rPh sb="0" eb="2">
      <t>ジュウミン</t>
    </rPh>
    <rPh sb="2" eb="4">
      <t>ハツイ</t>
    </rPh>
    <rPh sb="7" eb="9">
      <t>モウシデ</t>
    </rPh>
    <phoneticPr fontId="59"/>
  </si>
  <si>
    <t>１住</t>
    <rPh sb="1" eb="2">
      <t>ジュウ</t>
    </rPh>
    <phoneticPr fontId="13"/>
  </si>
  <si>
    <t>かつ4層</t>
    <rPh sb="3" eb="4">
      <t>ソウ</t>
    </rPh>
    <phoneticPr fontId="59"/>
  </si>
  <si>
    <t>蜆塚二区地区</t>
    <rPh sb="0" eb="1">
      <t>シジミ</t>
    </rPh>
    <rPh sb="1" eb="2">
      <t>ヅカ</t>
    </rPh>
    <rPh sb="2" eb="4">
      <t>２ク</t>
    </rPh>
    <rPh sb="4" eb="6">
      <t>チク</t>
    </rPh>
    <phoneticPr fontId="59"/>
  </si>
  <si>
    <t>緑豊かで落ち着きのある質の高い住環境を保全するとともに、住民が安心して暮らせる、住み良いまちの形成を図る</t>
    <rPh sb="0" eb="1">
      <t>ミドリ</t>
    </rPh>
    <rPh sb="1" eb="2">
      <t>ユタ</t>
    </rPh>
    <rPh sb="4" eb="5">
      <t>オ</t>
    </rPh>
    <rPh sb="6" eb="7">
      <t>ツ</t>
    </rPh>
    <rPh sb="11" eb="12">
      <t>シツ</t>
    </rPh>
    <rPh sb="13" eb="14">
      <t>タカ</t>
    </rPh>
    <rPh sb="15" eb="18">
      <t>ジュウカンキョウ</t>
    </rPh>
    <rPh sb="19" eb="21">
      <t>ホゼン</t>
    </rPh>
    <rPh sb="28" eb="30">
      <t>ジュウミン</t>
    </rPh>
    <rPh sb="31" eb="33">
      <t>アンシン</t>
    </rPh>
    <rPh sb="35" eb="36">
      <t>ク</t>
    </rPh>
    <rPh sb="40" eb="41">
      <t>ス</t>
    </rPh>
    <rPh sb="42" eb="43">
      <t>ヨ</t>
    </rPh>
    <rPh sb="47" eb="49">
      <t>ケイセイ</t>
    </rPh>
    <rPh sb="50" eb="51">
      <t>ハカ</t>
    </rPh>
    <phoneticPr fontId="13"/>
  </si>
  <si>
    <t>住民発意
（申出）</t>
    <rPh sb="0" eb="2">
      <t>ジュウミン</t>
    </rPh>
    <rPh sb="2" eb="4">
      <t>ハツイ</t>
    </rPh>
    <rPh sb="6" eb="8">
      <t>モウシデ</t>
    </rPh>
    <phoneticPr fontId="59"/>
  </si>
  <si>
    <t>西上池川地区</t>
    <rPh sb="0" eb="1">
      <t>ニシ</t>
    </rPh>
    <rPh sb="1" eb="2">
      <t>カミ</t>
    </rPh>
    <rPh sb="2" eb="4">
      <t>イケガワ</t>
    </rPh>
    <rPh sb="4" eb="6">
      <t>チク</t>
    </rPh>
    <phoneticPr fontId="13"/>
  </si>
  <si>
    <t>落ち着きのある市街地の環境を保全するとともに、緑豊かで住民が安心・安全に暮らせる「住み良いまち」を形成する</t>
    <phoneticPr fontId="13"/>
  </si>
  <si>
    <t>住民発意
（申出）</t>
    <phoneticPr fontId="13"/>
  </si>
  <si>
    <t>緑化</t>
    <rPh sb="0" eb="2">
      <t>リョッカ</t>
    </rPh>
    <phoneticPr fontId="13"/>
  </si>
  <si>
    <t>２中高</t>
    <rPh sb="1" eb="2">
      <t>チュウ</t>
    </rPh>
    <rPh sb="2" eb="3">
      <t>コウ</t>
    </rPh>
    <phoneticPr fontId="13"/>
  </si>
  <si>
    <t>高竜地区</t>
    <rPh sb="0" eb="1">
      <t>コウ</t>
    </rPh>
    <rPh sb="1" eb="2">
      <t>リュウ</t>
    </rPh>
    <rPh sb="2" eb="4">
      <t>チク</t>
    </rPh>
    <phoneticPr fontId="13"/>
  </si>
  <si>
    <t>駅南口の新しい顔として、健全で良好な都市環境を形成し、かつｺﾐｭﾆﾃｨ豊かな「住み続けたい街」の形成を図る</t>
    <rPh sb="0" eb="1">
      <t>エキ</t>
    </rPh>
    <rPh sb="1" eb="2">
      <t>ミナミ</t>
    </rPh>
    <rPh sb="2" eb="3">
      <t>グチ</t>
    </rPh>
    <rPh sb="4" eb="5">
      <t>アタラ</t>
    </rPh>
    <rPh sb="7" eb="8">
      <t>カオ</t>
    </rPh>
    <rPh sb="12" eb="14">
      <t>ケンゼン</t>
    </rPh>
    <rPh sb="15" eb="17">
      <t>リョウコウ</t>
    </rPh>
    <rPh sb="18" eb="20">
      <t>トシ</t>
    </rPh>
    <rPh sb="20" eb="22">
      <t>カンキョウ</t>
    </rPh>
    <rPh sb="23" eb="25">
      <t>ケイセイ</t>
    </rPh>
    <rPh sb="35" eb="36">
      <t>ユタカ</t>
    </rPh>
    <rPh sb="39" eb="40">
      <t>ス</t>
    </rPh>
    <rPh sb="41" eb="42">
      <t>ツヅ</t>
    </rPh>
    <rPh sb="45" eb="46">
      <t>マチ</t>
    </rPh>
    <rPh sb="48" eb="50">
      <t>ケイセイ</t>
    </rPh>
    <rPh sb="51" eb="52">
      <t>ハカ</t>
    </rPh>
    <phoneticPr fontId="13"/>
  </si>
  <si>
    <t>土地区画整理事業（市）、
住民発意（提案）</t>
    <rPh sb="0" eb="2">
      <t>トチ</t>
    </rPh>
    <rPh sb="2" eb="4">
      <t>クカク</t>
    </rPh>
    <rPh sb="4" eb="6">
      <t>セイリ</t>
    </rPh>
    <rPh sb="6" eb="8">
      <t>ジギョウ</t>
    </rPh>
    <rPh sb="9" eb="10">
      <t>シ</t>
    </rPh>
    <rPh sb="13" eb="15">
      <t>ジュウミン</t>
    </rPh>
    <rPh sb="15" eb="17">
      <t>ハツイ</t>
    </rPh>
    <rPh sb="18" eb="20">
      <t>テイアン</t>
    </rPh>
    <phoneticPr fontId="13"/>
  </si>
  <si>
    <t>広沢二丁目3部地区</t>
    <rPh sb="0" eb="2">
      <t>ヒロサワ</t>
    </rPh>
    <rPh sb="2" eb="5">
      <t>ニチョウメ</t>
    </rPh>
    <rPh sb="6" eb="7">
      <t>ブ</t>
    </rPh>
    <rPh sb="7" eb="9">
      <t>チク</t>
    </rPh>
    <phoneticPr fontId="13"/>
  </si>
  <si>
    <t>豊かな緑や歴史に囲まれた住環境を保全し、誰もが住みたくなり、住むことに誇りを感じられるまち」を形成する</t>
    <rPh sb="0" eb="1">
      <t>ユタ</t>
    </rPh>
    <rPh sb="3" eb="4">
      <t>ミドリ</t>
    </rPh>
    <rPh sb="5" eb="7">
      <t>レキシ</t>
    </rPh>
    <rPh sb="8" eb="9">
      <t>カコ</t>
    </rPh>
    <rPh sb="12" eb="15">
      <t>ジュウカンキョウ</t>
    </rPh>
    <rPh sb="16" eb="18">
      <t>ホゼン</t>
    </rPh>
    <rPh sb="20" eb="21">
      <t>ダレ</t>
    </rPh>
    <rPh sb="23" eb="24">
      <t>ス</t>
    </rPh>
    <rPh sb="30" eb="31">
      <t>ス</t>
    </rPh>
    <rPh sb="35" eb="36">
      <t>ホコ</t>
    </rPh>
    <rPh sb="38" eb="39">
      <t>カン</t>
    </rPh>
    <rPh sb="47" eb="49">
      <t>ケイセイ</t>
    </rPh>
    <phoneticPr fontId="13"/>
  </si>
  <si>
    <t>天竜川駅南</t>
    <rPh sb="0" eb="2">
      <t>テンリュウ</t>
    </rPh>
    <rPh sb="2" eb="3">
      <t>ガワ</t>
    </rPh>
    <rPh sb="3" eb="4">
      <t>エキ</t>
    </rPh>
    <rPh sb="4" eb="5">
      <t>ミナミ</t>
    </rPh>
    <phoneticPr fontId="59"/>
  </si>
  <si>
    <t>JR天竜川駅の橋上化に伴い、駅前としての良好な都市環境を形成する</t>
    <rPh sb="2" eb="4">
      <t>テンリュウ</t>
    </rPh>
    <rPh sb="4" eb="5">
      <t>カワ</t>
    </rPh>
    <rPh sb="5" eb="6">
      <t>エキ</t>
    </rPh>
    <rPh sb="7" eb="9">
      <t>キョウジョウ</t>
    </rPh>
    <rPh sb="9" eb="10">
      <t>カ</t>
    </rPh>
    <rPh sb="11" eb="12">
      <t>トモナ</t>
    </rPh>
    <rPh sb="14" eb="16">
      <t>エキマエ</t>
    </rPh>
    <rPh sb="20" eb="22">
      <t>リョウコウ</t>
    </rPh>
    <rPh sb="23" eb="25">
      <t>トシ</t>
    </rPh>
    <rPh sb="25" eb="27">
      <t>カンキョウ</t>
    </rPh>
    <rPh sb="28" eb="30">
      <t>ケイセイ</t>
    </rPh>
    <phoneticPr fontId="13"/>
  </si>
  <si>
    <t>用途地域の変更</t>
    <rPh sb="0" eb="2">
      <t>ヨウト</t>
    </rPh>
    <rPh sb="2" eb="4">
      <t>チイキ</t>
    </rPh>
    <rPh sb="5" eb="7">
      <t>ヘンコウ</t>
    </rPh>
    <phoneticPr fontId="13"/>
  </si>
  <si>
    <t>浜北中央北地区</t>
    <rPh sb="0" eb="2">
      <t>ハマキタ</t>
    </rPh>
    <rPh sb="2" eb="5">
      <t>チュウオウキタ</t>
    </rPh>
    <rPh sb="5" eb="7">
      <t>チク</t>
    </rPh>
    <phoneticPr fontId="13"/>
  </si>
  <si>
    <t>1住</t>
    <rPh sb="1" eb="2">
      <t>ジュウ</t>
    </rPh>
    <phoneticPr fontId="13"/>
  </si>
  <si>
    <t>医療・福祉、商業施設の適正な配置及び緑の創出を行い、地域交流や賑わいの創出と、健全でゆとりある住環境を形成する</t>
    <phoneticPr fontId="13"/>
  </si>
  <si>
    <t>1低</t>
    <rPh sb="1" eb="2">
      <t>テイ</t>
    </rPh>
    <phoneticPr fontId="13"/>
  </si>
  <si>
    <t>1中高</t>
    <rPh sb="1" eb="2">
      <t>チュウ</t>
    </rPh>
    <rPh sb="2" eb="3">
      <t>コウ</t>
    </rPh>
    <phoneticPr fontId="13"/>
  </si>
  <si>
    <t>市街化調整区域</t>
    <rPh sb="0" eb="3">
      <t>シガイカ</t>
    </rPh>
    <rPh sb="3" eb="5">
      <t>チョウセイ</t>
    </rPh>
    <rPh sb="5" eb="7">
      <t>クイキ</t>
    </rPh>
    <phoneticPr fontId="13"/>
  </si>
  <si>
    <t>高塚駅北地区</t>
    <rPh sb="0" eb="2">
      <t>タカツカ</t>
    </rPh>
    <rPh sb="2" eb="3">
      <t>エキ</t>
    </rPh>
    <rPh sb="3" eb="4">
      <t>キタ</t>
    </rPh>
    <rPh sb="4" eb="6">
      <t>チク</t>
    </rPh>
    <phoneticPr fontId="13"/>
  </si>
  <si>
    <t>高塚駅北口の開設、駅前広場の整備等により、歩いて暮らせる良好な都市環境を形成し、保全する</t>
    <rPh sb="0" eb="2">
      <t>タカツカ</t>
    </rPh>
    <rPh sb="2" eb="3">
      <t>エキ</t>
    </rPh>
    <rPh sb="3" eb="5">
      <t>キタグチ</t>
    </rPh>
    <rPh sb="6" eb="8">
      <t>カイセツ</t>
    </rPh>
    <rPh sb="9" eb="11">
      <t>エキマエ</t>
    </rPh>
    <rPh sb="11" eb="13">
      <t>ヒロバ</t>
    </rPh>
    <rPh sb="14" eb="16">
      <t>セイビ</t>
    </rPh>
    <rPh sb="16" eb="17">
      <t>トウ</t>
    </rPh>
    <rPh sb="21" eb="22">
      <t>アル</t>
    </rPh>
    <rPh sb="24" eb="25">
      <t>ク</t>
    </rPh>
    <rPh sb="28" eb="30">
      <t>リョウコウ</t>
    </rPh>
    <rPh sb="31" eb="33">
      <t>トシ</t>
    </rPh>
    <rPh sb="33" eb="35">
      <t>カンキョウ</t>
    </rPh>
    <rPh sb="36" eb="38">
      <t>ケイセイ</t>
    </rPh>
    <rPh sb="40" eb="42">
      <t>ホゼン</t>
    </rPh>
    <phoneticPr fontId="13"/>
  </si>
  <si>
    <t>土地区画整理事業（市）</t>
    <phoneticPr fontId="13"/>
  </si>
  <si>
    <t>工業</t>
    <rPh sb="0" eb="2">
      <t>コウギョウ</t>
    </rPh>
    <phoneticPr fontId="13"/>
  </si>
  <si>
    <t>阿蔵山地区計画</t>
    <rPh sb="0" eb="3">
      <t>アクラヤマ</t>
    </rPh>
    <rPh sb="3" eb="7">
      <t>チクケイカク</t>
    </rPh>
    <phoneticPr fontId="1"/>
  </si>
  <si>
    <t>交通の利便性の高い立地を活かし、工業の利便増進と周辺住宅地の居住環境に配慮
し、保全するため</t>
    <rPh sb="0" eb="2">
      <t>コウツウ</t>
    </rPh>
    <rPh sb="3" eb="5">
      <t>リベン</t>
    </rPh>
    <rPh sb="5" eb="6">
      <t>セイ</t>
    </rPh>
    <rPh sb="7" eb="8">
      <t>タカ</t>
    </rPh>
    <rPh sb="9" eb="11">
      <t>リッチ</t>
    </rPh>
    <rPh sb="12" eb="13">
      <t>イ</t>
    </rPh>
    <rPh sb="16" eb="18">
      <t>コウギョウ</t>
    </rPh>
    <rPh sb="19" eb="21">
      <t>リベン</t>
    </rPh>
    <rPh sb="21" eb="23">
      <t>ゾウシン</t>
    </rPh>
    <rPh sb="24" eb="26">
      <t>シュウヘン</t>
    </rPh>
    <rPh sb="26" eb="29">
      <t>ジュウタクチ</t>
    </rPh>
    <rPh sb="30" eb="32">
      <t>キョジュウ</t>
    </rPh>
    <rPh sb="32" eb="34">
      <t>カンキョウ</t>
    </rPh>
    <rPh sb="35" eb="37">
      <t>ハイリョ</t>
    </rPh>
    <rPh sb="40" eb="42">
      <t>ホゼン</t>
    </rPh>
    <phoneticPr fontId="1"/>
  </si>
  <si>
    <t>用途地域の変更</t>
    <phoneticPr fontId="1"/>
  </si>
  <si>
    <t>湖　西</t>
    <rPh sb="0" eb="1">
      <t>ミズウミ</t>
    </rPh>
    <rPh sb="2" eb="3">
      <t>ニシ</t>
    </rPh>
    <phoneticPr fontId="1"/>
  </si>
  <si>
    <t>市役所周辺
地区</t>
    <rPh sb="0" eb="3">
      <t>シヤクショ</t>
    </rPh>
    <rPh sb="3" eb="5">
      <t>シュウヘン</t>
    </rPh>
    <rPh sb="6" eb="8">
      <t>チク</t>
    </rPh>
    <phoneticPr fontId="78"/>
  </si>
  <si>
    <t>湖西市</t>
    <rPh sb="0" eb="3">
      <t>コサイシ</t>
    </rPh>
    <phoneticPr fontId="78"/>
  </si>
  <si>
    <t>市役所等の公共施設の集中する地区の計画的な市街地整備と良好な居住環境の形成・保全を図る</t>
    <rPh sb="0" eb="3">
      <t>シヤクショ</t>
    </rPh>
    <rPh sb="3" eb="4">
      <t>トウ</t>
    </rPh>
    <rPh sb="5" eb="7">
      <t>コウキョウ</t>
    </rPh>
    <rPh sb="7" eb="9">
      <t>シセツ</t>
    </rPh>
    <rPh sb="10" eb="12">
      <t>シュウチュウ</t>
    </rPh>
    <rPh sb="14" eb="16">
      <t>チク</t>
    </rPh>
    <rPh sb="17" eb="20">
      <t>ケイカクテキ</t>
    </rPh>
    <rPh sb="21" eb="24">
      <t>シガイチ</t>
    </rPh>
    <rPh sb="24" eb="26">
      <t>セイビ</t>
    </rPh>
    <rPh sb="27" eb="29">
      <t>リョウコウ</t>
    </rPh>
    <rPh sb="30" eb="32">
      <t>キョジュウ</t>
    </rPh>
    <rPh sb="32" eb="34">
      <t>カンキョウ</t>
    </rPh>
    <rPh sb="35" eb="37">
      <t>ケイセイ</t>
    </rPh>
    <rPh sb="38" eb="40">
      <t>ホゼン</t>
    </rPh>
    <rPh sb="41" eb="42">
      <t>ハカ</t>
    </rPh>
    <phoneticPr fontId="78"/>
  </si>
  <si>
    <t>鷲津駅前地区</t>
    <rPh sb="0" eb="1">
      <t>ワシ</t>
    </rPh>
    <rPh sb="1" eb="2">
      <t>ツ</t>
    </rPh>
    <rPh sb="2" eb="3">
      <t>エキ</t>
    </rPh>
    <rPh sb="3" eb="4">
      <t>マエ</t>
    </rPh>
    <rPh sb="4" eb="6">
      <t>チク</t>
    </rPh>
    <phoneticPr fontId="78"/>
  </si>
  <si>
    <t>土地区画整理地区の中心市街地としてふさわしい市街地の形成</t>
    <rPh sb="0" eb="2">
      <t>トチ</t>
    </rPh>
    <rPh sb="2" eb="4">
      <t>クカク</t>
    </rPh>
    <rPh sb="4" eb="6">
      <t>セイリ</t>
    </rPh>
    <rPh sb="6" eb="8">
      <t>チク</t>
    </rPh>
    <rPh sb="9" eb="11">
      <t>チュウシン</t>
    </rPh>
    <rPh sb="11" eb="14">
      <t>シガイチ</t>
    </rPh>
    <rPh sb="22" eb="25">
      <t>シガイチ</t>
    </rPh>
    <rPh sb="26" eb="28">
      <t>ケイセイ</t>
    </rPh>
    <phoneticPr fontId="78"/>
  </si>
  <si>
    <t>風の杜地区</t>
    <rPh sb="0" eb="1">
      <t>カゼ</t>
    </rPh>
    <rPh sb="2" eb="3">
      <t>モリ</t>
    </rPh>
    <rPh sb="3" eb="5">
      <t>チク</t>
    </rPh>
    <phoneticPr fontId="78"/>
  </si>
  <si>
    <t>湖西市</t>
    <rPh sb="0" eb="2">
      <t>コサイ</t>
    </rPh>
    <rPh sb="2" eb="3">
      <t>シ</t>
    </rPh>
    <phoneticPr fontId="78"/>
  </si>
  <si>
    <t>良好な居住環境の形成</t>
    <rPh sb="0" eb="2">
      <t>リョウコウ</t>
    </rPh>
    <rPh sb="3" eb="5">
      <t>キョジュウ</t>
    </rPh>
    <rPh sb="5" eb="7">
      <t>カンキョウ</t>
    </rPh>
    <rPh sb="8" eb="10">
      <t>ケイセイ</t>
    </rPh>
    <phoneticPr fontId="78"/>
  </si>
  <si>
    <t>吉美ニュー
タウン地区</t>
    <rPh sb="0" eb="2">
      <t>ヨシミ</t>
    </rPh>
    <rPh sb="9" eb="11">
      <t>チク</t>
    </rPh>
    <phoneticPr fontId="78"/>
  </si>
  <si>
    <t>市街化　
調整
区域</t>
    <rPh sb="0" eb="3">
      <t>シガイカ</t>
    </rPh>
    <rPh sb="5" eb="7">
      <t>チョウセイ</t>
    </rPh>
    <rPh sb="8" eb="10">
      <t>クイキ</t>
    </rPh>
    <phoneticPr fontId="78"/>
  </si>
  <si>
    <t>良好な地区環境の形成</t>
    <rPh sb="0" eb="2">
      <t>リョウコウ</t>
    </rPh>
    <rPh sb="3" eb="5">
      <t>チク</t>
    </rPh>
    <rPh sb="5" eb="7">
      <t>カンキョウ</t>
    </rPh>
    <rPh sb="8" eb="10">
      <t>ケイセイ</t>
    </rPh>
    <phoneticPr fontId="78"/>
  </si>
  <si>
    <t>道路斜線</t>
    <rPh sb="0" eb="2">
      <t>ドウロ</t>
    </rPh>
    <rPh sb="2" eb="3">
      <t>シャ</t>
    </rPh>
    <rPh sb="3" eb="4">
      <t>セン</t>
    </rPh>
    <phoneticPr fontId="78"/>
  </si>
  <si>
    <t>北側斜線</t>
    <rPh sb="0" eb="1">
      <t>キタ</t>
    </rPh>
    <rPh sb="1" eb="2">
      <t>ガワ</t>
    </rPh>
    <rPh sb="2" eb="3">
      <t>シャ</t>
    </rPh>
    <rPh sb="3" eb="4">
      <t>シャセン</t>
    </rPh>
    <phoneticPr fontId="78"/>
  </si>
  <si>
    <t>ブライトスクエア鷲津駅前地区</t>
    <rPh sb="8" eb="9">
      <t>ワシ</t>
    </rPh>
    <rPh sb="9" eb="10">
      <t>ツ</t>
    </rPh>
    <rPh sb="10" eb="12">
      <t>エキマエ</t>
    </rPh>
    <rPh sb="12" eb="14">
      <t>チク</t>
    </rPh>
    <phoneticPr fontId="78"/>
  </si>
  <si>
    <t>市街化区域</t>
    <rPh sb="0" eb="3">
      <t>シガイカ</t>
    </rPh>
    <rPh sb="3" eb="5">
      <t>クイキ</t>
    </rPh>
    <phoneticPr fontId="78"/>
  </si>
  <si>
    <t>新所原駅南
地区</t>
    <rPh sb="0" eb="1">
      <t>シン</t>
    </rPh>
    <rPh sb="1" eb="2">
      <t>ショ</t>
    </rPh>
    <rPh sb="2" eb="3">
      <t>ハラ</t>
    </rPh>
    <rPh sb="3" eb="4">
      <t>エキ</t>
    </rPh>
    <rPh sb="4" eb="5">
      <t>ミナミ</t>
    </rPh>
    <rPh sb="6" eb="7">
      <t>チ</t>
    </rPh>
    <rPh sb="7" eb="8">
      <t>ク</t>
    </rPh>
    <phoneticPr fontId="1"/>
  </si>
  <si>
    <t>良好な市街地の形成</t>
    <rPh sb="0" eb="2">
      <t>リョウコウ</t>
    </rPh>
    <rPh sb="3" eb="6">
      <t>シガイチ</t>
    </rPh>
    <rPh sb="7" eb="9">
      <t>ケイセイ</t>
    </rPh>
    <phoneticPr fontId="1"/>
  </si>
  <si>
    <t>土地区画整理事業（組合）</t>
    <phoneticPr fontId="1"/>
  </si>
  <si>
    <t>梅田ノナカ地区</t>
    <rPh sb="0" eb="2">
      <t>ウメダ</t>
    </rPh>
    <rPh sb="5" eb="7">
      <t>チク</t>
    </rPh>
    <phoneticPr fontId="1"/>
  </si>
  <si>
    <t>良好な住宅環境の形成</t>
    <rPh sb="0" eb="2">
      <t>リョウコウ</t>
    </rPh>
    <rPh sb="3" eb="5">
      <t>ジュウタク</t>
    </rPh>
    <rPh sb="5" eb="7">
      <t>カンキョウ</t>
    </rPh>
    <rPh sb="8" eb="10">
      <t>ケイセイ</t>
    </rPh>
    <phoneticPr fontId="1"/>
  </si>
  <si>
    <t>土地区画整理事業(農住組合)</t>
    <rPh sb="0" eb="1">
      <t>ト</t>
    </rPh>
    <rPh sb="1" eb="2">
      <t>チ</t>
    </rPh>
    <rPh sb="2" eb="4">
      <t>クカク</t>
    </rPh>
    <rPh sb="4" eb="6">
      <t>セイリ</t>
    </rPh>
    <rPh sb="6" eb="8">
      <t>ジギョウ</t>
    </rPh>
    <rPh sb="9" eb="10">
      <t>ノウ</t>
    </rPh>
    <rPh sb="10" eb="11">
      <t>ジュウ</t>
    </rPh>
    <rPh sb="11" eb="13">
      <t>クミアイ</t>
    </rPh>
    <phoneticPr fontId="1"/>
  </si>
  <si>
    <t>あけぼの地区</t>
    <rPh sb="4" eb="6">
      <t>チク</t>
    </rPh>
    <phoneticPr fontId="78"/>
  </si>
  <si>
    <t>土地区画整理地区の良好な居住環境の形成</t>
    <rPh sb="0" eb="2">
      <t>トチ</t>
    </rPh>
    <rPh sb="2" eb="4">
      <t>クカク</t>
    </rPh>
    <rPh sb="4" eb="6">
      <t>セイリ</t>
    </rPh>
    <rPh sb="6" eb="8">
      <t>チク</t>
    </rPh>
    <rPh sb="9" eb="11">
      <t>リョウコウ</t>
    </rPh>
    <rPh sb="12" eb="14">
      <t>キョジュウ</t>
    </rPh>
    <rPh sb="14" eb="16">
      <t>カンキョウ</t>
    </rPh>
    <rPh sb="17" eb="19">
      <t>ケイセイ</t>
    </rPh>
    <phoneticPr fontId="78"/>
  </si>
  <si>
    <t>郷北地区</t>
    <rPh sb="0" eb="1">
      <t>ゴウ</t>
    </rPh>
    <rPh sb="1" eb="2">
      <t>キタ</t>
    </rPh>
    <rPh sb="2" eb="4">
      <t>チク</t>
    </rPh>
    <phoneticPr fontId="78"/>
  </si>
  <si>
    <t>柏原地区</t>
    <rPh sb="0" eb="1">
      <t>カシワ</t>
    </rPh>
    <rPh sb="1" eb="2">
      <t>ハラ</t>
    </rPh>
    <rPh sb="2" eb="4">
      <t>チク</t>
    </rPh>
    <phoneticPr fontId="78"/>
  </si>
  <si>
    <t>整った町並みと住み心地の良い住宅地の形成</t>
    <rPh sb="0" eb="1">
      <t>トトノ</t>
    </rPh>
    <rPh sb="3" eb="5">
      <t>マチナ</t>
    </rPh>
    <rPh sb="7" eb="8">
      <t>ス</t>
    </rPh>
    <rPh sb="9" eb="11">
      <t>ココチ</t>
    </rPh>
    <rPh sb="12" eb="13">
      <t>ヨ</t>
    </rPh>
    <rPh sb="14" eb="17">
      <t>ジュウタクチ</t>
    </rPh>
    <rPh sb="18" eb="20">
      <t>ケイセイ</t>
    </rPh>
    <phoneticPr fontId="78"/>
  </si>
  <si>
    <t>北柏原
地区</t>
    <phoneticPr fontId="1"/>
  </si>
  <si>
    <t>整った街並みと住み心地の良い住宅地の形成を目標とする</t>
    <rPh sb="0" eb="1">
      <t>トトノ</t>
    </rPh>
    <rPh sb="3" eb="5">
      <t>マチナ</t>
    </rPh>
    <rPh sb="7" eb="8">
      <t>ス</t>
    </rPh>
    <rPh sb="9" eb="11">
      <t>ゴコチ</t>
    </rPh>
    <rPh sb="12" eb="13">
      <t>ヨ</t>
    </rPh>
    <rPh sb="14" eb="17">
      <t>ジュウタクチ</t>
    </rPh>
    <rPh sb="18" eb="20">
      <t>ケイセイ</t>
    </rPh>
    <rPh sb="21" eb="23">
      <t>モクヒョウ</t>
    </rPh>
    <phoneticPr fontId="1"/>
  </si>
  <si>
    <t>宅地開発事業（民間）</t>
    <phoneticPr fontId="1"/>
  </si>
  <si>
    <t>計）</t>
    <rPh sb="0" eb="1">
      <t>ケイ</t>
    </rPh>
    <phoneticPr fontId="1"/>
  </si>
  <si>
    <t>地区計画全地区</t>
    <rPh sb="0" eb="2">
      <t>チク</t>
    </rPh>
    <rPh sb="2" eb="4">
      <t>ケイカク</t>
    </rPh>
    <rPh sb="4" eb="5">
      <t>ゼン</t>
    </rPh>
    <rPh sb="5" eb="7">
      <t>チク</t>
    </rPh>
    <phoneticPr fontId="1"/>
  </si>
  <si>
    <t>ha</t>
    <phoneticPr fontId="1"/>
  </si>
  <si>
    <t>地区整備計画地区</t>
    <rPh sb="0" eb="2">
      <t>チク</t>
    </rPh>
    <rPh sb="2" eb="4">
      <t>セイビ</t>
    </rPh>
    <rPh sb="4" eb="6">
      <t>ケイカク</t>
    </rPh>
    <rPh sb="6" eb="8">
      <t>チク</t>
    </rPh>
    <phoneticPr fontId="1"/>
  </si>
  <si>
    <t>１３　都市計画税　</t>
    <phoneticPr fontId="1"/>
  </si>
  <si>
    <t>都  市  名</t>
  </si>
  <si>
    <t>固定資産の価額に対する税率(%)</t>
    <rPh sb="0" eb="2">
      <t>コテイ</t>
    </rPh>
    <rPh sb="2" eb="4">
      <t>シサン</t>
    </rPh>
    <rPh sb="5" eb="7">
      <t>カガク</t>
    </rPh>
    <rPh sb="8" eb="9">
      <t>タイ</t>
    </rPh>
    <rPh sb="11" eb="13">
      <t>ゼイリツ</t>
    </rPh>
    <phoneticPr fontId="1"/>
  </si>
  <si>
    <t>区    域</t>
  </si>
  <si>
    <t>都市計画区域（農用地区域を除く）</t>
  </si>
  <si>
    <t>都市計画区域（農用地区域を除く）</t>
    <rPh sb="0" eb="6">
      <t>トシケイカククイキ</t>
    </rPh>
    <rPh sb="7" eb="10">
      <t>ノウヨウチ</t>
    </rPh>
    <rPh sb="10" eb="12">
      <t>クイキ</t>
    </rPh>
    <rPh sb="13" eb="14">
      <t>ノゾ</t>
    </rPh>
    <phoneticPr fontId="16"/>
  </si>
  <si>
    <t>市街化区域</t>
    <phoneticPr fontId="1"/>
  </si>
  <si>
    <t>都市計画区域
（尾川、大草、相賀及び湯日並びに農用地区域を除く）</t>
    <phoneticPr fontId="1"/>
  </si>
  <si>
    <t>中遠広域</t>
    <phoneticPr fontId="1"/>
  </si>
  <si>
    <t>都市計画区域
（農用地区域（青地）及び用途地域以外の農地を除く）</t>
    <rPh sb="14" eb="16">
      <t>アオジ</t>
    </rPh>
    <rPh sb="17" eb="18">
      <t>オヨ</t>
    </rPh>
    <rPh sb="19" eb="21">
      <t>ヨウト</t>
    </rPh>
    <rPh sb="21" eb="23">
      <t>チイキ</t>
    </rPh>
    <rPh sb="23" eb="25">
      <t>イガイ</t>
    </rPh>
    <rPh sb="26" eb="28">
      <t>ノウチ</t>
    </rPh>
    <rPh sb="29" eb="30">
      <t>ノゾ</t>
    </rPh>
    <phoneticPr fontId="1"/>
  </si>
  <si>
    <t>都市計画区域（農用地区域を除く）の一部</t>
  </si>
  <si>
    <t>（都市計画税徴収市町数）</t>
    <rPh sb="1" eb="3">
      <t>トシ</t>
    </rPh>
    <rPh sb="3" eb="5">
      <t>ケイカク</t>
    </rPh>
    <rPh sb="5" eb="6">
      <t>ゼイ</t>
    </rPh>
    <rPh sb="6" eb="8">
      <t>チョウシュウ</t>
    </rPh>
    <rPh sb="8" eb="9">
      <t>シ</t>
    </rPh>
    <rPh sb="9" eb="10">
      <t>マチ</t>
    </rPh>
    <rPh sb="10" eb="11">
      <t>スウ</t>
    </rPh>
    <phoneticPr fontId="1"/>
  </si>
  <si>
    <t>１４　令和６年度都市計画決定（変更）等案件</t>
    <rPh sb="3" eb="5">
      <t>レイワ</t>
    </rPh>
    <rPh sb="6" eb="8">
      <t>ネンド</t>
    </rPh>
    <rPh sb="8" eb="10">
      <t>トシ</t>
    </rPh>
    <rPh sb="10" eb="12">
      <t>ケイカク</t>
    </rPh>
    <rPh sb="12" eb="14">
      <t>ケッテイ</t>
    </rPh>
    <rPh sb="15" eb="17">
      <t>ヘンコウ</t>
    </rPh>
    <rPh sb="18" eb="19">
      <t>ナド</t>
    </rPh>
    <rPh sb="19" eb="21">
      <t>アンケン</t>
    </rPh>
    <phoneticPr fontId="23"/>
  </si>
  <si>
    <t>都市名</t>
    <rPh sb="0" eb="3">
      <t>トシメイ</t>
    </rPh>
    <phoneticPr fontId="23"/>
  </si>
  <si>
    <t>決定権者</t>
    <rPh sb="0" eb="2">
      <t>ケッテイ</t>
    </rPh>
    <rPh sb="2" eb="3">
      <t>ケン</t>
    </rPh>
    <rPh sb="3" eb="4">
      <t>ジャ</t>
    </rPh>
    <phoneticPr fontId="23"/>
  </si>
  <si>
    <t>案件名</t>
    <rPh sb="0" eb="2">
      <t>アンケン</t>
    </rPh>
    <rPh sb="2" eb="3">
      <t>メイ</t>
    </rPh>
    <phoneticPr fontId="23"/>
  </si>
  <si>
    <t>案件概要</t>
    <rPh sb="0" eb="2">
      <t>アンケン</t>
    </rPh>
    <rPh sb="2" eb="4">
      <t>ガイヨウ</t>
    </rPh>
    <phoneticPr fontId="23"/>
  </si>
  <si>
    <t>告示日</t>
    <rPh sb="0" eb="2">
      <t>コクジ</t>
    </rPh>
    <rPh sb="2" eb="3">
      <t>ビ</t>
    </rPh>
    <phoneticPr fontId="23"/>
  </si>
  <si>
    <t>告示番号</t>
    <rPh sb="0" eb="2">
      <t>コクジ</t>
    </rPh>
    <rPh sb="2" eb="4">
      <t>バンゴウ</t>
    </rPh>
    <phoneticPr fontId="23"/>
  </si>
  <si>
    <t>東駿河湾広域</t>
    <rPh sb="0" eb="4">
      <t>ヒガシスルガワン</t>
    </rPh>
    <rPh sb="4" eb="6">
      <t>コウイキ</t>
    </rPh>
    <phoneticPr fontId="23"/>
  </si>
  <si>
    <t>沼津市</t>
    <rPh sb="0" eb="3">
      <t>ヌマヅシ</t>
    </rPh>
    <phoneticPr fontId="23"/>
  </si>
  <si>
    <t>市</t>
    <rPh sb="0" eb="1">
      <t>シ</t>
    </rPh>
    <phoneticPr fontId="23"/>
  </si>
  <si>
    <t>東駿河湾広域都市計画第一種市街地再開発事業の決定</t>
    <rPh sb="0" eb="10">
      <t>ヒガシスルガワンコウイキトシケイカク</t>
    </rPh>
    <rPh sb="10" eb="16">
      <t>ダイイッシュシガイチ</t>
    </rPh>
    <rPh sb="16" eb="21">
      <t>サイカイハツジギョウ</t>
    </rPh>
    <rPh sb="22" eb="24">
      <t>ケッテイ</t>
    </rPh>
    <phoneticPr fontId="23"/>
  </si>
  <si>
    <t>商業・業務施設が集積する大手町五丁目第一地区において、土地の合理的かつ健全な高度利用と都市機能の更新を図るため、本事業を決定する。</t>
    <rPh sb="57" eb="59">
      <t>ジギョウ</t>
    </rPh>
    <phoneticPr fontId="23"/>
  </si>
  <si>
    <t>市告302</t>
    <rPh sb="0" eb="1">
      <t>シ</t>
    </rPh>
    <rPh sb="1" eb="2">
      <t>コク</t>
    </rPh>
    <phoneticPr fontId="23"/>
  </si>
  <si>
    <t>東駿河湾広域</t>
    <rPh sb="0" eb="6">
      <t>ヒガシスルガワンコウイキ</t>
    </rPh>
    <phoneticPr fontId="23"/>
  </si>
  <si>
    <t>東駿河湾広域都市計画地区計画の決定（大手町五丁目第一地区）</t>
    <rPh sb="0" eb="10">
      <t>ヒガシスルガワンコウイキトシケイカク</t>
    </rPh>
    <rPh sb="10" eb="12">
      <t>チク</t>
    </rPh>
    <rPh sb="12" eb="14">
      <t>ケイカク</t>
    </rPh>
    <rPh sb="15" eb="17">
      <t>ケッテイ</t>
    </rPh>
    <rPh sb="18" eb="28">
      <t>オオテマチゴチョウメダイイチチク</t>
    </rPh>
    <phoneticPr fontId="23"/>
  </si>
  <si>
    <t>土地の合理的かつ健全な高度利用と都市機能の更新を図るため、第一種市街地再開発事業の決定に併せて本地区計画を決定する。</t>
  </si>
  <si>
    <t>市告303</t>
    <rPh sb="0" eb="1">
      <t>シ</t>
    </rPh>
    <rPh sb="1" eb="2">
      <t>コク</t>
    </rPh>
    <phoneticPr fontId="23"/>
  </si>
  <si>
    <t>ごみ焼却場（一般廃棄物処理施設）の変更</t>
  </si>
  <si>
    <t>新たに建設した富士市新環境クリーンセンターの供用開始に伴い、稼働を停止しており、今後も再稼働が見込まれないことから廃止する。</t>
    <rPh sb="57" eb="59">
      <t>ハイシ</t>
    </rPh>
    <phoneticPr fontId="23"/>
  </si>
  <si>
    <t>市告109</t>
    <rPh sb="0" eb="1">
      <t>シ</t>
    </rPh>
    <rPh sb="1" eb="2">
      <t>コク</t>
    </rPh>
    <phoneticPr fontId="23"/>
  </si>
  <si>
    <t>岳南広域都市計画下水道の変更</t>
  </si>
  <si>
    <t xml:space="preserve">岳南広域都市計画下水道の排水区域内における内水を排除し、良好な市街地環境整備の促進を図るため、下水管渠及びその他の施設を変更する。 </t>
  </si>
  <si>
    <t>市告153</t>
    <rPh sb="0" eb="1">
      <t>シ</t>
    </rPh>
    <rPh sb="1" eb="2">
      <t>コク</t>
    </rPh>
    <phoneticPr fontId="23"/>
  </si>
  <si>
    <t>用途地域の変更</t>
    <rPh sb="0" eb="4">
      <t>ヨウトチイキ</t>
    </rPh>
    <rPh sb="5" eb="7">
      <t>ヘンコウ</t>
    </rPh>
    <phoneticPr fontId="23"/>
  </si>
  <si>
    <t>宮川・水上地区での土地区画整理事業による計画的かつ良好な市街地の一体的な整備に合わせ、健全で合理的な土地利用を推進するため、用途地域を変更する。</t>
    <phoneticPr fontId="23"/>
  </si>
  <si>
    <t>市告562</t>
    <rPh sb="0" eb="1">
      <t>シ</t>
    </rPh>
    <rPh sb="1" eb="2">
      <t>コク</t>
    </rPh>
    <phoneticPr fontId="23"/>
  </si>
  <si>
    <t>特別用途地区の変更</t>
    <rPh sb="0" eb="6">
      <t>トクベツヨウトチク</t>
    </rPh>
    <rPh sb="7" eb="9">
      <t>ヘンコウ</t>
    </rPh>
    <phoneticPr fontId="23"/>
  </si>
  <si>
    <t>宮川・水上地区について、土地区画整理事業の進捗に伴う用途地域の変更に合わせて、都市として調和のとれた質の高い土地利用を実現するため、特別用途地区（大規模集客施設制限地区）を変更する。</t>
    <phoneticPr fontId="23"/>
  </si>
  <si>
    <t>市告563</t>
    <rPh sb="0" eb="1">
      <t>シ</t>
    </rPh>
    <rPh sb="1" eb="2">
      <t>コク</t>
    </rPh>
    <phoneticPr fontId="23"/>
  </si>
  <si>
    <t>高度地区の変更</t>
    <rPh sb="0" eb="4">
      <t>コウドチク</t>
    </rPh>
    <rPh sb="5" eb="7">
      <t>ヘンコウ</t>
    </rPh>
    <phoneticPr fontId="23"/>
  </si>
  <si>
    <t>宮川・水上地区について、土地区画整理事業の進捗に伴う用途地域の変更に合わせて、都市として調和のとれた質の高い土地利用を実現するため、高度地区を変更する。</t>
    <phoneticPr fontId="23"/>
  </si>
  <si>
    <t>市告564</t>
    <rPh sb="0" eb="1">
      <t>シ</t>
    </rPh>
    <rPh sb="1" eb="2">
      <t>コク</t>
    </rPh>
    <phoneticPr fontId="23"/>
  </si>
  <si>
    <t>宮川・水上地区計画の決定</t>
    <rPh sb="0" eb="2">
      <t>ミヤガワ</t>
    </rPh>
    <rPh sb="3" eb="5">
      <t>ミズカミ</t>
    </rPh>
    <rPh sb="5" eb="7">
      <t>チク</t>
    </rPh>
    <rPh sb="7" eb="9">
      <t>ケイカク</t>
    </rPh>
    <rPh sb="10" eb="12">
      <t>ケッテイ</t>
    </rPh>
    <phoneticPr fontId="23"/>
  </si>
  <si>
    <t>宮川・水上地区について、土地区画整理事業により土地利用の適正化と秩序あるまちづくりを推進し、良好な都市環境を有する産業地及び住宅地の形成を図り、計画的な土地利用の誘導と地域特性を活かした魅力ある環境を創出するため、宮川・水上地区計画を決定する。</t>
    <phoneticPr fontId="23"/>
  </si>
  <si>
    <t>市告566</t>
    <rPh sb="0" eb="1">
      <t>シ</t>
    </rPh>
    <rPh sb="1" eb="2">
      <t>コク</t>
    </rPh>
    <phoneticPr fontId="23"/>
  </si>
  <si>
    <t>紺屋町・御幸町地区計画の決定</t>
    <rPh sb="0" eb="3">
      <t>コウヤマチ</t>
    </rPh>
    <rPh sb="4" eb="7">
      <t>ミユキチョウ</t>
    </rPh>
    <rPh sb="7" eb="9">
      <t>チク</t>
    </rPh>
    <rPh sb="9" eb="11">
      <t>ケイカク</t>
    </rPh>
    <rPh sb="12" eb="14">
      <t>ケッテイ</t>
    </rPh>
    <phoneticPr fontId="23"/>
  </si>
  <si>
    <t>静岡都心の北側玄関口にあたる本地区において、市街地環境の整備改善を行うことにより、土地の高度利用と都市機能の更新を図るため、紺屋町・御幸町地区計画を決定する。</t>
    <phoneticPr fontId="23"/>
  </si>
  <si>
    <t>市告567</t>
    <rPh sb="0" eb="1">
      <t>シ</t>
    </rPh>
    <rPh sb="1" eb="2">
      <t>コク</t>
    </rPh>
    <phoneticPr fontId="23"/>
  </si>
  <si>
    <t>紺屋町・御幸町地区第一種市街地再開発事業の決定</t>
    <rPh sb="9" eb="10">
      <t>ダイ</t>
    </rPh>
    <rPh sb="10" eb="12">
      <t>イッシュ</t>
    </rPh>
    <rPh sb="12" eb="15">
      <t>シガイチ</t>
    </rPh>
    <rPh sb="15" eb="20">
      <t>サイカイハツジギョウ</t>
    </rPh>
    <rPh sb="21" eb="23">
      <t>ケッテイ</t>
    </rPh>
    <phoneticPr fontId="23"/>
  </si>
  <si>
    <t>静岡都心の北側玄関口にあたる紺屋町・御幸町地区において、市街地環境の整備改善を行うことにより、土地の合理的かつ健全な高度利用と都市機能の更新を図るため、本案のとおり第一種市街地再開発事業を決定する。</t>
    <rPh sb="0" eb="4">
      <t>シズオカトシン</t>
    </rPh>
    <rPh sb="5" eb="7">
      <t>キタガワ</t>
    </rPh>
    <rPh sb="7" eb="10">
      <t>ゲンカングチ</t>
    </rPh>
    <rPh sb="14" eb="17">
      <t>コウヤマチ</t>
    </rPh>
    <rPh sb="18" eb="21">
      <t>ミユキマチ</t>
    </rPh>
    <rPh sb="21" eb="23">
      <t>チク</t>
    </rPh>
    <rPh sb="28" eb="33">
      <t>シガイチカンキョウ</t>
    </rPh>
    <rPh sb="34" eb="38">
      <t>セイビカイゼン</t>
    </rPh>
    <rPh sb="39" eb="40">
      <t>オコナ</t>
    </rPh>
    <rPh sb="47" eb="49">
      <t>トチ</t>
    </rPh>
    <rPh sb="50" eb="53">
      <t>ゴウリテキ</t>
    </rPh>
    <rPh sb="55" eb="57">
      <t>ケンゼン</t>
    </rPh>
    <rPh sb="58" eb="62">
      <t>コウドリヨウ</t>
    </rPh>
    <rPh sb="63" eb="67">
      <t>トシキノウ</t>
    </rPh>
    <rPh sb="68" eb="70">
      <t>コウシン</t>
    </rPh>
    <rPh sb="71" eb="72">
      <t>ハカ</t>
    </rPh>
    <rPh sb="76" eb="78">
      <t>ホンアン</t>
    </rPh>
    <rPh sb="82" eb="83">
      <t>ダイ</t>
    </rPh>
    <rPh sb="83" eb="84">
      <t>1</t>
    </rPh>
    <rPh sb="84" eb="85">
      <t>シュ</t>
    </rPh>
    <rPh sb="85" eb="88">
      <t>シガイチ</t>
    </rPh>
    <rPh sb="88" eb="90">
      <t>サイカイ</t>
    </rPh>
    <rPh sb="90" eb="91">
      <t>ハツ</t>
    </rPh>
    <rPh sb="91" eb="93">
      <t>ジギョウ</t>
    </rPh>
    <rPh sb="94" eb="96">
      <t>ケッテイ</t>
    </rPh>
    <phoneticPr fontId="23"/>
  </si>
  <si>
    <t>市告568</t>
    <rPh sb="0" eb="1">
      <t>シ</t>
    </rPh>
    <rPh sb="1" eb="2">
      <t>コク</t>
    </rPh>
    <phoneticPr fontId="23"/>
  </si>
  <si>
    <t>都市計画道路の変更
（3・3・11号　静岡駅賤機線）</t>
    <rPh sb="0" eb="6">
      <t>トシケイカクドウロ</t>
    </rPh>
    <rPh sb="7" eb="9">
      <t>ヘンコウ</t>
    </rPh>
    <rPh sb="17" eb="18">
      <t>ゴウ</t>
    </rPh>
    <rPh sb="19" eb="22">
      <t>シズオカエキ</t>
    </rPh>
    <rPh sb="22" eb="23">
      <t>セン</t>
    </rPh>
    <rPh sb="23" eb="24">
      <t>キ</t>
    </rPh>
    <rPh sb="24" eb="25">
      <t>セン</t>
    </rPh>
    <phoneticPr fontId="23"/>
  </si>
  <si>
    <t>静岡都心地区において、社会経済情勢の変化に伴い、都市の将来像を見据えた合理的な都市計画道路網の再構築と、効果的かつ効率的な都市機能の更新を図るため、本案のとおり変更する。</t>
    <rPh sb="0" eb="6">
      <t>シズオカトシンチク</t>
    </rPh>
    <rPh sb="11" eb="13">
      <t>シャカイ</t>
    </rPh>
    <rPh sb="13" eb="15">
      <t>ケイザイ</t>
    </rPh>
    <rPh sb="15" eb="17">
      <t>ジョウセイ</t>
    </rPh>
    <rPh sb="18" eb="20">
      <t>ヘンカ</t>
    </rPh>
    <rPh sb="21" eb="22">
      <t>トモナ</t>
    </rPh>
    <rPh sb="24" eb="26">
      <t>トシ</t>
    </rPh>
    <rPh sb="27" eb="30">
      <t>ショウライゾウ</t>
    </rPh>
    <rPh sb="31" eb="33">
      <t>ミス</t>
    </rPh>
    <rPh sb="35" eb="38">
      <t>ゴウリテキ</t>
    </rPh>
    <rPh sb="39" eb="46">
      <t>トシケイカクドウロモウ</t>
    </rPh>
    <rPh sb="47" eb="50">
      <t>サイコウチク</t>
    </rPh>
    <rPh sb="52" eb="55">
      <t>コウカテキ</t>
    </rPh>
    <rPh sb="57" eb="60">
      <t>コウリツテキ</t>
    </rPh>
    <rPh sb="61" eb="65">
      <t>トシキノウ</t>
    </rPh>
    <rPh sb="66" eb="68">
      <t>コウシン</t>
    </rPh>
    <rPh sb="69" eb="70">
      <t>ハカ</t>
    </rPh>
    <rPh sb="74" eb="76">
      <t>ホンアン</t>
    </rPh>
    <rPh sb="80" eb="82">
      <t>ヘンコウ</t>
    </rPh>
    <phoneticPr fontId="23"/>
  </si>
  <si>
    <t>市告565</t>
    <rPh sb="0" eb="1">
      <t>シ</t>
    </rPh>
    <rPh sb="1" eb="2">
      <t>コク</t>
    </rPh>
    <phoneticPr fontId="23"/>
  </si>
  <si>
    <t>生産緑地地区の変更</t>
    <rPh sb="0" eb="6">
      <t>セイサンリョクチチク</t>
    </rPh>
    <rPh sb="7" eb="9">
      <t>ヘンコウ</t>
    </rPh>
    <phoneticPr fontId="23"/>
  </si>
  <si>
    <t>市街化区域内において緑地機能及び多目的保留地機能の優れた農地等を保全し、良好な都市環境の形成を図るため、生産緑地地区を変更する。</t>
    <phoneticPr fontId="23"/>
  </si>
  <si>
    <t>市告696</t>
    <rPh sb="0" eb="1">
      <t>シ</t>
    </rPh>
    <rPh sb="1" eb="2">
      <t>コク</t>
    </rPh>
    <phoneticPr fontId="23"/>
  </si>
  <si>
    <t>志太広域</t>
    <rPh sb="0" eb="4">
      <t>シダコウイキ</t>
    </rPh>
    <phoneticPr fontId="23"/>
  </si>
  <si>
    <t>地区計画の決定
（駅前一丁目６街区）</t>
    <rPh sb="0" eb="4">
      <t>チクケイカク</t>
    </rPh>
    <rPh sb="5" eb="7">
      <t>ケッテイ</t>
    </rPh>
    <rPh sb="9" eb="11">
      <t>エキマエ</t>
    </rPh>
    <rPh sb="11" eb="14">
      <t>1チョウメ</t>
    </rPh>
    <rPh sb="15" eb="17">
      <t>ガイク</t>
    </rPh>
    <phoneticPr fontId="23"/>
  </si>
  <si>
    <t>容積率の緩和や建築敷地に有効な空地の確保、小規模建築物の抑制等を行うことにより、土地の高度利用と都市機能の更新を図るため、地区計画を決定する。</t>
    <rPh sb="0" eb="3">
      <t>ヨウセキリツ</t>
    </rPh>
    <rPh sb="4" eb="6">
      <t>カンワ</t>
    </rPh>
    <rPh sb="7" eb="11">
      <t>ケンチクシキチ</t>
    </rPh>
    <rPh sb="12" eb="14">
      <t>ユウコウ</t>
    </rPh>
    <rPh sb="15" eb="17">
      <t>クウチ</t>
    </rPh>
    <rPh sb="18" eb="20">
      <t>カクホ</t>
    </rPh>
    <rPh sb="21" eb="24">
      <t>ショウキボ</t>
    </rPh>
    <rPh sb="24" eb="27">
      <t>ケンチクブツ</t>
    </rPh>
    <rPh sb="28" eb="30">
      <t>ヨクセイ</t>
    </rPh>
    <rPh sb="30" eb="31">
      <t>トウ</t>
    </rPh>
    <rPh sb="32" eb="33">
      <t>オコナ</t>
    </rPh>
    <rPh sb="40" eb="42">
      <t>トチ</t>
    </rPh>
    <rPh sb="43" eb="47">
      <t>コウドリヨウ</t>
    </rPh>
    <rPh sb="48" eb="52">
      <t>トシキノウ</t>
    </rPh>
    <rPh sb="53" eb="55">
      <t>コウシン</t>
    </rPh>
    <rPh sb="56" eb="57">
      <t>ハカ</t>
    </rPh>
    <rPh sb="61" eb="65">
      <t>チクケイカク</t>
    </rPh>
    <rPh sb="66" eb="68">
      <t>ケッテイ</t>
    </rPh>
    <phoneticPr fontId="23"/>
  </si>
  <si>
    <t>市告170</t>
    <rPh sb="0" eb="2">
      <t>シコク</t>
    </rPh>
    <phoneticPr fontId="23"/>
  </si>
  <si>
    <t>市街地再開発事業の決定
（藤枝駅前一丁目６街区第一種市街地再開発事業）</t>
    <rPh sb="0" eb="8">
      <t>シガイチサイカイハツジギョウ</t>
    </rPh>
    <rPh sb="9" eb="11">
      <t>ケッテイ</t>
    </rPh>
    <rPh sb="13" eb="15">
      <t>フジエダ</t>
    </rPh>
    <rPh sb="15" eb="17">
      <t>エキマエ</t>
    </rPh>
    <rPh sb="17" eb="20">
      <t>1チョウメ</t>
    </rPh>
    <rPh sb="21" eb="23">
      <t>ガイク</t>
    </rPh>
    <rPh sb="23" eb="32">
      <t>ダイイッシュシガイチサイカイハツ</t>
    </rPh>
    <rPh sb="32" eb="34">
      <t>ジギョウ</t>
    </rPh>
    <phoneticPr fontId="23"/>
  </si>
  <si>
    <t>市街地環境の整備改善を行うことにより、合理的かつ適正な土地の高度利用と都市機能の更新を図るため、第一種市街地再開発事業を決定する。</t>
    <rPh sb="0" eb="5">
      <t>シガイチカンキョウ</t>
    </rPh>
    <rPh sb="6" eb="10">
      <t>セイビカイゼン</t>
    </rPh>
    <rPh sb="11" eb="12">
      <t>オコナ</t>
    </rPh>
    <rPh sb="19" eb="22">
      <t>ゴウリテキ</t>
    </rPh>
    <rPh sb="24" eb="26">
      <t>テキセイ</t>
    </rPh>
    <rPh sb="27" eb="29">
      <t>トチ</t>
    </rPh>
    <rPh sb="30" eb="32">
      <t>コウド</t>
    </rPh>
    <rPh sb="32" eb="34">
      <t>リヨウ</t>
    </rPh>
    <rPh sb="35" eb="39">
      <t>トシキノウ</t>
    </rPh>
    <rPh sb="40" eb="42">
      <t>コウシン</t>
    </rPh>
    <rPh sb="43" eb="44">
      <t>ハカ</t>
    </rPh>
    <rPh sb="48" eb="51">
      <t>ダイイッシュ</t>
    </rPh>
    <rPh sb="51" eb="54">
      <t>シガイチ</t>
    </rPh>
    <rPh sb="54" eb="57">
      <t>サイカイハツ</t>
    </rPh>
    <rPh sb="57" eb="59">
      <t>ジギョウ</t>
    </rPh>
    <rPh sb="60" eb="62">
      <t>ケッテイ</t>
    </rPh>
    <phoneticPr fontId="23"/>
  </si>
  <si>
    <t>市告196</t>
    <rPh sb="0" eb="2">
      <t>シコク</t>
    </rPh>
    <phoneticPr fontId="23"/>
  </si>
  <si>
    <t>焼津市</t>
    <rPh sb="0" eb="2">
      <t>ヤイズ</t>
    </rPh>
    <rPh sb="2" eb="3">
      <t>シ</t>
    </rPh>
    <phoneticPr fontId="23"/>
  </si>
  <si>
    <t>志太広域都市計画第一種市街地再開発事業の決定
（栄町第一地区第一種市街地再開発事業）</t>
    <rPh sb="0" eb="2">
      <t>シダ</t>
    </rPh>
    <rPh sb="2" eb="4">
      <t>コウイキ</t>
    </rPh>
    <rPh sb="4" eb="6">
      <t>トシ</t>
    </rPh>
    <rPh sb="6" eb="8">
      <t>ケイカク</t>
    </rPh>
    <rPh sb="8" eb="11">
      <t>ダイイッシュ</t>
    </rPh>
    <rPh sb="11" eb="19">
      <t>シガイチサイカイハツジギョウ</t>
    </rPh>
    <rPh sb="20" eb="22">
      <t>ケッテイ</t>
    </rPh>
    <rPh sb="24" eb="26">
      <t>サカエマチ</t>
    </rPh>
    <rPh sb="26" eb="28">
      <t>ダイイチ</t>
    </rPh>
    <rPh sb="28" eb="30">
      <t>チク</t>
    </rPh>
    <rPh sb="30" eb="33">
      <t>ダイイッシュ</t>
    </rPh>
    <rPh sb="33" eb="36">
      <t>シガイチ</t>
    </rPh>
    <rPh sb="36" eb="37">
      <t>サイ</t>
    </rPh>
    <rPh sb="37" eb="39">
      <t>カイハツ</t>
    </rPh>
    <rPh sb="39" eb="41">
      <t>ジギョウ</t>
    </rPh>
    <phoneticPr fontId="23"/>
  </si>
  <si>
    <t>市告65</t>
    <rPh sb="0" eb="2">
      <t>シコク</t>
    </rPh>
    <phoneticPr fontId="23"/>
  </si>
  <si>
    <t>榛南・南遠広域</t>
    <rPh sb="0" eb="2">
      <t>ハイナン</t>
    </rPh>
    <rPh sb="3" eb="4">
      <t>ナン</t>
    </rPh>
    <rPh sb="4" eb="5">
      <t>エン</t>
    </rPh>
    <rPh sb="5" eb="7">
      <t>コウイキ</t>
    </rPh>
    <phoneticPr fontId="23"/>
  </si>
  <si>
    <t>牧之原市</t>
    <rPh sb="0" eb="4">
      <t>マキノハラシ</t>
    </rPh>
    <phoneticPr fontId="23"/>
  </si>
  <si>
    <t>用途地域の変更</t>
    <rPh sb="0" eb="2">
      <t>ヨウト</t>
    </rPh>
    <rPh sb="2" eb="4">
      <t>チイキ</t>
    </rPh>
    <rPh sb="5" eb="7">
      <t>ヘンコウ</t>
    </rPh>
    <phoneticPr fontId="23"/>
  </si>
  <si>
    <t>東名高速道路相良牧之原IC北側において、暫定的に指定している第一種低層住居専用地域（約25.2ha）を近隣商業地域（約13.0ha）、準工業地域（約8.6ha）及び第一種住居地域（約3.6ha）に変更した。</t>
    <rPh sb="0" eb="2">
      <t>トウメイ</t>
    </rPh>
    <rPh sb="2" eb="4">
      <t>コウソク</t>
    </rPh>
    <rPh sb="4" eb="6">
      <t>ドウロ</t>
    </rPh>
    <rPh sb="6" eb="8">
      <t>サガラ</t>
    </rPh>
    <rPh sb="8" eb="11">
      <t>マキノハラ</t>
    </rPh>
    <rPh sb="13" eb="15">
      <t>キタガワ</t>
    </rPh>
    <rPh sb="20" eb="22">
      <t>ザンテイ</t>
    </rPh>
    <rPh sb="22" eb="23">
      <t>テキ</t>
    </rPh>
    <rPh sb="24" eb="26">
      <t>シテイ</t>
    </rPh>
    <rPh sb="30" eb="33">
      <t>ダイイッシュ</t>
    </rPh>
    <rPh sb="33" eb="34">
      <t>テイ</t>
    </rPh>
    <rPh sb="34" eb="35">
      <t>ソウ</t>
    </rPh>
    <rPh sb="35" eb="37">
      <t>ジュウキョ</t>
    </rPh>
    <rPh sb="37" eb="39">
      <t>センヨウ</t>
    </rPh>
    <rPh sb="39" eb="41">
      <t>チイキ</t>
    </rPh>
    <rPh sb="42" eb="43">
      <t>ヤク</t>
    </rPh>
    <rPh sb="51" eb="55">
      <t>キンリンショウギョウ</t>
    </rPh>
    <rPh sb="55" eb="57">
      <t>チイキ</t>
    </rPh>
    <rPh sb="58" eb="59">
      <t>ヤク</t>
    </rPh>
    <rPh sb="67" eb="70">
      <t>ジュンコウギョウ</t>
    </rPh>
    <rPh sb="70" eb="72">
      <t>チイキ</t>
    </rPh>
    <rPh sb="73" eb="74">
      <t>ヤク</t>
    </rPh>
    <rPh sb="80" eb="81">
      <t>オヨ</t>
    </rPh>
    <rPh sb="82" eb="85">
      <t>ダイイッシュ</t>
    </rPh>
    <rPh sb="85" eb="87">
      <t>ジュウキョ</t>
    </rPh>
    <rPh sb="87" eb="89">
      <t>チイキ</t>
    </rPh>
    <rPh sb="90" eb="91">
      <t>ヤク</t>
    </rPh>
    <rPh sb="98" eb="100">
      <t>ヘンコウ</t>
    </rPh>
    <phoneticPr fontId="23"/>
  </si>
  <si>
    <t>市告200</t>
    <rPh sb="0" eb="1">
      <t>シ</t>
    </rPh>
    <rPh sb="1" eb="2">
      <t>コク</t>
    </rPh>
    <phoneticPr fontId="23"/>
  </si>
  <si>
    <t>IC北側地区計画の決定</t>
    <rPh sb="2" eb="4">
      <t>キタガワ</t>
    </rPh>
    <rPh sb="4" eb="8">
      <t>チクケイカク</t>
    </rPh>
    <rPh sb="9" eb="11">
      <t>ケッテイ</t>
    </rPh>
    <phoneticPr fontId="23"/>
  </si>
  <si>
    <t>用途地域の変更に併せて、IC北側地区（約28.7ha）を住居地区A～D、商業地区A・B、産業・流通業務地区の７地区に区分し、建築物の用途制限等の建築物等の整備方針を定める地区計画を決定した。</t>
    <rPh sb="0" eb="4">
      <t>ヨウトチイキ</t>
    </rPh>
    <rPh sb="5" eb="7">
      <t>ヘンコウ</t>
    </rPh>
    <rPh sb="8" eb="9">
      <t>アワ</t>
    </rPh>
    <rPh sb="14" eb="16">
      <t>キタガワ</t>
    </rPh>
    <rPh sb="16" eb="18">
      <t>チク</t>
    </rPh>
    <rPh sb="19" eb="20">
      <t>ヤク</t>
    </rPh>
    <rPh sb="28" eb="32">
      <t>ジュウキョチク</t>
    </rPh>
    <rPh sb="36" eb="40">
      <t>ショウギョウチク</t>
    </rPh>
    <rPh sb="44" eb="46">
      <t>サンギョウ</t>
    </rPh>
    <rPh sb="47" eb="49">
      <t>リュウツウ</t>
    </rPh>
    <rPh sb="49" eb="53">
      <t>ギョウムチク</t>
    </rPh>
    <rPh sb="55" eb="57">
      <t>チク</t>
    </rPh>
    <rPh sb="58" eb="60">
      <t>クブン</t>
    </rPh>
    <rPh sb="62" eb="65">
      <t>ケンチクブツ</t>
    </rPh>
    <rPh sb="66" eb="70">
      <t>ヨウトセイゲン</t>
    </rPh>
    <rPh sb="70" eb="71">
      <t>ナド</t>
    </rPh>
    <rPh sb="72" eb="75">
      <t>ケンチクブツ</t>
    </rPh>
    <rPh sb="75" eb="76">
      <t>ナド</t>
    </rPh>
    <rPh sb="77" eb="81">
      <t>セイビホウシン</t>
    </rPh>
    <rPh sb="82" eb="83">
      <t>サダ</t>
    </rPh>
    <rPh sb="85" eb="89">
      <t>チクケイカク</t>
    </rPh>
    <rPh sb="90" eb="92">
      <t>ケッテイ</t>
    </rPh>
    <phoneticPr fontId="23"/>
  </si>
  <si>
    <t>市告201</t>
    <rPh sb="0" eb="1">
      <t>シ</t>
    </rPh>
    <rPh sb="1" eb="2">
      <t>コク</t>
    </rPh>
    <phoneticPr fontId="23"/>
  </si>
  <si>
    <t>磐田ＩＣ南地区計画</t>
    <rPh sb="0" eb="2">
      <t>イワタ</t>
    </rPh>
    <rPh sb="4" eb="5">
      <t>ミナミ</t>
    </rPh>
    <rPh sb="5" eb="7">
      <t>チク</t>
    </rPh>
    <rPh sb="7" eb="9">
      <t>ケイカク</t>
    </rPh>
    <phoneticPr fontId="23"/>
  </si>
  <si>
    <t>磐田市都市計画マスタープランに位置づけている産業拠点整備を実現し、市の活力を高めるとともに、周辺環境と調和した持続可能で計画的な施設配置を推進するため、地区計画を決定する。</t>
    <rPh sb="0" eb="3">
      <t>イワタシ</t>
    </rPh>
    <rPh sb="3" eb="5">
      <t>トシ</t>
    </rPh>
    <rPh sb="5" eb="7">
      <t>ケイカク</t>
    </rPh>
    <rPh sb="15" eb="17">
      <t>イチ</t>
    </rPh>
    <rPh sb="22" eb="24">
      <t>サンギョウ</t>
    </rPh>
    <rPh sb="24" eb="26">
      <t>キョテン</t>
    </rPh>
    <rPh sb="26" eb="28">
      <t>セイビ</t>
    </rPh>
    <rPh sb="29" eb="31">
      <t>ジツゲン</t>
    </rPh>
    <rPh sb="33" eb="34">
      <t>シ</t>
    </rPh>
    <rPh sb="35" eb="37">
      <t>カツリョク</t>
    </rPh>
    <rPh sb="38" eb="39">
      <t>タカ</t>
    </rPh>
    <rPh sb="46" eb="48">
      <t>シュウヘン</t>
    </rPh>
    <rPh sb="48" eb="50">
      <t>カンキョウ</t>
    </rPh>
    <rPh sb="51" eb="53">
      <t>チョウワ</t>
    </rPh>
    <rPh sb="55" eb="57">
      <t>ジゾク</t>
    </rPh>
    <rPh sb="57" eb="59">
      <t>カノウ</t>
    </rPh>
    <rPh sb="60" eb="62">
      <t>ケイカク</t>
    </rPh>
    <rPh sb="62" eb="63">
      <t>テキ</t>
    </rPh>
    <rPh sb="64" eb="66">
      <t>シセツ</t>
    </rPh>
    <rPh sb="66" eb="68">
      <t>ハイチ</t>
    </rPh>
    <rPh sb="69" eb="71">
      <t>スイシン</t>
    </rPh>
    <rPh sb="76" eb="78">
      <t>チク</t>
    </rPh>
    <rPh sb="78" eb="80">
      <t>ケイカク</t>
    </rPh>
    <rPh sb="81" eb="83">
      <t>ケッテイ</t>
    </rPh>
    <phoneticPr fontId="23"/>
  </si>
  <si>
    <t>市告297</t>
    <rPh sb="0" eb="1">
      <t>シ</t>
    </rPh>
    <rPh sb="1" eb="2">
      <t>コク</t>
    </rPh>
    <phoneticPr fontId="23"/>
  </si>
  <si>
    <t>中遠広域</t>
    <rPh sb="0" eb="2">
      <t>チュウエン</t>
    </rPh>
    <rPh sb="2" eb="4">
      <t>コウイキ</t>
    </rPh>
    <phoneticPr fontId="23"/>
  </si>
  <si>
    <t>都市計画道路の変更
（3・5・68号川井徳光線ほか１路線）</t>
    <rPh sb="0" eb="2">
      <t>トシ</t>
    </rPh>
    <rPh sb="2" eb="4">
      <t>ケイカク</t>
    </rPh>
    <rPh sb="4" eb="6">
      <t>ドウロ</t>
    </rPh>
    <rPh sb="7" eb="9">
      <t>ヘンコウ</t>
    </rPh>
    <rPh sb="17" eb="18">
      <t>ゴウ</t>
    </rPh>
    <rPh sb="18" eb="20">
      <t>カワイ</t>
    </rPh>
    <rPh sb="20" eb="22">
      <t>トクミツ</t>
    </rPh>
    <rPh sb="22" eb="23">
      <t>セン</t>
    </rPh>
    <rPh sb="26" eb="28">
      <t>ロセン</t>
    </rPh>
    <phoneticPr fontId="23"/>
  </si>
  <si>
    <t>自動車交通の効率的・効果的な交通処理に努めるとともに、本路線沿道の都市的土地利用の促進や、安全な歩行者空間を確保するため、都市計画道路を変更する。</t>
    <rPh sb="0" eb="3">
      <t>ジドウシャ</t>
    </rPh>
    <rPh sb="3" eb="5">
      <t>コウツウ</t>
    </rPh>
    <rPh sb="6" eb="8">
      <t>コウリツ</t>
    </rPh>
    <rPh sb="8" eb="9">
      <t>テキ</t>
    </rPh>
    <rPh sb="10" eb="13">
      <t>コウカテキ</t>
    </rPh>
    <rPh sb="14" eb="16">
      <t>コウツウ</t>
    </rPh>
    <rPh sb="16" eb="18">
      <t>ショリ</t>
    </rPh>
    <rPh sb="19" eb="20">
      <t>ツト</t>
    </rPh>
    <rPh sb="27" eb="28">
      <t>ホン</t>
    </rPh>
    <rPh sb="28" eb="30">
      <t>ロセン</t>
    </rPh>
    <rPh sb="30" eb="32">
      <t>エンドウ</t>
    </rPh>
    <rPh sb="33" eb="36">
      <t>トシテキ</t>
    </rPh>
    <rPh sb="36" eb="38">
      <t>トチ</t>
    </rPh>
    <rPh sb="38" eb="40">
      <t>リヨウ</t>
    </rPh>
    <rPh sb="41" eb="43">
      <t>ソクシン</t>
    </rPh>
    <rPh sb="45" eb="47">
      <t>アンゼン</t>
    </rPh>
    <rPh sb="48" eb="51">
      <t>ホコウシャ</t>
    </rPh>
    <rPh sb="51" eb="53">
      <t>クウカン</t>
    </rPh>
    <rPh sb="54" eb="56">
      <t>カクホ</t>
    </rPh>
    <rPh sb="61" eb="63">
      <t>トシ</t>
    </rPh>
    <rPh sb="63" eb="65">
      <t>ケイカク</t>
    </rPh>
    <rPh sb="65" eb="67">
      <t>ドウロ</t>
    </rPh>
    <rPh sb="68" eb="70">
      <t>ヘンコウ</t>
    </rPh>
    <phoneticPr fontId="23"/>
  </si>
  <si>
    <t>市告27</t>
    <rPh sb="0" eb="1">
      <t>シ</t>
    </rPh>
    <rPh sb="1" eb="2">
      <t>コク</t>
    </rPh>
    <phoneticPr fontId="23"/>
  </si>
  <si>
    <t>地区計画の変更
（川井西地区計画）</t>
    <rPh sb="0" eb="2">
      <t>チク</t>
    </rPh>
    <rPh sb="2" eb="4">
      <t>ケイカク</t>
    </rPh>
    <rPh sb="5" eb="7">
      <t>ヘンコウ</t>
    </rPh>
    <rPh sb="9" eb="11">
      <t>カワイ</t>
    </rPh>
    <rPh sb="11" eb="12">
      <t>ニシ</t>
    </rPh>
    <rPh sb="12" eb="14">
      <t>チク</t>
    </rPh>
    <rPh sb="14" eb="16">
      <t>ケイカク</t>
    </rPh>
    <phoneticPr fontId="23"/>
  </si>
  <si>
    <t>地区施設に位置づけていた南北幹線道路を、新たに都市計画道路川井徳光線の一部として都市計画決定することから、地区施設と都市計画道路の指定の重複をなくすため、地区計画を変更する。</t>
    <rPh sb="0" eb="2">
      <t>チク</t>
    </rPh>
    <rPh sb="2" eb="4">
      <t>シセツ</t>
    </rPh>
    <rPh sb="5" eb="7">
      <t>イチ</t>
    </rPh>
    <rPh sb="12" eb="14">
      <t>ナンボク</t>
    </rPh>
    <rPh sb="14" eb="16">
      <t>カンセン</t>
    </rPh>
    <rPh sb="16" eb="18">
      <t>ドウロ</t>
    </rPh>
    <rPh sb="20" eb="21">
      <t>アラ</t>
    </rPh>
    <rPh sb="23" eb="25">
      <t>トシ</t>
    </rPh>
    <rPh sb="25" eb="27">
      <t>ケイカク</t>
    </rPh>
    <rPh sb="27" eb="29">
      <t>ドウロ</t>
    </rPh>
    <rPh sb="29" eb="31">
      <t>カワイ</t>
    </rPh>
    <rPh sb="31" eb="33">
      <t>トクミツ</t>
    </rPh>
    <rPh sb="33" eb="34">
      <t>セン</t>
    </rPh>
    <rPh sb="35" eb="37">
      <t>イチブ</t>
    </rPh>
    <rPh sb="40" eb="42">
      <t>トシ</t>
    </rPh>
    <rPh sb="42" eb="44">
      <t>ケイカク</t>
    </rPh>
    <rPh sb="44" eb="46">
      <t>ケッテイ</t>
    </rPh>
    <rPh sb="53" eb="55">
      <t>チク</t>
    </rPh>
    <rPh sb="55" eb="57">
      <t>シセツ</t>
    </rPh>
    <rPh sb="58" eb="60">
      <t>トシ</t>
    </rPh>
    <rPh sb="60" eb="62">
      <t>ケイカク</t>
    </rPh>
    <rPh sb="62" eb="64">
      <t>ドウロ</t>
    </rPh>
    <rPh sb="65" eb="67">
      <t>シテイ</t>
    </rPh>
    <rPh sb="68" eb="70">
      <t>チョウフク</t>
    </rPh>
    <rPh sb="77" eb="79">
      <t>チク</t>
    </rPh>
    <rPh sb="79" eb="81">
      <t>ケイカク</t>
    </rPh>
    <rPh sb="82" eb="84">
      <t>ヘンコウ</t>
    </rPh>
    <phoneticPr fontId="23"/>
  </si>
  <si>
    <t>市告28</t>
    <rPh sb="0" eb="1">
      <t>シ</t>
    </rPh>
    <rPh sb="1" eb="2">
      <t>コク</t>
    </rPh>
    <phoneticPr fontId="23"/>
  </si>
  <si>
    <t>地区計画の変更
（土橋地区計画）</t>
    <rPh sb="0" eb="2">
      <t>チク</t>
    </rPh>
    <rPh sb="2" eb="4">
      <t>ケイカク</t>
    </rPh>
    <rPh sb="5" eb="7">
      <t>ヘンコウ</t>
    </rPh>
    <rPh sb="9" eb="11">
      <t>ツチハシ</t>
    </rPh>
    <rPh sb="11" eb="13">
      <t>チク</t>
    </rPh>
    <rPh sb="13" eb="15">
      <t>ケイカク</t>
    </rPh>
    <phoneticPr fontId="23"/>
  </si>
  <si>
    <t>地区施設に位置づけていた川井徳光線を、新たに都市計画道路川井徳光線の一部として都市計画決定することから、地区施設と都市計画道路の指定の重複をなくすため、地区計画を変更する。</t>
    <rPh sb="19" eb="20">
      <t>アラ</t>
    </rPh>
    <rPh sb="26" eb="28">
      <t>ドウロ</t>
    </rPh>
    <rPh sb="28" eb="30">
      <t>カワイ</t>
    </rPh>
    <rPh sb="30" eb="32">
      <t>トクミツ</t>
    </rPh>
    <rPh sb="32" eb="33">
      <t>セン</t>
    </rPh>
    <rPh sb="34" eb="36">
      <t>イチブ</t>
    </rPh>
    <rPh sb="39" eb="41">
      <t>トシ</t>
    </rPh>
    <rPh sb="41" eb="43">
      <t>ケイカク</t>
    </rPh>
    <rPh sb="43" eb="45">
      <t>ケッテイ</t>
    </rPh>
    <phoneticPr fontId="23"/>
  </si>
  <si>
    <t>市告29</t>
  </si>
  <si>
    <t>中遠</t>
    <rPh sb="0" eb="1">
      <t>チュウ</t>
    </rPh>
    <rPh sb="1" eb="2">
      <t>エン</t>
    </rPh>
    <phoneticPr fontId="23"/>
  </si>
  <si>
    <t>町</t>
    <rPh sb="0" eb="1">
      <t>マチ</t>
    </rPh>
    <phoneticPr fontId="23"/>
  </si>
  <si>
    <t>中遠広域都市計画下水道の変更</t>
    <rPh sb="0" eb="1">
      <t>チュウ</t>
    </rPh>
    <rPh sb="1" eb="2">
      <t>エン</t>
    </rPh>
    <rPh sb="2" eb="4">
      <t>コウイキ</t>
    </rPh>
    <rPh sb="4" eb="8">
      <t>トシケイカク</t>
    </rPh>
    <rPh sb="8" eb="11">
      <t>ゲスイドウ</t>
    </rPh>
    <rPh sb="12" eb="14">
      <t>ヘンコウ</t>
    </rPh>
    <phoneticPr fontId="23"/>
  </si>
  <si>
    <t>公共下水道の排水区域を変更する。</t>
    <rPh sb="0" eb="2">
      <t>コウキョウ</t>
    </rPh>
    <rPh sb="2" eb="5">
      <t>ゲスイドウ</t>
    </rPh>
    <rPh sb="6" eb="8">
      <t>ハイスイ</t>
    </rPh>
    <rPh sb="8" eb="10">
      <t>クイキ</t>
    </rPh>
    <rPh sb="11" eb="13">
      <t>ヘンコウ</t>
    </rPh>
    <phoneticPr fontId="23"/>
  </si>
  <si>
    <t>町告133</t>
    <rPh sb="0" eb="1">
      <t>マチ</t>
    </rPh>
    <rPh sb="1" eb="2">
      <t>コク</t>
    </rPh>
    <phoneticPr fontId="23"/>
  </si>
  <si>
    <t>本区域における将来の工業需要に対応する工業用地の一部として位置づけるとともに、工業の利便増進を図るため、用途地域を変更する。</t>
  </si>
  <si>
    <t>市告146</t>
    <phoneticPr fontId="23"/>
  </si>
  <si>
    <t>市街化区域内にある緑地機能及び多目的保留地機能の優れた農地を保全し、良好な都市環境の形成を図る生産緑地地区において、都市計画を変更（1箇所追加）する。</t>
  </si>
  <si>
    <t>市告919</t>
    <phoneticPr fontId="23"/>
  </si>
  <si>
    <t>都市計画道路の変更
（3･4･207　阿蔵船明線）</t>
    <rPh sb="0" eb="6">
      <t>トシケイカクドウロ</t>
    </rPh>
    <rPh sb="7" eb="9">
      <t>ヘンコウ</t>
    </rPh>
    <phoneticPr fontId="23"/>
  </si>
  <si>
    <t>阿蔵山地区の開発計画の進捗に伴い、開発区域との整合を図るため、浜松都市計画道路（3･4･207　阿蔵船明線）を変更する。</t>
    <rPh sb="48" eb="52">
      <t>アクラフナギラ</t>
    </rPh>
    <rPh sb="52" eb="53">
      <t>セン</t>
    </rPh>
    <phoneticPr fontId="23"/>
  </si>
  <si>
    <t>都市計画道路の変更
（3･4・208　阿蔵山線）</t>
    <rPh sb="0" eb="4">
      <t>トシケイカク</t>
    </rPh>
    <rPh sb="4" eb="6">
      <t>ドウロ</t>
    </rPh>
    <rPh sb="7" eb="9">
      <t>ヘンコウ</t>
    </rPh>
    <rPh sb="19" eb="21">
      <t>アクラ</t>
    </rPh>
    <rPh sb="21" eb="22">
      <t>ヤマ</t>
    </rPh>
    <rPh sb="22" eb="23">
      <t>セン</t>
    </rPh>
    <phoneticPr fontId="23"/>
  </si>
  <si>
    <t>阿蔵山地区の開発計画の進捗に伴い、開発区域との整合を図るため、浜松都市計画道路（3･4・208　阿蔵山線）を変更する。</t>
  </si>
  <si>
    <t>学校の変更</t>
    <rPh sb="0" eb="2">
      <t>ガッコウ</t>
    </rPh>
    <rPh sb="3" eb="5">
      <t>ヘンコウ</t>
    </rPh>
    <phoneticPr fontId="23"/>
  </si>
  <si>
    <t>学校及び学校周辺の土地利用と整合を図るため変更する。</t>
  </si>
  <si>
    <t>地区計画の決定
（阿蔵山地区）</t>
    <rPh sb="0" eb="4">
      <t>チクケイカク</t>
    </rPh>
    <rPh sb="5" eb="7">
      <t>ケッテイ</t>
    </rPh>
    <rPh sb="9" eb="12">
      <t>アクラヤマ</t>
    </rPh>
    <rPh sb="12" eb="14">
      <t>チク</t>
    </rPh>
    <phoneticPr fontId="23"/>
  </si>
  <si>
    <t>交通の利便性の高い立地を活かし、工業の利便増進と周辺住宅地の居住環境に配慮し、保全するため本地区計画を決定する。</t>
    <rPh sb="45" eb="50">
      <t>ホンチクケイカク</t>
    </rPh>
    <rPh sb="51" eb="53">
      <t>ケッテイ</t>
    </rPh>
    <phoneticPr fontId="23"/>
  </si>
  <si>
    <t>市告147</t>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</si>
</sst>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176" formatCode="#,##0.0"/>
    <numFmt numFmtId="177" formatCode="0.0"/>
    <numFmt numFmtId="178" formatCode="[$-411]ge\.m\.d;@"/>
    <numFmt numFmtId="179" formatCode="#,##0_);[Red]\(#,##0\)"/>
    <numFmt numFmtId="180" formatCode="#,##0.0_);[Red]\(#,##0.0\)"/>
    <numFmt numFmtId="181" formatCode="#,##0.0;\-#,##0.0"/>
    <numFmt numFmtId="182" formatCode="&quot;県告&quot;0"/>
    <numFmt numFmtId="183" formatCode="\(0\)"/>
    <numFmt numFmtId="184" formatCode="\ 0\ &quot;市&quot;&quot;町&quot;"/>
    <numFmt numFmtId="185" formatCode="\(0%\)"/>
    <numFmt numFmtId="186" formatCode=";;;"/>
    <numFmt numFmtId="187" formatCode="&quot;(&quot;0&quot;)&quot;"/>
    <numFmt numFmtId="188" formatCode="#,##0.0;[Red]\-#,##0.0"/>
    <numFmt numFmtId="189" formatCode="#,##0_);\(#,##0\)"/>
    <numFmt numFmtId="190" formatCode="0_);\(0\)"/>
    <numFmt numFmtId="191" formatCode="0.0_);[Red]\(0.0\)"/>
    <numFmt numFmtId="192" formatCode="#,##0_ "/>
    <numFmt numFmtId="193" formatCode="#,##0.0_ "/>
    <numFmt numFmtId="194" formatCode="0.0_ "/>
    <numFmt numFmtId="195" formatCode="0&quot;地&quot;&quot;区&quot;"/>
    <numFmt numFmtId="196" formatCode="#,##0.00_ "/>
    <numFmt numFmtId="197" formatCode="0_ ;[Red]\-0\ "/>
    <numFmt numFmtId="198" formatCode="0_);[Red]\(0\)"/>
    <numFmt numFmtId="199" formatCode="0.00;[Red]0.00"/>
    <numFmt numFmtId="200" formatCode="0_ "/>
    <numFmt numFmtId="201" formatCode="0.00_ "/>
    <numFmt numFmtId="202" formatCode="0.00_ ;[Red]\-0.00\ "/>
    <numFmt numFmtId="203" formatCode="#,##0.00_);[Red]\(#,##0.00\)"/>
    <numFmt numFmtId="204" formatCode="0.00_);[Red]\(0.00\)"/>
    <numFmt numFmtId="205" formatCode="&quot;約&quot;#,##0&quot;ha&quot;"/>
    <numFmt numFmtId="206" formatCode="&quot;約&quot;#,##0&quot;m&quot;"/>
    <numFmt numFmtId="207" formatCode="&quot;約&quot;#,##0&quot;㎡&quot;"/>
    <numFmt numFmtId="208" formatCode="0.0_ ;[Red]\-0.0\ "/>
    <numFmt numFmtId="209" formatCode="&quot;(&quot;[$-411]ge\.m\.d&quot;)&quot;"/>
    <numFmt numFmtId="210" formatCode="0&quot;地区&quot;"/>
  </numFmts>
  <fonts count="89">
    <font>
      <sz val="11"/>
      <name val="ＭＳ Ｐゴシック"/>
      <family val="3"/>
      <charset val="128"/>
    </font>
    <font>
      <sz val="6"/>
      <name val="ＭＳ Ｐゴシック"/>
      <family val="3"/>
      <charset val="128"/>
    </font>
    <font>
      <sz val="11"/>
      <color indexed="8"/>
      <name val="ＭＳ Ｐゴシック"/>
      <family val="3"/>
      <charset val="128"/>
    </font>
    <font>
      <sz val="14"/>
      <name val="ＭＳ Ｐゴシック"/>
      <family val="3"/>
      <charset val="128"/>
    </font>
    <font>
      <sz val="24"/>
      <name val="ＭＳ Ｐゴシック"/>
      <family val="3"/>
      <charset val="128"/>
    </font>
    <font>
      <sz val="18"/>
      <name val="ＭＳ Ｐゴシック"/>
      <family val="3"/>
      <charset val="128"/>
    </font>
    <font>
      <sz val="16"/>
      <name val="ＭＳ Ｐゴシック"/>
      <family val="3"/>
      <charset val="128"/>
    </font>
    <font>
      <sz val="11"/>
      <name val="ＭＳ Ｐゴシック"/>
      <family val="3"/>
      <charset val="128"/>
    </font>
    <font>
      <sz val="12"/>
      <name val="Osaka"/>
      <family val="3"/>
      <charset val="128"/>
    </font>
    <font>
      <sz val="48"/>
      <name val="ＭＳ Ｐゴシック"/>
      <family val="3"/>
    </font>
    <font>
      <sz val="12"/>
      <name val="ＭＳ Ｐゴシック"/>
      <family val="3"/>
      <charset val="128"/>
    </font>
    <font>
      <strike/>
      <sz val="24"/>
      <name val="ＭＳ Ｐゴシック"/>
      <family val="3"/>
      <charset val="128"/>
    </font>
    <font>
      <sz val="24"/>
      <name val="ＭＳ Ｐゴシック"/>
      <family val="3"/>
    </font>
    <font>
      <sz val="6"/>
      <name val="ＭＳ Ｐゴシック"/>
      <family val="3"/>
    </font>
    <font>
      <sz val="28"/>
      <name val="ＭＳ Ｐゴシック"/>
      <family val="3"/>
      <charset val="128"/>
    </font>
    <font>
      <sz val="36"/>
      <name val="ＭＳ Ｐゴシック"/>
      <family val="3"/>
      <charset val="128"/>
    </font>
    <font>
      <sz val="6"/>
      <name val="Osaka"/>
      <family val="3"/>
      <charset val="128"/>
    </font>
    <font>
      <sz val="22"/>
      <name val="ＭＳ Ｐゴシック"/>
      <family val="3"/>
      <charset val="128"/>
    </font>
    <font>
      <sz val="10"/>
      <name val="ＭＳ Ｐゴシック"/>
      <family val="3"/>
      <charset val="128"/>
    </font>
    <font>
      <sz val="9"/>
      <name val="ＭＳ Ｐゴシック"/>
      <family val="3"/>
      <charset val="128"/>
    </font>
    <font>
      <sz val="8"/>
      <name val="ＭＳ Ｐゴシック"/>
      <family val="3"/>
      <charset val="128"/>
    </font>
    <font>
      <strike/>
      <sz val="9"/>
      <name val="ＭＳ Ｐゴシック"/>
      <family val="3"/>
      <charset val="128"/>
    </font>
    <font>
      <sz val="11"/>
      <name val="ＭＳ Ｐ明朝"/>
      <family val="1"/>
      <charset val="128"/>
    </font>
    <font>
      <sz val="6"/>
      <name val="ＭＳ Ｐ明朝"/>
      <family val="1"/>
      <charset val="128"/>
    </font>
    <font>
      <sz val="10.5"/>
      <name val="ＭＳ Ｐゴシック"/>
      <family val="3"/>
      <charset val="128"/>
    </font>
    <font>
      <sz val="9"/>
      <name val="ＭＳ Ｐ明朝"/>
      <family val="1"/>
      <charset val="128"/>
    </font>
    <font>
      <strike/>
      <sz val="11"/>
      <name val="ＭＳ Ｐゴシック"/>
      <family val="3"/>
      <charset val="128"/>
    </font>
    <font>
      <b/>
      <sz val="16"/>
      <name val="ＭＳ Ｐゴシック"/>
      <family val="3"/>
    </font>
    <font>
      <b/>
      <sz val="16"/>
      <name val="ＭＳ Ｐゴシック"/>
      <family val="3"/>
      <charset val="128"/>
    </font>
    <font>
      <sz val="9"/>
      <name val="ＭＳ ゴシック"/>
      <family val="3"/>
      <charset val="128"/>
    </font>
    <font>
      <sz val="10.5"/>
      <name val="ＭＳ Ｐゴシック"/>
      <family val="3"/>
    </font>
    <font>
      <sz val="12"/>
      <name val="ＭＳ Ｐゴシック"/>
      <family val="3"/>
    </font>
    <font>
      <sz val="7"/>
      <name val="ＭＳ Ｐゴシック"/>
      <family val="3"/>
      <charset val="128"/>
    </font>
    <font>
      <sz val="26"/>
      <name val="ＭＳ Ｐゴシック"/>
      <family val="3"/>
      <charset val="128"/>
    </font>
    <font>
      <sz val="19"/>
      <name val="ＭＳ Ｐゴシック"/>
      <family val="3"/>
      <charset val="128"/>
    </font>
    <font>
      <sz val="12"/>
      <name val="リュウミンライト－ＫＬ"/>
      <family val="3"/>
      <charset val="128"/>
    </font>
    <font>
      <sz val="20"/>
      <name val="ＭＳ Ｐゴシック"/>
      <family val="3"/>
      <charset val="128"/>
    </font>
    <font>
      <sz val="20"/>
      <name val="ＭＳ Ｐゴシック"/>
      <family val="3"/>
      <charset val="128"/>
      <scheme val="major"/>
    </font>
    <font>
      <sz val="16"/>
      <name val="ＭＳ Ｐゴシック"/>
      <family val="3"/>
    </font>
    <font>
      <sz val="18"/>
      <name val="ＭＳ Ｐゴシック"/>
      <family val="3"/>
    </font>
    <font>
      <sz val="22"/>
      <name val="ＭＳ Ｐゴシック"/>
      <family val="3"/>
    </font>
    <font>
      <sz val="14"/>
      <name val="ＭＳ Ｐゴシック"/>
      <family val="3"/>
    </font>
    <font>
      <sz val="11"/>
      <name val="ＭＳ Ｐゴシック"/>
      <family val="3"/>
    </font>
    <font>
      <sz val="10"/>
      <name val="ＭＳ Ｐゴシック"/>
      <family val="3"/>
    </font>
    <font>
      <b/>
      <sz val="11"/>
      <name val="ＭＳ Ｐゴシック"/>
      <family val="3"/>
      <charset val="128"/>
    </font>
    <font>
      <sz val="14"/>
      <color theme="1"/>
      <name val="ＭＳ Ｐゴシック"/>
      <family val="3"/>
      <charset val="128"/>
    </font>
    <font>
      <sz val="14"/>
      <name val="ＭＳ Ｐゴシック"/>
      <family val="3"/>
      <charset val="1"/>
    </font>
    <font>
      <sz val="14"/>
      <color rgb="FFFF0000"/>
      <name val="ＭＳ Ｐゴシック"/>
      <family val="3"/>
      <charset val="128"/>
    </font>
    <font>
      <sz val="15"/>
      <name val="ＭＳ Ｐゴシック"/>
      <family val="3"/>
      <charset val="128"/>
    </font>
    <font>
      <u/>
      <sz val="9"/>
      <color indexed="12"/>
      <name val="Osaka"/>
      <family val="3"/>
      <charset val="128"/>
    </font>
    <font>
      <u/>
      <sz val="18"/>
      <name val="ＭＳ Ｐゴシック"/>
      <family val="3"/>
      <charset val="128"/>
    </font>
    <font>
      <sz val="18"/>
      <name val="ＭＳ Ｐゴシック"/>
      <family val="3"/>
      <charset val="1"/>
    </font>
    <font>
      <sz val="6"/>
      <name val="ＭＳ Ｐゴシック"/>
      <family val="3"/>
      <charset val="1"/>
    </font>
    <font>
      <sz val="17"/>
      <name val="ＭＳ Ｐゴシック"/>
      <family val="3"/>
      <charset val="128"/>
    </font>
    <font>
      <sz val="17"/>
      <name val="ＭＳ Ｐゴシック"/>
      <family val="3"/>
    </font>
    <font>
      <strike/>
      <sz val="18"/>
      <name val="ＭＳ Ｐゴシック"/>
      <family val="3"/>
    </font>
    <font>
      <vertAlign val="superscript"/>
      <sz val="18"/>
      <name val="ＭＳ Ｐゴシック"/>
      <family val="3"/>
      <charset val="128"/>
    </font>
    <font>
      <sz val="6"/>
      <name val="Osaka"/>
      <family val="3"/>
    </font>
    <font>
      <sz val="9"/>
      <color indexed="81"/>
      <name val="MS P ゴシック"/>
      <family val="3"/>
      <charset val="128"/>
    </font>
    <font>
      <sz val="6"/>
      <name val="ＭＳ ゴシック"/>
      <family val="3"/>
    </font>
    <font>
      <sz val="18"/>
      <name val="ＭＳ ゴシック"/>
      <family val="3"/>
    </font>
    <font>
      <sz val="15"/>
      <name val="ＭＳ Ｐゴシック"/>
      <family val="3"/>
    </font>
    <font>
      <b/>
      <sz val="11"/>
      <color rgb="FFFA7D00"/>
      <name val="ＭＳ Ｐゴシック"/>
      <family val="3"/>
    </font>
    <font>
      <sz val="13"/>
      <name val="ＭＳ Ｐゴシック"/>
      <family val="3"/>
    </font>
    <font>
      <sz val="12"/>
      <name val="Osaka"/>
      <family val="3"/>
    </font>
    <font>
      <sz val="36"/>
      <name val="ＭＳ Ｐゴシック"/>
      <family val="3"/>
    </font>
    <font>
      <sz val="6"/>
      <name val="ＭＳ Ｐ明朝"/>
      <family val="1"/>
    </font>
    <font>
      <sz val="20"/>
      <name val="ＭＳ Ｐゴシック"/>
      <family val="3"/>
    </font>
    <font>
      <sz val="9"/>
      <name val="ＭＳ 明朝"/>
      <family val="1"/>
      <charset val="128"/>
    </font>
    <font>
      <sz val="28"/>
      <name val="ＭＳ Ｐゴシック"/>
      <family val="3"/>
    </font>
    <font>
      <sz val="18"/>
      <name val="Osaka"/>
      <family val="3"/>
      <charset val="128"/>
    </font>
    <font>
      <b/>
      <sz val="28"/>
      <name val="ＭＳ Ｐゴシック"/>
      <family val="3"/>
      <charset val="128"/>
    </font>
    <font>
      <sz val="18"/>
      <color indexed="81"/>
      <name val="ＭＳ Ｐゴシック"/>
      <family val="3"/>
      <charset val="128"/>
    </font>
    <font>
      <sz val="12"/>
      <color indexed="81"/>
      <name val="ＭＳ Ｐゴシック"/>
      <family val="3"/>
      <charset val="128"/>
    </font>
    <font>
      <sz val="32"/>
      <name val="ＭＳ Ｐゴシック"/>
      <family val="3"/>
      <charset val="128"/>
    </font>
    <font>
      <sz val="12"/>
      <name val="細明朝体"/>
      <family val="3"/>
      <charset val="128"/>
    </font>
    <font>
      <strike/>
      <sz val="14"/>
      <name val="ＭＳ Ｐゴシック"/>
      <family val="3"/>
      <charset val="128"/>
    </font>
    <font>
      <b/>
      <sz val="18"/>
      <name val="ＭＳ Ｐゴシック"/>
      <family val="3"/>
      <charset val="128"/>
    </font>
    <font>
      <sz val="6"/>
      <name val="ＭＳ ゴシック"/>
      <family val="3"/>
      <charset val="128"/>
    </font>
    <font>
      <strike/>
      <sz val="12"/>
      <name val="ＭＳ Ｐゴシック"/>
      <family val="3"/>
      <charset val="128"/>
    </font>
    <font>
      <sz val="12"/>
      <name val="ＭＳ ゴシック"/>
      <family val="3"/>
      <charset val="128"/>
    </font>
    <font>
      <b/>
      <sz val="9"/>
      <name val="ＭＳ Ｐゴシック"/>
      <family val="3"/>
      <charset val="128"/>
    </font>
    <font>
      <b/>
      <sz val="14"/>
      <name val="ＭＳ Ｐゴシック"/>
      <family val="3"/>
      <charset val="128"/>
    </font>
    <font>
      <strike/>
      <u val="double"/>
      <sz val="12"/>
      <name val="ＭＳ Ｐゴシック"/>
      <family val="3"/>
      <charset val="128"/>
    </font>
    <font>
      <sz val="9"/>
      <name val="ＭＳ Ｐゴシック"/>
      <family val="3"/>
    </font>
    <font>
      <strike/>
      <sz val="12"/>
      <name val="ＭＳ Ｐゴシック"/>
      <family val="3"/>
    </font>
    <font>
      <sz val="18"/>
      <name val="ＭＳ ゴシック"/>
      <family val="3"/>
      <charset val="128"/>
    </font>
    <font>
      <sz val="14"/>
      <name val="細明朝体"/>
      <family val="3"/>
      <charset val="128"/>
    </font>
    <font>
      <sz val="14"/>
      <name val="ＭＳ ゴシック"/>
      <family val="3"/>
      <charset val="128"/>
    </font>
  </fonts>
  <fills count="12">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rgb="FF92D050"/>
        <bgColor indexed="64"/>
      </patternFill>
    </fill>
    <fill>
      <patternFill patternType="solid">
        <fgColor rgb="FFFFFF00"/>
        <bgColor indexed="64"/>
      </patternFill>
    </fill>
    <fill>
      <patternFill patternType="solid">
        <fgColor rgb="FFE0E0E0"/>
        <bgColor indexed="64"/>
      </patternFill>
    </fill>
    <fill>
      <patternFill patternType="solid">
        <fgColor indexed="47"/>
        <bgColor indexed="64"/>
      </patternFill>
    </fill>
    <fill>
      <patternFill patternType="solid">
        <fgColor theme="0" tint="-0.14999847407452621"/>
        <bgColor indexed="64"/>
      </patternFill>
    </fill>
  </fills>
  <borders count="402">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style="thin">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medium">
        <color indexed="64"/>
      </right>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diagonalUp="1">
      <left style="medium">
        <color indexed="64"/>
      </left>
      <right style="medium">
        <color indexed="64"/>
      </right>
      <top style="hair">
        <color indexed="64"/>
      </top>
      <bottom style="thin">
        <color indexed="64"/>
      </bottom>
      <diagonal style="hair">
        <color indexed="64"/>
      </diagonal>
    </border>
    <border>
      <left style="medium">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diagonalUp="1">
      <left style="medium">
        <color indexed="64"/>
      </left>
      <right style="medium">
        <color indexed="64"/>
      </right>
      <top style="hair">
        <color indexed="64"/>
      </top>
      <bottom style="medium">
        <color indexed="64"/>
      </bottom>
      <diagonal style="hair">
        <color indexed="64"/>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medium">
        <color indexed="64"/>
      </top>
      <bottom style="double">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style="medium">
        <color indexed="64"/>
      </left>
      <right/>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style="thin">
        <color indexed="64"/>
      </right>
      <top style="hair">
        <color indexed="64"/>
      </top>
      <bottom/>
      <diagonal/>
    </border>
    <border>
      <left/>
      <right/>
      <top style="hair">
        <color indexed="64"/>
      </top>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bottom style="thin">
        <color indexed="64"/>
      </bottom>
      <diagonal/>
    </border>
    <border>
      <left style="medium">
        <color indexed="64"/>
      </left>
      <right style="thin">
        <color indexed="64"/>
      </right>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medium">
        <color indexed="64"/>
      </top>
      <bottom style="thin">
        <color indexed="64"/>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double">
        <color indexed="64"/>
      </bottom>
      <diagonal/>
    </border>
    <border>
      <left/>
      <right style="thin">
        <color indexed="64"/>
      </right>
      <top style="thin">
        <color indexed="64"/>
      </top>
      <bottom style="double">
        <color indexed="64"/>
      </bottom>
      <diagonal/>
    </border>
    <border>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style="medium">
        <color indexed="64"/>
      </left>
      <right/>
      <top style="medium">
        <color indexed="64"/>
      </top>
      <bottom/>
      <diagonal/>
    </border>
    <border>
      <left style="hair">
        <color indexed="8"/>
      </left>
      <right style="hair">
        <color indexed="8"/>
      </right>
      <top style="medium">
        <color indexed="64"/>
      </top>
      <bottom/>
      <diagonal/>
    </border>
    <border>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hair">
        <color indexed="8"/>
      </left>
      <right style="hair">
        <color indexed="8"/>
      </right>
      <top/>
      <bottom style="thin">
        <color indexed="64"/>
      </bottom>
      <diagonal/>
    </border>
    <border>
      <left style="medium">
        <color indexed="64"/>
      </left>
      <right style="hair">
        <color indexed="8"/>
      </right>
      <top style="thin">
        <color indexed="64"/>
      </top>
      <bottom/>
      <diagonal/>
    </border>
    <border>
      <left style="hair">
        <color indexed="8"/>
      </left>
      <right style="hair">
        <color indexed="8"/>
      </right>
      <top style="thin">
        <color indexed="64"/>
      </top>
      <bottom/>
      <diagonal/>
    </border>
    <border>
      <left style="medium">
        <color indexed="64"/>
      </left>
      <right style="hair">
        <color indexed="8"/>
      </right>
      <top/>
      <bottom/>
      <diagonal/>
    </border>
    <border>
      <left style="hair">
        <color indexed="8"/>
      </left>
      <right style="hair">
        <color indexed="8"/>
      </right>
      <top style="hair">
        <color indexed="8"/>
      </top>
      <bottom/>
      <diagonal/>
    </border>
    <border>
      <left/>
      <right style="thin">
        <color indexed="64"/>
      </right>
      <top style="hair">
        <color indexed="8"/>
      </top>
      <bottom style="hair">
        <color indexed="8"/>
      </bottom>
      <diagonal/>
    </border>
    <border>
      <left style="thin">
        <color indexed="64"/>
      </left>
      <right style="hair">
        <color indexed="8"/>
      </right>
      <top style="hair">
        <color indexed="8"/>
      </top>
      <bottom/>
      <diagonal/>
    </border>
    <border>
      <left style="hair">
        <color indexed="8"/>
      </left>
      <right style="thin">
        <color indexed="64"/>
      </right>
      <top style="hair">
        <color indexed="8"/>
      </top>
      <bottom/>
      <diagonal/>
    </border>
    <border>
      <left style="thin">
        <color indexed="64"/>
      </left>
      <right/>
      <top style="hair">
        <color indexed="8"/>
      </top>
      <bottom style="hair">
        <color indexed="8"/>
      </bottom>
      <diagonal/>
    </border>
    <border>
      <left style="hair">
        <color indexed="8"/>
      </left>
      <right style="hair">
        <color indexed="8"/>
      </right>
      <top/>
      <bottom/>
      <diagonal/>
    </border>
    <border>
      <left style="medium">
        <color indexed="64"/>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8"/>
      </right>
      <top/>
      <bottom/>
      <diagonal/>
    </border>
    <border>
      <left style="hair">
        <color indexed="8"/>
      </left>
      <right style="thin">
        <color indexed="64"/>
      </right>
      <top/>
      <bottom/>
      <diagonal/>
    </border>
    <border>
      <left style="hair">
        <color indexed="8"/>
      </left>
      <right style="hair">
        <color indexed="8"/>
      </right>
      <top/>
      <bottom style="hair">
        <color indexed="8"/>
      </bottom>
      <diagonal/>
    </border>
    <border>
      <left style="thin">
        <color indexed="64"/>
      </left>
      <right style="hair">
        <color indexed="8"/>
      </right>
      <top/>
      <bottom style="hair">
        <color indexed="8"/>
      </bottom>
      <diagonal/>
    </border>
    <border>
      <left style="hair">
        <color indexed="8"/>
      </left>
      <right style="thin">
        <color indexed="64"/>
      </right>
      <top/>
      <bottom style="hair">
        <color indexed="8"/>
      </bottom>
      <diagonal/>
    </border>
    <border>
      <left style="hair">
        <color indexed="8"/>
      </left>
      <right style="hair">
        <color indexed="8"/>
      </right>
      <top style="hair">
        <color indexed="8"/>
      </top>
      <bottom style="hair">
        <color indexed="64"/>
      </bottom>
      <diagonal/>
    </border>
    <border>
      <left/>
      <right style="thin">
        <color indexed="64"/>
      </right>
      <top style="hair">
        <color indexed="8"/>
      </top>
      <bottom style="hair">
        <color indexed="64"/>
      </bottom>
      <diagonal/>
    </border>
    <border>
      <left/>
      <right/>
      <top style="hair">
        <color indexed="8"/>
      </top>
      <bottom style="hair">
        <color indexed="64"/>
      </bottom>
      <diagonal/>
    </border>
    <border>
      <left style="thin">
        <color indexed="64"/>
      </left>
      <right/>
      <top style="hair">
        <color indexed="8"/>
      </top>
      <bottom style="hair">
        <color indexed="64"/>
      </bottom>
      <diagonal/>
    </border>
    <border>
      <left style="thin">
        <color indexed="64"/>
      </left>
      <right style="hair">
        <color indexed="8"/>
      </right>
      <top style="hair">
        <color indexed="64"/>
      </top>
      <bottom style="hair">
        <color indexed="64"/>
      </bottom>
      <diagonal/>
    </border>
    <border>
      <left style="medium">
        <color indexed="64"/>
      </left>
      <right style="hair">
        <color indexed="8"/>
      </right>
      <top/>
      <bottom style="thin">
        <color indexed="64"/>
      </bottom>
      <diagonal/>
    </border>
    <border>
      <left style="hair">
        <color indexed="8"/>
      </left>
      <right style="hair">
        <color indexed="8"/>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hair">
        <color indexed="8"/>
      </right>
      <top style="thin">
        <color indexed="64"/>
      </top>
      <bottom style="hair">
        <color indexed="64"/>
      </bottom>
      <diagonal/>
    </border>
    <border>
      <left style="medium">
        <color indexed="64"/>
      </left>
      <right/>
      <top style="thin">
        <color indexed="64"/>
      </top>
      <bottom style="hair">
        <color indexed="64"/>
      </bottom>
      <diagonal/>
    </border>
    <border>
      <left style="thin">
        <color indexed="64"/>
      </left>
      <right/>
      <top style="thin">
        <color indexed="64"/>
      </top>
      <bottom style="hair">
        <color indexed="64"/>
      </bottom>
      <diagonal/>
    </border>
    <border>
      <left style="hair">
        <color indexed="8"/>
      </left>
      <right style="hair">
        <color indexed="8"/>
      </right>
      <top/>
      <bottom style="hair">
        <color indexed="64"/>
      </bottom>
      <diagonal/>
    </border>
    <border>
      <left style="thin">
        <color indexed="64"/>
      </left>
      <right style="hair">
        <color indexed="8"/>
      </right>
      <top/>
      <bottom style="hair">
        <color indexed="64"/>
      </bottom>
      <diagonal/>
    </border>
    <border>
      <left style="medium">
        <color indexed="64"/>
      </left>
      <right style="hair">
        <color indexed="8"/>
      </right>
      <top/>
      <bottom style="hair">
        <color indexed="64"/>
      </bottom>
      <diagonal/>
    </border>
    <border>
      <left style="hair">
        <color indexed="8"/>
      </left>
      <right style="thin">
        <color indexed="64"/>
      </right>
      <top style="thin">
        <color indexed="64"/>
      </top>
      <bottom/>
      <diagonal/>
    </border>
    <border>
      <left style="thin">
        <color indexed="64"/>
      </left>
      <right style="hair">
        <color indexed="8"/>
      </right>
      <top style="thin">
        <color indexed="64"/>
      </top>
      <bottom/>
      <diagonal/>
    </border>
    <border>
      <left style="hair">
        <color indexed="8"/>
      </left>
      <right style="thin">
        <color indexed="64"/>
      </right>
      <top/>
      <bottom style="thin">
        <color indexed="64"/>
      </bottom>
      <diagonal/>
    </border>
    <border>
      <left style="thin">
        <color indexed="64"/>
      </left>
      <right style="hair">
        <color indexed="8"/>
      </right>
      <top/>
      <bottom style="thin">
        <color indexed="64"/>
      </bottom>
      <diagonal/>
    </border>
    <border>
      <left style="hair">
        <color indexed="8"/>
      </left>
      <right style="hair">
        <color indexed="8"/>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medium">
        <color indexed="64"/>
      </left>
      <right/>
      <top style="thin">
        <color indexed="64"/>
      </top>
      <bottom style="dotted">
        <color indexed="64"/>
      </bottom>
      <diagonal/>
    </border>
    <border>
      <left style="medium">
        <color indexed="64"/>
      </left>
      <right style="hair">
        <color indexed="8"/>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hair">
        <color indexed="8"/>
      </right>
      <top style="dotted">
        <color indexed="64"/>
      </top>
      <bottom style="dotted">
        <color indexed="64"/>
      </bottom>
      <diagonal/>
    </border>
    <border>
      <left style="medium">
        <color indexed="64"/>
      </left>
      <right/>
      <top/>
      <bottom style="dotted">
        <color indexed="64"/>
      </bottom>
      <diagonal/>
    </border>
    <border>
      <left style="thin">
        <color indexed="64"/>
      </left>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hair">
        <color indexed="8"/>
      </right>
      <top/>
      <bottom style="dotted">
        <color indexed="64"/>
      </bottom>
      <diagonal/>
    </border>
    <border>
      <left style="hair">
        <color indexed="8"/>
      </left>
      <right style="hair">
        <color indexed="8"/>
      </right>
      <top/>
      <bottom style="dotted">
        <color indexed="8"/>
      </bottom>
      <diagonal/>
    </border>
    <border>
      <left/>
      <right style="thin">
        <color indexed="64"/>
      </right>
      <top/>
      <bottom style="dotted">
        <color indexed="64"/>
      </bottom>
      <diagonal/>
    </border>
    <border>
      <left style="thin">
        <color indexed="64"/>
      </left>
      <right/>
      <top/>
      <bottom style="dotted">
        <color indexed="64"/>
      </bottom>
      <diagonal/>
    </border>
    <border>
      <left style="hair">
        <color indexed="8"/>
      </left>
      <right style="hair">
        <color indexed="8"/>
      </right>
      <top/>
      <bottom style="dotted">
        <color indexed="64"/>
      </bottom>
      <diagonal/>
    </border>
    <border>
      <left/>
      <right style="medium">
        <color indexed="64"/>
      </right>
      <top/>
      <bottom style="dotted">
        <color indexed="64"/>
      </bottom>
      <diagonal/>
    </border>
    <border>
      <left style="hair">
        <color indexed="8"/>
      </left>
      <right style="hair">
        <color indexed="8"/>
      </right>
      <top/>
      <bottom style="thin">
        <color indexed="23"/>
      </bottom>
      <diagonal/>
    </border>
    <border>
      <left/>
      <right style="thin">
        <color indexed="64"/>
      </right>
      <top/>
      <bottom style="thin">
        <color indexed="55"/>
      </bottom>
      <diagonal/>
    </border>
    <border>
      <left style="thin">
        <color indexed="64"/>
      </left>
      <right/>
      <top style="thin">
        <color indexed="64"/>
      </top>
      <bottom style="thin">
        <color indexed="23"/>
      </bottom>
      <diagonal/>
    </border>
    <border>
      <left style="hair">
        <color indexed="8"/>
      </left>
      <right style="hair">
        <color indexed="8"/>
      </right>
      <top style="thin">
        <color indexed="64"/>
      </top>
      <bottom style="thin">
        <color indexed="23"/>
      </bottom>
      <diagonal/>
    </border>
    <border>
      <left/>
      <right style="thin">
        <color indexed="64"/>
      </right>
      <top style="thin">
        <color indexed="64"/>
      </top>
      <bottom style="thin">
        <color indexed="23"/>
      </bottom>
      <diagonal/>
    </border>
    <border>
      <left style="medium">
        <color indexed="64"/>
      </left>
      <right style="hair">
        <color indexed="8"/>
      </right>
      <top style="thin">
        <color indexed="64"/>
      </top>
      <bottom style="hair">
        <color indexed="64"/>
      </bottom>
      <diagonal/>
    </border>
    <border>
      <left style="hair">
        <color indexed="8"/>
      </left>
      <right style="thin">
        <color indexed="64"/>
      </right>
      <top style="hair">
        <color indexed="8"/>
      </top>
      <bottom style="hair">
        <color indexed="8"/>
      </bottom>
      <diagonal/>
    </border>
    <border>
      <left style="thin">
        <color indexed="64"/>
      </left>
      <right/>
      <top style="thin">
        <color indexed="23"/>
      </top>
      <bottom style="hair">
        <color indexed="64"/>
      </bottom>
      <diagonal/>
    </border>
    <border>
      <left style="hair">
        <color indexed="8"/>
      </left>
      <right style="hair">
        <color indexed="8"/>
      </right>
      <top style="thin">
        <color indexed="23"/>
      </top>
      <bottom style="hair">
        <color indexed="64"/>
      </bottom>
      <diagonal/>
    </border>
    <border>
      <left/>
      <right style="thin">
        <color indexed="64"/>
      </right>
      <top style="thin">
        <color indexed="23"/>
      </top>
      <bottom style="hair">
        <color indexed="64"/>
      </bottom>
      <diagonal/>
    </border>
    <border>
      <left style="medium">
        <color indexed="64"/>
      </left>
      <right style="hair">
        <color indexed="8"/>
      </right>
      <top style="hair">
        <color indexed="64"/>
      </top>
      <bottom style="hair">
        <color indexed="64"/>
      </bottom>
      <diagonal/>
    </border>
    <border>
      <left style="hair">
        <color indexed="8"/>
      </left>
      <right style="hair">
        <color indexed="8"/>
      </right>
      <top/>
      <bottom style="thin">
        <color indexed="55"/>
      </bottom>
      <diagonal/>
    </border>
    <border>
      <left style="hair">
        <color indexed="8"/>
      </left>
      <right style="thin">
        <color indexed="64"/>
      </right>
      <top style="thin">
        <color indexed="64"/>
      </top>
      <bottom style="hair">
        <color indexed="8"/>
      </bottom>
      <diagonal/>
    </border>
    <border>
      <left style="hair">
        <color indexed="8"/>
      </left>
      <right style="hair">
        <color indexed="8"/>
      </right>
      <top style="thin">
        <color indexed="55"/>
      </top>
      <bottom style="thin">
        <color indexed="55"/>
      </bottom>
      <diagonal/>
    </border>
    <border>
      <left style="hair">
        <color indexed="8"/>
      </left>
      <right style="hair">
        <color indexed="8"/>
      </right>
      <top style="thin">
        <color indexed="55"/>
      </top>
      <bottom style="hair">
        <color indexed="64"/>
      </bottom>
      <diagonal/>
    </border>
    <border>
      <left style="hair">
        <color indexed="8"/>
      </left>
      <right style="thin">
        <color indexed="64"/>
      </right>
      <top style="hair">
        <color indexed="8"/>
      </top>
      <bottom style="hair">
        <color indexed="64"/>
      </bottom>
      <diagonal/>
    </border>
    <border>
      <left style="hair">
        <color indexed="8"/>
      </left>
      <right style="hair">
        <color indexed="8"/>
      </right>
      <top style="dotted">
        <color indexed="64"/>
      </top>
      <bottom/>
      <diagonal/>
    </border>
    <border>
      <left style="hair">
        <color indexed="8"/>
      </left>
      <right style="thin">
        <color indexed="64"/>
      </right>
      <top style="dotted">
        <color indexed="64"/>
      </top>
      <bottom style="hair">
        <color indexed="8"/>
      </bottom>
      <diagonal/>
    </border>
    <border>
      <left style="thin">
        <color indexed="64"/>
      </left>
      <right style="hair">
        <color indexed="8"/>
      </right>
      <top style="dotted">
        <color indexed="64"/>
      </top>
      <bottom style="hair">
        <color indexed="64"/>
      </bottom>
      <diagonal/>
    </border>
    <border>
      <left/>
      <right style="medium">
        <color indexed="64"/>
      </right>
      <top style="dotted">
        <color indexed="64"/>
      </top>
      <bottom/>
      <diagonal/>
    </border>
    <border>
      <left style="medium">
        <color indexed="64"/>
      </left>
      <right style="hair">
        <color indexed="8"/>
      </right>
      <top style="dotted">
        <color indexed="64"/>
      </top>
      <bottom style="hair">
        <color indexed="64"/>
      </bottom>
      <diagonal/>
    </border>
    <border>
      <left style="medium">
        <color indexed="64"/>
      </left>
      <right/>
      <top style="dotted">
        <color indexed="64"/>
      </top>
      <bottom/>
      <diagonal/>
    </border>
    <border>
      <left/>
      <right style="thin">
        <color indexed="64"/>
      </right>
      <top style="dotted">
        <color indexed="64"/>
      </top>
      <bottom/>
      <diagonal/>
    </border>
    <border>
      <left style="thin">
        <color indexed="64"/>
      </left>
      <right/>
      <top style="dotted">
        <color indexed="64"/>
      </top>
      <bottom style="hair">
        <color indexed="64"/>
      </bottom>
      <diagonal/>
    </border>
    <border>
      <left style="thin">
        <color indexed="64"/>
      </left>
      <right style="hair">
        <color indexed="8"/>
      </right>
      <top/>
      <bottom style="dotted">
        <color indexed="64"/>
      </bottom>
      <diagonal/>
    </border>
    <border>
      <left style="hair">
        <color indexed="8"/>
      </left>
      <right style="hair">
        <color indexed="8"/>
      </right>
      <top/>
      <bottom style="medium">
        <color indexed="64"/>
      </bottom>
      <diagonal/>
    </border>
    <border>
      <left style="thin">
        <color indexed="64"/>
      </left>
      <right style="hair">
        <color indexed="8"/>
      </right>
      <top/>
      <bottom style="medium">
        <color indexed="64"/>
      </bottom>
      <diagonal/>
    </border>
    <border>
      <left style="hair">
        <color indexed="8"/>
      </left>
      <right style="thin">
        <color indexed="64"/>
      </right>
      <top/>
      <bottom style="medium">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8"/>
      </left>
      <right style="hair">
        <color indexed="8"/>
      </right>
      <top style="hair">
        <color indexed="64"/>
      </top>
      <bottom style="thin">
        <color indexed="64"/>
      </bottom>
      <diagonal/>
    </border>
    <border>
      <left style="hair">
        <color indexed="64"/>
      </left>
      <right style="hair">
        <color indexed="64"/>
      </right>
      <top/>
      <bottom style="thin">
        <color indexed="64"/>
      </bottom>
      <diagonal/>
    </border>
    <border>
      <left style="medium">
        <color indexed="64"/>
      </left>
      <right style="hair">
        <color indexed="64"/>
      </right>
      <top style="thin">
        <color indexed="64"/>
      </top>
      <bottom style="hair">
        <color indexed="64"/>
      </bottom>
      <diagonal/>
    </border>
    <border>
      <left style="thin">
        <color indexed="64"/>
      </left>
      <right style="hair">
        <color indexed="64"/>
      </right>
      <top style="dotted">
        <color indexed="64"/>
      </top>
      <bottom style="dotted">
        <color indexed="64"/>
      </bottom>
      <diagonal/>
    </border>
    <border>
      <left style="medium">
        <color indexed="64"/>
      </left>
      <right style="hair">
        <color indexed="64"/>
      </right>
      <top style="dotted">
        <color indexed="64"/>
      </top>
      <bottom style="dotted">
        <color indexed="64"/>
      </bottom>
      <diagonal/>
    </border>
    <border>
      <left style="hair">
        <color indexed="8"/>
      </left>
      <right style="hair">
        <color indexed="8"/>
      </right>
      <top style="hair">
        <color indexed="64"/>
      </top>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bottom style="thin">
        <color indexed="64"/>
      </bottom>
      <diagonal/>
    </border>
    <border>
      <left/>
      <right style="thin">
        <color indexed="64"/>
      </right>
      <top style="thin">
        <color indexed="64"/>
      </top>
      <bottom style="hair">
        <color indexed="8"/>
      </bottom>
      <diagonal/>
    </border>
    <border>
      <left style="thin">
        <color indexed="64"/>
      </left>
      <right/>
      <top style="thin">
        <color indexed="64"/>
      </top>
      <bottom style="hair">
        <color indexed="8"/>
      </bottom>
      <diagonal/>
    </border>
    <border>
      <left style="hair">
        <color indexed="8"/>
      </left>
      <right style="hair">
        <color indexed="8"/>
      </right>
      <top/>
      <bottom style="dotted">
        <color indexed="23"/>
      </bottom>
      <diagonal/>
    </border>
    <border>
      <left style="hair">
        <color indexed="64"/>
      </left>
      <right style="hair">
        <color indexed="64"/>
      </right>
      <top/>
      <bottom style="dotted">
        <color indexed="64"/>
      </bottom>
      <diagonal/>
    </border>
    <border>
      <left style="medium">
        <color indexed="64"/>
      </left>
      <right/>
      <top style="hair">
        <color indexed="64"/>
      </top>
      <bottom style="dotted">
        <color indexed="64"/>
      </bottom>
      <diagonal/>
    </border>
    <border>
      <left style="thin">
        <color indexed="64"/>
      </left>
      <right/>
      <top style="hair">
        <color indexed="64"/>
      </top>
      <bottom style="dotted">
        <color indexed="64"/>
      </bottom>
      <diagonal/>
    </border>
    <border>
      <left style="hair">
        <color indexed="8"/>
      </left>
      <right style="hair">
        <color indexed="8"/>
      </right>
      <top style="thin">
        <color indexed="64"/>
      </top>
      <bottom style="hair">
        <color indexed="8"/>
      </bottom>
      <diagonal/>
    </border>
    <border>
      <left style="medium">
        <color indexed="64"/>
      </left>
      <right/>
      <top style="thin">
        <color indexed="64"/>
      </top>
      <bottom style="hair">
        <color indexed="8"/>
      </bottom>
      <diagonal/>
    </border>
    <border>
      <left style="hair">
        <color indexed="8"/>
      </left>
      <right style="hair">
        <color indexed="8"/>
      </right>
      <top style="hair">
        <color indexed="8"/>
      </top>
      <bottom style="hair">
        <color indexed="8"/>
      </bottom>
      <diagonal/>
    </border>
    <border>
      <left style="medium">
        <color indexed="64"/>
      </left>
      <right/>
      <top style="hair">
        <color indexed="8"/>
      </top>
      <bottom style="hair">
        <color indexed="8"/>
      </bottom>
      <diagonal/>
    </border>
    <border>
      <left style="hair">
        <color indexed="8"/>
      </left>
      <right style="hair">
        <color indexed="8"/>
      </right>
      <top style="dotted">
        <color indexed="64"/>
      </top>
      <bottom style="hair">
        <color indexed="8"/>
      </bottom>
      <diagonal/>
    </border>
    <border>
      <left/>
      <right style="thin">
        <color indexed="64"/>
      </right>
      <top style="dotted">
        <color indexed="64"/>
      </top>
      <bottom style="hair">
        <color indexed="8"/>
      </bottom>
      <diagonal/>
    </border>
    <border>
      <left style="thin">
        <color indexed="64"/>
      </left>
      <right/>
      <top style="dotted">
        <color indexed="64"/>
      </top>
      <bottom style="hair">
        <color indexed="8"/>
      </bottom>
      <diagonal/>
    </border>
    <border>
      <left style="hair">
        <color indexed="64"/>
      </left>
      <right style="hair">
        <color indexed="64"/>
      </right>
      <top style="dotted">
        <color indexed="64"/>
      </top>
      <bottom/>
      <diagonal/>
    </border>
    <border>
      <left style="medium">
        <color indexed="64"/>
      </left>
      <right/>
      <top style="dotted">
        <color indexed="64"/>
      </top>
      <bottom style="hair">
        <color indexed="8"/>
      </bottom>
      <diagonal/>
    </border>
    <border>
      <left style="thin">
        <color indexed="64"/>
      </left>
      <right/>
      <top/>
      <bottom style="hair">
        <color indexed="8"/>
      </bottom>
      <diagonal/>
    </border>
    <border>
      <left style="hair">
        <color indexed="64"/>
      </left>
      <right style="hair">
        <color indexed="64"/>
      </right>
      <top/>
      <bottom style="medium">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8"/>
      </left>
      <right style="thin">
        <color indexed="64"/>
      </right>
      <top style="dotted">
        <color indexed="8"/>
      </top>
      <bottom style="dotted">
        <color indexed="8"/>
      </bottom>
      <diagonal/>
    </border>
    <border>
      <left style="thin">
        <color indexed="64"/>
      </left>
      <right style="hair">
        <color indexed="64"/>
      </right>
      <top/>
      <bottom style="hair">
        <color indexed="64"/>
      </bottom>
      <diagonal/>
    </border>
    <border>
      <left style="hair">
        <color indexed="8"/>
      </left>
      <right style="hair">
        <color indexed="8"/>
      </right>
      <top style="dotted">
        <color indexed="64"/>
      </top>
      <bottom style="hair">
        <color indexed="64"/>
      </bottom>
      <diagonal/>
    </border>
    <border>
      <left/>
      <right style="thin">
        <color indexed="64"/>
      </right>
      <top style="dotted">
        <color indexed="64"/>
      </top>
      <bottom style="hair">
        <color indexed="64"/>
      </bottom>
      <diagonal/>
    </border>
    <border>
      <left style="thin">
        <color indexed="64"/>
      </left>
      <right style="hair">
        <color indexed="64"/>
      </right>
      <top style="dotted">
        <color indexed="64"/>
      </top>
      <bottom style="hair">
        <color indexed="64"/>
      </bottom>
      <diagonal/>
    </border>
    <border>
      <left style="medium">
        <color indexed="64"/>
      </left>
      <right style="hair">
        <color indexed="64"/>
      </right>
      <top style="dotted">
        <color indexed="64"/>
      </top>
      <bottom style="hair">
        <color indexed="64"/>
      </bottom>
      <diagonal/>
    </border>
    <border>
      <left style="hair">
        <color indexed="64"/>
      </left>
      <right style="hair">
        <color indexed="64"/>
      </right>
      <top style="medium">
        <color indexed="64"/>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dotted">
        <color indexed="64"/>
      </bottom>
      <diagonal/>
    </border>
    <border>
      <left style="medium">
        <color indexed="64"/>
      </left>
      <right style="hair">
        <color indexed="64"/>
      </right>
      <top style="thin">
        <color indexed="64"/>
      </top>
      <bottom/>
      <diagonal/>
    </border>
    <border>
      <left style="hair">
        <color indexed="64"/>
      </left>
      <right style="hair">
        <color indexed="64"/>
      </right>
      <top/>
      <bottom style="hair">
        <color indexed="64"/>
      </bottom>
      <diagonal/>
    </border>
    <border>
      <left style="hair">
        <color indexed="64"/>
      </left>
      <right style="thin">
        <color indexed="64"/>
      </right>
      <top style="dotted">
        <color indexed="64"/>
      </top>
      <bottom style="dotted">
        <color indexed="64"/>
      </bottom>
      <diagonal/>
    </border>
    <border>
      <left style="thin">
        <color indexed="64"/>
      </left>
      <right style="hair">
        <color indexed="64"/>
      </right>
      <top/>
      <bottom style="hair">
        <color indexed="8"/>
      </bottom>
      <diagonal/>
    </border>
    <border>
      <left style="medium">
        <color indexed="64"/>
      </left>
      <right style="hair">
        <color indexed="64"/>
      </right>
      <top style="hair">
        <color indexed="8"/>
      </top>
      <bottom style="hair">
        <color indexed="8"/>
      </bottom>
      <diagonal/>
    </border>
    <border>
      <left style="thin">
        <color indexed="64"/>
      </left>
      <right style="hair">
        <color indexed="64"/>
      </right>
      <top style="hair">
        <color indexed="8"/>
      </top>
      <bottom style="hair">
        <color indexed="8"/>
      </bottom>
      <diagonal/>
    </border>
    <border>
      <left style="medium">
        <color indexed="64"/>
      </left>
      <right style="hair">
        <color indexed="64"/>
      </right>
      <top/>
      <bottom/>
      <diagonal/>
    </border>
    <border>
      <left style="hair">
        <color indexed="64"/>
      </left>
      <right style="hair">
        <color indexed="64"/>
      </right>
      <top/>
      <bottom style="dotted">
        <color indexed="23"/>
      </bottom>
      <diagonal/>
    </border>
    <border>
      <left style="thin">
        <color indexed="64"/>
      </left>
      <right style="hair">
        <color indexed="64"/>
      </right>
      <top/>
      <bottom style="dotted">
        <color indexed="64"/>
      </bottom>
      <diagonal/>
    </border>
    <border>
      <left style="medium">
        <color indexed="64"/>
      </left>
      <right style="hair">
        <color indexed="64"/>
      </right>
      <top/>
      <bottom style="dotted">
        <color indexed="64"/>
      </bottom>
      <diagonal/>
    </border>
    <border>
      <left style="hair">
        <color indexed="64"/>
      </left>
      <right style="hair">
        <color indexed="64"/>
      </right>
      <top/>
      <bottom style="thin">
        <color indexed="23"/>
      </bottom>
      <diagonal/>
    </border>
    <border>
      <left style="medium">
        <color indexed="64"/>
      </left>
      <right style="hair">
        <color indexed="64"/>
      </right>
      <top/>
      <bottom style="hair">
        <color indexed="64"/>
      </bottom>
      <diagonal/>
    </border>
    <border>
      <left style="hair">
        <color indexed="64"/>
      </left>
      <right style="hair">
        <color indexed="64"/>
      </right>
      <top style="dotted">
        <color indexed="64"/>
      </top>
      <bottom style="hair">
        <color indexed="64"/>
      </bottom>
      <diagonal/>
    </border>
    <border>
      <left style="thin">
        <color indexed="64"/>
      </left>
      <right style="hair">
        <color indexed="8"/>
      </right>
      <top style="hair">
        <color indexed="64"/>
      </top>
      <bottom/>
      <diagonal/>
    </border>
    <border>
      <left style="medium">
        <color indexed="64"/>
      </left>
      <right style="hair">
        <color indexed="8"/>
      </right>
      <top style="hair">
        <color indexed="64"/>
      </top>
      <bottom/>
      <diagonal/>
    </border>
    <border>
      <left style="medium">
        <color indexed="64"/>
      </left>
      <right style="hair">
        <color indexed="8"/>
      </right>
      <top style="thin">
        <color indexed="64"/>
      </top>
      <bottom style="dotted">
        <color indexed="64"/>
      </bottom>
      <diagonal/>
    </border>
    <border>
      <left style="thin">
        <color indexed="64"/>
      </left>
      <right style="hair">
        <color indexed="8"/>
      </right>
      <top style="thin">
        <color indexed="64"/>
      </top>
      <bottom style="hair">
        <color indexed="8"/>
      </bottom>
      <diagonal/>
    </border>
    <border>
      <left style="medium">
        <color indexed="64"/>
      </left>
      <right style="hair">
        <color indexed="8"/>
      </right>
      <top style="thin">
        <color indexed="64"/>
      </top>
      <bottom style="hair">
        <color indexed="8"/>
      </bottom>
      <diagonal/>
    </border>
    <border>
      <left style="thin">
        <color indexed="64"/>
      </left>
      <right style="hair">
        <color indexed="8"/>
      </right>
      <top style="hair">
        <color indexed="8"/>
      </top>
      <bottom style="hair">
        <color indexed="8"/>
      </bottom>
      <diagonal/>
    </border>
    <border>
      <left style="medium">
        <color indexed="64"/>
      </left>
      <right style="hair">
        <color indexed="8"/>
      </right>
      <top style="hair">
        <color indexed="8"/>
      </top>
      <bottom style="hair">
        <color indexed="8"/>
      </bottom>
      <diagonal/>
    </border>
    <border>
      <left style="thin">
        <color indexed="64"/>
      </left>
      <right style="hair">
        <color indexed="8"/>
      </right>
      <top style="hair">
        <color indexed="64"/>
      </top>
      <bottom style="thin">
        <color indexed="64"/>
      </bottom>
      <diagonal/>
    </border>
    <border>
      <left style="hair">
        <color indexed="8"/>
      </left>
      <right style="hair">
        <color indexed="8"/>
      </right>
      <top style="hair">
        <color indexed="8"/>
      </top>
      <bottom style="thin">
        <color indexed="64"/>
      </bottom>
      <diagonal/>
    </border>
    <border>
      <left/>
      <right style="thin">
        <color indexed="64"/>
      </right>
      <top style="hair">
        <color indexed="8"/>
      </top>
      <bottom style="thin">
        <color indexed="64"/>
      </bottom>
      <diagonal/>
    </border>
    <border>
      <left/>
      <right style="thin">
        <color indexed="64"/>
      </right>
      <top/>
      <bottom style="hair">
        <color indexed="8"/>
      </bottom>
      <diagonal/>
    </border>
    <border>
      <left style="medium">
        <color indexed="64"/>
      </left>
      <right style="hair">
        <color indexed="8"/>
      </right>
      <top/>
      <bottom style="medium">
        <color indexed="64"/>
      </bottom>
      <diagonal/>
    </border>
    <border>
      <left style="thin">
        <color indexed="64"/>
      </left>
      <right/>
      <top style="medium">
        <color indexed="64"/>
      </top>
      <bottom style="thin">
        <color indexed="23"/>
      </bottom>
      <diagonal/>
    </border>
    <border>
      <left/>
      <right/>
      <top style="medium">
        <color indexed="64"/>
      </top>
      <bottom style="thin">
        <color indexed="23"/>
      </bottom>
      <diagonal/>
    </border>
    <border>
      <left/>
      <right style="thin">
        <color indexed="64"/>
      </right>
      <top style="medium">
        <color indexed="64"/>
      </top>
      <bottom style="thin">
        <color indexed="23"/>
      </bottom>
      <diagonal/>
    </border>
    <border>
      <left/>
      <right style="medium">
        <color indexed="64"/>
      </right>
      <top style="medium">
        <color indexed="64"/>
      </top>
      <bottom style="thin">
        <color indexed="23"/>
      </bottom>
      <diagonal/>
    </border>
    <border>
      <left style="medium">
        <color indexed="64"/>
      </left>
      <right/>
      <top style="medium">
        <color indexed="64"/>
      </top>
      <bottom style="thin">
        <color indexed="23"/>
      </bottom>
      <diagonal/>
    </border>
    <border>
      <left style="thin">
        <color indexed="64"/>
      </left>
      <right style="thin">
        <color indexed="23"/>
      </right>
      <top/>
      <bottom style="thin">
        <color indexed="64"/>
      </bottom>
      <diagonal/>
    </border>
    <border>
      <left style="thin">
        <color indexed="23"/>
      </left>
      <right style="thin">
        <color indexed="23"/>
      </right>
      <top/>
      <bottom style="thin">
        <color indexed="64"/>
      </bottom>
      <diagonal/>
    </border>
    <border>
      <left style="thin">
        <color indexed="23"/>
      </left>
      <right style="thin">
        <color indexed="64"/>
      </right>
      <top/>
      <bottom style="thin">
        <color indexed="64"/>
      </bottom>
      <diagonal/>
    </border>
    <border>
      <left style="thin">
        <color indexed="23"/>
      </left>
      <right style="thin">
        <color indexed="23"/>
      </right>
      <top style="thin">
        <color indexed="23"/>
      </top>
      <bottom style="thin">
        <color indexed="64"/>
      </bottom>
      <diagonal/>
    </border>
    <border>
      <left style="medium">
        <color indexed="64"/>
      </left>
      <right style="thin">
        <color indexed="23"/>
      </right>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23"/>
      </right>
      <top/>
      <bottom/>
      <diagonal/>
    </border>
    <border>
      <left style="medium">
        <color indexed="64"/>
      </left>
      <right style="thin">
        <color indexed="23"/>
      </right>
      <top style="thin">
        <color indexed="64"/>
      </top>
      <bottom/>
      <diagonal/>
    </border>
    <border>
      <left style="thin">
        <color indexed="64"/>
      </left>
      <right style="thin">
        <color indexed="23"/>
      </right>
      <top/>
      <bottom/>
      <diagonal/>
    </border>
    <border>
      <left style="medium">
        <color indexed="64"/>
      </left>
      <right style="thin">
        <color indexed="23"/>
      </right>
      <top/>
      <bottom/>
      <diagonal/>
    </border>
    <border>
      <left style="thin">
        <color indexed="64"/>
      </left>
      <right style="thin">
        <color indexed="23"/>
      </right>
      <top/>
      <bottom style="hair">
        <color indexed="64"/>
      </bottom>
      <diagonal/>
    </border>
    <border>
      <left style="medium">
        <color indexed="64"/>
      </left>
      <right style="thin">
        <color indexed="23"/>
      </right>
      <top/>
      <bottom style="hair">
        <color indexed="64"/>
      </bottom>
      <diagonal/>
    </border>
    <border>
      <left style="thin">
        <color indexed="64"/>
      </left>
      <right style="thin">
        <color indexed="23"/>
      </right>
      <top style="hair">
        <color indexed="64"/>
      </top>
      <bottom style="hair">
        <color indexed="64"/>
      </bottom>
      <diagonal/>
    </border>
    <border>
      <left style="medium">
        <color indexed="64"/>
      </left>
      <right style="thin">
        <color indexed="23"/>
      </right>
      <top style="hair">
        <color indexed="64"/>
      </top>
      <bottom style="hair">
        <color indexed="64"/>
      </bottom>
      <diagonal/>
    </border>
    <border>
      <left style="thin">
        <color indexed="64"/>
      </left>
      <right style="thin">
        <color indexed="23"/>
      </right>
      <top style="thin">
        <color indexed="64"/>
      </top>
      <bottom style="hair">
        <color indexed="64"/>
      </bottom>
      <diagonal/>
    </border>
    <border>
      <left style="medium">
        <color indexed="64"/>
      </left>
      <right style="thin">
        <color indexed="23"/>
      </right>
      <top style="thin">
        <color indexed="64"/>
      </top>
      <bottom style="hair">
        <color indexed="64"/>
      </bottom>
      <diagonal/>
    </border>
    <border>
      <left style="hair">
        <color indexed="8"/>
      </left>
      <right style="thin">
        <color indexed="64"/>
      </right>
      <top style="hair">
        <color indexed="8"/>
      </top>
      <bottom style="dotted">
        <color indexed="8"/>
      </bottom>
      <diagonal/>
    </border>
    <border>
      <left style="hair">
        <color indexed="8"/>
      </left>
      <right style="thin">
        <color indexed="64"/>
      </right>
      <top/>
      <bottom style="dotted">
        <color indexed="8"/>
      </bottom>
      <diagonal/>
    </border>
    <border>
      <left style="thin">
        <color indexed="23"/>
      </left>
      <right style="thin">
        <color indexed="64"/>
      </right>
      <top style="thin">
        <color indexed="64"/>
      </top>
      <bottom/>
      <diagonal/>
    </border>
    <border>
      <left style="thin">
        <color indexed="23"/>
      </left>
      <right style="thin">
        <color indexed="64"/>
      </right>
      <top/>
      <bottom/>
      <diagonal/>
    </border>
    <border>
      <left style="thin">
        <color indexed="64"/>
      </left>
      <right style="thin">
        <color indexed="23"/>
      </right>
      <top/>
      <bottom style="medium">
        <color indexed="64"/>
      </bottom>
      <diagonal/>
    </border>
    <border>
      <left style="thin">
        <color indexed="23"/>
      </left>
      <right style="thin">
        <color indexed="23"/>
      </right>
      <top/>
      <bottom style="medium">
        <color indexed="64"/>
      </bottom>
      <diagonal/>
    </border>
    <border>
      <left style="thin">
        <color indexed="23"/>
      </left>
      <right style="thin">
        <color indexed="64"/>
      </right>
      <top/>
      <bottom style="medium">
        <color indexed="64"/>
      </bottom>
      <diagonal/>
    </border>
    <border>
      <left style="thin">
        <color indexed="23"/>
      </left>
      <right style="medium">
        <color indexed="64"/>
      </right>
      <top/>
      <bottom style="medium">
        <color indexed="64"/>
      </bottom>
      <diagonal/>
    </border>
    <border>
      <left style="medium">
        <color indexed="64"/>
      </left>
      <right style="thin">
        <color indexed="23"/>
      </right>
      <top/>
      <bottom style="medium">
        <color indexed="64"/>
      </bottom>
      <diagonal/>
    </border>
    <border>
      <left/>
      <right style="thin">
        <color indexed="23"/>
      </right>
      <top style="thin">
        <color indexed="64"/>
      </top>
      <bottom/>
      <diagonal/>
    </border>
    <border>
      <left/>
      <right style="thin">
        <color indexed="23"/>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right/>
      <top style="double">
        <color indexed="64"/>
      </top>
      <bottom style="double">
        <color indexed="64"/>
      </bottom>
      <diagonal/>
    </border>
    <border>
      <left/>
      <right/>
      <top/>
      <bottom style="double">
        <color indexed="64"/>
      </bottom>
      <diagonal/>
    </border>
    <border>
      <left/>
      <right style="thin">
        <color indexed="64"/>
      </right>
      <top/>
      <bottom style="double">
        <color indexed="64"/>
      </bottom>
      <diagonal/>
    </border>
    <border>
      <left/>
      <right/>
      <top style="thin">
        <color indexed="64"/>
      </top>
      <bottom style="double">
        <color indexed="64"/>
      </bottom>
      <diagonal/>
    </border>
    <border>
      <left style="double">
        <color indexed="64"/>
      </left>
      <right/>
      <top/>
      <bottom style="double">
        <color indexed="64"/>
      </bottom>
      <diagonal/>
    </border>
    <border>
      <left style="medium">
        <color indexed="64"/>
      </left>
      <right/>
      <top style="thin">
        <color indexed="64"/>
      </top>
      <bottom style="double">
        <color indexed="64"/>
      </bottom>
      <diagonal/>
    </border>
    <border>
      <left style="double">
        <color indexed="64"/>
      </left>
      <right/>
      <top/>
      <bottom/>
      <diagonal/>
    </border>
    <border>
      <left/>
      <right style="medium">
        <color indexed="64"/>
      </right>
      <top style="thin">
        <color indexed="64"/>
      </top>
      <bottom style="double">
        <color indexed="64"/>
      </bottom>
      <diagonal/>
    </border>
    <border>
      <left style="medium">
        <color indexed="64"/>
      </left>
      <right/>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dashed">
        <color indexed="64"/>
      </left>
      <right style="dashed">
        <color indexed="64"/>
      </right>
      <top style="thin">
        <color indexed="64"/>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dashed">
        <color indexed="64"/>
      </left>
      <right style="dashed">
        <color indexed="64"/>
      </right>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dashed">
        <color indexed="64"/>
      </right>
      <top style="thin">
        <color indexed="64"/>
      </top>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bottom/>
      <diagonal/>
    </border>
    <border>
      <left/>
      <right/>
      <top style="double">
        <color indexed="64"/>
      </top>
      <bottom style="thin">
        <color indexed="64"/>
      </bottom>
      <diagonal/>
    </border>
    <border>
      <left style="double">
        <color indexed="64"/>
      </left>
      <right style="double">
        <color indexed="64"/>
      </right>
      <top/>
      <bottom style="double">
        <color indexed="64"/>
      </bottom>
      <diagonal/>
    </border>
    <border>
      <left style="thin">
        <color indexed="64"/>
      </left>
      <right/>
      <top style="double">
        <color indexed="64"/>
      </top>
      <bottom style="double">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double">
        <color indexed="64"/>
      </top>
      <bottom style="thin">
        <color indexed="64"/>
      </bottom>
      <diagonal/>
    </border>
    <border>
      <left/>
      <right style="medium">
        <color indexed="64"/>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right style="double">
        <color indexed="64"/>
      </right>
      <top/>
      <bottom style="double">
        <color indexed="64"/>
      </bottom>
      <diagonal/>
    </border>
    <border>
      <left style="double">
        <color indexed="64"/>
      </left>
      <right style="double">
        <color indexed="64"/>
      </right>
      <top style="double">
        <color indexed="64"/>
      </top>
      <bottom/>
      <diagonal/>
    </border>
    <border>
      <left style="double">
        <color indexed="64"/>
      </left>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bottom style="double">
        <color indexed="64"/>
      </bottom>
      <diagonal/>
    </border>
    <border>
      <left style="medium">
        <color indexed="64"/>
      </left>
      <right style="medium">
        <color indexed="64"/>
      </right>
      <top style="thin">
        <color indexed="64"/>
      </top>
      <bottom style="double">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double">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diagonal/>
    </border>
  </borders>
  <cellStyleXfs count="27">
    <xf numFmtId="0" fontId="0" fillId="0" borderId="0"/>
    <xf numFmtId="0" fontId="8" fillId="0" borderId="0">
      <alignment horizontal="center"/>
    </xf>
    <xf numFmtId="0" fontId="8" fillId="0" borderId="0"/>
    <xf numFmtId="38" fontId="8" fillId="0" borderId="0" applyFont="0" applyFill="0" applyBorder="0" applyAlignment="0" applyProtection="0"/>
    <xf numFmtId="0" fontId="22" fillId="0" borderId="0"/>
    <xf numFmtId="0" fontId="7" fillId="0" borderId="0">
      <alignment vertical="center"/>
    </xf>
    <xf numFmtId="38" fontId="7" fillId="0" borderId="0" applyFont="0" applyFill="0" applyBorder="0" applyAlignment="0" applyProtection="0"/>
    <xf numFmtId="38" fontId="7" fillId="0" borderId="0" applyFont="0" applyFill="0" applyBorder="0" applyAlignment="0" applyProtection="0"/>
    <xf numFmtId="0" fontId="35" fillId="0" borderId="0"/>
    <xf numFmtId="0" fontId="7" fillId="0" borderId="0">
      <alignment vertical="center"/>
    </xf>
    <xf numFmtId="0" fontId="7" fillId="0" borderId="0">
      <alignment vertical="center"/>
    </xf>
    <xf numFmtId="0" fontId="49" fillId="0" borderId="0" applyNumberFormat="0" applyFill="0" applyBorder="0" applyAlignment="0" applyProtection="0">
      <alignment vertical="top"/>
      <protection locked="0"/>
    </xf>
    <xf numFmtId="0" fontId="8" fillId="0" borderId="0"/>
    <xf numFmtId="0" fontId="42" fillId="0" borderId="0"/>
    <xf numFmtId="0" fontId="64" fillId="0" borderId="0"/>
    <xf numFmtId="0" fontId="8" fillId="0" borderId="0"/>
    <xf numFmtId="0" fontId="68" fillId="0" borderId="0">
      <alignment vertical="center"/>
    </xf>
    <xf numFmtId="0" fontId="8" fillId="0" borderId="0"/>
    <xf numFmtId="0" fontId="8" fillId="0" borderId="0"/>
    <xf numFmtId="0" fontId="8" fillId="0" borderId="0"/>
    <xf numFmtId="0" fontId="75" fillId="0" borderId="0"/>
    <xf numFmtId="0" fontId="7" fillId="0" borderId="0"/>
    <xf numFmtId="0" fontId="75" fillId="0" borderId="0"/>
    <xf numFmtId="0" fontId="7" fillId="0" borderId="0">
      <alignment vertical="center"/>
    </xf>
    <xf numFmtId="0" fontId="29" fillId="0" borderId="0"/>
    <xf numFmtId="38" fontId="29" fillId="0" borderId="0" applyFont="0" applyFill="0" applyBorder="0" applyAlignment="0" applyProtection="0"/>
    <xf numFmtId="0" fontId="7" fillId="0" borderId="0"/>
  </cellStyleXfs>
  <cellXfs count="5066">
    <xf numFmtId="0" fontId="0" fillId="0" borderId="0" xfId="0"/>
    <xf numFmtId="0" fontId="2" fillId="0" borderId="0" xfId="0" applyFont="1"/>
    <xf numFmtId="0" fontId="3" fillId="0" borderId="2" xfId="0" applyFont="1" applyFill="1" applyBorder="1" applyAlignment="1">
      <alignment horizontal="distributed" vertical="center"/>
    </xf>
    <xf numFmtId="0" fontId="5" fillId="0" borderId="0" xfId="0" applyFont="1" applyAlignment="1">
      <alignment horizontal="left"/>
    </xf>
    <xf numFmtId="0" fontId="0" fillId="0" borderId="0" xfId="0" applyFont="1"/>
    <xf numFmtId="0" fontId="3" fillId="2" borderId="4" xfId="0" applyFont="1" applyFill="1" applyBorder="1" applyAlignment="1" applyProtection="1">
      <alignment horizontal="distributed" vertical="center"/>
    </xf>
    <xf numFmtId="0" fontId="3" fillId="0" borderId="5" xfId="0" applyFont="1" applyBorder="1" applyAlignment="1" applyProtection="1">
      <alignment horizontal="distributed" vertical="center"/>
    </xf>
    <xf numFmtId="0" fontId="3" fillId="2" borderId="6" xfId="0" applyFont="1" applyFill="1" applyBorder="1" applyAlignment="1">
      <alignment horizontal="distributed" vertical="center"/>
    </xf>
    <xf numFmtId="0" fontId="3" fillId="0" borderId="7" xfId="0" applyFont="1" applyBorder="1" applyAlignment="1">
      <alignment horizontal="distributed" vertical="center"/>
    </xf>
    <xf numFmtId="0" fontId="3" fillId="0" borderId="9" xfId="0" applyFont="1" applyBorder="1" applyAlignment="1">
      <alignment horizontal="distributed" vertical="center"/>
    </xf>
    <xf numFmtId="0" fontId="3" fillId="0" borderId="2" xfId="0" applyFont="1" applyBorder="1" applyAlignment="1">
      <alignment horizontal="distributed" vertical="center"/>
    </xf>
    <xf numFmtId="0" fontId="3" fillId="0" borderId="9" xfId="0" applyFont="1" applyFill="1" applyBorder="1" applyAlignment="1">
      <alignment horizontal="distributed" vertical="center"/>
    </xf>
    <xf numFmtId="0" fontId="3" fillId="0" borderId="10" xfId="0" applyFont="1" applyFill="1" applyBorder="1" applyAlignment="1">
      <alignment horizontal="distributed" vertical="center"/>
    </xf>
    <xf numFmtId="0" fontId="3" fillId="0" borderId="11" xfId="0" applyFont="1" applyFill="1" applyBorder="1" applyAlignment="1">
      <alignment horizontal="distributed" vertical="center"/>
    </xf>
    <xf numFmtId="0" fontId="3" fillId="0" borderId="2" xfId="0" applyFont="1" applyFill="1" applyBorder="1" applyAlignment="1">
      <alignment horizontal="distributed" vertical="center" wrapText="1"/>
    </xf>
    <xf numFmtId="0" fontId="3" fillId="0" borderId="11" xfId="0" applyFont="1" applyFill="1" applyBorder="1" applyAlignment="1">
      <alignment horizontal="distributed" vertical="center" wrapText="1"/>
    </xf>
    <xf numFmtId="0" fontId="3" fillId="2" borderId="12" xfId="0" applyFont="1" applyFill="1" applyBorder="1" applyAlignment="1">
      <alignment horizontal="distributed" vertical="center" wrapText="1"/>
    </xf>
    <xf numFmtId="0" fontId="3" fillId="2" borderId="12" xfId="0" applyFont="1" applyFill="1" applyBorder="1" applyAlignment="1">
      <alignment horizontal="distributed" vertical="center"/>
    </xf>
    <xf numFmtId="0" fontId="3" fillId="0" borderId="14" xfId="0" applyFont="1" applyFill="1" applyBorder="1" applyAlignment="1">
      <alignment horizontal="distributed" vertical="center"/>
    </xf>
    <xf numFmtId="0" fontId="0" fillId="0" borderId="0" xfId="0" applyFont="1" applyAlignment="1" applyProtection="1"/>
    <xf numFmtId="0" fontId="3" fillId="0" borderId="15" xfId="0" applyFont="1" applyFill="1" applyBorder="1" applyAlignment="1">
      <alignment horizontal="distributed" vertical="center"/>
    </xf>
    <xf numFmtId="0" fontId="3" fillId="2" borderId="1" xfId="0" applyFont="1" applyFill="1" applyBorder="1" applyAlignment="1">
      <alignment horizontal="distributed" vertical="center"/>
    </xf>
    <xf numFmtId="0" fontId="3" fillId="0" borderId="3" xfId="0" applyFont="1" applyBorder="1" applyAlignment="1">
      <alignment horizontal="distributed" vertical="center"/>
    </xf>
    <xf numFmtId="0" fontId="3" fillId="2" borderId="8" xfId="0" applyFont="1" applyFill="1" applyBorder="1" applyAlignment="1">
      <alignment horizontal="distributed" vertical="center"/>
    </xf>
    <xf numFmtId="0" fontId="3" fillId="0" borderId="3" xfId="0" applyFont="1" applyFill="1" applyBorder="1" applyAlignment="1">
      <alignment horizontal="distributed" vertical="center"/>
    </xf>
    <xf numFmtId="0" fontId="3" fillId="2" borderId="1" xfId="0" applyFont="1" applyFill="1" applyBorder="1" applyAlignment="1">
      <alignment horizontal="distributed" vertical="center" wrapText="1"/>
    </xf>
    <xf numFmtId="0" fontId="3" fillId="0" borderId="13" xfId="0" applyFont="1" applyFill="1" applyBorder="1" applyAlignment="1">
      <alignment horizontal="distributed" vertical="center"/>
    </xf>
    <xf numFmtId="0" fontId="3" fillId="0" borderId="0" xfId="0" applyFont="1" applyAlignment="1">
      <alignment vertical="center"/>
    </xf>
    <xf numFmtId="0" fontId="0" fillId="0" borderId="0" xfId="0" applyAlignment="1">
      <alignment vertical="center"/>
    </xf>
    <xf numFmtId="0" fontId="7" fillId="0" borderId="0" xfId="0" applyFont="1" applyAlignment="1">
      <alignment vertical="center"/>
    </xf>
    <xf numFmtId="0" fontId="0" fillId="0" borderId="31" xfId="0" applyBorder="1" applyAlignment="1">
      <alignment horizontal="center" vertical="center"/>
    </xf>
    <xf numFmtId="0" fontId="0" fillId="0" borderId="31" xfId="0" applyBorder="1" applyAlignment="1">
      <alignment horizontal="center" vertical="center" wrapText="1"/>
    </xf>
    <xf numFmtId="0" fontId="0" fillId="0" borderId="31" xfId="0" applyBorder="1" applyAlignment="1">
      <alignment horizontal="center" vertical="center"/>
    </xf>
    <xf numFmtId="0" fontId="0" fillId="3" borderId="31" xfId="0" applyFill="1"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3" xfId="0" applyBorder="1" applyAlignment="1">
      <alignment horizontal="center" vertical="center" wrapText="1"/>
    </xf>
    <xf numFmtId="0" fontId="0" fillId="0" borderId="35" xfId="0"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vertical="center"/>
    </xf>
    <xf numFmtId="0" fontId="0" fillId="0" borderId="0" xfId="0" applyAlignment="1">
      <alignment horizontal="right" vertical="center"/>
    </xf>
    <xf numFmtId="0" fontId="0" fillId="0" borderId="34" xfId="0" applyBorder="1" applyAlignment="1">
      <alignment vertical="center"/>
    </xf>
    <xf numFmtId="0" fontId="9" fillId="0" borderId="0" xfId="1" applyFont="1" applyAlignment="1">
      <alignment horizontal="left" vertical="center"/>
    </xf>
    <xf numFmtId="0" fontId="4" fillId="0" borderId="0" xfId="1" applyFont="1" applyAlignment="1">
      <alignment horizontal="distributed" vertical="center"/>
    </xf>
    <xf numFmtId="0" fontId="4" fillId="0" borderId="0" xfId="1" applyFont="1" applyAlignment="1">
      <alignment horizontal="center" vertical="center"/>
    </xf>
    <xf numFmtId="176" fontId="4" fillId="0" borderId="0" xfId="1" applyNumberFormat="1" applyFont="1" applyAlignment="1">
      <alignment horizontal="center" vertical="center"/>
    </xf>
    <xf numFmtId="177" fontId="4" fillId="0" borderId="0" xfId="1" applyNumberFormat="1" applyFont="1" applyAlignment="1">
      <alignment horizontal="center" vertical="center"/>
    </xf>
    <xf numFmtId="0" fontId="4" fillId="0" borderId="39" xfId="1" applyFont="1" applyBorder="1" applyAlignment="1">
      <alignment horizontal="distributed" vertical="center"/>
    </xf>
    <xf numFmtId="0" fontId="4" fillId="0" borderId="39" xfId="1" applyFont="1" applyBorder="1" applyAlignment="1">
      <alignment horizontal="center" vertical="center"/>
    </xf>
    <xf numFmtId="176" fontId="4" fillId="0" borderId="39" xfId="1" applyNumberFormat="1" applyFont="1" applyBorder="1" applyAlignment="1">
      <alignment horizontal="left" vertical="center"/>
    </xf>
    <xf numFmtId="176" fontId="4" fillId="0" borderId="39" xfId="1" applyNumberFormat="1" applyFont="1" applyBorder="1" applyAlignment="1">
      <alignment horizontal="center" vertical="center"/>
    </xf>
    <xf numFmtId="177" fontId="4" fillId="0" borderId="39" xfId="1" applyNumberFormat="1" applyFont="1" applyBorder="1" applyAlignment="1">
      <alignment horizontal="left" vertical="center"/>
    </xf>
    <xf numFmtId="176" fontId="4" fillId="0" borderId="39" xfId="1" applyNumberFormat="1" applyFont="1" applyBorder="1" applyAlignment="1">
      <alignment horizontal="right" vertical="center"/>
    </xf>
    <xf numFmtId="177" fontId="4" fillId="0" borderId="39" xfId="1" applyNumberFormat="1" applyFont="1" applyBorder="1" applyAlignment="1">
      <alignment horizontal="right" vertical="center"/>
    </xf>
    <xf numFmtId="0" fontId="4" fillId="0" borderId="34" xfId="1" applyFont="1" applyBorder="1" applyAlignment="1">
      <alignment horizontal="distributed" vertical="center" wrapText="1"/>
    </xf>
    <xf numFmtId="0" fontId="4" fillId="0" borderId="24" xfId="1" applyFont="1" applyBorder="1" applyAlignment="1">
      <alignment horizontal="distributed" vertical="center" wrapText="1"/>
    </xf>
    <xf numFmtId="0" fontId="4" fillId="0" borderId="47" xfId="1" applyFont="1" applyBorder="1" applyAlignment="1">
      <alignment horizontal="distributed" vertical="center"/>
    </xf>
    <xf numFmtId="0" fontId="4" fillId="0" borderId="48" xfId="1" applyFont="1" applyBorder="1" applyAlignment="1">
      <alignment horizontal="distributed" vertical="center"/>
    </xf>
    <xf numFmtId="57" fontId="4" fillId="0" borderId="48" xfId="1" applyNumberFormat="1" applyFont="1" applyBorder="1" applyAlignment="1">
      <alignment horizontal="center" vertical="center"/>
    </xf>
    <xf numFmtId="37" fontId="4" fillId="0" borderId="48" xfId="1" applyNumberFormat="1" applyFont="1" applyBorder="1" applyAlignment="1">
      <alignment vertical="center"/>
    </xf>
    <xf numFmtId="176" fontId="4" fillId="0" borderId="48" xfId="1" applyNumberFormat="1" applyFont="1" applyBorder="1" applyAlignment="1">
      <alignment vertical="center"/>
    </xf>
    <xf numFmtId="37" fontId="4" fillId="0" borderId="43" xfId="1" applyNumberFormat="1" applyFont="1" applyBorder="1" applyAlignment="1">
      <alignment horizontal="center" vertical="center"/>
    </xf>
    <xf numFmtId="178" fontId="4" fillId="0" borderId="44" xfId="1" applyNumberFormat="1" applyFont="1" applyBorder="1" applyAlignment="1">
      <alignment horizontal="center" vertical="center"/>
    </xf>
    <xf numFmtId="0" fontId="4" fillId="0" borderId="22" xfId="1" applyFont="1" applyBorder="1" applyAlignment="1">
      <alignment horizontal="distributed" vertical="center"/>
    </xf>
    <xf numFmtId="0" fontId="4" fillId="0" borderId="49" xfId="1" applyFont="1" applyBorder="1" applyAlignment="1">
      <alignment horizontal="distributed" vertical="center"/>
    </xf>
    <xf numFmtId="57" fontId="4" fillId="0" borderId="49" xfId="1" applyNumberFormat="1" applyFont="1" applyBorder="1" applyAlignment="1">
      <alignment horizontal="center" vertical="center"/>
    </xf>
    <xf numFmtId="37" fontId="4" fillId="0" borderId="49" xfId="1" applyNumberFormat="1" applyFont="1" applyBorder="1" applyAlignment="1">
      <alignment vertical="center"/>
    </xf>
    <xf numFmtId="176" fontId="4" fillId="0" borderId="49" xfId="1" applyNumberFormat="1" applyFont="1" applyBorder="1" applyAlignment="1">
      <alignment vertical="center"/>
    </xf>
    <xf numFmtId="37" fontId="4" fillId="0" borderId="31" xfId="1" applyNumberFormat="1" applyFont="1" applyBorder="1" applyAlignment="1">
      <alignment horizontal="center" vertical="center"/>
    </xf>
    <xf numFmtId="178" fontId="4" fillId="0" borderId="2" xfId="1" applyNumberFormat="1" applyFont="1" applyBorder="1" applyAlignment="1">
      <alignment horizontal="center" vertical="center"/>
    </xf>
    <xf numFmtId="0" fontId="4" fillId="0" borderId="12" xfId="1" applyFont="1" applyBorder="1" applyAlignment="1">
      <alignment horizontal="distributed" vertical="center"/>
    </xf>
    <xf numFmtId="0" fontId="4" fillId="0" borderId="11" xfId="1" applyFont="1" applyBorder="1" applyAlignment="1">
      <alignment horizontal="distributed" vertical="center"/>
    </xf>
    <xf numFmtId="57" fontId="4" fillId="0" borderId="11" xfId="1" applyNumberFormat="1" applyFont="1" applyBorder="1" applyAlignment="1">
      <alignment horizontal="center" vertical="center"/>
    </xf>
    <xf numFmtId="37" fontId="4" fillId="0" borderId="11" xfId="1" applyNumberFormat="1" applyFont="1" applyBorder="1" applyAlignment="1">
      <alignment vertical="center"/>
    </xf>
    <xf numFmtId="176" fontId="4" fillId="0" borderId="11" xfId="1" applyNumberFormat="1" applyFont="1" applyBorder="1" applyAlignment="1">
      <alignment vertical="center"/>
    </xf>
    <xf numFmtId="0" fontId="4" fillId="0" borderId="21" xfId="1" applyFont="1" applyBorder="1" applyAlignment="1">
      <alignment horizontal="distributed" vertical="center"/>
    </xf>
    <xf numFmtId="0" fontId="4" fillId="0" borderId="50" xfId="1" applyFont="1" applyBorder="1" applyAlignment="1">
      <alignment horizontal="distributed" vertical="center"/>
    </xf>
    <xf numFmtId="57" fontId="4" fillId="0" borderId="50" xfId="1" applyNumberFormat="1" applyFont="1" applyBorder="1" applyAlignment="1">
      <alignment horizontal="distributed" vertical="center"/>
    </xf>
    <xf numFmtId="57" fontId="4" fillId="0" borderId="50" xfId="1" applyNumberFormat="1" applyFont="1" applyBorder="1" applyAlignment="1">
      <alignment horizontal="center" vertical="center"/>
    </xf>
    <xf numFmtId="37" fontId="4" fillId="0" borderId="50" xfId="1" applyNumberFormat="1" applyFont="1" applyBorder="1" applyAlignment="1">
      <alignment vertical="center"/>
    </xf>
    <xf numFmtId="176" fontId="11" fillId="0" borderId="50" xfId="1" applyNumberFormat="1" applyFont="1" applyBorder="1" applyAlignment="1">
      <alignment vertical="center"/>
    </xf>
    <xf numFmtId="176" fontId="4" fillId="0" borderId="50" xfId="1" applyNumberFormat="1" applyFont="1" applyBorder="1" applyAlignment="1">
      <alignment vertical="center"/>
    </xf>
    <xf numFmtId="37" fontId="4" fillId="0" borderId="32" xfId="1" applyNumberFormat="1" applyFont="1" applyBorder="1" applyAlignment="1">
      <alignment horizontal="center" vertical="center"/>
    </xf>
    <xf numFmtId="178" fontId="4" fillId="0" borderId="18" xfId="1" applyNumberFormat="1" applyFont="1" applyBorder="1" applyAlignment="1">
      <alignment horizontal="center" vertical="center"/>
    </xf>
    <xf numFmtId="57" fontId="4" fillId="0" borderId="43" xfId="1" applyNumberFormat="1" applyFont="1" applyBorder="1" applyAlignment="1">
      <alignment horizontal="distributed" vertical="center"/>
    </xf>
    <xf numFmtId="57" fontId="4" fillId="0" borderId="49" xfId="1" applyNumberFormat="1" applyFont="1" applyBorder="1" applyAlignment="1">
      <alignment horizontal="distributed" vertical="center"/>
    </xf>
    <xf numFmtId="0" fontId="4" fillId="0" borderId="52" xfId="1" applyFont="1" applyBorder="1" applyAlignment="1">
      <alignment horizontal="distributed" vertical="center"/>
    </xf>
    <xf numFmtId="37" fontId="4" fillId="0" borderId="46" xfId="1" applyNumberFormat="1" applyFont="1" applyBorder="1" applyAlignment="1">
      <alignment vertical="center"/>
    </xf>
    <xf numFmtId="176" fontId="4" fillId="0" borderId="46" xfId="1" applyNumberFormat="1" applyFont="1" applyBorder="1" applyAlignment="1">
      <alignment vertical="center"/>
    </xf>
    <xf numFmtId="0" fontId="12" fillId="0" borderId="0" xfId="1" applyFont="1" applyAlignment="1">
      <alignment horizontal="center" vertical="center"/>
    </xf>
    <xf numFmtId="57" fontId="4" fillId="0" borderId="31" xfId="1" applyNumberFormat="1" applyFont="1" applyBorder="1" applyAlignment="1">
      <alignment horizontal="distributed" vertical="center"/>
    </xf>
    <xf numFmtId="37" fontId="4" fillId="0" borderId="34" xfId="1" applyNumberFormat="1" applyFont="1" applyBorder="1" applyAlignment="1">
      <alignment horizontal="center" vertical="center"/>
    </xf>
    <xf numFmtId="178" fontId="4" fillId="0" borderId="24" xfId="1" applyNumberFormat="1" applyFont="1" applyBorder="1" applyAlignment="1">
      <alignment horizontal="center" vertical="center"/>
    </xf>
    <xf numFmtId="0" fontId="4" fillId="0" borderId="48" xfId="1" applyFont="1" applyBorder="1" applyAlignment="1">
      <alignment horizontal="distributed" vertical="center" wrapText="1"/>
    </xf>
    <xf numFmtId="0" fontId="4" fillId="0" borderId="23" xfId="1" applyFont="1" applyBorder="1" applyAlignment="1">
      <alignment horizontal="distributed" vertical="center" wrapText="1"/>
    </xf>
    <xf numFmtId="57" fontId="4" fillId="0" borderId="34" xfId="1" applyNumberFormat="1" applyFont="1" applyBorder="1" applyAlignment="1">
      <alignment horizontal="center" vertical="center"/>
    </xf>
    <xf numFmtId="179" fontId="4" fillId="0" borderId="49" xfId="1" applyNumberFormat="1" applyFont="1" applyBorder="1" applyAlignment="1">
      <alignment vertical="center"/>
    </xf>
    <xf numFmtId="180" fontId="4" fillId="0" borderId="45" xfId="1" applyNumberFormat="1" applyFont="1" applyBorder="1" applyAlignment="1">
      <alignment horizontal="center" vertical="center"/>
    </xf>
    <xf numFmtId="178" fontId="4" fillId="0" borderId="19" xfId="1" applyNumberFormat="1" applyFont="1" applyBorder="1" applyAlignment="1">
      <alignment horizontal="center" vertical="center"/>
    </xf>
    <xf numFmtId="176" fontId="4" fillId="0" borderId="43" xfId="1" applyNumberFormat="1" applyFont="1" applyBorder="1" applyAlignment="1">
      <alignment vertical="center"/>
    </xf>
    <xf numFmtId="181" fontId="4" fillId="0" borderId="49" xfId="1" applyNumberFormat="1" applyFont="1" applyBorder="1" applyAlignment="1">
      <alignment vertical="center"/>
    </xf>
    <xf numFmtId="180" fontId="4" fillId="0" borderId="46" xfId="1" applyNumberFormat="1" applyFont="1" applyBorder="1" applyAlignment="1">
      <alignment vertical="center"/>
    </xf>
    <xf numFmtId="0" fontId="4" fillId="0" borderId="29" xfId="1" applyFont="1" applyBorder="1" applyAlignment="1">
      <alignment horizontal="distributed" vertical="center"/>
    </xf>
    <xf numFmtId="37" fontId="4" fillId="0" borderId="55" xfId="1" applyNumberFormat="1" applyFont="1" applyBorder="1" applyAlignment="1">
      <alignment vertical="center"/>
    </xf>
    <xf numFmtId="181" fontId="4" fillId="0" borderId="55" xfId="1" applyNumberFormat="1" applyFont="1" applyBorder="1" applyAlignment="1">
      <alignment vertical="center"/>
    </xf>
    <xf numFmtId="0" fontId="4" fillId="0" borderId="4" xfId="1" applyFont="1" applyBorder="1" applyAlignment="1">
      <alignment horizontal="distributed" vertical="center" wrapText="1"/>
    </xf>
    <xf numFmtId="178" fontId="4" fillId="0" borderId="50" xfId="1" applyNumberFormat="1" applyFont="1" applyBorder="1" applyAlignment="1">
      <alignment horizontal="center" vertical="center"/>
    </xf>
    <xf numFmtId="176" fontId="4" fillId="0" borderId="50" xfId="1" applyNumberFormat="1" applyFont="1" applyBorder="1" applyAlignment="1">
      <alignment horizontal="right" vertical="center"/>
    </xf>
    <xf numFmtId="176" fontId="4" fillId="0" borderId="56" xfId="1" applyNumberFormat="1" applyFont="1" applyBorder="1" applyAlignment="1">
      <alignment horizontal="right" vertical="center"/>
    </xf>
    <xf numFmtId="0" fontId="4" fillId="0" borderId="57" xfId="1" applyFont="1" applyBorder="1" applyAlignment="1">
      <alignment horizontal="distributed" vertical="center"/>
    </xf>
    <xf numFmtId="57" fontId="4" fillId="0" borderId="42" xfId="1" applyNumberFormat="1" applyFont="1" applyBorder="1" applyAlignment="1">
      <alignment horizontal="distributed" vertical="center"/>
    </xf>
    <xf numFmtId="57" fontId="4" fillId="0" borderId="41" xfId="1" applyNumberFormat="1" applyFont="1" applyBorder="1" applyAlignment="1">
      <alignment horizontal="center" vertical="center" wrapText="1"/>
    </xf>
    <xf numFmtId="37" fontId="4" fillId="0" borderId="57" xfId="1" applyNumberFormat="1" applyFont="1" applyBorder="1" applyAlignment="1">
      <alignment vertical="center"/>
    </xf>
    <xf numFmtId="176" fontId="4" fillId="0" borderId="57" xfId="1" applyNumberFormat="1" applyFont="1" applyBorder="1" applyAlignment="1">
      <alignment vertical="center"/>
    </xf>
    <xf numFmtId="181" fontId="4" fillId="0" borderId="57" xfId="1" applyNumberFormat="1" applyFont="1" applyBorder="1" applyAlignment="1">
      <alignment vertical="center"/>
    </xf>
    <xf numFmtId="37" fontId="4" fillId="0" borderId="56" xfId="1" applyNumberFormat="1" applyFont="1" applyBorder="1" applyAlignment="1">
      <alignment horizontal="center" vertical="center"/>
    </xf>
    <xf numFmtId="178" fontId="4" fillId="0" borderId="5" xfId="1" applyNumberFormat="1" applyFont="1" applyBorder="1" applyAlignment="1">
      <alignment horizontal="center" vertical="center"/>
    </xf>
    <xf numFmtId="0" fontId="4" fillId="0" borderId="40" xfId="1" applyFont="1" applyBorder="1" applyAlignment="1">
      <alignment horizontal="distributed" vertical="center" wrapText="1"/>
    </xf>
    <xf numFmtId="0" fontId="4" fillId="0" borderId="41" xfId="1" applyFont="1" applyBorder="1" applyAlignment="1">
      <alignment horizontal="distributed" vertical="center"/>
    </xf>
    <xf numFmtId="57" fontId="4" fillId="0" borderId="41" xfId="1" applyNumberFormat="1" applyFont="1" applyBorder="1" applyAlignment="1">
      <alignment horizontal="center" vertical="center"/>
    </xf>
    <xf numFmtId="37" fontId="4" fillId="0" borderId="41" xfId="1" applyNumberFormat="1" applyFont="1" applyBorder="1" applyAlignment="1">
      <alignment horizontal="right" vertical="center"/>
    </xf>
    <xf numFmtId="176" fontId="4" fillId="0" borderId="41" xfId="1" applyNumberFormat="1" applyFont="1" applyBorder="1" applyAlignment="1">
      <alignment horizontal="right" vertical="center"/>
    </xf>
    <xf numFmtId="37" fontId="4" fillId="0" borderId="41" xfId="1" applyNumberFormat="1" applyFont="1" applyBorder="1" applyAlignment="1">
      <alignment horizontal="center" vertical="center"/>
    </xf>
    <xf numFmtId="178" fontId="4" fillId="0" borderId="51" xfId="1" applyNumberFormat="1" applyFont="1" applyBorder="1" applyAlignment="1">
      <alignment horizontal="center" vertical="center"/>
    </xf>
    <xf numFmtId="0" fontId="4" fillId="0" borderId="60" xfId="1" applyFont="1" applyBorder="1" applyAlignment="1">
      <alignment horizontal="distributed" vertical="center"/>
    </xf>
    <xf numFmtId="0" fontId="4" fillId="0" borderId="60" xfId="1" applyFont="1" applyBorder="1" applyAlignment="1">
      <alignment horizontal="center" vertical="center"/>
    </xf>
    <xf numFmtId="37" fontId="4" fillId="0" borderId="60" xfId="1" applyNumberFormat="1" applyFont="1" applyBorder="1" applyAlignment="1">
      <alignment vertical="center"/>
    </xf>
    <xf numFmtId="0" fontId="14" fillId="0" borderId="0" xfId="1" applyFont="1" applyAlignment="1">
      <alignment horizontal="left" vertical="center"/>
    </xf>
    <xf numFmtId="37" fontId="4" fillId="0" borderId="0" xfId="1" applyNumberFormat="1" applyFont="1" applyAlignment="1">
      <alignment vertical="center"/>
    </xf>
    <xf numFmtId="0" fontId="15" fillId="0" borderId="0" xfId="1" applyFont="1" applyAlignment="1">
      <alignment horizontal="left" vertical="center"/>
    </xf>
    <xf numFmtId="0" fontId="4" fillId="0" borderId="0" xfId="1" applyFont="1" applyAlignment="1">
      <alignment horizontal="left" vertical="center"/>
    </xf>
    <xf numFmtId="0" fontId="15" fillId="0" borderId="0" xfId="1" applyFont="1" applyAlignment="1">
      <alignment vertical="center"/>
    </xf>
    <xf numFmtId="0" fontId="4" fillId="0" borderId="0" xfId="1" applyFont="1" applyAlignment="1">
      <alignment horizontal="right" vertical="center"/>
    </xf>
    <xf numFmtId="0" fontId="9" fillId="0" borderId="0" xfId="2" applyFont="1" applyAlignment="1">
      <alignment horizontal="left" vertical="center"/>
    </xf>
    <xf numFmtId="0" fontId="4" fillId="0" borderId="0" xfId="2" applyFont="1" applyAlignment="1">
      <alignment horizontal="distributed" vertical="center"/>
    </xf>
    <xf numFmtId="0" fontId="4" fillId="0" borderId="0" xfId="2" applyFont="1" applyAlignment="1">
      <alignment vertical="center"/>
    </xf>
    <xf numFmtId="0" fontId="4" fillId="0" borderId="0" xfId="2" applyFont="1" applyAlignment="1">
      <alignment horizontal="center" vertical="center"/>
    </xf>
    <xf numFmtId="0" fontId="4" fillId="0" borderId="0" xfId="2" applyFont="1" applyAlignment="1">
      <alignment horizontal="right" vertical="center"/>
    </xf>
    <xf numFmtId="0" fontId="4" fillId="0" borderId="21" xfId="2" applyFont="1" applyBorder="1" applyAlignment="1">
      <alignment horizontal="distributed" vertical="center"/>
    </xf>
    <xf numFmtId="0" fontId="4" fillId="0" borderId="50" xfId="2" applyFont="1" applyBorder="1" applyAlignment="1">
      <alignment horizontal="distributed" vertical="center"/>
    </xf>
    <xf numFmtId="37" fontId="4" fillId="0" borderId="50" xfId="2" applyNumberFormat="1" applyFont="1" applyBorder="1" applyAlignment="1">
      <alignment vertical="center"/>
    </xf>
    <xf numFmtId="37" fontId="4" fillId="0" borderId="50" xfId="2" applyNumberFormat="1" applyFont="1" applyBorder="1" applyAlignment="1">
      <alignment horizontal="center" vertical="center"/>
    </xf>
    <xf numFmtId="37" fontId="4" fillId="0" borderId="24" xfId="2" applyNumberFormat="1" applyFont="1" applyBorder="1" applyAlignment="1">
      <alignment vertical="center"/>
    </xf>
    <xf numFmtId="0" fontId="4" fillId="0" borderId="12" xfId="2" applyFont="1" applyBorder="1" applyAlignment="1">
      <alignment horizontal="distributed" vertical="center"/>
    </xf>
    <xf numFmtId="0" fontId="4" fillId="0" borderId="11" xfId="2" applyFont="1" applyBorder="1" applyAlignment="1">
      <alignment horizontal="distributed" vertical="center"/>
    </xf>
    <xf numFmtId="37" fontId="4" fillId="0" borderId="11" xfId="2" applyNumberFormat="1" applyFont="1" applyBorder="1" applyAlignment="1">
      <alignment vertical="center"/>
    </xf>
    <xf numFmtId="37" fontId="4" fillId="0" borderId="11" xfId="2" applyNumberFormat="1" applyFont="1" applyBorder="1" applyAlignment="1">
      <alignment horizontal="center" vertical="center"/>
    </xf>
    <xf numFmtId="37" fontId="11" fillId="0" borderId="2" xfId="2" applyNumberFormat="1" applyFont="1" applyBorder="1" applyAlignment="1">
      <alignment vertical="center"/>
    </xf>
    <xf numFmtId="37" fontId="4" fillId="0" borderId="2" xfId="2" applyNumberFormat="1" applyFont="1" applyBorder="1" applyAlignment="1">
      <alignment vertical="center"/>
    </xf>
    <xf numFmtId="0" fontId="4" fillId="0" borderId="50" xfId="2" applyFont="1" applyBorder="1" applyAlignment="1">
      <alignment horizontal="distributed" vertical="center" shrinkToFit="1"/>
    </xf>
    <xf numFmtId="0" fontId="4" fillId="0" borderId="48" xfId="2" applyFont="1" applyBorder="1" applyAlignment="1">
      <alignment horizontal="distributed" vertical="center" shrinkToFit="1"/>
    </xf>
    <xf numFmtId="37" fontId="4" fillId="0" borderId="48" xfId="2" applyNumberFormat="1" applyFont="1" applyBorder="1" applyAlignment="1">
      <alignment vertical="center"/>
    </xf>
    <xf numFmtId="37" fontId="4" fillId="0" borderId="44" xfId="2" applyNumberFormat="1" applyFont="1" applyBorder="1" applyAlignment="1">
      <alignment vertical="center"/>
    </xf>
    <xf numFmtId="0" fontId="4" fillId="0" borderId="49" xfId="2" applyFont="1" applyBorder="1" applyAlignment="1">
      <alignment horizontal="distributed" vertical="center"/>
    </xf>
    <xf numFmtId="37" fontId="4" fillId="0" borderId="49" xfId="2" applyNumberFormat="1" applyFont="1" applyBorder="1" applyAlignment="1">
      <alignment vertical="center"/>
    </xf>
    <xf numFmtId="37" fontId="4" fillId="0" borderId="3" xfId="2" applyNumberFormat="1" applyFont="1" applyBorder="1" applyAlignment="1">
      <alignment vertical="center"/>
    </xf>
    <xf numFmtId="0" fontId="4" fillId="0" borderId="52" xfId="2" applyFont="1" applyBorder="1" applyAlignment="1">
      <alignment horizontal="distributed" vertical="center"/>
    </xf>
    <xf numFmtId="0" fontId="4" fillId="0" borderId="54" xfId="2" applyFont="1" applyBorder="1" applyAlignment="1">
      <alignment horizontal="distributed" vertical="center"/>
    </xf>
    <xf numFmtId="37" fontId="4" fillId="0" borderId="46" xfId="2" applyNumberFormat="1" applyFont="1" applyBorder="1" applyAlignment="1">
      <alignment vertical="center"/>
    </xf>
    <xf numFmtId="37" fontId="4" fillId="0" borderId="19" xfId="2" applyNumberFormat="1" applyFont="1" applyBorder="1" applyAlignment="1">
      <alignment vertical="center"/>
    </xf>
    <xf numFmtId="38" fontId="4" fillId="0" borderId="49" xfId="3" applyFont="1" applyFill="1" applyBorder="1" applyAlignment="1" applyProtection="1">
      <alignment horizontal="right" vertical="center"/>
    </xf>
    <xf numFmtId="0" fontId="4" fillId="0" borderId="61" xfId="2" applyFont="1" applyBorder="1" applyAlignment="1">
      <alignment horizontal="distributed" vertical="center"/>
    </xf>
    <xf numFmtId="0" fontId="4" fillId="0" borderId="48" xfId="2" applyFont="1" applyBorder="1" applyAlignment="1">
      <alignment horizontal="distributed" vertical="center"/>
    </xf>
    <xf numFmtId="37" fontId="4" fillId="0" borderId="31" xfId="2" applyNumberFormat="1" applyFont="1" applyBorder="1" applyAlignment="1">
      <alignment vertical="center"/>
    </xf>
    <xf numFmtId="0" fontId="4" fillId="0" borderId="48" xfId="2" applyFont="1" applyBorder="1" applyAlignment="1">
      <alignment horizontal="distributed" vertical="center" wrapText="1"/>
    </xf>
    <xf numFmtId="0" fontId="4" fillId="0" borderId="23" xfId="2" applyFont="1" applyBorder="1" applyAlignment="1">
      <alignment horizontal="distributed" vertical="center" wrapText="1"/>
    </xf>
    <xf numFmtId="181" fontId="4" fillId="0" borderId="21" xfId="2" applyNumberFormat="1" applyFont="1" applyBorder="1" applyAlignment="1">
      <alignment vertical="center"/>
    </xf>
    <xf numFmtId="0" fontId="4" fillId="4" borderId="0" xfId="2" applyFont="1" applyFill="1" applyAlignment="1">
      <alignment vertical="center"/>
    </xf>
    <xf numFmtId="0" fontId="4" fillId="0" borderId="23" xfId="2" applyFont="1" applyBorder="1" applyAlignment="1">
      <alignment horizontal="distributed" vertical="center"/>
    </xf>
    <xf numFmtId="0" fontId="4" fillId="0" borderId="16" xfId="2" applyFont="1" applyBorder="1" applyAlignment="1">
      <alignment horizontal="distributed" vertical="center"/>
    </xf>
    <xf numFmtId="0" fontId="4" fillId="0" borderId="62" xfId="2" applyFont="1" applyBorder="1" applyAlignment="1">
      <alignment horizontal="distributed" vertical="center"/>
    </xf>
    <xf numFmtId="0" fontId="4" fillId="0" borderId="40" xfId="2" applyFont="1" applyBorder="1" applyAlignment="1">
      <alignment horizontal="distributed" vertical="center" wrapText="1"/>
    </xf>
    <xf numFmtId="0" fontId="4" fillId="0" borderId="42" xfId="2" applyFont="1" applyBorder="1" applyAlignment="1">
      <alignment horizontal="distributed" vertical="center"/>
    </xf>
    <xf numFmtId="37" fontId="4" fillId="0" borderId="42" xfId="2" applyNumberFormat="1" applyFont="1" applyBorder="1" applyAlignment="1">
      <alignment vertical="center"/>
    </xf>
    <xf numFmtId="37" fontId="4" fillId="0" borderId="51" xfId="2" applyNumberFormat="1" applyFont="1" applyBorder="1" applyAlignment="1">
      <alignment vertical="center"/>
    </xf>
    <xf numFmtId="0" fontId="4" fillId="0" borderId="1" xfId="2" applyFont="1" applyBorder="1" applyAlignment="1">
      <alignment horizontal="distributed" vertical="center" wrapText="1"/>
    </xf>
    <xf numFmtId="0" fontId="12" fillId="0" borderId="0" xfId="2" applyFont="1" applyAlignment="1">
      <alignment vertical="center"/>
    </xf>
    <xf numFmtId="37" fontId="4" fillId="0" borderId="57" xfId="2" applyNumberFormat="1" applyFont="1" applyBorder="1" applyAlignment="1">
      <alignment vertical="center"/>
    </xf>
    <xf numFmtId="37" fontId="4" fillId="0" borderId="5" xfId="2" applyNumberFormat="1" applyFont="1" applyBorder="1" applyAlignment="1">
      <alignment vertical="center"/>
    </xf>
    <xf numFmtId="0" fontId="17" fillId="0" borderId="0" xfId="2" applyFont="1" applyAlignment="1">
      <alignment horizontal="left" vertical="center"/>
    </xf>
    <xf numFmtId="0" fontId="15" fillId="0" borderId="0" xfId="2" applyFont="1" applyAlignment="1">
      <alignment horizontal="left" vertical="center"/>
    </xf>
    <xf numFmtId="0" fontId="17" fillId="0" borderId="0" xfId="2" applyFont="1" applyAlignment="1">
      <alignment vertical="center"/>
    </xf>
    <xf numFmtId="0" fontId="15" fillId="0" borderId="0" xfId="2" applyFont="1" applyAlignment="1">
      <alignment vertical="center"/>
    </xf>
    <xf numFmtId="0" fontId="6" fillId="0" borderId="0" xfId="0" applyFont="1"/>
    <xf numFmtId="0" fontId="18" fillId="0" borderId="0" xfId="0" applyFont="1"/>
    <xf numFmtId="0" fontId="18" fillId="0" borderId="0" xfId="0" applyFont="1" applyAlignment="1">
      <alignment horizontal="right"/>
    </xf>
    <xf numFmtId="0" fontId="20" fillId="0" borderId="43" xfId="0" applyFont="1" applyBorder="1" applyAlignment="1">
      <alignment horizontal="center" wrapText="1"/>
    </xf>
    <xf numFmtId="0" fontId="19" fillId="0" borderId="0" xfId="0" applyFont="1"/>
    <xf numFmtId="0" fontId="19" fillId="0" borderId="66" xfId="0" applyFont="1" applyBorder="1" applyAlignment="1">
      <alignment horizontal="center" textRotation="255" wrapText="1"/>
    </xf>
    <xf numFmtId="0" fontId="20" fillId="0" borderId="66" xfId="0" applyFont="1" applyBorder="1" applyAlignment="1">
      <alignment horizontal="center" textRotation="255" shrinkToFit="1"/>
    </xf>
    <xf numFmtId="0" fontId="19" fillId="0" borderId="66" xfId="0" applyFont="1" applyBorder="1" applyAlignment="1">
      <alignment horizontal="center" textRotation="255" shrinkToFit="1"/>
    </xf>
    <xf numFmtId="0" fontId="20" fillId="0" borderId="66" xfId="0" applyFont="1" applyBorder="1" applyAlignment="1">
      <alignment horizontal="center" textRotation="255" wrapText="1"/>
    </xf>
    <xf numFmtId="0" fontId="19" fillId="0" borderId="66" xfId="0" applyFont="1" applyBorder="1" applyAlignment="1">
      <alignment horizontal="center" wrapText="1"/>
    </xf>
    <xf numFmtId="0" fontId="19" fillId="0" borderId="0" xfId="0" applyFont="1" applyAlignment="1">
      <alignment horizontal="center" vertical="center" wrapText="1"/>
    </xf>
    <xf numFmtId="0" fontId="19" fillId="0" borderId="43" xfId="0" applyFont="1" applyBorder="1" applyAlignment="1">
      <alignment horizontal="distributed" vertical="center"/>
    </xf>
    <xf numFmtId="0" fontId="19" fillId="0" borderId="43" xfId="0" applyFont="1" applyBorder="1" applyAlignment="1">
      <alignment horizontal="center" vertical="center"/>
    </xf>
    <xf numFmtId="0" fontId="19" fillId="0" borderId="44" xfId="0" applyFont="1" applyBorder="1" applyAlignment="1">
      <alignment horizontal="center" vertical="center"/>
    </xf>
    <xf numFmtId="0" fontId="19" fillId="0" borderId="31" xfId="0" applyFont="1" applyBorder="1" applyAlignment="1">
      <alignment horizontal="distributed" vertical="center"/>
    </xf>
    <xf numFmtId="0" fontId="19" fillId="0" borderId="31" xfId="0" applyFont="1" applyBorder="1" applyAlignment="1">
      <alignment horizontal="center" vertical="center"/>
    </xf>
    <xf numFmtId="0" fontId="19" fillId="0" borderId="2" xfId="0" applyFont="1" applyBorder="1" applyAlignment="1">
      <alignment horizontal="center" vertical="center"/>
    </xf>
    <xf numFmtId="0" fontId="19" fillId="0" borderId="66" xfId="0" applyFont="1" applyBorder="1" applyAlignment="1">
      <alignment horizontal="distributed" vertical="center"/>
    </xf>
    <xf numFmtId="0" fontId="19" fillId="0" borderId="66" xfId="0" applyFont="1" applyBorder="1" applyAlignment="1">
      <alignment horizontal="center" vertical="center"/>
    </xf>
    <xf numFmtId="0" fontId="19" fillId="0" borderId="14" xfId="0" applyFont="1" applyBorder="1" applyAlignment="1">
      <alignment horizontal="center" vertical="center"/>
    </xf>
    <xf numFmtId="0" fontId="19" fillId="0" borderId="67" xfId="0" applyFont="1" applyBorder="1" applyAlignment="1">
      <alignment horizontal="center" vertical="center"/>
    </xf>
    <xf numFmtId="0" fontId="19" fillId="0" borderId="68" xfId="0" applyFont="1" applyBorder="1" applyAlignment="1">
      <alignment horizontal="distributed" vertical="center"/>
    </xf>
    <xf numFmtId="0" fontId="19" fillId="0" borderId="68" xfId="0" applyFont="1" applyBorder="1" applyAlignment="1">
      <alignment horizontal="center" vertical="center"/>
    </xf>
    <xf numFmtId="0" fontId="19" fillId="0" borderId="33" xfId="0" applyFont="1" applyBorder="1" applyAlignment="1">
      <alignment horizontal="distributed" vertical="center"/>
    </xf>
    <xf numFmtId="0" fontId="19" fillId="0" borderId="33" xfId="0" applyFont="1" applyBorder="1" applyAlignment="1">
      <alignment horizontal="center" vertical="center"/>
    </xf>
    <xf numFmtId="0" fontId="19" fillId="0" borderId="3" xfId="0" applyFont="1" applyBorder="1" applyAlignment="1">
      <alignment horizontal="center" vertical="center"/>
    </xf>
    <xf numFmtId="0" fontId="21" fillId="0" borderId="33" xfId="0" applyFont="1" applyBorder="1" applyAlignment="1">
      <alignment horizontal="center" vertical="center"/>
    </xf>
    <xf numFmtId="0" fontId="19" fillId="0" borderId="69" xfId="0" applyFont="1" applyBorder="1" applyAlignment="1">
      <alignment horizontal="distributed" vertical="center"/>
    </xf>
    <xf numFmtId="0" fontId="19" fillId="0" borderId="69" xfId="0" applyFont="1" applyBorder="1" applyAlignment="1">
      <alignment horizontal="center" vertical="center"/>
    </xf>
    <xf numFmtId="0" fontId="19" fillId="0" borderId="70" xfId="0" applyFont="1" applyBorder="1" applyAlignment="1">
      <alignment horizontal="center" vertical="center"/>
    </xf>
    <xf numFmtId="0" fontId="19" fillId="0" borderId="71" xfId="0" applyFont="1" applyBorder="1" applyAlignment="1">
      <alignment horizontal="distributed" vertical="center"/>
    </xf>
    <xf numFmtId="0" fontId="19" fillId="0" borderId="71" xfId="0" applyFont="1" applyBorder="1" applyAlignment="1">
      <alignment horizontal="center" vertical="center"/>
    </xf>
    <xf numFmtId="0" fontId="19" fillId="0" borderId="72" xfId="0" applyFont="1" applyBorder="1" applyAlignment="1">
      <alignment horizontal="center" vertical="center"/>
    </xf>
    <xf numFmtId="0" fontId="19" fillId="0" borderId="4" xfId="0" applyFont="1" applyBorder="1" applyAlignment="1">
      <alignment horizontal="center" vertical="center" wrapText="1"/>
    </xf>
    <xf numFmtId="0" fontId="19" fillId="0" borderId="56" xfId="0" applyFont="1" applyBorder="1" applyAlignment="1">
      <alignment horizontal="distributed" vertical="center" wrapText="1"/>
    </xf>
    <xf numFmtId="0" fontId="19" fillId="0" borderId="56" xfId="0" applyFont="1" applyBorder="1" applyAlignment="1">
      <alignment horizontal="distributed" vertical="center"/>
    </xf>
    <xf numFmtId="0" fontId="19" fillId="0" borderId="56" xfId="0" applyFont="1" applyBorder="1" applyAlignment="1">
      <alignment horizontal="center" vertical="center"/>
    </xf>
    <xf numFmtId="0" fontId="19" fillId="0" borderId="5" xfId="0" applyFont="1" applyBorder="1" applyAlignment="1">
      <alignment horizontal="center" vertical="center"/>
    </xf>
    <xf numFmtId="0" fontId="19" fillId="0" borderId="34" xfId="0" applyFont="1" applyBorder="1" applyAlignment="1">
      <alignment horizontal="distributed" vertical="center"/>
    </xf>
    <xf numFmtId="0" fontId="19" fillId="0" borderId="34" xfId="0" applyFont="1" applyBorder="1" applyAlignment="1">
      <alignment horizontal="center" vertical="center"/>
    </xf>
    <xf numFmtId="0" fontId="19" fillId="0" borderId="24" xfId="0" applyFont="1" applyBorder="1" applyAlignment="1">
      <alignment horizontal="center" vertical="center"/>
    </xf>
    <xf numFmtId="0" fontId="19" fillId="0" borderId="73" xfId="0" applyFont="1" applyBorder="1" applyAlignment="1">
      <alignment horizontal="distributed" vertical="center"/>
    </xf>
    <xf numFmtId="0" fontId="19" fillId="0" borderId="73" xfId="0" applyFont="1" applyBorder="1" applyAlignment="1">
      <alignment horizontal="center" vertical="center"/>
    </xf>
    <xf numFmtId="0" fontId="19" fillId="0" borderId="74" xfId="0" applyFont="1" applyBorder="1" applyAlignment="1">
      <alignment horizontal="center" vertical="center"/>
    </xf>
    <xf numFmtId="0" fontId="19" fillId="0" borderId="66" xfId="0" applyFont="1" applyBorder="1" applyAlignment="1">
      <alignment horizontal="distributed" vertical="center" wrapText="1"/>
    </xf>
    <xf numFmtId="0" fontId="19" fillId="0" borderId="41" xfId="0" applyFont="1" applyBorder="1" applyAlignment="1">
      <alignment horizontal="distributed" vertical="center"/>
    </xf>
    <xf numFmtId="0" fontId="19" fillId="0" borderId="41" xfId="0" applyFont="1" applyBorder="1" applyAlignment="1">
      <alignment horizontal="center" vertical="center"/>
    </xf>
    <xf numFmtId="0" fontId="19" fillId="0" borderId="51" xfId="0" applyFont="1" applyBorder="1" applyAlignment="1">
      <alignment horizontal="center" vertical="center"/>
    </xf>
    <xf numFmtId="0" fontId="19" fillId="0" borderId="32" xfId="0" applyFont="1" applyBorder="1" applyAlignment="1">
      <alignment horizontal="distributed" vertical="center" wrapText="1"/>
    </xf>
    <xf numFmtId="0" fontId="19" fillId="0" borderId="32" xfId="0" applyFont="1" applyBorder="1" applyAlignment="1">
      <alignment horizontal="distributed" vertical="center"/>
    </xf>
    <xf numFmtId="0" fontId="19" fillId="0" borderId="32" xfId="0" applyFont="1" applyBorder="1" applyAlignment="1">
      <alignment horizontal="center" vertical="center"/>
    </xf>
    <xf numFmtId="0" fontId="19" fillId="0" borderId="18" xfId="0" applyFont="1" applyBorder="1" applyAlignment="1">
      <alignment horizontal="center" vertical="center"/>
    </xf>
    <xf numFmtId="0" fontId="19" fillId="0" borderId="40" xfId="0" applyFont="1" applyBorder="1" applyAlignment="1">
      <alignment vertical="center" wrapText="1"/>
    </xf>
    <xf numFmtId="0" fontId="19" fillId="0" borderId="41" xfId="0" applyFont="1" applyBorder="1" applyAlignment="1">
      <alignment vertical="center" wrapText="1"/>
    </xf>
    <xf numFmtId="0" fontId="19" fillId="0" borderId="23" xfId="0" applyFont="1" applyBorder="1" applyAlignment="1">
      <alignment vertical="center" wrapText="1"/>
    </xf>
    <xf numFmtId="0" fontId="19" fillId="0" borderId="34" xfId="0" applyFont="1" applyBorder="1" applyAlignment="1">
      <alignment vertical="center" wrapText="1"/>
    </xf>
    <xf numFmtId="0" fontId="20" fillId="0" borderId="34" xfId="0" applyFont="1" applyBorder="1" applyAlignment="1">
      <alignment horizontal="center" vertical="center"/>
    </xf>
    <xf numFmtId="0" fontId="20" fillId="0" borderId="24" xfId="0" applyFont="1" applyBorder="1" applyAlignment="1">
      <alignment horizontal="center" vertical="center"/>
    </xf>
    <xf numFmtId="0" fontId="19" fillId="0" borderId="23" xfId="0" applyFont="1" applyBorder="1" applyAlignment="1">
      <alignment horizontal="center" vertical="center" wrapText="1"/>
    </xf>
    <xf numFmtId="0" fontId="19" fillId="0" borderId="34" xfId="0" applyFont="1" applyBorder="1" applyAlignment="1">
      <alignment horizontal="center" vertical="center" wrapText="1"/>
    </xf>
    <xf numFmtId="0" fontId="19" fillId="0" borderId="17" xfId="0" applyFont="1" applyBorder="1" applyAlignment="1">
      <alignment vertical="center" wrapText="1"/>
    </xf>
    <xf numFmtId="0" fontId="19" fillId="0" borderId="45" xfId="0" applyFont="1" applyBorder="1" applyAlignment="1">
      <alignment vertical="center" wrapText="1"/>
    </xf>
    <xf numFmtId="0" fontId="19" fillId="0" borderId="45" xfId="0" applyFont="1" applyBorder="1" applyAlignment="1">
      <alignment horizontal="center" vertical="center"/>
    </xf>
    <xf numFmtId="0" fontId="19" fillId="0" borderId="19" xfId="0" applyFont="1" applyBorder="1" applyAlignment="1">
      <alignment horizontal="center" vertical="center"/>
    </xf>
    <xf numFmtId="0" fontId="0" fillId="0" borderId="0" xfId="0" applyAlignment="1">
      <alignment horizontal="left"/>
    </xf>
    <xf numFmtId="0" fontId="6" fillId="0" borderId="0" xfId="4" applyFont="1" applyAlignment="1">
      <alignment vertical="center"/>
    </xf>
    <xf numFmtId="0" fontId="24" fillId="0" borderId="0" xfId="4" applyFont="1" applyAlignment="1">
      <alignment horizontal="distributed" vertical="center"/>
    </xf>
    <xf numFmtId="0" fontId="24" fillId="0" borderId="0" xfId="4" applyFont="1" applyAlignment="1">
      <alignment horizontal="center" vertical="center"/>
    </xf>
    <xf numFmtId="0" fontId="24" fillId="0" borderId="0" xfId="4" applyFont="1"/>
    <xf numFmtId="0" fontId="24" fillId="0" borderId="0" xfId="4" applyFont="1" applyAlignment="1">
      <alignment horizontal="center"/>
    </xf>
    <xf numFmtId="0" fontId="20" fillId="0" borderId="0" xfId="4" applyFont="1"/>
    <xf numFmtId="0" fontId="10" fillId="0" borderId="0" xfId="4" applyFont="1"/>
    <xf numFmtId="0" fontId="24" fillId="0" borderId="0" xfId="4" applyFont="1" applyAlignment="1">
      <alignment horizontal="right"/>
    </xf>
    <xf numFmtId="0" fontId="24" fillId="0" borderId="0" xfId="4" applyFont="1" applyAlignment="1">
      <alignment horizontal="right" vertical="center"/>
    </xf>
    <xf numFmtId="0" fontId="20" fillId="0" borderId="31" xfId="4" applyFont="1" applyBorder="1" applyAlignment="1">
      <alignment horizontal="center" wrapText="1"/>
    </xf>
    <xf numFmtId="0" fontId="20" fillId="0" borderId="31" xfId="4" applyFont="1" applyBorder="1" applyAlignment="1">
      <alignment horizontal="center"/>
    </xf>
    <xf numFmtId="0" fontId="24" fillId="0" borderId="31" xfId="4" applyFont="1" applyBorder="1" applyAlignment="1">
      <alignment horizontal="distributed" vertical="center"/>
    </xf>
    <xf numFmtId="0" fontId="24" fillId="0" borderId="31" xfId="4" applyFont="1" applyBorder="1" applyAlignment="1">
      <alignment horizontal="distributed" vertical="center" shrinkToFit="1"/>
    </xf>
    <xf numFmtId="0" fontId="20" fillId="0" borderId="31" xfId="4" applyFont="1" applyBorder="1" applyAlignment="1">
      <alignment horizontal="center" vertical="center" shrinkToFit="1"/>
    </xf>
    <xf numFmtId="0" fontId="20" fillId="0" borderId="31" xfId="4" applyFont="1" applyBorder="1" applyAlignment="1">
      <alignment horizontal="center" vertical="center"/>
    </xf>
    <xf numFmtId="0" fontId="20" fillId="0" borderId="31" xfId="4" applyFont="1" applyBorder="1" applyAlignment="1">
      <alignment horizontal="center" vertical="center" wrapText="1"/>
    </xf>
    <xf numFmtId="0" fontId="24" fillId="0" borderId="31" xfId="4" applyFont="1" applyBorder="1"/>
    <xf numFmtId="0" fontId="19" fillId="0" borderId="31" xfId="4" applyFont="1" applyBorder="1" applyAlignment="1">
      <alignment horizontal="center" vertical="center" shrinkToFit="1"/>
    </xf>
    <xf numFmtId="0" fontId="22" fillId="0" borderId="0" xfId="4"/>
    <xf numFmtId="0" fontId="20" fillId="0" borderId="31" xfId="4" applyFont="1" applyBorder="1" applyAlignment="1">
      <alignment horizontal="center" shrinkToFit="1"/>
    </xf>
    <xf numFmtId="0" fontId="7" fillId="0" borderId="34" xfId="4" applyFont="1" applyBorder="1" applyAlignment="1">
      <alignment horizontal="distributed" vertical="center" wrapText="1"/>
    </xf>
    <xf numFmtId="0" fontId="24" fillId="0" borderId="31" xfId="4" applyFont="1" applyBorder="1" applyAlignment="1">
      <alignment horizontal="distributed" vertical="center" wrapText="1"/>
    </xf>
    <xf numFmtId="0" fontId="24" fillId="0" borderId="32" xfId="4" applyFont="1" applyBorder="1" applyAlignment="1">
      <alignment horizontal="distributed" vertical="center" wrapText="1"/>
    </xf>
    <xf numFmtId="0" fontId="24" fillId="0" borderId="32" xfId="4" applyFont="1" applyBorder="1" applyAlignment="1">
      <alignment horizontal="distributed" vertical="center" shrinkToFit="1"/>
    </xf>
    <xf numFmtId="0" fontId="7" fillId="0" borderId="38" xfId="4" applyFont="1" applyBorder="1" applyAlignment="1">
      <alignment horizontal="left" vertical="center"/>
    </xf>
    <xf numFmtId="0" fontId="24" fillId="0" borderId="0" xfId="4" applyFont="1" applyAlignment="1">
      <alignment horizontal="left" vertical="center"/>
    </xf>
    <xf numFmtId="0" fontId="7" fillId="0" borderId="0" xfId="4" applyFont="1" applyAlignment="1">
      <alignment horizontal="left" vertical="center"/>
    </xf>
    <xf numFmtId="0" fontId="18" fillId="0" borderId="0" xfId="4" applyFont="1" applyAlignment="1">
      <alignment horizontal="center" vertical="center"/>
    </xf>
    <xf numFmtId="0" fontId="20" fillId="0" borderId="0" xfId="4" applyFont="1" applyAlignment="1">
      <alignment horizontal="left" vertical="center"/>
    </xf>
    <xf numFmtId="0" fontId="20" fillId="0" borderId="0" xfId="4" applyFont="1" applyAlignment="1">
      <alignment horizontal="distributed" vertical="center"/>
    </xf>
    <xf numFmtId="0" fontId="18" fillId="0" borderId="0" xfId="4" applyFont="1" applyAlignment="1">
      <alignment horizontal="center"/>
    </xf>
    <xf numFmtId="0" fontId="10" fillId="0" borderId="0" xfId="4" applyFont="1" applyAlignment="1">
      <alignment vertical="center"/>
    </xf>
    <xf numFmtId="0" fontId="7" fillId="0" borderId="0" xfId="4" applyFont="1" applyAlignment="1">
      <alignment vertical="center"/>
    </xf>
    <xf numFmtId="0" fontId="7" fillId="0" borderId="0" xfId="4" applyFont="1"/>
    <xf numFmtId="0" fontId="7" fillId="0" borderId="0" xfId="4" applyFont="1" applyAlignment="1">
      <alignment horizontal="center" vertical="center"/>
    </xf>
    <xf numFmtId="0" fontId="19" fillId="0" borderId="0" xfId="4" applyFont="1" applyAlignment="1">
      <alignment vertical="center"/>
    </xf>
    <xf numFmtId="0" fontId="19" fillId="0" borderId="0" xfId="4" applyFont="1" applyAlignment="1">
      <alignment horizontal="right" vertical="center"/>
    </xf>
    <xf numFmtId="0" fontId="19" fillId="0" borderId="26" xfId="4" applyFont="1" applyBorder="1" applyAlignment="1">
      <alignment horizontal="center" vertical="center" wrapText="1"/>
    </xf>
    <xf numFmtId="0" fontId="19" fillId="0" borderId="56" xfId="4" applyFont="1" applyBorder="1" applyAlignment="1">
      <alignment horizontal="center" vertical="center" wrapText="1"/>
    </xf>
    <xf numFmtId="0" fontId="19" fillId="0" borderId="63" xfId="4" applyFont="1" applyBorder="1" applyAlignment="1">
      <alignment horizontal="center" vertical="center" wrapText="1"/>
    </xf>
    <xf numFmtId="0" fontId="19" fillId="0" borderId="5" xfId="4" applyFont="1" applyBorder="1" applyAlignment="1">
      <alignment horizontal="center" vertical="center"/>
    </xf>
    <xf numFmtId="0" fontId="19" fillId="0" borderId="43" xfId="4" applyFont="1" applyBorder="1" applyAlignment="1">
      <alignment horizontal="justify" vertical="center" wrapText="1"/>
    </xf>
    <xf numFmtId="0" fontId="19" fillId="0" borderId="65" xfId="4" applyFont="1" applyBorder="1" applyAlignment="1">
      <alignment horizontal="center" vertical="center" wrapText="1"/>
    </xf>
    <xf numFmtId="0" fontId="19" fillId="0" borderId="44" xfId="4" applyFont="1" applyBorder="1" applyAlignment="1">
      <alignment horizontal="center" vertical="center"/>
    </xf>
    <xf numFmtId="0" fontId="19" fillId="0" borderId="32" xfId="4" applyFont="1" applyBorder="1" applyAlignment="1">
      <alignment horizontal="justify" vertical="center" wrapText="1"/>
    </xf>
    <xf numFmtId="0" fontId="19" fillId="0" borderId="61" xfId="4" applyFont="1" applyBorder="1" applyAlignment="1">
      <alignment horizontal="center" vertical="center" wrapText="1"/>
    </xf>
    <xf numFmtId="0" fontId="19" fillId="0" borderId="18" xfId="4" applyFont="1" applyBorder="1" applyAlignment="1">
      <alignment horizontal="center" vertical="center"/>
    </xf>
    <xf numFmtId="0" fontId="19" fillId="0" borderId="66" xfId="4" applyFont="1" applyBorder="1" applyAlignment="1">
      <alignment horizontal="justify" vertical="center" wrapText="1"/>
    </xf>
    <xf numFmtId="0" fontId="19" fillId="0" borderId="54" xfId="4" applyFont="1" applyBorder="1" applyAlignment="1">
      <alignment horizontal="center" vertical="center" wrapText="1"/>
    </xf>
    <xf numFmtId="0" fontId="19" fillId="0" borderId="14" xfId="4" applyFont="1" applyBorder="1" applyAlignment="1">
      <alignment horizontal="center" vertical="center"/>
    </xf>
    <xf numFmtId="0" fontId="19" fillId="0" borderId="44" xfId="4" applyFont="1" applyBorder="1" applyAlignment="1">
      <alignment horizontal="center" vertical="center" wrapText="1"/>
    </xf>
    <xf numFmtId="0" fontId="19" fillId="0" borderId="31" xfId="4" applyFont="1" applyBorder="1" applyAlignment="1">
      <alignment horizontal="justify" vertical="center" wrapText="1"/>
    </xf>
    <xf numFmtId="0" fontId="19" fillId="0" borderId="76" xfId="4" applyFont="1" applyBorder="1" applyAlignment="1">
      <alignment horizontal="center" vertical="center" wrapText="1"/>
    </xf>
    <xf numFmtId="0" fontId="19" fillId="0" borderId="2" xfId="4" applyFont="1" applyBorder="1" applyAlignment="1">
      <alignment horizontal="center" vertical="center" wrapText="1"/>
    </xf>
    <xf numFmtId="0" fontId="19" fillId="0" borderId="2" xfId="4" applyFont="1" applyBorder="1" applyAlignment="1">
      <alignment horizontal="center" vertical="center"/>
    </xf>
    <xf numFmtId="0" fontId="19" fillId="0" borderId="14" xfId="4" applyFont="1" applyBorder="1" applyAlignment="1">
      <alignment horizontal="center" vertical="center" wrapText="1"/>
    </xf>
    <xf numFmtId="0" fontId="19" fillId="0" borderId="43" xfId="4" applyFont="1" applyBorder="1" applyAlignment="1">
      <alignment vertical="center" wrapText="1"/>
    </xf>
    <xf numFmtId="0" fontId="19" fillId="0" borderId="18" xfId="4" applyFont="1" applyBorder="1" applyAlignment="1">
      <alignment horizontal="center" vertical="center" wrapText="1"/>
    </xf>
    <xf numFmtId="0" fontId="19" fillId="0" borderId="76" xfId="4" applyFont="1" applyBorder="1" applyAlignment="1">
      <alignment horizontal="center" vertical="center"/>
    </xf>
    <xf numFmtId="0" fontId="19" fillId="0" borderId="31" xfId="4" applyFont="1" applyBorder="1" applyAlignment="1">
      <alignment vertical="center" wrapText="1"/>
    </xf>
    <xf numFmtId="0" fontId="19" fillId="0" borderId="45" xfId="4" applyFont="1" applyBorder="1" applyAlignment="1">
      <alignment horizontal="justify" vertical="center" wrapText="1"/>
    </xf>
    <xf numFmtId="0" fontId="19" fillId="0" borderId="78" xfId="4" applyFont="1" applyBorder="1" applyAlignment="1">
      <alignment horizontal="center" vertical="center"/>
    </xf>
    <xf numFmtId="0" fontId="19" fillId="0" borderId="45" xfId="4" applyFont="1" applyBorder="1" applyAlignment="1">
      <alignment vertical="center" wrapText="1"/>
    </xf>
    <xf numFmtId="0" fontId="7" fillId="0" borderId="79" xfId="4" applyFont="1" applyBorder="1" applyAlignment="1">
      <alignment horizontal="center"/>
    </xf>
    <xf numFmtId="0" fontId="7" fillId="0" borderId="0" xfId="4" applyFont="1" applyAlignment="1">
      <alignment horizontal="center"/>
    </xf>
    <xf numFmtId="0" fontId="5" fillId="0" borderId="0" xfId="0" applyFont="1" applyAlignment="1">
      <alignment horizontal="left" vertical="center"/>
    </xf>
    <xf numFmtId="0" fontId="0" fillId="0" borderId="0" xfId="0" applyAlignment="1">
      <alignment horizontal="left" vertical="center"/>
    </xf>
    <xf numFmtId="0" fontId="0" fillId="0" borderId="32" xfId="0" applyBorder="1" applyAlignment="1">
      <alignment vertical="center" wrapText="1"/>
    </xf>
    <xf numFmtId="0" fontId="0" fillId="0" borderId="34" xfId="0" applyBorder="1" applyAlignment="1">
      <alignment horizontal="center" vertical="top"/>
    </xf>
    <xf numFmtId="0" fontId="0" fillId="0" borderId="34" xfId="0" applyBorder="1" applyAlignment="1">
      <alignment vertical="center" wrapText="1"/>
    </xf>
    <xf numFmtId="57" fontId="0" fillId="0" borderId="33" xfId="0" applyNumberFormat="1" applyBorder="1" applyAlignment="1">
      <alignment horizontal="center" vertical="center"/>
    </xf>
    <xf numFmtId="0" fontId="0" fillId="0" borderId="34" xfId="0" applyBorder="1" applyAlignment="1">
      <alignment horizontal="right" vertical="center" wrapText="1"/>
    </xf>
    <xf numFmtId="57" fontId="0" fillId="0" borderId="34" xfId="0" applyNumberFormat="1" applyBorder="1" applyAlignment="1">
      <alignment horizontal="center" vertical="center"/>
    </xf>
    <xf numFmtId="0" fontId="0" fillId="0" borderId="32" xfId="0" applyBorder="1" applyAlignment="1">
      <alignment horizontal="left" vertical="center" wrapText="1"/>
    </xf>
    <xf numFmtId="0" fontId="0" fillId="0" borderId="34" xfId="0" applyBorder="1" applyAlignment="1">
      <alignment horizontal="left" vertical="center" wrapText="1"/>
    </xf>
    <xf numFmtId="0" fontId="0" fillId="0" borderId="33" xfId="0" applyBorder="1" applyAlignment="1">
      <alignment horizontal="right" vertical="center" wrapText="1"/>
    </xf>
    <xf numFmtId="57" fontId="0" fillId="0" borderId="32" xfId="0" applyNumberFormat="1" applyBorder="1" applyAlignment="1">
      <alignment horizontal="center" vertical="center"/>
    </xf>
    <xf numFmtId="0" fontId="0" fillId="0" borderId="0" xfId="0" applyAlignment="1">
      <alignment horizontal="center" vertical="center"/>
    </xf>
    <xf numFmtId="0" fontId="26" fillId="0" borderId="34" xfId="0" applyFont="1" applyBorder="1" applyAlignment="1">
      <alignment horizontal="left" vertical="center" wrapText="1"/>
    </xf>
    <xf numFmtId="0" fontId="0" fillId="0" borderId="50" xfId="0" applyBorder="1" applyAlignment="1">
      <alignment horizontal="center" vertical="center"/>
    </xf>
    <xf numFmtId="0" fontId="0" fillId="0" borderId="49" xfId="0" applyBorder="1" applyAlignment="1">
      <alignment horizontal="center" vertical="center"/>
    </xf>
    <xf numFmtId="0" fontId="0" fillId="0" borderId="33" xfId="0" applyBorder="1" applyAlignment="1">
      <alignment vertical="center"/>
    </xf>
    <xf numFmtId="0" fontId="10" fillId="0" borderId="0" xfId="5" applyFont="1">
      <alignment vertical="center"/>
    </xf>
    <xf numFmtId="0" fontId="10" fillId="0" borderId="0" xfId="5" applyFont="1" applyAlignment="1">
      <alignment horizontal="center" vertical="center"/>
    </xf>
    <xf numFmtId="0" fontId="20" fillId="0" borderId="0" xfId="5" applyFont="1" applyAlignment="1">
      <alignment horizontal="center" vertical="center"/>
    </xf>
    <xf numFmtId="0" fontId="20" fillId="0" borderId="0" xfId="5" applyFont="1" applyAlignment="1">
      <alignment horizontal="right" vertical="center"/>
    </xf>
    <xf numFmtId="0" fontId="20" fillId="0" borderId="82" xfId="5" applyFont="1" applyBorder="1" applyAlignment="1">
      <alignment horizontal="center" vertical="center" wrapText="1"/>
    </xf>
    <xf numFmtId="0" fontId="20" fillId="0" borderId="83" xfId="5" applyFont="1" applyBorder="1" applyAlignment="1">
      <alignment horizontal="center" vertical="center"/>
    </xf>
    <xf numFmtId="0" fontId="20" fillId="0" borderId="83" xfId="5" applyFont="1" applyBorder="1" applyAlignment="1">
      <alignment horizontal="center" vertical="center" wrapText="1"/>
    </xf>
    <xf numFmtId="0" fontId="20" fillId="0" borderId="85" xfId="5" applyFont="1" applyBorder="1" applyAlignment="1">
      <alignment horizontal="center" vertical="center"/>
    </xf>
    <xf numFmtId="57" fontId="20" fillId="0" borderId="88" xfId="5" applyNumberFormat="1" applyFont="1" applyBorder="1" applyAlignment="1">
      <alignment horizontal="center" vertical="center"/>
    </xf>
    <xf numFmtId="57" fontId="20" fillId="0" borderId="89" xfId="5" applyNumberFormat="1" applyFont="1" applyBorder="1" applyAlignment="1">
      <alignment horizontal="center" vertical="center"/>
    </xf>
    <xf numFmtId="57" fontId="20" fillId="0" borderId="90" xfId="5" applyNumberFormat="1" applyFont="1" applyBorder="1" applyAlignment="1">
      <alignment horizontal="center" vertical="center"/>
    </xf>
    <xf numFmtId="0" fontId="20" fillId="0" borderId="89" xfId="5" applyFont="1" applyBorder="1" applyAlignment="1">
      <alignment horizontal="center" vertical="center"/>
    </xf>
    <xf numFmtId="0" fontId="20" fillId="0" borderId="88" xfId="5" applyFont="1" applyBorder="1" applyAlignment="1">
      <alignment horizontal="center" vertical="center"/>
    </xf>
    <xf numFmtId="182" fontId="20" fillId="0" borderId="91" xfId="5" applyNumberFormat="1" applyFont="1" applyBorder="1" applyAlignment="1">
      <alignment horizontal="center" vertical="center"/>
    </xf>
    <xf numFmtId="182" fontId="20" fillId="0" borderId="92" xfId="5" applyNumberFormat="1" applyFont="1" applyBorder="1" applyAlignment="1">
      <alignment horizontal="center" vertical="center"/>
    </xf>
    <xf numFmtId="182" fontId="20" fillId="0" borderId="93" xfId="5" applyNumberFormat="1" applyFont="1" applyBorder="1" applyAlignment="1">
      <alignment horizontal="center" vertical="center"/>
    </xf>
    <xf numFmtId="182" fontId="20" fillId="0" borderId="94" xfId="5" applyNumberFormat="1" applyFont="1" applyBorder="1" applyAlignment="1">
      <alignment horizontal="center" vertical="center"/>
    </xf>
    <xf numFmtId="0" fontId="20" fillId="0" borderId="95" xfId="5" applyFont="1" applyBorder="1" applyAlignment="1">
      <alignment horizontal="center" vertical="center" wrapText="1"/>
    </xf>
    <xf numFmtId="182" fontId="20" fillId="0" borderId="73" xfId="5" applyNumberFormat="1" applyFont="1" applyBorder="1" applyAlignment="1">
      <alignment horizontal="center" vertical="center"/>
    </xf>
    <xf numFmtId="182" fontId="20" fillId="0" borderId="96" xfId="5" applyNumberFormat="1" applyFont="1" applyBorder="1" applyAlignment="1">
      <alignment horizontal="center" vertical="center"/>
    </xf>
    <xf numFmtId="0" fontId="20" fillId="0" borderId="97" xfId="5" applyFont="1" applyBorder="1" applyAlignment="1">
      <alignment horizontal="center" vertical="center" wrapText="1"/>
    </xf>
    <xf numFmtId="182" fontId="20" fillId="0" borderId="98" xfId="5" applyNumberFormat="1" applyFont="1" applyBorder="1" applyAlignment="1">
      <alignment horizontal="center" vertical="center"/>
    </xf>
    <xf numFmtId="182" fontId="20" fillId="0" borderId="99" xfId="5" applyNumberFormat="1" applyFont="1" applyBorder="1" applyAlignment="1">
      <alignment horizontal="center" vertical="center" wrapText="1"/>
    </xf>
    <xf numFmtId="182" fontId="20" fillId="0" borderId="97" xfId="5" applyNumberFormat="1" applyFont="1" applyBorder="1" applyAlignment="1">
      <alignment horizontal="center" vertical="center"/>
    </xf>
    <xf numFmtId="57" fontId="20" fillId="0" borderId="100" xfId="5" applyNumberFormat="1" applyFont="1" applyBorder="1" applyAlignment="1">
      <alignment horizontal="center" vertical="center"/>
    </xf>
    <xf numFmtId="57" fontId="20" fillId="0" borderId="101" xfId="5" applyNumberFormat="1" applyFont="1" applyBorder="1" applyAlignment="1">
      <alignment horizontal="center" vertical="center"/>
    </xf>
    <xf numFmtId="178" fontId="20" fillId="0" borderId="101" xfId="5" applyNumberFormat="1" applyFont="1" applyBorder="1" applyAlignment="1">
      <alignment horizontal="center" vertical="center"/>
    </xf>
    <xf numFmtId="0" fontId="20" fillId="0" borderId="50" xfId="5" applyFont="1" applyBorder="1" applyAlignment="1">
      <alignment horizontal="center" vertical="center"/>
    </xf>
    <xf numFmtId="178" fontId="20" fillId="0" borderId="100" xfId="5" applyNumberFormat="1" applyFont="1" applyBorder="1" applyAlignment="1">
      <alignment horizontal="center" vertical="center"/>
    </xf>
    <xf numFmtId="0" fontId="20" fillId="0" borderId="100" xfId="5" applyFont="1" applyBorder="1" applyAlignment="1">
      <alignment horizontal="center" vertical="center"/>
    </xf>
    <xf numFmtId="182" fontId="20" fillId="0" borderId="102" xfId="5" applyNumberFormat="1" applyFont="1" applyBorder="1" applyAlignment="1">
      <alignment horizontal="center" vertical="center"/>
    </xf>
    <xf numFmtId="182" fontId="20" fillId="0" borderId="103" xfId="5" applyNumberFormat="1" applyFont="1" applyBorder="1" applyAlignment="1">
      <alignment horizontal="center" vertical="center"/>
    </xf>
    <xf numFmtId="0" fontId="20" fillId="0" borderId="94" xfId="5" applyFont="1" applyBorder="1" applyAlignment="1">
      <alignment horizontal="center" vertical="center"/>
    </xf>
    <xf numFmtId="0" fontId="20" fillId="0" borderId="104" xfId="5" applyFont="1" applyBorder="1" applyAlignment="1">
      <alignment horizontal="center" vertical="center" wrapText="1"/>
    </xf>
    <xf numFmtId="0" fontId="20" fillId="0" borderId="104" xfId="5" applyFont="1" applyBorder="1" applyAlignment="1">
      <alignment horizontal="center" vertical="center"/>
    </xf>
    <xf numFmtId="0" fontId="20" fillId="0" borderId="96" xfId="5" applyFont="1" applyBorder="1" applyAlignment="1">
      <alignment horizontal="center" vertical="center"/>
    </xf>
    <xf numFmtId="0" fontId="20" fillId="0" borderId="98" xfId="5" applyFont="1" applyBorder="1" applyAlignment="1">
      <alignment horizontal="center" vertical="center"/>
    </xf>
    <xf numFmtId="0" fontId="20" fillId="0" borderId="97" xfId="5" applyFont="1" applyBorder="1" applyAlignment="1">
      <alignment horizontal="center" vertical="center"/>
    </xf>
    <xf numFmtId="57" fontId="20" fillId="0" borderId="61" xfId="5" applyNumberFormat="1" applyFont="1" applyBorder="1" applyAlignment="1">
      <alignment horizontal="center" vertical="center"/>
    </xf>
    <xf numFmtId="57" fontId="20" fillId="0" borderId="105" xfId="5" applyNumberFormat="1" applyFont="1" applyBorder="1" applyAlignment="1">
      <alignment horizontal="center" vertical="center"/>
    </xf>
    <xf numFmtId="57" fontId="20" fillId="0" borderId="0" xfId="5" applyNumberFormat="1" applyFont="1" applyAlignment="1">
      <alignment horizontal="center" vertical="center"/>
    </xf>
    <xf numFmtId="57" fontId="20" fillId="0" borderId="100" xfId="5" quotePrefix="1" applyNumberFormat="1" applyFont="1" applyBorder="1" applyAlignment="1">
      <alignment horizontal="center" vertical="center"/>
    </xf>
    <xf numFmtId="0" fontId="20" fillId="0" borderId="98" xfId="5" applyFont="1" applyBorder="1" applyAlignment="1">
      <alignment horizontal="center" vertical="center" wrapText="1"/>
    </xf>
    <xf numFmtId="0" fontId="20" fillId="0" borderId="101" xfId="5" applyFont="1" applyBorder="1" applyAlignment="1">
      <alignment horizontal="center" vertical="center"/>
    </xf>
    <xf numFmtId="0" fontId="20" fillId="0" borderId="75" xfId="5" applyFont="1" applyBorder="1" applyAlignment="1">
      <alignment horizontal="center" vertical="center"/>
    </xf>
    <xf numFmtId="0" fontId="20" fillId="0" borderId="38" xfId="5" applyFont="1" applyBorder="1" applyAlignment="1">
      <alignment horizontal="center" vertical="center"/>
    </xf>
    <xf numFmtId="0" fontId="20" fillId="0" borderId="105" xfId="5" applyFont="1" applyBorder="1" applyAlignment="1">
      <alignment horizontal="center" vertical="center"/>
    </xf>
    <xf numFmtId="182" fontId="20" fillId="0" borderId="95" xfId="5" applyNumberFormat="1" applyFont="1" applyBorder="1" applyAlignment="1">
      <alignment horizontal="center" vertical="center"/>
    </xf>
    <xf numFmtId="57" fontId="20" fillId="0" borderId="34" xfId="5" applyNumberFormat="1" applyFont="1" applyBorder="1" applyAlignment="1">
      <alignment horizontal="center" vertical="center"/>
    </xf>
    <xf numFmtId="57" fontId="20" fillId="0" borderId="50" xfId="5" applyNumberFormat="1" applyFont="1" applyBorder="1" applyAlignment="1">
      <alignment horizontal="center" vertical="center"/>
    </xf>
    <xf numFmtId="0" fontId="20" fillId="0" borderId="106" xfId="5" applyFont="1" applyBorder="1" applyAlignment="1">
      <alignment horizontal="center" vertical="center" wrapText="1"/>
    </xf>
    <xf numFmtId="0" fontId="20" fillId="0" borderId="96" xfId="5" applyFont="1" applyBorder="1" applyAlignment="1">
      <alignment horizontal="center" vertical="center" wrapText="1"/>
    </xf>
    <xf numFmtId="0" fontId="20" fillId="0" borderId="97" xfId="5" applyFont="1" applyBorder="1" applyAlignment="1">
      <alignment horizontal="center" vertical="center" wrapText="1" shrinkToFit="1"/>
    </xf>
    <xf numFmtId="57" fontId="20" fillId="0" borderId="32" xfId="5" applyNumberFormat="1" applyFont="1" applyBorder="1" applyAlignment="1">
      <alignment horizontal="center" vertical="center"/>
    </xf>
    <xf numFmtId="57" fontId="20" fillId="0" borderId="75" xfId="5" applyNumberFormat="1" applyFont="1" applyBorder="1" applyAlignment="1">
      <alignment horizontal="center" vertical="center"/>
    </xf>
    <xf numFmtId="0" fontId="20" fillId="0" borderId="73" xfId="5" applyFont="1" applyBorder="1" applyAlignment="1">
      <alignment horizontal="center" vertical="center" wrapText="1"/>
    </xf>
    <xf numFmtId="0" fontId="20" fillId="0" borderId="107" xfId="5" applyFont="1" applyBorder="1" applyAlignment="1">
      <alignment horizontal="center" vertical="center" wrapText="1"/>
    </xf>
    <xf numFmtId="57" fontId="20" fillId="3" borderId="100" xfId="5" applyNumberFormat="1" applyFont="1" applyFill="1" applyBorder="1" applyAlignment="1">
      <alignment horizontal="center" vertical="center"/>
    </xf>
    <xf numFmtId="57" fontId="20" fillId="3" borderId="101" xfId="5" applyNumberFormat="1" applyFont="1" applyFill="1" applyBorder="1" applyAlignment="1">
      <alignment horizontal="center" vertical="center"/>
    </xf>
    <xf numFmtId="0" fontId="20" fillId="3" borderId="34" xfId="5" applyFont="1" applyFill="1" applyBorder="1" applyAlignment="1">
      <alignment horizontal="center" vertical="center"/>
    </xf>
    <xf numFmtId="0" fontId="20" fillId="3" borderId="50" xfId="5" applyFont="1" applyFill="1" applyBorder="1" applyAlignment="1">
      <alignment horizontal="center" vertical="center"/>
    </xf>
    <xf numFmtId="0" fontId="20" fillId="3" borderId="100" xfId="5" applyFont="1" applyFill="1" applyBorder="1" applyAlignment="1">
      <alignment horizontal="center" vertical="center"/>
    </xf>
    <xf numFmtId="0" fontId="20" fillId="3" borderId="0" xfId="5" applyFont="1" applyFill="1" applyAlignment="1">
      <alignment horizontal="center" vertical="center"/>
    </xf>
    <xf numFmtId="182" fontId="20" fillId="3" borderId="91" xfId="5" applyNumberFormat="1" applyFont="1" applyFill="1" applyBorder="1" applyAlignment="1">
      <alignment horizontal="center" vertical="center"/>
    </xf>
    <xf numFmtId="182" fontId="20" fillId="3" borderId="102" xfId="5" applyNumberFormat="1" applyFont="1" applyFill="1" applyBorder="1" applyAlignment="1">
      <alignment horizontal="center" vertical="center"/>
    </xf>
    <xf numFmtId="182" fontId="20" fillId="3" borderId="93" xfId="5" applyNumberFormat="1" applyFont="1" applyFill="1" applyBorder="1" applyAlignment="1">
      <alignment horizontal="center" vertical="center"/>
    </xf>
    <xf numFmtId="182" fontId="20" fillId="3" borderId="103" xfId="5" applyNumberFormat="1" applyFont="1" applyFill="1" applyBorder="1" applyAlignment="1">
      <alignment horizontal="center" vertical="center"/>
    </xf>
    <xf numFmtId="182" fontId="20" fillId="3" borderId="92" xfId="5" applyNumberFormat="1" applyFont="1" applyFill="1" applyBorder="1" applyAlignment="1">
      <alignment horizontal="center" vertical="center"/>
    </xf>
    <xf numFmtId="0" fontId="20" fillId="3" borderId="94" xfId="5" applyFont="1" applyFill="1" applyBorder="1" applyAlignment="1">
      <alignment horizontal="center" vertical="center"/>
    </xf>
    <xf numFmtId="0" fontId="20" fillId="3" borderId="108" xfId="5" applyFont="1" applyFill="1" applyBorder="1" applyAlignment="1">
      <alignment horizontal="center" vertical="center"/>
    </xf>
    <xf numFmtId="0" fontId="20" fillId="3" borderId="73" xfId="5" applyFont="1" applyFill="1" applyBorder="1" applyAlignment="1">
      <alignment horizontal="center" vertical="center"/>
    </xf>
    <xf numFmtId="0" fontId="20" fillId="3" borderId="96" xfId="5" applyFont="1" applyFill="1" applyBorder="1" applyAlignment="1">
      <alignment horizontal="center" vertical="center"/>
    </xf>
    <xf numFmtId="0" fontId="20" fillId="3" borderId="97" xfId="5" applyFont="1" applyFill="1" applyBorder="1" applyAlignment="1">
      <alignment horizontal="center" vertical="center"/>
    </xf>
    <xf numFmtId="0" fontId="20" fillId="3" borderId="98" xfId="5" applyFont="1" applyFill="1" applyBorder="1" applyAlignment="1">
      <alignment horizontal="center" vertical="center"/>
    </xf>
    <xf numFmtId="0" fontId="20" fillId="3" borderId="97" xfId="5" applyFont="1" applyFill="1" applyBorder="1" applyAlignment="1">
      <alignment horizontal="center" vertical="center" wrapText="1"/>
    </xf>
    <xf numFmtId="0" fontId="20" fillId="0" borderId="109" xfId="5" applyFont="1" applyBorder="1" applyAlignment="1">
      <alignment horizontal="center" vertical="center"/>
    </xf>
    <xf numFmtId="0" fontId="20" fillId="0" borderId="110" xfId="5" applyFont="1" applyBorder="1" applyAlignment="1">
      <alignment horizontal="center" vertical="center" wrapText="1"/>
    </xf>
    <xf numFmtId="0" fontId="20" fillId="0" borderId="110" xfId="5" applyFont="1" applyBorder="1" applyAlignment="1">
      <alignment horizontal="center" vertical="center"/>
    </xf>
    <xf numFmtId="0" fontId="20" fillId="0" borderId="111" xfId="5" applyFont="1" applyBorder="1" applyAlignment="1">
      <alignment horizontal="center" vertical="center"/>
    </xf>
    <xf numFmtId="0" fontId="20" fillId="0" borderId="112" xfId="5" applyFont="1" applyBorder="1" applyAlignment="1">
      <alignment horizontal="center" vertical="center" wrapText="1"/>
    </xf>
    <xf numFmtId="0" fontId="20" fillId="0" borderId="113" xfId="5" applyFont="1" applyBorder="1" applyAlignment="1">
      <alignment horizontal="center" vertical="center"/>
    </xf>
    <xf numFmtId="0" fontId="20" fillId="0" borderId="112" xfId="5" applyFont="1" applyBorder="1" applyAlignment="1">
      <alignment horizontal="center" vertical="center" wrapText="1" shrinkToFit="1"/>
    </xf>
    <xf numFmtId="0" fontId="20" fillId="0" borderId="112" xfId="5" applyFont="1" applyBorder="1" applyAlignment="1">
      <alignment horizontal="center" vertical="center"/>
    </xf>
    <xf numFmtId="0" fontId="20" fillId="0" borderId="82" xfId="5" applyFont="1" applyBorder="1" applyAlignment="1">
      <alignment horizontal="center" vertical="center"/>
    </xf>
    <xf numFmtId="57" fontId="20" fillId="0" borderId="23" xfId="5" applyNumberFormat="1" applyFont="1" applyBorder="1" applyAlignment="1">
      <alignment horizontal="center" vertical="center"/>
    </xf>
    <xf numFmtId="0" fontId="20" fillId="0" borderId="25" xfId="5" applyFont="1" applyBorder="1" applyAlignment="1">
      <alignment horizontal="center" vertical="center"/>
    </xf>
    <xf numFmtId="182" fontId="20" fillId="0" borderId="115" xfId="5" applyNumberFormat="1" applyFont="1" applyBorder="1" applyAlignment="1">
      <alignment horizontal="center" vertical="center"/>
    </xf>
    <xf numFmtId="182" fontId="20" fillId="0" borderId="116" xfId="5" applyNumberFormat="1" applyFont="1" applyBorder="1" applyAlignment="1">
      <alignment horizontal="center" vertical="center"/>
    </xf>
    <xf numFmtId="0" fontId="20" fillId="0" borderId="117" xfId="5" applyFont="1" applyBorder="1" applyAlignment="1">
      <alignment horizontal="center" vertical="center"/>
    </xf>
    <xf numFmtId="57" fontId="20" fillId="0" borderId="16" xfId="5" applyNumberFormat="1" applyFont="1" applyBorder="1" applyAlignment="1">
      <alignment horizontal="center" vertical="center"/>
    </xf>
    <xf numFmtId="57" fontId="20" fillId="0" borderId="38" xfId="5" applyNumberFormat="1" applyFont="1" applyBorder="1" applyAlignment="1">
      <alignment horizontal="center" vertical="center"/>
    </xf>
    <xf numFmtId="57" fontId="20" fillId="0" borderId="20" xfId="5" applyNumberFormat="1" applyFont="1" applyBorder="1" applyAlignment="1">
      <alignment horizontal="center" vertical="center"/>
    </xf>
    <xf numFmtId="0" fontId="20" fillId="0" borderId="18" xfId="5" applyFont="1" applyBorder="1" applyAlignment="1">
      <alignment horizontal="center" vertical="center"/>
    </xf>
    <xf numFmtId="182" fontId="20" fillId="0" borderId="118" xfId="5" applyNumberFormat="1" applyFont="1" applyBorder="1" applyAlignment="1">
      <alignment horizontal="center" vertical="center"/>
    </xf>
    <xf numFmtId="182" fontId="20" fillId="0" borderId="119" xfId="5" applyNumberFormat="1" applyFont="1" applyBorder="1" applyAlignment="1">
      <alignment horizontal="center" vertical="center"/>
    </xf>
    <xf numFmtId="182" fontId="20" fillId="0" borderId="74" xfId="5" applyNumberFormat="1" applyFont="1" applyBorder="1" applyAlignment="1">
      <alignment horizontal="center" vertical="center"/>
    </xf>
    <xf numFmtId="182" fontId="20" fillId="0" borderId="99" xfId="5" applyNumberFormat="1" applyFont="1" applyBorder="1" applyAlignment="1">
      <alignment horizontal="center" vertical="center"/>
    </xf>
    <xf numFmtId="0" fontId="20" fillId="0" borderId="21" xfId="5" applyFont="1" applyBorder="1" applyAlignment="1">
      <alignment horizontal="center" vertical="center"/>
    </xf>
    <xf numFmtId="0" fontId="20" fillId="0" borderId="24" xfId="5" applyFont="1" applyBorder="1" applyAlignment="1">
      <alignment horizontal="center" vertical="center"/>
    </xf>
    <xf numFmtId="0" fontId="20" fillId="0" borderId="95" xfId="5" applyFont="1" applyBorder="1" applyAlignment="1">
      <alignment horizontal="center" vertical="center"/>
    </xf>
    <xf numFmtId="0" fontId="20" fillId="0" borderId="74" xfId="5" applyFont="1" applyBorder="1" applyAlignment="1">
      <alignment horizontal="center" vertical="center"/>
    </xf>
    <xf numFmtId="0" fontId="20" fillId="3" borderId="23" xfId="5" applyFont="1" applyFill="1" applyBorder="1" applyAlignment="1">
      <alignment horizontal="center" vertical="center"/>
    </xf>
    <xf numFmtId="0" fontId="20" fillId="3" borderId="24" xfId="5" applyFont="1" applyFill="1" applyBorder="1" applyAlignment="1">
      <alignment horizontal="center" vertical="center"/>
    </xf>
    <xf numFmtId="182" fontId="20" fillId="3" borderId="115" xfId="5" applyNumberFormat="1" applyFont="1" applyFill="1" applyBorder="1" applyAlignment="1">
      <alignment horizontal="center" vertical="center"/>
    </xf>
    <xf numFmtId="182" fontId="20" fillId="3" borderId="119" xfId="5" applyNumberFormat="1" applyFont="1" applyFill="1" applyBorder="1" applyAlignment="1">
      <alignment horizontal="center" vertical="center"/>
    </xf>
    <xf numFmtId="0" fontId="20" fillId="3" borderId="95" xfId="5" applyFont="1" applyFill="1" applyBorder="1" applyAlignment="1">
      <alignment horizontal="center" vertical="center"/>
    </xf>
    <xf numFmtId="0" fontId="20" fillId="3" borderId="74" xfId="5" applyFont="1" applyFill="1" applyBorder="1" applyAlignment="1">
      <alignment horizontal="center" vertical="center"/>
    </xf>
    <xf numFmtId="0" fontId="20" fillId="3" borderId="120" xfId="5" applyFont="1" applyFill="1" applyBorder="1" applyAlignment="1">
      <alignment horizontal="center" vertical="center"/>
    </xf>
    <xf numFmtId="57" fontId="20" fillId="0" borderId="21" xfId="5" applyNumberFormat="1" applyFont="1" applyBorder="1" applyAlignment="1">
      <alignment horizontal="center" vertical="center"/>
    </xf>
    <xf numFmtId="57" fontId="20" fillId="0" borderId="18" xfId="5" applyNumberFormat="1" applyFont="1" applyBorder="1" applyAlignment="1">
      <alignment horizontal="center" vertical="center"/>
    </xf>
    <xf numFmtId="0" fontId="20" fillId="0" borderId="121" xfId="5" applyFont="1" applyBorder="1" applyAlignment="1">
      <alignment horizontal="center" vertical="center" wrapText="1"/>
    </xf>
    <xf numFmtId="0" fontId="20" fillId="0" borderId="74" xfId="5" applyFont="1" applyBorder="1" applyAlignment="1">
      <alignment horizontal="center" vertical="center" wrapText="1"/>
    </xf>
    <xf numFmtId="0" fontId="20" fillId="0" borderId="28" xfId="5" applyFont="1" applyBorder="1" applyAlignment="1">
      <alignment horizontal="center" vertical="center"/>
    </xf>
    <xf numFmtId="57" fontId="20" fillId="3" borderId="94" xfId="5" applyNumberFormat="1" applyFont="1" applyFill="1" applyBorder="1" applyAlignment="1">
      <alignment horizontal="center" vertical="center"/>
    </xf>
    <xf numFmtId="0" fontId="20" fillId="3" borderId="122" xfId="5" applyFont="1" applyFill="1" applyBorder="1" applyAlignment="1">
      <alignment horizontal="center" vertical="center"/>
    </xf>
    <xf numFmtId="57" fontId="20" fillId="3" borderId="23" xfId="5" applyNumberFormat="1" applyFont="1" applyFill="1" applyBorder="1" applyAlignment="1">
      <alignment horizontal="center" vertical="center"/>
    </xf>
    <xf numFmtId="0" fontId="20" fillId="3" borderId="123" xfId="5" applyFont="1" applyFill="1" applyBorder="1" applyAlignment="1">
      <alignment horizontal="center" vertical="center"/>
    </xf>
    <xf numFmtId="57" fontId="20" fillId="3" borderId="105" xfId="5" applyNumberFormat="1" applyFont="1" applyFill="1" applyBorder="1" applyAlignment="1">
      <alignment horizontal="center" vertical="center"/>
    </xf>
    <xf numFmtId="57" fontId="20" fillId="3" borderId="16" xfId="5" applyNumberFormat="1" applyFont="1" applyFill="1" applyBorder="1" applyAlignment="1">
      <alignment horizontal="center" vertical="center"/>
    </xf>
    <xf numFmtId="0" fontId="20" fillId="3" borderId="18" xfId="5" applyFont="1" applyFill="1" applyBorder="1" applyAlignment="1">
      <alignment horizontal="center" vertical="center"/>
    </xf>
    <xf numFmtId="0" fontId="20" fillId="3" borderId="38" xfId="5" applyFont="1" applyFill="1" applyBorder="1" applyAlignment="1">
      <alignment horizontal="center" vertical="center"/>
    </xf>
    <xf numFmtId="0" fontId="20" fillId="3" borderId="105" xfId="5" applyFont="1" applyFill="1" applyBorder="1" applyAlignment="1">
      <alignment horizontal="center" vertical="center"/>
    </xf>
    <xf numFmtId="0" fontId="20" fillId="3" borderId="109" xfId="5" applyFont="1" applyFill="1" applyBorder="1" applyAlignment="1">
      <alignment horizontal="center" vertical="center"/>
    </xf>
    <xf numFmtId="0" fontId="20" fillId="3" borderId="124" xfId="5" applyFont="1" applyFill="1" applyBorder="1" applyAlignment="1">
      <alignment horizontal="center" vertical="center"/>
    </xf>
    <xf numFmtId="0" fontId="20" fillId="3" borderId="125" xfId="5" applyFont="1" applyFill="1" applyBorder="1" applyAlignment="1">
      <alignment horizontal="center" vertical="center"/>
    </xf>
    <xf numFmtId="0" fontId="20" fillId="3" borderId="113" xfId="5" applyFont="1" applyFill="1" applyBorder="1" applyAlignment="1">
      <alignment horizontal="center" vertical="center"/>
    </xf>
    <xf numFmtId="0" fontId="20" fillId="3" borderId="112" xfId="5" applyFont="1" applyFill="1" applyBorder="1" applyAlignment="1">
      <alignment horizontal="center" vertical="center"/>
    </xf>
    <xf numFmtId="0" fontId="20" fillId="3" borderId="112" xfId="5" applyFont="1" applyFill="1" applyBorder="1" applyAlignment="1">
      <alignment horizontal="center" vertical="center" wrapText="1"/>
    </xf>
    <xf numFmtId="0" fontId="20" fillId="0" borderId="79" xfId="5" applyFont="1" applyBorder="1" applyAlignment="1">
      <alignment vertical="center" wrapText="1"/>
    </xf>
    <xf numFmtId="0" fontId="20" fillId="0" borderId="0" xfId="5" applyFont="1" applyAlignment="1">
      <alignment vertical="center" wrapText="1"/>
    </xf>
    <xf numFmtId="0" fontId="3" fillId="0" borderId="0" xfId="0" applyFont="1"/>
    <xf numFmtId="0" fontId="0" fillId="0" borderId="0" xfId="0" applyAlignment="1">
      <alignment horizontal="right"/>
    </xf>
    <xf numFmtId="0" fontId="10" fillId="0" borderId="57" xfId="0" applyFont="1" applyBorder="1" applyAlignment="1">
      <alignment horizontal="center" vertical="center"/>
    </xf>
    <xf numFmtId="0" fontId="10" fillId="0" borderId="56" xfId="0" applyFont="1" applyBorder="1" applyAlignment="1">
      <alignment horizontal="center" vertical="center"/>
    </xf>
    <xf numFmtId="0" fontId="10" fillId="0" borderId="5" xfId="0" applyFont="1" applyBorder="1" applyAlignment="1">
      <alignment horizontal="center" vertical="center"/>
    </xf>
    <xf numFmtId="0" fontId="10" fillId="0" borderId="0" xfId="0" applyFont="1"/>
    <xf numFmtId="0" fontId="10" fillId="0" borderId="50" xfId="0" applyFont="1" applyBorder="1" applyAlignment="1">
      <alignment horizontal="center" vertical="center"/>
    </xf>
    <xf numFmtId="0" fontId="10" fillId="0" borderId="50" xfId="0" applyFont="1" applyBorder="1" applyAlignment="1">
      <alignment horizontal="right" vertical="center"/>
    </xf>
    <xf numFmtId="57" fontId="10" fillId="0" borderId="50" xfId="0" applyNumberFormat="1" applyFont="1" applyBorder="1" applyAlignment="1">
      <alignment horizontal="center" vertical="center"/>
    </xf>
    <xf numFmtId="0" fontId="10" fillId="0" borderId="34" xfId="0" applyFont="1" applyBorder="1" applyAlignment="1">
      <alignment horizontal="center" vertical="center"/>
    </xf>
    <xf numFmtId="0" fontId="10" fillId="0" borderId="3" xfId="0" applyFont="1" applyBorder="1" applyAlignment="1">
      <alignment vertical="center"/>
    </xf>
    <xf numFmtId="0" fontId="10" fillId="0" borderId="75" xfId="0" applyFont="1" applyBorder="1" applyAlignment="1">
      <alignment horizontal="center" vertical="center"/>
    </xf>
    <xf numFmtId="177" fontId="10" fillId="0" borderId="75" xfId="0" applyNumberFormat="1" applyFont="1" applyBorder="1" applyAlignment="1">
      <alignment horizontal="right" vertical="center"/>
    </xf>
    <xf numFmtId="57" fontId="10" fillId="0" borderId="75" xfId="0" applyNumberFormat="1" applyFont="1" applyBorder="1" applyAlignment="1">
      <alignment horizontal="center" vertical="center"/>
    </xf>
    <xf numFmtId="0" fontId="10" fillId="0" borderId="32" xfId="0" applyFont="1" applyBorder="1" applyAlignment="1">
      <alignment horizontal="center" vertical="center"/>
    </xf>
    <xf numFmtId="57" fontId="10" fillId="0" borderId="18" xfId="0" applyNumberFormat="1" applyFont="1" applyBorder="1" applyAlignment="1">
      <alignment horizontal="center" vertical="center"/>
    </xf>
    <xf numFmtId="177" fontId="10" fillId="0" borderId="57" xfId="0" applyNumberFormat="1" applyFont="1" applyBorder="1" applyAlignment="1">
      <alignment horizontal="right" vertical="center"/>
    </xf>
    <xf numFmtId="177" fontId="10" fillId="0" borderId="57" xfId="0" applyNumberFormat="1" applyFont="1" applyBorder="1" applyAlignment="1">
      <alignment horizontal="center" vertical="center"/>
    </xf>
    <xf numFmtId="0" fontId="10" fillId="0" borderId="5" xfId="0" applyFont="1" applyBorder="1" applyAlignment="1">
      <alignment vertical="center"/>
    </xf>
    <xf numFmtId="0" fontId="27" fillId="0" borderId="0" xfId="0" applyFont="1" applyAlignment="1">
      <alignment horizontal="left" vertical="center"/>
    </xf>
    <xf numFmtId="0" fontId="0" fillId="0" borderId="0" xfId="0" applyAlignment="1">
      <alignment horizontal="center"/>
    </xf>
    <xf numFmtId="0" fontId="0" fillId="0" borderId="0" xfId="0" applyAlignment="1">
      <alignment horizontal="center" vertical="center" shrinkToFit="1"/>
    </xf>
    <xf numFmtId="0" fontId="18" fillId="0" borderId="29" xfId="0" applyFont="1" applyBorder="1" applyAlignment="1">
      <alignment horizontal="center" vertical="center" wrapText="1" shrinkToFit="1"/>
    </xf>
    <xf numFmtId="0" fontId="0" fillId="0" borderId="66" xfId="0" applyBorder="1" applyAlignment="1">
      <alignment horizontal="center" vertical="center" shrinkToFit="1"/>
    </xf>
    <xf numFmtId="0" fontId="0" fillId="0" borderId="66" xfId="0" applyBorder="1" applyAlignment="1">
      <alignment horizontal="center" vertical="center"/>
    </xf>
    <xf numFmtId="0" fontId="0" fillId="0" borderId="55" xfId="0" applyBorder="1" applyAlignment="1">
      <alignment horizontal="center" vertical="center"/>
    </xf>
    <xf numFmtId="0" fontId="0" fillId="0" borderId="14" xfId="0" applyBorder="1" applyAlignment="1">
      <alignment horizontal="center" vertical="center"/>
    </xf>
    <xf numFmtId="0" fontId="0" fillId="0" borderId="55" xfId="0" applyBorder="1" applyAlignment="1">
      <alignment horizontal="center" vertical="center" shrinkToFit="1"/>
    </xf>
    <xf numFmtId="0" fontId="0" fillId="0" borderId="14" xfId="0" applyBorder="1" applyAlignment="1">
      <alignment horizontal="center" vertical="center" shrinkToFit="1"/>
    </xf>
    <xf numFmtId="0" fontId="0" fillId="0" borderId="3" xfId="0" applyBorder="1" applyAlignment="1">
      <alignment vertical="center"/>
    </xf>
    <xf numFmtId="0" fontId="0" fillId="0" borderId="8" xfId="0" applyBorder="1" applyAlignment="1">
      <alignment horizontal="center" vertical="center"/>
    </xf>
    <xf numFmtId="0" fontId="0" fillId="0" borderId="33" xfId="0" applyBorder="1" applyAlignment="1">
      <alignment horizontal="center"/>
    </xf>
    <xf numFmtId="0" fontId="0" fillId="0" borderId="49" xfId="0" applyBorder="1" applyAlignment="1">
      <alignment horizontal="center"/>
    </xf>
    <xf numFmtId="0" fontId="0" fillId="0" borderId="3" xfId="0" applyBorder="1" applyAlignment="1">
      <alignment horizontal="center"/>
    </xf>
    <xf numFmtId="0" fontId="0" fillId="0" borderId="33" xfId="0" applyBorder="1"/>
    <xf numFmtId="0" fontId="0" fillId="0" borderId="49" xfId="0" applyBorder="1"/>
    <xf numFmtId="0" fontId="0" fillId="0" borderId="3" xfId="0" applyBorder="1"/>
    <xf numFmtId="0" fontId="0" fillId="0" borderId="2" xfId="0" applyBorder="1" applyAlignment="1">
      <alignment vertical="center"/>
    </xf>
    <xf numFmtId="0" fontId="0" fillId="0" borderId="1" xfId="0" applyBorder="1" applyAlignment="1">
      <alignment horizontal="center" vertical="center"/>
    </xf>
    <xf numFmtId="0" fontId="0" fillId="0" borderId="31" xfId="0" applyBorder="1" applyAlignment="1">
      <alignment horizontal="center"/>
    </xf>
    <xf numFmtId="0" fontId="0" fillId="0" borderId="11" xfId="0" applyBorder="1" applyAlignment="1">
      <alignment horizontal="center"/>
    </xf>
    <xf numFmtId="0" fontId="0" fillId="0" borderId="2" xfId="0" applyBorder="1" applyAlignment="1">
      <alignment horizontal="center"/>
    </xf>
    <xf numFmtId="0" fontId="0" fillId="0" borderId="31" xfId="0" applyBorder="1"/>
    <xf numFmtId="0" fontId="0" fillId="0" borderId="11" xfId="0" applyBorder="1"/>
    <xf numFmtId="0" fontId="0" fillId="0" borderId="2" xfId="0" applyBorder="1"/>
    <xf numFmtId="14" fontId="0" fillId="0" borderId="0" xfId="0" applyNumberFormat="1"/>
    <xf numFmtId="0" fontId="0" fillId="0" borderId="2" xfId="0" applyBorder="1" applyAlignment="1">
      <alignment vertical="center" shrinkToFit="1"/>
    </xf>
    <xf numFmtId="0" fontId="0" fillId="0" borderId="11" xfId="0" applyBorder="1" applyAlignment="1">
      <alignment horizontal="center" vertical="center"/>
    </xf>
    <xf numFmtId="0" fontId="0" fillId="0" borderId="2" xfId="0" applyBorder="1" applyAlignment="1">
      <alignment horizontal="center" vertical="center"/>
    </xf>
    <xf numFmtId="0" fontId="0" fillId="0" borderId="31" xfId="0" applyBorder="1" applyAlignment="1">
      <alignment horizontal="center" vertical="center" shrinkToFit="1"/>
    </xf>
    <xf numFmtId="0" fontId="0" fillId="0" borderId="32" xfId="0" applyBorder="1" applyAlignment="1">
      <alignment horizontal="center" vertical="center" shrinkToFit="1"/>
    </xf>
    <xf numFmtId="0" fontId="0" fillId="0" borderId="18" xfId="0" applyBorder="1" applyAlignment="1">
      <alignment vertical="center"/>
    </xf>
    <xf numFmtId="0" fontId="0" fillId="0" borderId="128" xfId="0" applyBorder="1" applyAlignment="1">
      <alignment horizontal="center" vertical="center"/>
    </xf>
    <xf numFmtId="0" fontId="0" fillId="0" borderId="35" xfId="0" applyBorder="1" applyAlignment="1">
      <alignment horizontal="center"/>
    </xf>
    <xf numFmtId="0" fontId="0" fillId="0" borderId="129" xfId="0" applyBorder="1" applyAlignment="1">
      <alignment horizontal="center"/>
    </xf>
    <xf numFmtId="0" fontId="0" fillId="0" borderId="130" xfId="0" applyBorder="1" applyAlignment="1">
      <alignment horizontal="center"/>
    </xf>
    <xf numFmtId="0" fontId="0" fillId="0" borderId="35" xfId="0" applyBorder="1"/>
    <xf numFmtId="0" fontId="0" fillId="0" borderId="129" xfId="0" applyBorder="1" applyAlignment="1">
      <alignment horizontal="center" vertical="center"/>
    </xf>
    <xf numFmtId="0" fontId="0" fillId="0" borderId="130" xfId="0" applyBorder="1" applyAlignment="1">
      <alignment horizontal="center" vertical="center"/>
    </xf>
    <xf numFmtId="0" fontId="0" fillId="0" borderId="133" xfId="0" applyBorder="1" applyAlignment="1">
      <alignment horizontal="center" vertical="center"/>
    </xf>
    <xf numFmtId="49" fontId="28" fillId="0" borderId="0" xfId="0" applyNumberFormat="1" applyFont="1" applyAlignment="1">
      <alignment horizontal="center"/>
    </xf>
    <xf numFmtId="0" fontId="0" fillId="0" borderId="29" xfId="0" applyBorder="1" applyAlignment="1">
      <alignment horizontal="center" vertical="center" wrapText="1"/>
    </xf>
    <xf numFmtId="0" fontId="0" fillId="0" borderId="53" xfId="0" applyBorder="1" applyAlignment="1">
      <alignment horizontal="center" vertical="center"/>
    </xf>
    <xf numFmtId="0" fontId="0" fillId="0" borderId="139" xfId="0" applyBorder="1" applyAlignment="1">
      <alignment horizontal="center" vertical="center"/>
    </xf>
    <xf numFmtId="0" fontId="0" fillId="0" borderId="54" xfId="0" applyBorder="1" applyAlignment="1">
      <alignment horizontal="center" vertical="center" shrinkToFit="1"/>
    </xf>
    <xf numFmtId="0" fontId="0" fillId="0" borderId="43" xfId="0" applyBorder="1" applyAlignment="1">
      <alignment horizontal="center" vertical="center"/>
    </xf>
    <xf numFmtId="0" fontId="0" fillId="0" borderId="48" xfId="0" applyBorder="1" applyAlignment="1">
      <alignment horizontal="center" vertical="center"/>
    </xf>
    <xf numFmtId="0" fontId="0" fillId="0" borderId="140" xfId="0" applyBorder="1" applyAlignment="1">
      <alignment horizontal="center" vertical="center"/>
    </xf>
    <xf numFmtId="0" fontId="0" fillId="0" borderId="44" xfId="0" applyBorder="1" applyAlignment="1">
      <alignment horizontal="center" vertical="center"/>
    </xf>
    <xf numFmtId="0" fontId="0" fillId="0" borderId="142" xfId="0" applyBorder="1" applyAlignment="1">
      <alignment horizontal="center" vertical="center"/>
    </xf>
    <xf numFmtId="0" fontId="26" fillId="0" borderId="31" xfId="0" applyFont="1" applyBorder="1" applyAlignment="1">
      <alignment horizontal="center" vertical="center"/>
    </xf>
    <xf numFmtId="0" fontId="0" fillId="0" borderId="146" xfId="0" applyBorder="1" applyAlignment="1">
      <alignment horizontal="center" vertical="center" shrinkToFit="1"/>
    </xf>
    <xf numFmtId="0" fontId="0" fillId="0" borderId="147" xfId="0" applyBorder="1" applyAlignment="1">
      <alignment horizontal="center" vertical="center"/>
    </xf>
    <xf numFmtId="0" fontId="10" fillId="0" borderId="0" xfId="0" applyFont="1" applyAlignment="1">
      <alignment vertical="center"/>
    </xf>
    <xf numFmtId="183" fontId="10" fillId="0" borderId="0" xfId="0" applyNumberFormat="1" applyFont="1" applyAlignment="1">
      <alignment horizontal="center"/>
    </xf>
    <xf numFmtId="184" fontId="10" fillId="0" borderId="0" xfId="0" applyNumberFormat="1" applyFont="1" applyAlignment="1">
      <alignment vertical="center"/>
    </xf>
    <xf numFmtId="184" fontId="10" fillId="0" borderId="0" xfId="0" applyNumberFormat="1" applyFont="1" applyAlignment="1">
      <alignment horizontal="center" vertical="center"/>
    </xf>
    <xf numFmtId="185" fontId="10" fillId="0" borderId="0" xfId="0" applyNumberFormat="1" applyFont="1" applyAlignment="1">
      <alignment horizontal="center"/>
    </xf>
    <xf numFmtId="186" fontId="10" fillId="0" borderId="0" xfId="0" applyNumberFormat="1" applyFont="1"/>
    <xf numFmtId="49" fontId="24" fillId="0" borderId="0" xfId="4" applyNumberFormat="1" applyFont="1" applyAlignment="1">
      <alignment horizontal="right"/>
    </xf>
    <xf numFmtId="0" fontId="29" fillId="0" borderId="31" xfId="4" applyFont="1" applyBorder="1" applyAlignment="1">
      <alignment horizontal="center" vertical="center"/>
    </xf>
    <xf numFmtId="0" fontId="29" fillId="0" borderId="31" xfId="4" applyFont="1" applyBorder="1" applyAlignment="1">
      <alignment horizontal="center" vertical="center" wrapText="1"/>
    </xf>
    <xf numFmtId="0" fontId="24" fillId="0" borderId="31" xfId="4" applyFont="1" applyBorder="1" applyAlignment="1">
      <alignment horizontal="center" vertical="center"/>
    </xf>
    <xf numFmtId="0" fontId="30" fillId="0" borderId="31" xfId="4" applyFont="1" applyBorder="1" applyAlignment="1">
      <alignment horizontal="center" vertical="center"/>
    </xf>
    <xf numFmtId="0" fontId="24" fillId="0" borderId="31" xfId="4" applyFont="1" applyBorder="1" applyAlignment="1">
      <alignment vertical="center"/>
    </xf>
    <xf numFmtId="49" fontId="6" fillId="0" borderId="0" xfId="4" applyNumberFormat="1" applyFont="1" applyAlignment="1">
      <alignment horizontal="left" vertical="center" wrapText="1"/>
    </xf>
    <xf numFmtId="0" fontId="24" fillId="0" borderId="0" xfId="4" applyFont="1" applyAlignment="1">
      <alignment horizontal="center" vertical="center" shrinkToFit="1"/>
    </xf>
    <xf numFmtId="0" fontId="24" fillId="0" borderId="0" xfId="4" applyFont="1" applyAlignment="1">
      <alignment vertical="center"/>
    </xf>
    <xf numFmtId="0" fontId="24" fillId="0" borderId="75" xfId="4" applyFont="1" applyBorder="1" applyAlignment="1">
      <alignment vertical="center"/>
    </xf>
    <xf numFmtId="187" fontId="24" fillId="0" borderId="61" xfId="4" applyNumberFormat="1" applyFont="1" applyBorder="1" applyAlignment="1">
      <alignment horizontal="left" vertical="center"/>
    </xf>
    <xf numFmtId="0" fontId="24" fillId="0" borderId="32" xfId="4" applyFont="1" applyBorder="1" applyAlignment="1">
      <alignment horizontal="center" vertical="center"/>
    </xf>
    <xf numFmtId="0" fontId="24" fillId="0" borderId="32" xfId="4" applyFont="1" applyBorder="1" applyAlignment="1">
      <alignment horizontal="center" vertical="center" wrapText="1"/>
    </xf>
    <xf numFmtId="187" fontId="24" fillId="0" borderId="33" xfId="4" quotePrefix="1" applyNumberFormat="1" applyFont="1" applyBorder="1" applyAlignment="1">
      <alignment horizontal="distributed" vertical="center" wrapText="1"/>
    </xf>
    <xf numFmtId="0" fontId="31" fillId="0" borderId="0" xfId="0" applyFont="1"/>
    <xf numFmtId="0" fontId="19" fillId="0" borderId="39" xfId="0" applyFont="1" applyBorder="1" applyAlignment="1">
      <alignment horizontal="distributed" vertical="center" wrapText="1"/>
    </xf>
    <xf numFmtId="0" fontId="19" fillId="0" borderId="160" xfId="0" applyFont="1" applyBorder="1" applyAlignment="1">
      <alignment horizontal="distributed" vertical="center" wrapText="1"/>
    </xf>
    <xf numFmtId="0" fontId="19" fillId="0" borderId="126" xfId="0" applyFont="1" applyBorder="1" applyAlignment="1">
      <alignment horizontal="distributed" vertical="center" wrapText="1"/>
    </xf>
    <xf numFmtId="0" fontId="19" fillId="0" borderId="49" xfId="0" applyFont="1" applyBorder="1" applyAlignment="1">
      <alignment horizontal="distributed" vertical="center" wrapText="1"/>
    </xf>
    <xf numFmtId="0" fontId="19" fillId="0" borderId="13" xfId="0" applyFont="1" applyBorder="1" applyAlignment="1">
      <alignment horizontal="distributed" vertical="center"/>
    </xf>
    <xf numFmtId="0" fontId="19" fillId="0" borderId="22" xfId="0" applyFont="1" applyBorder="1" applyAlignment="1">
      <alignment horizontal="distributed" vertical="center" wrapText="1"/>
    </xf>
    <xf numFmtId="0" fontId="19" fillId="0" borderId="126" xfId="0" applyFont="1" applyBorder="1" applyAlignment="1">
      <alignment horizontal="distributed" vertical="center"/>
    </xf>
    <xf numFmtId="0" fontId="19" fillId="0" borderId="162" xfId="0" applyFont="1" applyBorder="1" applyAlignment="1">
      <alignment horizontal="distributed" vertical="center"/>
    </xf>
    <xf numFmtId="0" fontId="19" fillId="0" borderId="61" xfId="0" applyFont="1" applyBorder="1" applyAlignment="1">
      <alignment horizontal="distributed" vertical="center"/>
    </xf>
    <xf numFmtId="38" fontId="0" fillId="0" borderId="38" xfId="6" applyFont="1" applyFill="1" applyBorder="1" applyAlignment="1">
      <alignment horizontal="right"/>
    </xf>
    <xf numFmtId="38" fontId="0" fillId="0" borderId="162" xfId="6" applyFont="1" applyFill="1" applyBorder="1"/>
    <xf numFmtId="188" fontId="0" fillId="0" borderId="162" xfId="6" applyNumberFormat="1" applyFont="1" applyFill="1" applyBorder="1"/>
    <xf numFmtId="188" fontId="0" fillId="0" borderId="61" xfId="6" applyNumberFormat="1" applyFont="1" applyFill="1" applyBorder="1"/>
    <xf numFmtId="188" fontId="0" fillId="0" borderId="75" xfId="6" applyNumberFormat="1" applyFont="1" applyFill="1" applyBorder="1"/>
    <xf numFmtId="0" fontId="0" fillId="0" borderId="162" xfId="0" applyBorder="1"/>
    <xf numFmtId="57" fontId="0" fillId="0" borderId="28" xfId="0" applyNumberFormat="1" applyBorder="1" applyAlignment="1">
      <alignment horizontal="left"/>
    </xf>
    <xf numFmtId="188" fontId="0" fillId="0" borderId="20" xfId="6" applyNumberFormat="1" applyFont="1" applyFill="1" applyBorder="1"/>
    <xf numFmtId="57" fontId="0" fillId="0" borderId="61" xfId="0" applyNumberFormat="1" applyBorder="1" applyAlignment="1">
      <alignment horizontal="left"/>
    </xf>
    <xf numFmtId="38" fontId="0" fillId="0" borderId="75" xfId="6" applyFont="1" applyFill="1" applyBorder="1"/>
    <xf numFmtId="0" fontId="0" fillId="0" borderId="28" xfId="0" applyBorder="1"/>
    <xf numFmtId="0" fontId="19" fillId="0" borderId="165" xfId="0" applyFont="1" applyBorder="1" applyAlignment="1">
      <alignment horizontal="distributed" vertical="center" shrinkToFit="1"/>
    </xf>
    <xf numFmtId="188" fontId="0" fillId="0" borderId="168" xfId="6" applyNumberFormat="1" applyFont="1" applyFill="1" applyBorder="1"/>
    <xf numFmtId="38" fontId="0" fillId="0" borderId="169" xfId="6" applyFont="1" applyFill="1" applyBorder="1" applyAlignment="1"/>
    <xf numFmtId="0" fontId="0" fillId="0" borderId="25" xfId="0" applyBorder="1" applyAlignment="1">
      <alignment horizontal="center"/>
    </xf>
    <xf numFmtId="188" fontId="0" fillId="0" borderId="170" xfId="6" applyNumberFormat="1" applyFont="1" applyFill="1" applyBorder="1"/>
    <xf numFmtId="0" fontId="0" fillId="0" borderId="101" xfId="0" applyBorder="1" applyAlignment="1">
      <alignment horizontal="center"/>
    </xf>
    <xf numFmtId="38" fontId="0" fillId="0" borderId="171" xfId="6" applyFont="1" applyFill="1" applyBorder="1"/>
    <xf numFmtId="0" fontId="0" fillId="0" borderId="169" xfId="0" applyBorder="1"/>
    <xf numFmtId="0" fontId="0" fillId="0" borderId="25" xfId="0" applyBorder="1"/>
    <xf numFmtId="0" fontId="19" fillId="0" borderId="165" xfId="0" applyFont="1" applyBorder="1" applyAlignment="1">
      <alignment horizontal="distributed" vertical="center"/>
    </xf>
    <xf numFmtId="0" fontId="0" fillId="0" borderId="25" xfId="0" applyBorder="1" applyAlignment="1">
      <alignment horizontal="right"/>
    </xf>
    <xf numFmtId="189" fontId="0" fillId="0" borderId="169" xfId="0" applyNumberFormat="1" applyBorder="1"/>
    <xf numFmtId="0" fontId="0" fillId="0" borderId="101" xfId="0" applyBorder="1" applyAlignment="1">
      <alignment horizontal="right"/>
    </xf>
    <xf numFmtId="0" fontId="0" fillId="0" borderId="101" xfId="0" applyBorder="1"/>
    <xf numFmtId="0" fontId="19" fillId="0" borderId="177" xfId="0" applyFont="1" applyBorder="1" applyAlignment="1">
      <alignment horizontal="distributed" vertical="center"/>
    </xf>
    <xf numFmtId="0" fontId="19" fillId="0" borderId="178" xfId="0" applyFont="1" applyBorder="1" applyAlignment="1">
      <alignment horizontal="distributed" vertical="center"/>
    </xf>
    <xf numFmtId="38" fontId="0" fillId="0" borderId="179" xfId="6" applyFont="1" applyFill="1" applyBorder="1"/>
    <xf numFmtId="38" fontId="0" fillId="0" borderId="177" xfId="6" applyFont="1" applyFill="1" applyBorder="1"/>
    <xf numFmtId="188" fontId="0" fillId="0" borderId="177" xfId="6" applyNumberFormat="1" applyFont="1" applyFill="1" applyBorder="1"/>
    <xf numFmtId="188" fontId="0" fillId="0" borderId="178" xfId="6" applyNumberFormat="1" applyFont="1" applyFill="1" applyBorder="1"/>
    <xf numFmtId="188" fontId="0" fillId="0" borderId="180" xfId="6" applyNumberFormat="1" applyFont="1" applyFill="1" applyBorder="1"/>
    <xf numFmtId="38" fontId="0" fillId="0" borderId="181" xfId="6" applyFont="1" applyFill="1" applyBorder="1"/>
    <xf numFmtId="0" fontId="19" fillId="0" borderId="160" xfId="0" applyFont="1" applyBorder="1" applyAlignment="1">
      <alignment horizontal="center" vertical="center"/>
    </xf>
    <xf numFmtId="0" fontId="19" fillId="0" borderId="126" xfId="0" applyFont="1" applyBorder="1" applyAlignment="1">
      <alignment horizontal="center" vertical="center"/>
    </xf>
    <xf numFmtId="38" fontId="0" fillId="0" borderId="39" xfId="6" applyFont="1" applyFill="1" applyBorder="1"/>
    <xf numFmtId="38" fontId="0" fillId="0" borderId="160" xfId="6" applyFont="1" applyFill="1" applyBorder="1"/>
    <xf numFmtId="188" fontId="0" fillId="0" borderId="160" xfId="6" applyNumberFormat="1" applyFont="1" applyFill="1" applyBorder="1"/>
    <xf numFmtId="188" fontId="0" fillId="0" borderId="126" xfId="6" applyNumberFormat="1" applyFont="1" applyFill="1" applyBorder="1"/>
    <xf numFmtId="188" fontId="0" fillId="0" borderId="49" xfId="6" applyNumberFormat="1" applyFont="1" applyFill="1" applyBorder="1"/>
    <xf numFmtId="0" fontId="0" fillId="0" borderId="160" xfId="0" applyBorder="1"/>
    <xf numFmtId="0" fontId="0" fillId="0" borderId="13" xfId="0" applyBorder="1"/>
    <xf numFmtId="188" fontId="0" fillId="0" borderId="22" xfId="6" applyNumberFormat="1" applyFont="1" applyFill="1" applyBorder="1"/>
    <xf numFmtId="0" fontId="0" fillId="0" borderId="126" xfId="0" applyBorder="1"/>
    <xf numFmtId="38" fontId="0" fillId="0" borderId="49" xfId="6" applyFont="1" applyFill="1" applyBorder="1"/>
    <xf numFmtId="0" fontId="19" fillId="0" borderId="183" xfId="0" applyFont="1" applyBorder="1" applyAlignment="1">
      <alignment horizontal="distributed" vertical="center"/>
    </xf>
    <xf numFmtId="0" fontId="19" fillId="0" borderId="184" xfId="0" applyFont="1" applyBorder="1" applyAlignment="1">
      <alignment horizontal="distributed" vertical="center"/>
    </xf>
    <xf numFmtId="38" fontId="0" fillId="0" borderId="185" xfId="6" applyFont="1" applyFill="1" applyBorder="1"/>
    <xf numFmtId="38" fontId="0" fillId="0" borderId="183" xfId="6" applyFont="1" applyFill="1" applyBorder="1"/>
    <xf numFmtId="188" fontId="0" fillId="0" borderId="183" xfId="6" applyNumberFormat="1" applyFont="1" applyFill="1" applyBorder="1"/>
    <xf numFmtId="188" fontId="0" fillId="0" borderId="184" xfId="6" applyNumberFormat="1" applyFont="1" applyFill="1" applyBorder="1"/>
    <xf numFmtId="188" fontId="0" fillId="0" borderId="186" xfId="6" applyNumberFormat="1" applyFont="1" applyFill="1" applyBorder="1"/>
    <xf numFmtId="188" fontId="0" fillId="0" borderId="187" xfId="6" applyNumberFormat="1" applyFont="1" applyFill="1" applyBorder="1"/>
    <xf numFmtId="38" fontId="0" fillId="0" borderId="188" xfId="6" applyFont="1" applyFill="1" applyBorder="1"/>
    <xf numFmtId="0" fontId="19" fillId="0" borderId="189" xfId="0" applyFont="1" applyBorder="1" applyAlignment="1">
      <alignment horizontal="distributed" vertical="center"/>
    </xf>
    <xf numFmtId="0" fontId="19" fillId="0" borderId="102" xfId="0" applyFont="1" applyBorder="1" applyAlignment="1">
      <alignment horizontal="distributed" vertical="center"/>
    </xf>
    <xf numFmtId="38" fontId="0" fillId="0" borderId="92" xfId="6" applyFont="1" applyFill="1" applyBorder="1"/>
    <xf numFmtId="38" fontId="0" fillId="0" borderId="189" xfId="6" applyFont="1" applyFill="1" applyBorder="1"/>
    <xf numFmtId="188" fontId="0" fillId="0" borderId="189" xfId="6" applyNumberFormat="1" applyFont="1" applyFill="1" applyBorder="1"/>
    <xf numFmtId="188" fontId="0" fillId="0" borderId="102" xfId="6" applyNumberFormat="1" applyFont="1" applyFill="1" applyBorder="1"/>
    <xf numFmtId="188" fontId="0" fillId="0" borderId="190" xfId="6" applyNumberFormat="1" applyFont="1" applyFill="1" applyBorder="1"/>
    <xf numFmtId="188" fontId="0" fillId="0" borderId="191" xfId="6" applyNumberFormat="1" applyFont="1" applyFill="1" applyBorder="1"/>
    <xf numFmtId="0" fontId="0" fillId="0" borderId="13" xfId="0" applyBorder="1" applyAlignment="1">
      <alignment horizontal="right"/>
    </xf>
    <xf numFmtId="190" fontId="0" fillId="0" borderId="160" xfId="0" applyNumberFormat="1" applyBorder="1"/>
    <xf numFmtId="0" fontId="0" fillId="0" borderId="126" xfId="0" applyBorder="1" applyAlignment="1">
      <alignment horizontal="right"/>
    </xf>
    <xf numFmtId="38" fontId="0" fillId="0" borderId="160" xfId="6" applyFont="1" applyFill="1" applyBorder="1" applyAlignment="1"/>
    <xf numFmtId="189" fontId="0" fillId="0" borderId="160" xfId="0" applyNumberFormat="1" applyBorder="1"/>
    <xf numFmtId="188" fontId="0" fillId="0" borderId="188" xfId="6" applyNumberFormat="1" applyFont="1" applyFill="1" applyBorder="1"/>
    <xf numFmtId="0" fontId="19" fillId="0" borderId="196" xfId="0" applyFont="1" applyBorder="1" applyAlignment="1">
      <alignment horizontal="distributed" vertical="center"/>
    </xf>
    <xf numFmtId="0" fontId="19" fillId="0" borderId="197" xfId="0" applyFont="1" applyBorder="1" applyAlignment="1">
      <alignment horizontal="distributed" vertical="center"/>
    </xf>
    <xf numFmtId="38" fontId="0" fillId="0" borderId="198" xfId="6" applyFont="1" applyFill="1" applyBorder="1"/>
    <xf numFmtId="38" fontId="0" fillId="0" borderId="196" xfId="6" applyFont="1" applyFill="1" applyBorder="1"/>
    <xf numFmtId="188" fontId="0" fillId="0" borderId="196" xfId="6" applyNumberFormat="1" applyFont="1" applyFill="1" applyBorder="1"/>
    <xf numFmtId="188" fontId="0" fillId="0" borderId="197" xfId="6" applyNumberFormat="1" applyFont="1" applyFill="1" applyBorder="1"/>
    <xf numFmtId="188" fontId="0" fillId="0" borderId="171" xfId="6" applyNumberFormat="1" applyFont="1" applyFill="1" applyBorder="1"/>
    <xf numFmtId="188" fontId="0" fillId="0" borderId="103" xfId="6" applyNumberFormat="1" applyFont="1" applyFill="1" applyBorder="1"/>
    <xf numFmtId="188" fontId="0" fillId="0" borderId="118" xfId="6" applyNumberFormat="1" applyFont="1" applyFill="1" applyBorder="1"/>
    <xf numFmtId="0" fontId="19" fillId="0" borderId="199" xfId="0" applyFont="1" applyBorder="1" applyAlignment="1">
      <alignment horizontal="distributed" vertical="center"/>
    </xf>
    <xf numFmtId="188" fontId="0" fillId="0" borderId="193" xfId="6" applyNumberFormat="1" applyFont="1" applyFill="1" applyBorder="1" applyAlignment="1">
      <alignment vertical="center"/>
    </xf>
    <xf numFmtId="188" fontId="0" fillId="0" borderId="161" xfId="6" applyNumberFormat="1" applyFont="1" applyFill="1" applyBorder="1"/>
    <xf numFmtId="38" fontId="0" fillId="0" borderId="193" xfId="6" applyFont="1" applyFill="1" applyBorder="1"/>
    <xf numFmtId="0" fontId="19" fillId="0" borderId="200" xfId="0" applyFont="1" applyBorder="1" applyAlignment="1">
      <alignment horizontal="distributed" vertical="center" wrapText="1"/>
    </xf>
    <xf numFmtId="0" fontId="19" fillId="0" borderId="201" xfId="0" applyFont="1" applyBorder="1" applyAlignment="1">
      <alignment horizontal="distributed" vertical="center"/>
    </xf>
    <xf numFmtId="188" fontId="0" fillId="0" borderId="202" xfId="6" applyNumberFormat="1" applyFont="1" applyFill="1" applyBorder="1" applyAlignment="1">
      <alignment vertical="center"/>
    </xf>
    <xf numFmtId="188" fontId="0" fillId="0" borderId="200" xfId="6" applyNumberFormat="1" applyFont="1" applyFill="1" applyBorder="1"/>
    <xf numFmtId="38" fontId="0" fillId="0" borderId="202" xfId="6" applyFont="1" applyFill="1" applyBorder="1"/>
    <xf numFmtId="0" fontId="19" fillId="0" borderId="203" xfId="0" applyFont="1" applyBorder="1" applyAlignment="1">
      <alignment horizontal="distributed" vertical="center"/>
    </xf>
    <xf numFmtId="188" fontId="0" fillId="0" borderId="204" xfId="6" applyNumberFormat="1" applyFont="1" applyFill="1" applyBorder="1" applyAlignment="1">
      <alignment vertical="center"/>
    </xf>
    <xf numFmtId="188" fontId="0" fillId="0" borderId="205" xfId="6" applyNumberFormat="1" applyFont="1" applyFill="1" applyBorder="1"/>
    <xf numFmtId="0" fontId="19" fillId="0" borderId="21" xfId="0" applyFont="1" applyBorder="1" applyAlignment="1">
      <alignment horizontal="distributed" vertical="center" wrapText="1"/>
    </xf>
    <xf numFmtId="188" fontId="0" fillId="0" borderId="103" xfId="6" applyNumberFormat="1" applyFont="1" applyFill="1" applyBorder="1" applyAlignment="1">
      <alignment vertical="center"/>
    </xf>
    <xf numFmtId="38" fontId="0" fillId="0" borderId="190" xfId="6" applyFont="1" applyFill="1" applyBorder="1"/>
    <xf numFmtId="0" fontId="19" fillId="0" borderId="22" xfId="0" applyFont="1" applyBorder="1" applyAlignment="1">
      <alignment vertical="center"/>
    </xf>
    <xf numFmtId="0" fontId="19" fillId="0" borderId="169" xfId="0" applyFont="1" applyBorder="1" applyAlignment="1">
      <alignment horizontal="center" vertical="center"/>
    </xf>
    <xf numFmtId="0" fontId="19" fillId="0" borderId="101" xfId="0" applyFont="1" applyBorder="1" applyAlignment="1">
      <alignment horizontal="center" vertical="center"/>
    </xf>
    <xf numFmtId="38" fontId="0" fillId="0" borderId="0" xfId="6" applyFont="1" applyFill="1" applyBorder="1"/>
    <xf numFmtId="38" fontId="0" fillId="0" borderId="169" xfId="6" applyFont="1" applyFill="1" applyBorder="1"/>
    <xf numFmtId="188" fontId="0" fillId="0" borderId="169" xfId="6" applyNumberFormat="1" applyFont="1" applyFill="1" applyBorder="1"/>
    <xf numFmtId="188" fontId="0" fillId="0" borderId="101" xfId="6" applyNumberFormat="1" applyFont="1" applyFill="1" applyBorder="1"/>
    <xf numFmtId="188" fontId="0" fillId="0" borderId="50" xfId="6" applyNumberFormat="1" applyFont="1" applyFill="1" applyBorder="1"/>
    <xf numFmtId="188" fontId="0" fillId="0" borderId="21" xfId="6" applyNumberFormat="1" applyFont="1" applyFill="1" applyBorder="1"/>
    <xf numFmtId="38" fontId="0" fillId="0" borderId="50" xfId="6" applyFont="1" applyFill="1" applyBorder="1"/>
    <xf numFmtId="0" fontId="19" fillId="0" borderId="207" xfId="0" applyFont="1" applyBorder="1" applyAlignment="1">
      <alignment horizontal="center" vertical="center"/>
    </xf>
    <xf numFmtId="0" fontId="19" fillId="0" borderId="208" xfId="0" applyFont="1" applyBorder="1" applyAlignment="1">
      <alignment horizontal="distributed" vertical="center"/>
    </xf>
    <xf numFmtId="188" fontId="0" fillId="0" borderId="209" xfId="6" applyNumberFormat="1" applyFont="1" applyFill="1" applyBorder="1"/>
    <xf numFmtId="38" fontId="0" fillId="0" borderId="210" xfId="6" applyFont="1" applyFill="1" applyBorder="1" applyAlignment="1"/>
    <xf numFmtId="0" fontId="0" fillId="0" borderId="211" xfId="0" applyBorder="1" applyAlignment="1">
      <alignment horizontal="right" shrinkToFit="1"/>
    </xf>
    <xf numFmtId="188" fontId="0" fillId="0" borderId="203" xfId="6" applyNumberFormat="1" applyFont="1" applyFill="1" applyBorder="1"/>
    <xf numFmtId="0" fontId="0" fillId="0" borderId="208" xfId="0" applyBorder="1" applyAlignment="1">
      <alignment horizontal="right"/>
    </xf>
    <xf numFmtId="38" fontId="0" fillId="0" borderId="209" xfId="6" applyFont="1" applyFill="1" applyBorder="1"/>
    <xf numFmtId="0" fontId="0" fillId="0" borderId="210" xfId="0" applyBorder="1"/>
    <xf numFmtId="0" fontId="0" fillId="0" borderId="211" xfId="0" applyBorder="1"/>
    <xf numFmtId="0" fontId="19" fillId="0" borderId="203" xfId="0" applyFont="1" applyBorder="1" applyAlignment="1">
      <alignment horizontal="distributed" vertical="center" wrapText="1"/>
    </xf>
    <xf numFmtId="0" fontId="19" fillId="0" borderId="210" xfId="0" applyFont="1" applyBorder="1" applyAlignment="1">
      <alignment horizontal="distributed" vertical="center"/>
    </xf>
    <xf numFmtId="0" fontId="0" fillId="0" borderId="211" xfId="0" applyBorder="1" applyAlignment="1">
      <alignment horizontal="center"/>
    </xf>
    <xf numFmtId="0" fontId="0" fillId="0" borderId="208" xfId="0" applyBorder="1" applyAlignment="1">
      <alignment horizontal="center"/>
    </xf>
    <xf numFmtId="0" fontId="19" fillId="0" borderId="212" xfId="0" applyFont="1" applyBorder="1" applyAlignment="1">
      <alignment horizontal="distributed" vertical="center"/>
    </xf>
    <xf numFmtId="0" fontId="19" fillId="0" borderId="213" xfId="0" applyFont="1" applyBorder="1" applyAlignment="1">
      <alignment horizontal="distributed" vertical="center"/>
    </xf>
    <xf numFmtId="188" fontId="0" fillId="0" borderId="186" xfId="6" applyNumberFormat="1" applyFont="1" applyFill="1" applyBorder="1" applyAlignment="1"/>
    <xf numFmtId="188" fontId="0" fillId="0" borderId="217" xfId="6" applyNumberFormat="1" applyFont="1" applyFill="1" applyBorder="1" applyAlignment="1"/>
    <xf numFmtId="0" fontId="19" fillId="0" borderId="218" xfId="0" applyFont="1" applyBorder="1" applyAlignment="1">
      <alignment horizontal="distributed" vertical="center"/>
    </xf>
    <xf numFmtId="188" fontId="0" fillId="0" borderId="181" xfId="6" applyNumberFormat="1" applyFont="1" applyFill="1" applyBorder="1" applyAlignment="1"/>
    <xf numFmtId="188" fontId="0" fillId="0" borderId="222" xfId="6" applyNumberFormat="1" applyFont="1" applyFill="1" applyBorder="1" applyAlignment="1"/>
    <xf numFmtId="0" fontId="0" fillId="0" borderId="169" xfId="0" applyBorder="1" applyAlignment="1">
      <alignment horizontal="right"/>
    </xf>
    <xf numFmtId="38" fontId="0" fillId="0" borderId="39" xfId="6" applyFont="1" applyFill="1" applyBorder="1" applyAlignment="1"/>
    <xf numFmtId="188" fontId="0" fillId="0" borderId="160" xfId="6" applyNumberFormat="1" applyFont="1" applyFill="1" applyBorder="1" applyAlignment="1"/>
    <xf numFmtId="188" fontId="0" fillId="0" borderId="126" xfId="6" applyNumberFormat="1" applyFont="1" applyFill="1" applyBorder="1" applyAlignment="1"/>
    <xf numFmtId="188" fontId="0" fillId="0" borderId="49" xfId="6" applyNumberFormat="1" applyFont="1" applyFill="1" applyBorder="1" applyAlignment="1"/>
    <xf numFmtId="188" fontId="0" fillId="0" borderId="22" xfId="6" applyNumberFormat="1" applyFont="1" applyFill="1" applyBorder="1" applyAlignment="1"/>
    <xf numFmtId="0" fontId="19" fillId="0" borderId="224" xfId="0" applyFont="1" applyBorder="1" applyAlignment="1">
      <alignment horizontal="distributed" vertical="center"/>
    </xf>
    <xf numFmtId="38" fontId="0" fillId="0" borderId="186" xfId="6" applyFont="1" applyFill="1" applyBorder="1" applyAlignment="1"/>
    <xf numFmtId="38" fontId="0" fillId="0" borderId="181" xfId="6" applyFont="1" applyFill="1" applyBorder="1" applyAlignment="1"/>
    <xf numFmtId="0" fontId="19" fillId="0" borderId="227" xfId="0" applyFont="1" applyBorder="1" applyAlignment="1">
      <alignment horizontal="distributed" vertical="center"/>
    </xf>
    <xf numFmtId="0" fontId="19" fillId="0" borderId="210" xfId="0" applyFont="1" applyBorder="1" applyAlignment="1">
      <alignment horizontal="center" vertical="center"/>
    </xf>
    <xf numFmtId="188" fontId="0" fillId="0" borderId="209" xfId="6" applyNumberFormat="1" applyFont="1" applyFill="1" applyBorder="1" applyAlignment="1"/>
    <xf numFmtId="188" fontId="0" fillId="0" borderId="203" xfId="6" applyNumberFormat="1" applyFont="1" applyFill="1" applyBorder="1" applyAlignment="1"/>
    <xf numFmtId="0" fontId="0" fillId="0" borderId="208" xfId="0" applyBorder="1"/>
    <xf numFmtId="38" fontId="0" fillId="0" borderId="209" xfId="6" applyFont="1" applyFill="1" applyBorder="1" applyAlignment="1"/>
    <xf numFmtId="0" fontId="19" fillId="0" borderId="229" xfId="0" applyFont="1" applyBorder="1" applyAlignment="1">
      <alignment horizontal="distributed" vertical="center"/>
    </xf>
    <xf numFmtId="188" fontId="0" fillId="0" borderId="230" xfId="6" applyNumberFormat="1" applyFont="1" applyFill="1" applyBorder="1" applyAlignment="1"/>
    <xf numFmtId="0" fontId="0" fillId="0" borderId="228" xfId="0" applyBorder="1"/>
    <xf numFmtId="57" fontId="0" fillId="0" borderId="231" xfId="0" applyNumberFormat="1" applyBorder="1" applyAlignment="1">
      <alignment horizontal="left"/>
    </xf>
    <xf numFmtId="188" fontId="0" fillId="0" borderId="232" xfId="6" applyNumberFormat="1" applyFont="1" applyFill="1" applyBorder="1" applyAlignment="1"/>
    <xf numFmtId="57" fontId="0" fillId="0" borderId="101" xfId="0" applyNumberFormat="1" applyBorder="1" applyAlignment="1">
      <alignment horizontal="left"/>
    </xf>
    <xf numFmtId="38" fontId="0" fillId="0" borderId="230" xfId="6" applyFont="1" applyFill="1" applyBorder="1" applyAlignment="1"/>
    <xf numFmtId="0" fontId="0" fillId="0" borderId="211" xfId="0" applyBorder="1" applyAlignment="1">
      <alignment horizontal="right"/>
    </xf>
    <xf numFmtId="38" fontId="0" fillId="0" borderId="235" xfId="6" applyFont="1" applyFill="1" applyBorder="1" applyAlignment="1"/>
    <xf numFmtId="38" fontId="0" fillId="0" borderId="25" xfId="6" applyFont="1" applyFill="1" applyBorder="1" applyAlignment="1"/>
    <xf numFmtId="0" fontId="0" fillId="0" borderId="118" xfId="0" applyBorder="1"/>
    <xf numFmtId="38" fontId="0" fillId="0" borderId="228" xfId="6" applyFont="1" applyFill="1" applyBorder="1" applyAlignment="1"/>
    <xf numFmtId="0" fontId="0" fillId="0" borderId="235" xfId="0" applyBorder="1"/>
    <xf numFmtId="188" fontId="0" fillId="0" borderId="236" xfId="6" applyNumberFormat="1" applyFont="1" applyFill="1" applyBorder="1" applyAlignment="1"/>
    <xf numFmtId="38" fontId="0" fillId="0" borderId="211" xfId="6" applyFont="1" applyFill="1" applyBorder="1" applyAlignment="1"/>
    <xf numFmtId="0" fontId="0" fillId="0" borderId="206" xfId="0" applyBorder="1"/>
    <xf numFmtId="0" fontId="0" fillId="0" borderId="236" xfId="0" applyBorder="1"/>
    <xf numFmtId="0" fontId="0" fillId="0" borderId="191" xfId="0" applyBorder="1"/>
    <xf numFmtId="0" fontId="0" fillId="0" borderId="230" xfId="0" applyBorder="1"/>
    <xf numFmtId="38" fontId="0" fillId="0" borderId="13" xfId="6" applyFont="1" applyFill="1" applyBorder="1" applyAlignment="1"/>
    <xf numFmtId="0" fontId="0" fillId="0" borderId="22" xfId="0" applyBorder="1"/>
    <xf numFmtId="0" fontId="19" fillId="0" borderId="237" xfId="0" applyFont="1" applyBorder="1" applyAlignment="1">
      <alignment horizontal="center" vertical="center"/>
    </xf>
    <xf numFmtId="0" fontId="19" fillId="0" borderId="78" xfId="0" applyFont="1" applyBorder="1" applyAlignment="1">
      <alignment horizontal="center" vertical="center"/>
    </xf>
    <xf numFmtId="188" fontId="0" fillId="0" borderId="46" xfId="6" applyNumberFormat="1" applyFont="1" applyFill="1" applyBorder="1" applyAlignment="1"/>
    <xf numFmtId="0" fontId="0" fillId="0" borderId="237" xfId="0" applyBorder="1"/>
    <xf numFmtId="0" fontId="0" fillId="0" borderId="77" xfId="0" applyBorder="1" applyAlignment="1">
      <alignment horizontal="right"/>
    </xf>
    <xf numFmtId="188" fontId="0" fillId="0" borderId="52" xfId="6" applyNumberFormat="1" applyFont="1" applyFill="1" applyBorder="1" applyAlignment="1"/>
    <xf numFmtId="189" fontId="0" fillId="0" borderId="237" xfId="0" applyNumberFormat="1" applyBorder="1"/>
    <xf numFmtId="0" fontId="0" fillId="0" borderId="78" xfId="0" applyBorder="1" applyAlignment="1">
      <alignment horizontal="right"/>
    </xf>
    <xf numFmtId="38" fontId="0" fillId="0" borderId="46" xfId="6" applyFont="1" applyFill="1" applyBorder="1" applyAlignment="1"/>
    <xf numFmtId="0" fontId="0" fillId="0" borderId="77" xfId="0" applyBorder="1"/>
    <xf numFmtId="0" fontId="19" fillId="0" borderId="0" xfId="0" applyFont="1" applyAlignment="1">
      <alignment vertical="center"/>
    </xf>
    <xf numFmtId="0" fontId="0" fillId="0" borderId="79" xfId="0" applyBorder="1" applyAlignment="1">
      <alignment vertical="center"/>
    </xf>
    <xf numFmtId="0" fontId="0" fillId="0" borderId="0" xfId="0" applyAlignment="1">
      <alignment vertical="center" wrapText="1"/>
    </xf>
    <xf numFmtId="0" fontId="19" fillId="0" borderId="240" xfId="0" applyFont="1" applyBorder="1" applyAlignment="1">
      <alignment horizontal="distributed" vertical="center" wrapText="1"/>
    </xf>
    <xf numFmtId="0" fontId="0" fillId="0" borderId="241" xfId="0" applyBorder="1"/>
    <xf numFmtId="38" fontId="0" fillId="0" borderId="187" xfId="6" applyFont="1" applyFill="1" applyBorder="1"/>
    <xf numFmtId="0" fontId="0" fillId="0" borderId="61" xfId="0" applyBorder="1"/>
    <xf numFmtId="0" fontId="19" fillId="0" borderId="197" xfId="0" applyFont="1" applyBorder="1" applyAlignment="1">
      <alignment horizontal="distributed" vertical="center" shrinkToFit="1"/>
    </xf>
    <xf numFmtId="38" fontId="0" fillId="0" borderId="242" xfId="6" applyFont="1" applyFill="1" applyBorder="1" applyAlignment="1"/>
    <xf numFmtId="38" fontId="0" fillId="0" borderId="170" xfId="6" applyFont="1" applyFill="1" applyBorder="1"/>
    <xf numFmtId="0" fontId="0" fillId="0" borderId="242" xfId="0" applyBorder="1"/>
    <xf numFmtId="189" fontId="0" fillId="0" borderId="242" xfId="0" applyNumberFormat="1" applyBorder="1"/>
    <xf numFmtId="0" fontId="19" fillId="0" borderId="243" xfId="0" applyFont="1" applyBorder="1" applyAlignment="1">
      <alignment horizontal="center" vertical="center"/>
    </xf>
    <xf numFmtId="0" fontId="19" fillId="0" borderId="104" xfId="0" applyFont="1" applyBorder="1" applyAlignment="1">
      <alignment horizontal="center" vertical="center"/>
    </xf>
    <xf numFmtId="188" fontId="0" fillId="0" borderId="96" xfId="6" applyNumberFormat="1" applyFont="1" applyFill="1" applyBorder="1"/>
    <xf numFmtId="0" fontId="0" fillId="0" borderId="244" xfId="0" applyBorder="1"/>
    <xf numFmtId="38" fontId="0" fillId="0" borderId="121" xfId="6" applyFont="1" applyFill="1" applyBorder="1"/>
    <xf numFmtId="38" fontId="0" fillId="0" borderId="96" xfId="6" applyFont="1" applyFill="1" applyBorder="1"/>
    <xf numFmtId="189" fontId="0" fillId="0" borderId="244" xfId="0" applyNumberFormat="1" applyBorder="1"/>
    <xf numFmtId="38" fontId="0" fillId="0" borderId="22" xfId="6" applyFont="1" applyFill="1" applyBorder="1"/>
    <xf numFmtId="0" fontId="0" fillId="0" borderId="101" xfId="0" applyBorder="1" applyAlignment="1">
      <alignment horizontal="distributed" vertical="center"/>
    </xf>
    <xf numFmtId="0" fontId="0" fillId="0" borderId="126" xfId="0" applyBorder="1" applyAlignment="1">
      <alignment horizontal="distributed" vertical="center"/>
    </xf>
    <xf numFmtId="3" fontId="0" fillId="0" borderId="242" xfId="0" applyNumberFormat="1" applyBorder="1"/>
    <xf numFmtId="0" fontId="19" fillId="0" borderId="20" xfId="0" applyFont="1" applyBorder="1" applyAlignment="1">
      <alignment horizontal="distributed" vertical="center"/>
    </xf>
    <xf numFmtId="38" fontId="0" fillId="0" borderId="245" xfId="6" applyFont="1" applyFill="1" applyBorder="1"/>
    <xf numFmtId="0" fontId="19" fillId="0" borderId="205" xfId="0" applyFont="1" applyBorder="1" applyAlignment="1">
      <alignment horizontal="distributed" vertical="center" wrapText="1"/>
    </xf>
    <xf numFmtId="188" fontId="0" fillId="0" borderId="204" xfId="6" applyNumberFormat="1" applyFont="1" applyFill="1" applyBorder="1"/>
    <xf numFmtId="38" fontId="0" fillId="0" borderId="246" xfId="6" applyFont="1" applyFill="1" applyBorder="1"/>
    <xf numFmtId="38" fontId="0" fillId="0" borderId="247" xfId="6" applyFont="1" applyFill="1" applyBorder="1"/>
    <xf numFmtId="38" fontId="0" fillId="0" borderId="103" xfId="6" applyFont="1" applyFill="1" applyBorder="1"/>
    <xf numFmtId="38" fontId="0" fillId="0" borderId="249" xfId="6" applyFont="1" applyFill="1" applyBorder="1"/>
    <xf numFmtId="38" fontId="0" fillId="0" borderId="250" xfId="6" applyFont="1" applyFill="1" applyBorder="1"/>
    <xf numFmtId="0" fontId="19" fillId="0" borderId="251" xfId="0" applyFont="1" applyBorder="1" applyAlignment="1">
      <alignment horizontal="distributed" vertical="center"/>
    </xf>
    <xf numFmtId="188" fontId="0" fillId="0" borderId="252" xfId="6" applyNumberFormat="1" applyFont="1" applyFill="1" applyBorder="1"/>
    <xf numFmtId="0" fontId="19" fillId="0" borderId="253" xfId="0" applyFont="1" applyBorder="1" applyAlignment="1">
      <alignment horizontal="center" vertical="center"/>
    </xf>
    <xf numFmtId="0" fontId="0" fillId="0" borderId="254" xfId="0" applyBorder="1"/>
    <xf numFmtId="189" fontId="0" fillId="0" borderId="254" xfId="0" applyNumberFormat="1" applyBorder="1"/>
    <xf numFmtId="0" fontId="0" fillId="0" borderId="208" xfId="0" applyBorder="1" applyAlignment="1">
      <alignment horizontal="right" vertical="top"/>
    </xf>
    <xf numFmtId="0" fontId="0" fillId="0" borderId="211" xfId="0" applyBorder="1" applyAlignment="1">
      <alignment horizontal="right" vertical="top"/>
    </xf>
    <xf numFmtId="188" fontId="0" fillId="0" borderId="255" xfId="6" applyNumberFormat="1" applyFont="1" applyFill="1" applyBorder="1"/>
    <xf numFmtId="189" fontId="0" fillId="0" borderId="254" xfId="0" applyNumberFormat="1" applyBorder="1" applyAlignment="1">
      <alignment horizontal="right" wrapText="1"/>
    </xf>
    <xf numFmtId="188" fontId="0" fillId="0" borderId="256" xfId="6" applyNumberFormat="1" applyFont="1" applyFill="1" applyBorder="1"/>
    <xf numFmtId="3" fontId="0" fillId="0" borderId="254" xfId="0" applyNumberFormat="1" applyBorder="1"/>
    <xf numFmtId="38" fontId="0" fillId="0" borderId="254" xfId="6" applyFont="1" applyFill="1" applyBorder="1" applyAlignment="1"/>
    <xf numFmtId="0" fontId="0" fillId="0" borderId="21" xfId="0" applyBorder="1"/>
    <xf numFmtId="188" fontId="0" fillId="0" borderId="258" xfId="6" applyNumberFormat="1" applyFont="1" applyFill="1" applyBorder="1"/>
    <xf numFmtId="38" fontId="0" fillId="0" borderId="252" xfId="6" applyFont="1" applyFill="1" applyBorder="1"/>
    <xf numFmtId="188" fontId="0" fillId="0" borderId="260" xfId="6" applyNumberFormat="1" applyFont="1" applyFill="1" applyBorder="1"/>
    <xf numFmtId="38" fontId="0" fillId="0" borderId="168" xfId="6" applyFont="1" applyFill="1" applyBorder="1"/>
    <xf numFmtId="0" fontId="0" fillId="0" borderId="242" xfId="0" applyBorder="1" applyAlignment="1">
      <alignment horizontal="right"/>
    </xf>
    <xf numFmtId="0" fontId="19" fillId="0" borderId="262" xfId="0" applyFont="1" applyBorder="1" applyAlignment="1">
      <alignment horizontal="distributed" vertical="center"/>
    </xf>
    <xf numFmtId="188" fontId="0" fillId="0" borderId="263" xfId="6" applyNumberFormat="1" applyFont="1" applyFill="1" applyBorder="1"/>
    <xf numFmtId="0" fontId="0" fillId="0" borderId="264" xfId="0" applyBorder="1"/>
    <xf numFmtId="38" fontId="0" fillId="0" borderId="263" xfId="6" applyFont="1" applyFill="1" applyBorder="1"/>
    <xf numFmtId="38" fontId="0" fillId="0" borderId="265" xfId="6" applyFont="1" applyFill="1" applyBorder="1"/>
    <xf numFmtId="38" fontId="0" fillId="0" borderId="266" xfId="6" applyFont="1" applyFill="1" applyBorder="1"/>
    <xf numFmtId="38" fontId="0" fillId="0" borderId="260" xfId="6" applyFont="1" applyFill="1" applyBorder="1"/>
    <xf numFmtId="38" fontId="0" fillId="0" borderId="203" xfId="6" applyFont="1" applyFill="1" applyBorder="1"/>
    <xf numFmtId="0" fontId="0" fillId="0" borderId="234" xfId="0" applyBorder="1"/>
    <xf numFmtId="38" fontId="0" fillId="0" borderId="258" xfId="6" applyFont="1" applyFill="1" applyBorder="1"/>
    <xf numFmtId="188" fontId="0" fillId="0" borderId="46" xfId="6" applyNumberFormat="1" applyFont="1" applyFill="1" applyBorder="1"/>
    <xf numFmtId="0" fontId="0" fillId="0" borderId="267" xfId="0" applyBorder="1"/>
    <xf numFmtId="189" fontId="0" fillId="0" borderId="267" xfId="0" applyNumberFormat="1" applyBorder="1"/>
    <xf numFmtId="38" fontId="0" fillId="0" borderId="46" xfId="6" applyFont="1" applyFill="1" applyBorder="1"/>
    <xf numFmtId="38" fontId="0" fillId="0" borderId="52" xfId="6" applyFont="1" applyFill="1" applyBorder="1"/>
    <xf numFmtId="0" fontId="0" fillId="0" borderId="78" xfId="0" applyBorder="1"/>
    <xf numFmtId="38" fontId="0" fillId="0" borderId="256" xfId="6" applyFont="1" applyFill="1" applyBorder="1"/>
    <xf numFmtId="0" fontId="0" fillId="0" borderId="50" xfId="0" applyBorder="1"/>
    <xf numFmtId="188" fontId="0" fillId="0" borderId="271" xfId="6" applyNumberFormat="1" applyFont="1" applyFill="1" applyBorder="1"/>
    <xf numFmtId="38" fontId="0" fillId="0" borderId="271" xfId="6" applyFont="1" applyFill="1" applyBorder="1"/>
    <xf numFmtId="188" fontId="0" fillId="0" borderId="272" xfId="6" applyNumberFormat="1" applyFont="1" applyFill="1" applyBorder="1"/>
    <xf numFmtId="38" fontId="0" fillId="0" borderId="272" xfId="6" applyFont="1" applyFill="1" applyBorder="1"/>
    <xf numFmtId="38" fontId="0" fillId="0" borderId="273" xfId="6" applyFont="1" applyFill="1" applyBorder="1"/>
    <xf numFmtId="188" fontId="0" fillId="0" borderId="274" xfId="6" applyNumberFormat="1" applyFont="1" applyFill="1" applyBorder="1"/>
    <xf numFmtId="38" fontId="0" fillId="0" borderId="274" xfId="6" applyFont="1" applyFill="1" applyBorder="1"/>
    <xf numFmtId="0" fontId="19" fillId="0" borderId="192" xfId="0" applyFont="1" applyBorder="1" applyAlignment="1">
      <alignment horizontal="distributed" vertical="center"/>
    </xf>
    <xf numFmtId="188" fontId="0" fillId="0" borderId="268" xfId="6" applyNumberFormat="1" applyFont="1" applyFill="1" applyBorder="1"/>
    <xf numFmtId="0" fontId="19" fillId="0" borderId="275" xfId="0" applyFont="1" applyBorder="1" applyAlignment="1">
      <alignment horizontal="distributed" vertical="center"/>
    </xf>
    <xf numFmtId="188" fontId="0" fillId="0" borderId="246" xfId="6" applyNumberFormat="1" applyFont="1" applyFill="1" applyBorder="1"/>
    <xf numFmtId="0" fontId="19" fillId="0" borderId="176" xfId="0" applyFont="1" applyBorder="1" applyAlignment="1">
      <alignment horizontal="distributed" vertical="center"/>
    </xf>
    <xf numFmtId="188" fontId="0" fillId="0" borderId="276" xfId="6" applyNumberFormat="1" applyFont="1" applyFill="1" applyBorder="1"/>
    <xf numFmtId="188" fontId="0" fillId="0" borderId="245" xfId="6" applyNumberFormat="1" applyFont="1" applyFill="1" applyBorder="1"/>
    <xf numFmtId="188" fontId="0" fillId="0" borderId="249" xfId="6" applyNumberFormat="1" applyFont="1" applyFill="1" applyBorder="1"/>
    <xf numFmtId="38" fontId="0" fillId="0" borderId="61" xfId="6" applyFont="1" applyFill="1" applyBorder="1" applyAlignment="1"/>
    <xf numFmtId="0" fontId="19" fillId="0" borderId="278" xfId="0" applyFont="1" applyBorder="1" applyAlignment="1">
      <alignment horizontal="distributed" vertical="center"/>
    </xf>
    <xf numFmtId="188" fontId="0" fillId="0" borderId="279" xfId="6" applyNumberFormat="1" applyFont="1" applyFill="1" applyBorder="1"/>
    <xf numFmtId="38" fontId="0" fillId="0" borderId="279" xfId="6" applyFont="1" applyFill="1" applyBorder="1"/>
    <xf numFmtId="38" fontId="0" fillId="0" borderId="280" xfId="6" applyFont="1" applyFill="1" applyBorder="1"/>
    <xf numFmtId="0" fontId="19" fillId="0" borderId="282" xfId="0" applyFont="1" applyBorder="1" applyAlignment="1">
      <alignment horizontal="distributed" vertical="center" wrapText="1"/>
    </xf>
    <xf numFmtId="0" fontId="19" fillId="0" borderId="283" xfId="0" applyFont="1" applyBorder="1" applyAlignment="1">
      <alignment horizontal="distributed" vertical="center"/>
    </xf>
    <xf numFmtId="0" fontId="19" fillId="0" borderId="244" xfId="0" applyFont="1" applyBorder="1" applyAlignment="1">
      <alignment horizontal="center" vertical="center"/>
    </xf>
    <xf numFmtId="0" fontId="19" fillId="0" borderId="284" xfId="0" applyFont="1" applyBorder="1" applyAlignment="1">
      <alignment horizontal="distributed" vertical="center"/>
    </xf>
    <xf numFmtId="188" fontId="0" fillId="0" borderId="285" xfId="6" applyNumberFormat="1" applyFont="1" applyFill="1" applyBorder="1"/>
    <xf numFmtId="38" fontId="0" fillId="0" borderId="286" xfId="6" applyFont="1" applyFill="1" applyBorder="1"/>
    <xf numFmtId="0" fontId="19" fillId="0" borderId="247" xfId="0" applyFont="1" applyBorder="1" applyAlignment="1">
      <alignment horizontal="distributed" vertical="center" wrapText="1"/>
    </xf>
    <xf numFmtId="0" fontId="19" fillId="0" borderId="288" xfId="0" applyFont="1" applyBorder="1" applyAlignment="1">
      <alignment horizontal="distributed" vertical="center"/>
    </xf>
    <xf numFmtId="188" fontId="0" fillId="0" borderId="269" xfId="6" applyNumberFormat="1" applyFont="1" applyFill="1" applyBorder="1"/>
    <xf numFmtId="38" fontId="0" fillId="0" borderId="269" xfId="6" applyFont="1" applyFill="1" applyBorder="1"/>
    <xf numFmtId="188" fontId="0" fillId="0" borderId="289" xfId="6" applyNumberFormat="1" applyFont="1" applyFill="1" applyBorder="1"/>
    <xf numFmtId="38" fontId="0" fillId="0" borderId="289" xfId="6" applyFont="1" applyFill="1" applyBorder="1"/>
    <xf numFmtId="38" fontId="0" fillId="0" borderId="290" xfId="6" applyFont="1" applyFill="1" applyBorder="1"/>
    <xf numFmtId="38" fontId="0" fillId="0" borderId="291" xfId="6" applyFont="1" applyFill="1" applyBorder="1"/>
    <xf numFmtId="188" fontId="0" fillId="0" borderId="286" xfId="6" applyNumberFormat="1" applyFont="1" applyFill="1" applyBorder="1"/>
    <xf numFmtId="188" fontId="0" fillId="0" borderId="292" xfId="6" applyNumberFormat="1" applyFont="1" applyFill="1" applyBorder="1"/>
    <xf numFmtId="0" fontId="19" fillId="0" borderId="293" xfId="0" applyFont="1" applyBorder="1" applyAlignment="1">
      <alignment horizontal="center" vertical="center"/>
    </xf>
    <xf numFmtId="0" fontId="19" fillId="0" borderId="254" xfId="0" applyFont="1" applyBorder="1" applyAlignment="1">
      <alignment horizontal="distributed" vertical="center"/>
    </xf>
    <xf numFmtId="188" fontId="0" fillId="0" borderId="294" xfId="6" applyNumberFormat="1" applyFont="1" applyFill="1" applyBorder="1"/>
    <xf numFmtId="188" fontId="0" fillId="0" borderId="295" xfId="6" applyNumberFormat="1" applyFont="1" applyFill="1" applyBorder="1"/>
    <xf numFmtId="0" fontId="19" fillId="0" borderId="296" xfId="0" applyFont="1" applyBorder="1" applyAlignment="1">
      <alignment horizontal="distributed" vertical="center"/>
    </xf>
    <xf numFmtId="0" fontId="0" fillId="0" borderId="270" xfId="0" applyBorder="1"/>
    <xf numFmtId="189" fontId="0" fillId="0" borderId="242" xfId="0" applyNumberFormat="1" applyBorder="1" applyAlignment="1">
      <alignment horizontal="right"/>
    </xf>
    <xf numFmtId="57" fontId="0" fillId="0" borderId="38" xfId="0" applyNumberFormat="1" applyBorder="1" applyAlignment="1">
      <alignment horizontal="left"/>
    </xf>
    <xf numFmtId="57" fontId="0" fillId="0" borderId="25" xfId="0" applyNumberFormat="1" applyBorder="1" applyAlignment="1">
      <alignment horizontal="left"/>
    </xf>
    <xf numFmtId="188" fontId="0" fillId="0" borderId="38" xfId="6" applyNumberFormat="1" applyFont="1" applyFill="1" applyBorder="1"/>
    <xf numFmtId="3" fontId="0" fillId="0" borderId="169" xfId="0" applyNumberFormat="1" applyBorder="1"/>
    <xf numFmtId="57" fontId="0" fillId="0" borderId="0" xfId="0" applyNumberFormat="1" applyAlignment="1">
      <alignment horizontal="center"/>
    </xf>
    <xf numFmtId="57" fontId="0" fillId="0" borderId="101" xfId="0" applyNumberFormat="1" applyBorder="1" applyAlignment="1">
      <alignment horizontal="center"/>
    </xf>
    <xf numFmtId="188" fontId="0" fillId="0" borderId="0" xfId="6" applyNumberFormat="1" applyFont="1" applyFill="1" applyBorder="1"/>
    <xf numFmtId="57" fontId="0" fillId="0" borderId="25" xfId="0" applyNumberFormat="1" applyBorder="1" applyAlignment="1">
      <alignment horizontal="center"/>
    </xf>
    <xf numFmtId="0" fontId="0" fillId="0" borderId="287" xfId="0" applyBorder="1"/>
    <xf numFmtId="0" fontId="0" fillId="0" borderId="102" xfId="0" applyBorder="1"/>
    <xf numFmtId="0" fontId="19" fillId="0" borderId="254" xfId="0" applyFont="1" applyBorder="1" applyAlignment="1">
      <alignment horizontal="center" vertical="center"/>
    </xf>
    <xf numFmtId="57" fontId="0" fillId="0" borderId="0" xfId="0" applyNumberFormat="1" applyAlignment="1">
      <alignment horizontal="left"/>
    </xf>
    <xf numFmtId="38" fontId="0" fillId="0" borderId="21" xfId="6" applyFont="1" applyFill="1" applyBorder="1"/>
    <xf numFmtId="0" fontId="0" fillId="0" borderId="39" xfId="0" applyBorder="1"/>
    <xf numFmtId="0" fontId="19" fillId="0" borderId="267" xfId="0" applyFont="1" applyBorder="1" applyAlignment="1">
      <alignment horizontal="center" vertical="center"/>
    </xf>
    <xf numFmtId="38" fontId="0" fillId="0" borderId="186" xfId="6" applyFont="1" applyFill="1" applyBorder="1"/>
    <xf numFmtId="38" fontId="0" fillId="0" borderId="217" xfId="6" applyFont="1" applyFill="1" applyBorder="1"/>
    <xf numFmtId="188" fontId="0" fillId="0" borderId="181" xfId="6" applyNumberFormat="1" applyFont="1" applyFill="1" applyBorder="1"/>
    <xf numFmtId="38" fontId="0" fillId="0" borderId="222" xfId="6" applyFont="1" applyFill="1" applyBorder="1"/>
    <xf numFmtId="0" fontId="19" fillId="0" borderId="301" xfId="0" applyFont="1" applyBorder="1" applyAlignment="1">
      <alignment horizontal="distributed" vertical="center"/>
    </xf>
    <xf numFmtId="57" fontId="0" fillId="0" borderId="28" xfId="0" applyNumberFormat="1" applyBorder="1"/>
    <xf numFmtId="0" fontId="19" fillId="0" borderId="206" xfId="0" applyFont="1" applyBorder="1" applyAlignment="1">
      <alignment horizontal="distributed" vertical="center" wrapText="1"/>
    </xf>
    <xf numFmtId="57" fontId="0" fillId="0" borderId="25" xfId="0" applyNumberFormat="1" applyBorder="1"/>
    <xf numFmtId="38" fontId="0" fillId="0" borderId="182" xfId="6" applyFont="1" applyFill="1" applyBorder="1"/>
    <xf numFmtId="3" fontId="0" fillId="0" borderId="162" xfId="0" applyNumberFormat="1" applyBorder="1" applyAlignment="1">
      <alignment vertical="center" wrapText="1"/>
    </xf>
    <xf numFmtId="0" fontId="0" fillId="0" borderId="162" xfId="0" applyBorder="1" applyAlignment="1">
      <alignment vertical="center" wrapText="1"/>
    </xf>
    <xf numFmtId="57" fontId="0" fillId="0" borderId="61" xfId="0" applyNumberFormat="1" applyBorder="1"/>
    <xf numFmtId="0" fontId="0" fillId="0" borderId="169" xfId="0" applyBorder="1" applyAlignment="1">
      <alignment vertical="center"/>
    </xf>
    <xf numFmtId="0" fontId="0" fillId="0" borderId="160" xfId="0" applyBorder="1" applyAlignment="1">
      <alignment vertical="center" wrapText="1"/>
    </xf>
    <xf numFmtId="189" fontId="0" fillId="0" borderId="169" xfId="0" applyNumberFormat="1" applyBorder="1" applyAlignment="1">
      <alignment horizontal="right"/>
    </xf>
    <xf numFmtId="188" fontId="0" fillId="0" borderId="306" xfId="6" applyNumberFormat="1" applyFont="1" applyFill="1" applyBorder="1" applyAlignment="1">
      <alignment vertical="top"/>
    </xf>
    <xf numFmtId="0" fontId="19" fillId="0" borderId="308" xfId="0" applyFont="1" applyBorder="1" applyAlignment="1">
      <alignment horizontal="distributed" vertical="center"/>
    </xf>
    <xf numFmtId="0" fontId="19" fillId="0" borderId="309" xfId="0" applyFont="1" applyBorder="1" applyAlignment="1">
      <alignment horizontal="distributed" vertical="center"/>
    </xf>
    <xf numFmtId="188" fontId="0" fillId="0" borderId="50" xfId="6" applyNumberFormat="1" applyFont="1" applyFill="1" applyBorder="1" applyAlignment="1">
      <alignment vertical="center"/>
    </xf>
    <xf numFmtId="0" fontId="0" fillId="0" borderId="169" xfId="0" applyBorder="1" applyAlignment="1">
      <alignment vertical="center" wrapText="1"/>
    </xf>
    <xf numFmtId="57" fontId="0" fillId="0" borderId="101" xfId="0" applyNumberFormat="1" applyBorder="1" applyAlignment="1">
      <alignment horizontal="left" vertical="center" wrapText="1"/>
    </xf>
    <xf numFmtId="38" fontId="0" fillId="0" borderId="169" xfId="6" applyFont="1" applyFill="1" applyBorder="1" applyAlignment="1">
      <alignment vertical="center" wrapText="1"/>
    </xf>
    <xf numFmtId="57" fontId="0" fillId="0" borderId="101" xfId="0" applyNumberFormat="1" applyBorder="1" applyAlignment="1">
      <alignment horizontal="center" vertical="center" wrapText="1"/>
    </xf>
    <xf numFmtId="57" fontId="0" fillId="0" borderId="101" xfId="0" applyNumberFormat="1" applyBorder="1" applyAlignment="1">
      <alignment horizontal="right" vertical="center" wrapText="1"/>
    </xf>
    <xf numFmtId="57" fontId="0" fillId="0" borderId="101" xfId="0" applyNumberFormat="1" applyBorder="1" applyAlignment="1">
      <alignment vertical="center" wrapText="1"/>
    </xf>
    <xf numFmtId="3" fontId="0" fillId="0" borderId="169" xfId="0" applyNumberFormat="1" applyBorder="1" applyAlignment="1">
      <alignment vertical="center" wrapText="1"/>
    </xf>
    <xf numFmtId="188" fontId="0" fillId="0" borderId="49" xfId="6" applyNumberFormat="1" applyFont="1" applyFill="1" applyBorder="1" applyAlignment="1">
      <alignment vertical="center"/>
    </xf>
    <xf numFmtId="57" fontId="0" fillId="0" borderId="126" xfId="0" applyNumberFormat="1" applyBorder="1" applyAlignment="1">
      <alignment vertical="center" wrapText="1"/>
    </xf>
    <xf numFmtId="188" fontId="0" fillId="0" borderId="302" xfId="6" applyNumberFormat="1" applyFont="1" applyFill="1" applyBorder="1"/>
    <xf numFmtId="188" fontId="0" fillId="0" borderId="304" xfId="6" applyNumberFormat="1" applyFont="1" applyFill="1" applyBorder="1"/>
    <xf numFmtId="0" fontId="19" fillId="0" borderId="316" xfId="0" applyFont="1" applyBorder="1" applyAlignment="1">
      <alignment horizontal="distributed" vertical="center" wrapText="1"/>
    </xf>
    <xf numFmtId="0" fontId="19" fillId="0" borderId="317" xfId="0" applyFont="1" applyBorder="1" applyAlignment="1">
      <alignment horizontal="distributed" vertical="center" wrapText="1"/>
    </xf>
    <xf numFmtId="0" fontId="19" fillId="0" borderId="318" xfId="0" applyFont="1" applyBorder="1" applyAlignment="1">
      <alignment horizontal="distributed" vertical="center"/>
    </xf>
    <xf numFmtId="0" fontId="19" fillId="0" borderId="319" xfId="0" applyFont="1" applyBorder="1" applyAlignment="1">
      <alignment horizontal="distributed" vertical="center" wrapText="1"/>
    </xf>
    <xf numFmtId="0" fontId="19" fillId="0" borderId="320" xfId="0" applyFont="1" applyBorder="1" applyAlignment="1">
      <alignment horizontal="distributed" vertical="center" wrapText="1"/>
    </xf>
    <xf numFmtId="0" fontId="19" fillId="0" borderId="184" xfId="0" applyFont="1" applyBorder="1" applyAlignment="1">
      <alignment horizontal="distributed" vertical="center" shrinkToFit="1"/>
    </xf>
    <xf numFmtId="0" fontId="0" fillId="0" borderId="322" xfId="0" applyBorder="1"/>
    <xf numFmtId="0" fontId="0" fillId="0" borderId="323" xfId="0" applyBorder="1"/>
    <xf numFmtId="38" fontId="0" fillId="0" borderId="323" xfId="6" applyFont="1" applyFill="1" applyBorder="1" applyAlignment="1"/>
    <xf numFmtId="189" fontId="0" fillId="0" borderId="323" xfId="0" applyNumberFormat="1" applyBorder="1"/>
    <xf numFmtId="188" fontId="0" fillId="0" borderId="329" xfId="6" applyNumberFormat="1" applyFont="1" applyFill="1" applyBorder="1" applyAlignment="1">
      <alignment horizontal="right"/>
    </xf>
    <xf numFmtId="38" fontId="0" fillId="0" borderId="329" xfId="6" applyFont="1" applyFill="1" applyBorder="1"/>
    <xf numFmtId="38" fontId="0" fillId="0" borderId="330" xfId="6" applyFont="1" applyFill="1" applyBorder="1"/>
    <xf numFmtId="188" fontId="0" fillId="0" borderId="316" xfId="6" applyNumberFormat="1" applyFont="1" applyFill="1" applyBorder="1"/>
    <xf numFmtId="0" fontId="0" fillId="0" borderId="317" xfId="0" applyBorder="1"/>
    <xf numFmtId="38" fontId="0" fillId="0" borderId="316" xfId="6" applyFont="1" applyFill="1" applyBorder="1"/>
    <xf numFmtId="38" fontId="0" fillId="0" borderId="320" xfId="6" applyFont="1" applyFill="1" applyBorder="1"/>
    <xf numFmtId="188" fontId="0" fillId="0" borderId="331" xfId="6" applyNumberFormat="1" applyFont="1" applyFill="1" applyBorder="1"/>
    <xf numFmtId="38" fontId="0" fillId="0" borderId="331" xfId="6" applyFont="1" applyFill="1" applyBorder="1"/>
    <xf numFmtId="38" fontId="0" fillId="0" borderId="332" xfId="6" applyFont="1" applyFill="1" applyBorder="1"/>
    <xf numFmtId="188" fontId="0" fillId="0" borderId="329" xfId="6" applyNumberFormat="1" applyFont="1" applyFill="1" applyBorder="1"/>
    <xf numFmtId="189" fontId="0" fillId="0" borderId="317" xfId="0" applyNumberFormat="1" applyBorder="1"/>
    <xf numFmtId="188" fontId="0" fillId="0" borderId="184" xfId="6" applyNumberFormat="1" applyFont="1" applyFill="1" applyBorder="1" applyAlignment="1">
      <alignment horizontal="right" vertical="center"/>
    </xf>
    <xf numFmtId="188" fontId="0" fillId="0" borderId="197" xfId="6" applyNumberFormat="1" applyFont="1" applyFill="1" applyBorder="1" applyAlignment="1">
      <alignment horizontal="right" vertical="center"/>
    </xf>
    <xf numFmtId="188" fontId="0" fillId="0" borderId="126" xfId="6" applyNumberFormat="1" applyFont="1" applyFill="1" applyBorder="1" applyAlignment="1">
      <alignment horizontal="right" vertical="center"/>
    </xf>
    <xf numFmtId="0" fontId="19" fillId="0" borderId="118" xfId="0" applyFont="1" applyBorder="1" applyAlignment="1">
      <alignment horizontal="distributed" vertical="center" wrapText="1"/>
    </xf>
    <xf numFmtId="189" fontId="0" fillId="0" borderId="323" xfId="6" applyNumberFormat="1" applyFont="1" applyFill="1" applyBorder="1" applyAlignment="1"/>
    <xf numFmtId="3" fontId="0" fillId="0" borderId="323" xfId="0" applyNumberFormat="1" applyBorder="1"/>
    <xf numFmtId="188" fontId="0" fillId="0" borderId="320" xfId="6" applyNumberFormat="1" applyFont="1" applyFill="1" applyBorder="1"/>
    <xf numFmtId="188" fontId="0" fillId="0" borderId="321" xfId="6" applyNumberFormat="1" applyFont="1" applyFill="1" applyBorder="1" applyAlignment="1">
      <alignment vertical="center"/>
    </xf>
    <xf numFmtId="0" fontId="19" fillId="0" borderId="333" xfId="0" applyFont="1" applyBorder="1" applyAlignment="1">
      <alignment horizontal="distributed" vertical="center"/>
    </xf>
    <xf numFmtId="38" fontId="0" fillId="0" borderId="325" xfId="6" applyFont="1" applyFill="1" applyBorder="1" applyAlignment="1">
      <alignment vertical="center"/>
    </xf>
    <xf numFmtId="0" fontId="19" fillId="0" borderId="334" xfId="0" applyFont="1" applyBorder="1" applyAlignment="1">
      <alignment horizontal="distributed" vertical="center"/>
    </xf>
    <xf numFmtId="0" fontId="0" fillId="0" borderId="323" xfId="0" applyBorder="1" applyAlignment="1">
      <alignment vertical="center"/>
    </xf>
    <xf numFmtId="188" fontId="0" fillId="0" borderId="324" xfId="6" applyNumberFormat="1" applyFont="1" applyFill="1" applyBorder="1" applyAlignment="1">
      <alignment vertical="center"/>
    </xf>
    <xf numFmtId="188" fontId="0" fillId="0" borderId="327" xfId="6" applyNumberFormat="1" applyFont="1" applyFill="1" applyBorder="1" applyAlignment="1">
      <alignment vertical="center"/>
    </xf>
    <xf numFmtId="188" fontId="0" fillId="0" borderId="328" xfId="6" applyNumberFormat="1" applyFont="1" applyFill="1" applyBorder="1" applyAlignment="1">
      <alignment vertical="center"/>
    </xf>
    <xf numFmtId="188" fontId="0" fillId="0" borderId="325" xfId="6" applyNumberFormat="1" applyFont="1" applyFill="1" applyBorder="1" applyAlignment="1">
      <alignment vertical="center"/>
    </xf>
    <xf numFmtId="188" fontId="0" fillId="0" borderId="326" xfId="6" applyNumberFormat="1" applyFont="1" applyFill="1" applyBorder="1" applyAlignment="1">
      <alignment vertical="center"/>
    </xf>
    <xf numFmtId="188" fontId="0" fillId="0" borderId="160" xfId="6" applyNumberFormat="1" applyFont="1" applyFill="1" applyBorder="1" applyAlignment="1">
      <alignment horizontal="right" vertical="center"/>
    </xf>
    <xf numFmtId="188" fontId="0" fillId="0" borderId="316" xfId="6" applyNumberFormat="1" applyFont="1" applyFill="1" applyBorder="1" applyAlignment="1">
      <alignment vertical="center"/>
    </xf>
    <xf numFmtId="188" fontId="0" fillId="0" borderId="320" xfId="6" applyNumberFormat="1" applyFont="1" applyFill="1" applyBorder="1" applyAlignment="1">
      <alignment vertical="center"/>
    </xf>
    <xf numFmtId="188" fontId="0" fillId="0" borderId="321" xfId="7" applyNumberFormat="1" applyFont="1" applyFill="1" applyBorder="1" applyAlignment="1">
      <alignment vertical="center"/>
    </xf>
    <xf numFmtId="0" fontId="0" fillId="0" borderId="322" xfId="0" applyBorder="1" applyAlignment="1">
      <alignment vertical="center" wrapText="1"/>
    </xf>
    <xf numFmtId="57" fontId="0" fillId="0" borderId="335" xfId="0" applyNumberFormat="1" applyBorder="1" applyAlignment="1">
      <alignment horizontal="left" vertical="center" wrapText="1"/>
    </xf>
    <xf numFmtId="188" fontId="0" fillId="0" borderId="321" xfId="7" applyNumberFormat="1" applyFont="1" applyFill="1" applyBorder="1" applyAlignment="1"/>
    <xf numFmtId="38" fontId="0" fillId="0" borderId="324" xfId="7" applyFont="1" applyFill="1" applyBorder="1"/>
    <xf numFmtId="38" fontId="0" fillId="0" borderId="321" xfId="7" applyFont="1" applyFill="1" applyBorder="1"/>
    <xf numFmtId="188" fontId="0" fillId="0" borderId="325" xfId="7" applyNumberFormat="1" applyFont="1" applyFill="1" applyBorder="1" applyAlignment="1">
      <alignment vertical="center"/>
    </xf>
    <xf numFmtId="3" fontId="0" fillId="0" borderId="323" xfId="0" applyNumberFormat="1" applyBorder="1" applyAlignment="1">
      <alignment vertical="center"/>
    </xf>
    <xf numFmtId="57" fontId="0" fillId="0" borderId="336" xfId="0" applyNumberFormat="1" applyBorder="1" applyAlignment="1">
      <alignment horizontal="center" vertical="center"/>
    </xf>
    <xf numFmtId="188" fontId="0" fillId="0" borderId="325" xfId="7" applyNumberFormat="1" applyFont="1" applyFill="1" applyBorder="1" applyAlignment="1"/>
    <xf numFmtId="38" fontId="0" fillId="0" borderId="323" xfId="7" applyFont="1" applyFill="1" applyBorder="1" applyAlignment="1"/>
    <xf numFmtId="38" fontId="0" fillId="0" borderId="326" xfId="7" applyFont="1" applyFill="1" applyBorder="1"/>
    <xf numFmtId="38" fontId="0" fillId="0" borderId="325" xfId="7" applyFont="1" applyFill="1" applyBorder="1"/>
    <xf numFmtId="57" fontId="0" fillId="0" borderId="336" xfId="0" applyNumberFormat="1" applyBorder="1" applyAlignment="1">
      <alignment horizontal="right" vertical="center"/>
    </xf>
    <xf numFmtId="57" fontId="0" fillId="0" borderId="336" xfId="0" applyNumberFormat="1" applyBorder="1" applyAlignment="1">
      <alignment vertical="center"/>
    </xf>
    <xf numFmtId="188" fontId="0" fillId="0" borderId="325" xfId="7" applyNumberFormat="1" applyFont="1" applyFill="1" applyBorder="1"/>
    <xf numFmtId="188" fontId="0" fillId="0" borderId="325" xfId="6" applyNumberFormat="1" applyFont="1" applyFill="1" applyBorder="1"/>
    <xf numFmtId="188" fontId="0" fillId="0" borderId="326" xfId="6" applyNumberFormat="1" applyFont="1" applyFill="1" applyBorder="1"/>
    <xf numFmtId="38" fontId="0" fillId="0" borderId="325" xfId="6" applyFont="1" applyFill="1" applyBorder="1"/>
    <xf numFmtId="38" fontId="0" fillId="0" borderId="326" xfId="6" applyFont="1" applyFill="1" applyBorder="1"/>
    <xf numFmtId="0" fontId="0" fillId="0" borderId="317" xfId="0" applyBorder="1" applyAlignment="1">
      <alignment vertical="center"/>
    </xf>
    <xf numFmtId="57" fontId="0" fillId="0" borderId="318" xfId="0" applyNumberFormat="1" applyBorder="1" applyAlignment="1">
      <alignment vertical="center"/>
    </xf>
    <xf numFmtId="0" fontId="0" fillId="0" borderId="338" xfId="0" applyBorder="1"/>
    <xf numFmtId="189" fontId="0" fillId="0" borderId="30" xfId="0" applyNumberFormat="1" applyBorder="1"/>
    <xf numFmtId="0" fontId="0" fillId="0" borderId="339" xfId="0" applyBorder="1" applyAlignment="1">
      <alignment horizontal="right"/>
    </xf>
    <xf numFmtId="0" fontId="0" fillId="0" borderId="340" xfId="0" applyBorder="1" applyAlignment="1">
      <alignment horizontal="right"/>
    </xf>
    <xf numFmtId="188" fontId="0" fillId="0" borderId="329" xfId="7" applyNumberFormat="1" applyFont="1" applyFill="1" applyBorder="1" applyAlignment="1">
      <alignment horizontal="right"/>
    </xf>
    <xf numFmtId="40" fontId="0" fillId="0" borderId="329" xfId="7" applyNumberFormat="1" applyFont="1" applyFill="1" applyBorder="1" applyAlignment="1"/>
    <xf numFmtId="38" fontId="0" fillId="0" borderId="330" xfId="7" applyFont="1" applyFill="1" applyBorder="1"/>
    <xf numFmtId="38" fontId="0" fillId="0" borderId="329" xfId="7" applyFont="1" applyFill="1" applyBorder="1"/>
    <xf numFmtId="188" fontId="0" fillId="0" borderId="316" xfId="7" applyNumberFormat="1" applyFont="1" applyFill="1" applyBorder="1" applyAlignment="1"/>
    <xf numFmtId="40" fontId="0" fillId="0" borderId="316" xfId="7" applyNumberFormat="1" applyFont="1" applyFill="1" applyBorder="1" applyAlignment="1"/>
    <xf numFmtId="38" fontId="0" fillId="0" borderId="320" xfId="7" applyFont="1" applyFill="1" applyBorder="1"/>
    <xf numFmtId="38" fontId="0" fillId="0" borderId="316" xfId="7" applyFont="1" applyFill="1" applyBorder="1"/>
    <xf numFmtId="188" fontId="0" fillId="0" borderId="331" xfId="7" applyNumberFormat="1" applyFont="1" applyFill="1" applyBorder="1" applyAlignment="1"/>
    <xf numFmtId="38" fontId="0" fillId="0" borderId="331" xfId="7" applyFont="1" applyFill="1" applyBorder="1" applyAlignment="1"/>
    <xf numFmtId="38" fontId="0" fillId="0" borderId="332" xfId="7" applyFont="1" applyFill="1" applyBorder="1"/>
    <xf numFmtId="38" fontId="0" fillId="0" borderId="331" xfId="7" applyFont="1" applyFill="1" applyBorder="1"/>
    <xf numFmtId="188" fontId="0" fillId="0" borderId="329" xfId="7" applyNumberFormat="1" applyFont="1" applyFill="1" applyBorder="1" applyAlignment="1"/>
    <xf numFmtId="38" fontId="0" fillId="0" borderId="329" xfId="7" applyFont="1" applyFill="1" applyBorder="1" applyAlignment="1"/>
    <xf numFmtId="38" fontId="0" fillId="0" borderId="316" xfId="7" applyFont="1" applyFill="1" applyBorder="1" applyAlignment="1"/>
    <xf numFmtId="188" fontId="0" fillId="0" borderId="184" xfId="7" applyNumberFormat="1" applyFont="1" applyFill="1" applyBorder="1" applyAlignment="1">
      <alignment horizontal="right" vertical="center"/>
    </xf>
    <xf numFmtId="57" fontId="0" fillId="0" borderId="61" xfId="0" quotePrefix="1" applyNumberFormat="1" applyBorder="1" applyAlignment="1">
      <alignment horizontal="left"/>
    </xf>
    <xf numFmtId="188" fontId="0" fillId="0" borderId="197" xfId="7" applyNumberFormat="1" applyFont="1" applyFill="1" applyBorder="1" applyAlignment="1">
      <alignment horizontal="right" vertical="center"/>
    </xf>
    <xf numFmtId="40" fontId="0" fillId="0" borderId="323" xfId="7" applyNumberFormat="1" applyFont="1" applyFill="1" applyBorder="1" applyAlignment="1"/>
    <xf numFmtId="188" fontId="0" fillId="0" borderId="126" xfId="7" applyNumberFormat="1" applyFont="1" applyFill="1" applyBorder="1" applyAlignment="1">
      <alignment horizontal="right" vertical="center"/>
    </xf>
    <xf numFmtId="189" fontId="0" fillId="0" borderId="323" xfId="7" applyNumberFormat="1" applyFont="1" applyFill="1" applyBorder="1" applyAlignment="1"/>
    <xf numFmtId="188" fontId="0" fillId="0" borderId="320" xfId="7" applyNumberFormat="1" applyFont="1" applyFill="1" applyBorder="1"/>
    <xf numFmtId="188" fontId="0" fillId="0" borderId="316" xfId="7" applyNumberFormat="1" applyFont="1" applyFill="1" applyBorder="1"/>
    <xf numFmtId="40" fontId="0" fillId="0" borderId="325" xfId="7" applyNumberFormat="1" applyFont="1" applyFill="1" applyBorder="1" applyAlignment="1">
      <alignment vertical="center"/>
    </xf>
    <xf numFmtId="188" fontId="0" fillId="0" borderId="324" xfId="7" applyNumberFormat="1" applyFont="1" applyFill="1" applyBorder="1" applyAlignment="1">
      <alignment vertical="center"/>
    </xf>
    <xf numFmtId="188" fontId="0" fillId="0" borderId="327" xfId="7" applyNumberFormat="1" applyFont="1" applyFill="1" applyBorder="1" applyAlignment="1">
      <alignment vertical="center"/>
    </xf>
    <xf numFmtId="188" fontId="0" fillId="0" borderId="328" xfId="7" applyNumberFormat="1" applyFont="1" applyFill="1" applyBorder="1" applyAlignment="1">
      <alignment vertical="center"/>
    </xf>
    <xf numFmtId="188" fontId="0" fillId="0" borderId="326" xfId="7" applyNumberFormat="1" applyFont="1" applyFill="1" applyBorder="1" applyAlignment="1">
      <alignment vertical="center"/>
    </xf>
    <xf numFmtId="188" fontId="0" fillId="0" borderId="160" xfId="7" applyNumberFormat="1" applyFont="1" applyFill="1" applyBorder="1" applyAlignment="1">
      <alignment horizontal="right" vertical="center"/>
    </xf>
    <xf numFmtId="188" fontId="0" fillId="0" borderId="316" xfId="7" applyNumberFormat="1" applyFont="1" applyFill="1" applyBorder="1" applyAlignment="1">
      <alignment vertical="center"/>
    </xf>
    <xf numFmtId="188" fontId="0" fillId="0" borderId="320" xfId="7" applyNumberFormat="1" applyFont="1" applyFill="1" applyBorder="1" applyAlignment="1">
      <alignment vertical="center"/>
    </xf>
    <xf numFmtId="57" fontId="0" fillId="0" borderId="335" xfId="0" applyNumberFormat="1" applyBorder="1" applyAlignment="1">
      <alignment horizontal="left"/>
    </xf>
    <xf numFmtId="188" fontId="0" fillId="0" borderId="342" xfId="7" applyNumberFormat="1" applyFont="1" applyFill="1" applyBorder="1" applyAlignment="1"/>
    <xf numFmtId="38" fontId="0" fillId="0" borderId="324" xfId="7" applyFont="1" applyFill="1" applyBorder="1" applyAlignment="1"/>
    <xf numFmtId="38" fontId="0" fillId="0" borderId="321" xfId="7" applyFont="1" applyFill="1" applyBorder="1" applyAlignment="1"/>
    <xf numFmtId="57" fontId="0" fillId="0" borderId="336" xfId="0" applyNumberFormat="1" applyBorder="1" applyAlignment="1">
      <alignment horizontal="center"/>
    </xf>
    <xf numFmtId="188" fontId="0" fillId="0" borderId="343" xfId="7" applyNumberFormat="1" applyFont="1" applyFill="1" applyBorder="1" applyAlignment="1"/>
    <xf numFmtId="38" fontId="0" fillId="0" borderId="326" xfId="7" applyFont="1" applyFill="1" applyBorder="1" applyAlignment="1"/>
    <xf numFmtId="38" fontId="0" fillId="0" borderId="325" xfId="7" applyFont="1" applyFill="1" applyBorder="1" applyAlignment="1"/>
    <xf numFmtId="0" fontId="0" fillId="0" borderId="336" xfId="0" applyBorder="1" applyAlignment="1">
      <alignment horizontal="right"/>
    </xf>
    <xf numFmtId="188" fontId="0" fillId="0" borderId="326" xfId="7" applyNumberFormat="1" applyFont="1" applyFill="1" applyBorder="1" applyAlignment="1"/>
    <xf numFmtId="40" fontId="0" fillId="0" borderId="325" xfId="7" applyNumberFormat="1" applyFont="1" applyFill="1" applyBorder="1" applyAlignment="1"/>
    <xf numFmtId="0" fontId="10" fillId="0" borderId="0" xfId="2" applyFont="1"/>
    <xf numFmtId="0" fontId="33" fillId="0" borderId="0" xfId="2" applyFont="1" applyAlignment="1">
      <alignment horizontal="left"/>
    </xf>
    <xf numFmtId="0" fontId="10" fillId="0" borderId="0" xfId="2" applyFont="1" applyAlignment="1">
      <alignment horizontal="distributed"/>
    </xf>
    <xf numFmtId="0" fontId="10" fillId="0" borderId="0" xfId="2" applyFont="1" applyAlignment="1">
      <alignment horizontal="center"/>
    </xf>
    <xf numFmtId="0" fontId="3" fillId="0" borderId="0" xfId="2" applyFont="1" applyAlignment="1">
      <alignment horizontal="center"/>
    </xf>
    <xf numFmtId="0" fontId="3" fillId="0" borderId="0" xfId="2" applyFont="1" applyAlignment="1">
      <alignment horizontal="right"/>
    </xf>
    <xf numFmtId="0" fontId="6" fillId="0" borderId="152" xfId="2" applyFont="1" applyBorder="1" applyAlignment="1">
      <alignment horizontal="center" vertical="center"/>
    </xf>
    <xf numFmtId="0" fontId="6" fillId="0" borderId="79" xfId="2" applyFont="1" applyBorder="1" applyAlignment="1">
      <alignment horizontal="center" vertical="center"/>
    </xf>
    <xf numFmtId="0" fontId="6" fillId="0" borderId="42" xfId="2" applyFont="1" applyBorder="1" applyAlignment="1">
      <alignment horizontal="center" vertical="center"/>
    </xf>
    <xf numFmtId="0" fontId="6" fillId="0" borderId="41" xfId="2" applyFont="1" applyBorder="1" applyAlignment="1">
      <alignment horizontal="center" vertical="center"/>
    </xf>
    <xf numFmtId="0" fontId="6" fillId="0" borderId="21" xfId="2" applyFont="1" applyBorder="1" applyAlignment="1">
      <alignment horizontal="center" vertical="center"/>
    </xf>
    <xf numFmtId="0" fontId="6" fillId="0" borderId="0" xfId="2" applyFont="1" applyAlignment="1">
      <alignment horizontal="center" vertical="center"/>
    </xf>
    <xf numFmtId="0" fontId="6" fillId="0" borderId="50" xfId="2" applyFont="1" applyBorder="1" applyAlignment="1">
      <alignment horizontal="center" vertical="center"/>
    </xf>
    <xf numFmtId="0" fontId="6" fillId="0" borderId="34" xfId="2" applyFont="1" applyBorder="1" applyAlignment="1">
      <alignment horizontal="center" vertical="center"/>
    </xf>
    <xf numFmtId="0" fontId="6" fillId="0" borderId="52" xfId="2" applyFont="1" applyBorder="1" applyAlignment="1">
      <alignment horizontal="center" vertical="center"/>
    </xf>
    <xf numFmtId="0" fontId="6" fillId="0" borderId="30" xfId="2" applyFont="1" applyBorder="1" applyAlignment="1">
      <alignment horizontal="center" vertical="center"/>
    </xf>
    <xf numFmtId="0" fontId="6" fillId="0" borderId="46" xfId="2" applyFont="1" applyBorder="1" applyAlignment="1">
      <alignment horizontal="center" vertical="center"/>
    </xf>
    <xf numFmtId="0" fontId="6" fillId="0" borderId="45" xfId="2" applyFont="1" applyBorder="1" applyAlignment="1">
      <alignment horizontal="center" vertical="center"/>
    </xf>
    <xf numFmtId="0" fontId="5" fillId="0" borderId="6" xfId="2" applyFont="1" applyBorder="1" applyAlignment="1">
      <alignment horizontal="distributed" vertical="center"/>
    </xf>
    <xf numFmtId="0" fontId="5" fillId="0" borderId="43" xfId="2" applyFont="1" applyBorder="1" applyAlignment="1">
      <alignment horizontal="distributed" vertical="center"/>
    </xf>
    <xf numFmtId="0" fontId="6" fillId="0" borderId="43" xfId="2" applyFont="1" applyBorder="1" applyAlignment="1">
      <alignment horizontal="center" vertical="center"/>
    </xf>
    <xf numFmtId="176" fontId="34" fillId="0" borderId="43" xfId="2" applyNumberFormat="1" applyFont="1" applyBorder="1" applyAlignment="1">
      <alignment horizontal="right" vertical="center"/>
    </xf>
    <xf numFmtId="176" fontId="34" fillId="0" borderId="48" xfId="2" applyNumberFormat="1" applyFont="1" applyBorder="1" applyAlignment="1">
      <alignment horizontal="right" vertical="center"/>
    </xf>
    <xf numFmtId="176" fontId="34" fillId="0" borderId="346" xfId="2" applyNumberFormat="1" applyFont="1" applyBorder="1" applyAlignment="1">
      <alignment horizontal="right" vertical="center"/>
    </xf>
    <xf numFmtId="0" fontId="5" fillId="0" borderId="1" xfId="2" applyFont="1" applyBorder="1" applyAlignment="1">
      <alignment horizontal="distributed" vertical="center"/>
    </xf>
    <xf numFmtId="0" fontId="5" fillId="0" borderId="31" xfId="2" applyFont="1" applyBorder="1" applyAlignment="1">
      <alignment horizontal="distributed" vertical="center"/>
    </xf>
    <xf numFmtId="57" fontId="34" fillId="0" borderId="33" xfId="2" applyNumberFormat="1" applyFont="1" applyBorder="1" applyAlignment="1">
      <alignment horizontal="center" vertical="center"/>
    </xf>
    <xf numFmtId="57" fontId="34" fillId="0" borderId="31" xfId="2" applyNumberFormat="1" applyFont="1" applyBorder="1" applyAlignment="1">
      <alignment horizontal="center" vertical="center"/>
    </xf>
    <xf numFmtId="0" fontId="34" fillId="0" borderId="33" xfId="2" applyFont="1" applyBorder="1" applyAlignment="1">
      <alignment horizontal="center" vertical="center"/>
    </xf>
    <xf numFmtId="176" fontId="34" fillId="0" borderId="31" xfId="2" applyNumberFormat="1" applyFont="1" applyBorder="1" applyAlignment="1">
      <alignment horizontal="right" vertical="center"/>
    </xf>
    <xf numFmtId="176" fontId="34" fillId="0" borderId="11" xfId="2" applyNumberFormat="1" applyFont="1" applyBorder="1" applyAlignment="1">
      <alignment horizontal="right" vertical="center"/>
    </xf>
    <xf numFmtId="176" fontId="34" fillId="0" borderId="347" xfId="2" applyNumberFormat="1" applyFont="1" applyBorder="1" applyAlignment="1">
      <alignment horizontal="right" vertical="center"/>
    </xf>
    <xf numFmtId="0" fontId="34" fillId="0" borderId="31" xfId="2" applyFont="1" applyBorder="1" applyAlignment="1">
      <alignment horizontal="center" vertical="center"/>
    </xf>
    <xf numFmtId="0" fontId="5" fillId="0" borderId="68" xfId="2" applyFont="1" applyBorder="1" applyAlignment="1">
      <alignment horizontal="distributed" vertical="center"/>
    </xf>
    <xf numFmtId="57" fontId="34" fillId="0" borderId="68" xfId="2" applyNumberFormat="1" applyFont="1" applyBorder="1" applyAlignment="1">
      <alignment horizontal="center" vertical="center"/>
    </xf>
    <xf numFmtId="0" fontId="34" fillId="0" borderId="68" xfId="2" applyFont="1" applyBorder="1" applyAlignment="1">
      <alignment horizontal="center" vertical="center"/>
    </xf>
    <xf numFmtId="176" fontId="34" fillId="0" borderId="68" xfId="2" applyNumberFormat="1" applyFont="1" applyBorder="1" applyAlignment="1">
      <alignment horizontal="right" vertical="center"/>
    </xf>
    <xf numFmtId="176" fontId="34" fillId="0" borderId="67" xfId="2" applyNumberFormat="1" applyFont="1" applyBorder="1" applyAlignment="1">
      <alignment horizontal="right" vertical="center"/>
    </xf>
    <xf numFmtId="176" fontId="34" fillId="0" borderId="348" xfId="2" applyNumberFormat="1" applyFont="1" applyBorder="1" applyAlignment="1">
      <alignment horizontal="right" vertical="center"/>
    </xf>
    <xf numFmtId="0" fontId="5" fillId="0" borderId="33" xfId="2" applyFont="1" applyBorder="1" applyAlignment="1">
      <alignment horizontal="distributed" vertical="center"/>
    </xf>
    <xf numFmtId="176" fontId="34" fillId="0" borderId="33" xfId="2" applyNumberFormat="1" applyFont="1" applyBorder="1" applyAlignment="1">
      <alignment horizontal="right" vertical="center"/>
    </xf>
    <xf numFmtId="176" fontId="34" fillId="0" borderId="49" xfId="2" applyNumberFormat="1" applyFont="1" applyBorder="1" applyAlignment="1">
      <alignment horizontal="right" vertical="center"/>
    </xf>
    <xf numFmtId="176" fontId="34" fillId="0" borderId="99" xfId="2" applyNumberFormat="1" applyFont="1" applyBorder="1" applyAlignment="1">
      <alignment horizontal="right" vertical="center"/>
    </xf>
    <xf numFmtId="0" fontId="5" fillId="0" borderId="11" xfId="2" applyFont="1" applyBorder="1" applyAlignment="1">
      <alignment horizontal="distributed" vertical="center"/>
    </xf>
    <xf numFmtId="176" fontId="34" fillId="0" borderId="188" xfId="2" applyNumberFormat="1" applyFont="1" applyBorder="1" applyAlignment="1">
      <alignment horizontal="right" vertical="center"/>
    </xf>
    <xf numFmtId="0" fontId="34" fillId="0" borderId="0" xfId="2" applyFont="1"/>
    <xf numFmtId="0" fontId="5" fillId="0" borderId="69" xfId="2" applyFont="1" applyBorder="1" applyAlignment="1">
      <alignment horizontal="distributed" vertical="center"/>
    </xf>
    <xf numFmtId="57" fontId="34" fillId="0" borderId="69" xfId="2" applyNumberFormat="1" applyFont="1" applyBorder="1" applyAlignment="1">
      <alignment horizontal="center" vertical="center"/>
    </xf>
    <xf numFmtId="0" fontId="34" fillId="0" borderId="69" xfId="2" applyFont="1" applyBorder="1" applyAlignment="1">
      <alignment horizontal="center" vertical="center"/>
    </xf>
    <xf numFmtId="176" fontId="34" fillId="0" borderId="69" xfId="2" applyNumberFormat="1" applyFont="1" applyBorder="1" applyAlignment="1">
      <alignment horizontal="right" vertical="center"/>
    </xf>
    <xf numFmtId="176" fontId="34" fillId="0" borderId="171" xfId="2" applyNumberFormat="1" applyFont="1" applyBorder="1" applyAlignment="1">
      <alignment horizontal="right" vertical="center"/>
    </xf>
    <xf numFmtId="176" fontId="34" fillId="0" borderId="349" xfId="2" applyNumberFormat="1" applyFont="1" applyBorder="1" applyAlignment="1">
      <alignment horizontal="right" vertical="center"/>
    </xf>
    <xf numFmtId="0" fontId="5" fillId="0" borderId="16" xfId="2" applyFont="1" applyBorder="1" applyAlignment="1">
      <alignment horizontal="distributed" vertical="center"/>
    </xf>
    <xf numFmtId="0" fontId="5" fillId="0" borderId="23" xfId="2" applyFont="1" applyBorder="1" applyAlignment="1">
      <alignment horizontal="distributed" vertical="center"/>
    </xf>
    <xf numFmtId="57" fontId="34" fillId="5" borderId="31" xfId="2" applyNumberFormat="1" applyFont="1" applyFill="1" applyBorder="1" applyAlignment="1">
      <alignment horizontal="center" vertical="center"/>
    </xf>
    <xf numFmtId="0" fontId="34" fillId="5" borderId="33" xfId="2" applyFont="1" applyFill="1" applyBorder="1" applyAlignment="1">
      <alignment horizontal="center" vertical="center"/>
    </xf>
    <xf numFmtId="176" fontId="34" fillId="5" borderId="31" xfId="2" applyNumberFormat="1" applyFont="1" applyFill="1" applyBorder="1" applyAlignment="1">
      <alignment vertical="center"/>
    </xf>
    <xf numFmtId="176" fontId="34" fillId="0" borderId="31" xfId="2" applyNumberFormat="1" applyFont="1" applyBorder="1" applyAlignment="1">
      <alignment vertical="center"/>
    </xf>
    <xf numFmtId="176" fontId="34" fillId="0" borderId="39" xfId="2" applyNumberFormat="1" applyFont="1" applyBorder="1" applyAlignment="1">
      <alignment vertical="center"/>
    </xf>
    <xf numFmtId="176" fontId="34" fillId="5" borderId="31" xfId="2" applyNumberFormat="1" applyFont="1" applyFill="1" applyBorder="1" applyAlignment="1">
      <alignment horizontal="right" vertical="center"/>
    </xf>
    <xf numFmtId="176" fontId="34" fillId="0" borderId="66" xfId="2" applyNumberFormat="1" applyFont="1" applyBorder="1" applyAlignment="1">
      <alignment horizontal="right" vertical="center"/>
    </xf>
    <xf numFmtId="176" fontId="34" fillId="0" borderId="76" xfId="2" applyNumberFormat="1" applyFont="1" applyBorder="1" applyAlignment="1">
      <alignment horizontal="right" vertical="center"/>
    </xf>
    <xf numFmtId="177" fontId="34" fillId="0" borderId="33" xfId="2" applyNumberFormat="1" applyFont="1" applyBorder="1" applyAlignment="1">
      <alignment vertical="center"/>
    </xf>
    <xf numFmtId="0" fontId="5" fillId="0" borderId="26" xfId="2" applyFont="1" applyBorder="1" applyAlignment="1">
      <alignment horizontal="distributed" vertical="center"/>
    </xf>
    <xf numFmtId="176" fontId="34" fillId="0" borderId="56" xfId="2" applyNumberFormat="1" applyFont="1" applyBorder="1" applyAlignment="1">
      <alignment horizontal="right" vertical="center"/>
    </xf>
    <xf numFmtId="176" fontId="34" fillId="0" borderId="351" xfId="2" applyNumberFormat="1" applyFont="1" applyBorder="1" applyAlignment="1">
      <alignment horizontal="right" vertical="center"/>
    </xf>
    <xf numFmtId="192" fontId="34" fillId="0" borderId="56" xfId="2" applyNumberFormat="1" applyFont="1" applyBorder="1" applyAlignment="1">
      <alignment horizontal="center" vertical="center"/>
    </xf>
    <xf numFmtId="0" fontId="34" fillId="0" borderId="351" xfId="2" applyFont="1" applyBorder="1" applyAlignment="1">
      <alignment horizontal="center" vertical="center"/>
    </xf>
    <xf numFmtId="176" fontId="6" fillId="0" borderId="79" xfId="2" applyNumberFormat="1" applyFont="1" applyBorder="1" applyAlignment="1">
      <alignment vertical="center" wrapText="1"/>
    </xf>
    <xf numFmtId="176" fontId="10" fillId="0" borderId="0" xfId="2" applyNumberFormat="1" applyFont="1" applyAlignment="1">
      <alignment horizontal="center"/>
    </xf>
    <xf numFmtId="0" fontId="5" fillId="0" borderId="0" xfId="2" applyFont="1" applyAlignment="1">
      <alignment horizontal="distributed"/>
    </xf>
    <xf numFmtId="176" fontId="32" fillId="0" borderId="0" xfId="8" applyNumberFormat="1" applyFont="1" applyAlignment="1">
      <alignment vertical="center"/>
    </xf>
    <xf numFmtId="176" fontId="18" fillId="0" borderId="0" xfId="8" applyNumberFormat="1" applyFont="1" applyAlignment="1">
      <alignment vertical="center"/>
    </xf>
    <xf numFmtId="176" fontId="32" fillId="0" borderId="0" xfId="8" applyNumberFormat="1" applyFont="1" applyAlignment="1">
      <alignment horizontal="right" vertical="center"/>
    </xf>
    <xf numFmtId="176" fontId="32" fillId="0" borderId="40" xfId="8" applyNumberFormat="1" applyFont="1" applyBorder="1" applyAlignment="1">
      <alignment horizontal="centerContinuous" vertical="center"/>
    </xf>
    <xf numFmtId="176" fontId="32" fillId="0" borderId="51" xfId="8" applyNumberFormat="1" applyFont="1" applyBorder="1" applyAlignment="1">
      <alignment horizontal="centerContinuous" vertical="center"/>
    </xf>
    <xf numFmtId="49" fontId="32" fillId="0" borderId="1" xfId="8" applyNumberFormat="1" applyFont="1" applyBorder="1" applyAlignment="1">
      <alignment horizontal="center" vertical="center"/>
    </xf>
    <xf numFmtId="49" fontId="32" fillId="0" borderId="31" xfId="8" applyNumberFormat="1" applyFont="1" applyBorder="1" applyAlignment="1">
      <alignment horizontal="center" vertical="center"/>
    </xf>
    <xf numFmtId="176" fontId="32" fillId="0" borderId="11" xfId="8" applyNumberFormat="1" applyFont="1" applyBorder="1" applyAlignment="1">
      <alignment horizontal="center" vertical="center"/>
    </xf>
    <xf numFmtId="49" fontId="32" fillId="0" borderId="2" xfId="8" applyNumberFormat="1" applyFont="1" applyBorder="1" applyAlignment="1">
      <alignment horizontal="center" vertical="center"/>
    </xf>
    <xf numFmtId="49" fontId="32" fillId="0" borderId="11" xfId="8" applyNumberFormat="1" applyFont="1" applyBorder="1" applyAlignment="1">
      <alignment horizontal="center" vertical="center"/>
    </xf>
    <xf numFmtId="49" fontId="32" fillId="0" borderId="10" xfId="8" applyNumberFormat="1" applyFont="1" applyBorder="1" applyAlignment="1">
      <alignment horizontal="center" vertical="center"/>
    </xf>
    <xf numFmtId="176" fontId="32" fillId="0" borderId="0" xfId="8" applyNumberFormat="1" applyFont="1" applyAlignment="1">
      <alignment vertical="center" wrapText="1"/>
    </xf>
    <xf numFmtId="176" fontId="32" fillId="0" borderId="1" xfId="8" applyNumberFormat="1" applyFont="1" applyBorder="1" applyAlignment="1">
      <alignment horizontal="distributed" vertical="center"/>
    </xf>
    <xf numFmtId="176" fontId="32" fillId="0" borderId="2" xfId="8" applyNumberFormat="1" applyFont="1" applyBorder="1" applyAlignment="1">
      <alignment horizontal="distributed" vertical="center"/>
    </xf>
    <xf numFmtId="176" fontId="32" fillId="0" borderId="1" xfId="8" applyNumberFormat="1" applyFont="1" applyBorder="1" applyAlignment="1">
      <alignment horizontal="right" vertical="center"/>
    </xf>
    <xf numFmtId="176" fontId="32" fillId="0" borderId="31" xfId="8" applyNumberFormat="1" applyFont="1" applyBorder="1" applyAlignment="1">
      <alignment horizontal="right" vertical="center"/>
    </xf>
    <xf numFmtId="176" fontId="32" fillId="0" borderId="11" xfId="8" applyNumberFormat="1" applyFont="1" applyBorder="1" applyAlignment="1">
      <alignment horizontal="right" vertical="center"/>
    </xf>
    <xf numFmtId="176" fontId="32" fillId="0" borderId="2" xfId="8" applyNumberFormat="1" applyFont="1" applyBorder="1" applyAlignment="1">
      <alignment horizontal="right" vertical="center"/>
    </xf>
    <xf numFmtId="176" fontId="32" fillId="0" borderId="10" xfId="8" applyNumberFormat="1" applyFont="1" applyBorder="1" applyAlignment="1">
      <alignment horizontal="right" vertical="center"/>
    </xf>
    <xf numFmtId="176" fontId="32" fillId="0" borderId="9" xfId="8" applyNumberFormat="1" applyFont="1" applyBorder="1" applyAlignment="1">
      <alignment horizontal="right" vertical="center"/>
    </xf>
    <xf numFmtId="176" fontId="32" fillId="0" borderId="1" xfId="8" applyNumberFormat="1" applyFont="1" applyBorder="1" applyAlignment="1">
      <alignment vertical="center"/>
    </xf>
    <xf numFmtId="176" fontId="32" fillId="0" borderId="31" xfId="8" applyNumberFormat="1" applyFont="1" applyBorder="1" applyAlignment="1">
      <alignment vertical="center"/>
    </xf>
    <xf numFmtId="176" fontId="32" fillId="0" borderId="11" xfId="8" applyNumberFormat="1" applyFont="1" applyBorder="1" applyAlignment="1">
      <alignment vertical="center"/>
    </xf>
    <xf numFmtId="176" fontId="32" fillId="0" borderId="2" xfId="8" applyNumberFormat="1" applyFont="1" applyBorder="1" applyAlignment="1">
      <alignment vertical="center"/>
    </xf>
    <xf numFmtId="176" fontId="32" fillId="0" borderId="10" xfId="8" applyNumberFormat="1" applyFont="1" applyBorder="1" applyAlignment="1">
      <alignment vertical="center"/>
    </xf>
    <xf numFmtId="176" fontId="32" fillId="0" borderId="9" xfId="8" applyNumberFormat="1" applyFont="1" applyBorder="1" applyAlignment="1">
      <alignment vertical="center"/>
    </xf>
    <xf numFmtId="176" fontId="32" fillId="0" borderId="67" xfId="8" applyNumberFormat="1" applyFont="1" applyBorder="1" applyAlignment="1">
      <alignment horizontal="distributed" vertical="center"/>
    </xf>
    <xf numFmtId="176" fontId="32" fillId="0" borderId="353" xfId="8" applyNumberFormat="1" applyFont="1" applyBorder="1" applyAlignment="1">
      <alignment horizontal="right" vertical="center"/>
    </xf>
    <xf numFmtId="176" fontId="32" fillId="0" borderId="68" xfId="8" applyNumberFormat="1" applyFont="1" applyBorder="1" applyAlignment="1">
      <alignment horizontal="right" vertical="center"/>
    </xf>
    <xf numFmtId="176" fontId="32" fillId="0" borderId="188" xfId="8" applyNumberFormat="1" applyFont="1" applyBorder="1" applyAlignment="1">
      <alignment horizontal="right" vertical="center"/>
    </xf>
    <xf numFmtId="176" fontId="32" fillId="0" borderId="67" xfId="8" applyNumberFormat="1" applyFont="1" applyBorder="1" applyAlignment="1">
      <alignment horizontal="right" vertical="center"/>
    </xf>
    <xf numFmtId="176" fontId="32" fillId="0" borderId="67" xfId="8" applyNumberFormat="1" applyFont="1" applyBorder="1" applyAlignment="1">
      <alignment vertical="center"/>
    </xf>
    <xf numFmtId="176" fontId="32" fillId="0" borderId="68" xfId="8" applyNumberFormat="1" applyFont="1" applyBorder="1" applyAlignment="1">
      <alignment vertical="center"/>
    </xf>
    <xf numFmtId="176" fontId="32" fillId="0" borderId="353" xfId="8" applyNumberFormat="1" applyFont="1" applyBorder="1" applyAlignment="1">
      <alignment vertical="center"/>
    </xf>
    <xf numFmtId="176" fontId="32" fillId="0" borderId="185" xfId="8" applyNumberFormat="1" applyFont="1" applyBorder="1" applyAlignment="1">
      <alignment horizontal="right" vertical="center"/>
    </xf>
    <xf numFmtId="176" fontId="32" fillId="0" borderId="354" xfId="8" applyNumberFormat="1" applyFont="1" applyBorder="1" applyAlignment="1">
      <alignment vertical="center"/>
    </xf>
    <xf numFmtId="176" fontId="32" fillId="0" borderId="3" xfId="8" applyNumberFormat="1" applyFont="1" applyBorder="1" applyAlignment="1">
      <alignment horizontal="distributed" vertical="center"/>
    </xf>
    <xf numFmtId="176" fontId="32" fillId="0" borderId="8" xfId="8" applyNumberFormat="1" applyFont="1" applyBorder="1" applyAlignment="1">
      <alignment vertical="center"/>
    </xf>
    <xf numFmtId="176" fontId="32" fillId="0" borderId="33" xfId="8" applyNumberFormat="1" applyFont="1" applyBorder="1" applyAlignment="1">
      <alignment vertical="center"/>
    </xf>
    <xf numFmtId="176" fontId="32" fillId="0" borderId="49" xfId="8" applyNumberFormat="1" applyFont="1" applyBorder="1" applyAlignment="1">
      <alignment vertical="center"/>
    </xf>
    <xf numFmtId="176" fontId="32" fillId="0" borderId="3" xfId="8" applyNumberFormat="1" applyFont="1" applyBorder="1" applyAlignment="1">
      <alignment vertical="center"/>
    </xf>
    <xf numFmtId="176" fontId="32" fillId="0" borderId="3" xfId="8" applyNumberFormat="1" applyFont="1" applyBorder="1" applyAlignment="1">
      <alignment horizontal="right" vertical="center"/>
    </xf>
    <xf numFmtId="176" fontId="32" fillId="0" borderId="8" xfId="8" applyNumberFormat="1" applyFont="1" applyBorder="1" applyAlignment="1">
      <alignment horizontal="right" vertical="center"/>
    </xf>
    <xf numFmtId="176" fontId="32" fillId="0" borderId="39" xfId="8" applyNumberFormat="1" applyFont="1" applyBorder="1" applyAlignment="1">
      <alignment vertical="center"/>
    </xf>
    <xf numFmtId="176" fontId="32" fillId="0" borderId="13" xfId="8" applyNumberFormat="1" applyFont="1" applyBorder="1" applyAlignment="1">
      <alignment vertical="center"/>
    </xf>
    <xf numFmtId="176" fontId="32" fillId="0" borderId="188" xfId="8" applyNumberFormat="1" applyFont="1" applyBorder="1" applyAlignment="1">
      <alignment vertical="center"/>
    </xf>
    <xf numFmtId="176" fontId="32" fillId="0" borderId="185" xfId="8" applyNumberFormat="1" applyFont="1" applyBorder="1" applyAlignment="1">
      <alignment vertical="center"/>
    </xf>
    <xf numFmtId="176" fontId="32" fillId="0" borderId="355" xfId="8" applyNumberFormat="1" applyFont="1" applyBorder="1" applyAlignment="1">
      <alignment vertical="center"/>
    </xf>
    <xf numFmtId="176" fontId="32" fillId="0" borderId="70" xfId="8" applyNumberFormat="1" applyFont="1" applyBorder="1" applyAlignment="1">
      <alignment horizontal="distributed" vertical="center"/>
    </xf>
    <xf numFmtId="176" fontId="32" fillId="0" borderId="356" xfId="8" applyNumberFormat="1" applyFont="1" applyBorder="1" applyAlignment="1">
      <alignment vertical="center"/>
    </xf>
    <xf numFmtId="176" fontId="32" fillId="0" borderId="69" xfId="8" applyNumberFormat="1" applyFont="1" applyBorder="1" applyAlignment="1">
      <alignment vertical="center"/>
    </xf>
    <xf numFmtId="176" fontId="32" fillId="0" borderId="171" xfId="8" applyNumberFormat="1" applyFont="1" applyBorder="1" applyAlignment="1">
      <alignment vertical="center"/>
    </xf>
    <xf numFmtId="176" fontId="32" fillId="0" borderId="70" xfId="8" applyNumberFormat="1" applyFont="1" applyBorder="1" applyAlignment="1">
      <alignment vertical="center"/>
    </xf>
    <xf numFmtId="176" fontId="32" fillId="0" borderId="70" xfId="8" applyNumberFormat="1" applyFont="1" applyBorder="1" applyAlignment="1">
      <alignment horizontal="right" vertical="center"/>
    </xf>
    <xf numFmtId="176" fontId="32" fillId="0" borderId="356" xfId="8" applyNumberFormat="1" applyFont="1" applyBorder="1" applyAlignment="1">
      <alignment horizontal="right" vertical="center"/>
    </xf>
    <xf numFmtId="176" fontId="32" fillId="0" borderId="198" xfId="8" applyNumberFormat="1" applyFont="1" applyBorder="1" applyAlignment="1">
      <alignment vertical="center"/>
    </xf>
    <xf numFmtId="193" fontId="32" fillId="0" borderId="68" xfId="8" applyNumberFormat="1" applyFont="1" applyBorder="1" applyAlignment="1">
      <alignment vertical="center"/>
    </xf>
    <xf numFmtId="193" fontId="32" fillId="0" borderId="353" xfId="8" applyNumberFormat="1" applyFont="1" applyBorder="1" applyAlignment="1">
      <alignment vertical="center"/>
    </xf>
    <xf numFmtId="0" fontId="32" fillId="0" borderId="16" xfId="8" applyFont="1" applyBorder="1" applyAlignment="1">
      <alignment horizontal="distributed" vertical="center"/>
    </xf>
    <xf numFmtId="176" fontId="32" fillId="0" borderId="16" xfId="8" applyNumberFormat="1" applyFont="1" applyBorder="1" applyAlignment="1">
      <alignment horizontal="distributed" vertical="center" wrapText="1"/>
    </xf>
    <xf numFmtId="0" fontId="32" fillId="0" borderId="23" xfId="8" applyFont="1" applyBorder="1" applyAlignment="1">
      <alignment horizontal="distributed" vertical="center"/>
    </xf>
    <xf numFmtId="176" fontId="32" fillId="0" borderId="16" xfId="8" applyNumberFormat="1" applyFont="1" applyBorder="1" applyAlignment="1">
      <alignment horizontal="distributed" vertical="center"/>
    </xf>
    <xf numFmtId="176" fontId="32" fillId="0" borderId="4" xfId="8" applyNumberFormat="1" applyFont="1" applyBorder="1" applyAlignment="1">
      <alignment horizontal="distributed" vertical="center" shrinkToFit="1"/>
    </xf>
    <xf numFmtId="176" fontId="32" fillId="0" borderId="5" xfId="8" applyNumberFormat="1" applyFont="1" applyBorder="1" applyAlignment="1">
      <alignment horizontal="distributed" vertical="center" shrinkToFit="1"/>
    </xf>
    <xf numFmtId="193" fontId="32" fillId="0" borderId="4" xfId="8" applyNumberFormat="1" applyFont="1" applyBorder="1" applyAlignment="1">
      <alignment vertical="center" shrinkToFit="1"/>
    </xf>
    <xf numFmtId="193" fontId="32" fillId="0" borderId="56" xfId="8" applyNumberFormat="1" applyFont="1" applyBorder="1" applyAlignment="1">
      <alignment vertical="center" shrinkToFit="1"/>
    </xf>
    <xf numFmtId="193" fontId="32" fillId="0" borderId="57" xfId="8" applyNumberFormat="1" applyFont="1" applyBorder="1" applyAlignment="1">
      <alignment vertical="center" shrinkToFit="1"/>
    </xf>
    <xf numFmtId="193" fontId="32" fillId="0" borderId="5" xfId="8" applyNumberFormat="1" applyFont="1" applyBorder="1" applyAlignment="1">
      <alignment vertical="center" shrinkToFit="1"/>
    </xf>
    <xf numFmtId="193" fontId="32" fillId="0" borderId="350" xfId="8" applyNumberFormat="1" applyFont="1" applyBorder="1" applyAlignment="1">
      <alignment vertical="center" shrinkToFit="1"/>
    </xf>
    <xf numFmtId="193" fontId="32" fillId="0" borderId="27" xfId="8" applyNumberFormat="1" applyFont="1" applyBorder="1" applyAlignment="1">
      <alignment vertical="center" shrinkToFit="1"/>
    </xf>
    <xf numFmtId="176" fontId="32" fillId="0" borderId="0" xfId="8" applyNumberFormat="1" applyFont="1" applyAlignment="1">
      <alignment vertical="center" shrinkToFit="1"/>
    </xf>
    <xf numFmtId="176" fontId="32" fillId="0" borderId="79" xfId="8" applyNumberFormat="1" applyFont="1" applyBorder="1" applyAlignment="1">
      <alignment vertical="center" wrapText="1"/>
    </xf>
    <xf numFmtId="0" fontId="4" fillId="0" borderId="0" xfId="2" applyFont="1"/>
    <xf numFmtId="0" fontId="6" fillId="0" borderId="0" xfId="2" applyFont="1"/>
    <xf numFmtId="177" fontId="6" fillId="0" borderId="0" xfId="2" applyNumberFormat="1" applyFont="1"/>
    <xf numFmtId="0" fontId="6" fillId="0" borderId="0" xfId="2" applyFont="1" applyAlignment="1">
      <alignment horizontal="center"/>
    </xf>
    <xf numFmtId="0" fontId="6" fillId="0" borderId="39" xfId="2" applyFont="1" applyBorder="1"/>
    <xf numFmtId="0" fontId="6" fillId="0" borderId="39" xfId="2" applyFont="1" applyBorder="1" applyAlignment="1">
      <alignment horizontal="center"/>
    </xf>
    <xf numFmtId="0" fontId="6" fillId="0" borderId="30" xfId="2" applyFont="1" applyBorder="1" applyAlignment="1">
      <alignment horizontal="right"/>
    </xf>
    <xf numFmtId="0" fontId="5" fillId="0" borderId="26" xfId="2" applyFont="1" applyBorder="1" applyAlignment="1">
      <alignment horizontal="center" vertical="center"/>
    </xf>
    <xf numFmtId="0" fontId="5" fillId="0" borderId="57" xfId="2" applyFont="1" applyBorder="1" applyAlignment="1">
      <alignment horizontal="center" vertical="center"/>
    </xf>
    <xf numFmtId="177" fontId="5" fillId="0" borderId="57" xfId="2" applyNumberFormat="1" applyFont="1" applyBorder="1" applyAlignment="1">
      <alignment horizontal="center" vertical="center"/>
    </xf>
    <xf numFmtId="0" fontId="5" fillId="0" borderId="56" xfId="2" applyFont="1" applyBorder="1" applyAlignment="1">
      <alignment horizontal="center" vertical="center"/>
    </xf>
    <xf numFmtId="0" fontId="5" fillId="0" borderId="5" xfId="2" applyFont="1" applyBorder="1" applyAlignment="1">
      <alignment horizontal="center" vertical="center"/>
    </xf>
    <xf numFmtId="0" fontId="6" fillId="0" borderId="0" xfId="2" applyFont="1" applyAlignment="1">
      <alignment vertical="center"/>
    </xf>
    <xf numFmtId="0" fontId="36" fillId="0" borderId="22" xfId="2" applyFont="1" applyBorder="1" applyAlignment="1">
      <alignment horizontal="distributed" vertical="center"/>
    </xf>
    <xf numFmtId="0" fontId="36" fillId="0" borderId="49" xfId="2" applyFont="1" applyBorder="1" applyAlignment="1">
      <alignment horizontal="center" vertical="center"/>
    </xf>
    <xf numFmtId="0" fontId="36" fillId="0" borderId="49" xfId="2" applyFont="1" applyBorder="1" applyAlignment="1">
      <alignment horizontal="left" vertical="center"/>
    </xf>
    <xf numFmtId="0" fontId="36" fillId="0" borderId="39" xfId="2" applyFont="1" applyBorder="1" applyAlignment="1">
      <alignment vertical="center"/>
    </xf>
    <xf numFmtId="181" fontId="36" fillId="0" borderId="49" xfId="2" applyNumberFormat="1" applyFont="1" applyBorder="1" applyAlignment="1">
      <alignment vertical="center"/>
    </xf>
    <xf numFmtId="57" fontId="5" fillId="0" borderId="48" xfId="2" applyNumberFormat="1" applyFont="1" applyBorder="1" applyAlignment="1">
      <alignment horizontal="center" vertical="center"/>
    </xf>
    <xf numFmtId="0" fontId="5" fillId="0" borderId="43" xfId="2" applyFont="1" applyBorder="1" applyAlignment="1">
      <alignment horizontal="center" vertical="center"/>
    </xf>
    <xf numFmtId="0" fontId="5" fillId="0" borderId="44" xfId="2" applyFont="1" applyBorder="1" applyAlignment="1">
      <alignment horizontal="center" vertical="center"/>
    </xf>
    <xf numFmtId="57" fontId="5" fillId="0" borderId="49" xfId="2" applyNumberFormat="1" applyFont="1" applyBorder="1" applyAlignment="1">
      <alignment horizontal="center" vertical="center"/>
    </xf>
    <xf numFmtId="0" fontId="5" fillId="0" borderId="33" xfId="2" applyFont="1" applyBorder="1" applyAlignment="1">
      <alignment horizontal="center" vertical="center"/>
    </xf>
    <xf numFmtId="0" fontId="5" fillId="0" borderId="3" xfId="2" applyFont="1" applyBorder="1" applyAlignment="1">
      <alignment horizontal="center" vertical="center"/>
    </xf>
    <xf numFmtId="0" fontId="36" fillId="0" borderId="1" xfId="2" applyFont="1" applyBorder="1" applyAlignment="1">
      <alignment horizontal="distributed" vertical="center"/>
    </xf>
    <xf numFmtId="0" fontId="5" fillId="0" borderId="22" xfId="2" applyFont="1" applyBorder="1" applyAlignment="1">
      <alignment horizontal="distributed" vertical="center"/>
    </xf>
    <xf numFmtId="57" fontId="5" fillId="0" borderId="31" xfId="2" applyNumberFormat="1" applyFont="1" applyBorder="1" applyAlignment="1">
      <alignment horizontal="center" vertical="center"/>
    </xf>
    <xf numFmtId="0" fontId="5" fillId="0" borderId="31" xfId="2" applyFont="1" applyBorder="1" applyAlignment="1">
      <alignment horizontal="center" vertical="center"/>
    </xf>
    <xf numFmtId="181" fontId="36" fillId="0" borderId="33" xfId="2" applyNumberFormat="1" applyFont="1" applyBorder="1" applyAlignment="1">
      <alignment vertical="center"/>
    </xf>
    <xf numFmtId="0" fontId="36" fillId="0" borderId="50" xfId="2" applyFont="1" applyBorder="1" applyAlignment="1">
      <alignment horizontal="left" vertical="center"/>
    </xf>
    <xf numFmtId="0" fontId="36" fillId="0" borderId="0" xfId="2" applyFont="1" applyAlignment="1">
      <alignment vertical="center"/>
    </xf>
    <xf numFmtId="181" fontId="36" fillId="0" borderId="357" xfId="2" applyNumberFormat="1" applyFont="1" applyBorder="1" applyAlignment="1">
      <alignment vertical="center"/>
    </xf>
    <xf numFmtId="0" fontId="5" fillId="0" borderId="58" xfId="2" applyFont="1" applyBorder="1" applyAlignment="1">
      <alignment horizontal="center" vertical="center"/>
    </xf>
    <xf numFmtId="0" fontId="5" fillId="0" borderId="60" xfId="2" applyFont="1" applyBorder="1" applyAlignment="1">
      <alignment horizontal="center" vertical="center"/>
    </xf>
    <xf numFmtId="180" fontId="5" fillId="0" borderId="58" xfId="2" applyNumberFormat="1" applyFont="1" applyBorder="1" applyAlignment="1">
      <alignment vertical="center"/>
    </xf>
    <xf numFmtId="0" fontId="5" fillId="0" borderId="58" xfId="2" applyFont="1" applyBorder="1" applyAlignment="1">
      <alignment vertical="center"/>
    </xf>
    <xf numFmtId="0" fontId="5" fillId="0" borderId="60" xfId="2" applyFont="1" applyBorder="1" applyAlignment="1">
      <alignment vertical="center"/>
    </xf>
    <xf numFmtId="0" fontId="5" fillId="0" borderId="0" xfId="2" applyFont="1" applyAlignment="1">
      <alignment horizontal="center"/>
    </xf>
    <xf numFmtId="0" fontId="5" fillId="0" borderId="0" xfId="2" applyFont="1" applyAlignment="1">
      <alignment horizontal="right"/>
    </xf>
    <xf numFmtId="0" fontId="5" fillId="0" borderId="0" xfId="2" applyFont="1"/>
    <xf numFmtId="179" fontId="5" fillId="0" borderId="0" xfId="2" applyNumberFormat="1" applyFont="1"/>
    <xf numFmtId="177" fontId="6" fillId="0" borderId="39" xfId="2" applyNumberFormat="1" applyFont="1" applyBorder="1"/>
    <xf numFmtId="181" fontId="36" fillId="0" borderId="42" xfId="2" applyNumberFormat="1" applyFont="1" applyBorder="1" applyAlignment="1">
      <alignment horizontal="right" vertical="center"/>
    </xf>
    <xf numFmtId="0" fontId="36" fillId="0" borderId="51" xfId="2" applyFont="1" applyBorder="1" applyAlignment="1">
      <alignment horizontal="center" vertical="center"/>
    </xf>
    <xf numFmtId="181" fontId="36" fillId="0" borderId="75" xfId="2" applyNumberFormat="1" applyFont="1" applyBorder="1" applyAlignment="1">
      <alignment horizontal="right" vertical="center"/>
    </xf>
    <xf numFmtId="0" fontId="36" fillId="0" borderId="18" xfId="2" applyFont="1" applyBorder="1" applyAlignment="1">
      <alignment horizontal="center" vertical="center"/>
    </xf>
    <xf numFmtId="0" fontId="36" fillId="0" borderId="2" xfId="2" applyFont="1" applyBorder="1" applyAlignment="1">
      <alignment horizontal="center" vertical="center"/>
    </xf>
    <xf numFmtId="0" fontId="37" fillId="0" borderId="128" xfId="2" applyFont="1" applyBorder="1" applyAlignment="1">
      <alignment horizontal="distributed" vertical="center"/>
    </xf>
    <xf numFmtId="0" fontId="37" fillId="0" borderId="35" xfId="2" applyFont="1" applyBorder="1" applyAlignment="1">
      <alignment horizontal="center" vertical="center"/>
    </xf>
    <xf numFmtId="181" fontId="37" fillId="0" borderId="35" xfId="2" applyNumberFormat="1" applyFont="1" applyBorder="1" applyAlignment="1">
      <alignment horizontal="right" vertical="center"/>
    </xf>
    <xf numFmtId="57" fontId="37" fillId="0" borderId="36" xfId="2" applyNumberFormat="1" applyFont="1" applyBorder="1" applyAlignment="1">
      <alignment horizontal="center" vertical="center"/>
    </xf>
    <xf numFmtId="0" fontId="37" fillId="0" borderId="36" xfId="2" applyFont="1" applyBorder="1" applyAlignment="1">
      <alignment horizontal="center" vertical="center"/>
    </xf>
    <xf numFmtId="0" fontId="37" fillId="0" borderId="358" xfId="2" applyFont="1" applyBorder="1" applyAlignment="1">
      <alignment horizontal="center" vertical="center"/>
    </xf>
    <xf numFmtId="0" fontId="5" fillId="0" borderId="26" xfId="2" applyFont="1" applyBorder="1" applyAlignment="1">
      <alignment horizontal="center" vertical="center" shrinkToFit="1"/>
    </xf>
    <xf numFmtId="0" fontId="5" fillId="0" borderId="57" xfId="2" applyFont="1" applyBorder="1" applyAlignment="1">
      <alignment horizontal="center" vertical="center" shrinkToFit="1"/>
    </xf>
    <xf numFmtId="177" fontId="5" fillId="0" borderId="57" xfId="2" applyNumberFormat="1" applyFont="1" applyBorder="1" applyAlignment="1">
      <alignment horizontal="center" vertical="center" shrinkToFit="1"/>
    </xf>
    <xf numFmtId="0" fontId="5" fillId="0" borderId="5" xfId="2" applyFont="1" applyBorder="1" applyAlignment="1">
      <alignment horizontal="center" vertical="center" shrinkToFit="1"/>
    </xf>
    <xf numFmtId="0" fontId="36" fillId="0" borderId="47" xfId="2" applyFont="1" applyBorder="1" applyAlignment="1">
      <alignment horizontal="distributed" vertical="center" shrinkToFit="1"/>
    </xf>
    <xf numFmtId="0" fontId="36" fillId="0" borderId="48" xfId="2" applyFont="1" applyBorder="1" applyAlignment="1">
      <alignment horizontal="center" vertical="center" shrinkToFit="1"/>
    </xf>
    <xf numFmtId="181" fontId="36" fillId="0" borderId="42" xfId="2" applyNumberFormat="1" applyFont="1" applyBorder="1" applyAlignment="1">
      <alignment horizontal="right" vertical="center" shrinkToFit="1"/>
    </xf>
    <xf numFmtId="57" fontId="36" fillId="0" borderId="42" xfId="2" applyNumberFormat="1" applyFont="1" applyBorder="1" applyAlignment="1">
      <alignment horizontal="center" vertical="center" shrinkToFit="1"/>
    </xf>
    <xf numFmtId="0" fontId="36" fillId="0" borderId="42" xfId="2" applyFont="1" applyBorder="1" applyAlignment="1">
      <alignment horizontal="center" vertical="center" shrinkToFit="1"/>
    </xf>
    <xf numFmtId="0" fontId="5" fillId="0" borderId="51" xfId="2" applyFont="1" applyBorder="1" applyAlignment="1">
      <alignment horizontal="center" vertical="center" shrinkToFit="1"/>
    </xf>
    <xf numFmtId="0" fontId="36" fillId="0" borderId="22" xfId="2" applyFont="1" applyBorder="1" applyAlignment="1">
      <alignment horizontal="distributed" vertical="center" shrinkToFit="1"/>
    </xf>
    <xf numFmtId="0" fontId="36" fillId="0" borderId="49" xfId="2" applyFont="1" applyBorder="1" applyAlignment="1">
      <alignment horizontal="center" vertical="center" shrinkToFit="1"/>
    </xf>
    <xf numFmtId="181" fontId="36" fillId="0" borderId="11" xfId="2" applyNumberFormat="1" applyFont="1" applyBorder="1" applyAlignment="1">
      <alignment horizontal="right" vertical="center" shrinkToFit="1"/>
    </xf>
    <xf numFmtId="57" fontId="36" fillId="0" borderId="11" xfId="2" applyNumberFormat="1" applyFont="1" applyBorder="1" applyAlignment="1">
      <alignment horizontal="center" vertical="center" shrinkToFit="1"/>
    </xf>
    <xf numFmtId="0" fontId="36" fillId="0" borderId="11" xfId="2" applyFont="1" applyBorder="1" applyAlignment="1">
      <alignment horizontal="center" vertical="center" shrinkToFit="1"/>
    </xf>
    <xf numFmtId="0" fontId="5" fillId="0" borderId="2" xfId="2" applyFont="1" applyBorder="1" applyAlignment="1">
      <alignment horizontal="center" vertical="center" shrinkToFit="1"/>
    </xf>
    <xf numFmtId="0" fontId="36" fillId="0" borderId="12" xfId="2" applyFont="1" applyBorder="1" applyAlignment="1">
      <alignment horizontal="center" vertical="center" shrinkToFit="1"/>
    </xf>
    <xf numFmtId="181" fontId="36" fillId="0" borderId="49" xfId="2" applyNumberFormat="1" applyFont="1" applyBorder="1" applyAlignment="1">
      <alignment vertical="center" shrinkToFit="1"/>
    </xf>
    <xf numFmtId="57" fontId="36" fillId="0" borderId="49" xfId="2" applyNumberFormat="1" applyFont="1" applyBorder="1" applyAlignment="1">
      <alignment horizontal="center" vertical="center" shrinkToFit="1"/>
    </xf>
    <xf numFmtId="0" fontId="5" fillId="0" borderId="3" xfId="2" applyFont="1" applyBorder="1" applyAlignment="1">
      <alignment horizontal="center" vertical="center" shrinkToFit="1"/>
    </xf>
    <xf numFmtId="0" fontId="36" fillId="0" borderId="31" xfId="2" applyFont="1" applyBorder="1" applyAlignment="1">
      <alignment horizontal="center" vertical="center" shrinkToFit="1"/>
    </xf>
    <xf numFmtId="49" fontId="36" fillId="0" borderId="49" xfId="2" applyNumberFormat="1" applyFont="1" applyBorder="1" applyAlignment="1">
      <alignment horizontal="center" vertical="center" shrinkToFit="1"/>
    </xf>
    <xf numFmtId="179" fontId="36" fillId="0" borderId="129" xfId="2" applyNumberFormat="1" applyFont="1" applyBorder="1" applyAlignment="1">
      <alignment vertical="center" shrinkToFit="1"/>
    </xf>
    <xf numFmtId="49" fontId="36" fillId="0" borderId="129" xfId="2" applyNumberFormat="1" applyFont="1" applyBorder="1" applyAlignment="1">
      <alignment horizontal="center" vertical="center" shrinkToFit="1"/>
    </xf>
    <xf numFmtId="57" fontId="36" fillId="0" borderId="35" xfId="2" applyNumberFormat="1" applyFont="1" applyBorder="1" applyAlignment="1">
      <alignment horizontal="center" vertical="center" shrinkToFit="1"/>
    </xf>
    <xf numFmtId="0" fontId="36" fillId="0" borderId="129" xfId="2" applyFont="1" applyBorder="1" applyAlignment="1">
      <alignment horizontal="center" vertical="center" shrinkToFit="1"/>
    </xf>
    <xf numFmtId="0" fontId="5" fillId="0" borderId="130" xfId="2" applyFont="1" applyBorder="1" applyAlignment="1">
      <alignment horizontal="center" vertical="center" shrinkToFit="1"/>
    </xf>
    <xf numFmtId="0" fontId="5" fillId="0" borderId="363" xfId="2" applyFont="1" applyBorder="1" applyAlignment="1">
      <alignment horizontal="center" vertical="center" shrinkToFit="1"/>
    </xf>
    <xf numFmtId="0" fontId="5" fillId="0" borderId="60" xfId="2" applyFont="1" applyBorder="1" applyAlignment="1">
      <alignment horizontal="center" vertical="center" shrinkToFit="1"/>
    </xf>
    <xf numFmtId="179" fontId="5" fillId="0" borderId="363" xfId="2" applyNumberFormat="1" applyFont="1" applyBorder="1" applyAlignment="1">
      <alignment vertical="center" shrinkToFit="1"/>
    </xf>
    <xf numFmtId="0" fontId="5" fillId="0" borderId="363" xfId="2" applyFont="1" applyBorder="1" applyAlignment="1">
      <alignment vertical="center" shrinkToFit="1"/>
    </xf>
    <xf numFmtId="0" fontId="5" fillId="0" borderId="60" xfId="2" applyFont="1" applyBorder="1" applyAlignment="1">
      <alignment vertical="center" shrinkToFit="1"/>
    </xf>
    <xf numFmtId="0" fontId="6" fillId="0" borderId="39" xfId="2" applyFont="1" applyBorder="1" applyAlignment="1">
      <alignment horizontal="right"/>
    </xf>
    <xf numFmtId="0" fontId="5" fillId="0" borderId="26" xfId="2" applyFont="1" applyBorder="1" applyAlignment="1">
      <alignment horizontal="center"/>
    </xf>
    <xf numFmtId="0" fontId="5" fillId="0" borderId="57" xfId="2" applyFont="1" applyBorder="1" applyAlignment="1">
      <alignment horizontal="center"/>
    </xf>
    <xf numFmtId="177" fontId="5" fillId="0" borderId="57" xfId="2" applyNumberFormat="1" applyFont="1" applyBorder="1" applyAlignment="1">
      <alignment horizontal="center"/>
    </xf>
    <xf numFmtId="0" fontId="5" fillId="0" borderId="5" xfId="2" applyFont="1" applyBorder="1" applyAlignment="1">
      <alignment horizontal="center"/>
    </xf>
    <xf numFmtId="0" fontId="5" fillId="0" borderId="47" xfId="2" applyFont="1" applyBorder="1" applyAlignment="1">
      <alignment horizontal="distributed"/>
    </xf>
    <xf numFmtId="0" fontId="5" fillId="0" borderId="48" xfId="2" applyFont="1" applyBorder="1" applyAlignment="1">
      <alignment horizontal="center"/>
    </xf>
    <xf numFmtId="0" fontId="5" fillId="0" borderId="48" xfId="2" applyFont="1" applyBorder="1" applyAlignment="1">
      <alignment horizontal="left"/>
    </xf>
    <xf numFmtId="0" fontId="5" fillId="0" borderId="64" xfId="2" applyFont="1" applyBorder="1"/>
    <xf numFmtId="177" fontId="36" fillId="0" borderId="48" xfId="2" applyNumberFormat="1" applyFont="1" applyBorder="1"/>
    <xf numFmtId="57" fontId="5" fillId="0" borderId="49" xfId="2" applyNumberFormat="1" applyFont="1" applyBorder="1" applyAlignment="1">
      <alignment horizontal="center"/>
    </xf>
    <xf numFmtId="0" fontId="5" fillId="0" borderId="44" xfId="2" applyFont="1" applyBorder="1" applyAlignment="1">
      <alignment horizontal="center"/>
    </xf>
    <xf numFmtId="0" fontId="5" fillId="0" borderId="49" xfId="2" applyFont="1" applyBorder="1" applyAlignment="1">
      <alignment horizontal="left"/>
    </xf>
    <xf numFmtId="0" fontId="5" fillId="0" borderId="39" xfId="2" applyFont="1" applyBorder="1"/>
    <xf numFmtId="177" fontId="36" fillId="0" borderId="49" xfId="2" applyNumberFormat="1" applyFont="1" applyBorder="1"/>
    <xf numFmtId="0" fontId="5" fillId="0" borderId="3" xfId="2" applyFont="1" applyBorder="1" applyAlignment="1">
      <alignment horizontal="center"/>
    </xf>
    <xf numFmtId="0" fontId="5" fillId="0" borderId="34" xfId="2" applyFont="1" applyBorder="1" applyAlignment="1">
      <alignment horizontal="center" vertical="center"/>
    </xf>
    <xf numFmtId="57" fontId="5" fillId="0" borderId="11" xfId="2" applyNumberFormat="1" applyFont="1" applyBorder="1" applyAlignment="1">
      <alignment horizontal="center"/>
    </xf>
    <xf numFmtId="0" fontId="5" fillId="0" borderId="22" xfId="2" applyFont="1" applyBorder="1" applyAlignment="1">
      <alignment horizontal="distributed" vertical="distributed"/>
    </xf>
    <xf numFmtId="0" fontId="5" fillId="0" borderId="49" xfId="2" applyFont="1" applyBorder="1" applyAlignment="1">
      <alignment horizontal="center"/>
    </xf>
    <xf numFmtId="178" fontId="5" fillId="0" borderId="49" xfId="2" applyNumberFormat="1" applyFont="1" applyBorder="1" applyAlignment="1">
      <alignment horizontal="center"/>
    </xf>
    <xf numFmtId="0" fontId="5" fillId="0" borderId="31" xfId="2" applyFont="1" applyBorder="1" applyAlignment="1">
      <alignment horizontal="center"/>
    </xf>
    <xf numFmtId="49" fontId="5" fillId="0" borderId="49" xfId="2" applyNumberFormat="1" applyFont="1" applyBorder="1" applyAlignment="1">
      <alignment horizontal="center"/>
    </xf>
    <xf numFmtId="0" fontId="5" fillId="0" borderId="50" xfId="2" applyFont="1" applyBorder="1" applyAlignment="1">
      <alignment horizontal="left"/>
    </xf>
    <xf numFmtId="177" fontId="36" fillId="0" borderId="50" xfId="2" applyNumberFormat="1" applyFont="1" applyBorder="1"/>
    <xf numFmtId="49" fontId="5" fillId="0" borderId="50" xfId="2" applyNumberFormat="1" applyFont="1" applyBorder="1" applyAlignment="1">
      <alignment horizontal="center"/>
    </xf>
    <xf numFmtId="57" fontId="5" fillId="0" borderId="50" xfId="2" applyNumberFormat="1" applyFont="1" applyBorder="1" applyAlignment="1">
      <alignment horizontal="center"/>
    </xf>
    <xf numFmtId="0" fontId="5" fillId="0" borderId="11" xfId="2" applyFont="1" applyBorder="1" applyAlignment="1">
      <alignment horizontal="left"/>
    </xf>
    <xf numFmtId="0" fontId="5" fillId="0" borderId="10" xfId="2" applyFont="1" applyBorder="1"/>
    <xf numFmtId="177" fontId="36" fillId="0" borderId="11" xfId="2" applyNumberFormat="1" applyFont="1" applyBorder="1"/>
    <xf numFmtId="49" fontId="5" fillId="0" borderId="11" xfId="2" applyNumberFormat="1" applyFont="1" applyBorder="1" applyAlignment="1">
      <alignment horizontal="center"/>
    </xf>
    <xf numFmtId="0" fontId="5" fillId="0" borderId="2" xfId="2" applyFont="1" applyBorder="1" applyAlignment="1">
      <alignment horizontal="center"/>
    </xf>
    <xf numFmtId="0" fontId="5" fillId="0" borderId="0" xfId="2" applyFont="1" applyAlignment="1">
      <alignment horizontal="left"/>
    </xf>
    <xf numFmtId="0" fontId="5" fillId="0" borderId="24" xfId="2" applyFont="1" applyBorder="1" applyAlignment="1">
      <alignment horizontal="center"/>
    </xf>
    <xf numFmtId="0" fontId="6" fillId="0" borderId="21" xfId="2" applyFont="1" applyBorder="1"/>
    <xf numFmtId="0" fontId="5" fillId="0" borderId="129" xfId="2" applyFont="1" applyBorder="1" applyAlignment="1">
      <alignment horizontal="left"/>
    </xf>
    <xf numFmtId="0" fontId="5" fillId="0" borderId="362" xfId="2" applyFont="1" applyBorder="1"/>
    <xf numFmtId="0" fontId="5" fillId="0" borderId="149" xfId="2" applyFont="1" applyBorder="1"/>
    <xf numFmtId="177" fontId="36" fillId="0" borderId="362" xfId="2" applyNumberFormat="1" applyFont="1" applyBorder="1"/>
    <xf numFmtId="49" fontId="5" fillId="0" borderId="129" xfId="2" applyNumberFormat="1" applyFont="1" applyBorder="1" applyAlignment="1">
      <alignment horizontal="center"/>
    </xf>
    <xf numFmtId="0" fontId="5" fillId="0" borderId="130" xfId="2" applyFont="1" applyBorder="1" applyAlignment="1">
      <alignment horizontal="center"/>
    </xf>
    <xf numFmtId="0" fontId="5" fillId="0" borderId="58" xfId="2" applyFont="1" applyBorder="1" applyAlignment="1">
      <alignment horizontal="center"/>
    </xf>
    <xf numFmtId="177" fontId="36" fillId="0" borderId="58" xfId="2" applyNumberFormat="1" applyFont="1" applyBorder="1"/>
    <xf numFmtId="0" fontId="5" fillId="0" borderId="60" xfId="2" applyFont="1" applyBorder="1"/>
    <xf numFmtId="0" fontId="4" fillId="0" borderId="0" xfId="2" applyFont="1" applyAlignment="1">
      <alignment horizontal="left"/>
    </xf>
    <xf numFmtId="0" fontId="5" fillId="0" borderId="4" xfId="2" applyFont="1" applyBorder="1" applyAlignment="1">
      <alignment horizontal="center"/>
    </xf>
    <xf numFmtId="0" fontId="5" fillId="0" borderId="56" xfId="2" applyFont="1" applyBorder="1" applyAlignment="1">
      <alignment horizontal="center"/>
    </xf>
    <xf numFmtId="177" fontId="5" fillId="0" borderId="56" xfId="2" applyNumberFormat="1" applyFont="1" applyBorder="1" applyAlignment="1">
      <alignment horizontal="center"/>
    </xf>
    <xf numFmtId="0" fontId="5" fillId="0" borderId="33" xfId="2" applyFont="1" applyBorder="1" applyAlignment="1">
      <alignment horizontal="center"/>
    </xf>
    <xf numFmtId="177" fontId="36" fillId="0" borderId="33" xfId="2" applyNumberFormat="1" applyFont="1" applyBorder="1"/>
    <xf numFmtId="57" fontId="5" fillId="0" borderId="33" xfId="2" applyNumberFormat="1" applyFont="1" applyBorder="1" applyAlignment="1">
      <alignment horizontal="center"/>
    </xf>
    <xf numFmtId="0" fontId="5" fillId="0" borderId="32" xfId="2" applyFont="1" applyBorder="1" applyAlignment="1">
      <alignment horizontal="center"/>
    </xf>
    <xf numFmtId="177" fontId="36" fillId="0" borderId="32" xfId="2" applyNumberFormat="1" applyFont="1" applyBorder="1"/>
    <xf numFmtId="57" fontId="5" fillId="0" borderId="32" xfId="2" applyNumberFormat="1" applyFont="1" applyBorder="1" applyAlignment="1">
      <alignment horizontal="center"/>
    </xf>
    <xf numFmtId="0" fontId="5" fillId="0" borderId="18" xfId="2" applyFont="1" applyBorder="1" applyAlignment="1">
      <alignment horizontal="center"/>
    </xf>
    <xf numFmtId="0" fontId="5" fillId="0" borderId="60" xfId="2" applyFont="1" applyBorder="1" applyAlignment="1">
      <alignment horizontal="center"/>
    </xf>
    <xf numFmtId="177" fontId="36" fillId="0" borderId="60" xfId="2" applyNumberFormat="1" applyFont="1" applyBorder="1"/>
    <xf numFmtId="0" fontId="14" fillId="0" borderId="0" xfId="2" applyFont="1" applyAlignment="1">
      <alignment horizontal="left"/>
    </xf>
    <xf numFmtId="0" fontId="17" fillId="0" borderId="0" xfId="2" applyFont="1"/>
    <xf numFmtId="0" fontId="17" fillId="0" borderId="39" xfId="2" applyFont="1" applyBorder="1"/>
    <xf numFmtId="0" fontId="17" fillId="0" borderId="39" xfId="2" applyFont="1" applyBorder="1" applyAlignment="1">
      <alignment horizontal="right"/>
    </xf>
    <xf numFmtId="0" fontId="4" fillId="0" borderId="47" xfId="2" applyFont="1" applyBorder="1" applyAlignment="1">
      <alignment horizontal="centerContinuous" vertical="center"/>
    </xf>
    <xf numFmtId="0" fontId="4" fillId="0" borderId="7" xfId="2" applyFont="1" applyBorder="1" applyAlignment="1">
      <alignment horizontal="centerContinuous" vertical="center"/>
    </xf>
    <xf numFmtId="0" fontId="4" fillId="0" borderId="47" xfId="2" applyFont="1" applyBorder="1" applyAlignment="1">
      <alignment horizontal="center" vertical="center"/>
    </xf>
    <xf numFmtId="0" fontId="4" fillId="0" borderId="48" xfId="2" applyFont="1" applyBorder="1" applyAlignment="1">
      <alignment horizontal="center" vertical="center"/>
    </xf>
    <xf numFmtId="0" fontId="4" fillId="0" borderId="44" xfId="2" applyFont="1" applyBorder="1" applyAlignment="1">
      <alignment horizontal="center" vertical="center"/>
    </xf>
    <xf numFmtId="0" fontId="4" fillId="0" borderId="64" xfId="2" applyFont="1" applyBorder="1" applyAlignment="1">
      <alignment horizontal="center" vertical="center"/>
    </xf>
    <xf numFmtId="0" fontId="17" fillId="0" borderId="50" xfId="2" applyFont="1" applyBorder="1"/>
    <xf numFmtId="0" fontId="4" fillId="0" borderId="52" xfId="2" applyFont="1" applyBorder="1" applyAlignment="1">
      <alignment horizontal="center" vertical="center"/>
    </xf>
    <xf numFmtId="0" fontId="4" fillId="0" borderId="19" xfId="2" applyFont="1" applyBorder="1" applyAlignment="1">
      <alignment horizontal="center" vertical="center"/>
    </xf>
    <xf numFmtId="0" fontId="4" fillId="0" borderId="47" xfId="2" applyFont="1" applyBorder="1" applyAlignment="1">
      <alignment horizontal="distributed" vertical="center"/>
    </xf>
    <xf numFmtId="177" fontId="4" fillId="0" borderId="47" xfId="2" applyNumberFormat="1" applyFont="1" applyBorder="1" applyAlignment="1">
      <alignment vertical="center"/>
    </xf>
    <xf numFmtId="177" fontId="4" fillId="0" borderId="44" xfId="2" applyNumberFormat="1" applyFont="1" applyBorder="1" applyAlignment="1">
      <alignment vertical="center"/>
    </xf>
    <xf numFmtId="57" fontId="4" fillId="0" borderId="64" xfId="2" applyNumberFormat="1" applyFont="1" applyBorder="1" applyAlignment="1">
      <alignment horizontal="center" vertical="center"/>
    </xf>
    <xf numFmtId="57" fontId="4" fillId="0" borderId="48" xfId="2" applyNumberFormat="1" applyFont="1" applyBorder="1" applyAlignment="1">
      <alignment horizontal="center" vertical="center"/>
    </xf>
    <xf numFmtId="0" fontId="4" fillId="0" borderId="22" xfId="2" applyFont="1" applyBorder="1" applyAlignment="1">
      <alignment horizontal="distributed" vertical="center"/>
    </xf>
    <xf numFmtId="0" fontId="4" fillId="0" borderId="3" xfId="2" applyFont="1" applyBorder="1" applyAlignment="1">
      <alignment horizontal="center" vertical="center"/>
    </xf>
    <xf numFmtId="181" fontId="4" fillId="0" borderId="22" xfId="2" applyNumberFormat="1" applyFont="1" applyBorder="1" applyAlignment="1">
      <alignment vertical="center"/>
    </xf>
    <xf numFmtId="181" fontId="4" fillId="0" borderId="3" xfId="2" applyNumberFormat="1" applyFont="1" applyBorder="1" applyAlignment="1">
      <alignment vertical="center"/>
    </xf>
    <xf numFmtId="57" fontId="4" fillId="0" borderId="22" xfId="2" applyNumberFormat="1" applyFont="1" applyBorder="1" applyAlignment="1">
      <alignment horizontal="center" vertical="center"/>
    </xf>
    <xf numFmtId="57" fontId="4" fillId="0" borderId="49" xfId="2" applyNumberFormat="1" applyFont="1" applyBorder="1" applyAlignment="1">
      <alignment horizontal="center" vertical="center"/>
    </xf>
    <xf numFmtId="57" fontId="4" fillId="0" borderId="39" xfId="2" applyNumberFormat="1" applyFont="1" applyBorder="1" applyAlignment="1">
      <alignment horizontal="center" vertical="center"/>
    </xf>
    <xf numFmtId="0" fontId="4" fillId="0" borderId="49" xfId="2" applyFont="1" applyBorder="1" applyAlignment="1">
      <alignment horizontal="center" vertical="center"/>
    </xf>
    <xf numFmtId="0" fontId="4" fillId="0" borderId="3" xfId="2" applyFont="1" applyBorder="1" applyAlignment="1">
      <alignment horizontal="left" vertical="center"/>
    </xf>
    <xf numFmtId="0" fontId="4" fillId="0" borderId="1" xfId="2" applyFont="1" applyBorder="1" applyAlignment="1">
      <alignment horizontal="distributed" vertical="center"/>
    </xf>
    <xf numFmtId="0" fontId="17" fillId="0" borderId="3" xfId="2" applyFont="1" applyBorder="1" applyAlignment="1">
      <alignment horizontal="center" vertical="center"/>
    </xf>
    <xf numFmtId="0" fontId="4" fillId="0" borderId="2" xfId="2" applyFont="1" applyBorder="1" applyAlignment="1">
      <alignment horizontal="center" vertical="center"/>
    </xf>
    <xf numFmtId="178" fontId="4" fillId="0" borderId="39" xfId="2" applyNumberFormat="1" applyFont="1" applyBorder="1" applyAlignment="1">
      <alignment horizontal="center" vertical="center"/>
    </xf>
    <xf numFmtId="0" fontId="4" fillId="0" borderId="1" xfId="2" applyFont="1" applyBorder="1" applyAlignment="1">
      <alignment vertical="center"/>
    </xf>
    <xf numFmtId="0" fontId="8" fillId="0" borderId="31" xfId="2" applyBorder="1" applyAlignment="1">
      <alignment vertical="center"/>
    </xf>
    <xf numFmtId="0" fontId="8" fillId="0" borderId="2" xfId="2" applyBorder="1" applyAlignment="1">
      <alignment horizontal="center" vertical="center"/>
    </xf>
    <xf numFmtId="57" fontId="6" fillId="0" borderId="49" xfId="2" applyNumberFormat="1" applyFont="1" applyBorder="1" applyAlignment="1">
      <alignment horizontal="center" vertical="center"/>
    </xf>
    <xf numFmtId="0" fontId="4" fillId="0" borderId="18" xfId="2" applyFont="1" applyBorder="1" applyAlignment="1">
      <alignment horizontal="center" vertical="center"/>
    </xf>
    <xf numFmtId="0" fontId="4" fillId="0" borderId="364" xfId="2" applyFont="1" applyBorder="1" applyAlignment="1">
      <alignment horizontal="distributed" vertical="center"/>
    </xf>
    <xf numFmtId="0" fontId="4" fillId="0" borderId="130" xfId="2" applyFont="1" applyBorder="1" applyAlignment="1">
      <alignment horizontal="center" vertical="center"/>
    </xf>
    <xf numFmtId="181" fontId="4" fillId="0" borderId="364" xfId="2" applyNumberFormat="1" applyFont="1" applyBorder="1" applyAlignment="1">
      <alignment vertical="center"/>
    </xf>
    <xf numFmtId="181" fontId="4" fillId="0" borderId="130" xfId="2" applyNumberFormat="1" applyFont="1" applyBorder="1" applyAlignment="1">
      <alignment vertical="center"/>
    </xf>
    <xf numFmtId="0" fontId="4" fillId="0" borderId="129" xfId="2" applyFont="1" applyBorder="1" applyAlignment="1">
      <alignment horizontal="center" vertical="center"/>
    </xf>
    <xf numFmtId="57" fontId="4" fillId="0" borderId="53" xfId="2" applyNumberFormat="1" applyFont="1" applyBorder="1" applyAlignment="1">
      <alignment horizontal="center" vertical="center"/>
    </xf>
    <xf numFmtId="57" fontId="4" fillId="0" borderId="55" xfId="2" applyNumberFormat="1" applyFont="1" applyBorder="1" applyAlignment="1">
      <alignment horizontal="center" vertical="center"/>
    </xf>
    <xf numFmtId="0" fontId="4" fillId="0" borderId="58" xfId="2" applyFont="1" applyBorder="1" applyAlignment="1">
      <alignment horizontal="center" vertical="center"/>
    </xf>
    <xf numFmtId="181" fontId="4" fillId="0" borderId="58" xfId="2" applyNumberFormat="1" applyFont="1" applyBorder="1" applyAlignment="1">
      <alignment vertical="center"/>
    </xf>
    <xf numFmtId="0" fontId="17" fillId="0" borderId="365" xfId="2" applyFont="1" applyBorder="1"/>
    <xf numFmtId="0" fontId="14" fillId="0" borderId="0" xfId="2" applyFont="1"/>
    <xf numFmtId="0" fontId="4" fillId="0" borderId="4" xfId="2" applyFont="1" applyBorder="1" applyAlignment="1">
      <alignment horizontal="center" vertical="center"/>
    </xf>
    <xf numFmtId="0" fontId="4" fillId="0" borderId="56" xfId="2" applyFont="1" applyBorder="1" applyAlignment="1">
      <alignment horizontal="center" vertical="center"/>
    </xf>
    <xf numFmtId="0" fontId="4" fillId="0" borderId="5" xfId="2" applyFont="1" applyBorder="1" applyAlignment="1">
      <alignment horizontal="center" vertical="center"/>
    </xf>
    <xf numFmtId="0" fontId="4" fillId="0" borderId="34" xfId="2" applyFont="1" applyBorder="1" applyAlignment="1">
      <alignment horizontal="center" vertical="center"/>
    </xf>
    <xf numFmtId="194" fontId="4" fillId="0" borderId="34" xfId="2" applyNumberFormat="1" applyFont="1" applyBorder="1" applyAlignment="1">
      <alignment vertical="center"/>
    </xf>
    <xf numFmtId="57" fontId="4" fillId="0" borderId="34" xfId="2" applyNumberFormat="1" applyFont="1" applyBorder="1" applyAlignment="1">
      <alignment horizontal="center" vertical="center"/>
    </xf>
    <xf numFmtId="0" fontId="4" fillId="0" borderId="24" xfId="2" applyFont="1" applyBorder="1" applyAlignment="1">
      <alignment horizontal="center" vertical="center"/>
    </xf>
    <xf numFmtId="0" fontId="4" fillId="0" borderId="32" xfId="2" applyFont="1" applyBorder="1" applyAlignment="1">
      <alignment horizontal="center" vertical="center"/>
    </xf>
    <xf numFmtId="194" fontId="4" fillId="0" borderId="32" xfId="2" applyNumberFormat="1" applyFont="1" applyBorder="1" applyAlignment="1">
      <alignment horizontal="right" vertical="center"/>
    </xf>
    <xf numFmtId="57" fontId="4" fillId="0" borderId="32" xfId="2" applyNumberFormat="1" applyFont="1" applyBorder="1" applyAlignment="1">
      <alignment horizontal="center" vertical="center"/>
    </xf>
    <xf numFmtId="0" fontId="4" fillId="0" borderId="60" xfId="2" applyFont="1" applyBorder="1" applyAlignment="1">
      <alignment horizontal="center" vertical="center"/>
    </xf>
    <xf numFmtId="194" fontId="4" fillId="0" borderId="60" xfId="2" applyNumberFormat="1" applyFont="1" applyBorder="1" applyAlignment="1">
      <alignment vertical="center"/>
    </xf>
    <xf numFmtId="0" fontId="14" fillId="0" borderId="0" xfId="2" applyFont="1" applyAlignment="1">
      <alignment horizontal="center"/>
    </xf>
    <xf numFmtId="0" fontId="5" fillId="0" borderId="39" xfId="2" applyFont="1" applyBorder="1" applyAlignment="1">
      <alignment horizontal="left"/>
    </xf>
    <xf numFmtId="0" fontId="5" fillId="0" borderId="39" xfId="2" applyFont="1" applyBorder="1" applyAlignment="1">
      <alignment horizontal="center"/>
    </xf>
    <xf numFmtId="0" fontId="5" fillId="0" borderId="39" xfId="2" applyFont="1" applyBorder="1" applyAlignment="1">
      <alignment horizontal="right"/>
    </xf>
    <xf numFmtId="0" fontId="36" fillId="0" borderId="79" xfId="2" applyFont="1" applyBorder="1" applyAlignment="1">
      <alignment horizontal="center" vertical="center"/>
    </xf>
    <xf numFmtId="0" fontId="36" fillId="0" borderId="42" xfId="2" applyFont="1" applyBorder="1" applyAlignment="1">
      <alignment horizontal="center" vertical="center"/>
    </xf>
    <xf numFmtId="0" fontId="36" fillId="0" borderId="50" xfId="2" applyFont="1" applyBorder="1"/>
    <xf numFmtId="0" fontId="36" fillId="0" borderId="0" xfId="2" applyFont="1"/>
    <xf numFmtId="0" fontId="36" fillId="0" borderId="46" xfId="2" applyFont="1" applyBorder="1" applyAlignment="1">
      <alignment horizontal="center" vertical="center"/>
    </xf>
    <xf numFmtId="0" fontId="36" fillId="0" borderId="45" xfId="2" applyFont="1" applyBorder="1" applyAlignment="1">
      <alignment horizontal="center" vertical="center"/>
    </xf>
    <xf numFmtId="0" fontId="36" fillId="0" borderId="48" xfId="2" applyFont="1" applyBorder="1" applyAlignment="1">
      <alignment horizontal="left" vertical="center"/>
    </xf>
    <xf numFmtId="181" fontId="36" fillId="0" borderId="48" xfId="2" applyNumberFormat="1" applyFont="1" applyBorder="1" applyAlignment="1">
      <alignment vertical="center"/>
    </xf>
    <xf numFmtId="57" fontId="36" fillId="0" borderId="48" xfId="2" applyNumberFormat="1" applyFont="1" applyBorder="1" applyAlignment="1">
      <alignment horizontal="center" vertical="center"/>
    </xf>
    <xf numFmtId="57" fontId="36" fillId="0" borderId="49" xfId="2" applyNumberFormat="1" applyFont="1" applyBorder="1" applyAlignment="1">
      <alignment horizontal="center" vertical="center"/>
    </xf>
    <xf numFmtId="0" fontId="36" fillId="0" borderId="3" xfId="2" applyFont="1" applyBorder="1" applyAlignment="1">
      <alignment horizontal="center" vertical="center"/>
    </xf>
    <xf numFmtId="195" fontId="36" fillId="0" borderId="49" xfId="2" applyNumberFormat="1" applyFont="1" applyBorder="1" applyAlignment="1">
      <alignment horizontal="center" vertical="center"/>
    </xf>
    <xf numFmtId="0" fontId="36" fillId="0" borderId="22" xfId="2" applyFont="1" applyBorder="1" applyAlignment="1">
      <alignment horizontal="distributed" vertical="distributed"/>
    </xf>
    <xf numFmtId="0" fontId="36" fillId="0" borderId="49" xfId="2" applyFont="1" applyBorder="1" applyAlignment="1">
      <alignment vertical="center"/>
    </xf>
    <xf numFmtId="0" fontId="36" fillId="0" borderId="357" xfId="2" applyFont="1" applyBorder="1" applyAlignment="1">
      <alignment horizontal="center" vertical="center"/>
    </xf>
    <xf numFmtId="195" fontId="36" fillId="0" borderId="357" xfId="2" applyNumberFormat="1" applyFont="1" applyBorder="1" applyAlignment="1">
      <alignment horizontal="center" vertical="center"/>
    </xf>
    <xf numFmtId="0" fontId="36" fillId="0" borderId="363" xfId="2" applyFont="1" applyBorder="1" applyAlignment="1">
      <alignment horizontal="center" vertical="center"/>
    </xf>
    <xf numFmtId="195" fontId="36" fillId="0" borderId="363" xfId="2" applyNumberFormat="1" applyFont="1" applyBorder="1" applyAlignment="1">
      <alignment horizontal="center" vertical="center"/>
    </xf>
    <xf numFmtId="181" fontId="36" fillId="0" borderId="363" xfId="2" applyNumberFormat="1" applyFont="1" applyBorder="1" applyAlignment="1">
      <alignment vertical="center"/>
    </xf>
    <xf numFmtId="0" fontId="36" fillId="0" borderId="365" xfId="2" applyFont="1" applyBorder="1"/>
    <xf numFmtId="181" fontId="5" fillId="0" borderId="0" xfId="2" applyNumberFormat="1" applyFont="1"/>
    <xf numFmtId="181" fontId="5" fillId="0" borderId="0" xfId="2" applyNumberFormat="1" applyFont="1" applyAlignment="1">
      <alignment horizontal="center"/>
    </xf>
    <xf numFmtId="0" fontId="38" fillId="0" borderId="0" xfId="2" applyFont="1"/>
    <xf numFmtId="0" fontId="38" fillId="0" borderId="0" xfId="2" applyFont="1" applyAlignment="1">
      <alignment horizontal="right"/>
    </xf>
    <xf numFmtId="0" fontId="5" fillId="0" borderId="152" xfId="2" applyFont="1" applyBorder="1" applyAlignment="1">
      <alignment horizontal="distributed" vertical="center"/>
    </xf>
    <xf numFmtId="0" fontId="5" fillId="0" borderId="21" xfId="2" applyFont="1" applyBorder="1" applyAlignment="1">
      <alignment horizontal="distributed" vertical="center"/>
    </xf>
    <xf numFmtId="0" fontId="5" fillId="0" borderId="52" xfId="2" applyFont="1" applyBorder="1" applyAlignment="1">
      <alignment horizontal="distributed" vertical="center"/>
    </xf>
    <xf numFmtId="0" fontId="36" fillId="0" borderId="47" xfId="2" applyFont="1" applyBorder="1" applyAlignment="1">
      <alignment horizontal="distributed" vertical="center"/>
    </xf>
    <xf numFmtId="0" fontId="36" fillId="0" borderId="48" xfId="2" applyFont="1" applyBorder="1" applyAlignment="1">
      <alignment horizontal="distributed" vertical="center"/>
    </xf>
    <xf numFmtId="178" fontId="5" fillId="0" borderId="42" xfId="2" applyNumberFormat="1" applyFont="1" applyBorder="1" applyAlignment="1">
      <alignment horizontal="center" vertical="center"/>
    </xf>
    <xf numFmtId="0" fontId="36" fillId="0" borderId="49" xfId="2" applyFont="1" applyBorder="1" applyAlignment="1">
      <alignment horizontal="distributed" vertical="center"/>
    </xf>
    <xf numFmtId="178" fontId="5" fillId="0" borderId="31" xfId="2" applyNumberFormat="1" applyFont="1" applyBorder="1" applyAlignment="1">
      <alignment horizontal="center" vertical="center"/>
    </xf>
    <xf numFmtId="0" fontId="5" fillId="0" borderId="22" xfId="2" applyFont="1" applyBorder="1" applyAlignment="1">
      <alignment horizontal="distributed" vertical="center" wrapText="1"/>
    </xf>
    <xf numFmtId="0" fontId="5" fillId="0" borderId="49" xfId="2" applyFont="1" applyBorder="1" applyAlignment="1">
      <alignment horizontal="distributed" vertical="center"/>
    </xf>
    <xf numFmtId="178" fontId="5" fillId="0" borderId="49" xfId="2" applyNumberFormat="1" applyFont="1" applyBorder="1" applyAlignment="1">
      <alignment horizontal="center" vertical="center"/>
    </xf>
    <xf numFmtId="178" fontId="36" fillId="0" borderId="49" xfId="2" applyNumberFormat="1" applyFont="1" applyBorder="1" applyAlignment="1">
      <alignment horizontal="center" vertical="center"/>
    </xf>
    <xf numFmtId="0" fontId="5" fillId="0" borderId="49" xfId="2" applyFont="1" applyBorder="1" applyAlignment="1">
      <alignment horizontal="center" vertical="center" shrinkToFit="1"/>
    </xf>
    <xf numFmtId="0" fontId="5" fillId="0" borderId="367" xfId="2" applyFont="1" applyBorder="1" applyAlignment="1">
      <alignment horizontal="distributed" vertical="center" wrapText="1"/>
    </xf>
    <xf numFmtId="0" fontId="36" fillId="0" borderId="357" xfId="2" applyFont="1" applyBorder="1" applyAlignment="1">
      <alignment horizontal="distributed" vertical="center"/>
    </xf>
    <xf numFmtId="178" fontId="5" fillId="0" borderId="357" xfId="2" applyNumberFormat="1" applyFont="1" applyBorder="1" applyAlignment="1">
      <alignment horizontal="center" vertical="center"/>
    </xf>
    <xf numFmtId="57" fontId="5" fillId="0" borderId="357" xfId="2" applyNumberFormat="1" applyFont="1" applyBorder="1" applyAlignment="1">
      <alignment horizontal="center" vertical="center"/>
    </xf>
    <xf numFmtId="0" fontId="5" fillId="0" borderId="358" xfId="2" applyFont="1" applyBorder="1" applyAlignment="1">
      <alignment horizontal="center" vertical="center"/>
    </xf>
    <xf numFmtId="0" fontId="17" fillId="0" borderId="60" xfId="2" applyFont="1" applyBorder="1" applyAlignment="1">
      <alignment horizontal="distributed" vertical="center"/>
    </xf>
    <xf numFmtId="0" fontId="5" fillId="0" borderId="60" xfId="2" applyFont="1" applyBorder="1" applyAlignment="1">
      <alignment horizontal="distributed" vertical="center"/>
    </xf>
    <xf numFmtId="181" fontId="17" fillId="0" borderId="60" xfId="2" applyNumberFormat="1" applyFont="1" applyBorder="1" applyAlignment="1">
      <alignment vertical="center"/>
    </xf>
    <xf numFmtId="0" fontId="5" fillId="0" borderId="4" xfId="2" applyFont="1" applyBorder="1" applyAlignment="1">
      <alignment horizontal="distributed" vertical="center"/>
    </xf>
    <xf numFmtId="0" fontId="5" fillId="0" borderId="56" xfId="2" applyFont="1" applyBorder="1" applyAlignment="1">
      <alignment horizontal="distributed" vertical="center"/>
    </xf>
    <xf numFmtId="0" fontId="5" fillId="0" borderId="34" xfId="2" applyFont="1" applyBorder="1" applyAlignment="1">
      <alignment horizontal="distributed" vertical="center"/>
    </xf>
    <xf numFmtId="0" fontId="40" fillId="0" borderId="0" xfId="2" applyFont="1"/>
    <xf numFmtId="0" fontId="5" fillId="0" borderId="82" xfId="2" applyFont="1" applyBorder="1" applyAlignment="1">
      <alignment horizontal="center" vertical="center"/>
    </xf>
    <xf numFmtId="0" fontId="0" fillId="0" borderId="6" xfId="0" applyBorder="1" applyAlignment="1">
      <alignment horizontal="center" vertical="center" wrapText="1"/>
    </xf>
    <xf numFmtId="0" fontId="0" fillId="0" borderId="43" xfId="0" applyBorder="1" applyAlignment="1">
      <alignment horizontal="center" vertical="center" wrapText="1"/>
    </xf>
    <xf numFmtId="0" fontId="19" fillId="0" borderId="43" xfId="0" applyFont="1" applyBorder="1" applyAlignment="1">
      <alignment horizontal="center" vertical="center" wrapText="1"/>
    </xf>
    <xf numFmtId="0" fontId="0" fillId="0" borderId="29" xfId="0" applyBorder="1" applyAlignment="1">
      <alignment horizontal="center" vertical="center"/>
    </xf>
    <xf numFmtId="192" fontId="0" fillId="0" borderId="66" xfId="0" applyNumberFormat="1" applyBorder="1" applyAlignment="1">
      <alignment vertical="center"/>
    </xf>
    <xf numFmtId="194" fontId="0" fillId="0" borderId="66" xfId="0" applyNumberFormat="1" applyBorder="1" applyAlignment="1">
      <alignment vertical="center"/>
    </xf>
    <xf numFmtId="57" fontId="0" fillId="0" borderId="66" xfId="0" applyNumberFormat="1" applyBorder="1" applyAlignment="1">
      <alignment horizontal="center" vertical="center"/>
    </xf>
    <xf numFmtId="0" fontId="10" fillId="0" borderId="0" xfId="9" applyFont="1">
      <alignment vertical="center"/>
    </xf>
    <xf numFmtId="0" fontId="0" fillId="0" borderId="0" xfId="9" applyFont="1">
      <alignment vertical="center"/>
    </xf>
    <xf numFmtId="0" fontId="0" fillId="0" borderId="0" xfId="9" applyFont="1" applyAlignment="1">
      <alignment horizontal="right" vertical="center"/>
    </xf>
    <xf numFmtId="0" fontId="0" fillId="0" borderId="4" xfId="9" applyFont="1" applyBorder="1" applyAlignment="1">
      <alignment horizontal="center" vertical="center" wrapText="1"/>
    </xf>
    <xf numFmtId="0" fontId="0" fillId="0" borderId="56" xfId="9" applyFont="1" applyBorder="1" applyAlignment="1">
      <alignment horizontal="center" vertical="center"/>
    </xf>
    <xf numFmtId="0" fontId="0" fillId="0" borderId="56" xfId="9" applyFont="1" applyBorder="1" applyAlignment="1">
      <alignment horizontal="center" vertical="center" wrapText="1"/>
    </xf>
    <xf numFmtId="0" fontId="0" fillId="0" borderId="5" xfId="9" applyFont="1" applyBorder="1" applyAlignment="1">
      <alignment horizontal="center" vertical="center"/>
    </xf>
    <xf numFmtId="0" fontId="0" fillId="0" borderId="8" xfId="9" applyFont="1" applyBorder="1" applyAlignment="1">
      <alignment horizontal="center" vertical="center"/>
    </xf>
    <xf numFmtId="0" fontId="0" fillId="0" borderId="33" xfId="9" applyFont="1" applyBorder="1" applyAlignment="1">
      <alignment horizontal="distributed" vertical="center"/>
    </xf>
    <xf numFmtId="0" fontId="0" fillId="0" borderId="33" xfId="9" applyFont="1" applyBorder="1" applyAlignment="1">
      <alignment horizontal="distributed" vertical="center" wrapText="1"/>
    </xf>
    <xf numFmtId="0" fontId="0" fillId="0" borderId="33" xfId="9" applyFont="1" applyBorder="1" applyAlignment="1">
      <alignment horizontal="center" vertical="center"/>
    </xf>
    <xf numFmtId="0" fontId="0" fillId="0" borderId="33" xfId="9" applyFont="1" applyBorder="1" applyAlignment="1">
      <alignment horizontal="center" vertical="center" wrapText="1"/>
    </xf>
    <xf numFmtId="0" fontId="0" fillId="0" borderId="3" xfId="9" applyFont="1" applyBorder="1" applyAlignment="1">
      <alignment vertical="center" wrapText="1"/>
    </xf>
    <xf numFmtId="0" fontId="0" fillId="0" borderId="31" xfId="9" applyFont="1" applyBorder="1" applyAlignment="1">
      <alignment horizontal="distributed" vertical="center" wrapText="1"/>
    </xf>
    <xf numFmtId="0" fontId="0" fillId="0" borderId="31" xfId="9" applyFont="1" applyBorder="1" applyAlignment="1">
      <alignment horizontal="center" vertical="center"/>
    </xf>
    <xf numFmtId="0" fontId="0" fillId="0" borderId="31" xfId="9" applyFont="1" applyBorder="1" applyAlignment="1">
      <alignment horizontal="center" vertical="center" wrapText="1"/>
    </xf>
    <xf numFmtId="0" fontId="0" fillId="0" borderId="2" xfId="9" applyFont="1" applyBorder="1" applyAlignment="1">
      <alignment vertical="center" wrapText="1"/>
    </xf>
    <xf numFmtId="0" fontId="0" fillId="0" borderId="66" xfId="9" applyFont="1" applyBorder="1" applyAlignment="1">
      <alignment horizontal="distributed" vertical="center" wrapText="1"/>
    </xf>
    <xf numFmtId="0" fontId="0" fillId="0" borderId="66" xfId="9" applyFont="1" applyBorder="1" applyAlignment="1">
      <alignment horizontal="center" vertical="center"/>
    </xf>
    <xf numFmtId="0" fontId="0" fillId="0" borderId="66" xfId="9" applyFont="1" applyBorder="1" applyAlignment="1">
      <alignment horizontal="center" vertical="center" wrapText="1"/>
    </xf>
    <xf numFmtId="0" fontId="0" fillId="0" borderId="14" xfId="9" applyFont="1" applyBorder="1" applyAlignment="1">
      <alignment vertical="center" wrapText="1"/>
    </xf>
    <xf numFmtId="0" fontId="3" fillId="0" borderId="0" xfId="10" applyFont="1">
      <alignment vertical="center"/>
    </xf>
    <xf numFmtId="0" fontId="41" fillId="0" borderId="0" xfId="10" applyFont="1">
      <alignment vertical="center"/>
    </xf>
    <xf numFmtId="0" fontId="42" fillId="0" borderId="0" xfId="10" applyFont="1">
      <alignment vertical="center"/>
    </xf>
    <xf numFmtId="0" fontId="42" fillId="0" borderId="0" xfId="10" applyFont="1" applyAlignment="1">
      <alignment horizontal="center" vertical="center"/>
    </xf>
    <xf numFmtId="0" fontId="7" fillId="0" borderId="0" xfId="10" applyAlignment="1">
      <alignment horizontal="center" vertical="center"/>
    </xf>
    <xf numFmtId="0" fontId="43" fillId="0" borderId="0" xfId="10" applyFont="1" applyAlignment="1">
      <alignment horizontal="right"/>
    </xf>
    <xf numFmtId="0" fontId="18" fillId="0" borderId="0" xfId="10" applyFont="1" applyAlignment="1">
      <alignment horizontal="right" vertical="center"/>
    </xf>
    <xf numFmtId="0" fontId="44" fillId="0" borderId="53" xfId="10" applyFont="1" applyBorder="1" applyAlignment="1">
      <alignment horizontal="center" vertical="center"/>
    </xf>
    <xf numFmtId="0" fontId="44" fillId="0" borderId="55" xfId="10" applyFont="1" applyBorder="1" applyAlignment="1">
      <alignment horizontal="center" vertical="center"/>
    </xf>
    <xf numFmtId="0" fontId="7" fillId="2" borderId="126" xfId="10" applyFill="1" applyBorder="1" applyAlignment="1">
      <alignment horizontal="center" vertical="center"/>
    </xf>
    <xf numFmtId="0" fontId="7" fillId="2" borderId="3" xfId="10" applyFill="1" applyBorder="1" applyAlignment="1">
      <alignment horizontal="center" vertical="center"/>
    </xf>
    <xf numFmtId="0" fontId="7" fillId="2" borderId="76" xfId="10" applyFill="1" applyBorder="1" applyAlignment="1">
      <alignment horizontal="center" vertical="center"/>
    </xf>
    <xf numFmtId="0" fontId="7" fillId="2" borderId="2" xfId="10" applyFill="1" applyBorder="1" applyAlignment="1">
      <alignment horizontal="center" vertical="center"/>
    </xf>
    <xf numFmtId="0" fontId="7" fillId="0" borderId="373" xfId="10" applyBorder="1" applyAlignment="1">
      <alignment horizontal="center" vertical="center"/>
    </xf>
    <xf numFmtId="0" fontId="7" fillId="0" borderId="374" xfId="10" applyBorder="1" applyAlignment="1">
      <alignment horizontal="center" vertical="center"/>
    </xf>
    <xf numFmtId="0" fontId="7" fillId="0" borderId="76" xfId="10" applyBorder="1" applyAlignment="1">
      <alignment horizontal="center" vertical="center"/>
    </xf>
    <xf numFmtId="0" fontId="7" fillId="6" borderId="76" xfId="10" applyFill="1" applyBorder="1" applyAlignment="1">
      <alignment horizontal="center" vertical="center"/>
    </xf>
    <xf numFmtId="0" fontId="7" fillId="6" borderId="374" xfId="10" applyFill="1" applyBorder="1" applyAlignment="1">
      <alignment horizontal="center" vertical="center"/>
    </xf>
    <xf numFmtId="0" fontId="18" fillId="0" borderId="11" xfId="10" applyFont="1" applyBorder="1" applyAlignment="1">
      <alignment horizontal="center" vertical="center"/>
    </xf>
    <xf numFmtId="0" fontId="18" fillId="0" borderId="76" xfId="10" applyFont="1" applyBorder="1" applyAlignment="1">
      <alignment horizontal="center" vertical="center"/>
    </xf>
    <xf numFmtId="0" fontId="7" fillId="6" borderId="2" xfId="10" applyFill="1" applyBorder="1" applyAlignment="1">
      <alignment horizontal="center" vertical="center"/>
    </xf>
    <xf numFmtId="0" fontId="7" fillId="3" borderId="76" xfId="10" applyFill="1" applyBorder="1" applyAlignment="1">
      <alignment horizontal="center" vertical="center"/>
    </xf>
    <xf numFmtId="0" fontId="7" fillId="3" borderId="374" xfId="10" applyFill="1" applyBorder="1" applyAlignment="1">
      <alignment horizontal="center" vertical="center"/>
    </xf>
    <xf numFmtId="0" fontId="7" fillId="2" borderId="31" xfId="10" applyFill="1" applyBorder="1" applyAlignment="1">
      <alignment horizontal="center" vertical="center"/>
    </xf>
    <xf numFmtId="0" fontId="7" fillId="0" borderId="35" xfId="10" applyBorder="1" applyAlignment="1">
      <alignment horizontal="center" vertical="center"/>
    </xf>
    <xf numFmtId="0" fontId="7" fillId="0" borderId="149" xfId="10" applyBorder="1" applyAlignment="1">
      <alignment horizontal="center" vertical="center"/>
    </xf>
    <xf numFmtId="0" fontId="7" fillId="0" borderId="130" xfId="10" applyBorder="1" applyAlignment="1">
      <alignment horizontal="center" vertical="center"/>
    </xf>
    <xf numFmtId="0" fontId="7" fillId="2" borderId="37" xfId="10" applyFill="1" applyBorder="1" applyAlignment="1">
      <alignment horizontal="center" vertical="center"/>
    </xf>
    <xf numFmtId="0" fontId="7" fillId="2" borderId="87" xfId="10" applyFill="1" applyBorder="1" applyAlignment="1">
      <alignment horizontal="center" vertical="center"/>
    </xf>
    <xf numFmtId="0" fontId="7" fillId="0" borderId="45" xfId="10" applyBorder="1" applyAlignment="1">
      <alignment horizontal="center" vertical="center"/>
    </xf>
    <xf numFmtId="0" fontId="7" fillId="0" borderId="14" xfId="10" applyBorder="1" applyAlignment="1">
      <alignment horizontal="center" vertical="center"/>
    </xf>
    <xf numFmtId="0" fontId="19" fillId="0" borderId="0" xfId="10" applyFont="1" applyAlignment="1">
      <alignment horizontal="left" vertical="center"/>
    </xf>
    <xf numFmtId="0" fontId="3" fillId="0" borderId="0" xfId="2" applyFont="1"/>
    <xf numFmtId="0" fontId="3" fillId="0" borderId="39" xfId="2" applyFont="1" applyBorder="1"/>
    <xf numFmtId="0" fontId="6" fillId="0" borderId="29" xfId="2" applyFont="1" applyBorder="1" applyAlignment="1">
      <alignment horizontal="center" vertical="center"/>
    </xf>
    <xf numFmtId="0" fontId="6" fillId="0" borderId="66" xfId="2" applyFont="1" applyBorder="1" applyAlignment="1">
      <alignment horizontal="center" vertical="center"/>
    </xf>
    <xf numFmtId="0" fontId="6" fillId="0" borderId="14" xfId="2" applyFont="1" applyBorder="1" applyAlignment="1">
      <alignment horizontal="center" vertical="center"/>
    </xf>
    <xf numFmtId="0" fontId="6" fillId="0" borderId="47" xfId="2" applyFont="1" applyBorder="1" applyAlignment="1">
      <alignment horizontal="center" vertical="center"/>
    </xf>
    <xf numFmtId="37" fontId="6" fillId="0" borderId="6" xfId="2" applyNumberFormat="1" applyFont="1" applyBorder="1" applyAlignment="1">
      <alignment vertical="center"/>
    </xf>
    <xf numFmtId="37" fontId="6" fillId="0" borderId="43" xfId="2" applyNumberFormat="1" applyFont="1" applyBorder="1" applyAlignment="1">
      <alignment vertical="center"/>
    </xf>
    <xf numFmtId="37" fontId="6" fillId="0" borderId="44" xfId="2" applyNumberFormat="1" applyFont="1" applyBorder="1" applyAlignment="1">
      <alignment vertical="center"/>
    </xf>
    <xf numFmtId="0" fontId="6" fillId="0" borderId="22" xfId="2" applyFont="1" applyBorder="1" applyAlignment="1">
      <alignment horizontal="center" vertical="center"/>
    </xf>
    <xf numFmtId="37" fontId="6" fillId="0" borderId="1" xfId="2" applyNumberFormat="1" applyFont="1" applyBorder="1" applyAlignment="1">
      <alignment vertical="center"/>
    </xf>
    <xf numFmtId="37" fontId="6" fillId="0" borderId="31" xfId="2" applyNumberFormat="1" applyFont="1" applyBorder="1" applyAlignment="1">
      <alignment vertical="center"/>
    </xf>
    <xf numFmtId="37" fontId="6" fillId="0" borderId="2" xfId="2" applyNumberFormat="1" applyFont="1" applyBorder="1" applyAlignment="1">
      <alignment vertical="center"/>
    </xf>
    <xf numFmtId="0" fontId="6" fillId="0" borderId="62" xfId="2" applyFont="1" applyBorder="1" applyAlignment="1">
      <alignment horizontal="center" vertical="center"/>
    </xf>
    <xf numFmtId="37" fontId="6" fillId="0" borderId="66" xfId="2" applyNumberFormat="1" applyFont="1" applyBorder="1" applyAlignment="1">
      <alignment vertical="center"/>
    </xf>
    <xf numFmtId="37" fontId="6" fillId="0" borderId="14" xfId="2" applyNumberFormat="1" applyFont="1" applyBorder="1" applyAlignment="1">
      <alignment vertical="center"/>
    </xf>
    <xf numFmtId="37" fontId="6" fillId="0" borderId="29" xfId="2" applyNumberFormat="1" applyFont="1" applyBorder="1" applyAlignment="1">
      <alignment vertical="center"/>
    </xf>
    <xf numFmtId="0" fontId="6" fillId="0" borderId="26" xfId="2" applyFont="1" applyBorder="1" applyAlignment="1">
      <alignment horizontal="center" vertical="center"/>
    </xf>
    <xf numFmtId="37" fontId="6" fillId="0" borderId="4" xfId="2" applyNumberFormat="1" applyFont="1" applyBorder="1" applyAlignment="1">
      <alignment vertical="center"/>
    </xf>
    <xf numFmtId="37" fontId="6" fillId="0" borderId="56" xfId="2" applyNumberFormat="1" applyFont="1" applyBorder="1" applyAlignment="1">
      <alignment vertical="center"/>
    </xf>
    <xf numFmtId="37" fontId="6" fillId="0" borderId="5" xfId="2" applyNumberFormat="1" applyFont="1" applyBorder="1" applyAlignment="1">
      <alignment vertical="center"/>
    </xf>
    <xf numFmtId="0" fontId="3" fillId="0" borderId="50" xfId="2" applyFont="1" applyBorder="1"/>
    <xf numFmtId="0" fontId="6" fillId="0" borderId="375" xfId="2" applyFont="1" applyBorder="1" applyAlignment="1">
      <alignment horizontal="center" vertical="center"/>
    </xf>
    <xf numFmtId="0" fontId="6" fillId="0" borderId="77" xfId="2" applyFont="1" applyBorder="1" applyAlignment="1">
      <alignment horizontal="center" vertical="center"/>
    </xf>
    <xf numFmtId="37" fontId="6" fillId="0" borderId="47" xfId="2" applyNumberFormat="1" applyFont="1" applyBorder="1" applyAlignment="1">
      <alignment vertical="center"/>
    </xf>
    <xf numFmtId="37" fontId="6" fillId="0" borderId="48" xfId="2" applyNumberFormat="1" applyFont="1" applyBorder="1" applyAlignment="1">
      <alignment vertical="center"/>
    </xf>
    <xf numFmtId="37" fontId="6" fillId="0" borderId="376" xfId="2" applyNumberFormat="1" applyFont="1" applyBorder="1" applyAlignment="1">
      <alignment vertical="center"/>
    </xf>
    <xf numFmtId="37" fontId="6" fillId="0" borderId="7" xfId="2" applyNumberFormat="1" applyFont="1" applyBorder="1" applyAlignment="1">
      <alignment vertical="center"/>
    </xf>
    <xf numFmtId="37" fontId="6" fillId="0" borderId="64" xfId="2" applyNumberFormat="1" applyFont="1" applyBorder="1" applyAlignment="1">
      <alignment vertical="center"/>
    </xf>
    <xf numFmtId="0" fontId="41" fillId="0" borderId="50" xfId="2" applyFont="1" applyBorder="1"/>
    <xf numFmtId="0" fontId="41" fillId="0" borderId="0" xfId="2" applyFont="1"/>
    <xf numFmtId="37" fontId="6" fillId="0" borderId="22" xfId="2" applyNumberFormat="1" applyFont="1" applyBorder="1" applyAlignment="1">
      <alignment vertical="center"/>
    </xf>
    <xf numFmtId="37" fontId="6" fillId="0" borderId="49" xfId="2" applyNumberFormat="1" applyFont="1" applyBorder="1" applyAlignment="1">
      <alignment vertical="center"/>
    </xf>
    <xf numFmtId="37" fontId="6" fillId="0" borderId="377" xfId="2" applyNumberFormat="1" applyFont="1" applyBorder="1" applyAlignment="1">
      <alignment vertical="center"/>
    </xf>
    <xf numFmtId="37" fontId="6" fillId="0" borderId="13" xfId="2" applyNumberFormat="1" applyFont="1" applyBorder="1" applyAlignment="1">
      <alignment vertical="center"/>
    </xf>
    <xf numFmtId="37" fontId="6" fillId="0" borderId="39" xfId="2" applyNumberFormat="1" applyFont="1" applyBorder="1" applyAlignment="1">
      <alignment vertical="center"/>
    </xf>
    <xf numFmtId="0" fontId="45" fillId="0" borderId="50" xfId="2" applyFont="1" applyBorder="1"/>
    <xf numFmtId="0" fontId="45" fillId="0" borderId="0" xfId="2" applyFont="1"/>
    <xf numFmtId="37" fontId="6" fillId="0" borderId="52" xfId="2" applyNumberFormat="1" applyFont="1" applyBorder="1" applyAlignment="1">
      <alignment vertical="center"/>
    </xf>
    <xf numFmtId="37" fontId="6" fillId="0" borderId="46" xfId="2" applyNumberFormat="1" applyFont="1" applyBorder="1" applyAlignment="1">
      <alignment vertical="center"/>
    </xf>
    <xf numFmtId="37" fontId="6" fillId="0" borderId="378" xfId="2" applyNumberFormat="1" applyFont="1" applyBorder="1" applyAlignment="1">
      <alignment vertical="center"/>
    </xf>
    <xf numFmtId="37" fontId="6" fillId="0" borderId="77" xfId="2" applyNumberFormat="1" applyFont="1" applyBorder="1" applyAlignment="1">
      <alignment vertical="center"/>
    </xf>
    <xf numFmtId="37" fontId="6" fillId="0" borderId="30" xfId="2" applyNumberFormat="1" applyFont="1" applyBorder="1" applyAlignment="1">
      <alignment vertical="center"/>
    </xf>
    <xf numFmtId="37" fontId="6" fillId="0" borderId="26" xfId="2" applyNumberFormat="1" applyFont="1" applyBorder="1" applyAlignment="1">
      <alignment vertical="center"/>
    </xf>
    <xf numFmtId="37" fontId="6" fillId="0" borderId="57" xfId="2" applyNumberFormat="1" applyFont="1" applyBorder="1" applyAlignment="1">
      <alignment vertical="center"/>
    </xf>
    <xf numFmtId="37" fontId="6" fillId="0" borderId="379" xfId="2" applyNumberFormat="1" applyFont="1" applyBorder="1" applyAlignment="1">
      <alignment vertical="center"/>
    </xf>
    <xf numFmtId="37" fontId="6" fillId="0" borderId="27" xfId="2" applyNumberFormat="1" applyFont="1" applyBorder="1" applyAlignment="1">
      <alignment vertical="center"/>
    </xf>
    <xf numFmtId="37" fontId="6" fillId="0" borderId="350" xfId="2" applyNumberFormat="1" applyFont="1" applyBorder="1" applyAlignment="1">
      <alignment vertical="center"/>
    </xf>
    <xf numFmtId="37" fontId="6" fillId="0" borderId="47" xfId="2" applyNumberFormat="1" applyFont="1" applyBorder="1" applyAlignment="1">
      <alignment horizontal="right" vertical="center"/>
    </xf>
    <xf numFmtId="37" fontId="6" fillId="0" borderId="48" xfId="2" applyNumberFormat="1" applyFont="1" applyBorder="1" applyAlignment="1">
      <alignment horizontal="right" vertical="center"/>
    </xf>
    <xf numFmtId="37" fontId="6" fillId="0" borderId="376" xfId="2" applyNumberFormat="1" applyFont="1" applyBorder="1" applyAlignment="1">
      <alignment horizontal="right" vertical="center"/>
    </xf>
    <xf numFmtId="37" fontId="6" fillId="0" borderId="7" xfId="2" applyNumberFormat="1" applyFont="1" applyBorder="1" applyAlignment="1">
      <alignment horizontal="right" vertical="center"/>
    </xf>
    <xf numFmtId="37" fontId="6" fillId="0" borderId="22" xfId="2" applyNumberFormat="1" applyFont="1" applyBorder="1" applyAlignment="1">
      <alignment horizontal="right" vertical="center"/>
    </xf>
    <xf numFmtId="37" fontId="6" fillId="0" borderId="49" xfId="2" applyNumberFormat="1" applyFont="1" applyBorder="1" applyAlignment="1">
      <alignment horizontal="right" vertical="center"/>
    </xf>
    <xf numFmtId="37" fontId="6" fillId="0" borderId="377" xfId="2" applyNumberFormat="1" applyFont="1" applyBorder="1" applyAlignment="1">
      <alignment horizontal="right" vertical="center"/>
    </xf>
    <xf numFmtId="37" fontId="6" fillId="0" borderId="13" xfId="2" applyNumberFormat="1" applyFont="1" applyBorder="1" applyAlignment="1">
      <alignment horizontal="right" vertical="center"/>
    </xf>
    <xf numFmtId="0" fontId="46" fillId="0" borderId="0" xfId="2" applyFont="1"/>
    <xf numFmtId="0" fontId="6" fillId="0" borderId="20" xfId="2" applyFont="1" applyBorder="1" applyAlignment="1">
      <alignment horizontal="center" vertical="center"/>
    </xf>
    <xf numFmtId="37" fontId="6" fillId="0" borderId="16" xfId="2" applyNumberFormat="1" applyFont="1" applyBorder="1" applyAlignment="1">
      <alignment horizontal="right" vertical="center"/>
    </xf>
    <xf numFmtId="37" fontId="6" fillId="0" borderId="75" xfId="2" applyNumberFormat="1" applyFont="1" applyBorder="1" applyAlignment="1">
      <alignment horizontal="right" vertical="center"/>
    </xf>
    <xf numFmtId="37" fontId="6" fillId="0" borderId="380" xfId="2" applyNumberFormat="1" applyFont="1" applyBorder="1" applyAlignment="1">
      <alignment horizontal="right" vertical="center"/>
    </xf>
    <xf numFmtId="37" fontId="6" fillId="0" borderId="28" xfId="2" applyNumberFormat="1" applyFont="1" applyBorder="1" applyAlignment="1">
      <alignment horizontal="right" vertical="center"/>
    </xf>
    <xf numFmtId="37" fontId="6" fillId="0" borderId="1" xfId="2" applyNumberFormat="1" applyFont="1" applyBorder="1" applyAlignment="1">
      <alignment horizontal="right" vertical="center"/>
    </xf>
    <xf numFmtId="0" fontId="6" fillId="0" borderId="12" xfId="2" applyFont="1" applyBorder="1" applyAlignment="1">
      <alignment horizontal="center" vertical="center"/>
    </xf>
    <xf numFmtId="37" fontId="6" fillId="0" borderId="11" xfId="2" applyNumberFormat="1" applyFont="1" applyBorder="1" applyAlignment="1">
      <alignment horizontal="right" vertical="center"/>
    </xf>
    <xf numFmtId="37" fontId="6" fillId="0" borderId="381" xfId="2" applyNumberFormat="1" applyFont="1" applyBorder="1" applyAlignment="1">
      <alignment horizontal="right" vertical="center"/>
    </xf>
    <xf numFmtId="37" fontId="6" fillId="0" borderId="9" xfId="2" applyNumberFormat="1" applyFont="1" applyBorder="1" applyAlignment="1">
      <alignment horizontal="right" vertical="center"/>
    </xf>
    <xf numFmtId="0" fontId="8" fillId="0" borderId="0" xfId="2"/>
    <xf numFmtId="37" fontId="6" fillId="0" borderId="50" xfId="2" applyNumberFormat="1" applyFont="1" applyBorder="1" applyAlignment="1">
      <alignment horizontal="right" vertical="center"/>
    </xf>
    <xf numFmtId="37" fontId="6" fillId="0" borderId="382" xfId="2" applyNumberFormat="1" applyFont="1" applyBorder="1" applyAlignment="1">
      <alignment horizontal="right" vertical="center"/>
    </xf>
    <xf numFmtId="37" fontId="6" fillId="0" borderId="25" xfId="2" applyNumberFormat="1" applyFont="1" applyBorder="1" applyAlignment="1">
      <alignment horizontal="right" vertical="center"/>
    </xf>
    <xf numFmtId="0" fontId="47" fillId="0" borderId="0" xfId="2" applyFont="1"/>
    <xf numFmtId="37" fontId="6" fillId="5" borderId="377" xfId="2" applyNumberFormat="1" applyFont="1" applyFill="1" applyBorder="1" applyAlignment="1">
      <alignment horizontal="right" vertical="center"/>
    </xf>
    <xf numFmtId="37" fontId="6" fillId="5" borderId="13" xfId="2" applyNumberFormat="1" applyFont="1" applyFill="1" applyBorder="1" applyAlignment="1">
      <alignment horizontal="right" vertical="center"/>
    </xf>
    <xf numFmtId="37" fontId="6" fillId="0" borderId="52" xfId="2" applyNumberFormat="1" applyFont="1" applyBorder="1" applyAlignment="1">
      <alignment horizontal="right" vertical="center"/>
    </xf>
    <xf numFmtId="37" fontId="6" fillId="0" borderId="46" xfId="2" applyNumberFormat="1" applyFont="1" applyBorder="1" applyAlignment="1">
      <alignment horizontal="right" vertical="center"/>
    </xf>
    <xf numFmtId="37" fontId="6" fillId="0" borderId="378" xfId="2" applyNumberFormat="1" applyFont="1" applyBorder="1" applyAlignment="1">
      <alignment horizontal="right" vertical="center"/>
    </xf>
    <xf numFmtId="37" fontId="6" fillId="0" borderId="77" xfId="2" applyNumberFormat="1" applyFont="1" applyBorder="1" applyAlignment="1">
      <alignment horizontal="right" vertical="center"/>
    </xf>
    <xf numFmtId="37" fontId="6" fillId="0" borderId="26" xfId="2" applyNumberFormat="1" applyFont="1" applyBorder="1" applyAlignment="1">
      <alignment horizontal="right" vertical="center"/>
    </xf>
    <xf numFmtId="37" fontId="6" fillId="0" borderId="57" xfId="2" applyNumberFormat="1" applyFont="1" applyBorder="1" applyAlignment="1">
      <alignment horizontal="right" vertical="center"/>
    </xf>
    <xf numFmtId="37" fontId="6" fillId="0" borderId="379" xfId="2" applyNumberFormat="1" applyFont="1" applyBorder="1" applyAlignment="1">
      <alignment horizontal="right" vertical="center"/>
    </xf>
    <xf numFmtId="37" fontId="6" fillId="0" borderId="27" xfId="2" applyNumberFormat="1" applyFont="1" applyBorder="1" applyAlignment="1">
      <alignment horizontal="right" vertical="center"/>
    </xf>
    <xf numFmtId="37" fontId="3" fillId="0" borderId="0" xfId="2" applyNumberFormat="1" applyFont="1"/>
    <xf numFmtId="0" fontId="5" fillId="0" borderId="52" xfId="2" applyFont="1" applyBorder="1" applyAlignment="1">
      <alignment horizontal="center" vertical="center"/>
    </xf>
    <xf numFmtId="0" fontId="5" fillId="0" borderId="46" xfId="2" applyFont="1" applyBorder="1" applyAlignment="1">
      <alignment horizontal="center" vertical="center"/>
    </xf>
    <xf numFmtId="0" fontId="5" fillId="0" borderId="375" xfId="2" applyFont="1" applyBorder="1" applyAlignment="1">
      <alignment horizontal="center" vertical="center"/>
    </xf>
    <xf numFmtId="0" fontId="5" fillId="0" borderId="77" xfId="2" applyFont="1" applyBorder="1" applyAlignment="1">
      <alignment horizontal="center" vertical="center"/>
    </xf>
    <xf numFmtId="192" fontId="6" fillId="0" borderId="0" xfId="2" applyNumberFormat="1" applyFont="1"/>
    <xf numFmtId="192" fontId="5" fillId="0" borderId="0" xfId="2" applyNumberFormat="1" applyFont="1"/>
    <xf numFmtId="0" fontId="5" fillId="0" borderId="39" xfId="2" applyFont="1" applyBorder="1" applyAlignment="1">
      <alignment vertical="center"/>
    </xf>
    <xf numFmtId="192" fontId="6" fillId="0" borderId="29" xfId="2" applyNumberFormat="1" applyFont="1" applyBorder="1" applyAlignment="1">
      <alignment horizontal="center" vertical="center"/>
    </xf>
    <xf numFmtId="192" fontId="6" fillId="0" borderId="14" xfId="2" applyNumberFormat="1" applyFont="1" applyBorder="1" applyAlignment="1">
      <alignment horizontal="center" vertical="center"/>
    </xf>
    <xf numFmtId="192" fontId="6" fillId="0" borderId="54" xfId="2" applyNumberFormat="1" applyFont="1" applyBorder="1" applyAlignment="1">
      <alignment horizontal="center" vertical="center"/>
    </xf>
    <xf numFmtId="192" fontId="6" fillId="0" borderId="55" xfId="2" applyNumberFormat="1" applyFont="1" applyBorder="1" applyAlignment="1">
      <alignment horizontal="center" vertical="center"/>
    </xf>
    <xf numFmtId="192" fontId="6" fillId="0" borderId="22" xfId="2" applyNumberFormat="1" applyFont="1" applyBorder="1" applyAlignment="1">
      <alignment horizontal="distributed" vertical="center"/>
    </xf>
    <xf numFmtId="192" fontId="6" fillId="0" borderId="8" xfId="2" applyNumberFormat="1" applyFont="1" applyBorder="1" applyAlignment="1">
      <alignment horizontal="right" vertical="center"/>
    </xf>
    <xf numFmtId="192" fontId="6" fillId="0" borderId="3" xfId="2" applyNumberFormat="1" applyFont="1" applyBorder="1" applyAlignment="1">
      <alignment horizontal="right" vertical="center"/>
    </xf>
    <xf numFmtId="192" fontId="6" fillId="0" borderId="126" xfId="2" applyNumberFormat="1" applyFont="1" applyBorder="1" applyAlignment="1">
      <alignment horizontal="right" vertical="center"/>
    </xf>
    <xf numFmtId="192" fontId="6" fillId="0" borderId="49" xfId="2" applyNumberFormat="1" applyFont="1" applyBorder="1" applyAlignment="1">
      <alignment horizontal="right" vertical="center"/>
    </xf>
    <xf numFmtId="193" fontId="6" fillId="0" borderId="126" xfId="2" applyNumberFormat="1" applyFont="1" applyBorder="1" applyAlignment="1">
      <alignment horizontal="right" vertical="center"/>
    </xf>
    <xf numFmtId="193" fontId="6" fillId="0" borderId="49" xfId="2" applyNumberFormat="1" applyFont="1" applyBorder="1" applyAlignment="1">
      <alignment horizontal="right" vertical="center"/>
    </xf>
    <xf numFmtId="193" fontId="6" fillId="0" borderId="8" xfId="2" applyNumberFormat="1" applyFont="1" applyBorder="1" applyAlignment="1">
      <alignment horizontal="right" vertical="center"/>
    </xf>
    <xf numFmtId="193" fontId="6" fillId="0" borderId="3" xfId="2" applyNumberFormat="1" applyFont="1" applyBorder="1" applyAlignment="1">
      <alignment horizontal="right" vertical="center"/>
    </xf>
    <xf numFmtId="196" fontId="6" fillId="0" borderId="1" xfId="2" applyNumberFormat="1" applyFont="1" applyBorder="1" applyAlignment="1">
      <alignment vertical="center"/>
    </xf>
    <xf numFmtId="196" fontId="6" fillId="0" borderId="2" xfId="2" applyNumberFormat="1" applyFont="1" applyBorder="1" applyAlignment="1">
      <alignment vertical="center"/>
    </xf>
    <xf numFmtId="192" fontId="6" fillId="0" borderId="26" xfId="2" applyNumberFormat="1" applyFont="1" applyBorder="1" applyAlignment="1">
      <alignment horizontal="distributed" vertical="center"/>
    </xf>
    <xf numFmtId="192" fontId="6" fillId="0" borderId="4" xfId="2" applyNumberFormat="1" applyFont="1" applyBorder="1" applyAlignment="1">
      <alignment horizontal="right" vertical="center"/>
    </xf>
    <xf numFmtId="192" fontId="6" fillId="0" borderId="5" xfId="2" applyNumberFormat="1" applyFont="1" applyBorder="1" applyAlignment="1">
      <alignment horizontal="right" vertical="center"/>
    </xf>
    <xf numFmtId="192" fontId="6" fillId="0" borderId="63" xfId="2" applyNumberFormat="1" applyFont="1" applyBorder="1" applyAlignment="1">
      <alignment horizontal="right" vertical="center"/>
    </xf>
    <xf numFmtId="192" fontId="6" fillId="0" borderId="57" xfId="2" applyNumberFormat="1" applyFont="1" applyBorder="1" applyAlignment="1">
      <alignment horizontal="right" vertical="center"/>
    </xf>
    <xf numFmtId="193" fontId="6" fillId="0" borderId="63" xfId="2" applyNumberFormat="1" applyFont="1" applyBorder="1" applyAlignment="1">
      <alignment horizontal="right" vertical="center"/>
    </xf>
    <xf numFmtId="193" fontId="6" fillId="0" borderId="57" xfId="2" applyNumberFormat="1" applyFont="1" applyBorder="1" applyAlignment="1">
      <alignment horizontal="right" vertical="center"/>
    </xf>
    <xf numFmtId="193" fontId="6" fillId="0" borderId="4" xfId="2" applyNumberFormat="1" applyFont="1" applyBorder="1" applyAlignment="1">
      <alignment horizontal="right" vertical="center"/>
    </xf>
    <xf numFmtId="193" fontId="6" fillId="0" borderId="5" xfId="2" applyNumberFormat="1" applyFont="1" applyBorder="1" applyAlignment="1">
      <alignment horizontal="right" vertical="center"/>
    </xf>
    <xf numFmtId="196" fontId="6" fillId="0" borderId="4" xfId="2" applyNumberFormat="1" applyFont="1" applyBorder="1" applyAlignment="1">
      <alignment vertical="center"/>
    </xf>
    <xf numFmtId="196" fontId="6" fillId="0" borderId="5" xfId="2" applyNumberFormat="1" applyFont="1" applyBorder="1" applyAlignment="1">
      <alignment vertical="center"/>
    </xf>
    <xf numFmtId="192" fontId="17" fillId="0" borderId="0" xfId="2" applyNumberFormat="1" applyFont="1" applyAlignment="1">
      <alignment vertical="center"/>
    </xf>
    <xf numFmtId="0" fontId="6" fillId="0" borderId="44" xfId="2" applyFont="1" applyBorder="1" applyAlignment="1">
      <alignment horizontal="center" vertical="center"/>
    </xf>
    <xf numFmtId="57" fontId="5" fillId="0" borderId="0" xfId="2" applyNumberFormat="1" applyFont="1" applyAlignment="1">
      <alignment horizontal="center"/>
    </xf>
    <xf numFmtId="0" fontId="5" fillId="0" borderId="0" xfId="2" applyFont="1" applyAlignment="1">
      <alignment horizontal="center" vertical="center"/>
    </xf>
    <xf numFmtId="57" fontId="5" fillId="0" borderId="39" xfId="2" applyNumberFormat="1" applyFont="1" applyBorder="1" applyAlignment="1">
      <alignment horizontal="center"/>
    </xf>
    <xf numFmtId="0" fontId="5" fillId="0" borderId="75" xfId="2" applyFont="1" applyBorder="1" applyAlignment="1">
      <alignment horizontal="center" vertical="center"/>
    </xf>
    <xf numFmtId="57" fontId="5" fillId="0" borderId="32" xfId="2" applyNumberFormat="1" applyFont="1" applyBorder="1" applyAlignment="1">
      <alignment horizontal="center" vertical="center"/>
    </xf>
    <xf numFmtId="0" fontId="6" fillId="0" borderId="32" xfId="2" applyFont="1" applyBorder="1" applyAlignment="1">
      <alignment horizontal="center" vertical="center"/>
    </xf>
    <xf numFmtId="0" fontId="6" fillId="0" borderId="75" xfId="2" applyFont="1" applyBorder="1" applyAlignment="1">
      <alignment horizontal="center" vertical="center"/>
    </xf>
    <xf numFmtId="0" fontId="50" fillId="0" borderId="0" xfId="11" applyFont="1" applyFill="1" applyAlignment="1" applyProtection="1"/>
    <xf numFmtId="0" fontId="5" fillId="0" borderId="49" xfId="2" applyFont="1" applyBorder="1" applyAlignment="1">
      <alignment horizontal="center" vertical="center"/>
    </xf>
    <xf numFmtId="57" fontId="5" fillId="0" borderId="33" xfId="2" applyNumberFormat="1" applyFont="1" applyBorder="1" applyAlignment="1">
      <alignment horizontal="center" vertical="center"/>
    </xf>
    <xf numFmtId="0" fontId="6" fillId="0" borderId="33" xfId="2" applyFont="1" applyBorder="1" applyAlignment="1">
      <alignment horizontal="center" vertical="center"/>
    </xf>
    <xf numFmtId="0" fontId="6" fillId="0" borderId="49" xfId="2" applyFont="1" applyBorder="1" applyAlignment="1">
      <alignment horizontal="center" vertical="center"/>
    </xf>
    <xf numFmtId="0" fontId="39" fillId="0" borderId="50" xfId="2" applyFont="1" applyBorder="1" applyAlignment="1">
      <alignment horizontal="center" vertical="center"/>
    </xf>
    <xf numFmtId="0" fontId="39" fillId="0" borderId="49" xfId="2" applyFont="1" applyBorder="1" applyAlignment="1">
      <alignment horizontal="center" vertical="center"/>
    </xf>
    <xf numFmtId="0" fontId="39" fillId="0" borderId="49" xfId="2" applyFont="1" applyBorder="1" applyAlignment="1">
      <alignment vertical="center"/>
    </xf>
    <xf numFmtId="3" fontId="39" fillId="0" borderId="49" xfId="2" applyNumberFormat="1" applyFont="1" applyBorder="1" applyAlignment="1">
      <alignment horizontal="right" vertical="center"/>
    </xf>
    <xf numFmtId="37" fontId="39" fillId="0" borderId="49" xfId="2" applyNumberFormat="1" applyFont="1" applyBorder="1" applyAlignment="1">
      <alignment vertical="center" shrinkToFit="1"/>
    </xf>
    <xf numFmtId="3" fontId="39" fillId="0" borderId="49" xfId="2" applyNumberFormat="1" applyFont="1" applyBorder="1" applyAlignment="1">
      <alignment vertical="center"/>
    </xf>
    <xf numFmtId="0" fontId="51" fillId="0" borderId="49" xfId="2" applyFont="1" applyBorder="1" applyAlignment="1">
      <alignment horizontal="center" vertical="center"/>
    </xf>
    <xf numFmtId="57" fontId="39" fillId="0" borderId="49" xfId="2" applyNumberFormat="1" applyFont="1" applyBorder="1" applyAlignment="1">
      <alignment horizontal="center" vertical="center"/>
    </xf>
    <xf numFmtId="0" fontId="39" fillId="0" borderId="49" xfId="2" applyFont="1" applyBorder="1" applyAlignment="1">
      <alignment horizontal="right" vertical="center"/>
    </xf>
    <xf numFmtId="0" fontId="39" fillId="0" borderId="31" xfId="2" applyFont="1" applyBorder="1" applyAlignment="1">
      <alignment horizontal="center" vertical="center"/>
    </xf>
    <xf numFmtId="197" fontId="39" fillId="0" borderId="0" xfId="2" applyNumberFormat="1" applyFont="1"/>
    <xf numFmtId="37" fontId="39" fillId="0" borderId="0" xfId="2" applyNumberFormat="1" applyFont="1"/>
    <xf numFmtId="0" fontId="39" fillId="0" borderId="0" xfId="2" applyFont="1"/>
    <xf numFmtId="0" fontId="39" fillId="0" borderId="49" xfId="2" applyFont="1" applyBorder="1" applyAlignment="1">
      <alignment vertical="center" shrinkToFit="1"/>
    </xf>
    <xf numFmtId="37" fontId="51" fillId="0" borderId="49" xfId="2" applyNumberFormat="1" applyFont="1" applyBorder="1" applyAlignment="1">
      <alignment vertical="center" shrinkToFit="1"/>
    </xf>
    <xf numFmtId="0" fontId="39" fillId="0" borderId="49" xfId="2" applyFont="1" applyBorder="1" applyAlignment="1">
      <alignment horizontal="center" vertical="center" shrinkToFit="1"/>
    </xf>
    <xf numFmtId="57" fontId="39" fillId="0" borderId="31" xfId="2" applyNumberFormat="1" applyFont="1" applyBorder="1" applyAlignment="1">
      <alignment horizontal="center" vertical="center" shrinkToFit="1"/>
    </xf>
    <xf numFmtId="0" fontId="51" fillId="0" borderId="49" xfId="2" applyFont="1" applyBorder="1" applyAlignment="1">
      <alignment horizontal="center" vertical="center" shrinkToFit="1"/>
    </xf>
    <xf numFmtId="57" fontId="39" fillId="0" borderId="49" xfId="2" applyNumberFormat="1" applyFont="1" applyBorder="1" applyAlignment="1">
      <alignment horizontal="center" vertical="center" shrinkToFit="1"/>
    </xf>
    <xf numFmtId="0" fontId="39" fillId="0" borderId="31" xfId="2" applyFont="1" applyBorder="1" applyAlignment="1">
      <alignment horizontal="center" vertical="center" shrinkToFit="1"/>
    </xf>
    <xf numFmtId="57" fontId="39" fillId="0" borderId="33" xfId="2" applyNumberFormat="1" applyFont="1" applyBorder="1" applyAlignment="1">
      <alignment horizontal="center" vertical="center" shrinkToFit="1"/>
    </xf>
    <xf numFmtId="0" fontId="39" fillId="0" borderId="357" xfId="2" applyFont="1" applyBorder="1" applyAlignment="1">
      <alignment horizontal="center" vertical="center"/>
    </xf>
    <xf numFmtId="0" fontId="39" fillId="0" borderId="357" xfId="2" applyFont="1" applyBorder="1" applyAlignment="1">
      <alignment vertical="center" shrinkToFit="1"/>
    </xf>
    <xf numFmtId="37" fontId="39" fillId="0" borderId="357" xfId="2" applyNumberFormat="1" applyFont="1" applyBorder="1" applyAlignment="1">
      <alignment vertical="center" shrinkToFit="1"/>
    </xf>
    <xf numFmtId="37" fontId="51" fillId="0" borderId="357" xfId="2" applyNumberFormat="1" applyFont="1" applyBorder="1" applyAlignment="1">
      <alignment vertical="center" shrinkToFit="1"/>
    </xf>
    <xf numFmtId="0" fontId="39" fillId="0" borderId="357" xfId="2" applyFont="1" applyBorder="1" applyAlignment="1">
      <alignment horizontal="center" vertical="center" shrinkToFit="1"/>
    </xf>
    <xf numFmtId="57" fontId="39" fillId="0" borderId="36" xfId="2" applyNumberFormat="1" applyFont="1" applyBorder="1" applyAlignment="1">
      <alignment horizontal="center" vertical="center" shrinkToFit="1"/>
    </xf>
    <xf numFmtId="57" fontId="39" fillId="0" borderId="32" xfId="2" applyNumberFormat="1" applyFont="1" applyBorder="1" applyAlignment="1">
      <alignment horizontal="center" vertical="center" shrinkToFit="1"/>
    </xf>
    <xf numFmtId="0" fontId="51" fillId="0" borderId="50" xfId="2" applyFont="1" applyBorder="1" applyAlignment="1">
      <alignment horizontal="center" vertical="center" shrinkToFit="1"/>
    </xf>
    <xf numFmtId="57" fontId="39" fillId="0" borderId="35" xfId="2" applyNumberFormat="1" applyFont="1" applyBorder="1" applyAlignment="1">
      <alignment horizontal="center" vertical="center" shrinkToFit="1"/>
    </xf>
    <xf numFmtId="0" fontId="5" fillId="0" borderId="372" xfId="2" applyFont="1" applyBorder="1" applyAlignment="1">
      <alignment horizontal="center" vertical="center"/>
    </xf>
    <xf numFmtId="0" fontId="5" fillId="0" borderId="363" xfId="2" applyFont="1" applyBorder="1" applyAlignment="1">
      <alignment horizontal="center" vertical="center"/>
    </xf>
    <xf numFmtId="37" fontId="5" fillId="0" borderId="363" xfId="2" applyNumberFormat="1" applyFont="1" applyBorder="1" applyAlignment="1">
      <alignment vertical="center" shrinkToFit="1"/>
    </xf>
    <xf numFmtId="57" fontId="5" fillId="0" borderId="60" xfId="2" applyNumberFormat="1" applyFont="1" applyBorder="1" applyAlignment="1">
      <alignment horizontal="center" vertical="center" shrinkToFit="1"/>
    </xf>
    <xf numFmtId="57" fontId="5" fillId="0" borderId="363" xfId="2" applyNumberFormat="1" applyFont="1" applyBorder="1" applyAlignment="1">
      <alignment horizontal="center" vertical="center" shrinkToFit="1"/>
    </xf>
    <xf numFmtId="0" fontId="5" fillId="0" borderId="370" xfId="2" applyFont="1" applyBorder="1" applyAlignment="1">
      <alignment horizontal="center" vertical="center" shrinkToFit="1"/>
    </xf>
    <xf numFmtId="0" fontId="5" fillId="0" borderId="0" xfId="2" applyFont="1" applyAlignment="1">
      <alignment vertical="center"/>
    </xf>
    <xf numFmtId="0" fontId="5" fillId="0" borderId="0" xfId="2" applyFont="1" applyAlignment="1">
      <alignment vertical="center" shrinkToFit="1"/>
    </xf>
    <xf numFmtId="0" fontId="5" fillId="0" borderId="0" xfId="2" applyFont="1" applyAlignment="1">
      <alignment horizontal="center" vertical="center" shrinkToFit="1"/>
    </xf>
    <xf numFmtId="57" fontId="5" fillId="0" borderId="0" xfId="2" applyNumberFormat="1" applyFont="1" applyAlignment="1">
      <alignment horizontal="center" vertical="center" shrinkToFit="1"/>
    </xf>
    <xf numFmtId="0" fontId="39" fillId="0" borderId="32" xfId="2" applyFont="1" applyBorder="1" applyAlignment="1">
      <alignment horizontal="center" vertical="center"/>
    </xf>
    <xf numFmtId="0" fontId="39" fillId="0" borderId="31" xfId="2" applyFont="1" applyBorder="1" applyAlignment="1">
      <alignment vertical="center" shrinkToFit="1"/>
    </xf>
    <xf numFmtId="37" fontId="39" fillId="0" borderId="31" xfId="2" applyNumberFormat="1" applyFont="1" applyBorder="1" applyAlignment="1">
      <alignment vertical="center" shrinkToFit="1"/>
    </xf>
    <xf numFmtId="0" fontId="39" fillId="0" borderId="34" xfId="2" applyFont="1" applyBorder="1" applyAlignment="1">
      <alignment horizontal="center" vertical="center"/>
    </xf>
    <xf numFmtId="37" fontId="39" fillId="0" borderId="33" xfId="2" applyNumberFormat="1" applyFont="1" applyBorder="1" applyAlignment="1">
      <alignment vertical="center" shrinkToFit="1"/>
    </xf>
    <xf numFmtId="0" fontId="39" fillId="0" borderId="33" xfId="2" applyFont="1" applyBorder="1" applyAlignment="1">
      <alignment horizontal="center" vertical="center" shrinkToFit="1"/>
    </xf>
    <xf numFmtId="0" fontId="39" fillId="0" borderId="50" xfId="2" applyFont="1" applyBorder="1" applyAlignment="1">
      <alignment vertical="center" shrinkToFit="1"/>
    </xf>
    <xf numFmtId="37" fontId="39" fillId="0" borderId="50" xfId="2" applyNumberFormat="1" applyFont="1" applyBorder="1" applyAlignment="1">
      <alignment vertical="center" shrinkToFit="1"/>
    </xf>
    <xf numFmtId="0" fontId="39" fillId="0" borderId="50" xfId="2" applyFont="1" applyBorder="1" applyAlignment="1">
      <alignment horizontal="center" vertical="center" shrinkToFit="1"/>
    </xf>
    <xf numFmtId="57" fontId="39" fillId="0" borderId="34" xfId="2" applyNumberFormat="1" applyFont="1" applyBorder="1" applyAlignment="1">
      <alignment horizontal="center" vertical="center" shrinkToFit="1"/>
    </xf>
    <xf numFmtId="57" fontId="39" fillId="0" borderId="50" xfId="2" applyNumberFormat="1" applyFont="1" applyBorder="1" applyAlignment="1">
      <alignment horizontal="center" vertical="center" shrinkToFit="1"/>
    </xf>
    <xf numFmtId="0" fontId="39" fillId="0" borderId="32" xfId="2" applyFont="1" applyBorder="1" applyAlignment="1">
      <alignment horizontal="center" vertical="center" shrinkToFit="1"/>
    </xf>
    <xf numFmtId="37" fontId="5" fillId="0" borderId="60" xfId="2" applyNumberFormat="1" applyFont="1" applyBorder="1" applyAlignment="1">
      <alignment vertical="center" shrinkToFit="1"/>
    </xf>
    <xf numFmtId="0" fontId="41" fillId="0" borderId="32" xfId="2" applyFont="1" applyBorder="1" applyAlignment="1">
      <alignment horizontal="center" vertical="center"/>
    </xf>
    <xf numFmtId="0" fontId="39" fillId="0" borderId="11" xfId="2" applyFont="1" applyBorder="1" applyAlignment="1">
      <alignment horizontal="center" vertical="center"/>
    </xf>
    <xf numFmtId="0" fontId="39" fillId="0" borderId="11" xfId="2" applyFont="1" applyBorder="1" applyAlignment="1">
      <alignment vertical="center" shrinkToFit="1"/>
    </xf>
    <xf numFmtId="37" fontId="39" fillId="0" borderId="11" xfId="2" applyNumberFormat="1" applyFont="1" applyBorder="1" applyAlignment="1">
      <alignment vertical="center" shrinkToFit="1"/>
    </xf>
    <xf numFmtId="37" fontId="39" fillId="0" borderId="11" xfId="2" applyNumberFormat="1" applyFont="1" applyBorder="1" applyAlignment="1">
      <alignment horizontal="center" vertical="center" shrinkToFit="1"/>
    </xf>
    <xf numFmtId="0" fontId="39" fillId="0" borderId="11" xfId="2" applyFont="1" applyBorder="1" applyAlignment="1">
      <alignment horizontal="center" vertical="center" shrinkToFit="1"/>
    </xf>
    <xf numFmtId="57" fontId="39" fillId="0" borderId="11" xfId="2" applyNumberFormat="1" applyFont="1" applyBorder="1" applyAlignment="1">
      <alignment horizontal="center" vertical="center" shrinkToFit="1"/>
    </xf>
    <xf numFmtId="37" fontId="39" fillId="0" borderId="49" xfId="2" applyNumberFormat="1" applyFont="1" applyBorder="1" applyAlignment="1">
      <alignment horizontal="center" vertical="center" shrinkToFit="1"/>
    </xf>
    <xf numFmtId="37" fontId="39" fillId="0" borderId="357" xfId="2" applyNumberFormat="1" applyFont="1" applyBorder="1" applyAlignment="1">
      <alignment horizontal="center" vertical="center" shrinkToFit="1"/>
    </xf>
    <xf numFmtId="57" fontId="39" fillId="0" borderId="357" xfId="2" applyNumberFormat="1" applyFont="1" applyBorder="1" applyAlignment="1">
      <alignment horizontal="center" vertical="center" shrinkToFit="1"/>
    </xf>
    <xf numFmtId="37" fontId="5" fillId="0" borderId="363" xfId="2" applyNumberFormat="1" applyFont="1" applyBorder="1" applyAlignment="1">
      <alignment horizontal="center" vertical="center" shrinkToFit="1"/>
    </xf>
    <xf numFmtId="0" fontId="5" fillId="0" borderId="32" xfId="2" applyFont="1" applyBorder="1" applyAlignment="1">
      <alignment horizontal="center" vertical="center"/>
    </xf>
    <xf numFmtId="0" fontId="5" fillId="0" borderId="11" xfId="2" applyFont="1" applyBorder="1" applyAlignment="1">
      <alignment horizontal="center" vertical="center"/>
    </xf>
    <xf numFmtId="0" fontId="5" fillId="0" borderId="11" xfId="2" applyFont="1" applyBorder="1" applyAlignment="1">
      <alignment vertical="center" shrinkToFit="1"/>
    </xf>
    <xf numFmtId="37" fontId="5" fillId="0" borderId="11" xfId="2" applyNumberFormat="1" applyFont="1" applyBorder="1" applyAlignment="1">
      <alignment vertical="center" shrinkToFit="1"/>
    </xf>
    <xf numFmtId="37" fontId="5" fillId="0" borderId="11" xfId="2" applyNumberFormat="1" applyFont="1" applyBorder="1" applyAlignment="1">
      <alignment horizontal="center" vertical="center" shrinkToFit="1"/>
    </xf>
    <xf numFmtId="57" fontId="5" fillId="0" borderId="31" xfId="2" applyNumberFormat="1" applyFont="1" applyBorder="1" applyAlignment="1">
      <alignment horizontal="center" vertical="center" shrinkToFit="1"/>
    </xf>
    <xf numFmtId="57" fontId="5" fillId="0" borderId="11" xfId="2" applyNumberFormat="1" applyFont="1" applyBorder="1" applyAlignment="1">
      <alignment horizontal="center" vertical="center" shrinkToFit="1"/>
    </xf>
    <xf numFmtId="0" fontId="5" fillId="0" borderId="11" xfId="2" applyFont="1" applyBorder="1" applyAlignment="1">
      <alignment horizontal="center" vertical="center" shrinkToFit="1"/>
    </xf>
    <xf numFmtId="0" fontId="5" fillId="0" borderId="31" xfId="2" applyFont="1" applyBorder="1" applyAlignment="1">
      <alignment horizontal="center" vertical="center" shrinkToFit="1"/>
    </xf>
    <xf numFmtId="0" fontId="5" fillId="0" borderId="50" xfId="2" applyFont="1" applyBorder="1" applyAlignment="1">
      <alignment horizontal="center" vertical="center"/>
    </xf>
    <xf numFmtId="0" fontId="5" fillId="0" borderId="49" xfId="2" applyFont="1" applyBorder="1" applyAlignment="1">
      <alignment vertical="center" shrinkToFit="1"/>
    </xf>
    <xf numFmtId="37" fontId="5" fillId="0" borderId="49" xfId="2" applyNumberFormat="1" applyFont="1" applyBorder="1" applyAlignment="1">
      <alignment vertical="center" shrinkToFit="1"/>
    </xf>
    <xf numFmtId="37" fontId="5" fillId="0" borderId="49" xfId="2" applyNumberFormat="1" applyFont="1" applyBorder="1" applyAlignment="1">
      <alignment horizontal="center" vertical="center" shrinkToFit="1"/>
    </xf>
    <xf numFmtId="57" fontId="5" fillId="0" borderId="33" xfId="2" applyNumberFormat="1" applyFont="1" applyBorder="1" applyAlignment="1">
      <alignment horizontal="center" vertical="center" shrinkToFit="1"/>
    </xf>
    <xf numFmtId="57" fontId="5" fillId="0" borderId="49" xfId="2" applyNumberFormat="1" applyFont="1" applyBorder="1" applyAlignment="1">
      <alignment horizontal="center" vertical="center" shrinkToFit="1"/>
    </xf>
    <xf numFmtId="0" fontId="5" fillId="0" borderId="357" xfId="2" applyFont="1" applyBorder="1" applyAlignment="1">
      <alignment horizontal="center" vertical="center"/>
    </xf>
    <xf numFmtId="0" fontId="5" fillId="0" borderId="357" xfId="2" applyFont="1" applyBorder="1" applyAlignment="1">
      <alignment vertical="center" shrinkToFit="1"/>
    </xf>
    <xf numFmtId="37" fontId="5" fillId="0" borderId="357" xfId="2" applyNumberFormat="1" applyFont="1" applyBorder="1" applyAlignment="1">
      <alignment vertical="center" shrinkToFit="1"/>
    </xf>
    <xf numFmtId="37" fontId="5" fillId="0" borderId="50" xfId="2" applyNumberFormat="1" applyFont="1" applyBorder="1" applyAlignment="1">
      <alignment vertical="center" shrinkToFit="1"/>
    </xf>
    <xf numFmtId="37" fontId="5" fillId="0" borderId="357" xfId="2" applyNumberFormat="1" applyFont="1" applyBorder="1" applyAlignment="1">
      <alignment horizontal="center" vertical="center" shrinkToFit="1"/>
    </xf>
    <xf numFmtId="57" fontId="5" fillId="0" borderId="50" xfId="2" applyNumberFormat="1" applyFont="1" applyBorder="1" applyAlignment="1">
      <alignment horizontal="center" vertical="center" shrinkToFit="1"/>
    </xf>
    <xf numFmtId="37" fontId="5" fillId="0" borderId="50" xfId="2" applyNumberFormat="1" applyFont="1" applyBorder="1" applyAlignment="1">
      <alignment horizontal="center" vertical="center" shrinkToFit="1"/>
    </xf>
    <xf numFmtId="37" fontId="5" fillId="0" borderId="35" xfId="2" applyNumberFormat="1" applyFont="1" applyBorder="1" applyAlignment="1">
      <alignment horizontal="center" vertical="center" shrinkToFit="1"/>
    </xf>
    <xf numFmtId="37" fontId="5" fillId="0" borderId="35" xfId="2" applyNumberFormat="1" applyFont="1" applyBorder="1" applyAlignment="1">
      <alignment vertical="center" shrinkToFit="1"/>
    </xf>
    <xf numFmtId="0" fontId="5" fillId="0" borderId="357" xfId="2" applyFont="1" applyBorder="1" applyAlignment="1">
      <alignment horizontal="center" vertical="center" shrinkToFit="1"/>
    </xf>
    <xf numFmtId="37" fontId="5" fillId="0" borderId="60" xfId="2" applyNumberFormat="1" applyFont="1" applyBorder="1" applyAlignment="1">
      <alignment horizontal="center" vertical="center" shrinkToFit="1"/>
    </xf>
    <xf numFmtId="37" fontId="5" fillId="0" borderId="0" xfId="2" applyNumberFormat="1" applyFont="1" applyAlignment="1">
      <alignment vertical="center" shrinkToFit="1"/>
    </xf>
    <xf numFmtId="0" fontId="5" fillId="0" borderId="33" xfId="2" applyFont="1" applyBorder="1" applyAlignment="1">
      <alignment vertical="center" shrinkToFit="1"/>
    </xf>
    <xf numFmtId="57" fontId="5" fillId="0" borderId="35" xfId="2" applyNumberFormat="1" applyFont="1" applyBorder="1" applyAlignment="1">
      <alignment horizontal="center" vertical="center" shrinkToFit="1"/>
    </xf>
    <xf numFmtId="0" fontId="5" fillId="0" borderId="39" xfId="2" applyFont="1" applyBorder="1" applyAlignment="1">
      <alignment horizontal="center" vertical="center"/>
    </xf>
    <xf numFmtId="37" fontId="5" fillId="0" borderId="31" xfId="2" applyNumberFormat="1" applyFont="1" applyBorder="1" applyAlignment="1">
      <alignment horizontal="center" vertical="center" shrinkToFit="1"/>
    </xf>
    <xf numFmtId="57" fontId="5" fillId="0" borderId="36" xfId="2" applyNumberFormat="1" applyFont="1" applyBorder="1" applyAlignment="1">
      <alignment horizontal="center" vertical="center" shrinkToFit="1"/>
    </xf>
    <xf numFmtId="57" fontId="5" fillId="0" borderId="357" xfId="2" applyNumberFormat="1" applyFont="1" applyBorder="1" applyAlignment="1">
      <alignment horizontal="center" vertical="center" shrinkToFit="1"/>
    </xf>
    <xf numFmtId="0" fontId="5" fillId="0" borderId="383" xfId="2" applyFont="1" applyBorder="1" applyAlignment="1">
      <alignment horizontal="center" vertical="center"/>
    </xf>
    <xf numFmtId="0" fontId="5" fillId="0" borderId="383" xfId="2" applyFont="1" applyBorder="1" applyAlignment="1">
      <alignment vertical="center" shrinkToFit="1"/>
    </xf>
    <xf numFmtId="37" fontId="5" fillId="0" borderId="383" xfId="2" applyNumberFormat="1" applyFont="1" applyBorder="1" applyAlignment="1">
      <alignment vertical="center" shrinkToFit="1"/>
    </xf>
    <xf numFmtId="37" fontId="5" fillId="0" borderId="383" xfId="2" applyNumberFormat="1" applyFont="1" applyBorder="1" applyAlignment="1">
      <alignment horizontal="center" vertical="center" shrinkToFit="1"/>
    </xf>
    <xf numFmtId="57" fontId="5" fillId="0" borderId="383" xfId="2" applyNumberFormat="1" applyFont="1" applyBorder="1" applyAlignment="1">
      <alignment horizontal="center" vertical="center" shrinkToFit="1"/>
    </xf>
    <xf numFmtId="0" fontId="3" fillId="0" borderId="32" xfId="2" applyFont="1" applyBorder="1" applyAlignment="1">
      <alignment horizontal="center" vertical="center" shrinkToFit="1"/>
    </xf>
    <xf numFmtId="0" fontId="5" fillId="0" borderId="129" xfId="2" applyFont="1" applyBorder="1" applyAlignment="1">
      <alignment horizontal="center" vertical="center"/>
    </xf>
    <xf numFmtId="0" fontId="5" fillId="0" borderId="129" xfId="2" applyFont="1" applyBorder="1" applyAlignment="1">
      <alignment vertical="center" shrinkToFit="1"/>
    </xf>
    <xf numFmtId="37" fontId="5" fillId="0" borderId="129" xfId="2" applyNumberFormat="1" applyFont="1" applyBorder="1" applyAlignment="1">
      <alignment vertical="center" shrinkToFit="1"/>
    </xf>
    <xf numFmtId="37" fontId="5" fillId="0" borderId="129" xfId="2" applyNumberFormat="1" applyFont="1" applyBorder="1" applyAlignment="1">
      <alignment horizontal="center" vertical="center" shrinkToFit="1"/>
    </xf>
    <xf numFmtId="57" fontId="5" fillId="0" borderId="129" xfId="2" applyNumberFormat="1" applyFont="1" applyBorder="1" applyAlignment="1">
      <alignment horizontal="center" vertical="center" shrinkToFit="1"/>
    </xf>
    <xf numFmtId="0" fontId="5" fillId="0" borderId="35" xfId="2" applyFont="1" applyBorder="1" applyAlignment="1">
      <alignment horizontal="center" vertical="center"/>
    </xf>
    <xf numFmtId="0" fontId="3" fillId="0" borderId="32" xfId="2" applyFont="1" applyBorder="1" applyAlignment="1">
      <alignment horizontal="center" vertical="center"/>
    </xf>
    <xf numFmtId="0" fontId="5" fillId="0" borderId="50" xfId="2" applyFont="1" applyBorder="1"/>
    <xf numFmtId="57" fontId="5" fillId="0" borderId="37" xfId="2" applyNumberFormat="1" applyFont="1" applyBorder="1" applyAlignment="1">
      <alignment horizontal="center" vertical="center" shrinkToFit="1"/>
    </xf>
    <xf numFmtId="0" fontId="5" fillId="0" borderId="31" xfId="2" applyFont="1" applyBorder="1" applyAlignment="1">
      <alignment vertical="center" shrinkToFit="1"/>
    </xf>
    <xf numFmtId="38" fontId="5" fillId="0" borderId="31" xfId="3" applyFont="1" applyFill="1" applyBorder="1" applyAlignment="1" applyProtection="1">
      <alignment vertical="center" shrinkToFit="1"/>
    </xf>
    <xf numFmtId="0" fontId="5" fillId="0" borderId="33" xfId="2" applyFont="1" applyBorder="1" applyAlignment="1">
      <alignment horizontal="center" vertical="center" shrinkToFit="1"/>
    </xf>
    <xf numFmtId="0" fontId="3" fillId="0" borderId="363" xfId="2" applyFont="1" applyBorder="1" applyAlignment="1">
      <alignment horizontal="center" vertical="center"/>
    </xf>
    <xf numFmtId="0" fontId="5" fillId="0" borderId="11" xfId="12" applyFont="1" applyBorder="1" applyAlignment="1">
      <alignment horizontal="center" vertical="center"/>
    </xf>
    <xf numFmtId="0" fontId="5" fillId="0" borderId="11" xfId="12" applyFont="1" applyBorder="1" applyAlignment="1">
      <alignment vertical="center" shrinkToFit="1"/>
    </xf>
    <xf numFmtId="37" fontId="5" fillId="0" borderId="11" xfId="12" applyNumberFormat="1" applyFont="1" applyBorder="1" applyAlignment="1">
      <alignment vertical="center" shrinkToFit="1"/>
    </xf>
    <xf numFmtId="37" fontId="5" fillId="0" borderId="11" xfId="12" applyNumberFormat="1" applyFont="1" applyBorder="1" applyAlignment="1">
      <alignment horizontal="center" vertical="center" shrinkToFit="1"/>
    </xf>
    <xf numFmtId="57" fontId="5" fillId="0" borderId="31" xfId="12" applyNumberFormat="1" applyFont="1" applyBorder="1" applyAlignment="1">
      <alignment horizontal="center" vertical="center" shrinkToFit="1"/>
    </xf>
    <xf numFmtId="57" fontId="5" fillId="0" borderId="11" xfId="12" applyNumberFormat="1" applyFont="1" applyBorder="1" applyAlignment="1">
      <alignment horizontal="center" vertical="center" shrinkToFit="1"/>
    </xf>
    <xf numFmtId="37" fontId="5" fillId="0" borderId="31" xfId="12" applyNumberFormat="1" applyFont="1" applyBorder="1" applyAlignment="1">
      <alignment vertical="center" shrinkToFit="1"/>
    </xf>
    <xf numFmtId="0" fontId="5" fillId="0" borderId="11" xfId="12" applyFont="1" applyBorder="1" applyAlignment="1">
      <alignment horizontal="center" vertical="center" shrinkToFit="1"/>
    </xf>
    <xf numFmtId="0" fontId="5" fillId="0" borderId="31" xfId="12" applyFont="1" applyBorder="1" applyAlignment="1">
      <alignment horizontal="center" vertical="center" shrinkToFit="1"/>
    </xf>
    <xf numFmtId="0" fontId="5" fillId="0" borderId="49" xfId="12" applyFont="1" applyBorder="1" applyAlignment="1">
      <alignment horizontal="center" vertical="center"/>
    </xf>
    <xf numFmtId="0" fontId="5" fillId="0" borderId="49" xfId="12" applyFont="1" applyBorder="1" applyAlignment="1">
      <alignment vertical="center" shrinkToFit="1"/>
    </xf>
    <xf numFmtId="37" fontId="5" fillId="0" borderId="49" xfId="12" applyNumberFormat="1" applyFont="1" applyBorder="1" applyAlignment="1">
      <alignment vertical="center" shrinkToFit="1"/>
    </xf>
    <xf numFmtId="37" fontId="5" fillId="0" borderId="49" xfId="12" applyNumberFormat="1" applyFont="1" applyBorder="1" applyAlignment="1">
      <alignment horizontal="center" vertical="center" shrinkToFit="1"/>
    </xf>
    <xf numFmtId="57" fontId="5" fillId="0" borderId="33" xfId="12" applyNumberFormat="1" applyFont="1" applyBorder="1" applyAlignment="1">
      <alignment horizontal="center" vertical="center" shrinkToFit="1"/>
    </xf>
    <xf numFmtId="57" fontId="5" fillId="0" borderId="49" xfId="12" applyNumberFormat="1" applyFont="1" applyBorder="1" applyAlignment="1">
      <alignment horizontal="center" vertical="center" shrinkToFit="1"/>
    </xf>
    <xf numFmtId="0" fontId="5" fillId="0" borderId="49" xfId="12" applyFont="1" applyBorder="1" applyAlignment="1">
      <alignment horizontal="center" vertical="center" shrinkToFit="1"/>
    </xf>
    <xf numFmtId="0" fontId="5" fillId="0" borderId="31" xfId="12" applyFont="1" applyBorder="1" applyAlignment="1">
      <alignment horizontal="center" vertical="center"/>
    </xf>
    <xf numFmtId="0" fontId="5" fillId="0" borderId="357" xfId="12" applyFont="1" applyBorder="1" applyAlignment="1">
      <alignment horizontal="center" vertical="center"/>
    </xf>
    <xf numFmtId="0" fontId="5" fillId="0" borderId="129" xfId="12" applyFont="1" applyBorder="1" applyAlignment="1">
      <alignment horizontal="center" vertical="center"/>
    </xf>
    <xf numFmtId="0" fontId="5" fillId="0" borderId="129" xfId="12" applyFont="1" applyBorder="1" applyAlignment="1">
      <alignment vertical="center" shrinkToFit="1"/>
    </xf>
    <xf numFmtId="37" fontId="5" fillId="0" borderId="129" xfId="12" applyNumberFormat="1" applyFont="1" applyBorder="1" applyAlignment="1">
      <alignment vertical="center" shrinkToFit="1"/>
    </xf>
    <xf numFmtId="37" fontId="5" fillId="0" borderId="129" xfId="12" applyNumberFormat="1" applyFont="1" applyBorder="1" applyAlignment="1">
      <alignment horizontal="center" vertical="center" shrinkToFit="1"/>
    </xf>
    <xf numFmtId="57" fontId="5" fillId="0" borderId="35" xfId="12" applyNumberFormat="1" applyFont="1" applyBorder="1" applyAlignment="1">
      <alignment horizontal="center" vertical="center" shrinkToFit="1"/>
    </xf>
    <xf numFmtId="57" fontId="5" fillId="0" borderId="129" xfId="12" applyNumberFormat="1" applyFont="1" applyBorder="1" applyAlignment="1">
      <alignment horizontal="center" vertical="center" shrinkToFit="1"/>
    </xf>
    <xf numFmtId="37" fontId="5" fillId="0" borderId="75" xfId="12" applyNumberFormat="1" applyFont="1" applyBorder="1" applyAlignment="1">
      <alignment vertical="center" shrinkToFit="1"/>
    </xf>
    <xf numFmtId="0" fontId="5" fillId="0" borderId="129" xfId="12" applyFont="1" applyBorder="1" applyAlignment="1">
      <alignment horizontal="center" vertical="center" shrinkToFit="1"/>
    </xf>
    <xf numFmtId="0" fontId="5" fillId="0" borderId="35" xfId="12" applyFont="1" applyBorder="1" applyAlignment="1">
      <alignment horizontal="center" vertical="center" shrinkToFit="1"/>
    </xf>
    <xf numFmtId="0" fontId="5" fillId="0" borderId="363" xfId="12" applyFont="1" applyBorder="1" applyAlignment="1">
      <alignment horizontal="center" vertical="center"/>
    </xf>
    <xf numFmtId="0" fontId="5" fillId="0" borderId="363" xfId="12" applyFont="1" applyBorder="1" applyAlignment="1">
      <alignment vertical="center" shrinkToFit="1"/>
    </xf>
    <xf numFmtId="37" fontId="5" fillId="0" borderId="363" xfId="12" applyNumberFormat="1" applyFont="1" applyBorder="1" applyAlignment="1">
      <alignment vertical="center" shrinkToFit="1"/>
    </xf>
    <xf numFmtId="37" fontId="5" fillId="0" borderId="363" xfId="12" applyNumberFormat="1" applyFont="1" applyBorder="1" applyAlignment="1">
      <alignment horizontal="center" vertical="center" shrinkToFit="1"/>
    </xf>
    <xf numFmtId="57" fontId="5" fillId="0" borderId="384" xfId="12" applyNumberFormat="1" applyFont="1" applyBorder="1" applyAlignment="1">
      <alignment horizontal="center" vertical="center" shrinkToFit="1"/>
    </xf>
    <xf numFmtId="57" fontId="5" fillId="0" borderId="363" xfId="12" applyNumberFormat="1" applyFont="1" applyBorder="1" applyAlignment="1">
      <alignment horizontal="center" vertical="center" shrinkToFit="1"/>
    </xf>
    <xf numFmtId="37" fontId="5" fillId="0" borderId="60" xfId="12" applyNumberFormat="1" applyFont="1" applyBorder="1" applyAlignment="1">
      <alignment vertical="center" shrinkToFit="1"/>
    </xf>
    <xf numFmtId="0" fontId="5" fillId="0" borderId="363" xfId="12" applyFont="1" applyBorder="1" applyAlignment="1">
      <alignment horizontal="center" vertical="center" shrinkToFit="1"/>
    </xf>
    <xf numFmtId="0" fontId="5" fillId="0" borderId="148" xfId="12" applyFont="1" applyBorder="1" applyAlignment="1">
      <alignment horizontal="center" vertical="center" shrinkToFit="1"/>
    </xf>
    <xf numFmtId="37" fontId="5" fillId="0" borderId="31" xfId="2" applyNumberFormat="1" applyFont="1" applyBorder="1" applyAlignment="1">
      <alignment vertical="center" shrinkToFit="1"/>
    </xf>
    <xf numFmtId="0" fontId="8" fillId="0" borderId="50" xfId="2" applyBorder="1"/>
    <xf numFmtId="0" fontId="5" fillId="0" borderId="50" xfId="2" applyFont="1" applyBorder="1" applyAlignment="1">
      <alignment vertical="center" shrinkToFit="1"/>
    </xf>
    <xf numFmtId="57" fontId="5" fillId="0" borderId="34" xfId="2" applyNumberFormat="1" applyFont="1" applyBorder="1" applyAlignment="1">
      <alignment horizontal="center" vertical="center" shrinkToFit="1"/>
    </xf>
    <xf numFmtId="57" fontId="5" fillId="0" borderId="32" xfId="2" applyNumberFormat="1" applyFont="1" applyBorder="1" applyAlignment="1">
      <alignment horizontal="center" vertical="center" shrinkToFit="1"/>
    </xf>
    <xf numFmtId="0" fontId="5" fillId="0" borderId="50" xfId="2" applyFont="1" applyBorder="1" applyAlignment="1">
      <alignment horizontal="center" vertical="center" shrinkToFit="1"/>
    </xf>
    <xf numFmtId="0" fontId="5" fillId="0" borderId="32" xfId="2" applyFont="1" applyBorder="1" applyAlignment="1">
      <alignment horizontal="center" vertical="center" shrinkToFit="1"/>
    </xf>
    <xf numFmtId="0" fontId="5" fillId="0" borderId="385" xfId="2" applyFont="1" applyBorder="1" applyAlignment="1">
      <alignment horizontal="center" vertical="center"/>
    </xf>
    <xf numFmtId="0" fontId="5" fillId="0" borderId="58" xfId="2" applyFont="1" applyBorder="1" applyAlignment="1">
      <alignment vertical="center" shrinkToFit="1"/>
    </xf>
    <xf numFmtId="37" fontId="5" fillId="0" borderId="58" xfId="2" applyNumberFormat="1" applyFont="1" applyBorder="1" applyAlignment="1">
      <alignment vertical="center" shrinkToFit="1"/>
    </xf>
    <xf numFmtId="37" fontId="5" fillId="0" borderId="58" xfId="2" applyNumberFormat="1" applyFont="1" applyBorder="1" applyAlignment="1">
      <alignment horizontal="center" vertical="center" shrinkToFit="1"/>
    </xf>
    <xf numFmtId="57" fontId="5" fillId="0" borderId="58" xfId="2" applyNumberFormat="1" applyFont="1" applyBorder="1" applyAlignment="1">
      <alignment horizontal="center" vertical="center" shrinkToFit="1"/>
    </xf>
    <xf numFmtId="0" fontId="5" fillId="0" borderId="58" xfId="2" applyFont="1" applyBorder="1" applyAlignment="1">
      <alignment horizontal="center" vertical="center" shrinkToFit="1"/>
    </xf>
    <xf numFmtId="38" fontId="5" fillId="0" borderId="50" xfId="3" applyFont="1" applyFill="1" applyBorder="1" applyAlignment="1">
      <alignment horizontal="center" vertical="center"/>
    </xf>
    <xf numFmtId="38" fontId="5" fillId="0" borderId="49" xfId="3" applyFont="1" applyFill="1" applyBorder="1" applyAlignment="1">
      <alignment horizontal="center" vertical="center"/>
    </xf>
    <xf numFmtId="38" fontId="5" fillId="0" borderId="49" xfId="3" applyFont="1" applyFill="1" applyBorder="1" applyAlignment="1">
      <alignment vertical="center" shrinkToFit="1"/>
    </xf>
    <xf numFmtId="38" fontId="5" fillId="0" borderId="49" xfId="3" applyFont="1" applyFill="1" applyBorder="1" applyAlignment="1">
      <alignment horizontal="center" vertical="center" shrinkToFit="1"/>
    </xf>
    <xf numFmtId="57" fontId="5" fillId="7" borderId="33" xfId="3" applyNumberFormat="1" applyFont="1" applyFill="1" applyBorder="1" applyAlignment="1">
      <alignment horizontal="center" vertical="center" shrinkToFit="1"/>
    </xf>
    <xf numFmtId="57" fontId="5" fillId="7" borderId="49" xfId="3" applyNumberFormat="1" applyFont="1" applyFill="1" applyBorder="1" applyAlignment="1">
      <alignment horizontal="center" vertical="center" shrinkToFit="1"/>
    </xf>
    <xf numFmtId="38" fontId="5" fillId="0" borderId="31" xfId="3" applyFont="1" applyFill="1" applyBorder="1" applyAlignment="1">
      <alignment horizontal="center" vertical="center" shrinkToFit="1"/>
    </xf>
    <xf numFmtId="38" fontId="5" fillId="0" borderId="0" xfId="3" applyFont="1" applyFill="1" applyAlignment="1">
      <alignment horizontal="center" vertical="center"/>
    </xf>
    <xf numFmtId="38" fontId="5" fillId="0" borderId="0" xfId="3" applyFont="1"/>
    <xf numFmtId="0" fontId="5" fillId="0" borderId="35" xfId="2" applyFont="1" applyBorder="1" applyAlignment="1">
      <alignment vertical="center" shrinkToFit="1"/>
    </xf>
    <xf numFmtId="0" fontId="5" fillId="0" borderId="36" xfId="2" applyFont="1" applyBorder="1" applyAlignment="1">
      <alignment horizontal="center" vertical="center" shrinkToFit="1"/>
    </xf>
    <xf numFmtId="57" fontId="5" fillId="0" borderId="384" xfId="2" applyNumberFormat="1" applyFont="1" applyBorder="1" applyAlignment="1">
      <alignment horizontal="center" vertical="center" shrinkToFit="1"/>
    </xf>
    <xf numFmtId="0" fontId="5" fillId="0" borderId="148" xfId="2" applyFont="1" applyBorder="1" applyAlignment="1">
      <alignment horizontal="center" vertical="center" shrinkToFit="1"/>
    </xf>
    <xf numFmtId="0" fontId="19" fillId="0" borderId="50" xfId="2" applyFont="1" applyBorder="1" applyAlignment="1">
      <alignment horizontal="right" vertical="center" wrapText="1"/>
    </xf>
    <xf numFmtId="37" fontId="5" fillId="0" borderId="10" xfId="2" applyNumberFormat="1" applyFont="1" applyBorder="1" applyAlignment="1">
      <alignment vertical="center" shrinkToFit="1"/>
    </xf>
    <xf numFmtId="37" fontId="5" fillId="0" borderId="76" xfId="2" applyNumberFormat="1" applyFont="1" applyBorder="1" applyAlignment="1">
      <alignment vertical="center" shrinkToFit="1"/>
    </xf>
    <xf numFmtId="0" fontId="5" fillId="0" borderId="39" xfId="2" applyFont="1" applyBorder="1" applyAlignment="1">
      <alignment horizontal="center" vertical="center" shrinkToFit="1"/>
    </xf>
    <xf numFmtId="0" fontId="5" fillId="0" borderId="75" xfId="2" applyFont="1" applyBorder="1" applyAlignment="1">
      <alignment horizontal="center" vertical="center" shrinkToFit="1"/>
    </xf>
    <xf numFmtId="0" fontId="6" fillId="0" borderId="363" xfId="2" applyFont="1" applyBorder="1" applyAlignment="1">
      <alignment horizontal="center" vertical="center"/>
    </xf>
    <xf numFmtId="37" fontId="5" fillId="0" borderId="363" xfId="2" applyNumberFormat="1" applyFont="1" applyBorder="1" applyAlignment="1">
      <alignment horizontal="center" vertical="center"/>
    </xf>
    <xf numFmtId="37" fontId="6" fillId="0" borderId="31" xfId="2" applyNumberFormat="1" applyFont="1" applyBorder="1" applyAlignment="1">
      <alignment horizontal="right" vertical="center"/>
    </xf>
    <xf numFmtId="0" fontId="5" fillId="0" borderId="75" xfId="2" applyFont="1" applyBorder="1" applyAlignment="1">
      <alignment vertical="center" shrinkToFit="1"/>
    </xf>
    <xf numFmtId="37" fontId="5" fillId="0" borderId="75" xfId="2" applyNumberFormat="1" applyFont="1" applyBorder="1" applyAlignment="1">
      <alignment vertical="center" shrinkToFit="1"/>
    </xf>
    <xf numFmtId="37" fontId="5" fillId="0" borderId="75" xfId="2" applyNumberFormat="1" applyFont="1" applyBorder="1" applyAlignment="1">
      <alignment horizontal="center" vertical="center" shrinkToFit="1"/>
    </xf>
    <xf numFmtId="37" fontId="5" fillId="0" borderId="0" xfId="2" applyNumberFormat="1" applyFont="1" applyAlignment="1">
      <alignment horizontal="center" vertical="center" shrinkToFit="1"/>
    </xf>
    <xf numFmtId="179" fontId="5" fillId="0" borderId="11" xfId="2" applyNumberFormat="1" applyFont="1" applyBorder="1" applyAlignment="1">
      <alignment vertical="center" shrinkToFit="1"/>
    </xf>
    <xf numFmtId="3" fontId="5" fillId="0" borderId="11" xfId="2" applyNumberFormat="1" applyFont="1" applyBorder="1" applyAlignment="1">
      <alignment vertical="center" shrinkToFit="1"/>
    </xf>
    <xf numFmtId="0" fontId="5" fillId="0" borderId="34" xfId="2" applyFont="1" applyBorder="1" applyAlignment="1">
      <alignment horizontal="center" vertical="center" shrinkToFit="1"/>
    </xf>
    <xf numFmtId="0" fontId="5" fillId="0" borderId="31" xfId="2" applyFont="1" applyBorder="1" applyAlignment="1">
      <alignment horizontal="center" vertical="center" wrapText="1"/>
    </xf>
    <xf numFmtId="178" fontId="5" fillId="0" borderId="11" xfId="2" applyNumberFormat="1" applyFont="1" applyBorder="1" applyAlignment="1">
      <alignment horizontal="center" vertical="center" shrinkToFit="1"/>
    </xf>
    <xf numFmtId="3" fontId="5" fillId="0" borderId="49" xfId="2" applyNumberFormat="1" applyFont="1" applyBorder="1" applyAlignment="1">
      <alignment vertical="center" shrinkToFit="1"/>
    </xf>
    <xf numFmtId="178" fontId="5" fillId="0" borderId="49" xfId="2" applyNumberFormat="1" applyFont="1" applyBorder="1" applyAlignment="1">
      <alignment horizontal="center" vertical="center" shrinkToFit="1"/>
    </xf>
    <xf numFmtId="0" fontId="5" fillId="0" borderId="34" xfId="2" applyFont="1" applyBorder="1"/>
    <xf numFmtId="0" fontId="7" fillId="0" borderId="34" xfId="2" applyFont="1" applyBorder="1" applyAlignment="1">
      <alignment horizontal="center" vertical="center" shrinkToFit="1"/>
    </xf>
    <xf numFmtId="0" fontId="5" fillId="0" borderId="35" xfId="2" applyFont="1" applyBorder="1" applyAlignment="1">
      <alignment horizontal="center" vertical="center" shrinkToFit="1"/>
    </xf>
    <xf numFmtId="0" fontId="3" fillId="0" borderId="50" xfId="2" applyFont="1" applyBorder="1" applyAlignment="1">
      <alignment horizontal="center" vertical="center"/>
    </xf>
    <xf numFmtId="0" fontId="7" fillId="0" borderId="34" xfId="2" applyFont="1" applyBorder="1" applyAlignment="1">
      <alignment horizontal="center" vertical="center" wrapText="1" shrinkToFit="1"/>
    </xf>
    <xf numFmtId="37" fontId="5" fillId="0" borderId="384" xfId="2" applyNumberFormat="1" applyFont="1" applyBorder="1" applyAlignment="1">
      <alignment horizontal="center" vertical="center" shrinkToFit="1"/>
    </xf>
    <xf numFmtId="37" fontId="5" fillId="0" borderId="0" xfId="2" applyNumberFormat="1" applyFont="1" applyAlignment="1">
      <alignment horizontal="center" vertical="center"/>
    </xf>
    <xf numFmtId="178" fontId="5" fillId="0" borderId="31" xfId="2" applyNumberFormat="1" applyFont="1" applyBorder="1" applyAlignment="1">
      <alignment horizontal="center" vertical="center" shrinkToFit="1"/>
    </xf>
    <xf numFmtId="0" fontId="7" fillId="0" borderId="34" xfId="2" applyFont="1" applyBorder="1" applyAlignment="1">
      <alignment horizontal="center" vertical="center"/>
    </xf>
    <xf numFmtId="37" fontId="5" fillId="0" borderId="31" xfId="2" applyNumberFormat="1" applyFont="1" applyBorder="1" applyAlignment="1">
      <alignment horizontal="right" vertical="center" wrapText="1" shrinkToFit="1"/>
    </xf>
    <xf numFmtId="0" fontId="5" fillId="0" borderId="31" xfId="2" applyFont="1" applyBorder="1" applyAlignment="1">
      <alignment horizontal="center" vertical="center" wrapText="1" shrinkToFit="1"/>
    </xf>
    <xf numFmtId="0" fontId="3" fillId="0" borderId="33" xfId="2" applyFont="1" applyBorder="1"/>
    <xf numFmtId="38" fontId="5" fillId="0" borderId="31" xfId="3" applyFont="1" applyFill="1" applyBorder="1" applyAlignment="1">
      <alignment vertical="center" shrinkToFit="1"/>
    </xf>
    <xf numFmtId="0" fontId="3" fillId="0" borderId="34" xfId="2" applyFont="1" applyBorder="1"/>
    <xf numFmtId="0" fontId="5" fillId="0" borderId="36" xfId="2" applyFont="1" applyBorder="1" applyAlignment="1">
      <alignment horizontal="center" vertical="center"/>
    </xf>
    <xf numFmtId="0" fontId="5" fillId="0" borderId="36" xfId="2" applyFont="1" applyBorder="1" applyAlignment="1">
      <alignment vertical="center" shrinkToFit="1"/>
    </xf>
    <xf numFmtId="37" fontId="5" fillId="0" borderId="36" xfId="2" applyNumberFormat="1" applyFont="1" applyBorder="1" applyAlignment="1">
      <alignment vertical="center" shrinkToFit="1"/>
    </xf>
    <xf numFmtId="37" fontId="5" fillId="0" borderId="32" xfId="2" applyNumberFormat="1" applyFont="1" applyBorder="1" applyAlignment="1">
      <alignment vertical="center" shrinkToFit="1"/>
    </xf>
    <xf numFmtId="37" fontId="5" fillId="0" borderId="36" xfId="2" applyNumberFormat="1" applyFont="1" applyBorder="1" applyAlignment="1">
      <alignment horizontal="center" vertical="center" shrinkToFit="1"/>
    </xf>
    <xf numFmtId="0" fontId="5" fillId="0" borderId="384" xfId="2" applyFont="1" applyBorder="1" applyAlignment="1">
      <alignment vertical="center" shrinkToFit="1"/>
    </xf>
    <xf numFmtId="37" fontId="5" fillId="0" borderId="384" xfId="2" applyNumberFormat="1" applyFont="1" applyBorder="1" applyAlignment="1">
      <alignment vertical="center" shrinkToFit="1"/>
    </xf>
    <xf numFmtId="0" fontId="5" fillId="0" borderId="384" xfId="2" applyFont="1" applyBorder="1" applyAlignment="1">
      <alignment horizontal="center" vertical="center" shrinkToFit="1"/>
    </xf>
    <xf numFmtId="37" fontId="5" fillId="0" borderId="370" xfId="2" applyNumberFormat="1" applyFont="1" applyBorder="1" applyAlignment="1">
      <alignment horizontal="center" vertical="center" shrinkToFit="1"/>
    </xf>
    <xf numFmtId="37" fontId="5" fillId="0" borderId="39" xfId="2" applyNumberFormat="1" applyFont="1" applyBorder="1" applyAlignment="1">
      <alignment horizontal="center" vertical="center" shrinkToFit="1"/>
    </xf>
    <xf numFmtId="0" fontId="3" fillId="0" borderId="31" xfId="2" applyFont="1" applyBorder="1"/>
    <xf numFmtId="0" fontId="39" fillId="0" borderId="37" xfId="2" applyFont="1" applyBorder="1" applyAlignment="1">
      <alignment horizontal="center" vertical="center"/>
    </xf>
    <xf numFmtId="0" fontId="39" fillId="0" borderId="75" xfId="2" applyFont="1" applyBorder="1" applyAlignment="1">
      <alignment horizontal="center" vertical="center"/>
    </xf>
    <xf numFmtId="37" fontId="39" fillId="0" borderId="49" xfId="2" applyNumberFormat="1" applyFont="1" applyBorder="1" applyAlignment="1">
      <alignment horizontal="right" vertical="center" wrapText="1" shrinkToFit="1"/>
    </xf>
    <xf numFmtId="0" fontId="39" fillId="0" borderId="49" xfId="2" applyFont="1" applyBorder="1" applyAlignment="1">
      <alignment horizontal="center" vertical="center" wrapText="1" shrinkToFit="1"/>
    </xf>
    <xf numFmtId="0" fontId="41" fillId="0" borderId="34" xfId="2" applyFont="1" applyBorder="1"/>
    <xf numFmtId="3" fontId="39" fillId="0" borderId="49" xfId="2" applyNumberFormat="1" applyFont="1" applyBorder="1" applyAlignment="1">
      <alignment vertical="center" shrinkToFit="1"/>
    </xf>
    <xf numFmtId="38" fontId="39" fillId="0" borderId="49" xfId="3" applyFont="1" applyFill="1" applyBorder="1" applyAlignment="1" applyProtection="1">
      <alignment vertical="center" shrinkToFit="1"/>
    </xf>
    <xf numFmtId="0" fontId="39" fillId="0" borderId="33" xfId="2" applyFont="1" applyBorder="1" applyAlignment="1">
      <alignment horizontal="center" vertical="center"/>
    </xf>
    <xf numFmtId="0" fontId="5" fillId="0" borderId="372" xfId="2" applyFont="1" applyBorder="1" applyAlignment="1">
      <alignment horizontal="center" vertical="center" shrinkToFit="1"/>
    </xf>
    <xf numFmtId="198" fontId="5" fillId="0" borderId="11" xfId="2" applyNumberFormat="1" applyFont="1" applyBorder="1" applyAlignment="1">
      <alignment vertical="center" shrinkToFit="1"/>
    </xf>
    <xf numFmtId="38" fontId="5" fillId="0" borderId="11" xfId="3" applyFont="1" applyFill="1" applyBorder="1" applyAlignment="1" applyProtection="1">
      <alignment vertical="center" shrinkToFit="1"/>
    </xf>
    <xf numFmtId="198" fontId="5" fillId="0" borderId="33" xfId="2" applyNumberFormat="1" applyFont="1" applyBorder="1" applyAlignment="1">
      <alignment horizontal="center" vertical="center" shrinkToFit="1"/>
    </xf>
    <xf numFmtId="198" fontId="5" fillId="0" borderId="49" xfId="2" applyNumberFormat="1" applyFont="1" applyBorder="1" applyAlignment="1">
      <alignment vertical="center" shrinkToFit="1"/>
    </xf>
    <xf numFmtId="38" fontId="5" fillId="0" borderId="49" xfId="3" applyFont="1" applyFill="1" applyBorder="1" applyAlignment="1" applyProtection="1">
      <alignment vertical="center" shrinkToFit="1"/>
    </xf>
    <xf numFmtId="178" fontId="5" fillId="0" borderId="33" xfId="2" applyNumberFormat="1" applyFont="1" applyBorder="1" applyAlignment="1">
      <alignment horizontal="center" vertical="center" shrinkToFit="1"/>
    </xf>
    <xf numFmtId="198" fontId="5" fillId="0" borderId="31" xfId="2" applyNumberFormat="1" applyFont="1" applyBorder="1" applyAlignment="1">
      <alignment horizontal="center" vertical="center" shrinkToFit="1"/>
    </xf>
    <xf numFmtId="0" fontId="3" fillId="0" borderId="0" xfId="2" applyFont="1" applyAlignment="1">
      <alignment shrinkToFit="1"/>
    </xf>
    <xf numFmtId="198" fontId="5" fillId="0" borderId="31" xfId="2" applyNumberFormat="1" applyFont="1" applyBorder="1" applyAlignment="1">
      <alignment vertical="center" shrinkToFit="1"/>
    </xf>
    <xf numFmtId="38" fontId="5" fillId="0" borderId="11" xfId="3" applyFont="1" applyFill="1" applyBorder="1" applyAlignment="1">
      <alignment vertical="center" shrinkToFit="1"/>
    </xf>
    <xf numFmtId="198" fontId="5" fillId="0" borderId="357" xfId="2" applyNumberFormat="1" applyFont="1" applyBorder="1" applyAlignment="1">
      <alignment vertical="center" shrinkToFit="1"/>
    </xf>
    <xf numFmtId="38" fontId="5" fillId="0" borderId="357" xfId="3" applyFont="1" applyFill="1" applyBorder="1" applyAlignment="1" applyProtection="1">
      <alignment vertical="center" shrinkToFit="1"/>
    </xf>
    <xf numFmtId="178" fontId="5" fillId="0" borderId="36" xfId="2" applyNumberFormat="1" applyFont="1" applyBorder="1" applyAlignment="1">
      <alignment horizontal="center" vertical="center" shrinkToFit="1"/>
    </xf>
    <xf numFmtId="178" fontId="5" fillId="0" borderId="357" xfId="2" applyNumberFormat="1" applyFont="1" applyBorder="1" applyAlignment="1">
      <alignment horizontal="center" vertical="center" shrinkToFit="1"/>
    </xf>
    <xf numFmtId="198" fontId="5" fillId="0" borderId="363" xfId="2" applyNumberFormat="1" applyFont="1" applyBorder="1" applyAlignment="1">
      <alignment vertical="center" shrinkToFit="1"/>
    </xf>
    <xf numFmtId="38" fontId="5" fillId="0" borderId="363" xfId="3" applyFont="1" applyFill="1" applyBorder="1" applyAlignment="1">
      <alignment vertical="center" shrinkToFit="1"/>
    </xf>
    <xf numFmtId="38" fontId="5" fillId="0" borderId="363" xfId="3" applyFont="1" applyFill="1" applyBorder="1" applyAlignment="1" applyProtection="1">
      <alignment vertical="center" shrinkToFit="1"/>
    </xf>
    <xf numFmtId="198" fontId="5" fillId="0" borderId="370" xfId="2" applyNumberFormat="1" applyFont="1" applyBorder="1" applyAlignment="1">
      <alignment horizontal="center" vertical="center" shrinkToFit="1"/>
    </xf>
    <xf numFmtId="198" fontId="5" fillId="0" borderId="0" xfId="2" applyNumberFormat="1" applyFont="1" applyAlignment="1">
      <alignment vertical="center" shrinkToFit="1"/>
    </xf>
    <xf numFmtId="38" fontId="5" fillId="0" borderId="0" xfId="3" applyFont="1" applyFill="1" applyBorder="1" applyAlignment="1">
      <alignment vertical="center" shrinkToFit="1"/>
    </xf>
    <xf numFmtId="38" fontId="5" fillId="0" borderId="0" xfId="3" applyFont="1" applyFill="1" applyBorder="1" applyAlignment="1" applyProtection="1">
      <alignment vertical="center" shrinkToFit="1"/>
    </xf>
    <xf numFmtId="198" fontId="5" fillId="0" borderId="0" xfId="2" applyNumberFormat="1" applyFont="1" applyAlignment="1">
      <alignment horizontal="center" vertical="center" shrinkToFit="1"/>
    </xf>
    <xf numFmtId="0" fontId="3" fillId="0" borderId="0" xfId="2" applyFont="1" applyAlignment="1">
      <alignment vertical="center"/>
    </xf>
    <xf numFmtId="37" fontId="39" fillId="0" borderId="11" xfId="2" applyNumberFormat="1" applyFont="1" applyBorder="1" applyAlignment="1">
      <alignment vertical="center"/>
    </xf>
    <xf numFmtId="37" fontId="39" fillId="0" borderId="49" xfId="2" applyNumberFormat="1" applyFont="1" applyBorder="1" applyAlignment="1">
      <alignment vertical="center"/>
    </xf>
    <xf numFmtId="37" fontId="5" fillId="0" borderId="49" xfId="2" applyNumberFormat="1" applyFont="1" applyBorder="1" applyAlignment="1">
      <alignment vertical="center"/>
    </xf>
    <xf numFmtId="57" fontId="39" fillId="0" borderId="129" xfId="2" applyNumberFormat="1" applyFont="1" applyBorder="1" applyAlignment="1">
      <alignment horizontal="center" vertical="center" shrinkToFit="1"/>
    </xf>
    <xf numFmtId="0" fontId="39" fillId="0" borderId="35" xfId="2" applyFont="1" applyBorder="1" applyAlignment="1">
      <alignment horizontal="center" vertical="center" shrinkToFit="1"/>
    </xf>
    <xf numFmtId="0" fontId="39" fillId="0" borderId="60" xfId="2" applyFont="1" applyBorder="1" applyAlignment="1">
      <alignment horizontal="center" vertical="center"/>
    </xf>
    <xf numFmtId="0" fontId="39" fillId="0" borderId="363" xfId="2" applyFont="1" applyBorder="1" applyAlignment="1">
      <alignment horizontal="center" vertical="center"/>
    </xf>
    <xf numFmtId="0" fontId="39" fillId="0" borderId="363" xfId="2" applyFont="1" applyBorder="1" applyAlignment="1">
      <alignment vertical="center" shrinkToFit="1"/>
    </xf>
    <xf numFmtId="37" fontId="39" fillId="0" borderId="363" xfId="2" applyNumberFormat="1" applyFont="1" applyBorder="1" applyAlignment="1">
      <alignment vertical="center" shrinkToFit="1"/>
    </xf>
    <xf numFmtId="0" fontId="39" fillId="0" borderId="363" xfId="2" applyFont="1" applyBorder="1" applyAlignment="1">
      <alignment horizontal="center" vertical="center" shrinkToFit="1"/>
    </xf>
    <xf numFmtId="0" fontId="39" fillId="0" borderId="60" xfId="2" applyFont="1" applyBorder="1" applyAlignment="1">
      <alignment horizontal="center" vertical="center" shrinkToFit="1"/>
    </xf>
    <xf numFmtId="37" fontId="39" fillId="0" borderId="370" xfId="2" applyNumberFormat="1" applyFont="1" applyBorder="1" applyAlignment="1">
      <alignment horizontal="center" vertical="center" shrinkToFit="1"/>
    </xf>
    <xf numFmtId="0" fontId="3" fillId="0" borderId="75" xfId="2" applyFont="1" applyBorder="1" applyAlignment="1">
      <alignment horizontal="center" vertical="center" shrinkToFit="1"/>
    </xf>
    <xf numFmtId="57" fontId="5" fillId="0" borderId="75" xfId="2" applyNumberFormat="1" applyFont="1" applyBorder="1" applyAlignment="1">
      <alignment horizontal="center" vertical="center" shrinkToFit="1"/>
    </xf>
    <xf numFmtId="0" fontId="3" fillId="0" borderId="34" xfId="2" applyFont="1" applyBorder="1" applyAlignment="1">
      <alignment horizontal="center" vertical="center"/>
    </xf>
    <xf numFmtId="49" fontId="5" fillId="0" borderId="31" xfId="2" applyNumberFormat="1" applyFont="1" applyBorder="1" applyAlignment="1">
      <alignment horizontal="center" vertical="center"/>
    </xf>
    <xf numFmtId="37" fontId="5" fillId="0" borderId="33" xfId="2" applyNumberFormat="1" applyFont="1" applyBorder="1" applyAlignment="1">
      <alignment vertical="center" shrinkToFit="1"/>
    </xf>
    <xf numFmtId="0" fontId="5" fillId="0" borderId="39" xfId="2" applyFont="1" applyBorder="1" applyAlignment="1">
      <alignment vertical="center" shrinkToFit="1"/>
    </xf>
    <xf numFmtId="57" fontId="5" fillId="0" borderId="39" xfId="2" applyNumberFormat="1" applyFont="1" applyBorder="1" applyAlignment="1">
      <alignment horizontal="center" vertical="center" shrinkToFit="1"/>
    </xf>
    <xf numFmtId="0" fontId="5" fillId="8" borderId="0" xfId="2" applyFont="1" applyFill="1" applyAlignment="1">
      <alignment horizontal="center" vertical="center"/>
    </xf>
    <xf numFmtId="0" fontId="5" fillId="8" borderId="0" xfId="2" applyFont="1" applyFill="1"/>
    <xf numFmtId="37" fontId="5" fillId="0" borderId="0" xfId="2" applyNumberFormat="1" applyFont="1"/>
    <xf numFmtId="0" fontId="53" fillId="0" borderId="49" xfId="2" applyFont="1" applyBorder="1" applyAlignment="1">
      <alignment horizontal="center" vertical="center"/>
    </xf>
    <xf numFmtId="0" fontId="5" fillId="0" borderId="36" xfId="2" applyFont="1" applyBorder="1"/>
    <xf numFmtId="0" fontId="5" fillId="0" borderId="32" xfId="2" applyFont="1" applyBorder="1" applyAlignment="1">
      <alignment vertical="center" shrinkToFit="1"/>
    </xf>
    <xf numFmtId="3" fontId="5" fillId="0" borderId="31" xfId="2" applyNumberFormat="1" applyFont="1" applyBorder="1" applyAlignment="1">
      <alignment vertical="center" shrinkToFit="1"/>
    </xf>
    <xf numFmtId="0" fontId="5" fillId="0" borderId="33" xfId="2" applyFont="1" applyBorder="1"/>
    <xf numFmtId="0" fontId="39" fillId="0" borderId="34" xfId="2" applyFont="1" applyBorder="1" applyAlignment="1">
      <alignment horizontal="center" vertical="center" shrinkToFit="1"/>
    </xf>
    <xf numFmtId="178" fontId="39" fillId="0" borderId="49" xfId="2" applyNumberFormat="1" applyFont="1" applyBorder="1" applyAlignment="1">
      <alignment horizontal="center" vertical="center" shrinkToFit="1"/>
    </xf>
    <xf numFmtId="0" fontId="39" fillId="0" borderId="33" xfId="2" applyFont="1" applyBorder="1" applyAlignment="1">
      <alignment vertical="center" shrinkToFit="1"/>
    </xf>
    <xf numFmtId="37" fontId="39" fillId="0" borderId="33" xfId="2" applyNumberFormat="1" applyFont="1" applyBorder="1" applyAlignment="1">
      <alignment horizontal="center" vertical="center" shrinkToFit="1"/>
    </xf>
    <xf numFmtId="0" fontId="54" fillId="0" borderId="34" xfId="2" applyFont="1" applyBorder="1" applyAlignment="1">
      <alignment horizontal="center" vertical="center" shrinkToFit="1"/>
    </xf>
    <xf numFmtId="0" fontId="39" fillId="0" borderId="50" xfId="2" applyFont="1" applyBorder="1"/>
    <xf numFmtId="0" fontId="39" fillId="0" borderId="32" xfId="2" applyFont="1" applyBorder="1"/>
    <xf numFmtId="0" fontId="39" fillId="0" borderId="34" xfId="2" applyFont="1" applyBorder="1"/>
    <xf numFmtId="0" fontId="41" fillId="0" borderId="31" xfId="2" applyFont="1" applyBorder="1" applyAlignment="1">
      <alignment horizontal="center" vertical="center" wrapText="1"/>
    </xf>
    <xf numFmtId="37" fontId="55" fillId="0" borderId="49" xfId="2" applyNumberFormat="1" applyFont="1" applyBorder="1" applyAlignment="1">
      <alignment vertical="center" shrinkToFit="1"/>
    </xf>
    <xf numFmtId="0" fontId="55" fillId="0" borderId="49" xfId="2" applyFont="1" applyBorder="1" applyAlignment="1">
      <alignment horizontal="center" vertical="center" shrinkToFit="1"/>
    </xf>
    <xf numFmtId="0" fontId="39" fillId="0" borderId="75" xfId="2" applyFont="1" applyBorder="1" applyAlignment="1">
      <alignment horizontal="center" vertical="center" shrinkToFit="1"/>
    </xf>
    <xf numFmtId="192" fontId="39" fillId="0" borderId="49" xfId="2" applyNumberFormat="1" applyFont="1" applyBorder="1" applyAlignment="1">
      <alignment vertical="center" shrinkToFit="1"/>
    </xf>
    <xf numFmtId="57" fontId="39" fillId="0" borderId="49" xfId="2" applyNumberFormat="1" applyFont="1" applyBorder="1" applyAlignment="1">
      <alignment horizontal="left" vertical="center" shrinkToFit="1"/>
    </xf>
    <xf numFmtId="37" fontId="39" fillId="0" borderId="31" xfId="2" applyNumberFormat="1" applyFont="1" applyBorder="1" applyAlignment="1">
      <alignment horizontal="center" vertical="center" shrinkToFit="1"/>
    </xf>
    <xf numFmtId="3" fontId="39" fillId="0" borderId="11" xfId="2" applyNumberFormat="1" applyFont="1" applyBorder="1" applyAlignment="1">
      <alignment vertical="center" shrinkToFit="1"/>
    </xf>
    <xf numFmtId="0" fontId="39" fillId="0" borderId="36" xfId="2" applyFont="1" applyBorder="1" applyAlignment="1">
      <alignment horizontal="center" vertical="center"/>
    </xf>
    <xf numFmtId="0" fontId="39" fillId="0" borderId="129" xfId="2" applyFont="1" applyBorder="1" applyAlignment="1">
      <alignment horizontal="center" vertical="center"/>
    </xf>
    <xf numFmtId="0" fontId="39" fillId="0" borderId="129" xfId="2" applyFont="1" applyBorder="1" applyAlignment="1">
      <alignment vertical="center" shrinkToFit="1"/>
    </xf>
    <xf numFmtId="37" fontId="39" fillId="0" borderId="129" xfId="2" applyNumberFormat="1" applyFont="1" applyBorder="1" applyAlignment="1">
      <alignment vertical="center" shrinkToFit="1"/>
    </xf>
    <xf numFmtId="0" fontId="39" fillId="0" borderId="129" xfId="2" applyFont="1" applyBorder="1" applyAlignment="1">
      <alignment horizontal="center" vertical="center" shrinkToFit="1"/>
    </xf>
    <xf numFmtId="178" fontId="39" fillId="0" borderId="50" xfId="2" applyNumberFormat="1" applyFont="1" applyBorder="1" applyAlignment="1">
      <alignment horizontal="center" vertical="center" shrinkToFit="1"/>
    </xf>
    <xf numFmtId="0" fontId="39" fillId="0" borderId="372" xfId="2" applyFont="1" applyBorder="1" applyAlignment="1">
      <alignment horizontal="center" vertical="center"/>
    </xf>
    <xf numFmtId="0" fontId="39" fillId="0" borderId="58" xfId="2" applyFont="1" applyBorder="1" applyAlignment="1">
      <alignment horizontal="center" vertical="center"/>
    </xf>
    <xf numFmtId="0" fontId="39" fillId="0" borderId="384" xfId="2" applyFont="1" applyBorder="1" applyAlignment="1">
      <alignment horizontal="center" vertical="center" shrinkToFit="1"/>
    </xf>
    <xf numFmtId="0" fontId="39" fillId="0" borderId="58" xfId="2" applyFont="1" applyBorder="1" applyAlignment="1">
      <alignment horizontal="center" vertical="center" shrinkToFit="1"/>
    </xf>
    <xf numFmtId="0" fontId="39" fillId="0" borderId="370" xfId="2" applyFont="1" applyBorder="1" applyAlignment="1">
      <alignment horizontal="center" vertical="center" shrinkToFit="1"/>
    </xf>
    <xf numFmtId="0" fontId="39" fillId="0" borderId="0" xfId="2" applyFont="1" applyAlignment="1">
      <alignment horizontal="center" vertical="center"/>
    </xf>
    <xf numFmtId="0" fontId="39" fillId="0" borderId="0" xfId="2" applyFont="1" applyAlignment="1">
      <alignment vertical="center" shrinkToFit="1"/>
    </xf>
    <xf numFmtId="37" fontId="39" fillId="0" borderId="0" xfId="2" applyNumberFormat="1" applyFont="1" applyAlignment="1">
      <alignment vertical="center" shrinkToFit="1"/>
    </xf>
    <xf numFmtId="0" fontId="39" fillId="0" borderId="0" xfId="2" applyFont="1" applyAlignment="1">
      <alignment horizontal="center" vertical="center" shrinkToFit="1"/>
    </xf>
    <xf numFmtId="192" fontId="39" fillId="0" borderId="11" xfId="2" applyNumberFormat="1" applyFont="1" applyBorder="1" applyAlignment="1">
      <alignment vertical="center" shrinkToFit="1"/>
    </xf>
    <xf numFmtId="192" fontId="5" fillId="0" borderId="49" xfId="2" applyNumberFormat="1" applyFont="1" applyBorder="1" applyAlignment="1">
      <alignment vertical="center" shrinkToFit="1"/>
    </xf>
    <xf numFmtId="57" fontId="39" fillId="0" borderId="75" xfId="2" applyNumberFormat="1" applyFont="1" applyBorder="1" applyAlignment="1">
      <alignment horizontal="center" vertical="center" shrinkToFit="1"/>
    </xf>
    <xf numFmtId="192" fontId="39" fillId="0" borderId="31" xfId="2" applyNumberFormat="1" applyFont="1" applyBorder="1" applyAlignment="1">
      <alignment vertical="center" shrinkToFit="1"/>
    </xf>
    <xf numFmtId="192" fontId="39" fillId="0" borderId="50" xfId="2" applyNumberFormat="1" applyFont="1" applyBorder="1" applyAlignment="1">
      <alignment vertical="center" shrinkToFit="1"/>
    </xf>
    <xf numFmtId="37" fontId="39" fillId="0" borderId="36" xfId="2" applyNumberFormat="1" applyFont="1" applyBorder="1" applyAlignment="1">
      <alignment vertical="center" shrinkToFit="1"/>
    </xf>
    <xf numFmtId="192" fontId="39" fillId="0" borderId="36" xfId="2" applyNumberFormat="1" applyFont="1" applyBorder="1" applyAlignment="1">
      <alignment vertical="center" shrinkToFit="1"/>
    </xf>
    <xf numFmtId="192" fontId="39" fillId="0" borderId="129" xfId="2" applyNumberFormat="1" applyFont="1" applyBorder="1" applyAlignment="1">
      <alignment vertical="center" shrinkToFit="1"/>
    </xf>
    <xf numFmtId="0" fontId="39" fillId="0" borderId="58" xfId="2" applyFont="1" applyBorder="1" applyAlignment="1">
      <alignment vertical="center" shrinkToFit="1"/>
    </xf>
    <xf numFmtId="37" fontId="39" fillId="0" borderId="58" xfId="2" applyNumberFormat="1" applyFont="1" applyBorder="1" applyAlignment="1">
      <alignment vertical="center" shrinkToFit="1"/>
    </xf>
    <xf numFmtId="38" fontId="39" fillId="0" borderId="58" xfId="3" applyFont="1" applyFill="1" applyBorder="1" applyAlignment="1" applyProtection="1">
      <alignment vertical="center" shrinkToFit="1"/>
    </xf>
    <xf numFmtId="0" fontId="15" fillId="0" borderId="0" xfId="2" applyFont="1" applyAlignment="1">
      <alignment horizontal="left"/>
    </xf>
    <xf numFmtId="0" fontId="5" fillId="0" borderId="42" xfId="2" applyFont="1" applyBorder="1" applyAlignment="1">
      <alignment horizontal="center" vertical="center"/>
    </xf>
    <xf numFmtId="0" fontId="39" fillId="0" borderId="47" xfId="2" applyFont="1" applyBorder="1" applyAlignment="1">
      <alignment horizontal="distributed" vertical="center"/>
    </xf>
    <xf numFmtId="0" fontId="39" fillId="0" borderId="48" xfId="2" applyFont="1" applyBorder="1" applyAlignment="1">
      <alignment horizontal="center" vertical="center"/>
    </xf>
    <xf numFmtId="37" fontId="39" fillId="0" borderId="48" xfId="2" applyNumberFormat="1" applyFont="1" applyBorder="1" applyAlignment="1">
      <alignment vertical="center"/>
    </xf>
    <xf numFmtId="57" fontId="39" fillId="0" borderId="48" xfId="2" applyNumberFormat="1" applyFont="1" applyBorder="1" applyAlignment="1">
      <alignment horizontal="center" vertical="center"/>
    </xf>
    <xf numFmtId="0" fontId="39" fillId="0" borderId="44" xfId="2" applyFont="1" applyBorder="1" applyAlignment="1">
      <alignment horizontal="center" vertical="center"/>
    </xf>
    <xf numFmtId="0" fontId="39" fillId="0" borderId="22" xfId="2" applyFont="1" applyBorder="1" applyAlignment="1">
      <alignment horizontal="distributed" vertical="center"/>
    </xf>
    <xf numFmtId="178" fontId="39" fillId="0" borderId="49" xfId="2" applyNumberFormat="1" applyFont="1" applyBorder="1" applyAlignment="1">
      <alignment horizontal="center" vertical="center"/>
    </xf>
    <xf numFmtId="0" fontId="39" fillId="0" borderId="3" xfId="2" applyFont="1" applyBorder="1" applyAlignment="1">
      <alignment horizontal="center" vertical="center"/>
    </xf>
    <xf numFmtId="37" fontId="5" fillId="0" borderId="49" xfId="2" applyNumberFormat="1" applyFont="1" applyBorder="1" applyAlignment="1">
      <alignment horizontal="center" vertical="center"/>
    </xf>
    <xf numFmtId="0" fontId="5" fillId="0" borderId="0" xfId="2" applyFont="1" applyAlignment="1">
      <alignment shrinkToFit="1"/>
    </xf>
    <xf numFmtId="0" fontId="5" fillId="0" borderId="50" xfId="2" applyFont="1" applyBorder="1" applyAlignment="1">
      <alignment shrinkToFit="1"/>
    </xf>
    <xf numFmtId="37" fontId="5" fillId="0" borderId="11" xfId="2" applyNumberFormat="1" applyFont="1" applyBorder="1" applyAlignment="1">
      <alignment vertical="center"/>
    </xf>
    <xf numFmtId="37" fontId="5" fillId="0" borderId="11" xfId="2" applyNumberFormat="1" applyFont="1" applyBorder="1" applyAlignment="1">
      <alignment horizontal="right" vertical="center"/>
    </xf>
    <xf numFmtId="0" fontId="5" fillId="0" borderId="2" xfId="2" applyFont="1" applyBorder="1" applyAlignment="1">
      <alignment horizontal="center" vertical="center"/>
    </xf>
    <xf numFmtId="37" fontId="5" fillId="0" borderId="31" xfId="2" applyNumberFormat="1" applyFont="1" applyBorder="1" applyAlignment="1">
      <alignment vertical="center"/>
    </xf>
    <xf numFmtId="0" fontId="5" fillId="0" borderId="24" xfId="2" applyFont="1" applyBorder="1" applyAlignment="1">
      <alignment horizontal="center" vertical="center"/>
    </xf>
    <xf numFmtId="49" fontId="5" fillId="0" borderId="49" xfId="2" applyNumberFormat="1" applyFont="1" applyBorder="1" applyAlignment="1">
      <alignment horizontal="center" vertical="center"/>
    </xf>
    <xf numFmtId="49" fontId="5" fillId="0" borderId="31" xfId="3" applyNumberFormat="1" applyFont="1" applyFill="1" applyBorder="1" applyAlignment="1">
      <alignment horizontal="center" vertical="center"/>
    </xf>
    <xf numFmtId="57" fontId="5" fillId="0" borderId="39" xfId="2" applyNumberFormat="1" applyFont="1" applyBorder="1" applyAlignment="1">
      <alignment horizontal="center" vertical="center"/>
    </xf>
    <xf numFmtId="178" fontId="5" fillId="0" borderId="76" xfId="2" applyNumberFormat="1" applyFont="1" applyBorder="1" applyAlignment="1">
      <alignment horizontal="center" vertical="center"/>
    </xf>
    <xf numFmtId="49" fontId="5" fillId="0" borderId="33" xfId="3" applyNumberFormat="1" applyFont="1" applyFill="1" applyBorder="1" applyAlignment="1">
      <alignment horizontal="center" vertical="center"/>
    </xf>
    <xf numFmtId="37" fontId="39" fillId="0" borderId="32" xfId="2" applyNumberFormat="1" applyFont="1" applyBorder="1" applyAlignment="1">
      <alignment vertical="center"/>
    </xf>
    <xf numFmtId="57" fontId="39" fillId="0" borderId="39" xfId="2" applyNumberFormat="1" applyFont="1" applyBorder="1" applyAlignment="1">
      <alignment horizontal="center" vertical="center"/>
    </xf>
    <xf numFmtId="37" fontId="39" fillId="0" borderId="31" xfId="2" applyNumberFormat="1" applyFont="1" applyBorder="1" applyAlignment="1">
      <alignment vertical="center"/>
    </xf>
    <xf numFmtId="57" fontId="39" fillId="0" borderId="11" xfId="2" applyNumberFormat="1" applyFont="1" applyBorder="1" applyAlignment="1">
      <alignment horizontal="center" vertical="center"/>
    </xf>
    <xf numFmtId="0" fontId="39" fillId="0" borderId="2" xfId="2" applyFont="1" applyBorder="1" applyAlignment="1">
      <alignment horizontal="center" vertical="center"/>
    </xf>
    <xf numFmtId="37" fontId="39" fillId="0" borderId="357" xfId="2" applyNumberFormat="1" applyFont="1" applyBorder="1" applyAlignment="1">
      <alignment vertical="center"/>
    </xf>
    <xf numFmtId="57" fontId="39" fillId="0" borderId="357" xfId="2" applyNumberFormat="1" applyFont="1" applyBorder="1" applyAlignment="1">
      <alignment horizontal="center" vertical="center"/>
    </xf>
    <xf numFmtId="0" fontId="39" fillId="0" borderId="35" xfId="2" applyFont="1" applyBorder="1" applyAlignment="1">
      <alignment horizontal="center" vertical="center"/>
    </xf>
    <xf numFmtId="0" fontId="39" fillId="0" borderId="358" xfId="2" applyFont="1" applyBorder="1" applyAlignment="1">
      <alignment horizontal="center" vertical="center"/>
    </xf>
    <xf numFmtId="0" fontId="5" fillId="0" borderId="66" xfId="2" applyFont="1" applyBorder="1" applyAlignment="1">
      <alignment horizontal="center" vertical="center" wrapText="1"/>
    </xf>
    <xf numFmtId="0" fontId="5" fillId="0" borderId="55" xfId="2" applyFont="1" applyBorder="1" applyAlignment="1">
      <alignment horizontal="center" vertical="center"/>
    </xf>
    <xf numFmtId="0" fontId="5" fillId="0" borderId="66" xfId="2" applyFont="1" applyBorder="1" applyAlignment="1">
      <alignment horizontal="center" vertical="center"/>
    </xf>
    <xf numFmtId="0" fontId="5" fillId="0" borderId="48" xfId="2" applyFont="1" applyBorder="1" applyAlignment="1">
      <alignment horizontal="center" vertical="center"/>
    </xf>
    <xf numFmtId="37" fontId="5" fillId="0" borderId="48" xfId="2" applyNumberFormat="1" applyFont="1" applyBorder="1" applyAlignment="1">
      <alignment vertical="center"/>
    </xf>
    <xf numFmtId="0" fontId="5" fillId="0" borderId="12" xfId="2" applyFont="1" applyBorder="1" applyAlignment="1">
      <alignment horizontal="distributed" vertical="center"/>
    </xf>
    <xf numFmtId="178" fontId="5" fillId="0" borderId="11" xfId="2" applyNumberFormat="1" applyFont="1" applyBorder="1" applyAlignment="1">
      <alignment horizontal="center" vertical="center"/>
    </xf>
    <xf numFmtId="57" fontId="5" fillId="0" borderId="11" xfId="2" applyNumberFormat="1" applyFont="1" applyBorder="1" applyAlignment="1">
      <alignment horizontal="center" vertical="center"/>
    </xf>
    <xf numFmtId="0" fontId="39" fillId="0" borderId="21" xfId="2" applyFont="1" applyBorder="1" applyAlignment="1">
      <alignment horizontal="distributed" vertical="center"/>
    </xf>
    <xf numFmtId="37" fontId="5" fillId="0" borderId="50" xfId="2" applyNumberFormat="1" applyFont="1" applyBorder="1" applyAlignment="1">
      <alignment vertical="center"/>
    </xf>
    <xf numFmtId="37" fontId="39" fillId="0" borderId="50" xfId="2" applyNumberFormat="1" applyFont="1" applyBorder="1" applyAlignment="1">
      <alignment vertical="center"/>
    </xf>
    <xf numFmtId="57" fontId="39" fillId="0" borderId="50" xfId="2" applyNumberFormat="1" applyFont="1" applyBorder="1" applyAlignment="1">
      <alignment horizontal="center" vertical="center"/>
    </xf>
    <xf numFmtId="37" fontId="5" fillId="0" borderId="58" xfId="2" applyNumberFormat="1" applyFont="1" applyBorder="1" applyAlignment="1">
      <alignment vertical="center"/>
    </xf>
    <xf numFmtId="0" fontId="12" fillId="0" borderId="0" xfId="13" applyFont="1"/>
    <xf numFmtId="0" fontId="39" fillId="0" borderId="0" xfId="13" applyFont="1"/>
    <xf numFmtId="0" fontId="42" fillId="0" borderId="0" xfId="13"/>
    <xf numFmtId="0" fontId="42" fillId="0" borderId="0" xfId="13" applyAlignment="1">
      <alignment vertical="center"/>
    </xf>
    <xf numFmtId="0" fontId="41" fillId="0" borderId="0" xfId="13" applyFont="1" applyAlignment="1">
      <alignment horizontal="right" vertical="center"/>
    </xf>
    <xf numFmtId="0" fontId="39" fillId="0" borderId="31" xfId="13" applyFont="1" applyBorder="1" applyAlignment="1">
      <alignment horizontal="distributed" vertical="center"/>
    </xf>
    <xf numFmtId="0" fontId="39" fillId="0" borderId="31" xfId="13" applyFont="1" applyBorder="1" applyAlignment="1">
      <alignment horizontal="center" vertical="center"/>
    </xf>
    <xf numFmtId="58" fontId="39" fillId="0" borderId="31" xfId="13" applyNumberFormat="1" applyFont="1" applyBorder="1" applyAlignment="1">
      <alignment horizontal="center" vertical="center"/>
    </xf>
    <xf numFmtId="0" fontId="38" fillId="0" borderId="11" xfId="13" applyFont="1" applyBorder="1" applyAlignment="1">
      <alignment horizontal="center" vertical="center" shrinkToFit="1"/>
    </xf>
    <xf numFmtId="0" fontId="38" fillId="0" borderId="31" xfId="13" applyFont="1" applyBorder="1" applyAlignment="1">
      <alignment horizontal="center" vertical="center" shrinkToFit="1"/>
    </xf>
    <xf numFmtId="0" fontId="39" fillId="0" borderId="188" xfId="13" applyFont="1" applyBorder="1" applyAlignment="1">
      <alignment horizontal="center" vertical="center" wrapText="1" shrinkToFit="1"/>
    </xf>
    <xf numFmtId="0" fontId="39" fillId="0" borderId="284" xfId="13" applyFont="1" applyBorder="1" applyAlignment="1">
      <alignment horizontal="center" vertical="center" wrapText="1" shrinkToFit="1"/>
    </xf>
    <xf numFmtId="0" fontId="39" fillId="0" borderId="184" xfId="13" applyFont="1" applyBorder="1" applyAlignment="1">
      <alignment horizontal="center" vertical="center" wrapText="1"/>
    </xf>
    <xf numFmtId="0" fontId="39" fillId="0" borderId="387" xfId="13" applyFont="1" applyBorder="1" applyAlignment="1">
      <alignment horizontal="center" vertical="center" wrapText="1"/>
    </xf>
    <xf numFmtId="0" fontId="61" fillId="0" borderId="31" xfId="13" applyFont="1" applyBorder="1" applyAlignment="1">
      <alignment horizontal="distributed" vertical="center"/>
    </xf>
    <xf numFmtId="58" fontId="39" fillId="0" borderId="11" xfId="13" applyNumberFormat="1" applyFont="1" applyBorder="1" applyAlignment="1">
      <alignment horizontal="center" vertical="center"/>
    </xf>
    <xf numFmtId="0" fontId="39" fillId="0" borderId="11" xfId="13" applyFont="1" applyBorder="1" applyAlignment="1">
      <alignment horizontal="center" vertical="center"/>
    </xf>
    <xf numFmtId="0" fontId="42" fillId="0" borderId="32" xfId="13" applyBorder="1" applyAlignment="1">
      <alignment vertical="center"/>
    </xf>
    <xf numFmtId="0" fontId="55" fillId="0" borderId="32" xfId="13" applyFont="1" applyBorder="1" applyAlignment="1">
      <alignment horizontal="left" vertical="center"/>
    </xf>
    <xf numFmtId="0" fontId="39" fillId="0" borderId="34" xfId="13" applyFont="1" applyBorder="1" applyAlignment="1">
      <alignment horizontal="left" vertical="center"/>
    </xf>
    <xf numFmtId="0" fontId="39" fillId="0" borderId="34" xfId="13" applyFont="1" applyBorder="1" applyAlignment="1">
      <alignment horizontal="left" vertical="center" shrinkToFit="1"/>
    </xf>
    <xf numFmtId="0" fontId="39" fillId="0" borderId="50" xfId="13" applyFont="1" applyBorder="1" applyAlignment="1">
      <alignment horizontal="left" vertical="center" shrinkToFit="1"/>
    </xf>
    <xf numFmtId="0" fontId="39" fillId="0" borderId="33" xfId="13" applyFont="1" applyBorder="1" applyAlignment="1">
      <alignment horizontal="left" vertical="center"/>
    </xf>
    <xf numFmtId="0" fontId="39" fillId="0" borderId="49" xfId="13" applyFont="1" applyBorder="1" applyAlignment="1">
      <alignment horizontal="left" vertical="center"/>
    </xf>
    <xf numFmtId="0" fontId="39" fillId="0" borderId="32" xfId="13" applyFont="1" applyBorder="1" applyAlignment="1">
      <alignment horizontal="left" vertical="center"/>
    </xf>
    <xf numFmtId="0" fontId="39" fillId="0" borderId="75" xfId="13" applyFont="1" applyBorder="1" applyAlignment="1">
      <alignment horizontal="left" vertical="center"/>
    </xf>
    <xf numFmtId="0" fontId="38" fillId="0" borderId="32" xfId="13" applyFont="1" applyBorder="1" applyAlignment="1">
      <alignment horizontal="left" vertical="center"/>
    </xf>
    <xf numFmtId="0" fontId="61" fillId="0" borderId="34" xfId="13" applyFont="1" applyBorder="1" applyAlignment="1">
      <alignment horizontal="left" vertical="center"/>
    </xf>
    <xf numFmtId="0" fontId="39" fillId="0" borderId="50" xfId="13" applyFont="1" applyBorder="1" applyAlignment="1">
      <alignment horizontal="left" vertical="center"/>
    </xf>
    <xf numFmtId="0" fontId="54" fillId="0" borderId="34" xfId="13" applyFont="1" applyBorder="1" applyAlignment="1">
      <alignment horizontal="left" vertical="center"/>
    </xf>
    <xf numFmtId="0" fontId="63" fillId="0" borderId="34" xfId="13" applyFont="1" applyBorder="1" applyAlignment="1">
      <alignment horizontal="left" vertical="center"/>
    </xf>
    <xf numFmtId="0" fontId="39" fillId="0" borderId="11" xfId="13" applyFont="1" applyBorder="1" applyAlignment="1">
      <alignment horizontal="distributed" vertical="center"/>
    </xf>
    <xf numFmtId="0" fontId="39" fillId="0" borderId="31" xfId="13" applyFont="1" applyBorder="1" applyAlignment="1">
      <alignment vertical="center"/>
    </xf>
    <xf numFmtId="0" fontId="65" fillId="0" borderId="0" xfId="14" applyFont="1" applyAlignment="1">
      <alignment horizontal="left" vertical="top"/>
    </xf>
    <xf numFmtId="0" fontId="5" fillId="0" borderId="0" xfId="14" applyFont="1"/>
    <xf numFmtId="0" fontId="4" fillId="0" borderId="0" xfId="14" applyFont="1" applyAlignment="1">
      <alignment horizontal="left"/>
    </xf>
    <xf numFmtId="0" fontId="5" fillId="0" borderId="39" xfId="14" applyFont="1" applyBorder="1"/>
    <xf numFmtId="0" fontId="5" fillId="0" borderId="39" xfId="14" applyFont="1" applyBorder="1" applyAlignment="1">
      <alignment horizontal="right"/>
    </xf>
    <xf numFmtId="0" fontId="5" fillId="0" borderId="152" xfId="14" applyFont="1" applyBorder="1" applyAlignment="1">
      <alignment horizontal="center" vertical="center"/>
    </xf>
    <xf numFmtId="0" fontId="5" fillId="0" borderId="52" xfId="14" applyFont="1" applyBorder="1" applyAlignment="1">
      <alignment horizontal="center" vertical="center"/>
    </xf>
    <xf numFmtId="0" fontId="5" fillId="0" borderId="46" xfId="14" applyFont="1" applyBorder="1" applyAlignment="1">
      <alignment horizontal="center" vertical="center"/>
    </xf>
    <xf numFmtId="0" fontId="36" fillId="0" borderId="47" xfId="14" applyFont="1" applyBorder="1" applyAlignment="1">
      <alignment horizontal="distributed" vertical="center"/>
    </xf>
    <xf numFmtId="0" fontId="36" fillId="0" borderId="48" xfId="14" applyFont="1" applyBorder="1" applyAlignment="1">
      <alignment horizontal="center" vertical="center"/>
    </xf>
    <xf numFmtId="0" fontId="36" fillId="0" borderId="48" xfId="14" applyFont="1" applyBorder="1" applyAlignment="1">
      <alignment horizontal="left" vertical="center"/>
    </xf>
    <xf numFmtId="39" fontId="36" fillId="0" borderId="48" xfId="14" applyNumberFormat="1" applyFont="1" applyBorder="1" applyAlignment="1">
      <alignment vertical="center"/>
    </xf>
    <xf numFmtId="0" fontId="36" fillId="0" borderId="48" xfId="14" applyFont="1" applyBorder="1" applyAlignment="1">
      <alignment vertical="center"/>
    </xf>
    <xf numFmtId="57" fontId="36" fillId="0" borderId="48" xfId="14" applyNumberFormat="1" applyFont="1" applyBorder="1" applyAlignment="1">
      <alignment horizontal="center" vertical="center"/>
    </xf>
    <xf numFmtId="0" fontId="36" fillId="0" borderId="43" xfId="14" applyFont="1" applyBorder="1" applyAlignment="1">
      <alignment horizontal="center" vertical="center"/>
    </xf>
    <xf numFmtId="0" fontId="36" fillId="0" borderId="7" xfId="14" applyFont="1" applyBorder="1" applyAlignment="1">
      <alignment horizontal="center" vertical="center"/>
    </xf>
    <xf numFmtId="0" fontId="36" fillId="0" borderId="1" xfId="14" applyFont="1" applyBorder="1" applyAlignment="1">
      <alignment horizontal="distributed" vertical="center"/>
    </xf>
    <xf numFmtId="0" fontId="36" fillId="0" borderId="31" xfId="14" applyFont="1" applyBorder="1" applyAlignment="1">
      <alignment horizontal="center" vertical="center"/>
    </xf>
    <xf numFmtId="0" fontId="36" fillId="0" borderId="49" xfId="14" applyFont="1" applyBorder="1" applyAlignment="1">
      <alignment horizontal="left" vertical="center"/>
    </xf>
    <xf numFmtId="39" fontId="36" fillId="0" borderId="49" xfId="14" applyNumberFormat="1" applyFont="1" applyBorder="1" applyAlignment="1">
      <alignment vertical="center"/>
    </xf>
    <xf numFmtId="0" fontId="36" fillId="0" borderId="49" xfId="14" applyFont="1" applyBorder="1" applyAlignment="1">
      <alignment vertical="center"/>
    </xf>
    <xf numFmtId="57" fontId="36" fillId="0" borderId="49" xfId="14" applyNumberFormat="1" applyFont="1" applyBorder="1" applyAlignment="1">
      <alignment horizontal="center" vertical="center"/>
    </xf>
    <xf numFmtId="0" fontId="36" fillId="0" borderId="33" xfId="14" applyFont="1" applyBorder="1" applyAlignment="1">
      <alignment horizontal="center" vertical="center"/>
    </xf>
    <xf numFmtId="57" fontId="36" fillId="0" borderId="33" xfId="14" applyNumberFormat="1" applyFont="1" applyBorder="1" applyAlignment="1">
      <alignment horizontal="center" vertical="center"/>
    </xf>
    <xf numFmtId="0" fontId="36" fillId="0" borderId="13" xfId="14" applyFont="1" applyBorder="1" applyAlignment="1">
      <alignment horizontal="center" vertical="center"/>
    </xf>
    <xf numFmtId="178" fontId="36" fillId="0" borderId="49" xfId="14" applyNumberFormat="1" applyFont="1" applyBorder="1" applyAlignment="1">
      <alignment horizontal="center" vertical="center"/>
    </xf>
    <xf numFmtId="0" fontId="5" fillId="0" borderId="49" xfId="14" applyFont="1" applyBorder="1" applyAlignment="1">
      <alignment horizontal="left" vertical="center"/>
    </xf>
    <xf numFmtId="0" fontId="36" fillId="0" borderId="11" xfId="14" applyFont="1" applyBorder="1" applyAlignment="1">
      <alignment horizontal="left" vertical="center"/>
    </xf>
    <xf numFmtId="0" fontId="10" fillId="0" borderId="13" xfId="14" applyFont="1" applyBorder="1" applyAlignment="1">
      <alignment horizontal="center" vertical="center" wrapText="1"/>
    </xf>
    <xf numFmtId="0" fontId="36" fillId="0" borderId="357" xfId="14" applyFont="1" applyBorder="1" applyAlignment="1">
      <alignment horizontal="left" vertical="center"/>
    </xf>
    <xf numFmtId="39" fontId="36" fillId="0" borderId="357" xfId="14" applyNumberFormat="1" applyFont="1" applyBorder="1" applyAlignment="1">
      <alignment vertical="center"/>
    </xf>
    <xf numFmtId="39" fontId="6" fillId="0" borderId="357" xfId="14" applyNumberFormat="1" applyFont="1" applyBorder="1" applyAlignment="1">
      <alignment horizontal="center" vertical="center"/>
    </xf>
    <xf numFmtId="0" fontId="36" fillId="0" borderId="357" xfId="14" applyFont="1" applyBorder="1" applyAlignment="1">
      <alignment vertical="center"/>
    </xf>
    <xf numFmtId="0" fontId="6" fillId="0" borderId="357" xfId="14" applyFont="1" applyBorder="1" applyAlignment="1">
      <alignment horizontal="center" vertical="center"/>
    </xf>
    <xf numFmtId="0" fontId="36" fillId="0" borderId="357" xfId="14" applyFont="1" applyBorder="1" applyAlignment="1">
      <alignment horizontal="center" vertical="center"/>
    </xf>
    <xf numFmtId="57" fontId="36" fillId="0" borderId="34" xfId="14" applyNumberFormat="1" applyFont="1" applyBorder="1" applyAlignment="1">
      <alignment horizontal="center" vertical="center"/>
    </xf>
    <xf numFmtId="0" fontId="36" fillId="0" borderId="366" xfId="14" applyFont="1" applyBorder="1" applyAlignment="1">
      <alignment horizontal="center" vertical="center"/>
    </xf>
    <xf numFmtId="0" fontId="36" fillId="0" borderId="363" xfId="14" applyFont="1" applyBorder="1" applyAlignment="1">
      <alignment horizontal="center" vertical="center"/>
    </xf>
    <xf numFmtId="192" fontId="5" fillId="0" borderId="60" xfId="14" applyNumberFormat="1" applyFont="1" applyBorder="1" applyAlignment="1">
      <alignment horizontal="center" vertical="center"/>
    </xf>
    <xf numFmtId="39" fontId="36" fillId="0" borderId="363" xfId="14" applyNumberFormat="1" applyFont="1" applyBorder="1" applyAlignment="1">
      <alignment vertical="center"/>
    </xf>
    <xf numFmtId="37" fontId="36" fillId="0" borderId="363" xfId="14" applyNumberFormat="1" applyFont="1" applyBorder="1" applyAlignment="1">
      <alignment vertical="center"/>
    </xf>
    <xf numFmtId="0" fontId="5" fillId="0" borderId="0" xfId="14" applyFont="1" applyAlignment="1">
      <alignment horizontal="center"/>
    </xf>
    <xf numFmtId="0" fontId="5" fillId="0" borderId="39" xfId="14" applyFont="1" applyBorder="1" applyAlignment="1">
      <alignment horizontal="center"/>
    </xf>
    <xf numFmtId="37" fontId="36" fillId="0" borderId="49" xfId="14" applyNumberFormat="1" applyFont="1" applyBorder="1" applyAlignment="1">
      <alignment vertical="center"/>
    </xf>
    <xf numFmtId="0" fontId="5" fillId="0" borderId="7" xfId="14" applyFont="1" applyBorder="1" applyAlignment="1">
      <alignment horizontal="center" vertical="center"/>
    </xf>
    <xf numFmtId="0" fontId="5" fillId="0" borderId="13" xfId="14" applyFont="1" applyBorder="1" applyAlignment="1">
      <alignment horizontal="center" vertical="center" wrapText="1"/>
    </xf>
    <xf numFmtId="0" fontId="48" fillId="0" borderId="13" xfId="14" applyFont="1" applyBorder="1" applyAlignment="1">
      <alignment horizontal="center" vertical="center" wrapText="1"/>
    </xf>
    <xf numFmtId="0" fontId="5" fillId="0" borderId="13" xfId="14" applyFont="1" applyBorder="1" applyAlignment="1">
      <alignment horizontal="center" vertical="center"/>
    </xf>
    <xf numFmtId="0" fontId="36" fillId="0" borderId="31" xfId="14" applyFont="1" applyBorder="1" applyAlignment="1">
      <alignment horizontal="left" vertical="center"/>
    </xf>
    <xf numFmtId="37" fontId="36" fillId="0" borderId="31" xfId="14" applyNumberFormat="1" applyFont="1" applyBorder="1" applyAlignment="1">
      <alignment vertical="center"/>
    </xf>
    <xf numFmtId="57" fontId="36" fillId="0" borderId="31" xfId="14" applyNumberFormat="1" applyFont="1" applyBorder="1" applyAlignment="1">
      <alignment horizontal="center" vertical="center"/>
    </xf>
    <xf numFmtId="0" fontId="5" fillId="0" borderId="2" xfId="14" applyFont="1" applyBorder="1" applyAlignment="1">
      <alignment horizontal="center" vertical="center" wrapText="1"/>
    </xf>
    <xf numFmtId="37" fontId="36" fillId="0" borderId="357" xfId="14" applyNumberFormat="1" applyFont="1" applyBorder="1" applyAlignment="1">
      <alignment vertical="center"/>
    </xf>
    <xf numFmtId="57" fontId="36" fillId="0" borderId="357" xfId="14" applyNumberFormat="1" applyFont="1" applyBorder="1" applyAlignment="1">
      <alignment horizontal="center" vertical="center"/>
    </xf>
    <xf numFmtId="0" fontId="36" fillId="0" borderId="36" xfId="14" applyFont="1" applyBorder="1" applyAlignment="1">
      <alignment horizontal="center" vertical="center"/>
    </xf>
    <xf numFmtId="0" fontId="15" fillId="0" borderId="0" xfId="14" applyFont="1" applyAlignment="1">
      <alignment horizontal="left"/>
    </xf>
    <xf numFmtId="37" fontId="5" fillId="0" borderId="0" xfId="14" applyNumberFormat="1" applyFont="1"/>
    <xf numFmtId="192" fontId="5" fillId="0" borderId="66" xfId="14" applyNumberFormat="1" applyFont="1" applyBorder="1" applyAlignment="1">
      <alignment horizontal="center" vertical="center"/>
    </xf>
    <xf numFmtId="192" fontId="5" fillId="0" borderId="23" xfId="14" applyNumberFormat="1" applyFont="1" applyBorder="1" applyAlignment="1">
      <alignment horizontal="distributed" vertical="center"/>
    </xf>
    <xf numFmtId="192" fontId="5" fillId="0" borderId="33" xfId="14" applyNumberFormat="1" applyFont="1" applyBorder="1" applyAlignment="1">
      <alignment horizontal="center" vertical="center"/>
    </xf>
    <xf numFmtId="57" fontId="5" fillId="0" borderId="33" xfId="14" applyNumberFormat="1" applyFont="1" applyBorder="1" applyAlignment="1">
      <alignment horizontal="center" vertical="center"/>
    </xf>
    <xf numFmtId="0" fontId="5" fillId="0" borderId="34" xfId="14" applyFont="1" applyBorder="1" applyAlignment="1">
      <alignment horizontal="center" vertical="center"/>
    </xf>
    <xf numFmtId="192" fontId="5" fillId="0" borderId="31" xfId="14" applyNumberFormat="1" applyFont="1" applyBorder="1" applyAlignment="1">
      <alignment horizontal="center" vertical="center"/>
    </xf>
    <xf numFmtId="57" fontId="5" fillId="0" borderId="34" xfId="14" applyNumberFormat="1" applyFont="1" applyBorder="1" applyAlignment="1">
      <alignment horizontal="center" vertical="center"/>
    </xf>
    <xf numFmtId="0" fontId="5" fillId="0" borderId="35" xfId="14" applyFont="1" applyBorder="1" applyAlignment="1">
      <alignment horizontal="center" vertical="center"/>
    </xf>
    <xf numFmtId="192" fontId="5" fillId="0" borderId="36" xfId="14" applyNumberFormat="1" applyFont="1" applyBorder="1" applyAlignment="1">
      <alignment horizontal="center" vertical="center"/>
    </xf>
    <xf numFmtId="57" fontId="5" fillId="0" borderId="35" xfId="14" applyNumberFormat="1" applyFont="1" applyBorder="1" applyAlignment="1">
      <alignment horizontal="center" vertical="center"/>
    </xf>
    <xf numFmtId="192" fontId="36" fillId="0" borderId="60" xfId="14" applyNumberFormat="1" applyFont="1" applyBorder="1" applyAlignment="1">
      <alignment horizontal="center" vertical="center"/>
    </xf>
    <xf numFmtId="0" fontId="36" fillId="0" borderId="80" xfId="2" applyFont="1" applyBorder="1" applyAlignment="1">
      <alignment horizontal="distributed" vertical="center"/>
    </xf>
    <xf numFmtId="0" fontId="36" fillId="0" borderId="101" xfId="2" applyFont="1" applyBorder="1" applyAlignment="1">
      <alignment horizontal="center" vertical="center"/>
    </xf>
    <xf numFmtId="0" fontId="36" fillId="0" borderId="34" xfId="2" applyFont="1" applyBorder="1" applyAlignment="1">
      <alignment horizontal="left" vertical="center"/>
    </xf>
    <xf numFmtId="0" fontId="36" fillId="0" borderId="34" xfId="2" applyFont="1" applyBorder="1" applyAlignment="1">
      <alignment vertical="center"/>
    </xf>
    <xf numFmtId="0" fontId="36" fillId="0" borderId="34" xfId="2" applyFont="1" applyBorder="1" applyAlignment="1">
      <alignment horizontal="center" vertical="center"/>
    </xf>
    <xf numFmtId="178" fontId="36" fillId="0" borderId="34" xfId="2" applyNumberFormat="1" applyFont="1" applyBorder="1" applyAlignment="1">
      <alignment horizontal="center" vertical="center"/>
    </xf>
    <xf numFmtId="57" fontId="36" fillId="0" borderId="34" xfId="2" applyNumberFormat="1" applyFont="1" applyBorder="1" applyAlignment="1">
      <alignment horizontal="center" vertical="center"/>
    </xf>
    <xf numFmtId="0" fontId="36" fillId="0" borderId="24" xfId="2" applyFont="1" applyBorder="1" applyAlignment="1">
      <alignment horizontal="center" vertical="center"/>
    </xf>
    <xf numFmtId="0" fontId="36" fillId="0" borderId="60" xfId="2" applyFont="1" applyBorder="1" applyAlignment="1">
      <alignment horizontal="center" vertical="center"/>
    </xf>
    <xf numFmtId="0" fontId="36" fillId="0" borderId="60" xfId="2" applyFont="1" applyBorder="1" applyAlignment="1">
      <alignment vertical="center"/>
    </xf>
    <xf numFmtId="0" fontId="67" fillId="0" borderId="0" xfId="2" applyFont="1" applyAlignment="1">
      <alignment vertical="top"/>
    </xf>
    <xf numFmtId="2" fontId="10" fillId="0" borderId="0" xfId="2" applyNumberFormat="1" applyFont="1"/>
    <xf numFmtId="39" fontId="10" fillId="0" borderId="0" xfId="2" applyNumberFormat="1" applyFont="1"/>
    <xf numFmtId="181" fontId="10" fillId="0" borderId="0" xfId="2" applyNumberFormat="1" applyFont="1"/>
    <xf numFmtId="0" fontId="10" fillId="0" borderId="30" xfId="2" applyFont="1" applyBorder="1"/>
    <xf numFmtId="39" fontId="10" fillId="0" borderId="30" xfId="2" applyNumberFormat="1" applyFont="1" applyBorder="1"/>
    <xf numFmtId="181" fontId="10" fillId="0" borderId="30" xfId="2" applyNumberFormat="1" applyFont="1" applyBorder="1"/>
    <xf numFmtId="2" fontId="10" fillId="0" borderId="30" xfId="2" applyNumberFormat="1" applyFont="1" applyBorder="1"/>
    <xf numFmtId="0" fontId="3" fillId="0" borderId="152" xfId="2" applyFont="1" applyBorder="1" applyAlignment="1">
      <alignment vertical="center"/>
    </xf>
    <xf numFmtId="0" fontId="3" fillId="0" borderId="21" xfId="2" applyFont="1" applyBorder="1" applyAlignment="1">
      <alignment vertical="center"/>
    </xf>
    <xf numFmtId="0" fontId="3" fillId="0" borderId="52" xfId="2" applyFont="1" applyBorder="1" applyAlignment="1">
      <alignment vertical="center"/>
    </xf>
    <xf numFmtId="0" fontId="7" fillId="0" borderId="29" xfId="2" applyFont="1" applyBorder="1" applyAlignment="1">
      <alignment horizontal="center" vertical="center"/>
    </xf>
    <xf numFmtId="39" fontId="7" fillId="0" borderId="66" xfId="2" applyNumberFormat="1" applyFont="1" applyBorder="1" applyAlignment="1">
      <alignment horizontal="center" vertical="center"/>
    </xf>
    <xf numFmtId="0" fontId="7" fillId="0" borderId="66" xfId="2" applyFont="1" applyBorder="1" applyAlignment="1">
      <alignment horizontal="center" vertical="center"/>
    </xf>
    <xf numFmtId="39" fontId="7" fillId="0" borderId="14" xfId="2" applyNumberFormat="1" applyFont="1" applyBorder="1" applyAlignment="1">
      <alignment horizontal="center" vertical="center"/>
    </xf>
    <xf numFmtId="0" fontId="7" fillId="0" borderId="54" xfId="2" applyFont="1" applyBorder="1" applyAlignment="1">
      <alignment horizontal="center" vertical="center"/>
    </xf>
    <xf numFmtId="39" fontId="7" fillId="0" borderId="55" xfId="2" applyNumberFormat="1" applyFont="1" applyBorder="1" applyAlignment="1">
      <alignment horizontal="center" vertical="center"/>
    </xf>
    <xf numFmtId="181" fontId="7" fillId="0" borderId="66" xfId="2" applyNumberFormat="1" applyFont="1" applyBorder="1" applyAlignment="1">
      <alignment horizontal="center" vertical="center"/>
    </xf>
    <xf numFmtId="2" fontId="7" fillId="0" borderId="14" xfId="2" applyNumberFormat="1" applyFont="1" applyBorder="1" applyAlignment="1">
      <alignment horizontal="center" vertical="center"/>
    </xf>
    <xf numFmtId="181" fontId="7" fillId="0" borderId="14" xfId="2" applyNumberFormat="1" applyFont="1" applyBorder="1" applyAlignment="1">
      <alignment horizontal="center" vertical="center"/>
    </xf>
    <xf numFmtId="181" fontId="7" fillId="0" borderId="55" xfId="2" applyNumberFormat="1" applyFont="1" applyBorder="1" applyAlignment="1">
      <alignment horizontal="center" vertical="center"/>
    </xf>
    <xf numFmtId="2" fontId="7" fillId="0" borderId="66" xfId="2" applyNumberFormat="1" applyFont="1" applyBorder="1" applyAlignment="1">
      <alignment horizontal="center" vertical="center"/>
    </xf>
    <xf numFmtId="0" fontId="3" fillId="0" borderId="47" xfId="2" applyFont="1" applyBorder="1" applyAlignment="1">
      <alignment horizontal="center" vertical="center"/>
    </xf>
    <xf numFmtId="0" fontId="3" fillId="0" borderId="6" xfId="2" applyFont="1" applyBorder="1" applyAlignment="1">
      <alignment vertical="center"/>
    </xf>
    <xf numFmtId="39" fontId="3" fillId="0" borderId="43" xfId="2" applyNumberFormat="1" applyFont="1" applyBorder="1" applyAlignment="1">
      <alignment vertical="center"/>
    </xf>
    <xf numFmtId="0" fontId="3" fillId="0" borderId="43" xfId="2" applyFont="1" applyBorder="1" applyAlignment="1">
      <alignment vertical="center"/>
    </xf>
    <xf numFmtId="39" fontId="3" fillId="0" borderId="44" xfId="2" applyNumberFormat="1" applyFont="1" applyBorder="1" applyAlignment="1">
      <alignment vertical="center"/>
    </xf>
    <xf numFmtId="0" fontId="3" fillId="0" borderId="65" xfId="2" applyFont="1" applyBorder="1" applyAlignment="1">
      <alignment vertical="center"/>
    </xf>
    <xf numFmtId="39" fontId="3" fillId="0" borderId="48" xfId="2" applyNumberFormat="1" applyFont="1" applyBorder="1" applyAlignment="1">
      <alignment vertical="center"/>
    </xf>
    <xf numFmtId="0" fontId="3" fillId="9" borderId="12" xfId="2" applyFont="1" applyFill="1" applyBorder="1" applyAlignment="1">
      <alignment horizontal="center" vertical="center"/>
    </xf>
    <xf numFmtId="0" fontId="3" fillId="9" borderId="1" xfId="2" applyFont="1" applyFill="1" applyBorder="1" applyAlignment="1">
      <alignment vertical="center"/>
    </xf>
    <xf numFmtId="39" fontId="3" fillId="9" borderId="31" xfId="2" applyNumberFormat="1" applyFont="1" applyFill="1" applyBorder="1" applyAlignment="1">
      <alignment vertical="center"/>
    </xf>
    <xf numFmtId="0" fontId="3" fillId="9" borderId="31" xfId="2" applyFont="1" applyFill="1" applyBorder="1" applyAlignment="1">
      <alignment vertical="center"/>
    </xf>
    <xf numFmtId="39" fontId="3" fillId="9" borderId="2" xfId="2" applyNumberFormat="1" applyFont="1" applyFill="1" applyBorder="1" applyAlignment="1">
      <alignment vertical="center"/>
    </xf>
    <xf numFmtId="0" fontId="3" fillId="9" borderId="76" xfId="2" applyFont="1" applyFill="1" applyBorder="1" applyAlignment="1">
      <alignment vertical="center"/>
    </xf>
    <xf numFmtId="39" fontId="3" fillId="9" borderId="11" xfId="2" applyNumberFormat="1" applyFont="1" applyFill="1" applyBorder="1" applyAlignment="1">
      <alignment vertical="center"/>
    </xf>
    <xf numFmtId="0" fontId="10" fillId="10" borderId="0" xfId="2" applyFont="1" applyFill="1"/>
    <xf numFmtId="0" fontId="3" fillId="0" borderId="12" xfId="2" applyFont="1" applyBorder="1" applyAlignment="1">
      <alignment horizontal="center" vertical="center"/>
    </xf>
    <xf numFmtId="0" fontId="3" fillId="0" borderId="1" xfId="2" applyFont="1" applyBorder="1" applyAlignment="1">
      <alignment vertical="center"/>
    </xf>
    <xf numFmtId="39" fontId="3" fillId="0" borderId="31" xfId="2" applyNumberFormat="1" applyFont="1" applyBorder="1" applyAlignment="1">
      <alignment vertical="center"/>
    </xf>
    <xf numFmtId="0" fontId="3" fillId="0" borderId="31" xfId="2" applyFont="1" applyBorder="1" applyAlignment="1">
      <alignment vertical="center"/>
    </xf>
    <xf numFmtId="39" fontId="3" fillId="0" borderId="2" xfId="2" applyNumberFormat="1" applyFont="1" applyBorder="1" applyAlignment="1">
      <alignment vertical="center"/>
    </xf>
    <xf numFmtId="0" fontId="3" fillId="0" borderId="76" xfId="2" applyFont="1" applyBorder="1" applyAlignment="1">
      <alignment vertical="center"/>
    </xf>
    <xf numFmtId="39" fontId="3" fillId="0" borderId="11" xfId="2" applyNumberFormat="1" applyFont="1" applyBorder="1" applyAlignment="1">
      <alignment vertical="center"/>
    </xf>
    <xf numFmtId="199" fontId="3" fillId="0" borderId="2" xfId="2" applyNumberFormat="1" applyFont="1" applyBorder="1" applyAlignment="1">
      <alignment vertical="center"/>
    </xf>
    <xf numFmtId="200" fontId="3" fillId="0" borderId="31" xfId="2" applyNumberFormat="1" applyFont="1" applyBorder="1" applyAlignment="1">
      <alignment vertical="center" shrinkToFit="1"/>
    </xf>
    <xf numFmtId="0" fontId="3" fillId="0" borderId="76" xfId="2" applyFont="1" applyBorder="1" applyAlignment="1">
      <alignment vertical="center" shrinkToFit="1"/>
    </xf>
    <xf numFmtId="39" fontId="3" fillId="0" borderId="31" xfId="2" applyNumberFormat="1" applyFont="1" applyBorder="1" applyAlignment="1">
      <alignment vertical="center" shrinkToFit="1"/>
    </xf>
    <xf numFmtId="0" fontId="3" fillId="0" borderId="31" xfId="2" applyFont="1" applyBorder="1" applyAlignment="1">
      <alignment vertical="center" shrinkToFit="1"/>
    </xf>
    <xf numFmtId="39" fontId="3" fillId="0" borderId="11" xfId="2" applyNumberFormat="1" applyFont="1" applyBorder="1" applyAlignment="1">
      <alignment vertical="center" shrinkToFit="1"/>
    </xf>
    <xf numFmtId="0" fontId="3" fillId="0" borderId="1" xfId="2" applyFont="1" applyBorder="1" applyAlignment="1">
      <alignment vertical="center" shrinkToFit="1"/>
    </xf>
    <xf numFmtId="39" fontId="3" fillId="0" borderId="2" xfId="2" applyNumberFormat="1" applyFont="1" applyBorder="1" applyAlignment="1">
      <alignment vertical="center" shrinkToFit="1"/>
    </xf>
    <xf numFmtId="200" fontId="3" fillId="0" borderId="1" xfId="2" applyNumberFormat="1" applyFont="1" applyBorder="1" applyAlignment="1">
      <alignment vertical="center"/>
    </xf>
    <xf numFmtId="201" fontId="3" fillId="0" borderId="31" xfId="2" applyNumberFormat="1" applyFont="1" applyBorder="1" applyAlignment="1">
      <alignment vertical="center"/>
    </xf>
    <xf numFmtId="200" fontId="3" fillId="0" borderId="31" xfId="2" applyNumberFormat="1" applyFont="1" applyBorder="1" applyAlignment="1">
      <alignment vertical="center"/>
    </xf>
    <xf numFmtId="201" fontId="3" fillId="0" borderId="2" xfId="2" applyNumberFormat="1" applyFont="1" applyBorder="1" applyAlignment="1">
      <alignment vertical="center"/>
    </xf>
    <xf numFmtId="200" fontId="3" fillId="9" borderId="31" xfId="2" applyNumberFormat="1" applyFont="1" applyFill="1" applyBorder="1" applyAlignment="1">
      <alignment vertical="center" shrinkToFit="1"/>
    </xf>
    <xf numFmtId="39" fontId="3" fillId="9" borderId="11" xfId="2" applyNumberFormat="1" applyFont="1" applyFill="1" applyBorder="1" applyAlignment="1">
      <alignment horizontal="right" vertical="center"/>
    </xf>
    <xf numFmtId="0" fontId="10" fillId="11" borderId="0" xfId="2" applyFont="1" applyFill="1"/>
    <xf numFmtId="0" fontId="3" fillId="0" borderId="21" xfId="2" applyFont="1" applyBorder="1" applyAlignment="1">
      <alignment horizontal="center" vertical="center"/>
    </xf>
    <xf numFmtId="0" fontId="3" fillId="0" borderId="23" xfId="2" applyFont="1" applyBorder="1" applyAlignment="1">
      <alignment vertical="center"/>
    </xf>
    <xf numFmtId="39" fontId="3" fillId="0" borderId="34" xfId="2" applyNumberFormat="1" applyFont="1" applyBorder="1" applyAlignment="1">
      <alignment vertical="center"/>
    </xf>
    <xf numFmtId="0" fontId="3" fillId="0" borderId="33" xfId="2" applyFont="1" applyBorder="1" applyAlignment="1">
      <alignment vertical="center"/>
    </xf>
    <xf numFmtId="39" fontId="3" fillId="0" borderId="3" xfId="2" applyNumberFormat="1" applyFont="1" applyBorder="1" applyAlignment="1">
      <alignment vertical="center"/>
    </xf>
    <xf numFmtId="0" fontId="3" fillId="0" borderId="101" xfId="2" applyFont="1" applyBorder="1" applyAlignment="1">
      <alignment vertical="center"/>
    </xf>
    <xf numFmtId="0" fontId="3" fillId="0" borderId="34" xfId="2" applyFont="1" applyBorder="1" applyAlignment="1">
      <alignment vertical="center"/>
    </xf>
    <xf numFmtId="39" fontId="3" fillId="0" borderId="50" xfId="2" applyNumberFormat="1" applyFont="1" applyBorder="1" applyAlignment="1">
      <alignment vertical="center"/>
    </xf>
    <xf numFmtId="39" fontId="3" fillId="0" borderId="24" xfId="2" applyNumberFormat="1" applyFont="1" applyBorder="1" applyAlignment="1">
      <alignment vertical="center"/>
    </xf>
    <xf numFmtId="0" fontId="3" fillId="0" borderId="0" xfId="2" applyFont="1" applyAlignment="1">
      <alignment horizontal="center" vertical="center"/>
    </xf>
    <xf numFmtId="39" fontId="3" fillId="9" borderId="14" xfId="2" applyNumberFormat="1" applyFont="1" applyFill="1" applyBorder="1" applyAlignment="1">
      <alignment vertical="center"/>
    </xf>
    <xf numFmtId="0" fontId="3" fillId="0" borderId="26" xfId="2" applyFont="1" applyBorder="1" applyAlignment="1">
      <alignment horizontal="center" vertical="center"/>
    </xf>
    <xf numFmtId="0" fontId="3" fillId="0" borderId="4" xfId="2" applyFont="1" applyBorder="1" applyAlignment="1">
      <alignment vertical="center"/>
    </xf>
    <xf numFmtId="39" fontId="3" fillId="0" borderId="56" xfId="2" applyNumberFormat="1" applyFont="1" applyBorder="1" applyAlignment="1">
      <alignment vertical="center"/>
    </xf>
    <xf numFmtId="0" fontId="3" fillId="0" borderId="56" xfId="2" applyFont="1" applyBorder="1" applyAlignment="1">
      <alignment vertical="center"/>
    </xf>
    <xf numFmtId="39" fontId="3" fillId="0" borderId="5" xfId="2" applyNumberFormat="1" applyFont="1" applyBorder="1" applyAlignment="1">
      <alignment vertical="center"/>
    </xf>
    <xf numFmtId="0" fontId="3" fillId="0" borderId="63" xfId="2" applyFont="1" applyBorder="1" applyAlignment="1">
      <alignment vertical="center"/>
    </xf>
    <xf numFmtId="39" fontId="3" fillId="0" borderId="57" xfId="2" applyNumberFormat="1" applyFont="1" applyBorder="1" applyAlignment="1">
      <alignment vertical="center"/>
    </xf>
    <xf numFmtId="0" fontId="12" fillId="0" borderId="0" xfId="2" applyFont="1"/>
    <xf numFmtId="2" fontId="5" fillId="0" borderId="0" xfId="2" applyNumberFormat="1" applyFont="1"/>
    <xf numFmtId="57" fontId="5" fillId="0" borderId="0" xfId="2" applyNumberFormat="1" applyFont="1"/>
    <xf numFmtId="2" fontId="5" fillId="0" borderId="39" xfId="2" applyNumberFormat="1" applyFont="1" applyBorder="1"/>
    <xf numFmtId="57" fontId="5" fillId="0" borderId="39" xfId="2" applyNumberFormat="1" applyFont="1" applyBorder="1"/>
    <xf numFmtId="57" fontId="6" fillId="0" borderId="42" xfId="2" applyNumberFormat="1" applyFont="1" applyBorder="1" applyAlignment="1">
      <alignment horizontal="center" vertical="center"/>
    </xf>
    <xf numFmtId="2" fontId="5" fillId="0" borderId="49" xfId="2" applyNumberFormat="1" applyFont="1" applyBorder="1" applyAlignment="1">
      <alignment horizontal="center" vertical="center"/>
    </xf>
    <xf numFmtId="0" fontId="6" fillId="0" borderId="3" xfId="2" applyFont="1" applyBorder="1" applyAlignment="1">
      <alignment horizontal="center" vertical="center"/>
    </xf>
    <xf numFmtId="0" fontId="5" fillId="0" borderId="50" xfId="2" applyFont="1" applyBorder="1" applyAlignment="1">
      <alignment horizontal="center"/>
    </xf>
    <xf numFmtId="0" fontId="5" fillId="0" borderId="367" xfId="2" applyFont="1" applyBorder="1" applyAlignment="1">
      <alignment horizontal="center" vertical="center"/>
    </xf>
    <xf numFmtId="0" fontId="6" fillId="0" borderId="357" xfId="2" applyFont="1" applyBorder="1" applyAlignment="1">
      <alignment horizontal="center" vertical="center"/>
    </xf>
    <xf numFmtId="39" fontId="5" fillId="0" borderId="357" xfId="2" applyNumberFormat="1" applyFont="1" applyBorder="1" applyAlignment="1">
      <alignment vertical="center"/>
    </xf>
    <xf numFmtId="57" fontId="6" fillId="0" borderId="357" xfId="2" applyNumberFormat="1" applyFont="1" applyBorder="1" applyAlignment="1">
      <alignment horizontal="center" vertical="center"/>
    </xf>
    <xf numFmtId="0" fontId="6" fillId="0" borderId="358" xfId="2" applyFont="1" applyBorder="1" applyAlignment="1">
      <alignment horizontal="center" vertical="center"/>
    </xf>
    <xf numFmtId="202" fontId="5" fillId="0" borderId="0" xfId="2" applyNumberFormat="1" applyFont="1"/>
    <xf numFmtId="39" fontId="5" fillId="0" borderId="363" xfId="2" applyNumberFormat="1" applyFont="1" applyBorder="1" applyAlignment="1">
      <alignment vertical="center"/>
    </xf>
    <xf numFmtId="57" fontId="6" fillId="0" borderId="363" xfId="2" applyNumberFormat="1" applyFont="1" applyBorder="1" applyAlignment="1">
      <alignment horizontal="center" vertical="center"/>
    </xf>
    <xf numFmtId="0" fontId="6" fillId="0" borderId="60" xfId="2" applyFont="1" applyBorder="1" applyAlignment="1">
      <alignment horizontal="center" vertical="center"/>
    </xf>
    <xf numFmtId="39" fontId="5" fillId="0" borderId="0" xfId="2" applyNumberFormat="1" applyFont="1" applyAlignment="1">
      <alignment vertical="center"/>
    </xf>
    <xf numFmtId="57" fontId="6" fillId="0" borderId="0" xfId="2" applyNumberFormat="1" applyFont="1" applyAlignment="1">
      <alignment horizontal="center" vertical="center"/>
    </xf>
    <xf numFmtId="0" fontId="5" fillId="0" borderId="152" xfId="2" applyFont="1" applyBorder="1" applyAlignment="1">
      <alignment horizontal="center" vertical="center"/>
    </xf>
    <xf numFmtId="0" fontId="6" fillId="0" borderId="48" xfId="2" applyFont="1" applyBorder="1" applyAlignment="1">
      <alignment horizontal="center" vertical="center"/>
    </xf>
    <xf numFmtId="0" fontId="5" fillId="0" borderId="48" xfId="2" applyFont="1" applyBorder="1" applyAlignment="1">
      <alignment horizontal="center" vertical="center" shrinkToFit="1"/>
    </xf>
    <xf numFmtId="39" fontId="5" fillId="0" borderId="48" xfId="2" applyNumberFormat="1" applyFont="1" applyBorder="1" applyAlignment="1">
      <alignment vertical="center"/>
    </xf>
    <xf numFmtId="57" fontId="6" fillId="0" borderId="48" xfId="2" applyNumberFormat="1" applyFont="1" applyBorder="1" applyAlignment="1">
      <alignment horizontal="center" vertical="center"/>
    </xf>
    <xf numFmtId="0" fontId="5" fillId="0" borderId="21" xfId="2" applyFont="1" applyBorder="1" applyAlignment="1">
      <alignment horizontal="center" vertical="center"/>
    </xf>
    <xf numFmtId="39" fontId="5" fillId="0" borderId="49" xfId="2" applyNumberFormat="1" applyFont="1" applyBorder="1" applyAlignment="1">
      <alignment vertical="center"/>
    </xf>
    <xf numFmtId="0" fontId="5" fillId="0" borderId="365" xfId="2" applyFont="1" applyBorder="1"/>
    <xf numFmtId="0" fontId="6" fillId="0" borderId="39" xfId="2" applyFont="1" applyBorder="1" applyAlignment="1">
      <alignment horizontal="center" vertical="center"/>
    </xf>
    <xf numFmtId="39" fontId="5" fillId="0" borderId="39" xfId="2" applyNumberFormat="1" applyFont="1" applyBorder="1" applyAlignment="1">
      <alignment vertical="center"/>
    </xf>
    <xf numFmtId="57" fontId="6" fillId="0" borderId="39" xfId="2" applyNumberFormat="1" applyFont="1" applyBorder="1" applyAlignment="1">
      <alignment horizontal="center" vertical="center"/>
    </xf>
    <xf numFmtId="0" fontId="5" fillId="0" borderId="84" xfId="2" applyFont="1" applyBorder="1" applyAlignment="1">
      <alignment horizontal="center" vertical="center"/>
    </xf>
    <xf numFmtId="0" fontId="5" fillId="0" borderId="81" xfId="2" applyFont="1" applyBorder="1" applyAlignment="1">
      <alignment horizontal="center" vertical="center"/>
    </xf>
    <xf numFmtId="0" fontId="6" fillId="0" borderId="368" xfId="2" applyFont="1" applyBorder="1" applyAlignment="1">
      <alignment horizontal="center" vertical="center"/>
    </xf>
    <xf numFmtId="0" fontId="5" fillId="0" borderId="368" xfId="2" applyFont="1" applyBorder="1" applyAlignment="1">
      <alignment horizontal="center" vertical="center" shrinkToFit="1"/>
    </xf>
    <xf numFmtId="39" fontId="5" fillId="0" borderId="368" xfId="2" applyNumberFormat="1" applyFont="1" applyBorder="1" applyAlignment="1">
      <alignment vertical="center"/>
    </xf>
    <xf numFmtId="57" fontId="6" fillId="0" borderId="368" xfId="2" applyNumberFormat="1" applyFont="1" applyBorder="1" applyAlignment="1">
      <alignment horizontal="center" vertical="center"/>
    </xf>
    <xf numFmtId="0" fontId="6" fillId="0" borderId="82" xfId="2" applyFont="1" applyBorder="1" applyAlignment="1">
      <alignment horizontal="center" vertical="center"/>
    </xf>
    <xf numFmtId="0" fontId="5" fillId="0" borderId="363" xfId="2" applyFont="1" applyBorder="1" applyAlignment="1">
      <alignment vertical="center"/>
    </xf>
    <xf numFmtId="0" fontId="6" fillId="0" borderId="11" xfId="2" applyFont="1" applyBorder="1" applyAlignment="1">
      <alignment horizontal="center" vertical="center"/>
    </xf>
    <xf numFmtId="39" fontId="5" fillId="0" borderId="11" xfId="2" applyNumberFormat="1" applyFont="1" applyBorder="1" applyAlignment="1">
      <alignment vertical="center"/>
    </xf>
    <xf numFmtId="57" fontId="6" fillId="0" borderId="11" xfId="2" applyNumberFormat="1" applyFont="1" applyBorder="1" applyAlignment="1">
      <alignment horizontal="center" vertical="center"/>
    </xf>
    <xf numFmtId="0" fontId="6" fillId="0" borderId="2" xfId="2" applyFont="1" applyBorder="1" applyAlignment="1">
      <alignment horizontal="center" vertical="center"/>
    </xf>
    <xf numFmtId="0" fontId="6" fillId="0" borderId="31" xfId="2" applyFont="1" applyBorder="1" applyAlignment="1">
      <alignment horizontal="center" vertical="center" wrapText="1"/>
    </xf>
    <xf numFmtId="0" fontId="6" fillId="0" borderId="58" xfId="2" applyFont="1" applyBorder="1" applyAlignment="1">
      <alignment horizontal="center" vertical="center"/>
    </xf>
    <xf numFmtId="39" fontId="5" fillId="0" borderId="58" xfId="2" applyNumberFormat="1" applyFont="1" applyBorder="1" applyAlignment="1">
      <alignment vertical="center"/>
    </xf>
    <xf numFmtId="57" fontId="6" fillId="0" borderId="58" xfId="2" applyNumberFormat="1" applyFont="1" applyBorder="1" applyAlignment="1">
      <alignment horizontal="center" vertical="center"/>
    </xf>
    <xf numFmtId="0" fontId="5" fillId="0" borderId="8" xfId="2" applyFont="1" applyBorder="1" applyAlignment="1">
      <alignment horizontal="center" vertical="center"/>
    </xf>
    <xf numFmtId="0" fontId="5" fillId="0" borderId="16" xfId="2" applyFont="1" applyBorder="1" applyAlignment="1">
      <alignment horizontal="center" vertical="center"/>
    </xf>
    <xf numFmtId="0" fontId="6" fillId="0" borderId="31" xfId="2" applyFont="1" applyBorder="1" applyAlignment="1">
      <alignment horizontal="center" vertical="center"/>
    </xf>
    <xf numFmtId="0" fontId="6" fillId="0" borderId="31" xfId="2" applyFont="1" applyBorder="1" applyAlignment="1">
      <alignment horizontal="center" vertical="center" shrinkToFit="1"/>
    </xf>
    <xf numFmtId="39" fontId="5" fillId="0" borderId="31" xfId="2" applyNumberFormat="1" applyFont="1" applyBorder="1" applyAlignment="1">
      <alignment vertical="center"/>
    </xf>
    <xf numFmtId="0" fontId="6" fillId="0" borderId="35" xfId="2" applyFont="1" applyBorder="1" applyAlignment="1">
      <alignment horizontal="center" vertical="center" wrapText="1"/>
    </xf>
    <xf numFmtId="0" fontId="6" fillId="0" borderId="357" xfId="2" applyFont="1" applyBorder="1" applyAlignment="1">
      <alignment horizontal="center" vertical="center" shrinkToFit="1"/>
    </xf>
    <xf numFmtId="0" fontId="5" fillId="0" borderId="89" xfId="2" applyFont="1" applyBorder="1" applyAlignment="1">
      <alignment horizontal="center" vertical="center"/>
    </xf>
    <xf numFmtId="0" fontId="6" fillId="0" borderId="89" xfId="2" applyFont="1" applyBorder="1" applyAlignment="1">
      <alignment horizontal="center" vertical="center"/>
    </xf>
    <xf numFmtId="0" fontId="5" fillId="0" borderId="89" xfId="2" applyFont="1" applyBorder="1" applyAlignment="1">
      <alignment horizontal="center" vertical="center" shrinkToFit="1"/>
    </xf>
    <xf numFmtId="39" fontId="5" fillId="0" borderId="89" xfId="2" applyNumberFormat="1" applyFont="1" applyBorder="1" applyAlignment="1">
      <alignment vertical="center"/>
    </xf>
    <xf numFmtId="57" fontId="6" fillId="0" borderId="89" xfId="2" applyNumberFormat="1" applyFont="1" applyBorder="1" applyAlignment="1">
      <alignment horizontal="center" vertical="center"/>
    </xf>
    <xf numFmtId="0" fontId="5" fillId="0" borderId="40" xfId="2" applyFont="1" applyBorder="1" applyAlignment="1">
      <alignment horizontal="center" vertical="center"/>
    </xf>
    <xf numFmtId="0" fontId="5" fillId="0" borderId="41" xfId="2" applyFont="1" applyBorder="1" applyAlignment="1">
      <alignment horizontal="center" vertical="center"/>
    </xf>
    <xf numFmtId="0" fontId="5" fillId="0" borderId="43" xfId="2" applyFont="1" applyBorder="1" applyAlignment="1">
      <alignment horizontal="center" vertical="center" shrinkToFit="1"/>
    </xf>
    <xf numFmtId="39" fontId="5" fillId="0" borderId="41" xfId="2" applyNumberFormat="1" applyFont="1" applyBorder="1" applyAlignment="1">
      <alignment vertical="center"/>
    </xf>
    <xf numFmtId="39" fontId="5" fillId="0" borderId="43" xfId="2" applyNumberFormat="1" applyFont="1" applyBorder="1" applyAlignment="1">
      <alignment vertical="center"/>
    </xf>
    <xf numFmtId="57" fontId="6" fillId="0" borderId="43" xfId="2" applyNumberFormat="1" applyFont="1" applyBorder="1" applyAlignment="1">
      <alignment horizontal="center" vertical="center"/>
    </xf>
    <xf numFmtId="0" fontId="5" fillId="0" borderId="127" xfId="2" applyFont="1" applyBorder="1" applyAlignment="1">
      <alignment horizontal="center" vertical="center"/>
    </xf>
    <xf numFmtId="0" fontId="6" fillId="0" borderId="35" xfId="2" applyFont="1" applyBorder="1" applyAlignment="1">
      <alignment horizontal="center" vertical="center"/>
    </xf>
    <xf numFmtId="39" fontId="5" fillId="0" borderId="35" xfId="2" applyNumberFormat="1" applyFont="1" applyBorder="1" applyAlignment="1">
      <alignment vertical="center"/>
    </xf>
    <xf numFmtId="57" fontId="6" fillId="0" borderId="35" xfId="2" applyNumberFormat="1" applyFont="1" applyBorder="1" applyAlignment="1">
      <alignment horizontal="center" vertical="center"/>
    </xf>
    <xf numFmtId="0" fontId="6" fillId="0" borderId="130" xfId="2" applyFont="1" applyBorder="1" applyAlignment="1">
      <alignment horizontal="center" vertical="center"/>
    </xf>
    <xf numFmtId="0" fontId="3" fillId="0" borderId="86" xfId="2" applyFont="1" applyBorder="1" applyAlignment="1">
      <alignment horizontal="center" vertical="center" shrinkToFit="1"/>
    </xf>
    <xf numFmtId="0" fontId="5" fillId="0" borderId="23" xfId="2" applyFont="1" applyBorder="1" applyAlignment="1">
      <alignment horizontal="center" vertical="center"/>
    </xf>
    <xf numFmtId="0" fontId="6" fillId="0" borderId="35" xfId="2" applyFont="1" applyBorder="1" applyAlignment="1">
      <alignment horizontal="center" vertical="center" wrapText="1" shrinkToFit="1"/>
    </xf>
    <xf numFmtId="57" fontId="6" fillId="0" borderId="35" xfId="2" applyNumberFormat="1" applyFont="1" applyBorder="1" applyAlignment="1">
      <alignment horizontal="center" vertical="center" shrinkToFit="1"/>
    </xf>
    <xf numFmtId="0" fontId="6" fillId="0" borderId="129" xfId="2" applyFont="1" applyBorder="1" applyAlignment="1">
      <alignment horizontal="center" vertical="center"/>
    </xf>
    <xf numFmtId="57" fontId="6" fillId="0" borderId="31" xfId="2" applyNumberFormat="1" applyFont="1" applyBorder="1" applyAlignment="1">
      <alignment horizontal="center" vertical="center"/>
    </xf>
    <xf numFmtId="57" fontId="6" fillId="0" borderId="31" xfId="2" applyNumberFormat="1" applyFont="1" applyBorder="1" applyAlignment="1">
      <alignment horizontal="center" vertical="center" shrinkToFit="1"/>
    </xf>
    <xf numFmtId="0" fontId="10" fillId="0" borderId="363" xfId="2" applyFont="1" applyBorder="1" applyAlignment="1">
      <alignment horizontal="center" vertical="center"/>
    </xf>
    <xf numFmtId="0" fontId="10" fillId="0" borderId="0" xfId="2" applyFont="1" applyAlignment="1">
      <alignment horizontal="center" vertical="center"/>
    </xf>
    <xf numFmtId="39" fontId="5" fillId="0" borderId="0" xfId="2" applyNumberFormat="1" applyFont="1" applyAlignment="1">
      <alignment horizontal="left"/>
    </xf>
    <xf numFmtId="39" fontId="6" fillId="0" borderId="48" xfId="2" applyNumberFormat="1" applyFont="1" applyBorder="1" applyAlignment="1">
      <alignment horizontal="center" vertical="center"/>
    </xf>
    <xf numFmtId="178" fontId="6" fillId="0" borderId="48" xfId="2" applyNumberFormat="1" applyFont="1" applyBorder="1" applyAlignment="1">
      <alignment horizontal="center" vertical="center"/>
    </xf>
    <xf numFmtId="39" fontId="6" fillId="0" borderId="44" xfId="2" applyNumberFormat="1" applyFont="1" applyBorder="1" applyAlignment="1">
      <alignment horizontal="center" vertical="center"/>
    </xf>
    <xf numFmtId="39" fontId="5" fillId="0" borderId="50" xfId="2" applyNumberFormat="1" applyFont="1" applyBorder="1" applyAlignment="1">
      <alignment horizontal="left"/>
    </xf>
    <xf numFmtId="39" fontId="6" fillId="0" borderId="49" xfId="2" applyNumberFormat="1" applyFont="1" applyBorder="1" applyAlignment="1">
      <alignment horizontal="center" vertical="center"/>
    </xf>
    <xf numFmtId="178" fontId="6" fillId="0" borderId="49" xfId="2" applyNumberFormat="1" applyFont="1" applyBorder="1" applyAlignment="1">
      <alignment horizontal="center" vertical="center"/>
    </xf>
    <xf numFmtId="39" fontId="6" fillId="0" borderId="3" xfId="2" applyNumberFormat="1" applyFont="1" applyBorder="1" applyAlignment="1">
      <alignment horizontal="center" vertical="center"/>
    </xf>
    <xf numFmtId="0" fontId="5" fillId="0" borderId="23" xfId="2" applyFont="1" applyBorder="1"/>
    <xf numFmtId="39" fontId="5" fillId="0" borderId="50" xfId="2" applyNumberFormat="1" applyFont="1" applyBorder="1"/>
    <xf numFmtId="39" fontId="5" fillId="0" borderId="21" xfId="2" applyNumberFormat="1" applyFont="1" applyBorder="1" applyAlignment="1">
      <alignment horizontal="center" vertical="center"/>
    </xf>
    <xf numFmtId="39" fontId="5" fillId="0" borderId="23" xfId="2" applyNumberFormat="1" applyFont="1" applyBorder="1" applyAlignment="1">
      <alignment horizontal="center" vertical="center"/>
    </xf>
    <xf numFmtId="39" fontId="6" fillId="0" borderId="31" xfId="2" applyNumberFormat="1" applyFont="1" applyBorder="1" applyAlignment="1">
      <alignment horizontal="center" vertical="center"/>
    </xf>
    <xf numFmtId="178" fontId="6" fillId="0" borderId="31" xfId="2" applyNumberFormat="1" applyFont="1" applyBorder="1" applyAlignment="1">
      <alignment horizontal="center" vertical="center"/>
    </xf>
    <xf numFmtId="57" fontId="6" fillId="0" borderId="32" xfId="2" applyNumberFormat="1" applyFont="1" applyBorder="1" applyAlignment="1">
      <alignment horizontal="center" vertical="center"/>
    </xf>
    <xf numFmtId="39" fontId="6" fillId="0" borderId="32" xfId="2" applyNumberFormat="1" applyFont="1" applyBorder="1" applyAlignment="1">
      <alignment horizontal="center" vertical="center"/>
    </xf>
    <xf numFmtId="178" fontId="6" fillId="0" borderId="76" xfId="2" applyNumberFormat="1" applyFont="1" applyBorder="1" applyAlignment="1">
      <alignment horizontal="center" vertical="center"/>
    </xf>
    <xf numFmtId="57" fontId="6" fillId="0" borderId="33" xfId="2" applyNumberFormat="1" applyFont="1" applyBorder="1" applyAlignment="1">
      <alignment horizontal="center" vertical="center"/>
    </xf>
    <xf numFmtId="39" fontId="6" fillId="0" borderId="33" xfId="2" applyNumberFormat="1" applyFont="1" applyBorder="1" applyAlignment="1">
      <alignment horizontal="center" vertical="center"/>
    </xf>
    <xf numFmtId="39" fontId="6" fillId="0" borderId="2" xfId="2" applyNumberFormat="1" applyFont="1" applyBorder="1" applyAlignment="1">
      <alignment horizontal="center" vertical="center"/>
    </xf>
    <xf numFmtId="39" fontId="6" fillId="0" borderId="357" xfId="2" applyNumberFormat="1" applyFont="1" applyBorder="1" applyAlignment="1">
      <alignment horizontal="center" vertical="center"/>
    </xf>
    <xf numFmtId="178" fontId="6" fillId="0" borderId="35" xfId="2" applyNumberFormat="1" applyFont="1" applyBorder="1" applyAlignment="1">
      <alignment horizontal="center" vertical="center"/>
    </xf>
    <xf numFmtId="39" fontId="6" fillId="0" borderId="358" xfId="2" applyNumberFormat="1" applyFont="1" applyBorder="1" applyAlignment="1">
      <alignment horizontal="center" vertical="center"/>
    </xf>
    <xf numFmtId="39" fontId="5" fillId="0" borderId="0" xfId="2" applyNumberFormat="1" applyFont="1"/>
    <xf numFmtId="39" fontId="5" fillId="0" borderId="365" xfId="2" applyNumberFormat="1" applyFont="1" applyBorder="1" applyAlignment="1">
      <alignment vertical="center"/>
    </xf>
    <xf numFmtId="0" fontId="5" fillId="0" borderId="37" xfId="2" applyFont="1" applyBorder="1" applyAlignment="1">
      <alignment horizontal="center" vertical="center"/>
    </xf>
    <xf numFmtId="57" fontId="6" fillId="0" borderId="388" xfId="2" applyNumberFormat="1" applyFont="1" applyBorder="1" applyAlignment="1">
      <alignment horizontal="center" vertical="center"/>
    </xf>
    <xf numFmtId="39" fontId="6" fillId="0" borderId="37" xfId="2" applyNumberFormat="1" applyFont="1" applyBorder="1" applyAlignment="1">
      <alignment horizontal="center" vertical="center"/>
    </xf>
    <xf numFmtId="39" fontId="5" fillId="0" borderId="49" xfId="2" applyNumberFormat="1" applyFont="1" applyBorder="1" applyAlignment="1">
      <alignment horizontal="right" vertical="center"/>
    </xf>
    <xf numFmtId="0" fontId="6" fillId="0" borderId="32" xfId="2" applyFont="1" applyBorder="1" applyAlignment="1">
      <alignment horizontal="center" vertical="center" wrapText="1"/>
    </xf>
    <xf numFmtId="39" fontId="5" fillId="0" borderId="75" xfId="2" applyNumberFormat="1" applyFont="1" applyBorder="1" applyAlignment="1">
      <alignment vertical="center"/>
    </xf>
    <xf numFmtId="57" fontId="6" fillId="0" borderId="75" xfId="2" applyNumberFormat="1" applyFont="1" applyBorder="1" applyAlignment="1">
      <alignment horizontal="center" vertical="center"/>
    </xf>
    <xf numFmtId="0" fontId="6" fillId="0" borderId="18" xfId="2" applyFont="1" applyBorder="1" applyAlignment="1">
      <alignment horizontal="center" vertical="center"/>
    </xf>
    <xf numFmtId="39" fontId="5" fillId="0" borderId="60" xfId="2" applyNumberFormat="1" applyFont="1" applyBorder="1" applyAlignment="1">
      <alignment vertical="center"/>
    </xf>
    <xf numFmtId="57" fontId="6" fillId="0" borderId="60" xfId="2" applyNumberFormat="1" applyFont="1" applyBorder="1" applyAlignment="1">
      <alignment horizontal="center" vertical="center"/>
    </xf>
    <xf numFmtId="0" fontId="5" fillId="0" borderId="37" xfId="2" applyFont="1" applyBorder="1" applyAlignment="1">
      <alignment horizontal="center" vertical="center" shrinkToFit="1"/>
    </xf>
    <xf numFmtId="0" fontId="6" fillId="0" borderId="49" xfId="2" applyFont="1" applyBorder="1" applyAlignment="1">
      <alignment horizontal="center" vertical="center" shrinkToFit="1"/>
    </xf>
    <xf numFmtId="0" fontId="3" fillId="0" borderId="49" xfId="2" applyFont="1" applyBorder="1" applyAlignment="1">
      <alignment horizontal="center" vertical="center" shrinkToFit="1"/>
    </xf>
    <xf numFmtId="0" fontId="10" fillId="0" borderId="357" xfId="2" applyFont="1" applyBorder="1" applyAlignment="1">
      <alignment horizontal="center" vertical="center" shrinkToFit="1"/>
    </xf>
    <xf numFmtId="181" fontId="6" fillId="0" borderId="363" xfId="2" applyNumberFormat="1" applyFont="1" applyBorder="1" applyAlignment="1">
      <alignment horizontal="center" vertical="center"/>
    </xf>
    <xf numFmtId="0" fontId="6" fillId="0" borderId="384" xfId="2" applyFont="1" applyBorder="1" applyAlignment="1">
      <alignment horizontal="center" vertical="center"/>
    </xf>
    <xf numFmtId="0" fontId="5" fillId="0" borderId="8" xfId="2" applyFont="1" applyBorder="1"/>
    <xf numFmtId="0" fontId="5" fillId="0" borderId="21" xfId="2" applyFont="1" applyBorder="1" applyAlignment="1">
      <alignment horizontal="center" vertical="center" shrinkToFit="1"/>
    </xf>
    <xf numFmtId="203" fontId="5" fillId="0" borderId="60" xfId="2" applyNumberFormat="1" applyFont="1" applyBorder="1" applyAlignment="1">
      <alignment horizontal="right" vertical="center"/>
    </xf>
    <xf numFmtId="39" fontId="5" fillId="0" borderId="33" xfId="2" applyNumberFormat="1" applyFont="1" applyBorder="1" applyAlignment="1">
      <alignment vertical="center"/>
    </xf>
    <xf numFmtId="181" fontId="6" fillId="0" borderId="49" xfId="2" applyNumberFormat="1" applyFont="1" applyBorder="1" applyAlignment="1">
      <alignment horizontal="center" vertical="center"/>
    </xf>
    <xf numFmtId="181" fontId="6" fillId="0" borderId="3" xfId="2" applyNumberFormat="1" applyFont="1" applyBorder="1" applyAlignment="1">
      <alignment horizontal="center" vertical="center"/>
    </xf>
    <xf numFmtId="181" fontId="5" fillId="0" borderId="50" xfId="2" applyNumberFormat="1" applyFont="1" applyBorder="1"/>
    <xf numFmtId="181" fontId="5" fillId="0" borderId="11" xfId="2" applyNumberFormat="1" applyFont="1" applyBorder="1" applyAlignment="1">
      <alignment horizontal="center" vertical="center" shrinkToFit="1"/>
    </xf>
    <xf numFmtId="181" fontId="6" fillId="0" borderId="11" xfId="2" applyNumberFormat="1" applyFont="1" applyBorder="1" applyAlignment="1">
      <alignment horizontal="center" vertical="center"/>
    </xf>
    <xf numFmtId="181" fontId="6" fillId="0" borderId="2" xfId="2" applyNumberFormat="1" applyFont="1" applyBorder="1" applyAlignment="1">
      <alignment horizontal="center" vertical="center"/>
    </xf>
    <xf numFmtId="181" fontId="5" fillId="0" borderId="49" xfId="2" applyNumberFormat="1" applyFont="1" applyBorder="1" applyAlignment="1">
      <alignment horizontal="center" vertical="center" shrinkToFit="1"/>
    </xf>
    <xf numFmtId="181" fontId="5" fillId="0" borderId="31" xfId="2" applyNumberFormat="1" applyFont="1" applyBorder="1" applyAlignment="1">
      <alignment horizontal="center" vertical="center" shrinkToFit="1"/>
    </xf>
    <xf numFmtId="181" fontId="6" fillId="0" borderId="31" xfId="2" applyNumberFormat="1" applyFont="1" applyBorder="1" applyAlignment="1">
      <alignment horizontal="center" vertical="center"/>
    </xf>
    <xf numFmtId="181" fontId="6" fillId="0" borderId="50" xfId="2" applyNumberFormat="1" applyFont="1" applyBorder="1" applyAlignment="1">
      <alignment horizontal="center" vertical="center" shrinkToFit="1"/>
    </xf>
    <xf numFmtId="39" fontId="5" fillId="0" borderId="50" xfId="2" applyNumberFormat="1" applyFont="1" applyBorder="1" applyAlignment="1">
      <alignment vertical="center"/>
    </xf>
    <xf numFmtId="57" fontId="6" fillId="0" borderId="50" xfId="2" applyNumberFormat="1" applyFont="1" applyBorder="1" applyAlignment="1">
      <alignment horizontal="center" vertical="center"/>
    </xf>
    <xf numFmtId="181" fontId="6" fillId="0" borderId="50" xfId="2" applyNumberFormat="1" applyFont="1" applyBorder="1" applyAlignment="1">
      <alignment horizontal="center" vertical="center"/>
    </xf>
    <xf numFmtId="181" fontId="6" fillId="0" borderId="24" xfId="2" applyNumberFormat="1" applyFont="1" applyBorder="1" applyAlignment="1">
      <alignment horizontal="center" vertical="center"/>
    </xf>
    <xf numFmtId="0" fontId="5" fillId="0" borderId="32" xfId="2" applyFont="1" applyBorder="1" applyAlignment="1">
      <alignment horizontal="center" vertical="center" wrapText="1"/>
    </xf>
    <xf numFmtId="181" fontId="5" fillId="0" borderId="75" xfId="2" applyNumberFormat="1" applyFont="1" applyBorder="1" applyAlignment="1">
      <alignment horizontal="center" vertical="center" shrinkToFit="1"/>
    </xf>
    <xf numFmtId="181" fontId="6" fillId="0" borderId="32" xfId="2" applyNumberFormat="1" applyFont="1" applyBorder="1" applyAlignment="1">
      <alignment horizontal="center" vertical="center"/>
    </xf>
    <xf numFmtId="181" fontId="6" fillId="0" borderId="75" xfId="2" applyNumberFormat="1" applyFont="1" applyBorder="1" applyAlignment="1">
      <alignment horizontal="center" vertical="center"/>
    </xf>
    <xf numFmtId="181" fontId="6" fillId="0" borderId="18" xfId="2" applyNumberFormat="1" applyFont="1" applyBorder="1" applyAlignment="1">
      <alignment horizontal="center" vertical="center"/>
    </xf>
    <xf numFmtId="57" fontId="6" fillId="0" borderId="372" xfId="2" applyNumberFormat="1" applyFont="1" applyBorder="1" applyAlignment="1">
      <alignment horizontal="center" vertical="center"/>
    </xf>
    <xf numFmtId="181" fontId="6" fillId="0" borderId="58" xfId="2" applyNumberFormat="1" applyFont="1" applyBorder="1" applyAlignment="1">
      <alignment horizontal="center" vertical="center"/>
    </xf>
    <xf numFmtId="181" fontId="6" fillId="0" borderId="60" xfId="2" applyNumberFormat="1" applyFont="1" applyBorder="1" applyAlignment="1">
      <alignment horizontal="center" vertical="center"/>
    </xf>
    <xf numFmtId="0" fontId="5" fillId="0" borderId="363" xfId="2" applyFont="1" applyBorder="1" applyAlignment="1">
      <alignment horizontal="left" vertical="center"/>
    </xf>
    <xf numFmtId="181" fontId="6" fillId="0" borderId="384" xfId="2" applyNumberFormat="1" applyFont="1" applyBorder="1" applyAlignment="1">
      <alignment horizontal="center" vertical="center"/>
    </xf>
    <xf numFmtId="0" fontId="5" fillId="0" borderId="0" xfId="2" applyFont="1" applyAlignment="1">
      <alignment horizontal="left" vertical="center"/>
    </xf>
    <xf numFmtId="181" fontId="6" fillId="0" borderId="0" xfId="2" applyNumberFormat="1" applyFont="1" applyAlignment="1">
      <alignment horizontal="center" vertical="center"/>
    </xf>
    <xf numFmtId="181" fontId="6" fillId="0" borderId="89" xfId="2" applyNumberFormat="1" applyFont="1" applyBorder="1" applyAlignment="1">
      <alignment horizontal="center" vertical="center"/>
    </xf>
    <xf numFmtId="0" fontId="5" fillId="0" borderId="152" xfId="2" applyFont="1" applyBorder="1" applyAlignment="1">
      <alignment horizontal="center" vertical="center" shrinkToFit="1"/>
    </xf>
    <xf numFmtId="178" fontId="6" fillId="0" borderId="11" xfId="2" applyNumberFormat="1" applyFont="1" applyBorder="1" applyAlignment="1">
      <alignment horizontal="center" vertical="center"/>
    </xf>
    <xf numFmtId="178" fontId="6" fillId="0" borderId="50" xfId="2" applyNumberFormat="1" applyFont="1" applyBorder="1" applyAlignment="1">
      <alignment horizontal="center" vertical="center"/>
    </xf>
    <xf numFmtId="0" fontId="6" fillId="0" borderId="24" xfId="2" applyFont="1" applyBorder="1" applyAlignment="1">
      <alignment horizontal="center" vertical="center"/>
    </xf>
    <xf numFmtId="0" fontId="6" fillId="0" borderId="51" xfId="2" applyFont="1" applyBorder="1" applyAlignment="1">
      <alignment horizontal="center" vertical="center"/>
    </xf>
    <xf numFmtId="57" fontId="6" fillId="0" borderId="129" xfId="2" applyNumberFormat="1" applyFont="1" applyBorder="1" applyAlignment="1">
      <alignment horizontal="center" vertical="center"/>
    </xf>
    <xf numFmtId="181" fontId="5" fillId="0" borderId="365" xfId="2" applyNumberFormat="1" applyFont="1" applyBorder="1"/>
    <xf numFmtId="0" fontId="6" fillId="0" borderId="11" xfId="2" applyFont="1" applyBorder="1" applyAlignment="1">
      <alignment horizontal="center" vertical="center" shrinkToFit="1"/>
    </xf>
    <xf numFmtId="39" fontId="6" fillId="0" borderId="130" xfId="2" applyNumberFormat="1" applyFont="1" applyBorder="1" applyAlignment="1">
      <alignment horizontal="center" vertical="center"/>
    </xf>
    <xf numFmtId="39" fontId="5" fillId="0" borderId="32" xfId="2" applyNumberFormat="1" applyFont="1" applyBorder="1" applyAlignment="1">
      <alignment vertical="center"/>
    </xf>
    <xf numFmtId="39" fontId="5" fillId="0" borderId="38" xfId="2" applyNumberFormat="1" applyFont="1" applyBorder="1" applyAlignment="1">
      <alignment vertical="center"/>
    </xf>
    <xf numFmtId="39" fontId="5" fillId="0" borderId="61" xfId="2" applyNumberFormat="1" applyFont="1" applyBorder="1" applyAlignment="1">
      <alignment vertical="center"/>
    </xf>
    <xf numFmtId="178" fontId="6" fillId="0" borderId="32" xfId="2" applyNumberFormat="1" applyFont="1" applyBorder="1" applyAlignment="1">
      <alignment horizontal="center" vertical="center"/>
    </xf>
    <xf numFmtId="181" fontId="6" fillId="0" borderId="28" xfId="2" applyNumberFormat="1" applyFont="1" applyBorder="1" applyAlignment="1">
      <alignment horizontal="center" vertical="center"/>
    </xf>
    <xf numFmtId="0" fontId="6" fillId="0" borderId="36" xfId="2" applyFont="1" applyBorder="1" applyAlignment="1">
      <alignment horizontal="center" vertical="center"/>
    </xf>
    <xf numFmtId="181" fontId="6" fillId="0" borderId="357" xfId="2" applyNumberFormat="1" applyFont="1" applyBorder="1" applyAlignment="1">
      <alignment horizontal="center" vertical="center"/>
    </xf>
    <xf numFmtId="178" fontId="6" fillId="0" borderId="357" xfId="2" applyNumberFormat="1" applyFont="1" applyBorder="1" applyAlignment="1">
      <alignment horizontal="center" vertical="center"/>
    </xf>
    <xf numFmtId="181" fontId="6" fillId="0" borderId="130" xfId="2" applyNumberFormat="1" applyFont="1" applyBorder="1" applyAlignment="1">
      <alignment horizontal="center" vertical="center"/>
    </xf>
    <xf numFmtId="39" fontId="6" fillId="0" borderId="363" xfId="2" applyNumberFormat="1" applyFont="1" applyBorder="1" applyAlignment="1">
      <alignment horizontal="center" vertical="center"/>
    </xf>
    <xf numFmtId="39" fontId="6" fillId="0" borderId="60" xfId="2" applyNumberFormat="1" applyFont="1" applyBorder="1" applyAlignment="1">
      <alignment horizontal="center" vertical="center"/>
    </xf>
    <xf numFmtId="0" fontId="3" fillId="0" borderId="363" xfId="2" applyFont="1" applyBorder="1" applyAlignment="1">
      <alignment horizontal="center" vertical="center" wrapText="1"/>
    </xf>
    <xf numFmtId="0" fontId="3" fillId="0" borderId="0" xfId="2" applyFont="1" applyAlignment="1">
      <alignment horizontal="center" vertical="center" wrapText="1"/>
    </xf>
    <xf numFmtId="0" fontId="5" fillId="0" borderId="41" xfId="2" applyFont="1" applyBorder="1" applyAlignment="1">
      <alignment horizontal="center" vertical="center" shrinkToFit="1"/>
    </xf>
    <xf numFmtId="181" fontId="5" fillId="0" borderId="50" xfId="2" applyNumberFormat="1" applyFont="1" applyBorder="1" applyAlignment="1">
      <alignment horizontal="left"/>
    </xf>
    <xf numFmtId="0" fontId="3" fillId="0" borderId="50" xfId="2" applyFont="1" applyBorder="1" applyAlignment="1">
      <alignment horizontal="center" vertical="center" shrinkToFit="1"/>
    </xf>
    <xf numFmtId="0" fontId="3" fillId="0" borderId="31" xfId="2" applyFont="1" applyBorder="1" applyAlignment="1">
      <alignment horizontal="center" vertical="center" shrinkToFit="1"/>
    </xf>
    <xf numFmtId="0" fontId="3" fillId="0" borderId="129" xfId="2" applyFont="1" applyBorder="1" applyAlignment="1">
      <alignment horizontal="center" vertical="center" shrinkToFit="1"/>
    </xf>
    <xf numFmtId="39" fontId="5" fillId="0" borderId="129" xfId="2" applyNumberFormat="1" applyFont="1" applyBorder="1" applyAlignment="1">
      <alignment vertical="center"/>
    </xf>
    <xf numFmtId="181" fontId="6" fillId="0" borderId="39" xfId="2" applyNumberFormat="1" applyFont="1" applyBorder="1" applyAlignment="1">
      <alignment horizontal="center" vertical="center"/>
    </xf>
    <xf numFmtId="181" fontId="6" fillId="0" borderId="30" xfId="2" applyNumberFormat="1" applyFont="1" applyBorder="1" applyAlignment="1">
      <alignment horizontal="center" vertical="center"/>
    </xf>
    <xf numFmtId="0" fontId="5" fillId="0" borderId="361" xfId="2" applyFont="1" applyBorder="1" applyAlignment="1">
      <alignment horizontal="center" vertical="center" shrinkToFit="1"/>
    </xf>
    <xf numFmtId="39" fontId="5" fillId="0" borderId="361" xfId="2" applyNumberFormat="1" applyFont="1" applyBorder="1" applyAlignment="1">
      <alignment vertical="center"/>
    </xf>
    <xf numFmtId="57" fontId="6" fillId="0" borderId="360" xfId="2" applyNumberFormat="1" applyFont="1" applyBorder="1" applyAlignment="1">
      <alignment horizontal="center" vertical="center"/>
    </xf>
    <xf numFmtId="57" fontId="6" fillId="0" borderId="36" xfId="2" applyNumberFormat="1" applyFont="1" applyBorder="1" applyAlignment="1">
      <alignment horizontal="center" vertical="center"/>
    </xf>
    <xf numFmtId="0" fontId="6" fillId="0" borderId="389" xfId="2" applyFont="1" applyBorder="1" applyAlignment="1">
      <alignment horizontal="center" vertical="center"/>
    </xf>
    <xf numFmtId="0" fontId="6" fillId="0" borderId="48" xfId="2" applyFont="1" applyBorder="1" applyAlignment="1">
      <alignment vertical="center"/>
    </xf>
    <xf numFmtId="39" fontId="6" fillId="0" borderId="48" xfId="2" applyNumberFormat="1" applyFont="1" applyBorder="1" applyAlignment="1">
      <alignment vertical="center"/>
    </xf>
    <xf numFmtId="39" fontId="6" fillId="0" borderId="43" xfId="2" applyNumberFormat="1" applyFont="1" applyBorder="1" applyAlignment="1">
      <alignment horizontal="center" vertical="center"/>
    </xf>
    <xf numFmtId="57" fontId="6" fillId="0" borderId="64" xfId="2" applyNumberFormat="1" applyFont="1" applyBorder="1" applyAlignment="1">
      <alignment horizontal="center" vertical="center"/>
    </xf>
    <xf numFmtId="0" fontId="6" fillId="0" borderId="11" xfId="2" applyFont="1" applyBorder="1" applyAlignment="1">
      <alignment vertical="center"/>
    </xf>
    <xf numFmtId="39" fontId="6" fillId="0" borderId="11" xfId="2" applyNumberFormat="1" applyFont="1" applyBorder="1" applyAlignment="1">
      <alignment vertical="center"/>
    </xf>
    <xf numFmtId="39" fontId="6" fillId="0" borderId="11" xfId="2" applyNumberFormat="1" applyFont="1" applyBorder="1" applyAlignment="1">
      <alignment horizontal="center" vertical="center"/>
    </xf>
    <xf numFmtId="39" fontId="3" fillId="0" borderId="50" xfId="2" applyNumberFormat="1" applyFont="1" applyBorder="1" applyAlignment="1">
      <alignment horizontal="left"/>
    </xf>
    <xf numFmtId="39" fontId="3" fillId="0" borderId="0" xfId="2" applyNumberFormat="1" applyFont="1" applyAlignment="1">
      <alignment horizontal="left"/>
    </xf>
    <xf numFmtId="0" fontId="3" fillId="0" borderId="23" xfId="2" applyFont="1" applyBorder="1" applyAlignment="1">
      <alignment horizontal="center" vertical="center"/>
    </xf>
    <xf numFmtId="0" fontId="3" fillId="0" borderId="8" xfId="2" applyFont="1" applyBorder="1"/>
    <xf numFmtId="0" fontId="3" fillId="0" borderId="11" xfId="2" applyFont="1" applyBorder="1" applyAlignment="1">
      <alignment horizontal="center" vertical="center" shrinkToFit="1"/>
    </xf>
    <xf numFmtId="181" fontId="3" fillId="0" borderId="50" xfId="2" applyNumberFormat="1" applyFont="1" applyBorder="1" applyAlignment="1">
      <alignment horizontal="left"/>
    </xf>
    <xf numFmtId="181" fontId="3" fillId="0" borderId="0" xfId="2" applyNumberFormat="1" applyFont="1"/>
    <xf numFmtId="39" fontId="3" fillId="0" borderId="50" xfId="2" applyNumberFormat="1" applyFont="1" applyBorder="1"/>
    <xf numFmtId="181" fontId="3" fillId="0" borderId="50" xfId="2" applyNumberFormat="1" applyFont="1" applyBorder="1"/>
    <xf numFmtId="0" fontId="6" fillId="0" borderId="49" xfId="2" applyFont="1" applyBorder="1" applyAlignment="1">
      <alignment vertical="center"/>
    </xf>
    <xf numFmtId="39" fontId="6" fillId="0" borderId="49" xfId="2" applyNumberFormat="1" applyFont="1" applyBorder="1" applyAlignment="1">
      <alignment vertical="center"/>
    </xf>
    <xf numFmtId="57" fontId="6" fillId="0" borderId="10" xfId="2" applyNumberFormat="1" applyFont="1" applyBorder="1" applyAlignment="1">
      <alignment horizontal="center" vertical="center"/>
    </xf>
    <xf numFmtId="39" fontId="6" fillId="0" borderId="31" xfId="2" applyNumberFormat="1" applyFont="1" applyBorder="1" applyAlignment="1">
      <alignment vertical="center"/>
    </xf>
    <xf numFmtId="0" fontId="6" fillId="0" borderId="32" xfId="2" applyFont="1" applyBorder="1" applyAlignment="1">
      <alignment vertical="center"/>
    </xf>
    <xf numFmtId="204" fontId="6" fillId="0" borderId="32" xfId="2" applyNumberFormat="1" applyFont="1" applyBorder="1" applyAlignment="1">
      <alignment vertical="center"/>
    </xf>
    <xf numFmtId="40" fontId="6" fillId="0" borderId="32" xfId="2" applyNumberFormat="1" applyFont="1" applyBorder="1" applyAlignment="1">
      <alignment vertical="center"/>
    </xf>
    <xf numFmtId="57" fontId="6" fillId="0" borderId="11" xfId="2" applyNumberFormat="1" applyFont="1" applyBorder="1" applyAlignment="1">
      <alignment horizontal="center" vertical="center" shrinkToFit="1"/>
    </xf>
    <xf numFmtId="0" fontId="3" fillId="0" borderId="127" xfId="2" applyFont="1" applyBorder="1" applyAlignment="1">
      <alignment horizontal="center" vertical="center"/>
    </xf>
    <xf numFmtId="0" fontId="6" fillId="0" borderId="129" xfId="2" applyFont="1" applyBorder="1" applyAlignment="1">
      <alignment vertical="center"/>
    </xf>
    <xf numFmtId="0" fontId="5" fillId="0" borderId="129" xfId="2" applyFont="1" applyBorder="1" applyAlignment="1">
      <alignment horizontal="center" vertical="center" shrinkToFit="1"/>
    </xf>
    <xf numFmtId="39" fontId="6" fillId="0" borderId="129" xfId="2" applyNumberFormat="1" applyFont="1" applyBorder="1" applyAlignment="1">
      <alignment vertical="center"/>
    </xf>
    <xf numFmtId="39" fontId="3" fillId="0" borderId="363" xfId="2" applyNumberFormat="1" applyFont="1" applyBorder="1" applyAlignment="1">
      <alignment vertical="center"/>
    </xf>
    <xf numFmtId="39" fontId="6" fillId="0" borderId="363" xfId="2" applyNumberFormat="1" applyFont="1" applyBorder="1" applyAlignment="1">
      <alignment vertical="center"/>
    </xf>
    <xf numFmtId="181" fontId="3" fillId="0" borderId="0" xfId="2" applyNumberFormat="1" applyFont="1" applyAlignment="1">
      <alignment horizontal="left"/>
    </xf>
    <xf numFmtId="0" fontId="5" fillId="0" borderId="152" xfId="15" applyFont="1" applyBorder="1" applyAlignment="1">
      <alignment horizontal="center" vertical="center"/>
    </xf>
    <xf numFmtId="0" fontId="5" fillId="0" borderId="41" xfId="15" applyFont="1" applyBorder="1" applyAlignment="1">
      <alignment horizontal="center" vertical="center"/>
    </xf>
    <xf numFmtId="0" fontId="6" fillId="0" borderId="48" xfId="15" applyFont="1" applyBorder="1" applyAlignment="1">
      <alignment vertical="center"/>
    </xf>
    <xf numFmtId="0" fontId="5" fillId="0" borderId="48" xfId="15" applyFont="1" applyBorder="1" applyAlignment="1">
      <alignment horizontal="center" vertical="center" shrinkToFit="1"/>
    </xf>
    <xf numFmtId="39" fontId="5" fillId="0" borderId="48" xfId="15" applyNumberFormat="1" applyFont="1" applyBorder="1" applyAlignment="1">
      <alignment vertical="center"/>
    </xf>
    <xf numFmtId="57" fontId="6" fillId="0" borderId="48" xfId="15" applyNumberFormat="1" applyFont="1" applyBorder="1" applyAlignment="1">
      <alignment horizontal="center" vertical="center"/>
    </xf>
    <xf numFmtId="0" fontId="6" fillId="0" borderId="48" xfId="15" applyFont="1" applyBorder="1" applyAlignment="1">
      <alignment horizontal="center" vertical="center"/>
    </xf>
    <xf numFmtId="57" fontId="6" fillId="0" borderId="43" xfId="15" applyNumberFormat="1" applyFont="1" applyBorder="1" applyAlignment="1">
      <alignment horizontal="center" vertical="center"/>
    </xf>
    <xf numFmtId="0" fontId="6" fillId="0" borderId="44" xfId="15" applyFont="1" applyBorder="1" applyAlignment="1">
      <alignment horizontal="center" vertical="center"/>
    </xf>
    <xf numFmtId="0" fontId="3" fillId="0" borderId="21" xfId="15" applyFont="1" applyBorder="1" applyAlignment="1">
      <alignment horizontal="center" vertical="center"/>
    </xf>
    <xf numFmtId="0" fontId="5" fillId="0" borderId="32" xfId="15" applyFont="1" applyBorder="1" applyAlignment="1">
      <alignment horizontal="center" vertical="center"/>
    </xf>
    <xf numFmtId="0" fontId="6" fillId="0" borderId="49" xfId="15" applyFont="1" applyBorder="1" applyAlignment="1">
      <alignment vertical="center"/>
    </xf>
    <xf numFmtId="0" fontId="5" fillId="0" borderId="49" xfId="15" applyFont="1" applyBorder="1" applyAlignment="1">
      <alignment horizontal="center" vertical="center" shrinkToFit="1"/>
    </xf>
    <xf numFmtId="39" fontId="5" fillId="0" borderId="49" xfId="15" applyNumberFormat="1" applyFont="1" applyBorder="1" applyAlignment="1">
      <alignment vertical="center"/>
    </xf>
    <xf numFmtId="57" fontId="6" fillId="0" borderId="49" xfId="15" applyNumberFormat="1" applyFont="1" applyBorder="1" applyAlignment="1">
      <alignment horizontal="center" vertical="center"/>
    </xf>
    <xf numFmtId="0" fontId="6" fillId="0" borderId="49" xfId="15" applyFont="1" applyBorder="1" applyAlignment="1">
      <alignment horizontal="center" vertical="center"/>
    </xf>
    <xf numFmtId="57" fontId="6" fillId="0" borderId="31" xfId="15" applyNumberFormat="1" applyFont="1" applyBorder="1" applyAlignment="1">
      <alignment horizontal="center" vertical="center"/>
    </xf>
    <xf numFmtId="0" fontId="6" fillId="0" borderId="2" xfId="15" applyFont="1" applyBorder="1" applyAlignment="1">
      <alignment horizontal="center" vertical="center"/>
    </xf>
    <xf numFmtId="0" fontId="3" fillId="0" borderId="23" xfId="15" applyFont="1" applyBorder="1" applyAlignment="1">
      <alignment horizontal="center" vertical="center"/>
    </xf>
    <xf numFmtId="0" fontId="5" fillId="0" borderId="31" xfId="15" applyFont="1" applyBorder="1" applyAlignment="1">
      <alignment horizontal="center" vertical="center"/>
    </xf>
    <xf numFmtId="0" fontId="5" fillId="0" borderId="16" xfId="15" applyFont="1" applyBorder="1" applyAlignment="1">
      <alignment horizontal="center" vertical="center"/>
    </xf>
    <xf numFmtId="0" fontId="5" fillId="0" borderId="33" xfId="15" applyFont="1" applyBorder="1" applyAlignment="1">
      <alignment horizontal="center" vertical="center"/>
    </xf>
    <xf numFmtId="0" fontId="5" fillId="0" borderId="21" xfId="15" applyFont="1" applyBorder="1" applyAlignment="1">
      <alignment horizontal="center" vertical="center"/>
    </xf>
    <xf numFmtId="0" fontId="6" fillId="0" borderId="11" xfId="15" applyFont="1" applyBorder="1" applyAlignment="1">
      <alignment vertical="center"/>
    </xf>
    <xf numFmtId="0" fontId="5" fillId="0" borderId="11" xfId="15" applyFont="1" applyBorder="1" applyAlignment="1">
      <alignment horizontal="center" vertical="center" shrinkToFit="1"/>
    </xf>
    <xf numFmtId="39" fontId="5" fillId="0" borderId="11" xfId="15" applyNumberFormat="1" applyFont="1" applyBorder="1" applyAlignment="1">
      <alignment vertical="center"/>
    </xf>
    <xf numFmtId="57" fontId="6" fillId="0" borderId="11" xfId="15" applyNumberFormat="1" applyFont="1" applyBorder="1" applyAlignment="1">
      <alignment horizontal="center" vertical="center"/>
    </xf>
    <xf numFmtId="0" fontId="6" fillId="0" borderId="11" xfId="15" applyFont="1" applyBorder="1" applyAlignment="1">
      <alignment horizontal="center" vertical="center"/>
    </xf>
    <xf numFmtId="0" fontId="3" fillId="0" borderId="127" xfId="15" applyFont="1" applyBorder="1" applyAlignment="1">
      <alignment horizontal="center" vertical="center"/>
    </xf>
    <xf numFmtId="0" fontId="5" fillId="0" borderId="35" xfId="15" applyFont="1" applyBorder="1" applyAlignment="1">
      <alignment horizontal="center" vertical="center"/>
    </xf>
    <xf numFmtId="0" fontId="6" fillId="0" borderId="129" xfId="15" applyFont="1" applyBorder="1" applyAlignment="1">
      <alignment vertical="center"/>
    </xf>
    <xf numFmtId="0" fontId="5" fillId="0" borderId="129" xfId="15" applyFont="1" applyBorder="1" applyAlignment="1">
      <alignment horizontal="center" vertical="center" shrinkToFit="1"/>
    </xf>
    <xf numFmtId="39" fontId="5" fillId="0" borderId="129" xfId="15" applyNumberFormat="1" applyFont="1" applyBorder="1" applyAlignment="1">
      <alignment vertical="center"/>
    </xf>
    <xf numFmtId="57" fontId="6" fillId="0" borderId="35" xfId="15" applyNumberFormat="1" applyFont="1" applyBorder="1" applyAlignment="1">
      <alignment horizontal="center" vertical="center"/>
    </xf>
    <xf numFmtId="57" fontId="6" fillId="0" borderId="129" xfId="15" applyNumberFormat="1" applyFont="1" applyBorder="1" applyAlignment="1">
      <alignment horizontal="center" vertical="center"/>
    </xf>
    <xf numFmtId="0" fontId="6" fillId="0" borderId="129" xfId="15" applyFont="1" applyBorder="1" applyAlignment="1">
      <alignment horizontal="center" vertical="center"/>
    </xf>
    <xf numFmtId="0" fontId="6" fillId="0" borderId="130" xfId="15" applyFont="1" applyBorder="1" applyAlignment="1">
      <alignment horizontal="center" vertical="center"/>
    </xf>
    <xf numFmtId="0" fontId="5" fillId="0" borderId="363" xfId="15" applyFont="1" applyBorder="1" applyAlignment="1">
      <alignment horizontal="center" vertical="center"/>
    </xf>
    <xf numFmtId="0" fontId="6" fillId="0" borderId="363" xfId="15" applyFont="1" applyBorder="1" applyAlignment="1">
      <alignment horizontal="center" vertical="center"/>
    </xf>
    <xf numFmtId="0" fontId="5" fillId="0" borderId="363" xfId="15" applyFont="1" applyBorder="1" applyAlignment="1">
      <alignment horizontal="center" vertical="center" shrinkToFit="1"/>
    </xf>
    <xf numFmtId="39" fontId="5" fillId="0" borderId="363" xfId="15" applyNumberFormat="1" applyFont="1" applyBorder="1" applyAlignment="1">
      <alignment vertical="center"/>
    </xf>
    <xf numFmtId="57" fontId="6" fillId="0" borderId="363" xfId="15" applyNumberFormat="1" applyFont="1" applyBorder="1" applyAlignment="1">
      <alignment vertical="center"/>
    </xf>
    <xf numFmtId="39" fontId="6" fillId="0" borderId="363" xfId="15" applyNumberFormat="1" applyFont="1" applyBorder="1" applyAlignment="1">
      <alignment horizontal="center" vertical="center"/>
    </xf>
    <xf numFmtId="39" fontId="6" fillId="0" borderId="60" xfId="15" applyNumberFormat="1" applyFont="1" applyBorder="1" applyAlignment="1">
      <alignment horizontal="center" vertical="center"/>
    </xf>
    <xf numFmtId="181" fontId="3" fillId="0" borderId="0" xfId="2" applyNumberFormat="1" applyFont="1" applyAlignment="1">
      <alignment vertical="center"/>
    </xf>
    <xf numFmtId="2" fontId="3" fillId="0" borderId="0" xfId="2" applyNumberFormat="1" applyFont="1" applyAlignment="1">
      <alignment vertical="center"/>
    </xf>
    <xf numFmtId="57" fontId="3" fillId="0" borderId="0" xfId="2" applyNumberFormat="1" applyFont="1" applyAlignment="1">
      <alignment vertical="center"/>
    </xf>
    <xf numFmtId="181" fontId="3" fillId="0" borderId="89" xfId="2" applyNumberFormat="1" applyFont="1" applyBorder="1" applyAlignment="1">
      <alignment vertical="center"/>
    </xf>
    <xf numFmtId="181" fontId="5" fillId="0" borderId="0" xfId="2" applyNumberFormat="1" applyFont="1" applyAlignment="1">
      <alignment vertical="center"/>
    </xf>
    <xf numFmtId="2" fontId="5" fillId="0" borderId="0" xfId="2" applyNumberFormat="1" applyFont="1" applyAlignment="1">
      <alignment vertical="center"/>
    </xf>
    <xf numFmtId="57" fontId="5" fillId="0" borderId="0" xfId="2" applyNumberFormat="1" applyFont="1" applyAlignment="1">
      <alignment vertical="center"/>
    </xf>
    <xf numFmtId="181" fontId="10" fillId="0" borderId="0" xfId="2" applyNumberFormat="1" applyFont="1" applyAlignment="1">
      <alignment vertical="center"/>
    </xf>
    <xf numFmtId="0" fontId="3" fillId="0" borderId="0" xfId="2" applyFont="1" applyAlignment="1">
      <alignment horizontal="left"/>
    </xf>
    <xf numFmtId="2" fontId="3" fillId="0" borderId="0" xfId="2" applyNumberFormat="1" applyFont="1"/>
    <xf numFmtId="57" fontId="3" fillId="0" borderId="0" xfId="2" applyNumberFormat="1" applyFont="1"/>
    <xf numFmtId="0" fontId="12" fillId="0" borderId="0" xfId="2" applyFont="1" applyAlignment="1">
      <alignment horizontal="left"/>
    </xf>
    <xf numFmtId="0" fontId="5" fillId="0" borderId="79" xfId="2" applyFont="1" applyBorder="1" applyAlignment="1">
      <alignment horizontal="center" vertical="center" shrinkToFit="1"/>
    </xf>
    <xf numFmtId="0" fontId="5" fillId="0" borderId="42" xfId="2" applyFont="1" applyBorder="1" applyAlignment="1">
      <alignment horizontal="center" vertical="center" shrinkToFit="1"/>
    </xf>
    <xf numFmtId="0" fontId="5" fillId="0" borderId="46" xfId="2" applyFont="1" applyBorder="1" applyAlignment="1">
      <alignment horizontal="center" vertical="center" shrinkToFit="1"/>
    </xf>
    <xf numFmtId="0" fontId="5" fillId="0" borderId="52" xfId="2" applyFont="1" applyBorder="1" applyAlignment="1">
      <alignment horizontal="center" vertical="center" shrinkToFit="1"/>
    </xf>
    <xf numFmtId="0" fontId="5" fillId="0" borderId="19" xfId="2" applyFont="1" applyBorder="1" applyAlignment="1">
      <alignment horizontal="center" vertical="center" shrinkToFit="1"/>
    </xf>
    <xf numFmtId="0" fontId="5" fillId="0" borderId="30" xfId="2" applyFont="1" applyBorder="1" applyAlignment="1">
      <alignment horizontal="center" vertical="center" shrinkToFit="1"/>
    </xf>
    <xf numFmtId="0" fontId="36" fillId="0" borderId="48" xfId="2" applyFont="1" applyBorder="1" applyAlignment="1">
      <alignment vertical="center" shrinkToFit="1"/>
    </xf>
    <xf numFmtId="0" fontId="36" fillId="0" borderId="48" xfId="2" applyFont="1" applyBorder="1" applyAlignment="1">
      <alignment horizontal="left" vertical="center" shrinkToFit="1"/>
    </xf>
    <xf numFmtId="39" fontId="36" fillId="0" borderId="47" xfId="2" applyNumberFormat="1" applyFont="1" applyBorder="1" applyAlignment="1">
      <alignment vertical="center" shrinkToFit="1"/>
    </xf>
    <xf numFmtId="39" fontId="36" fillId="0" borderId="48" xfId="2" applyNumberFormat="1" applyFont="1" applyBorder="1" applyAlignment="1">
      <alignment vertical="center" shrinkToFit="1"/>
    </xf>
    <xf numFmtId="39" fontId="36" fillId="0" borderId="44" xfId="2" applyNumberFormat="1" applyFont="1" applyBorder="1" applyAlignment="1">
      <alignment vertical="center" shrinkToFit="1"/>
    </xf>
    <xf numFmtId="57" fontId="36" fillId="0" borderId="64" xfId="2" applyNumberFormat="1" applyFont="1" applyBorder="1" applyAlignment="1">
      <alignment horizontal="center" vertical="center" shrinkToFit="1"/>
    </xf>
    <xf numFmtId="57" fontId="36" fillId="0" borderId="48" xfId="2" applyNumberFormat="1" applyFont="1" applyBorder="1" applyAlignment="1">
      <alignment horizontal="center" vertical="center" shrinkToFit="1"/>
    </xf>
    <xf numFmtId="0" fontId="36" fillId="0" borderId="44" xfId="2" applyFont="1" applyBorder="1" applyAlignment="1">
      <alignment horizontal="center" vertical="center" shrinkToFit="1"/>
    </xf>
    <xf numFmtId="0" fontId="36" fillId="0" borderId="49" xfId="2" applyFont="1" applyBorder="1" applyAlignment="1">
      <alignment vertical="center" shrinkToFit="1"/>
    </xf>
    <xf numFmtId="0" fontId="36" fillId="0" borderId="49" xfId="2" applyFont="1" applyBorder="1" applyAlignment="1">
      <alignment horizontal="left" vertical="center" shrinkToFit="1"/>
    </xf>
    <xf numFmtId="39" fontId="36" fillId="0" borderId="22" xfId="2" applyNumberFormat="1" applyFont="1" applyBorder="1" applyAlignment="1">
      <alignment vertical="center" shrinkToFit="1"/>
    </xf>
    <xf numFmtId="39" fontId="36" fillId="0" borderId="49" xfId="2" applyNumberFormat="1" applyFont="1" applyBorder="1" applyAlignment="1">
      <alignment vertical="center" shrinkToFit="1"/>
    </xf>
    <xf numFmtId="39" fontId="36" fillId="0" borderId="3" xfId="2" applyNumberFormat="1" applyFont="1" applyBorder="1" applyAlignment="1">
      <alignment vertical="center" shrinkToFit="1"/>
    </xf>
    <xf numFmtId="57" fontId="36" fillId="0" borderId="39" xfId="2" applyNumberFormat="1" applyFont="1" applyBorder="1" applyAlignment="1">
      <alignment horizontal="center" vertical="center" shrinkToFit="1"/>
    </xf>
    <xf numFmtId="0" fontId="36" fillId="0" borderId="2" xfId="2" applyFont="1" applyBorder="1" applyAlignment="1">
      <alignment horizontal="center" vertical="center" shrinkToFit="1"/>
    </xf>
    <xf numFmtId="178" fontId="36" fillId="0" borderId="39" xfId="2" applyNumberFormat="1" applyFont="1" applyBorder="1" applyAlignment="1">
      <alignment horizontal="center" vertical="center" shrinkToFit="1"/>
    </xf>
    <xf numFmtId="0" fontId="36" fillId="0" borderId="33" xfId="2" applyFont="1" applyBorder="1" applyAlignment="1">
      <alignment vertical="center" shrinkToFit="1"/>
    </xf>
    <xf numFmtId="57" fontId="36" fillId="0" borderId="2" xfId="2" applyNumberFormat="1" applyFont="1" applyBorder="1" applyAlignment="1">
      <alignment horizontal="center" vertical="center" shrinkToFit="1"/>
    </xf>
    <xf numFmtId="0" fontId="36" fillId="0" borderId="31" xfId="2" applyFont="1" applyBorder="1" applyAlignment="1">
      <alignment vertical="center" shrinkToFit="1"/>
    </xf>
    <xf numFmtId="0" fontId="36" fillId="0" borderId="11" xfId="2" applyFont="1" applyBorder="1" applyAlignment="1">
      <alignment horizontal="left" vertical="center" shrinkToFit="1"/>
    </xf>
    <xf numFmtId="0" fontId="6" fillId="0" borderId="22" xfId="2" applyFont="1" applyBorder="1" applyAlignment="1">
      <alignment horizontal="distributed" vertical="center" wrapText="1" shrinkToFit="1"/>
    </xf>
    <xf numFmtId="0" fontId="36" fillId="0" borderId="11" xfId="2" applyFont="1" applyBorder="1" applyAlignment="1">
      <alignment horizontal="center" vertical="center"/>
    </xf>
    <xf numFmtId="57" fontId="36" fillId="0" borderId="11" xfId="2" applyNumberFormat="1" applyFont="1" applyBorder="1" applyAlignment="1">
      <alignment horizontal="center" vertical="center"/>
    </xf>
    <xf numFmtId="39" fontId="36" fillId="0" borderId="31" xfId="2" applyNumberFormat="1" applyFont="1" applyBorder="1" applyAlignment="1">
      <alignment horizontal="center" vertical="center"/>
    </xf>
    <xf numFmtId="0" fontId="36" fillId="0" borderId="50" xfId="2" applyFont="1" applyBorder="1" applyAlignment="1">
      <alignment vertical="center" shrinkToFit="1"/>
    </xf>
    <xf numFmtId="0" fontId="36" fillId="0" borderId="50" xfId="2" applyFont="1" applyBorder="1" applyAlignment="1">
      <alignment horizontal="left" vertical="center" shrinkToFit="1"/>
    </xf>
    <xf numFmtId="39" fontId="36" fillId="0" borderId="21" xfId="2" applyNumberFormat="1" applyFont="1" applyBorder="1" applyAlignment="1">
      <alignment vertical="center" shrinkToFit="1"/>
    </xf>
    <xf numFmtId="39" fontId="36" fillId="0" borderId="50" xfId="2" applyNumberFormat="1" applyFont="1" applyBorder="1" applyAlignment="1">
      <alignment vertical="center" shrinkToFit="1"/>
    </xf>
    <xf numFmtId="39" fontId="36" fillId="0" borderId="24" xfId="2" applyNumberFormat="1" applyFont="1" applyBorder="1" applyAlignment="1">
      <alignment vertical="center" shrinkToFit="1"/>
    </xf>
    <xf numFmtId="57" fontId="36" fillId="0" borderId="0" xfId="2" applyNumberFormat="1" applyFont="1" applyAlignment="1">
      <alignment horizontal="center" vertical="center" shrinkToFit="1"/>
    </xf>
    <xf numFmtId="57" fontId="36" fillId="0" borderId="50" xfId="2" applyNumberFormat="1" applyFont="1" applyBorder="1" applyAlignment="1">
      <alignment horizontal="center" vertical="center" shrinkToFit="1"/>
    </xf>
    <xf numFmtId="0" fontId="36" fillId="0" borderId="50" xfId="2" applyFont="1" applyBorder="1" applyAlignment="1">
      <alignment horizontal="center" vertical="center" shrinkToFit="1"/>
    </xf>
    <xf numFmtId="39" fontId="36" fillId="0" borderId="1" xfId="2" applyNumberFormat="1" applyFont="1" applyBorder="1" applyAlignment="1">
      <alignment vertical="center" shrinkToFit="1"/>
    </xf>
    <xf numFmtId="39" fontId="36" fillId="0" borderId="31" xfId="2" applyNumberFormat="1" applyFont="1" applyBorder="1" applyAlignment="1">
      <alignment vertical="center" shrinkToFit="1"/>
    </xf>
    <xf numFmtId="39" fontId="36" fillId="0" borderId="2" xfId="2" applyNumberFormat="1" applyFont="1" applyBorder="1" applyAlignment="1">
      <alignment vertical="center" shrinkToFit="1"/>
    </xf>
    <xf numFmtId="57" fontId="36" fillId="0" borderId="76" xfId="2" applyNumberFormat="1" applyFont="1" applyBorder="1" applyAlignment="1">
      <alignment horizontal="center" vertical="center" shrinkToFit="1"/>
    </xf>
    <xf numFmtId="57" fontId="36" fillId="0" borderId="31" xfId="2" applyNumberFormat="1" applyFont="1" applyBorder="1" applyAlignment="1">
      <alignment horizontal="center" vertical="center" shrinkToFit="1"/>
    </xf>
    <xf numFmtId="39" fontId="36" fillId="0" borderId="8" xfId="2" applyNumberFormat="1" applyFont="1" applyBorder="1" applyAlignment="1">
      <alignment vertical="center" shrinkToFit="1"/>
    </xf>
    <xf numFmtId="39" fontId="36" fillId="0" borderId="33" xfId="2" applyNumberFormat="1" applyFont="1" applyBorder="1" applyAlignment="1">
      <alignment vertical="center" shrinkToFit="1"/>
    </xf>
    <xf numFmtId="39" fontId="36" fillId="0" borderId="3" xfId="2" applyNumberFormat="1" applyFont="1" applyBorder="1" applyAlignment="1">
      <alignment vertical="center"/>
    </xf>
    <xf numFmtId="57" fontId="36" fillId="0" borderId="126" xfId="2" applyNumberFormat="1" applyFont="1" applyBorder="1" applyAlignment="1">
      <alignment horizontal="center" vertical="center" shrinkToFit="1"/>
    </xf>
    <xf numFmtId="57" fontId="36" fillId="0" borderId="33" xfId="2" applyNumberFormat="1" applyFont="1" applyBorder="1" applyAlignment="1">
      <alignment horizontal="center" vertical="center" shrinkToFit="1"/>
    </xf>
    <xf numFmtId="0" fontId="36" fillId="0" borderId="34" xfId="2" applyFont="1" applyBorder="1" applyAlignment="1">
      <alignment vertical="center" shrinkToFit="1"/>
    </xf>
    <xf numFmtId="39" fontId="36" fillId="0" borderId="34" xfId="2" applyNumberFormat="1" applyFont="1" applyBorder="1" applyAlignment="1">
      <alignment vertical="center" shrinkToFit="1"/>
    </xf>
    <xf numFmtId="39" fontId="36" fillId="0" borderId="23" xfId="2" applyNumberFormat="1" applyFont="1" applyBorder="1" applyAlignment="1">
      <alignment vertical="center" shrinkToFit="1"/>
    </xf>
    <xf numFmtId="57" fontId="36" fillId="0" borderId="61" xfId="2" applyNumberFormat="1" applyFont="1" applyBorder="1" applyAlignment="1">
      <alignment horizontal="center" vertical="center" shrinkToFit="1"/>
    </xf>
    <xf numFmtId="57" fontId="36" fillId="0" borderId="32" xfId="2" applyNumberFormat="1" applyFont="1" applyBorder="1" applyAlignment="1">
      <alignment horizontal="center" vertical="center" shrinkToFit="1"/>
    </xf>
    <xf numFmtId="0" fontId="36" fillId="0" borderId="18" xfId="2" applyFont="1" applyBorder="1" applyAlignment="1">
      <alignment horizontal="center" vertical="center" shrinkToFit="1"/>
    </xf>
    <xf numFmtId="0" fontId="36" fillId="0" borderId="36" xfId="2" applyFont="1" applyBorder="1" applyAlignment="1">
      <alignment vertical="center" shrinkToFit="1"/>
    </xf>
    <xf numFmtId="0" fontId="36" fillId="0" borderId="357" xfId="2" applyFont="1" applyBorder="1" applyAlignment="1">
      <alignment horizontal="left" vertical="center" shrinkToFit="1"/>
    </xf>
    <xf numFmtId="39" fontId="36" fillId="0" borderId="127" xfId="2" applyNumberFormat="1" applyFont="1" applyBorder="1" applyAlignment="1">
      <alignment vertical="center" shrinkToFit="1"/>
    </xf>
    <xf numFmtId="39" fontId="36" fillId="0" borderId="36" xfId="2" applyNumberFormat="1" applyFont="1" applyBorder="1" applyAlignment="1">
      <alignment vertical="center" shrinkToFit="1"/>
    </xf>
    <xf numFmtId="39" fontId="36" fillId="0" borderId="358" xfId="2" applyNumberFormat="1" applyFont="1" applyBorder="1" applyAlignment="1">
      <alignment vertical="center" shrinkToFit="1"/>
    </xf>
    <xf numFmtId="57" fontId="36" fillId="0" borderId="361" xfId="2" applyNumberFormat="1" applyFont="1" applyBorder="1" applyAlignment="1">
      <alignment horizontal="center" vertical="center" shrinkToFit="1"/>
    </xf>
    <xf numFmtId="181" fontId="36" fillId="0" borderId="11" xfId="2" applyNumberFormat="1" applyFont="1" applyBorder="1" applyAlignment="1">
      <alignment horizontal="center" vertical="center"/>
    </xf>
    <xf numFmtId="0" fontId="36" fillId="0" borderId="36" xfId="2" applyFont="1" applyBorder="1" applyAlignment="1">
      <alignment horizontal="center" vertical="center" shrinkToFit="1"/>
    </xf>
    <xf numFmtId="0" fontId="36" fillId="0" borderId="60" xfId="2" applyFont="1" applyBorder="1" applyAlignment="1">
      <alignment horizontal="center" vertical="center" shrinkToFit="1"/>
    </xf>
    <xf numFmtId="0" fontId="36" fillId="0" borderId="60" xfId="2" applyFont="1" applyBorder="1" applyAlignment="1">
      <alignment vertical="center" shrinkToFit="1"/>
    </xf>
    <xf numFmtId="39" fontId="36" fillId="0" borderId="60" xfId="2" applyNumberFormat="1" applyFont="1" applyBorder="1" applyAlignment="1">
      <alignment vertical="center" shrinkToFit="1"/>
    </xf>
    <xf numFmtId="0" fontId="4" fillId="5" borderId="0" xfId="2" applyFont="1" applyFill="1" applyAlignment="1">
      <alignment horizontal="left"/>
    </xf>
    <xf numFmtId="0" fontId="5" fillId="5" borderId="0" xfId="2" applyFont="1" applyFill="1" applyAlignment="1">
      <alignment horizontal="center"/>
    </xf>
    <xf numFmtId="0" fontId="5" fillId="5" borderId="0" xfId="2" applyFont="1" applyFill="1"/>
    <xf numFmtId="0" fontId="5" fillId="5" borderId="39" xfId="2" applyFont="1" applyFill="1" applyBorder="1" applyAlignment="1">
      <alignment horizontal="center"/>
    </xf>
    <xf numFmtId="0" fontId="5" fillId="5" borderId="39" xfId="2" applyFont="1" applyFill="1" applyBorder="1"/>
    <xf numFmtId="0" fontId="5" fillId="5" borderId="39" xfId="2" applyFont="1" applyFill="1" applyBorder="1" applyAlignment="1">
      <alignment horizontal="right"/>
    </xf>
    <xf numFmtId="0" fontId="5" fillId="5" borderId="152" xfId="2" applyFont="1" applyFill="1" applyBorder="1" applyAlignment="1">
      <alignment horizontal="center" vertical="center"/>
    </xf>
    <xf numFmtId="0" fontId="5" fillId="5" borderId="42" xfId="2" applyFont="1" applyFill="1" applyBorder="1" applyAlignment="1">
      <alignment horizontal="center" vertical="center"/>
    </xf>
    <xf numFmtId="0" fontId="5" fillId="5" borderId="79" xfId="2" applyFont="1" applyFill="1" applyBorder="1" applyAlignment="1">
      <alignment vertical="center"/>
    </xf>
    <xf numFmtId="0" fontId="5" fillId="5" borderId="51" xfId="2" applyFont="1" applyFill="1" applyBorder="1" applyAlignment="1">
      <alignment horizontal="center" vertical="center"/>
    </xf>
    <xf numFmtId="0" fontId="5" fillId="5" borderId="52" xfId="2" applyFont="1" applyFill="1" applyBorder="1" applyAlignment="1">
      <alignment horizontal="center" vertical="center"/>
    </xf>
    <xf numFmtId="0" fontId="5" fillId="5" borderId="46" xfId="2" applyFont="1" applyFill="1" applyBorder="1" applyAlignment="1">
      <alignment horizontal="center" vertical="center"/>
    </xf>
    <xf numFmtId="0" fontId="5" fillId="5" borderId="46" xfId="2" applyFont="1" applyFill="1" applyBorder="1" applyAlignment="1">
      <alignment vertical="center"/>
    </xf>
    <xf numFmtId="0" fontId="5" fillId="5" borderId="19" xfId="2" applyFont="1" applyFill="1" applyBorder="1" applyAlignment="1">
      <alignment horizontal="center" vertical="center"/>
    </xf>
    <xf numFmtId="0" fontId="5" fillId="5" borderId="47" xfId="2" applyFont="1" applyFill="1" applyBorder="1" applyAlignment="1">
      <alignment horizontal="distributed" vertical="center"/>
    </xf>
    <xf numFmtId="0" fontId="5" fillId="5" borderId="48" xfId="2" applyFont="1" applyFill="1" applyBorder="1" applyAlignment="1">
      <alignment horizontal="center" vertical="center"/>
    </xf>
    <xf numFmtId="0" fontId="5" fillId="5" borderId="47" xfId="2" applyFont="1" applyFill="1" applyBorder="1" applyAlignment="1">
      <alignment vertical="center"/>
    </xf>
    <xf numFmtId="0" fontId="5" fillId="5" borderId="48" xfId="2" applyFont="1" applyFill="1" applyBorder="1" applyAlignment="1">
      <alignment horizontal="left" vertical="center"/>
    </xf>
    <xf numFmtId="39" fontId="36" fillId="5" borderId="48" xfId="2" applyNumberFormat="1" applyFont="1" applyFill="1" applyBorder="1" applyAlignment="1">
      <alignment vertical="center"/>
    </xf>
    <xf numFmtId="39" fontId="36" fillId="5" borderId="49" xfId="2" applyNumberFormat="1" applyFont="1" applyFill="1" applyBorder="1" applyAlignment="1">
      <alignment vertical="center"/>
    </xf>
    <xf numFmtId="57" fontId="5" fillId="5" borderId="48" xfId="2" applyNumberFormat="1" applyFont="1" applyFill="1" applyBorder="1" applyAlignment="1">
      <alignment horizontal="center" vertical="center"/>
    </xf>
    <xf numFmtId="0" fontId="5" fillId="5" borderId="49" xfId="2" applyFont="1" applyFill="1" applyBorder="1" applyAlignment="1">
      <alignment horizontal="center" vertical="center"/>
    </xf>
    <xf numFmtId="0" fontId="5" fillId="5" borderId="44" xfId="2" applyFont="1" applyFill="1" applyBorder="1" applyAlignment="1">
      <alignment horizontal="center" vertical="center"/>
    </xf>
    <xf numFmtId="0" fontId="5" fillId="5" borderId="22" xfId="2" applyFont="1" applyFill="1" applyBorder="1" applyAlignment="1">
      <alignment vertical="center"/>
    </xf>
    <xf numFmtId="0" fontId="5" fillId="5" borderId="49" xfId="2" applyFont="1" applyFill="1" applyBorder="1" applyAlignment="1">
      <alignment horizontal="left" vertical="center"/>
    </xf>
    <xf numFmtId="57" fontId="5" fillId="5" borderId="49" xfId="2" applyNumberFormat="1" applyFont="1" applyFill="1" applyBorder="1" applyAlignment="1">
      <alignment horizontal="center" vertical="center"/>
    </xf>
    <xf numFmtId="0" fontId="5" fillId="5" borderId="11" xfId="2" applyFont="1" applyFill="1" applyBorder="1" applyAlignment="1">
      <alignment horizontal="center" vertical="center"/>
    </xf>
    <xf numFmtId="0" fontId="5" fillId="5" borderId="2" xfId="2" applyFont="1" applyFill="1" applyBorder="1" applyAlignment="1">
      <alignment horizontal="center" vertical="center"/>
    </xf>
    <xf numFmtId="0" fontId="5" fillId="5" borderId="22" xfId="2" applyFont="1" applyFill="1" applyBorder="1" applyAlignment="1">
      <alignment horizontal="distributed" vertical="center"/>
    </xf>
    <xf numFmtId="57" fontId="5" fillId="5" borderId="11" xfId="2" applyNumberFormat="1" applyFont="1" applyFill="1" applyBorder="1" applyAlignment="1">
      <alignment horizontal="center" vertical="center"/>
    </xf>
    <xf numFmtId="178" fontId="5" fillId="5" borderId="49" xfId="2" applyNumberFormat="1" applyFont="1" applyFill="1" applyBorder="1" applyAlignment="1">
      <alignment horizontal="center" vertical="center"/>
    </xf>
    <xf numFmtId="57" fontId="36" fillId="5" borderId="49" xfId="2" applyNumberFormat="1" applyFont="1" applyFill="1" applyBorder="1" applyAlignment="1">
      <alignment horizontal="center" vertical="center" shrinkToFit="1"/>
    </xf>
    <xf numFmtId="0" fontId="5" fillId="5" borderId="49" xfId="2" applyFont="1" applyFill="1" applyBorder="1" applyAlignment="1">
      <alignment horizontal="center" vertical="center" shrinkToFit="1"/>
    </xf>
    <xf numFmtId="0" fontId="5" fillId="5" borderId="367" xfId="2" applyFont="1" applyFill="1" applyBorder="1" applyAlignment="1">
      <alignment vertical="center"/>
    </xf>
    <xf numFmtId="0" fontId="5" fillId="5" borderId="357" xfId="2" applyFont="1" applyFill="1" applyBorder="1" applyAlignment="1">
      <alignment horizontal="left" vertical="center"/>
    </xf>
    <xf numFmtId="39" fontId="36" fillId="5" borderId="357" xfId="2" applyNumberFormat="1" applyFont="1" applyFill="1" applyBorder="1" applyAlignment="1">
      <alignment vertical="center"/>
    </xf>
    <xf numFmtId="57" fontId="5" fillId="5" borderId="357" xfId="2" applyNumberFormat="1" applyFont="1" applyFill="1" applyBorder="1" applyAlignment="1">
      <alignment horizontal="center" vertical="center"/>
    </xf>
    <xf numFmtId="0" fontId="5" fillId="5" borderId="357" xfId="2" applyFont="1" applyFill="1" applyBorder="1" applyAlignment="1">
      <alignment horizontal="center" vertical="center"/>
    </xf>
    <xf numFmtId="57" fontId="5" fillId="5" borderId="75" xfId="2" applyNumberFormat="1" applyFont="1" applyFill="1" applyBorder="1" applyAlignment="1">
      <alignment horizontal="center" vertical="center"/>
    </xf>
    <xf numFmtId="0" fontId="5" fillId="5" borderId="60" xfId="2" applyFont="1" applyFill="1" applyBorder="1" applyAlignment="1">
      <alignment horizontal="center" vertical="center"/>
    </xf>
    <xf numFmtId="0" fontId="5" fillId="5" borderId="60" xfId="2" applyFont="1" applyFill="1" applyBorder="1" applyAlignment="1">
      <alignment vertical="center"/>
    </xf>
    <xf numFmtId="39" fontId="36" fillId="5" borderId="60" xfId="2" applyNumberFormat="1" applyFont="1" applyFill="1" applyBorder="1" applyAlignment="1">
      <alignment vertical="center"/>
    </xf>
    <xf numFmtId="0" fontId="5" fillId="5" borderId="30" xfId="2" applyFont="1" applyFill="1" applyBorder="1"/>
    <xf numFmtId="0" fontId="5" fillId="5" borderId="30" xfId="2" applyFont="1" applyFill="1" applyBorder="1" applyAlignment="1">
      <alignment horizontal="center" vertical="center"/>
    </xf>
    <xf numFmtId="0" fontId="5" fillId="5" borderId="84" xfId="2" applyFont="1" applyFill="1" applyBorder="1" applyAlignment="1">
      <alignment horizontal="distributed" vertical="center"/>
    </xf>
    <xf numFmtId="0" fontId="5" fillId="5" borderId="368" xfId="2" applyFont="1" applyFill="1" applyBorder="1" applyAlignment="1">
      <alignment horizontal="center" vertical="center"/>
    </xf>
    <xf numFmtId="0" fontId="5" fillId="5" borderId="368" xfId="2" applyFont="1" applyFill="1" applyBorder="1" applyAlignment="1">
      <alignment vertical="center"/>
    </xf>
    <xf numFmtId="0" fontId="5" fillId="5" borderId="368" xfId="2" applyFont="1" applyFill="1" applyBorder="1" applyAlignment="1">
      <alignment horizontal="left" vertical="center"/>
    </xf>
    <xf numFmtId="57" fontId="5" fillId="5" borderId="42" xfId="2" applyNumberFormat="1" applyFont="1" applyFill="1" applyBorder="1" applyAlignment="1">
      <alignment horizontal="center" vertical="center"/>
    </xf>
    <xf numFmtId="57" fontId="5" fillId="5" borderId="82" xfId="2" applyNumberFormat="1" applyFont="1" applyFill="1" applyBorder="1" applyAlignment="1">
      <alignment horizontal="center" vertical="center"/>
    </xf>
    <xf numFmtId="0" fontId="5" fillId="5" borderId="363" xfId="2" applyFont="1" applyFill="1" applyBorder="1" applyAlignment="1">
      <alignment horizontal="center" vertical="center"/>
    </xf>
    <xf numFmtId="0" fontId="5" fillId="5" borderId="363" xfId="2" applyFont="1" applyFill="1" applyBorder="1" applyAlignment="1">
      <alignment vertical="center"/>
    </xf>
    <xf numFmtId="0" fontId="3" fillId="0" borderId="0" xfId="16" applyFont="1">
      <alignment vertical="center"/>
    </xf>
    <xf numFmtId="0" fontId="19" fillId="0" borderId="0" xfId="16" applyFont="1">
      <alignment vertical="center"/>
    </xf>
    <xf numFmtId="205" fontId="19" fillId="0" borderId="0" xfId="16" applyNumberFormat="1" applyFont="1">
      <alignment vertical="center"/>
    </xf>
    <xf numFmtId="206" fontId="19" fillId="0" borderId="0" xfId="16" applyNumberFormat="1" applyFont="1">
      <alignment vertical="center"/>
    </xf>
    <xf numFmtId="207" fontId="19" fillId="0" borderId="0" xfId="16" applyNumberFormat="1" applyFont="1" applyAlignment="1">
      <alignment horizontal="right" vertical="center"/>
    </xf>
    <xf numFmtId="207" fontId="19" fillId="0" borderId="0" xfId="16" applyNumberFormat="1" applyFont="1">
      <alignment vertical="center"/>
    </xf>
    <xf numFmtId="0" fontId="6" fillId="0" borderId="39" xfId="16" applyFont="1" applyBorder="1" applyAlignment="1">
      <alignment horizontal="right"/>
    </xf>
    <xf numFmtId="205" fontId="19" fillId="0" borderId="43" xfId="16" applyNumberFormat="1" applyFont="1" applyBorder="1" applyAlignment="1">
      <alignment horizontal="center" vertical="center" wrapText="1"/>
    </xf>
    <xf numFmtId="0" fontId="19" fillId="0" borderId="154" xfId="16" applyFont="1" applyBorder="1" applyAlignment="1">
      <alignment horizontal="centerContinuous" vertical="center"/>
    </xf>
    <xf numFmtId="0" fontId="19" fillId="0" borderId="41" xfId="16" applyFont="1" applyBorder="1" applyAlignment="1">
      <alignment horizontal="centerContinuous" vertical="center"/>
    </xf>
    <xf numFmtId="206" fontId="19" fillId="0" borderId="41" xfId="16" applyNumberFormat="1" applyFont="1" applyBorder="1" applyAlignment="1">
      <alignment horizontal="centerContinuous" vertical="center"/>
    </xf>
    <xf numFmtId="207" fontId="19" fillId="0" borderId="41" xfId="16" applyNumberFormat="1" applyFont="1" applyBorder="1" applyAlignment="1">
      <alignment horizontal="centerContinuous" vertical="center"/>
    </xf>
    <xf numFmtId="0" fontId="19" fillId="0" borderId="42" xfId="16" applyFont="1" applyBorder="1" applyAlignment="1">
      <alignment horizontal="centerContinuous" vertical="center"/>
    </xf>
    <xf numFmtId="207" fontId="19" fillId="0" borderId="7" xfId="16" applyNumberFormat="1" applyFont="1" applyBorder="1" applyAlignment="1">
      <alignment horizontal="centerContinuous" vertical="center"/>
    </xf>
    <xf numFmtId="205" fontId="19" fillId="0" borderId="34" xfId="16" applyNumberFormat="1" applyFont="1" applyBorder="1" applyAlignment="1">
      <alignment horizontal="center" vertical="center" wrapText="1"/>
    </xf>
    <xf numFmtId="0" fontId="19" fillId="0" borderId="31" xfId="16" applyFont="1" applyBorder="1" applyAlignment="1">
      <alignment horizontal="center" vertical="center"/>
    </xf>
    <xf numFmtId="206" fontId="19" fillId="0" borderId="31" xfId="16" applyNumberFormat="1" applyFont="1" applyBorder="1" applyAlignment="1">
      <alignment horizontal="center" vertical="center"/>
    </xf>
    <xf numFmtId="205" fontId="19" fillId="0" borderId="45" xfId="16" applyNumberFormat="1" applyFont="1" applyBorder="1" applyAlignment="1">
      <alignment horizontal="center" vertical="center" wrapText="1"/>
    </xf>
    <xf numFmtId="0" fontId="19" fillId="0" borderId="45" xfId="16" applyFont="1" applyBorder="1" applyAlignment="1">
      <alignment horizontal="center" vertical="center"/>
    </xf>
    <xf numFmtId="206" fontId="19" fillId="0" borderId="45" xfId="16" applyNumberFormat="1" applyFont="1" applyBorder="1" applyAlignment="1">
      <alignment horizontal="center" vertical="center"/>
    </xf>
    <xf numFmtId="0" fontId="19" fillId="0" borderId="41" xfId="16" applyFont="1" applyBorder="1" applyAlignment="1">
      <alignment horizontal="center" vertical="center"/>
    </xf>
    <xf numFmtId="205" fontId="19" fillId="0" borderId="43" xfId="16" applyNumberFormat="1" applyFont="1" applyBorder="1" applyAlignment="1" applyProtection="1">
      <alignment horizontal="center" vertical="center"/>
      <protection locked="0"/>
    </xf>
    <xf numFmtId="0" fontId="19" fillId="0" borderId="43" xfId="16" applyFont="1" applyBorder="1" applyAlignment="1">
      <alignment horizontal="center" vertical="center" wrapText="1"/>
    </xf>
    <xf numFmtId="206" fontId="19" fillId="0" borderId="65" xfId="16" applyNumberFormat="1" applyFont="1" applyBorder="1" applyAlignment="1">
      <alignment horizontal="center" vertical="center" wrapText="1"/>
    </xf>
    <xf numFmtId="207" fontId="19" fillId="0" borderId="41" xfId="16" applyNumberFormat="1" applyFont="1" applyBorder="1" applyAlignment="1">
      <alignment horizontal="center" vertical="center"/>
    </xf>
    <xf numFmtId="207" fontId="19" fillId="0" borderId="352" xfId="16" applyNumberFormat="1" applyFont="1" applyBorder="1">
      <alignment vertical="center"/>
    </xf>
    <xf numFmtId="0" fontId="19" fillId="0" borderId="34" xfId="16" applyFont="1" applyBorder="1" applyAlignment="1">
      <alignment horizontal="center" vertical="center"/>
    </xf>
    <xf numFmtId="205" fontId="20" fillId="0" borderId="34" xfId="16" applyNumberFormat="1" applyFont="1" applyBorder="1" applyAlignment="1">
      <alignment horizontal="center" vertical="center" wrapText="1"/>
    </xf>
    <xf numFmtId="0" fontId="19" fillId="0" borderId="34" xfId="16" applyFont="1" applyBorder="1">
      <alignment vertical="center"/>
    </xf>
    <xf numFmtId="207" fontId="19" fillId="0" borderId="34" xfId="16" applyNumberFormat="1" applyFont="1" applyBorder="1" applyAlignment="1">
      <alignment horizontal="right" vertical="center"/>
    </xf>
    <xf numFmtId="207" fontId="19" fillId="0" borderId="25" xfId="16" applyNumberFormat="1" applyFont="1" applyBorder="1">
      <alignment vertical="center"/>
    </xf>
    <xf numFmtId="205" fontId="21" fillId="0" borderId="34" xfId="16" applyNumberFormat="1" applyFont="1" applyBorder="1" applyAlignment="1">
      <alignment horizontal="center" vertical="center" wrapText="1"/>
    </xf>
    <xf numFmtId="0" fontId="19" fillId="0" borderId="31" xfId="16" applyFont="1" applyBorder="1" applyAlignment="1">
      <alignment horizontal="center" vertical="center" wrapText="1"/>
    </xf>
    <xf numFmtId="206" fontId="19" fillId="0" borderId="76" xfId="16" applyNumberFormat="1" applyFont="1" applyBorder="1" applyAlignment="1">
      <alignment horizontal="center" vertical="center" wrapText="1"/>
    </xf>
    <xf numFmtId="207" fontId="19" fillId="0" borderId="34" xfId="16" applyNumberFormat="1" applyFont="1" applyBorder="1" applyAlignment="1">
      <alignment horizontal="center" vertical="center"/>
    </xf>
    <xf numFmtId="0" fontId="19" fillId="0" borderId="34" xfId="16" applyFont="1" applyBorder="1" applyAlignment="1">
      <alignment horizontal="distributed" vertical="center" wrapText="1"/>
    </xf>
    <xf numFmtId="207" fontId="19" fillId="0" borderId="25" xfId="16" applyNumberFormat="1" applyFont="1" applyBorder="1" applyAlignment="1">
      <alignment horizontal="center" vertical="center"/>
    </xf>
    <xf numFmtId="0" fontId="19" fillId="0" borderId="34" xfId="16" applyFont="1" applyBorder="1" applyAlignment="1">
      <alignment horizontal="right" vertical="center"/>
    </xf>
    <xf numFmtId="0" fontId="19" fillId="0" borderId="66" xfId="16" applyFont="1" applyBorder="1" applyAlignment="1">
      <alignment horizontal="center" vertical="center" wrapText="1"/>
    </xf>
    <xf numFmtId="0" fontId="19" fillId="0" borderId="66" xfId="16" applyFont="1" applyBorder="1" applyAlignment="1">
      <alignment horizontal="center" vertical="center"/>
    </xf>
    <xf numFmtId="0" fontId="19" fillId="0" borderId="45" xfId="16" applyFont="1" applyBorder="1" applyAlignment="1">
      <alignment horizontal="right" vertical="center"/>
    </xf>
    <xf numFmtId="207" fontId="19" fillId="0" borderId="45" xfId="16" applyNumberFormat="1" applyFont="1" applyBorder="1" applyAlignment="1">
      <alignment horizontal="right" vertical="center"/>
    </xf>
    <xf numFmtId="0" fontId="19" fillId="0" borderId="45" xfId="16" applyFont="1" applyBorder="1" applyAlignment="1">
      <alignment horizontal="distributed" vertical="center" wrapText="1"/>
    </xf>
    <xf numFmtId="207" fontId="19" fillId="0" borderId="77" xfId="16" applyNumberFormat="1" applyFont="1" applyBorder="1">
      <alignment vertical="center"/>
    </xf>
    <xf numFmtId="205" fontId="19" fillId="0" borderId="43" xfId="16" applyNumberFormat="1" applyFont="1" applyBorder="1" applyAlignment="1">
      <alignment horizontal="center" vertical="center"/>
    </xf>
    <xf numFmtId="0" fontId="19" fillId="0" borderId="41" xfId="16" applyFont="1" applyBorder="1" applyAlignment="1">
      <alignment horizontal="right" vertical="center"/>
    </xf>
    <xf numFmtId="207" fontId="19" fillId="0" borderId="41" xfId="16" applyNumberFormat="1" applyFont="1" applyBorder="1" applyAlignment="1">
      <alignment horizontal="right" vertical="center"/>
    </xf>
    <xf numFmtId="0" fontId="19" fillId="0" borderId="41" xfId="16" applyFont="1" applyBorder="1" applyAlignment="1">
      <alignment horizontal="distributed" vertical="center" wrapText="1"/>
    </xf>
    <xf numFmtId="206" fontId="19" fillId="0" borderId="76" xfId="16" applyNumberFormat="1" applyFont="1" applyBorder="1" applyAlignment="1">
      <alignment horizontal="center" vertical="center"/>
    </xf>
    <xf numFmtId="205" fontId="20" fillId="0" borderId="34" xfId="16" applyNumberFormat="1" applyFont="1" applyBorder="1" applyAlignment="1">
      <alignment horizontal="center" vertical="center"/>
    </xf>
    <xf numFmtId="205" fontId="20" fillId="0" borderId="45" xfId="16" applyNumberFormat="1" applyFont="1" applyBorder="1" applyAlignment="1">
      <alignment horizontal="center" vertical="center"/>
    </xf>
    <xf numFmtId="0" fontId="19" fillId="0" borderId="45" xfId="16" applyFont="1" applyBorder="1" applyAlignment="1">
      <alignment horizontal="distributed" vertical="center"/>
    </xf>
    <xf numFmtId="0" fontId="19" fillId="0" borderId="45" xfId="16" applyFont="1" applyBorder="1">
      <alignment vertical="center"/>
    </xf>
    <xf numFmtId="0" fontId="19" fillId="0" borderId="41" xfId="16" applyFont="1" applyBorder="1">
      <alignment vertical="center"/>
    </xf>
    <xf numFmtId="205" fontId="19" fillId="0" borderId="34" xfId="16" applyNumberFormat="1" applyFont="1" applyBorder="1">
      <alignment vertical="center"/>
    </xf>
    <xf numFmtId="0" fontId="19" fillId="0" borderId="31" xfId="16" applyFont="1" applyBorder="1">
      <alignment vertical="center"/>
    </xf>
    <xf numFmtId="205" fontId="19" fillId="0" borderId="34" xfId="16" applyNumberFormat="1" applyFont="1" applyBorder="1" applyAlignment="1">
      <alignment horizontal="center" vertical="center"/>
    </xf>
    <xf numFmtId="205" fontId="19" fillId="0" borderId="45" xfId="16" applyNumberFormat="1" applyFont="1" applyBorder="1">
      <alignment vertical="center"/>
    </xf>
    <xf numFmtId="206" fontId="19" fillId="0" borderId="54" xfId="16" applyNumberFormat="1" applyFont="1" applyBorder="1" applyAlignment="1">
      <alignment horizontal="center" vertical="center"/>
    </xf>
    <xf numFmtId="207" fontId="19" fillId="0" borderId="19" xfId="16" applyNumberFormat="1" applyFont="1" applyBorder="1">
      <alignment vertical="center"/>
    </xf>
    <xf numFmtId="205" fontId="19" fillId="0" borderId="42" xfId="16" applyNumberFormat="1" applyFont="1" applyBorder="1" applyAlignment="1">
      <alignment horizontal="center" vertical="center"/>
    </xf>
    <xf numFmtId="0" fontId="19" fillId="0" borderId="41" xfId="16" applyFont="1" applyBorder="1" applyAlignment="1">
      <alignment horizontal="distributed" vertical="center"/>
    </xf>
    <xf numFmtId="205" fontId="19" fillId="0" borderId="75" xfId="16" applyNumberFormat="1" applyFont="1" applyBorder="1">
      <alignment vertical="center"/>
    </xf>
    <xf numFmtId="0" fontId="19" fillId="0" borderId="33" xfId="16" applyFont="1" applyBorder="1">
      <alignment vertical="center"/>
    </xf>
    <xf numFmtId="207" fontId="19" fillId="0" borderId="33" xfId="16" applyNumberFormat="1" applyFont="1" applyBorder="1" applyAlignment="1">
      <alignment horizontal="right" vertical="center"/>
    </xf>
    <xf numFmtId="206" fontId="19" fillId="0" borderId="126" xfId="16" applyNumberFormat="1" applyFont="1" applyBorder="1" applyAlignment="1">
      <alignment horizontal="center" vertical="center" wrapText="1"/>
    </xf>
    <xf numFmtId="0" fontId="19" fillId="0" borderId="32" xfId="16" applyFont="1" applyBorder="1">
      <alignment vertical="center"/>
    </xf>
    <xf numFmtId="207" fontId="19" fillId="0" borderId="32" xfId="16" applyNumberFormat="1" applyFont="1" applyBorder="1" applyAlignment="1">
      <alignment horizontal="right" vertical="center"/>
    </xf>
    <xf numFmtId="0" fontId="19" fillId="0" borderId="34" xfId="16" applyFont="1" applyBorder="1" applyAlignment="1">
      <alignment horizontal="center" vertical="center" wrapText="1"/>
    </xf>
    <xf numFmtId="0" fontId="20" fillId="0" borderId="33" xfId="16" applyFont="1" applyBorder="1" applyAlignment="1">
      <alignment horizontal="center" vertical="center" wrapText="1"/>
    </xf>
    <xf numFmtId="206" fontId="20" fillId="0" borderId="126" xfId="16" applyNumberFormat="1" applyFont="1" applyBorder="1" applyAlignment="1">
      <alignment horizontal="center" vertical="center" wrapText="1"/>
    </xf>
    <xf numFmtId="0" fontId="19" fillId="0" borderId="34" xfId="16" applyFont="1" applyBorder="1" applyAlignment="1">
      <alignment horizontal="distributed" vertical="center"/>
    </xf>
    <xf numFmtId="205" fontId="19" fillId="0" borderId="45" xfId="16" applyNumberFormat="1" applyFont="1" applyBorder="1" applyAlignment="1">
      <alignment horizontal="center" vertical="center"/>
    </xf>
    <xf numFmtId="206" fontId="19" fillId="0" borderId="78" xfId="16" applyNumberFormat="1" applyFont="1" applyBorder="1" applyAlignment="1">
      <alignment horizontal="center" vertical="center"/>
    </xf>
    <xf numFmtId="0" fontId="19" fillId="0" borderId="45" xfId="16" applyFont="1" applyBorder="1" applyAlignment="1">
      <alignment horizontal="center" vertical="center" wrapText="1"/>
    </xf>
    <xf numFmtId="0" fontId="69" fillId="0" borderId="0" xfId="2" applyFont="1"/>
    <xf numFmtId="3" fontId="6" fillId="0" borderId="0" xfId="2" applyNumberFormat="1" applyFont="1"/>
    <xf numFmtId="3" fontId="6" fillId="0" borderId="39" xfId="2" applyNumberFormat="1" applyFont="1" applyBorder="1"/>
    <xf numFmtId="3" fontId="36" fillId="0" borderId="49" xfId="2" applyNumberFormat="1" applyFont="1" applyBorder="1" applyAlignment="1">
      <alignment horizontal="center" vertical="center"/>
    </xf>
    <xf numFmtId="3" fontId="36" fillId="0" borderId="46" xfId="2" applyNumberFormat="1" applyFont="1" applyBorder="1" applyAlignment="1">
      <alignment horizontal="center" vertical="center"/>
    </xf>
    <xf numFmtId="3" fontId="36" fillId="0" borderId="45" xfId="2" applyNumberFormat="1" applyFont="1" applyBorder="1" applyAlignment="1">
      <alignment horizontal="center" vertical="center"/>
    </xf>
    <xf numFmtId="0" fontId="36" fillId="0" borderId="48" xfId="2" applyFont="1" applyBorder="1" applyAlignment="1">
      <alignment horizontal="center" vertical="center"/>
    </xf>
    <xf numFmtId="37" fontId="36" fillId="0" borderId="43" xfId="2" applyNumberFormat="1" applyFont="1" applyBorder="1" applyAlignment="1">
      <alignment vertical="center"/>
    </xf>
    <xf numFmtId="37" fontId="36" fillId="0" borderId="48" xfId="2" applyNumberFormat="1" applyFont="1" applyBorder="1" applyAlignment="1">
      <alignment vertical="center"/>
    </xf>
    <xf numFmtId="3" fontId="36" fillId="0" borderId="48" xfId="17" applyNumberFormat="1" applyFont="1" applyBorder="1" applyAlignment="1">
      <alignment vertical="center"/>
    </xf>
    <xf numFmtId="0" fontId="36" fillId="0" borderId="48" xfId="2" applyFont="1" applyBorder="1" applyAlignment="1">
      <alignment vertical="center"/>
    </xf>
    <xf numFmtId="3" fontId="36" fillId="0" borderId="48" xfId="2" applyNumberFormat="1" applyFont="1" applyBorder="1" applyAlignment="1">
      <alignment vertical="center"/>
    </xf>
    <xf numFmtId="3" fontId="36" fillId="0" borderId="43" xfId="2" applyNumberFormat="1" applyFont="1" applyBorder="1" applyAlignment="1">
      <alignment vertical="center"/>
    </xf>
    <xf numFmtId="0" fontId="36" fillId="0" borderId="44" xfId="2" applyFont="1" applyBorder="1" applyAlignment="1">
      <alignment horizontal="center" vertical="center"/>
    </xf>
    <xf numFmtId="208" fontId="5" fillId="0" borderId="0" xfId="2" applyNumberFormat="1" applyFont="1"/>
    <xf numFmtId="0" fontId="36" fillId="0" borderId="30" xfId="2" applyFont="1" applyBorder="1" applyAlignment="1">
      <alignment horizontal="center" vertical="center"/>
    </xf>
    <xf numFmtId="37" fontId="36" fillId="0" borderId="32" xfId="2" applyNumberFormat="1" applyFont="1" applyBorder="1" applyAlignment="1">
      <alignment vertical="center"/>
    </xf>
    <xf numFmtId="37" fontId="36" fillId="0" borderId="46" xfId="2" applyNumberFormat="1" applyFont="1" applyBorder="1" applyAlignment="1">
      <alignment vertical="center"/>
    </xf>
    <xf numFmtId="3" fontId="36" fillId="0" borderId="46" xfId="2" applyNumberFormat="1" applyFont="1" applyBorder="1" applyAlignment="1">
      <alignment vertical="center"/>
    </xf>
    <xf numFmtId="3" fontId="36" fillId="0" borderId="45" xfId="2" applyNumberFormat="1" applyFont="1" applyBorder="1" applyAlignment="1">
      <alignment vertical="center"/>
    </xf>
    <xf numFmtId="3" fontId="36" fillId="0" borderId="48" xfId="2" applyNumberFormat="1" applyFont="1" applyBorder="1" applyAlignment="1">
      <alignment horizontal="center" vertical="center"/>
    </xf>
    <xf numFmtId="37" fontId="36" fillId="0" borderId="66" xfId="2" applyNumberFormat="1" applyFont="1" applyBorder="1" applyAlignment="1">
      <alignment vertical="center"/>
    </xf>
    <xf numFmtId="3" fontId="36" fillId="0" borderId="66" xfId="2" applyNumberFormat="1" applyFont="1" applyBorder="1" applyAlignment="1">
      <alignment vertical="center"/>
    </xf>
    <xf numFmtId="37" fontId="36" fillId="0" borderId="33" xfId="2" applyNumberFormat="1" applyFont="1" applyBorder="1" applyAlignment="1">
      <alignment vertical="center"/>
    </xf>
    <xf numFmtId="37" fontId="36" fillId="0" borderId="49" xfId="2" applyNumberFormat="1" applyFont="1" applyBorder="1" applyAlignment="1">
      <alignment vertical="center"/>
    </xf>
    <xf numFmtId="37" fontId="36" fillId="0" borderId="31" xfId="2" applyNumberFormat="1" applyFont="1" applyBorder="1" applyAlignment="1">
      <alignment vertical="center"/>
    </xf>
    <xf numFmtId="3" fontId="36" fillId="0" borderId="49" xfId="2" applyNumberFormat="1" applyFont="1" applyBorder="1" applyAlignment="1">
      <alignment vertical="center"/>
    </xf>
    <xf numFmtId="37" fontId="36" fillId="0" borderId="45" xfId="2" applyNumberFormat="1" applyFont="1" applyBorder="1" applyAlignment="1">
      <alignment vertical="center"/>
    </xf>
    <xf numFmtId="3" fontId="36" fillId="0" borderId="33" xfId="2" applyNumberFormat="1" applyFont="1" applyBorder="1" applyAlignment="1">
      <alignment vertical="center"/>
    </xf>
    <xf numFmtId="0" fontId="36" fillId="0" borderId="43" xfId="2" applyFont="1" applyBorder="1" applyAlignment="1">
      <alignment horizontal="center" vertical="center"/>
    </xf>
    <xf numFmtId="57" fontId="36" fillId="0" borderId="44" xfId="2" applyNumberFormat="1" applyFont="1" applyBorder="1" applyAlignment="1">
      <alignment horizontal="center" vertical="center"/>
    </xf>
    <xf numFmtId="0" fontId="36" fillId="0" borderId="53" xfId="2" applyFont="1" applyBorder="1" applyAlignment="1">
      <alignment horizontal="center" vertical="center"/>
    </xf>
    <xf numFmtId="37" fontId="36" fillId="0" borderId="55" xfId="2" applyNumberFormat="1" applyFont="1" applyBorder="1" applyAlignment="1">
      <alignment vertical="center"/>
    </xf>
    <xf numFmtId="3" fontId="36" fillId="0" borderId="31" xfId="2" applyNumberFormat="1" applyFont="1" applyBorder="1" applyAlignment="1">
      <alignment vertical="center"/>
    </xf>
    <xf numFmtId="0" fontId="36" fillId="0" borderId="39" xfId="2" applyFont="1" applyBorder="1" applyAlignment="1">
      <alignment horizontal="center" vertical="center"/>
    </xf>
    <xf numFmtId="0" fontId="36" fillId="0" borderId="57" xfId="2" applyFont="1" applyBorder="1" applyAlignment="1">
      <alignment horizontal="center" vertical="center"/>
    </xf>
    <xf numFmtId="0" fontId="36" fillId="0" borderId="350" xfId="2" applyFont="1" applyBorder="1" applyAlignment="1">
      <alignment horizontal="center" vertical="center"/>
    </xf>
    <xf numFmtId="37" fontId="36" fillId="0" borderId="56" xfId="2" applyNumberFormat="1" applyFont="1" applyBorder="1" applyAlignment="1">
      <alignment vertical="center"/>
    </xf>
    <xf numFmtId="37" fontId="36" fillId="0" borderId="57" xfId="2" applyNumberFormat="1" applyFont="1" applyBorder="1" applyAlignment="1">
      <alignment vertical="center"/>
    </xf>
    <xf numFmtId="0" fontId="36" fillId="0" borderId="55" xfId="2" applyFont="1" applyBorder="1" applyAlignment="1">
      <alignment horizontal="center" vertical="center"/>
    </xf>
    <xf numFmtId="0" fontId="36" fillId="0" borderId="14" xfId="2" applyFont="1" applyBorder="1" applyAlignment="1">
      <alignment horizontal="center" vertical="center"/>
    </xf>
    <xf numFmtId="37" fontId="36" fillId="0" borderId="49" xfId="18" applyNumberFormat="1" applyFont="1" applyBorder="1" applyAlignment="1">
      <alignment vertical="center"/>
    </xf>
    <xf numFmtId="37" fontId="36" fillId="0" borderId="11" xfId="2" applyNumberFormat="1" applyFont="1" applyBorder="1" applyAlignment="1">
      <alignment vertical="center"/>
    </xf>
    <xf numFmtId="3" fontId="36" fillId="0" borderId="11" xfId="2" applyNumberFormat="1" applyFont="1" applyBorder="1" applyAlignment="1">
      <alignment horizontal="center" vertical="center"/>
    </xf>
    <xf numFmtId="0" fontId="36" fillId="0" borderId="11" xfId="2" applyFont="1" applyBorder="1" applyAlignment="1">
      <alignment vertical="center"/>
    </xf>
    <xf numFmtId="3" fontId="36" fillId="0" borderId="11" xfId="2" applyNumberFormat="1" applyFont="1" applyBorder="1" applyAlignment="1">
      <alignment vertical="center"/>
    </xf>
    <xf numFmtId="3" fontId="36" fillId="0" borderId="33" xfId="2" applyNumberFormat="1" applyFont="1" applyBorder="1" applyAlignment="1">
      <alignment horizontal="center" vertical="center"/>
    </xf>
    <xf numFmtId="0" fontId="36" fillId="0" borderId="31" xfId="2" applyFont="1" applyBorder="1" applyAlignment="1">
      <alignment horizontal="center" vertical="center"/>
    </xf>
    <xf numFmtId="37" fontId="36" fillId="0" borderId="49" xfId="2" applyNumberFormat="1" applyFont="1" applyBorder="1" applyAlignment="1">
      <alignment horizontal="center" vertical="center"/>
    </xf>
    <xf numFmtId="37" fontId="36" fillId="0" borderId="46" xfId="2" applyNumberFormat="1" applyFont="1" applyBorder="1" applyAlignment="1">
      <alignment horizontal="center" vertical="center"/>
    </xf>
    <xf numFmtId="37" fontId="36" fillId="0" borderId="48" xfId="2" applyNumberFormat="1" applyFont="1" applyBorder="1" applyAlignment="1">
      <alignment vertical="center" wrapText="1"/>
    </xf>
    <xf numFmtId="37" fontId="36" fillId="0" borderId="34" xfId="2" applyNumberFormat="1" applyFont="1" applyBorder="1" applyAlignment="1">
      <alignment vertical="center"/>
    </xf>
    <xf numFmtId="0" fontId="36" fillId="0" borderId="41" xfId="2" applyFont="1" applyBorder="1" applyAlignment="1">
      <alignment horizontal="center" vertical="center"/>
    </xf>
    <xf numFmtId="0" fontId="36" fillId="0" borderId="32" xfId="2" applyFont="1" applyBorder="1" applyAlignment="1">
      <alignment horizontal="center" vertical="center"/>
    </xf>
    <xf numFmtId="38" fontId="36" fillId="0" borderId="79" xfId="3" applyFont="1" applyFill="1" applyBorder="1" applyAlignment="1">
      <alignment vertical="center"/>
    </xf>
    <xf numFmtId="38" fontId="36" fillId="0" borderId="32" xfId="3" applyFont="1" applyFill="1" applyBorder="1" applyAlignment="1">
      <alignment vertical="center"/>
    </xf>
    <xf numFmtId="38" fontId="36" fillId="0" borderId="38" xfId="3" applyFont="1" applyFill="1" applyBorder="1" applyAlignment="1">
      <alignment vertical="center"/>
    </xf>
    <xf numFmtId="38" fontId="36" fillId="0" borderId="61" xfId="3" applyFont="1" applyFill="1" applyBorder="1" applyAlignment="1">
      <alignment vertical="center"/>
    </xf>
    <xf numFmtId="38" fontId="36" fillId="0" borderId="43" xfId="3" applyFont="1" applyFill="1" applyBorder="1" applyAlignment="1">
      <alignment vertical="center"/>
    </xf>
    <xf numFmtId="38" fontId="36" fillId="0" borderId="31" xfId="3" applyFont="1" applyFill="1" applyBorder="1" applyAlignment="1">
      <alignment vertical="center"/>
    </xf>
    <xf numFmtId="38" fontId="36" fillId="0" borderId="41" xfId="3" applyFont="1" applyFill="1" applyBorder="1" applyAlignment="1">
      <alignment vertical="center"/>
    </xf>
    <xf numFmtId="38" fontId="36" fillId="0" borderId="34" xfId="3" applyFont="1" applyFill="1" applyBorder="1" applyAlignment="1">
      <alignment vertical="center"/>
    </xf>
    <xf numFmtId="38" fontId="36" fillId="0" borderId="0" xfId="3" applyFont="1" applyFill="1" applyBorder="1" applyAlignment="1">
      <alignment vertical="center"/>
    </xf>
    <xf numFmtId="38" fontId="36" fillId="0" borderId="101" xfId="3" applyFont="1" applyFill="1" applyBorder="1" applyAlignment="1">
      <alignment vertical="center"/>
    </xf>
    <xf numFmtId="3" fontId="36" fillId="0" borderId="43" xfId="2" applyNumberFormat="1" applyFont="1" applyBorder="1" applyAlignment="1">
      <alignment horizontal="center" vertical="center"/>
    </xf>
    <xf numFmtId="38" fontId="36" fillId="0" borderId="50" xfId="3" applyFont="1" applyFill="1" applyBorder="1" applyAlignment="1">
      <alignment vertical="center"/>
    </xf>
    <xf numFmtId="38" fontId="36" fillId="0" borderId="75" xfId="3" applyFont="1" applyFill="1" applyBorder="1" applyAlignment="1">
      <alignment vertical="center"/>
    </xf>
    <xf numFmtId="178" fontId="36" fillId="0" borderId="32" xfId="2" applyNumberFormat="1" applyFont="1" applyBorder="1" applyAlignment="1">
      <alignment horizontal="center" vertical="center"/>
    </xf>
    <xf numFmtId="3" fontId="36" fillId="0" borderId="49" xfId="2" applyNumberFormat="1" applyFont="1" applyBorder="1" applyAlignment="1">
      <alignment horizontal="right" vertical="center"/>
    </xf>
    <xf numFmtId="38" fontId="36" fillId="0" borderId="32" xfId="3" applyFont="1" applyFill="1" applyBorder="1" applyAlignment="1">
      <alignment horizontal="right" vertical="center"/>
    </xf>
    <xf numFmtId="38" fontId="36" fillId="0" borderId="11" xfId="3" applyFont="1" applyFill="1" applyBorder="1" applyAlignment="1">
      <alignment vertical="center"/>
    </xf>
    <xf numFmtId="38" fontId="36" fillId="0" borderId="10" xfId="3" applyFont="1" applyFill="1" applyBorder="1" applyAlignment="1">
      <alignment vertical="center"/>
    </xf>
    <xf numFmtId="38" fontId="36" fillId="0" borderId="76" xfId="3" applyFont="1" applyFill="1" applyBorder="1" applyAlignment="1">
      <alignment vertical="center"/>
    </xf>
    <xf numFmtId="178" fontId="36" fillId="0" borderId="31" xfId="2" applyNumberFormat="1" applyFont="1" applyBorder="1" applyAlignment="1">
      <alignment horizontal="center" vertical="center"/>
    </xf>
    <xf numFmtId="0" fontId="36" fillId="0" borderId="46" xfId="2" applyFont="1" applyBorder="1" applyAlignment="1">
      <alignment vertical="center"/>
    </xf>
    <xf numFmtId="57" fontId="36" fillId="0" borderId="46" xfId="2" applyNumberFormat="1" applyFont="1" applyBorder="1" applyAlignment="1">
      <alignment horizontal="center" vertical="center"/>
    </xf>
    <xf numFmtId="57" fontId="36" fillId="0" borderId="55" xfId="2" applyNumberFormat="1" applyFont="1" applyBorder="1" applyAlignment="1">
      <alignment horizontal="center" vertical="center"/>
    </xf>
    <xf numFmtId="57" fontId="36" fillId="0" borderId="53" xfId="2" applyNumberFormat="1" applyFont="1" applyBorder="1" applyAlignment="1">
      <alignment horizontal="center" vertical="center"/>
    </xf>
    <xf numFmtId="57" fontId="36" fillId="0" borderId="15" xfId="2" applyNumberFormat="1" applyFont="1" applyBorder="1" applyAlignment="1">
      <alignment horizontal="center" vertical="center"/>
    </xf>
    <xf numFmtId="49" fontId="36" fillId="0" borderId="48" xfId="2" applyNumberFormat="1" applyFont="1" applyBorder="1" applyAlignment="1">
      <alignment horizontal="center" vertical="center"/>
    </xf>
    <xf numFmtId="178" fontId="36" fillId="0" borderId="11" xfId="2" applyNumberFormat="1" applyFont="1" applyBorder="1" applyAlignment="1">
      <alignment horizontal="center" vertical="center"/>
    </xf>
    <xf numFmtId="178" fontId="36" fillId="0" borderId="2" xfId="2" applyNumberFormat="1" applyFont="1" applyBorder="1" applyAlignment="1">
      <alignment horizontal="center" vertical="center"/>
    </xf>
    <xf numFmtId="178" fontId="36" fillId="0" borderId="3" xfId="2" applyNumberFormat="1" applyFont="1" applyBorder="1" applyAlignment="1">
      <alignment horizontal="center" vertical="center"/>
    </xf>
    <xf numFmtId="0" fontId="36" fillId="0" borderId="0" xfId="2" applyFont="1" applyAlignment="1">
      <alignment horizontal="center" vertical="center"/>
    </xf>
    <xf numFmtId="0" fontId="36" fillId="0" borderId="50" xfId="2" applyFont="1" applyBorder="1" applyAlignment="1">
      <alignment horizontal="center" vertical="center"/>
    </xf>
    <xf numFmtId="37" fontId="36" fillId="0" borderId="42" xfId="2" applyNumberFormat="1" applyFont="1" applyBorder="1" applyAlignment="1">
      <alignment vertical="center"/>
    </xf>
    <xf numFmtId="0" fontId="36" fillId="0" borderId="31" xfId="2" applyFont="1" applyBorder="1" applyAlignment="1">
      <alignment vertical="center"/>
    </xf>
    <xf numFmtId="57" fontId="36" fillId="0" borderId="31" xfId="2" applyNumberFormat="1" applyFont="1" applyBorder="1" applyAlignment="1">
      <alignment horizontal="center" vertical="center"/>
    </xf>
    <xf numFmtId="57" fontId="36" fillId="0" borderId="2" xfId="2" applyNumberFormat="1" applyFont="1" applyBorder="1" applyAlignment="1">
      <alignment horizontal="center" vertical="center"/>
    </xf>
    <xf numFmtId="0" fontId="36" fillId="0" borderId="66" xfId="2" applyFont="1" applyBorder="1" applyAlignment="1">
      <alignment horizontal="center" vertical="center"/>
    </xf>
    <xf numFmtId="3" fontId="36" fillId="0" borderId="55" xfId="2" applyNumberFormat="1" applyFont="1" applyBorder="1" applyAlignment="1">
      <alignment horizontal="right" vertical="center"/>
    </xf>
    <xf numFmtId="0" fontId="36" fillId="0" borderId="55" xfId="2" applyFont="1" applyBorder="1" applyAlignment="1">
      <alignment vertical="center"/>
    </xf>
    <xf numFmtId="3" fontId="36" fillId="0" borderId="55" xfId="2" applyNumberFormat="1" applyFont="1" applyBorder="1" applyAlignment="1">
      <alignment vertical="center"/>
    </xf>
    <xf numFmtId="57" fontId="36" fillId="0" borderId="55" xfId="2" applyNumberFormat="1" applyFont="1" applyBorder="1" applyAlignment="1">
      <alignment horizontal="center" vertical="center" wrapText="1"/>
    </xf>
    <xf numFmtId="57" fontId="36" fillId="0" borderId="14" xfId="2" applyNumberFormat="1" applyFont="1" applyBorder="1" applyAlignment="1">
      <alignment horizontal="center" vertical="center" wrapText="1"/>
    </xf>
    <xf numFmtId="0" fontId="36" fillId="0" borderId="43" xfId="2" applyFont="1" applyBorder="1" applyAlignment="1">
      <alignment vertical="center"/>
    </xf>
    <xf numFmtId="3" fontId="36" fillId="0" borderId="48" xfId="2" applyNumberFormat="1" applyFont="1" applyBorder="1" applyAlignment="1">
      <alignment horizontal="right" vertical="center"/>
    </xf>
    <xf numFmtId="57" fontId="36" fillId="0" borderId="42" xfId="2" applyNumberFormat="1" applyFont="1" applyBorder="1" applyAlignment="1">
      <alignment horizontal="center" vertical="center"/>
    </xf>
    <xf numFmtId="57" fontId="36" fillId="0" borderId="41" xfId="2" applyNumberFormat="1" applyFont="1" applyBorder="1" applyAlignment="1">
      <alignment horizontal="center" vertical="center"/>
    </xf>
    <xf numFmtId="0" fontId="36" fillId="0" borderId="33" xfId="2" applyFont="1" applyBorder="1" applyAlignment="1">
      <alignment vertical="center"/>
    </xf>
    <xf numFmtId="0" fontId="36" fillId="0" borderId="33" xfId="2" applyFont="1" applyBorder="1" applyAlignment="1">
      <alignment horizontal="center" vertical="center"/>
    </xf>
    <xf numFmtId="0" fontId="36" fillId="0" borderId="50" xfId="2" applyFont="1" applyBorder="1" applyAlignment="1">
      <alignment vertical="center"/>
    </xf>
    <xf numFmtId="3" fontId="36" fillId="0" borderId="31" xfId="2" applyNumberFormat="1" applyFont="1" applyBorder="1" applyAlignment="1">
      <alignment horizontal="center" vertical="center"/>
    </xf>
    <xf numFmtId="57" fontId="36" fillId="0" borderId="33" xfId="2" applyNumberFormat="1" applyFont="1" applyBorder="1" applyAlignment="1">
      <alignment horizontal="center" vertical="center"/>
    </xf>
    <xf numFmtId="57" fontId="36" fillId="0" borderId="50" xfId="2" applyNumberFormat="1" applyFont="1" applyBorder="1" applyAlignment="1">
      <alignment horizontal="center" vertical="center"/>
    </xf>
    <xf numFmtId="37" fontId="36" fillId="0" borderId="49" xfId="2" applyNumberFormat="1" applyFont="1" applyBorder="1" applyAlignment="1">
      <alignment vertical="center" shrinkToFit="1"/>
    </xf>
    <xf numFmtId="37" fontId="36" fillId="0" borderId="45" xfId="2" applyNumberFormat="1" applyFont="1" applyBorder="1" applyAlignment="1">
      <alignment horizontal="center" vertical="center"/>
    </xf>
    <xf numFmtId="179" fontId="36" fillId="0" borderId="43" xfId="2" applyNumberFormat="1" applyFont="1" applyBorder="1" applyAlignment="1">
      <alignment horizontal="center" vertical="center"/>
    </xf>
    <xf numFmtId="57" fontId="36" fillId="0" borderId="43" xfId="2" applyNumberFormat="1" applyFont="1" applyBorder="1" applyAlignment="1">
      <alignment horizontal="center" vertical="center"/>
    </xf>
    <xf numFmtId="37" fontId="36" fillId="0" borderId="50" xfId="2" applyNumberFormat="1" applyFont="1" applyBorder="1" applyAlignment="1">
      <alignment vertical="center"/>
    </xf>
    <xf numFmtId="179" fontId="36" fillId="0" borderId="50" xfId="2" applyNumberFormat="1" applyFont="1" applyBorder="1" applyAlignment="1">
      <alignment horizontal="center" vertical="center"/>
    </xf>
    <xf numFmtId="0" fontId="36" fillId="0" borderId="129" xfId="2" applyFont="1" applyBorder="1" applyAlignment="1">
      <alignment horizontal="center" vertical="center"/>
    </xf>
    <xf numFmtId="0" fontId="36" fillId="0" borderId="362" xfId="2" applyFont="1" applyBorder="1" applyAlignment="1">
      <alignment horizontal="center" vertical="center"/>
    </xf>
    <xf numFmtId="37" fontId="36" fillId="0" borderId="35" xfId="2" applyNumberFormat="1" applyFont="1" applyBorder="1" applyAlignment="1">
      <alignment vertical="center"/>
    </xf>
    <xf numFmtId="37" fontId="5" fillId="0" borderId="60" xfId="2" applyNumberFormat="1" applyFont="1" applyBorder="1" applyAlignment="1">
      <alignment horizontal="center" vertical="center"/>
    </xf>
    <xf numFmtId="3" fontId="5" fillId="0" borderId="0" xfId="2" applyNumberFormat="1" applyFont="1"/>
    <xf numFmtId="0" fontId="36" fillId="0" borderId="0" xfId="2" applyFont="1" applyAlignment="1">
      <alignment horizontal="left"/>
    </xf>
    <xf numFmtId="0" fontId="36" fillId="0" borderId="41" xfId="2" applyFont="1" applyBorder="1" applyAlignment="1">
      <alignment vertical="center"/>
    </xf>
    <xf numFmtId="0" fontId="36" fillId="0" borderId="79" xfId="2" applyFont="1" applyBorder="1" applyAlignment="1">
      <alignment vertical="center"/>
    </xf>
    <xf numFmtId="0" fontId="36" fillId="0" borderId="352" xfId="2" applyFont="1" applyBorder="1" applyAlignment="1">
      <alignment vertical="center"/>
    </xf>
    <xf numFmtId="0" fontId="36" fillId="0" borderId="25" xfId="2" applyFont="1" applyBorder="1" applyAlignment="1">
      <alignment horizontal="center" vertical="center"/>
    </xf>
    <xf numFmtId="0" fontId="36" fillId="0" borderId="45" xfId="2" applyFont="1" applyBorder="1" applyAlignment="1">
      <alignment horizontal="center" vertical="center" shrinkToFit="1"/>
    </xf>
    <xf numFmtId="0" fontId="36" fillId="0" borderId="46" xfId="2" applyFont="1" applyBorder="1" applyAlignment="1">
      <alignment horizontal="center" vertical="center" shrinkToFit="1"/>
    </xf>
    <xf numFmtId="0" fontId="36" fillId="0" borderId="45" xfId="2" applyFont="1" applyBorder="1" applyAlignment="1">
      <alignment vertical="center"/>
    </xf>
    <xf numFmtId="0" fontId="36" fillId="0" borderId="30" xfId="2" applyFont="1" applyBorder="1" applyAlignment="1">
      <alignment vertical="center"/>
    </xf>
    <xf numFmtId="0" fontId="36" fillId="0" borderId="77" xfId="2" applyFont="1" applyBorder="1" applyAlignment="1">
      <alignment vertical="center"/>
    </xf>
    <xf numFmtId="37" fontId="36" fillId="0" borderId="48" xfId="2" applyNumberFormat="1" applyFont="1" applyBorder="1" applyAlignment="1">
      <alignment horizontal="right" vertical="center"/>
    </xf>
    <xf numFmtId="37" fontId="36" fillId="0" borderId="43" xfId="2" applyNumberFormat="1" applyFont="1" applyBorder="1" applyAlignment="1">
      <alignment horizontal="right" vertical="center"/>
    </xf>
    <xf numFmtId="37" fontId="36" fillId="0" borderId="46" xfId="2" applyNumberFormat="1" applyFont="1" applyBorder="1" applyAlignment="1">
      <alignment horizontal="right" vertical="center"/>
    </xf>
    <xf numFmtId="37" fontId="36" fillId="0" borderId="45" xfId="2" applyNumberFormat="1" applyFont="1" applyBorder="1" applyAlignment="1">
      <alignment horizontal="right" vertical="center"/>
    </xf>
    <xf numFmtId="37" fontId="36" fillId="0" borderId="49" xfId="2" applyNumberFormat="1" applyFont="1" applyBorder="1" applyAlignment="1">
      <alignment horizontal="right" vertical="center"/>
    </xf>
    <xf numFmtId="37" fontId="36" fillId="0" borderId="33" xfId="2" applyNumberFormat="1" applyFont="1" applyBorder="1" applyAlignment="1">
      <alignment horizontal="right" vertical="center"/>
    </xf>
    <xf numFmtId="37" fontId="36" fillId="0" borderId="42" xfId="2" applyNumberFormat="1" applyFont="1" applyBorder="1" applyAlignment="1">
      <alignment horizontal="right" vertical="center"/>
    </xf>
    <xf numFmtId="37" fontId="36" fillId="0" borderId="41" xfId="2" applyNumberFormat="1" applyFont="1" applyBorder="1" applyAlignment="1">
      <alignment horizontal="right" vertical="center"/>
    </xf>
    <xf numFmtId="37" fontId="36" fillId="0" borderId="11" xfId="2" applyNumberFormat="1" applyFont="1" applyBorder="1" applyAlignment="1">
      <alignment horizontal="right" vertical="center"/>
    </xf>
    <xf numFmtId="37" fontId="36" fillId="0" borderId="31" xfId="2" applyNumberFormat="1" applyFont="1" applyBorder="1" applyAlignment="1">
      <alignment horizontal="right" vertical="center"/>
    </xf>
    <xf numFmtId="37" fontId="36" fillId="0" borderId="50" xfId="2" applyNumberFormat="1" applyFont="1" applyBorder="1" applyAlignment="1">
      <alignment horizontal="right" vertical="center"/>
    </xf>
    <xf numFmtId="37" fontId="36" fillId="0" borderId="34" xfId="2" applyNumberFormat="1" applyFont="1" applyBorder="1" applyAlignment="1">
      <alignment horizontal="right" vertical="center"/>
    </xf>
    <xf numFmtId="37" fontId="36" fillId="0" borderId="55" xfId="2" applyNumberFormat="1" applyFont="1" applyBorder="1" applyAlignment="1">
      <alignment horizontal="right" vertical="center"/>
    </xf>
    <xf numFmtId="37" fontId="36" fillId="0" borderId="66" xfId="2" applyNumberFormat="1" applyFont="1" applyBorder="1" applyAlignment="1">
      <alignment horizontal="right" vertical="center"/>
    </xf>
    <xf numFmtId="0" fontId="36" fillId="0" borderId="10" xfId="2" applyFont="1" applyBorder="1" applyAlignment="1">
      <alignment horizontal="center" vertical="center"/>
    </xf>
    <xf numFmtId="37" fontId="36" fillId="0" borderId="57" xfId="2" applyNumberFormat="1" applyFont="1" applyBorder="1" applyAlignment="1">
      <alignment horizontal="right" vertical="center"/>
    </xf>
    <xf numFmtId="3" fontId="36" fillId="0" borderId="32" xfId="2" applyNumberFormat="1" applyFont="1" applyBorder="1" applyAlignment="1">
      <alignment horizontal="right" vertical="center"/>
    </xf>
    <xf numFmtId="3" fontId="36" fillId="0" borderId="31" xfId="2" applyNumberFormat="1" applyFont="1" applyBorder="1" applyAlignment="1">
      <alignment horizontal="right" vertical="center"/>
    </xf>
    <xf numFmtId="178" fontId="36" fillId="0" borderId="55" xfId="2" applyNumberFormat="1" applyFont="1" applyBorder="1" applyAlignment="1">
      <alignment horizontal="center" vertical="center"/>
    </xf>
    <xf numFmtId="178" fontId="36" fillId="0" borderId="14" xfId="2" applyNumberFormat="1" applyFont="1" applyBorder="1" applyAlignment="1">
      <alignment horizontal="center" vertical="center"/>
    </xf>
    <xf numFmtId="37" fontId="36" fillId="0" borderId="56" xfId="2" applyNumberFormat="1" applyFont="1" applyBorder="1" applyAlignment="1">
      <alignment horizontal="right" vertical="center"/>
    </xf>
    <xf numFmtId="0" fontId="36" fillId="0" borderId="26" xfId="2" applyFont="1" applyBorder="1" applyAlignment="1">
      <alignment horizontal="center" vertical="center"/>
    </xf>
    <xf numFmtId="0" fontId="14" fillId="0" borderId="0" xfId="2" applyFont="1" applyAlignment="1">
      <alignment horizontal="left" vertical="center"/>
    </xf>
    <xf numFmtId="37" fontId="5" fillId="0" borderId="0" xfId="2" applyNumberFormat="1" applyFont="1" applyAlignment="1">
      <alignment vertical="center"/>
    </xf>
    <xf numFmtId="37" fontId="5" fillId="0" borderId="39" xfId="2" applyNumberFormat="1" applyFont="1" applyBorder="1" applyAlignment="1">
      <alignment vertical="center"/>
    </xf>
    <xf numFmtId="0" fontId="5" fillId="0" borderId="39" xfId="2" applyFont="1" applyBorder="1" applyAlignment="1">
      <alignment horizontal="right" vertical="center"/>
    </xf>
    <xf numFmtId="0" fontId="5" fillId="0" borderId="47" xfId="2" applyFont="1" applyBorder="1" applyAlignment="1">
      <alignment horizontal="distributed" vertical="center"/>
    </xf>
    <xf numFmtId="0" fontId="5" fillId="0" borderId="48" xfId="2" applyFont="1" applyBorder="1" applyAlignment="1">
      <alignment horizontal="left" vertical="center"/>
    </xf>
    <xf numFmtId="39" fontId="5" fillId="0" borderId="47" xfId="2" applyNumberFormat="1" applyFont="1" applyBorder="1" applyAlignment="1">
      <alignment vertical="center"/>
    </xf>
    <xf numFmtId="57" fontId="5" fillId="0" borderId="64" xfId="2" applyNumberFormat="1" applyFont="1" applyBorder="1" applyAlignment="1">
      <alignment horizontal="center" vertical="center"/>
    </xf>
    <xf numFmtId="0" fontId="5" fillId="0" borderId="49" xfId="2" applyFont="1" applyBorder="1" applyAlignment="1">
      <alignment horizontal="left" vertical="center"/>
    </xf>
    <xf numFmtId="39" fontId="5" fillId="0" borderId="22" xfId="2" applyNumberFormat="1" applyFont="1" applyBorder="1" applyAlignment="1">
      <alignment vertical="center"/>
    </xf>
    <xf numFmtId="0" fontId="5" fillId="0" borderId="11" xfId="2" applyFont="1" applyBorder="1" applyAlignment="1">
      <alignment horizontal="left" vertical="center"/>
    </xf>
    <xf numFmtId="2" fontId="5" fillId="0" borderId="12" xfId="2" applyNumberFormat="1" applyFont="1" applyBorder="1" applyAlignment="1">
      <alignment vertical="center"/>
    </xf>
    <xf numFmtId="57" fontId="5" fillId="0" borderId="10" xfId="2" applyNumberFormat="1" applyFont="1" applyBorder="1" applyAlignment="1">
      <alignment horizontal="center" vertical="center"/>
    </xf>
    <xf numFmtId="57" fontId="5" fillId="0" borderId="2" xfId="2" applyNumberFormat="1" applyFont="1" applyBorder="1" applyAlignment="1">
      <alignment horizontal="center" vertical="center"/>
    </xf>
    <xf numFmtId="178" fontId="5" fillId="0" borderId="2" xfId="2" applyNumberFormat="1" applyFont="1" applyBorder="1" applyAlignment="1">
      <alignment horizontal="center" vertical="center"/>
    </xf>
    <xf numFmtId="0" fontId="5" fillId="0" borderId="22" xfId="2" applyFont="1" applyBorder="1" applyAlignment="1">
      <alignment vertical="center"/>
    </xf>
    <xf numFmtId="0" fontId="5" fillId="0" borderId="0" xfId="2" applyFont="1" applyAlignment="1">
      <alignment horizontal="right" vertical="center"/>
    </xf>
    <xf numFmtId="0" fontId="5" fillId="0" borderId="47" xfId="2" applyFont="1" applyBorder="1" applyAlignment="1">
      <alignment horizontal="center" vertical="center"/>
    </xf>
    <xf numFmtId="57" fontId="5" fillId="0" borderId="6" xfId="2" applyNumberFormat="1" applyFont="1" applyBorder="1" applyAlignment="1">
      <alignment horizontal="center" vertical="center"/>
    </xf>
    <xf numFmtId="0" fontId="5" fillId="0" borderId="367" xfId="2" applyFont="1" applyBorder="1" applyAlignment="1">
      <alignment horizontal="distributed" vertical="center"/>
    </xf>
    <xf numFmtId="0" fontId="5" fillId="0" borderId="357" xfId="2" applyFont="1" applyBorder="1" applyAlignment="1">
      <alignment horizontal="left" vertical="center"/>
    </xf>
    <xf numFmtId="0" fontId="5" fillId="0" borderId="367" xfId="2" applyFont="1" applyBorder="1" applyAlignment="1">
      <alignment vertical="center"/>
    </xf>
    <xf numFmtId="57" fontId="5" fillId="0" borderId="360" xfId="2" applyNumberFormat="1" applyFont="1" applyBorder="1" applyAlignment="1">
      <alignment horizontal="center" vertical="center"/>
    </xf>
    <xf numFmtId="178" fontId="5" fillId="0" borderId="75" xfId="2" applyNumberFormat="1" applyFont="1" applyBorder="1" applyAlignment="1">
      <alignment horizontal="center" vertical="center"/>
    </xf>
    <xf numFmtId="0" fontId="10" fillId="0" borderId="45" xfId="2" applyFont="1" applyBorder="1" applyAlignment="1">
      <alignment horizontal="center" vertical="center" wrapText="1"/>
    </xf>
    <xf numFmtId="0" fontId="10" fillId="0" borderId="19" xfId="2" applyFont="1" applyBorder="1" applyAlignment="1">
      <alignment horizontal="center" vertical="center" wrapText="1"/>
    </xf>
    <xf numFmtId="0" fontId="5" fillId="0" borderId="48" xfId="2" applyFont="1" applyBorder="1" applyAlignment="1">
      <alignment vertical="center"/>
    </xf>
    <xf numFmtId="0" fontId="5" fillId="0" borderId="47" xfId="2" applyFont="1" applyBorder="1" applyAlignment="1">
      <alignment vertical="center"/>
    </xf>
    <xf numFmtId="0" fontId="5" fillId="0" borderId="44" xfId="2" applyFont="1" applyBorder="1" applyAlignment="1">
      <alignment vertical="center"/>
    </xf>
    <xf numFmtId="0" fontId="5" fillId="0" borderId="49" xfId="2" applyFont="1" applyBorder="1" applyAlignment="1">
      <alignment vertical="center"/>
    </xf>
    <xf numFmtId="0" fontId="5" fillId="0" borderId="3" xfId="2" applyFont="1" applyBorder="1" applyAlignment="1">
      <alignment vertical="center"/>
    </xf>
    <xf numFmtId="0" fontId="5" fillId="0" borderId="22" xfId="2" applyFont="1" applyBorder="1" applyAlignment="1">
      <alignment horizontal="right" vertical="center"/>
    </xf>
    <xf numFmtId="0" fontId="5" fillId="0" borderId="49" xfId="2" applyFont="1" applyBorder="1" applyAlignment="1">
      <alignment horizontal="right" vertical="center"/>
    </xf>
    <xf numFmtId="0" fontId="5" fillId="0" borderId="1" xfId="2" applyFont="1" applyBorder="1" applyAlignment="1">
      <alignment vertical="center"/>
    </xf>
    <xf numFmtId="0" fontId="5" fillId="0" borderId="19" xfId="2" applyFont="1" applyBorder="1" applyAlignment="1">
      <alignment horizontal="center" vertical="center" wrapText="1"/>
    </xf>
    <xf numFmtId="37" fontId="5" fillId="0" borderId="44" xfId="2" applyNumberFormat="1" applyFont="1" applyBorder="1" applyAlignment="1">
      <alignment vertical="center"/>
    </xf>
    <xf numFmtId="37" fontId="5" fillId="0" borderId="3" xfId="2" applyNumberFormat="1" applyFont="1" applyBorder="1" applyAlignment="1">
      <alignment vertical="center"/>
    </xf>
    <xf numFmtId="37" fontId="5" fillId="0" borderId="3" xfId="2" applyNumberFormat="1" applyFont="1" applyBorder="1" applyAlignment="1">
      <alignment horizontal="right" vertical="center"/>
    </xf>
    <xf numFmtId="178" fontId="5" fillId="0" borderId="39" xfId="2" applyNumberFormat="1" applyFont="1" applyBorder="1" applyAlignment="1">
      <alignment horizontal="center" vertical="center"/>
    </xf>
    <xf numFmtId="37" fontId="5" fillId="0" borderId="3" xfId="2" applyNumberFormat="1" applyFont="1" applyBorder="1" applyAlignment="1">
      <alignment horizontal="center" vertical="center"/>
    </xf>
    <xf numFmtId="0" fontId="6" fillId="0" borderId="49" xfId="2" applyFont="1" applyBorder="1" applyAlignment="1">
      <alignment horizontal="left" vertical="center"/>
    </xf>
    <xf numFmtId="181" fontId="5" fillId="0" borderId="3" xfId="2" applyNumberFormat="1" applyFont="1" applyBorder="1" applyAlignment="1">
      <alignment vertical="center"/>
    </xf>
    <xf numFmtId="0" fontId="5" fillId="0" borderId="49" xfId="2" applyFont="1" applyBorder="1" applyAlignment="1">
      <alignment horizontal="left" vertical="center" shrinkToFit="1"/>
    </xf>
    <xf numFmtId="39" fontId="5" fillId="0" borderId="1" xfId="2" applyNumberFormat="1" applyFont="1" applyBorder="1" applyAlignment="1">
      <alignment vertical="center"/>
    </xf>
    <xf numFmtId="39" fontId="6" fillId="0" borderId="2" xfId="2" applyNumberFormat="1" applyFont="1" applyBorder="1" applyAlignment="1">
      <alignment vertical="center"/>
    </xf>
    <xf numFmtId="0" fontId="5" fillId="0" borderId="50" xfId="2" applyFont="1" applyBorder="1" applyAlignment="1">
      <alignment horizontal="left" vertical="center"/>
    </xf>
    <xf numFmtId="39" fontId="5" fillId="0" borderId="21" xfId="2" applyNumberFormat="1" applyFont="1" applyBorder="1" applyAlignment="1">
      <alignment vertical="center"/>
    </xf>
    <xf numFmtId="37" fontId="5" fillId="0" borderId="24" xfId="2" applyNumberFormat="1" applyFont="1" applyBorder="1" applyAlignment="1">
      <alignment vertical="center"/>
    </xf>
    <xf numFmtId="57" fontId="5" fillId="0" borderId="0" xfId="2" applyNumberFormat="1" applyFont="1" applyAlignment="1">
      <alignment horizontal="center" vertical="center"/>
    </xf>
    <xf numFmtId="57" fontId="5" fillId="0" borderId="50" xfId="2" applyNumberFormat="1" applyFont="1" applyBorder="1" applyAlignment="1">
      <alignment horizontal="center" vertical="center"/>
    </xf>
    <xf numFmtId="37" fontId="38" fillId="0" borderId="3" xfId="2" applyNumberFormat="1" applyFont="1" applyBorder="1" applyAlignment="1">
      <alignment vertical="center"/>
    </xf>
    <xf numFmtId="39" fontId="5" fillId="0" borderId="367" xfId="2" applyNumberFormat="1" applyFont="1" applyBorder="1" applyAlignment="1">
      <alignment vertical="center"/>
    </xf>
    <xf numFmtId="37" fontId="5" fillId="0" borderId="358" xfId="2" applyNumberFormat="1" applyFont="1" applyBorder="1" applyAlignment="1">
      <alignment vertical="center"/>
    </xf>
    <xf numFmtId="37" fontId="6" fillId="0" borderId="358" xfId="2" applyNumberFormat="1" applyFont="1" applyBorder="1" applyAlignment="1">
      <alignment vertical="center"/>
    </xf>
    <xf numFmtId="178" fontId="5" fillId="0" borderId="0" xfId="2" applyNumberFormat="1" applyFont="1" applyAlignment="1">
      <alignment horizontal="center" vertical="center"/>
    </xf>
    <xf numFmtId="57" fontId="5" fillId="0" borderId="75" xfId="2" applyNumberFormat="1" applyFont="1" applyBorder="1" applyAlignment="1">
      <alignment horizontal="center" vertical="center"/>
    </xf>
    <xf numFmtId="0" fontId="5" fillId="0" borderId="18" xfId="2" applyFont="1" applyBorder="1" applyAlignment="1">
      <alignment horizontal="center" vertical="center"/>
    </xf>
    <xf numFmtId="0" fontId="3" fillId="0" borderId="46" xfId="2" applyFont="1" applyBorder="1" applyAlignment="1">
      <alignment horizontal="center" vertical="center"/>
    </xf>
    <xf numFmtId="0" fontId="18" fillId="0" borderId="43" xfId="2" applyFont="1" applyBorder="1" applyAlignment="1">
      <alignment horizontal="right"/>
    </xf>
    <xf numFmtId="0" fontId="18" fillId="0" borderId="49" xfId="2" applyFont="1" applyBorder="1" applyAlignment="1">
      <alignment horizontal="right"/>
    </xf>
    <xf numFmtId="37" fontId="5" fillId="0" borderId="35" xfId="2" applyNumberFormat="1" applyFont="1" applyBorder="1" applyAlignment="1">
      <alignment horizontal="right" vertical="center"/>
    </xf>
    <xf numFmtId="38" fontId="5" fillId="0" borderId="35" xfId="3" applyFont="1" applyFill="1" applyBorder="1" applyAlignment="1" applyProtection="1">
      <alignment vertical="center"/>
    </xf>
    <xf numFmtId="0" fontId="5" fillId="0" borderId="394" xfId="2" applyFont="1" applyBorder="1" applyAlignment="1">
      <alignment vertical="center"/>
    </xf>
    <xf numFmtId="0" fontId="5" fillId="0" borderId="395" xfId="2" applyFont="1" applyBorder="1" applyAlignment="1">
      <alignment vertical="center"/>
    </xf>
    <xf numFmtId="37" fontId="5" fillId="0" borderId="363" xfId="2" applyNumberFormat="1" applyFont="1" applyBorder="1" applyAlignment="1">
      <alignment vertical="center"/>
    </xf>
    <xf numFmtId="37" fontId="5" fillId="0" borderId="396" xfId="2" applyNumberFormat="1" applyFont="1" applyBorder="1" applyAlignment="1">
      <alignment vertical="center"/>
    </xf>
    <xf numFmtId="0" fontId="5" fillId="0" borderId="30" xfId="2" applyFont="1" applyBorder="1"/>
    <xf numFmtId="0" fontId="5" fillId="0" borderId="51" xfId="2" applyFont="1" applyBorder="1" applyAlignment="1">
      <alignment horizontal="center" vertical="center"/>
    </xf>
    <xf numFmtId="0" fontId="5" fillId="0" borderId="126" xfId="2" applyFont="1" applyBorder="1" applyAlignment="1">
      <alignment vertical="center"/>
    </xf>
    <xf numFmtId="57" fontId="5" fillId="0" borderId="44" xfId="2" applyNumberFormat="1" applyFont="1" applyBorder="1" applyAlignment="1">
      <alignment horizontal="center" vertical="center"/>
    </xf>
    <xf numFmtId="0" fontId="5" fillId="0" borderId="10" xfId="2" applyFont="1" applyBorder="1" applyAlignment="1">
      <alignment vertical="center"/>
    </xf>
    <xf numFmtId="0" fontId="5" fillId="0" borderId="76" xfId="2" applyFont="1" applyBorder="1" applyAlignment="1">
      <alignment vertical="center"/>
    </xf>
    <xf numFmtId="57" fontId="5" fillId="0" borderId="18" xfId="2" applyNumberFormat="1" applyFont="1" applyBorder="1" applyAlignment="1">
      <alignment horizontal="center" vertical="center"/>
    </xf>
    <xf numFmtId="0" fontId="5" fillId="0" borderId="360" xfId="2" applyFont="1" applyBorder="1" applyAlignment="1">
      <alignment vertical="center"/>
    </xf>
    <xf numFmtId="0" fontId="5" fillId="0" borderId="361" xfId="2" applyFont="1" applyBorder="1" applyAlignment="1">
      <alignment vertical="center"/>
    </xf>
    <xf numFmtId="57" fontId="5" fillId="0" borderId="129" xfId="2" applyNumberFormat="1" applyFont="1" applyBorder="1" applyAlignment="1">
      <alignment horizontal="center" vertical="center"/>
    </xf>
    <xf numFmtId="0" fontId="5" fillId="0" borderId="84" xfId="2" applyFont="1" applyBorder="1" applyAlignment="1">
      <alignment horizontal="distributed" vertical="center"/>
    </xf>
    <xf numFmtId="0" fontId="5" fillId="0" borderId="368" xfId="2" applyFont="1" applyBorder="1" applyAlignment="1">
      <alignment horizontal="center" vertical="center"/>
    </xf>
    <xf numFmtId="0" fontId="5" fillId="0" borderId="368" xfId="2" applyFont="1" applyBorder="1" applyAlignment="1">
      <alignment horizontal="left" vertical="center"/>
    </xf>
    <xf numFmtId="0" fontId="5" fillId="0" borderId="85" xfId="2" applyFont="1" applyBorder="1" applyAlignment="1">
      <alignment vertical="center"/>
    </xf>
    <xf numFmtId="2" fontId="5" fillId="0" borderId="368" xfId="2" applyNumberFormat="1" applyFont="1" applyBorder="1" applyAlignment="1">
      <alignment vertical="center"/>
    </xf>
    <xf numFmtId="57" fontId="5" fillId="0" borderId="368" xfId="2" applyNumberFormat="1" applyFont="1" applyBorder="1" applyAlignment="1">
      <alignment horizontal="center" vertical="center"/>
    </xf>
    <xf numFmtId="2" fontId="5" fillId="0" borderId="60" xfId="2" applyNumberFormat="1" applyFont="1" applyBorder="1" applyAlignment="1">
      <alignment vertical="center"/>
    </xf>
    <xf numFmtId="0" fontId="74" fillId="0" borderId="0" xfId="2" applyFont="1" applyAlignment="1">
      <alignment horizontal="left"/>
    </xf>
    <xf numFmtId="39" fontId="5" fillId="0" borderId="39" xfId="2" applyNumberFormat="1" applyFont="1" applyBorder="1"/>
    <xf numFmtId="0" fontId="5" fillId="0" borderId="46" xfId="2" applyFont="1" applyBorder="1" applyAlignment="1">
      <alignment horizontal="center" vertical="center" wrapText="1"/>
    </xf>
    <xf numFmtId="0" fontId="36" fillId="0" borderId="19" xfId="2" applyFont="1" applyBorder="1" applyAlignment="1">
      <alignment vertical="center"/>
    </xf>
    <xf numFmtId="57" fontId="36" fillId="0" borderId="75" xfId="2" applyNumberFormat="1" applyFont="1" applyBorder="1" applyAlignment="1">
      <alignment horizontal="center" vertical="center"/>
    </xf>
    <xf numFmtId="57" fontId="36" fillId="0" borderId="18" xfId="2" applyNumberFormat="1" applyFont="1" applyBorder="1" applyAlignment="1">
      <alignment horizontal="center" vertical="center"/>
    </xf>
    <xf numFmtId="0" fontId="36" fillId="0" borderId="50" xfId="2" applyFont="1" applyBorder="1" applyAlignment="1">
      <alignment horizontal="right" vertical="center" shrinkToFit="1"/>
    </xf>
    <xf numFmtId="57" fontId="36" fillId="0" borderId="24" xfId="2" applyNumberFormat="1" applyFont="1" applyBorder="1" applyAlignment="1">
      <alignment horizontal="center" vertical="center"/>
    </xf>
    <xf numFmtId="0" fontId="36" fillId="0" borderId="35" xfId="2" applyFont="1" applyBorder="1" applyAlignment="1">
      <alignment horizontal="left" vertical="center"/>
    </xf>
    <xf numFmtId="0" fontId="36" fillId="0" borderId="75" xfId="2" applyFont="1" applyBorder="1" applyAlignment="1">
      <alignment vertical="center"/>
    </xf>
    <xf numFmtId="0" fontId="36" fillId="0" borderId="75" xfId="2" applyFont="1" applyBorder="1" applyAlignment="1">
      <alignment horizontal="center" vertical="center"/>
    </xf>
    <xf numFmtId="57" fontId="36" fillId="0" borderId="130" xfId="2" applyNumberFormat="1" applyFont="1" applyBorder="1" applyAlignment="1">
      <alignment horizontal="center" vertical="center"/>
    </xf>
    <xf numFmtId="0" fontId="36" fillId="0" borderId="384" xfId="2" applyFont="1" applyBorder="1" applyAlignment="1">
      <alignment horizontal="center" vertical="center"/>
    </xf>
    <xf numFmtId="39" fontId="36" fillId="0" borderId="60" xfId="2" applyNumberFormat="1" applyFont="1" applyBorder="1" applyAlignment="1">
      <alignment vertical="center"/>
    </xf>
    <xf numFmtId="0" fontId="36" fillId="0" borderId="42" xfId="2" applyFont="1" applyBorder="1" applyAlignment="1">
      <alignment horizontal="left" vertical="center"/>
    </xf>
    <xf numFmtId="0" fontId="36" fillId="0" borderId="42" xfId="2" applyFont="1" applyBorder="1" applyAlignment="1">
      <alignment vertical="center"/>
    </xf>
    <xf numFmtId="57" fontId="36" fillId="0" borderId="51" xfId="2" applyNumberFormat="1" applyFont="1" applyBorder="1" applyAlignment="1">
      <alignment horizontal="center" vertical="center"/>
    </xf>
    <xf numFmtId="0" fontId="36" fillId="0" borderId="24" xfId="2" applyFont="1" applyBorder="1" applyAlignment="1">
      <alignment vertical="center"/>
    </xf>
    <xf numFmtId="0" fontId="36" fillId="0" borderId="3" xfId="2" applyFont="1" applyBorder="1" applyAlignment="1">
      <alignment vertical="center"/>
    </xf>
    <xf numFmtId="0" fontId="36" fillId="0" borderId="357" xfId="2" applyFont="1" applyBorder="1" applyAlignment="1">
      <alignment horizontal="left" vertical="center"/>
    </xf>
    <xf numFmtId="0" fontId="36" fillId="0" borderId="357" xfId="2" applyFont="1" applyBorder="1" applyAlignment="1">
      <alignment vertical="center"/>
    </xf>
    <xf numFmtId="0" fontId="36" fillId="0" borderId="358" xfId="2" applyFont="1" applyBorder="1" applyAlignment="1">
      <alignment vertical="center"/>
    </xf>
    <xf numFmtId="39" fontId="36" fillId="0" borderId="48" xfId="2" applyNumberFormat="1" applyFont="1" applyBorder="1" applyAlignment="1">
      <alignment vertical="center"/>
    </xf>
    <xf numFmtId="39" fontId="36" fillId="0" borderId="49" xfId="2" applyNumberFormat="1" applyFont="1" applyBorder="1" applyAlignment="1">
      <alignment vertical="center"/>
    </xf>
    <xf numFmtId="0" fontId="36" fillId="0" borderId="23" xfId="2" applyFont="1" applyBorder="1" applyAlignment="1">
      <alignment horizontal="distributed" vertical="center"/>
    </xf>
    <xf numFmtId="0" fontId="36" fillId="0" borderId="49" xfId="2" applyFont="1" applyBorder="1" applyAlignment="1">
      <alignment horizontal="right" vertical="center"/>
    </xf>
    <xf numFmtId="0" fontId="34" fillId="0" borderId="49" xfId="2" applyFont="1" applyBorder="1" applyAlignment="1">
      <alignment horizontal="left" vertical="center" shrinkToFit="1"/>
    </xf>
    <xf numFmtId="0" fontId="67" fillId="0" borderId="31" xfId="2" applyFont="1" applyBorder="1" applyAlignment="1">
      <alignment horizontal="center" vertical="center"/>
    </xf>
    <xf numFmtId="0" fontId="67" fillId="0" borderId="11" xfId="2" applyFont="1" applyBorder="1" applyAlignment="1">
      <alignment horizontal="left" vertical="center"/>
    </xf>
    <xf numFmtId="39" fontId="67" fillId="0" borderId="11" xfId="2" applyNumberFormat="1" applyFont="1" applyBorder="1" applyAlignment="1">
      <alignment vertical="center"/>
    </xf>
    <xf numFmtId="0" fontId="67" fillId="0" borderId="11" xfId="2" applyFont="1" applyBorder="1" applyAlignment="1">
      <alignment vertical="center"/>
    </xf>
    <xf numFmtId="57" fontId="67" fillId="0" borderId="11" xfId="2" applyNumberFormat="1" applyFont="1" applyBorder="1" applyAlignment="1">
      <alignment horizontal="center" vertical="center"/>
    </xf>
    <xf numFmtId="0" fontId="67" fillId="0" borderId="11" xfId="2" applyFont="1" applyBorder="1" applyAlignment="1">
      <alignment horizontal="center" vertical="center"/>
    </xf>
    <xf numFmtId="57" fontId="67" fillId="0" borderId="2" xfId="2" applyNumberFormat="1" applyFont="1" applyBorder="1" applyAlignment="1">
      <alignment horizontal="center" vertical="center"/>
    </xf>
    <xf numFmtId="0" fontId="67" fillId="0" borderId="49" xfId="2" applyFont="1" applyBorder="1" applyAlignment="1">
      <alignment horizontal="center" vertical="center"/>
    </xf>
    <xf numFmtId="57" fontId="67" fillId="0" borderId="75" xfId="2" applyNumberFormat="1" applyFont="1" applyBorder="1" applyAlignment="1">
      <alignment horizontal="center" vertical="center"/>
    </xf>
    <xf numFmtId="57" fontId="67" fillId="0" borderId="18" xfId="2" applyNumberFormat="1" applyFont="1" applyBorder="1" applyAlignment="1">
      <alignment horizontal="center" vertical="center"/>
    </xf>
    <xf numFmtId="0" fontId="67" fillId="0" borderId="31" xfId="2" applyFont="1" applyBorder="1" applyAlignment="1">
      <alignment horizontal="left" vertical="center"/>
    </xf>
    <xf numFmtId="39" fontId="67" fillId="0" borderId="31" xfId="2" applyNumberFormat="1" applyFont="1" applyBorder="1" applyAlignment="1">
      <alignment vertical="center"/>
    </xf>
    <xf numFmtId="0" fontId="67" fillId="0" borderId="31" xfId="2" applyFont="1" applyBorder="1" applyAlignment="1">
      <alignment vertical="center"/>
    </xf>
    <xf numFmtId="0" fontId="38" fillId="0" borderId="31" xfId="2" applyFont="1" applyBorder="1" applyAlignment="1">
      <alignment vertical="center"/>
    </xf>
    <xf numFmtId="57" fontId="67" fillId="0" borderId="31" xfId="2" applyNumberFormat="1" applyFont="1" applyBorder="1" applyAlignment="1">
      <alignment horizontal="center" vertical="center"/>
    </xf>
    <xf numFmtId="0" fontId="67" fillId="0" borderId="357" xfId="2" applyFont="1" applyBorder="1" applyAlignment="1">
      <alignment horizontal="center" vertical="center"/>
    </xf>
    <xf numFmtId="0" fontId="67" fillId="0" borderId="357" xfId="2" applyFont="1" applyBorder="1" applyAlignment="1">
      <alignment horizontal="left" vertical="center"/>
    </xf>
    <xf numFmtId="39" fontId="67" fillId="0" borderId="357" xfId="2" applyNumberFormat="1" applyFont="1" applyBorder="1" applyAlignment="1">
      <alignment vertical="center"/>
    </xf>
    <xf numFmtId="0" fontId="67" fillId="0" borderId="357" xfId="2" applyFont="1" applyBorder="1" applyAlignment="1">
      <alignment vertical="center"/>
    </xf>
    <xf numFmtId="57" fontId="67" fillId="0" borderId="357" xfId="2" applyNumberFormat="1" applyFont="1" applyBorder="1" applyAlignment="1">
      <alignment horizontal="center" vertical="center"/>
    </xf>
    <xf numFmtId="57" fontId="67" fillId="0" borderId="130" xfId="2" applyNumberFormat="1" applyFont="1" applyBorder="1" applyAlignment="1">
      <alignment horizontal="center" vertical="center"/>
    </xf>
    <xf numFmtId="39" fontId="36" fillId="0" borderId="0" xfId="2" applyNumberFormat="1" applyFont="1" applyAlignment="1">
      <alignment vertical="center"/>
    </xf>
    <xf numFmtId="0" fontId="36" fillId="0" borderId="48" xfId="2" applyFont="1" applyBorder="1" applyAlignment="1">
      <alignment horizontal="center"/>
    </xf>
    <xf numFmtId="0" fontId="36" fillId="0" borderId="46" xfId="2" applyFont="1" applyBorder="1" applyAlignment="1">
      <alignment horizontal="center"/>
    </xf>
    <xf numFmtId="178" fontId="36" fillId="0" borderId="48" xfId="2" applyNumberFormat="1" applyFont="1" applyBorder="1" applyAlignment="1">
      <alignment horizontal="center" vertical="center"/>
    </xf>
    <xf numFmtId="0" fontId="36" fillId="0" borderId="367" xfId="2" applyFont="1" applyBorder="1" applyAlignment="1">
      <alignment horizontal="distributed" vertical="center"/>
    </xf>
    <xf numFmtId="57" fontId="36" fillId="0" borderId="357" xfId="2" applyNumberFormat="1" applyFont="1" applyBorder="1" applyAlignment="1">
      <alignment horizontal="center" vertical="center"/>
    </xf>
    <xf numFmtId="57" fontId="36" fillId="0" borderId="35" xfId="2" applyNumberFormat="1" applyFont="1" applyBorder="1" applyAlignment="1">
      <alignment horizontal="center" vertical="center"/>
    </xf>
    <xf numFmtId="0" fontId="5" fillId="0" borderId="34" xfId="2" applyFont="1" applyBorder="1" applyAlignment="1">
      <alignment vertical="center" wrapText="1"/>
    </xf>
    <xf numFmtId="0" fontId="5" fillId="0" borderId="397" xfId="2" applyFont="1" applyBorder="1" applyAlignment="1">
      <alignment vertical="center"/>
    </xf>
    <xf numFmtId="0" fontId="36" fillId="0" borderId="58" xfId="2" applyFont="1" applyBorder="1" applyAlignment="1">
      <alignment horizontal="center"/>
    </xf>
    <xf numFmtId="0" fontId="36" fillId="0" borderId="60" xfId="2" applyFont="1" applyBorder="1" applyAlignment="1">
      <alignment horizontal="center"/>
    </xf>
    <xf numFmtId="181" fontId="36" fillId="0" borderId="58" xfId="2" applyNumberFormat="1" applyFont="1" applyBorder="1"/>
    <xf numFmtId="0" fontId="41" fillId="0" borderId="0" xfId="20" applyFont="1" applyAlignment="1">
      <alignment vertical="center"/>
    </xf>
    <xf numFmtId="0" fontId="18" fillId="0" borderId="0" xfId="20" applyFont="1" applyAlignment="1">
      <alignment vertical="center"/>
    </xf>
    <xf numFmtId="177" fontId="18" fillId="0" borderId="0" xfId="20" applyNumberFormat="1" applyFont="1" applyAlignment="1">
      <alignment vertical="center"/>
    </xf>
    <xf numFmtId="0" fontId="18" fillId="0" borderId="0" xfId="20" applyFont="1" applyAlignment="1">
      <alignment horizontal="right" vertical="center"/>
    </xf>
    <xf numFmtId="0" fontId="3" fillId="0" borderId="0" xfId="20" applyFont="1" applyAlignment="1">
      <alignment horizontal="center" vertical="center"/>
    </xf>
    <xf numFmtId="0" fontId="3" fillId="0" borderId="32" xfId="20" applyFont="1" applyBorder="1" applyAlignment="1">
      <alignment horizontal="center" vertical="center"/>
    </xf>
    <xf numFmtId="0" fontId="3" fillId="0" borderId="61" xfId="20" applyFont="1" applyBorder="1" applyAlignment="1">
      <alignment horizontal="center" vertical="center"/>
    </xf>
    <xf numFmtId="177" fontId="3" fillId="0" borderId="32" xfId="20" applyNumberFormat="1" applyFont="1" applyBorder="1" applyAlignment="1">
      <alignment horizontal="center" vertical="center"/>
    </xf>
    <xf numFmtId="177" fontId="3" fillId="0" borderId="32" xfId="20" applyNumberFormat="1" applyFont="1" applyBorder="1" applyAlignment="1">
      <alignment horizontal="center" vertical="center" shrinkToFit="1"/>
    </xf>
    <xf numFmtId="0" fontId="3" fillId="0" borderId="18" xfId="20" applyFont="1" applyBorder="1" applyAlignment="1">
      <alignment horizontal="center" vertical="center"/>
    </xf>
    <xf numFmtId="0" fontId="3" fillId="0" borderId="33" xfId="20" applyFont="1" applyBorder="1" applyAlignment="1">
      <alignment horizontal="center" vertical="center"/>
    </xf>
    <xf numFmtId="177" fontId="3" fillId="0" borderId="33" xfId="20" applyNumberFormat="1" applyFont="1" applyBorder="1" applyAlignment="1">
      <alignment horizontal="center" vertical="center"/>
    </xf>
    <xf numFmtId="0" fontId="3" fillId="0" borderId="3" xfId="20" applyFont="1" applyBorder="1" applyAlignment="1">
      <alignment horizontal="center" vertical="center"/>
    </xf>
    <xf numFmtId="0" fontId="3" fillId="0" borderId="1" xfId="20" applyFont="1" applyBorder="1" applyAlignment="1">
      <alignment horizontal="center" vertical="center"/>
    </xf>
    <xf numFmtId="0" fontId="3" fillId="0" borderId="31" xfId="20" applyFont="1" applyBorder="1" applyAlignment="1">
      <alignment horizontal="center" vertical="center"/>
    </xf>
    <xf numFmtId="57" fontId="3" fillId="0" borderId="31" xfId="20" applyNumberFormat="1" applyFont="1" applyBorder="1" applyAlignment="1">
      <alignment horizontal="center" vertical="center"/>
    </xf>
    <xf numFmtId="177" fontId="3" fillId="0" borderId="31" xfId="20" applyNumberFormat="1" applyFont="1" applyBorder="1" applyAlignment="1">
      <alignment vertical="center"/>
    </xf>
    <xf numFmtId="0" fontId="3" fillId="0" borderId="2" xfId="20" applyFont="1" applyBorder="1" applyAlignment="1">
      <alignment horizontal="center" vertical="center"/>
    </xf>
    <xf numFmtId="0" fontId="3" fillId="0" borderId="31" xfId="20" applyFont="1" applyBorder="1" applyAlignment="1">
      <alignment horizontal="center" vertical="center" shrinkToFit="1"/>
    </xf>
    <xf numFmtId="0" fontId="3" fillId="0" borderId="1" xfId="21" applyFont="1" applyBorder="1" applyAlignment="1">
      <alignment horizontal="center" vertical="center"/>
    </xf>
    <xf numFmtId="0" fontId="3" fillId="0" borderId="31" xfId="21" applyFont="1" applyBorder="1" applyAlignment="1">
      <alignment horizontal="center" vertical="center"/>
    </xf>
    <xf numFmtId="177" fontId="3" fillId="0" borderId="31" xfId="21" applyNumberFormat="1" applyFont="1" applyBorder="1" applyAlignment="1">
      <alignment vertical="center"/>
    </xf>
    <xf numFmtId="178" fontId="3" fillId="0" borderId="31" xfId="21" applyNumberFormat="1" applyFont="1" applyBorder="1" applyAlignment="1">
      <alignment horizontal="center" vertical="center"/>
    </xf>
    <xf numFmtId="200" fontId="3" fillId="0" borderId="76" xfId="20" applyNumberFormat="1" applyFont="1" applyBorder="1" applyAlignment="1">
      <alignment horizontal="center" vertical="center"/>
    </xf>
    <xf numFmtId="178" fontId="3" fillId="0" borderId="31" xfId="20" applyNumberFormat="1" applyFont="1" applyBorder="1" applyAlignment="1">
      <alignment horizontal="center" vertical="center"/>
    </xf>
    <xf numFmtId="0" fontId="3" fillId="0" borderId="76" xfId="20" applyFont="1" applyBorder="1" applyAlignment="1">
      <alignment horizontal="center" vertical="center"/>
    </xf>
    <xf numFmtId="0" fontId="3" fillId="0" borderId="76" xfId="21" applyFont="1" applyBorder="1" applyAlignment="1">
      <alignment horizontal="center" vertical="center"/>
    </xf>
    <xf numFmtId="0" fontId="3" fillId="0" borderId="76" xfId="21" applyFont="1" applyBorder="1" applyAlignment="1">
      <alignment horizontal="center" vertical="center" shrinkToFit="1"/>
    </xf>
    <xf numFmtId="0" fontId="3" fillId="0" borderId="126" xfId="21" applyFont="1" applyBorder="1" applyAlignment="1">
      <alignment horizontal="center" vertical="center"/>
    </xf>
    <xf numFmtId="178" fontId="3" fillId="0" borderId="33" xfId="21" applyNumberFormat="1" applyFont="1" applyBorder="1" applyAlignment="1">
      <alignment horizontal="center" vertical="center"/>
    </xf>
    <xf numFmtId="177" fontId="3" fillId="0" borderId="33" xfId="21" applyNumberFormat="1" applyFont="1" applyBorder="1" applyAlignment="1">
      <alignment vertical="center"/>
    </xf>
    <xf numFmtId="49" fontId="3" fillId="0" borderId="31" xfId="20" applyNumberFormat="1" applyFont="1" applyBorder="1" applyAlignment="1">
      <alignment horizontal="right" vertical="center"/>
    </xf>
    <xf numFmtId="209" fontId="18" fillId="0" borderId="0" xfId="20" applyNumberFormat="1" applyFont="1" applyAlignment="1">
      <alignment vertical="center"/>
    </xf>
    <xf numFmtId="57" fontId="3" fillId="0" borderId="32" xfId="20" applyNumberFormat="1" applyFont="1" applyBorder="1" applyAlignment="1">
      <alignment horizontal="center" vertical="center"/>
    </xf>
    <xf numFmtId="177" fontId="3" fillId="0" borderId="32" xfId="20" applyNumberFormat="1" applyFont="1" applyBorder="1" applyAlignment="1">
      <alignment horizontal="right" vertical="center"/>
    </xf>
    <xf numFmtId="177" fontId="3" fillId="0" borderId="31" xfId="20" applyNumberFormat="1" applyFont="1" applyBorder="1" applyAlignment="1">
      <alignment horizontal="right" vertical="center"/>
    </xf>
    <xf numFmtId="57" fontId="3" fillId="0" borderId="31" xfId="20" applyNumberFormat="1" applyFont="1" applyBorder="1" applyAlignment="1">
      <alignment horizontal="left" vertical="center"/>
    </xf>
    <xf numFmtId="177" fontId="76" fillId="0" borderId="31" xfId="20" applyNumberFormat="1" applyFont="1" applyBorder="1" applyAlignment="1">
      <alignment vertical="center"/>
    </xf>
    <xf numFmtId="0" fontId="3" fillId="0" borderId="76" xfId="20" applyFont="1" applyBorder="1" applyAlignment="1">
      <alignment horizontal="center" vertical="center" shrinkToFit="1"/>
    </xf>
    <xf numFmtId="0" fontId="3" fillId="0" borderId="0" xfId="21" applyFont="1" applyAlignment="1">
      <alignment vertical="center"/>
    </xf>
    <xf numFmtId="177" fontId="3" fillId="0" borderId="31" xfId="21" applyNumberFormat="1" applyFont="1" applyBorder="1" applyAlignment="1">
      <alignment horizontal="right" vertical="center"/>
    </xf>
    <xf numFmtId="0" fontId="3" fillId="0" borderId="11" xfId="20" applyFont="1" applyBorder="1" applyAlignment="1">
      <alignment horizontal="center" vertical="center"/>
    </xf>
    <xf numFmtId="57" fontId="3" fillId="0" borderId="11" xfId="20" applyNumberFormat="1" applyFont="1" applyBorder="1" applyAlignment="1">
      <alignment horizontal="center" vertical="center"/>
    </xf>
    <xf numFmtId="0" fontId="3" fillId="0" borderId="10" xfId="20" applyFont="1" applyBorder="1" applyAlignment="1">
      <alignment horizontal="center" vertical="center"/>
    </xf>
    <xf numFmtId="178" fontId="10" fillId="0" borderId="31" xfId="21" applyNumberFormat="1" applyFont="1" applyBorder="1" applyAlignment="1">
      <alignment horizontal="left" vertical="center"/>
    </xf>
    <xf numFmtId="0" fontId="3" fillId="0" borderId="31" xfId="21" applyFont="1" applyBorder="1" applyAlignment="1">
      <alignment vertical="center"/>
    </xf>
    <xf numFmtId="178" fontId="3" fillId="0" borderId="31" xfId="20" applyNumberFormat="1" applyFont="1" applyBorder="1" applyAlignment="1">
      <alignment horizontal="center" vertical="center" shrinkToFit="1"/>
    </xf>
    <xf numFmtId="0" fontId="19" fillId="0" borderId="31" xfId="20" applyFont="1" applyBorder="1" applyAlignment="1">
      <alignment horizontal="center" vertical="center" wrapText="1"/>
    </xf>
    <xf numFmtId="57" fontId="3" fillId="0" borderId="31" xfId="22" applyNumberFormat="1" applyFont="1" applyBorder="1" applyAlignment="1">
      <alignment horizontal="center" vertical="center"/>
    </xf>
    <xf numFmtId="177" fontId="3" fillId="0" borderId="31" xfId="22" applyNumberFormat="1" applyFont="1" applyBorder="1" applyAlignment="1">
      <alignment vertical="center"/>
    </xf>
    <xf numFmtId="191" fontId="3" fillId="0" borderId="31" xfId="20" applyNumberFormat="1" applyFont="1" applyBorder="1" applyAlignment="1">
      <alignment vertical="center"/>
    </xf>
    <xf numFmtId="194" fontId="3" fillId="0" borderId="0" xfId="20" applyNumberFormat="1" applyFont="1" applyAlignment="1">
      <alignment vertical="center"/>
    </xf>
    <xf numFmtId="0" fontId="3" fillId="0" borderId="0" xfId="20" applyFont="1" applyAlignment="1">
      <alignment vertical="center"/>
    </xf>
    <xf numFmtId="177" fontId="3" fillId="0" borderId="33" xfId="20" applyNumberFormat="1" applyFont="1" applyBorder="1" applyAlignment="1">
      <alignment horizontal="right" vertical="center"/>
    </xf>
    <xf numFmtId="0" fontId="7" fillId="0" borderId="76" xfId="20" applyFont="1" applyBorder="1" applyAlignment="1">
      <alignment horizontal="center" vertical="center"/>
    </xf>
    <xf numFmtId="0" fontId="3" fillId="0" borderId="126" xfId="20" applyFont="1" applyBorder="1" applyAlignment="1">
      <alignment horizontal="center" vertical="center"/>
    </xf>
    <xf numFmtId="57" fontId="3" fillId="0" borderId="33" xfId="20" applyNumberFormat="1" applyFont="1" applyBorder="1" applyAlignment="1">
      <alignment horizontal="center" vertical="center"/>
    </xf>
    <xf numFmtId="177" fontId="3" fillId="0" borderId="33" xfId="20" applyNumberFormat="1" applyFont="1" applyBorder="1" applyAlignment="1">
      <alignment vertical="center"/>
    </xf>
    <xf numFmtId="0" fontId="10" fillId="0" borderId="76" xfId="21" applyFont="1" applyBorder="1" applyAlignment="1">
      <alignment horizontal="center" vertical="center"/>
    </xf>
    <xf numFmtId="0" fontId="3" fillId="0" borderId="31" xfId="20" applyFont="1" applyBorder="1" applyAlignment="1">
      <alignment vertical="center"/>
    </xf>
    <xf numFmtId="177" fontId="3" fillId="0" borderId="32" xfId="20" applyNumberFormat="1" applyFont="1" applyBorder="1" applyAlignment="1">
      <alignment vertical="center"/>
    </xf>
    <xf numFmtId="57" fontId="3" fillId="0" borderId="32" xfId="20" applyNumberFormat="1" applyFont="1" applyBorder="1" applyAlignment="1">
      <alignment vertical="center"/>
    </xf>
    <xf numFmtId="0" fontId="3" fillId="0" borderId="32" xfId="20" applyFont="1" applyBorder="1" applyAlignment="1">
      <alignment horizontal="right" vertical="center"/>
    </xf>
    <xf numFmtId="0" fontId="3" fillId="0" borderId="31" xfId="21" applyFont="1" applyBorder="1" applyAlignment="1">
      <alignment horizontal="right" vertical="center"/>
    </xf>
    <xf numFmtId="0" fontId="3" fillId="0" borderId="61" xfId="21" applyFont="1" applyBorder="1" applyAlignment="1">
      <alignment horizontal="center" vertical="center"/>
    </xf>
    <xf numFmtId="178" fontId="3" fillId="0" borderId="32" xfId="21" applyNumberFormat="1" applyFont="1" applyBorder="1" applyAlignment="1">
      <alignment horizontal="center" vertical="center"/>
    </xf>
    <xf numFmtId="0" fontId="3" fillId="0" borderId="32" xfId="21" applyFont="1" applyBorder="1" applyAlignment="1">
      <alignment vertical="center"/>
    </xf>
    <xf numFmtId="0" fontId="3" fillId="0" borderId="31" xfId="21" applyFont="1" applyBorder="1" applyAlignment="1">
      <alignment horizontal="center" vertical="center" shrinkToFit="1"/>
    </xf>
    <xf numFmtId="0" fontId="3" fillId="0" borderId="36" xfId="21" applyFont="1" applyBorder="1" applyAlignment="1">
      <alignment horizontal="center" vertical="center" shrinkToFit="1"/>
    </xf>
    <xf numFmtId="178" fontId="3" fillId="0" borderId="36" xfId="21" applyNumberFormat="1" applyFont="1" applyBorder="1" applyAlignment="1">
      <alignment horizontal="center" vertical="center"/>
    </xf>
    <xf numFmtId="178" fontId="3" fillId="0" borderId="36" xfId="20" applyNumberFormat="1" applyFont="1" applyBorder="1" applyAlignment="1">
      <alignment horizontal="center" vertical="center"/>
    </xf>
    <xf numFmtId="177" fontId="3" fillId="0" borderId="36" xfId="21" applyNumberFormat="1" applyFont="1" applyBorder="1" applyAlignment="1">
      <alignment vertical="center"/>
    </xf>
    <xf numFmtId="0" fontId="3" fillId="0" borderId="358" xfId="20" applyFont="1" applyBorder="1" applyAlignment="1">
      <alignment horizontal="center" vertical="center"/>
    </xf>
    <xf numFmtId="0" fontId="3" fillId="0" borderId="60" xfId="20" applyFont="1" applyBorder="1" applyAlignment="1">
      <alignment horizontal="center" vertical="center"/>
    </xf>
    <xf numFmtId="200" fontId="3" fillId="0" borderId="60" xfId="20" applyNumberFormat="1" applyFont="1" applyBorder="1" applyAlignment="1">
      <alignment horizontal="center" vertical="center"/>
    </xf>
    <xf numFmtId="0" fontId="3" fillId="0" borderId="60" xfId="20" applyFont="1" applyBorder="1" applyAlignment="1">
      <alignment vertical="center"/>
    </xf>
    <xf numFmtId="193" fontId="3" fillId="0" borderId="60" xfId="20" applyNumberFormat="1" applyFont="1" applyBorder="1" applyAlignment="1">
      <alignment horizontal="right" vertical="center" shrinkToFit="1"/>
    </xf>
    <xf numFmtId="193" fontId="3" fillId="0" borderId="60" xfId="20" applyNumberFormat="1" applyFont="1" applyBorder="1" applyAlignment="1">
      <alignment horizontal="right" vertical="center"/>
    </xf>
    <xf numFmtId="177" fontId="3" fillId="0" borderId="60" xfId="20" applyNumberFormat="1" applyFont="1" applyBorder="1" applyAlignment="1">
      <alignment vertical="center"/>
    </xf>
    <xf numFmtId="0" fontId="18" fillId="0" borderId="0" xfId="0" applyFont="1" applyAlignment="1">
      <alignment horizontal="right" vertical="center"/>
    </xf>
    <xf numFmtId="0" fontId="0" fillId="0" borderId="0" xfId="0" quotePrefix="1"/>
    <xf numFmtId="0" fontId="0" fillId="0" borderId="42" xfId="0" applyBorder="1" applyAlignment="1">
      <alignment horizontal="center" vertical="center"/>
    </xf>
    <xf numFmtId="0" fontId="0" fillId="0" borderId="41" xfId="0" applyBorder="1" applyAlignment="1">
      <alignment horizontal="center" vertical="center"/>
    </xf>
    <xf numFmtId="0" fontId="18" fillId="0" borderId="51" xfId="0" applyFont="1" applyBorder="1" applyAlignment="1">
      <alignment horizontal="center" vertical="center"/>
    </xf>
    <xf numFmtId="0" fontId="0" fillId="0" borderId="24" xfId="0" applyBorder="1" applyAlignment="1">
      <alignment horizontal="center" vertical="center"/>
    </xf>
    <xf numFmtId="0" fontId="0" fillId="0" borderId="46" xfId="0" applyBorder="1" applyAlignment="1">
      <alignment horizontal="center" vertical="center"/>
    </xf>
    <xf numFmtId="0" fontId="0" fillId="0" borderId="45" xfId="0" applyBorder="1" applyAlignment="1">
      <alignment horizontal="center" vertical="center"/>
    </xf>
    <xf numFmtId="0" fontId="0" fillId="0" borderId="19" xfId="0" applyBorder="1" applyAlignment="1">
      <alignment horizontal="center" vertical="center"/>
    </xf>
    <xf numFmtId="0" fontId="0" fillId="0" borderId="32" xfId="0" applyBorder="1" applyAlignment="1">
      <alignment horizontal="left" vertical="center"/>
    </xf>
    <xf numFmtId="0" fontId="0" fillId="0" borderId="34" xfId="0" applyBorder="1" applyAlignment="1">
      <alignment horizontal="left" vertical="center"/>
    </xf>
    <xf numFmtId="2" fontId="0" fillId="0" borderId="31" xfId="0" applyNumberFormat="1" applyBorder="1" applyAlignment="1">
      <alignment horizontal="center" vertical="center"/>
    </xf>
    <xf numFmtId="49" fontId="0" fillId="0" borderId="31" xfId="0" quotePrefix="1" applyNumberFormat="1" applyBorder="1" applyAlignment="1">
      <alignment horizontal="center" vertical="center"/>
    </xf>
    <xf numFmtId="2" fontId="0" fillId="0" borderId="33" xfId="0" applyNumberFormat="1" applyBorder="1" applyAlignment="1">
      <alignment horizontal="center" vertical="center"/>
    </xf>
    <xf numFmtId="49" fontId="0" fillId="0" borderId="33" xfId="0" quotePrefix="1" applyNumberFormat="1" applyBorder="1" applyAlignment="1">
      <alignment horizontal="center" vertical="center"/>
    </xf>
    <xf numFmtId="0" fontId="0" fillId="0" borderId="33" xfId="0" applyBorder="1" applyAlignment="1">
      <alignment horizontal="left" vertical="center"/>
    </xf>
    <xf numFmtId="0" fontId="19" fillId="0" borderId="32" xfId="0" applyFont="1" applyBorder="1" applyAlignment="1">
      <alignment horizontal="left" vertical="center"/>
    </xf>
    <xf numFmtId="0" fontId="18" fillId="0" borderId="34" xfId="0" applyFont="1" applyBorder="1" applyAlignment="1">
      <alignment horizontal="left" vertical="center"/>
    </xf>
    <xf numFmtId="0" fontId="18" fillId="0" borderId="32" xfId="0" applyFont="1" applyBorder="1" applyAlignment="1">
      <alignment horizontal="left" vertical="center"/>
    </xf>
    <xf numFmtId="0" fontId="0" fillId="0" borderId="33" xfId="0" applyBorder="1" applyAlignment="1">
      <alignment horizontal="left" vertical="center" wrapText="1"/>
    </xf>
    <xf numFmtId="2" fontId="0" fillId="0" borderId="33" xfId="0" applyNumberFormat="1" applyBorder="1" applyAlignment="1">
      <alignment horizontal="center" vertical="center" wrapText="1"/>
    </xf>
    <xf numFmtId="49" fontId="0" fillId="0" borderId="33" xfId="0" applyNumberFormat="1" applyBorder="1" applyAlignment="1">
      <alignment horizontal="center" vertical="center"/>
    </xf>
    <xf numFmtId="0" fontId="18" fillId="0" borderId="31" xfId="0" applyFont="1" applyBorder="1" applyAlignment="1">
      <alignment horizontal="left" vertical="center" wrapText="1" shrinkToFit="1"/>
    </xf>
    <xf numFmtId="57" fontId="0" fillId="0" borderId="33" xfId="0" quotePrefix="1" applyNumberFormat="1" applyBorder="1" applyAlignment="1">
      <alignment horizontal="center" vertical="center" wrapText="1"/>
    </xf>
    <xf numFmtId="57" fontId="0" fillId="0" borderId="126" xfId="0" quotePrefix="1" applyNumberFormat="1" applyBorder="1" applyAlignment="1">
      <alignment horizontal="center" vertical="center" wrapText="1"/>
    </xf>
    <xf numFmtId="189" fontId="0" fillId="0" borderId="33" xfId="7" applyNumberFormat="1" applyFont="1" applyFill="1" applyBorder="1" applyAlignment="1">
      <alignment horizontal="right" vertical="center" wrapText="1"/>
    </xf>
    <xf numFmtId="0" fontId="0" fillId="0" borderId="3" xfId="0" applyBorder="1" applyAlignment="1">
      <alignment horizontal="center" vertical="center"/>
    </xf>
    <xf numFmtId="0" fontId="18" fillId="0" borderId="34" xfId="0" applyFont="1" applyBorder="1" applyAlignment="1">
      <alignment horizontal="left" vertical="center" wrapText="1" shrinkToFit="1"/>
    </xf>
    <xf numFmtId="189" fontId="0" fillId="0" borderId="33" xfId="7" quotePrefix="1" applyNumberFormat="1" applyFont="1" applyFill="1" applyBorder="1" applyAlignment="1">
      <alignment horizontal="right" vertical="center" wrapText="1"/>
    </xf>
    <xf numFmtId="0" fontId="0" fillId="0" borderId="31" xfId="0" applyBorder="1" applyAlignment="1">
      <alignment horizontal="left" vertical="center" wrapText="1"/>
    </xf>
    <xf numFmtId="2" fontId="0" fillId="0" borderId="31" xfId="0" applyNumberFormat="1" applyBorder="1" applyAlignment="1">
      <alignment horizontal="center" vertical="center" wrapText="1"/>
    </xf>
    <xf numFmtId="49" fontId="0" fillId="0" borderId="31" xfId="0" applyNumberFormat="1" applyBorder="1" applyAlignment="1">
      <alignment horizontal="center" vertical="center" wrapText="1"/>
    </xf>
    <xf numFmtId="57" fontId="0" fillId="0" borderId="31" xfId="0" quotePrefix="1" applyNumberFormat="1" applyBorder="1" applyAlignment="1">
      <alignment horizontal="center" vertical="center" wrapText="1"/>
    </xf>
    <xf numFmtId="189" fontId="0" fillId="0" borderId="31" xfId="7" quotePrefix="1" applyNumberFormat="1" applyFont="1" applyFill="1" applyBorder="1" applyAlignment="1">
      <alignment horizontal="right" vertical="center" wrapText="1"/>
    </xf>
    <xf numFmtId="49" fontId="0" fillId="0" borderId="32" xfId="0" quotePrefix="1" applyNumberFormat="1" applyBorder="1" applyAlignment="1">
      <alignment horizontal="center" vertical="center"/>
    </xf>
    <xf numFmtId="0" fontId="10" fillId="0" borderId="0" xfId="23" applyFont="1">
      <alignment vertical="center"/>
    </xf>
    <xf numFmtId="57" fontId="18" fillId="0" borderId="66" xfId="23" applyNumberFormat="1" applyFont="1" applyBorder="1" applyAlignment="1">
      <alignment horizontal="center" vertical="center"/>
    </xf>
    <xf numFmtId="0" fontId="18" fillId="0" borderId="14" xfId="23" applyFont="1" applyBorder="1">
      <alignment vertical="center"/>
    </xf>
    <xf numFmtId="0" fontId="18" fillId="0" borderId="66" xfId="23" applyFont="1" applyBorder="1" applyAlignment="1">
      <alignment vertical="center" shrinkToFit="1"/>
    </xf>
    <xf numFmtId="0" fontId="18" fillId="0" borderId="66" xfId="23" applyFont="1" applyBorder="1">
      <alignment vertical="center"/>
    </xf>
    <xf numFmtId="49" fontId="18" fillId="0" borderId="66" xfId="23" applyNumberFormat="1" applyFont="1" applyBorder="1" applyAlignment="1">
      <alignment horizontal="center" vertical="center"/>
    </xf>
    <xf numFmtId="0" fontId="19" fillId="0" borderId="66" xfId="23" applyFont="1" applyBorder="1" applyAlignment="1">
      <alignment vertical="center" wrapText="1"/>
    </xf>
    <xf numFmtId="0" fontId="18" fillId="0" borderId="66" xfId="23" applyFont="1" applyBorder="1" applyAlignment="1">
      <alignment horizontal="center" vertical="center"/>
    </xf>
    <xf numFmtId="0" fontId="20" fillId="0" borderId="66" xfId="23" applyFont="1" applyBorder="1" applyAlignment="1">
      <alignment vertical="center" wrapText="1"/>
    </xf>
    <xf numFmtId="0" fontId="18" fillId="0" borderId="29" xfId="23" applyFont="1" applyBorder="1" applyAlignment="1">
      <alignment horizontal="distributed" vertical="center"/>
    </xf>
    <xf numFmtId="0" fontId="18" fillId="0" borderId="44" xfId="23" applyFont="1" applyBorder="1">
      <alignment vertical="center"/>
    </xf>
    <xf numFmtId="0" fontId="18" fillId="0" borderId="43" xfId="23" applyFont="1" applyBorder="1" applyAlignment="1">
      <alignment vertical="center" shrinkToFit="1"/>
    </xf>
    <xf numFmtId="0" fontId="19" fillId="0" borderId="43" xfId="23" applyFont="1" applyBorder="1" applyAlignment="1">
      <alignment vertical="center" shrinkToFit="1"/>
    </xf>
    <xf numFmtId="0" fontId="19" fillId="0" borderId="43" xfId="23" applyFont="1" applyBorder="1" applyAlignment="1">
      <alignment vertical="center" wrapText="1"/>
    </xf>
    <xf numFmtId="0" fontId="18" fillId="0" borderId="43" xfId="23" applyFont="1" applyBorder="1" applyAlignment="1">
      <alignment vertical="center" wrapText="1"/>
    </xf>
    <xf numFmtId="0" fontId="18" fillId="0" borderId="43" xfId="23" applyFont="1" applyBorder="1">
      <alignment vertical="center"/>
    </xf>
    <xf numFmtId="0" fontId="20" fillId="0" borderId="43" xfId="23" applyFont="1" applyBorder="1" applyAlignment="1">
      <alignment horizontal="center" vertical="center" shrinkToFit="1"/>
    </xf>
    <xf numFmtId="0" fontId="18" fillId="0" borderId="43" xfId="23" applyFont="1" applyBorder="1" applyAlignment="1">
      <alignment horizontal="center" vertical="center"/>
    </xf>
    <xf numFmtId="0" fontId="20" fillId="0" borderId="6" xfId="23" applyFont="1" applyBorder="1" applyAlignment="1">
      <alignment vertical="center" wrapText="1"/>
    </xf>
    <xf numFmtId="0" fontId="19" fillId="0" borderId="0" xfId="23" applyFont="1" applyAlignment="1">
      <alignment horizontal="right" vertical="center"/>
    </xf>
    <xf numFmtId="0" fontId="20" fillId="0" borderId="0" xfId="23" applyFont="1">
      <alignment vertical="center"/>
    </xf>
    <xf numFmtId="0" fontId="77" fillId="0" borderId="0" xfId="24" applyFont="1" applyAlignment="1">
      <alignment vertical="center"/>
    </xf>
    <xf numFmtId="0" fontId="19" fillId="0" borderId="0" xfId="24" applyFont="1" applyAlignment="1">
      <alignment horizontal="center" vertical="center"/>
    </xf>
    <xf numFmtId="0" fontId="19" fillId="0" borderId="0" xfId="24" applyFont="1" applyAlignment="1">
      <alignment vertical="center"/>
    </xf>
    <xf numFmtId="0" fontId="77" fillId="0" borderId="39" xfId="24" applyFont="1" applyBorder="1" applyAlignment="1">
      <alignment vertical="center"/>
    </xf>
    <xf numFmtId="0" fontId="10" fillId="0" borderId="0" xfId="24" applyFont="1" applyAlignment="1">
      <alignment vertical="center"/>
    </xf>
    <xf numFmtId="0" fontId="10" fillId="0" borderId="0" xfId="24" applyFont="1" applyAlignment="1">
      <alignment horizontal="right" vertical="center"/>
    </xf>
    <xf numFmtId="0" fontId="19" fillId="0" borderId="31" xfId="24" applyFont="1" applyBorder="1" applyAlignment="1">
      <alignment horizontal="center" vertical="center"/>
    </xf>
    <xf numFmtId="0" fontId="19" fillId="0" borderId="31" xfId="24" applyFont="1" applyBorder="1" applyAlignment="1">
      <alignment horizontal="center" vertical="center" wrapText="1"/>
    </xf>
    <xf numFmtId="0" fontId="7" fillId="0" borderId="32" xfId="24" applyFont="1" applyBorder="1" applyAlignment="1">
      <alignment horizontal="center" vertical="center"/>
    </xf>
    <xf numFmtId="57" fontId="10" fillId="0" borderId="32" xfId="24" applyNumberFormat="1" applyFont="1" applyBorder="1" applyAlignment="1">
      <alignment horizontal="center" vertical="center"/>
    </xf>
    <xf numFmtId="0" fontId="10" fillId="0" borderId="32" xfId="24" applyFont="1" applyBorder="1" applyAlignment="1">
      <alignment horizontal="center" vertical="center"/>
    </xf>
    <xf numFmtId="0" fontId="19" fillId="0" borderId="32" xfId="24" applyFont="1" applyBorder="1" applyAlignment="1">
      <alignment vertical="center" wrapText="1"/>
    </xf>
    <xf numFmtId="0" fontId="10" fillId="0" borderId="32" xfId="24" applyFont="1" applyBorder="1" applyAlignment="1">
      <alignment vertical="center"/>
    </xf>
    <xf numFmtId="0" fontId="7" fillId="0" borderId="34" xfId="24" applyFont="1" applyBorder="1" applyAlignment="1">
      <alignment horizontal="center" vertical="center"/>
    </xf>
    <xf numFmtId="57" fontId="10" fillId="0" borderId="34" xfId="24" applyNumberFormat="1" applyFont="1" applyBorder="1" applyAlignment="1">
      <alignment horizontal="center" vertical="center"/>
    </xf>
    <xf numFmtId="0" fontId="10" fillId="0" borderId="34" xfId="24" applyFont="1" applyBorder="1" applyAlignment="1">
      <alignment horizontal="center" vertical="center"/>
    </xf>
    <xf numFmtId="0" fontId="19" fillId="0" borderId="34" xfId="24" applyFont="1" applyBorder="1" applyAlignment="1">
      <alignment vertical="center" wrapText="1"/>
    </xf>
    <xf numFmtId="38" fontId="10" fillId="0" borderId="34" xfId="25" applyFont="1" applyFill="1" applyBorder="1" applyAlignment="1">
      <alignment horizontal="center" vertical="center"/>
    </xf>
    <xf numFmtId="177" fontId="10" fillId="0" borderId="34" xfId="24" applyNumberFormat="1" applyFont="1" applyBorder="1" applyAlignment="1">
      <alignment horizontal="center" vertical="center"/>
    </xf>
    <xf numFmtId="0" fontId="10" fillId="0" borderId="34" xfId="24" applyFont="1" applyBorder="1" applyAlignment="1">
      <alignment vertical="center"/>
    </xf>
    <xf numFmtId="0" fontId="7" fillId="0" borderId="33" xfId="24" applyFont="1" applyBorder="1" applyAlignment="1">
      <alignment horizontal="center" vertical="center"/>
    </xf>
    <xf numFmtId="57" fontId="10" fillId="0" borderId="33" xfId="24" applyNumberFormat="1" applyFont="1" applyBorder="1" applyAlignment="1">
      <alignment horizontal="center" vertical="center"/>
    </xf>
    <xf numFmtId="0" fontId="10" fillId="0" borderId="33" xfId="24" applyFont="1" applyBorder="1" applyAlignment="1">
      <alignment horizontal="center" vertical="center"/>
    </xf>
    <xf numFmtId="0" fontId="19" fillId="0" borderId="33" xfId="24" applyFont="1" applyBorder="1" applyAlignment="1">
      <alignment vertical="center" wrapText="1"/>
    </xf>
    <xf numFmtId="177" fontId="10" fillId="0" borderId="33" xfId="24" applyNumberFormat="1" applyFont="1" applyBorder="1" applyAlignment="1">
      <alignment horizontal="center" vertical="center"/>
    </xf>
    <xf numFmtId="0" fontId="10" fillId="0" borderId="33" xfId="24" applyFont="1" applyBorder="1" applyAlignment="1">
      <alignment vertical="center"/>
    </xf>
    <xf numFmtId="177" fontId="10" fillId="0" borderId="32" xfId="24" applyNumberFormat="1" applyFont="1" applyBorder="1" applyAlignment="1">
      <alignment horizontal="center" vertical="center"/>
    </xf>
    <xf numFmtId="0" fontId="10" fillId="0" borderId="32" xfId="24" applyFont="1" applyBorder="1" applyAlignment="1">
      <alignment horizontal="center" vertical="center" wrapText="1"/>
    </xf>
    <xf numFmtId="0" fontId="10" fillId="0" borderId="34" xfId="24" applyFont="1" applyBorder="1" applyAlignment="1">
      <alignment horizontal="center" vertical="center" wrapText="1"/>
    </xf>
    <xf numFmtId="0" fontId="10" fillId="0" borderId="33" xfId="24" applyFont="1" applyBorder="1" applyAlignment="1">
      <alignment horizontal="center" vertical="center" wrapText="1"/>
    </xf>
    <xf numFmtId="0" fontId="19" fillId="0" borderId="32" xfId="24" applyFont="1" applyBorder="1" applyAlignment="1">
      <alignment vertical="center"/>
    </xf>
    <xf numFmtId="0" fontId="19" fillId="0" borderId="34" xfId="24" applyFont="1" applyBorder="1" applyAlignment="1">
      <alignment vertical="center"/>
    </xf>
    <xf numFmtId="0" fontId="19" fillId="0" borderId="33" xfId="24" applyFont="1" applyBorder="1" applyAlignment="1">
      <alignment vertical="center"/>
    </xf>
    <xf numFmtId="1" fontId="10" fillId="0" borderId="32" xfId="24" applyNumberFormat="1" applyFont="1" applyBorder="1" applyAlignment="1">
      <alignment horizontal="center" vertical="center"/>
    </xf>
    <xf numFmtId="194" fontId="10" fillId="0" borderId="34" xfId="24" applyNumberFormat="1" applyFont="1" applyBorder="1" applyAlignment="1">
      <alignment horizontal="center" vertical="center"/>
    </xf>
    <xf numFmtId="0" fontId="18" fillId="0" borderId="34" xfId="24" applyFont="1" applyBorder="1" applyAlignment="1">
      <alignment vertical="center"/>
    </xf>
    <xf numFmtId="0" fontId="10" fillId="0" borderId="34" xfId="24" applyFont="1" applyBorder="1" applyAlignment="1">
      <alignment horizontal="center" vertical="center" shrinkToFit="1"/>
    </xf>
    <xf numFmtId="0" fontId="7" fillId="0" borderId="32" xfId="24" applyFont="1" applyBorder="1" applyAlignment="1">
      <alignment horizontal="center" vertical="center" shrinkToFit="1"/>
    </xf>
    <xf numFmtId="194" fontId="10" fillId="0" borderId="400" xfId="24" applyNumberFormat="1" applyFont="1" applyBorder="1" applyAlignment="1">
      <alignment horizontal="center" vertical="center"/>
    </xf>
    <xf numFmtId="0" fontId="10" fillId="0" borderId="401" xfId="24" applyFont="1" applyBorder="1" applyAlignment="1">
      <alignment horizontal="center" vertical="center"/>
    </xf>
    <xf numFmtId="0" fontId="7" fillId="0" borderId="34" xfId="24" applyFont="1" applyBorder="1" applyAlignment="1">
      <alignment horizontal="center" vertical="center" shrinkToFit="1"/>
    </xf>
    <xf numFmtId="0" fontId="7" fillId="0" borderId="33" xfId="24" applyFont="1" applyBorder="1" applyAlignment="1">
      <alignment horizontal="center" vertical="center" shrinkToFit="1"/>
    </xf>
    <xf numFmtId="177" fontId="10" fillId="0" borderId="34" xfId="24" applyNumberFormat="1" applyFont="1" applyBorder="1" applyAlignment="1">
      <alignment horizontal="center" vertical="center" shrinkToFit="1"/>
    </xf>
    <xf numFmtId="177" fontId="10" fillId="0" borderId="34" xfId="24" applyNumberFormat="1" applyFont="1" applyBorder="1" applyAlignment="1">
      <alignment horizontal="left" vertical="center"/>
    </xf>
    <xf numFmtId="57" fontId="10" fillId="0" borderId="32" xfId="24" applyNumberFormat="1" applyFont="1" applyBorder="1" applyAlignment="1">
      <alignment horizontal="center" vertical="center" wrapText="1"/>
    </xf>
    <xf numFmtId="194" fontId="10" fillId="0" borderId="32" xfId="24" applyNumberFormat="1" applyFont="1" applyBorder="1" applyAlignment="1">
      <alignment horizontal="center" vertical="center"/>
    </xf>
    <xf numFmtId="0" fontId="19" fillId="0" borderId="32" xfId="24" applyFont="1" applyBorder="1" applyAlignment="1">
      <alignment horizontal="center" vertical="center"/>
    </xf>
    <xf numFmtId="0" fontId="19" fillId="0" borderId="32" xfId="24" applyFont="1" applyBorder="1" applyAlignment="1">
      <alignment horizontal="center" vertical="center" wrapText="1"/>
    </xf>
    <xf numFmtId="0" fontId="10" fillId="0" borderId="32" xfId="24" applyFont="1" applyBorder="1" applyAlignment="1">
      <alignment vertical="center" wrapText="1"/>
    </xf>
    <xf numFmtId="0" fontId="19" fillId="0" borderId="34" xfId="24" applyFont="1" applyBorder="1" applyAlignment="1">
      <alignment horizontal="center" vertical="center"/>
    </xf>
    <xf numFmtId="0" fontId="19" fillId="0" borderId="34" xfId="24" applyFont="1" applyBorder="1" applyAlignment="1">
      <alignment horizontal="center" vertical="center" wrapText="1"/>
    </xf>
    <xf numFmtId="0" fontId="10" fillId="0" borderId="34" xfId="24" applyFont="1" applyBorder="1" applyAlignment="1">
      <alignment vertical="center" wrapText="1"/>
    </xf>
    <xf numFmtId="0" fontId="19" fillId="0" borderId="33" xfId="24" applyFont="1" applyBorder="1" applyAlignment="1">
      <alignment horizontal="center" vertical="center"/>
    </xf>
    <xf numFmtId="0" fontId="19" fillId="0" borderId="33" xfId="24" applyFont="1" applyBorder="1" applyAlignment="1">
      <alignment horizontal="center" vertical="center" wrapText="1"/>
    </xf>
    <xf numFmtId="0" fontId="10" fillId="0" borderId="33" xfId="24" applyFont="1" applyBorder="1" applyAlignment="1">
      <alignment vertical="center" wrapText="1"/>
    </xf>
    <xf numFmtId="57" fontId="10" fillId="0" borderId="34" xfId="24" applyNumberFormat="1" applyFont="1" applyBorder="1" applyAlignment="1">
      <alignment horizontal="center" vertical="center" wrapText="1"/>
    </xf>
    <xf numFmtId="0" fontId="10" fillId="0" borderId="50" xfId="24" applyFont="1" applyBorder="1" applyAlignment="1">
      <alignment horizontal="center" vertical="center"/>
    </xf>
    <xf numFmtId="0" fontId="10" fillId="0" borderId="101" xfId="24" applyFont="1" applyBorder="1" applyAlignment="1">
      <alignment horizontal="center" vertical="center"/>
    </xf>
    <xf numFmtId="0" fontId="79" fillId="0" borderId="34" xfId="24" applyFont="1" applyBorder="1" applyAlignment="1">
      <alignment horizontal="center" vertical="center"/>
    </xf>
    <xf numFmtId="194" fontId="79" fillId="0" borderId="34" xfId="24" applyNumberFormat="1" applyFont="1" applyBorder="1" applyAlignment="1">
      <alignment horizontal="center" vertical="center"/>
    </xf>
    <xf numFmtId="0" fontId="10" fillId="0" borderId="75" xfId="24" applyFont="1" applyBorder="1" applyAlignment="1">
      <alignment horizontal="center" vertical="center"/>
    </xf>
    <xf numFmtId="0" fontId="10" fillId="0" borderId="61" xfId="24" applyFont="1" applyBorder="1" applyAlignment="1">
      <alignment horizontal="center" vertical="center"/>
    </xf>
    <xf numFmtId="0" fontId="10" fillId="0" borderId="49" xfId="24" applyFont="1" applyBorder="1" applyAlignment="1">
      <alignment horizontal="center" vertical="center"/>
    </xf>
    <xf numFmtId="0" fontId="10" fillId="0" borderId="126" xfId="24" applyFont="1" applyBorder="1" applyAlignment="1">
      <alignment horizontal="center" vertical="center"/>
    </xf>
    <xf numFmtId="194" fontId="10" fillId="0" borderId="33" xfId="24" applyNumberFormat="1" applyFont="1" applyBorder="1" applyAlignment="1">
      <alignment horizontal="center" vertical="center"/>
    </xf>
    <xf numFmtId="3" fontId="10" fillId="0" borderId="32" xfId="24" applyNumberFormat="1" applyFont="1" applyBorder="1" applyAlignment="1">
      <alignment horizontal="center" vertical="center"/>
    </xf>
    <xf numFmtId="3" fontId="10" fillId="0" borderId="34" xfId="24" applyNumberFormat="1" applyFont="1" applyBorder="1" applyAlignment="1">
      <alignment horizontal="center" vertical="center"/>
    </xf>
    <xf numFmtId="194" fontId="10" fillId="0" borderId="75" xfId="24" applyNumberFormat="1" applyFont="1" applyBorder="1" applyAlignment="1">
      <alignment horizontal="center" vertical="center"/>
    </xf>
    <xf numFmtId="0" fontId="7" fillId="0" borderId="34" xfId="24" applyFont="1" applyBorder="1" applyAlignment="1">
      <alignment horizontal="left" vertical="center"/>
    </xf>
    <xf numFmtId="0" fontId="7" fillId="0" borderId="33" xfId="24" applyFont="1" applyBorder="1" applyAlignment="1">
      <alignment horizontal="left" vertical="center"/>
    </xf>
    <xf numFmtId="0" fontId="10" fillId="0" borderId="0" xfId="24" applyFont="1" applyAlignment="1">
      <alignment horizontal="center" vertical="center"/>
    </xf>
    <xf numFmtId="0" fontId="79" fillId="0" borderId="32" xfId="24" applyFont="1" applyBorder="1" applyAlignment="1">
      <alignment horizontal="center" vertical="center"/>
    </xf>
    <xf numFmtId="57" fontId="10" fillId="0" borderId="32" xfId="24" applyNumberFormat="1" applyFont="1" applyBorder="1" applyAlignment="1">
      <alignment horizontal="center" vertical="center" shrinkToFit="1"/>
    </xf>
    <xf numFmtId="0" fontId="10" fillId="0" borderId="34" xfId="24" applyFont="1" applyBorder="1" applyAlignment="1">
      <alignment horizontal="left" vertical="center" shrinkToFit="1"/>
    </xf>
    <xf numFmtId="0" fontId="10" fillId="0" borderId="34" xfId="24" applyFont="1" applyBorder="1" applyAlignment="1">
      <alignment horizontal="left" vertical="center"/>
    </xf>
    <xf numFmtId="0" fontId="7" fillId="0" borderId="32" xfId="24" applyFont="1" applyBorder="1" applyAlignment="1">
      <alignment horizontal="center" vertical="top" wrapText="1"/>
    </xf>
    <xf numFmtId="0" fontId="7" fillId="0" borderId="34" xfId="24" applyFont="1" applyBorder="1" applyAlignment="1">
      <alignment horizontal="center" vertical="top" wrapText="1"/>
    </xf>
    <xf numFmtId="0" fontId="7" fillId="0" borderId="34" xfId="24" applyFont="1" applyBorder="1" applyAlignment="1">
      <alignment vertical="top" wrapText="1"/>
    </xf>
    <xf numFmtId="177" fontId="10" fillId="0" borderId="34" xfId="24" applyNumberFormat="1" applyFont="1" applyBorder="1" applyAlignment="1">
      <alignment horizontal="center" vertical="center" wrapText="1"/>
    </xf>
    <xf numFmtId="177" fontId="10" fillId="0" borderId="34" xfId="24" applyNumberFormat="1" applyFont="1" applyBorder="1" applyAlignment="1">
      <alignment vertical="center" wrapText="1"/>
    </xf>
    <xf numFmtId="0" fontId="7" fillId="0" borderId="33" xfId="24" applyFont="1" applyBorder="1" applyAlignment="1">
      <alignment horizontal="center" vertical="top" wrapText="1"/>
    </xf>
    <xf numFmtId="0" fontId="7" fillId="0" borderId="33" xfId="24" applyFont="1" applyBorder="1" applyAlignment="1">
      <alignment vertical="top" wrapText="1"/>
    </xf>
    <xf numFmtId="0" fontId="7" fillId="0" borderId="32" xfId="24" applyFont="1" applyBorder="1" applyAlignment="1">
      <alignment horizontal="center" vertical="center" wrapText="1"/>
    </xf>
    <xf numFmtId="0" fontId="7" fillId="0" borderId="34" xfId="24" applyFont="1" applyBorder="1" applyAlignment="1">
      <alignment horizontal="center" vertical="center" wrapText="1"/>
    </xf>
    <xf numFmtId="0" fontId="7" fillId="0" borderId="33" xfId="24" applyFont="1" applyBorder="1" applyAlignment="1">
      <alignment horizontal="center" vertical="center" wrapText="1"/>
    </xf>
    <xf numFmtId="2" fontId="10" fillId="0" borderId="34" xfId="24" applyNumberFormat="1" applyFont="1" applyBorder="1" applyAlignment="1">
      <alignment horizontal="center" vertical="center"/>
    </xf>
    <xf numFmtId="177" fontId="10" fillId="0" borderId="0" xfId="24" applyNumberFormat="1" applyFont="1" applyAlignment="1">
      <alignment horizontal="center" vertical="center"/>
    </xf>
    <xf numFmtId="2" fontId="10" fillId="0" borderId="33" xfId="24" applyNumberFormat="1" applyFont="1" applyBorder="1" applyAlignment="1">
      <alignment horizontal="center" vertical="center"/>
    </xf>
    <xf numFmtId="57" fontId="79" fillId="0" borderId="32" xfId="24" applyNumberFormat="1" applyFont="1" applyBorder="1" applyAlignment="1">
      <alignment horizontal="center" vertical="center"/>
    </xf>
    <xf numFmtId="49" fontId="10" fillId="0" borderId="33" xfId="24" applyNumberFormat="1" applyFont="1" applyBorder="1" applyAlignment="1">
      <alignment horizontal="center" vertical="center" shrinkToFit="1"/>
    </xf>
    <xf numFmtId="0" fontId="7" fillId="0" borderId="34" xfId="24" applyFont="1" applyBorder="1" applyAlignment="1">
      <alignment horizontal="center"/>
    </xf>
    <xf numFmtId="0" fontId="81" fillId="0" borderId="34" xfId="24" applyFont="1" applyBorder="1" applyAlignment="1">
      <alignment vertical="center" wrapText="1"/>
    </xf>
    <xf numFmtId="0" fontId="81" fillId="0" borderId="34" xfId="24" applyFont="1" applyBorder="1" applyAlignment="1">
      <alignment horizontal="center" vertical="center" wrapText="1"/>
    </xf>
    <xf numFmtId="0" fontId="81" fillId="0" borderId="33" xfId="24" applyFont="1" applyBorder="1" applyAlignment="1">
      <alignment vertical="center" wrapText="1"/>
    </xf>
    <xf numFmtId="0" fontId="81" fillId="0" borderId="33" xfId="24" applyFont="1" applyBorder="1" applyAlignment="1">
      <alignment horizontal="center" vertical="center" wrapText="1"/>
    </xf>
    <xf numFmtId="0" fontId="1" fillId="0" borderId="34" xfId="24" applyFont="1" applyBorder="1" applyAlignment="1">
      <alignment horizontal="center" vertical="center"/>
    </xf>
    <xf numFmtId="49" fontId="10" fillId="0" borderId="34" xfId="24" applyNumberFormat="1" applyFont="1" applyBorder="1" applyAlignment="1">
      <alignment horizontal="center" vertical="center"/>
    </xf>
    <xf numFmtId="2" fontId="10" fillId="0" borderId="32" xfId="24" applyNumberFormat="1" applyFont="1" applyBorder="1" applyAlignment="1">
      <alignment horizontal="center" vertical="center"/>
    </xf>
    <xf numFmtId="0" fontId="7" fillId="0" borderId="34" xfId="24" applyFont="1" applyBorder="1" applyAlignment="1">
      <alignment vertical="center" wrapText="1"/>
    </xf>
    <xf numFmtId="57" fontId="10" fillId="0" borderId="34" xfId="24" applyNumberFormat="1" applyFont="1" applyBorder="1" applyAlignment="1">
      <alignment horizontal="center" vertical="center" shrinkToFit="1"/>
    </xf>
    <xf numFmtId="0" fontId="7" fillId="0" borderId="33" xfId="24" applyFont="1" applyBorder="1" applyAlignment="1">
      <alignment vertical="center" wrapText="1"/>
    </xf>
    <xf numFmtId="193" fontId="10" fillId="0" borderId="32" xfId="24" applyNumberFormat="1" applyFont="1" applyBorder="1" applyAlignment="1">
      <alignment horizontal="center" vertical="center"/>
    </xf>
    <xf numFmtId="0" fontId="18" fillId="0" borderId="34" xfId="24" applyFont="1" applyBorder="1" applyAlignment="1">
      <alignment horizontal="center" vertical="center"/>
    </xf>
    <xf numFmtId="0" fontId="20" fillId="0" borderId="34" xfId="24" applyFont="1" applyBorder="1" applyAlignment="1">
      <alignment horizontal="center" vertical="center"/>
    </xf>
    <xf numFmtId="9" fontId="10" fillId="0" borderId="34" xfId="24" applyNumberFormat="1" applyFont="1" applyBorder="1" applyAlignment="1">
      <alignment horizontal="center" vertical="center"/>
    </xf>
    <xf numFmtId="0" fontId="26" fillId="0" borderId="34" xfId="24" applyFont="1" applyBorder="1" applyAlignment="1">
      <alignment horizontal="center" vertical="center"/>
    </xf>
    <xf numFmtId="0" fontId="10" fillId="0" borderId="34" xfId="24" applyFont="1" applyBorder="1" applyAlignment="1">
      <alignment horizontal="right" vertical="center"/>
    </xf>
    <xf numFmtId="188" fontId="10" fillId="0" borderId="32" xfId="25" applyNumberFormat="1" applyFont="1" applyFill="1" applyBorder="1" applyAlignment="1">
      <alignment horizontal="center" vertical="center"/>
    </xf>
    <xf numFmtId="0" fontId="79" fillId="0" borderId="33" xfId="24" applyFont="1" applyBorder="1" applyAlignment="1">
      <alignment horizontal="center" vertical="center"/>
    </xf>
    <xf numFmtId="0" fontId="10" fillId="0" borderId="32" xfId="24" applyFont="1" applyBorder="1" applyAlignment="1">
      <alignment vertical="center" shrinkToFit="1"/>
    </xf>
    <xf numFmtId="0" fontId="10" fillId="0" borderId="34" xfId="24" applyFont="1" applyBorder="1" applyAlignment="1">
      <alignment vertical="center" shrinkToFit="1"/>
    </xf>
    <xf numFmtId="0" fontId="7" fillId="0" borderId="32" xfId="24" applyFont="1" applyBorder="1" applyAlignment="1">
      <alignment vertical="center" wrapText="1"/>
    </xf>
    <xf numFmtId="0" fontId="10" fillId="0" borderId="34" xfId="24" quotePrefix="1" applyFont="1" applyBorder="1" applyAlignment="1">
      <alignment horizontal="center" vertical="center"/>
    </xf>
    <xf numFmtId="3" fontId="10" fillId="0" borderId="33" xfId="24" applyNumberFormat="1" applyFont="1" applyBorder="1" applyAlignment="1">
      <alignment horizontal="center" vertical="center"/>
    </xf>
    <xf numFmtId="0" fontId="18" fillId="0" borderId="34" xfId="24" applyFont="1" applyBorder="1" applyAlignment="1">
      <alignment horizontal="center" vertical="center" shrinkToFit="1"/>
    </xf>
    <xf numFmtId="0" fontId="7" fillId="0" borderId="32" xfId="24" applyFont="1" applyBorder="1" applyAlignment="1">
      <alignment vertical="center"/>
    </xf>
    <xf numFmtId="0" fontId="7" fillId="0" borderId="34" xfId="24" applyFont="1" applyBorder="1" applyAlignment="1">
      <alignment vertical="center"/>
    </xf>
    <xf numFmtId="0" fontId="7" fillId="0" borderId="33" xfId="24" applyFont="1" applyBorder="1" applyAlignment="1">
      <alignment vertical="center"/>
    </xf>
    <xf numFmtId="0" fontId="7" fillId="0" borderId="32" xfId="26" applyBorder="1" applyAlignment="1">
      <alignment horizontal="center" vertical="center" shrinkToFit="1"/>
    </xf>
    <xf numFmtId="57" fontId="10" fillId="0" borderId="32" xfId="26" applyNumberFormat="1" applyFont="1" applyBorder="1" applyAlignment="1">
      <alignment horizontal="center" vertical="center"/>
    </xf>
    <xf numFmtId="0" fontId="10" fillId="0" borderId="32" xfId="26" applyFont="1" applyBorder="1" applyAlignment="1">
      <alignment horizontal="center" vertical="center"/>
    </xf>
    <xf numFmtId="0" fontId="7" fillId="0" borderId="32" xfId="26" applyBorder="1" applyAlignment="1">
      <alignment horizontal="center" vertical="center"/>
    </xf>
    <xf numFmtId="0" fontId="10" fillId="0" borderId="32" xfId="26" applyFont="1" applyBorder="1" applyAlignment="1">
      <alignment vertical="center"/>
    </xf>
    <xf numFmtId="0" fontId="10" fillId="0" borderId="32" xfId="26" applyFont="1" applyBorder="1" applyAlignment="1">
      <alignment vertical="top" wrapText="1"/>
    </xf>
    <xf numFmtId="0" fontId="10" fillId="0" borderId="32" xfId="26" applyFont="1" applyBorder="1" applyAlignment="1">
      <alignment horizontal="center" vertical="center" wrapText="1"/>
    </xf>
    <xf numFmtId="0" fontId="7" fillId="0" borderId="34" xfId="26" applyBorder="1" applyAlignment="1">
      <alignment horizontal="center" vertical="center"/>
    </xf>
    <xf numFmtId="0" fontId="10" fillId="0" borderId="34" xfId="26" applyFont="1" applyBorder="1" applyAlignment="1">
      <alignment vertical="center"/>
    </xf>
    <xf numFmtId="0" fontId="10" fillId="0" borderId="34" xfId="26" applyFont="1" applyBorder="1" applyAlignment="1">
      <alignment horizontal="center" vertical="center"/>
    </xf>
    <xf numFmtId="177" fontId="10" fillId="0" borderId="34" xfId="26" applyNumberFormat="1" applyFont="1" applyBorder="1" applyAlignment="1">
      <alignment horizontal="center" vertical="center"/>
    </xf>
    <xf numFmtId="1" fontId="10" fillId="0" borderId="34" xfId="26" applyNumberFormat="1" applyFont="1" applyBorder="1" applyAlignment="1">
      <alignment horizontal="center" vertical="center"/>
    </xf>
    <xf numFmtId="0" fontId="10" fillId="0" borderId="34" xfId="26" applyFont="1" applyBorder="1" applyAlignment="1">
      <alignment vertical="top" wrapText="1"/>
    </xf>
    <xf numFmtId="0" fontId="10" fillId="0" borderId="34" xfId="26" applyFont="1" applyBorder="1" applyAlignment="1">
      <alignment horizontal="center" vertical="center" wrapText="1"/>
    </xf>
    <xf numFmtId="0" fontId="7" fillId="0" borderId="34" xfId="26" applyBorder="1" applyAlignment="1">
      <alignment horizontal="center" vertical="center" shrinkToFit="1"/>
    </xf>
    <xf numFmtId="0" fontId="19" fillId="0" borderId="39" xfId="24" applyFont="1" applyBorder="1" applyAlignment="1">
      <alignment vertical="center"/>
    </xf>
    <xf numFmtId="0" fontId="10" fillId="0" borderId="38" xfId="24" applyFont="1" applyBorder="1" applyAlignment="1">
      <alignment horizontal="center" vertical="center"/>
    </xf>
    <xf numFmtId="0" fontId="10" fillId="0" borderId="39" xfId="24" applyFont="1" applyBorder="1" applyAlignment="1">
      <alignment horizontal="center" vertical="center"/>
    </xf>
    <xf numFmtId="0" fontId="83" fillId="0" borderId="32" xfId="24" applyFont="1" applyBorder="1" applyAlignment="1">
      <alignment horizontal="center" vertical="center"/>
    </xf>
    <xf numFmtId="0" fontId="83" fillId="0" borderId="34" xfId="24" applyFont="1" applyBorder="1" applyAlignment="1">
      <alignment horizontal="center" vertical="center"/>
    </xf>
    <xf numFmtId="177" fontId="10" fillId="0" borderId="32" xfId="26" applyNumberFormat="1" applyFont="1" applyBorder="1" applyAlignment="1">
      <alignment horizontal="center" vertical="center"/>
    </xf>
    <xf numFmtId="0" fontId="10" fillId="0" borderId="32" xfId="26" applyFont="1" applyBorder="1" applyAlignment="1">
      <alignment horizontal="center" vertical="top" wrapText="1"/>
    </xf>
    <xf numFmtId="0" fontId="7" fillId="0" borderId="34" xfId="26" applyBorder="1" applyAlignment="1">
      <alignment vertical="center"/>
    </xf>
    <xf numFmtId="0" fontId="10" fillId="0" borderId="34" xfId="26" applyFont="1" applyBorder="1" applyAlignment="1">
      <alignment horizontal="center" vertical="top" wrapText="1"/>
    </xf>
    <xf numFmtId="0" fontId="19" fillId="0" borderId="50" xfId="24" applyFont="1" applyBorder="1" applyAlignment="1">
      <alignment vertical="center"/>
    </xf>
    <xf numFmtId="0" fontId="83" fillId="0" borderId="33" xfId="24" applyFont="1" applyBorder="1" applyAlignment="1">
      <alignment horizontal="center" vertical="center"/>
    </xf>
    <xf numFmtId="0" fontId="42" fillId="0" borderId="32" xfId="24" applyFont="1" applyBorder="1" applyAlignment="1">
      <alignment horizontal="center" vertical="center"/>
    </xf>
    <xf numFmtId="57" fontId="31" fillId="0" borderId="32" xfId="24" applyNumberFormat="1" applyFont="1" applyBorder="1" applyAlignment="1">
      <alignment horizontal="center" vertical="center" shrinkToFit="1"/>
    </xf>
    <xf numFmtId="0" fontId="31" fillId="0" borderId="32" xfId="24" applyFont="1" applyBorder="1" applyAlignment="1">
      <alignment horizontal="center" vertical="center"/>
    </xf>
    <xf numFmtId="0" fontId="84" fillId="0" borderId="32" xfId="24" applyFont="1" applyBorder="1" applyAlignment="1">
      <alignment vertical="center" wrapText="1"/>
    </xf>
    <xf numFmtId="0" fontId="84" fillId="0" borderId="32" xfId="24" applyFont="1" applyBorder="1" applyAlignment="1">
      <alignment horizontal="center" vertical="center" wrapText="1"/>
    </xf>
    <xf numFmtId="57" fontId="31" fillId="0" borderId="32" xfId="24" applyNumberFormat="1" applyFont="1" applyBorder="1" applyAlignment="1">
      <alignment horizontal="center" vertical="center"/>
    </xf>
    <xf numFmtId="0" fontId="31" fillId="0" borderId="32" xfId="24" applyFont="1" applyBorder="1" applyAlignment="1">
      <alignment vertical="center"/>
    </xf>
    <xf numFmtId="0" fontId="84" fillId="0" borderId="0" xfId="24" applyFont="1" applyAlignment="1">
      <alignment vertical="center"/>
    </xf>
    <xf numFmtId="0" fontId="42" fillId="0" borderId="34" xfId="24" applyFont="1" applyBorder="1" applyAlignment="1">
      <alignment horizontal="center" vertical="center"/>
    </xf>
    <xf numFmtId="57" fontId="31" fillId="0" borderId="34" xfId="24" applyNumberFormat="1" applyFont="1" applyBorder="1" applyAlignment="1">
      <alignment horizontal="center" vertical="center"/>
    </xf>
    <xf numFmtId="0" fontId="31" fillId="0" borderId="34" xfId="24" applyFont="1" applyBorder="1" applyAlignment="1">
      <alignment horizontal="center" vertical="center"/>
    </xf>
    <xf numFmtId="0" fontId="84" fillId="0" borderId="34" xfId="24" applyFont="1" applyBorder="1" applyAlignment="1">
      <alignment vertical="center" wrapText="1"/>
    </xf>
    <xf numFmtId="0" fontId="84" fillId="0" borderId="34" xfId="24" applyFont="1" applyBorder="1" applyAlignment="1">
      <alignment horizontal="center" vertical="center" wrapText="1"/>
    </xf>
    <xf numFmtId="177" fontId="31" fillId="0" borderId="34" xfId="24" applyNumberFormat="1" applyFont="1" applyBorder="1" applyAlignment="1">
      <alignment horizontal="center" vertical="center"/>
    </xf>
    <xf numFmtId="0" fontId="31" fillId="0" borderId="34" xfId="24" applyFont="1" applyBorder="1" applyAlignment="1">
      <alignment vertical="center"/>
    </xf>
    <xf numFmtId="177" fontId="85" fillId="0" borderId="34" xfId="24" applyNumberFormat="1" applyFont="1" applyBorder="1" applyAlignment="1">
      <alignment horizontal="center" vertical="center"/>
    </xf>
    <xf numFmtId="0" fontId="42" fillId="0" borderId="33" xfId="24" applyFont="1" applyBorder="1" applyAlignment="1">
      <alignment horizontal="center" vertical="center"/>
    </xf>
    <xf numFmtId="57" fontId="31" fillId="0" borderId="33" xfId="24" applyNumberFormat="1" applyFont="1" applyBorder="1" applyAlignment="1">
      <alignment horizontal="center" vertical="center"/>
    </xf>
    <xf numFmtId="0" fontId="31" fillId="0" borderId="33" xfId="24" applyFont="1" applyBorder="1" applyAlignment="1">
      <alignment horizontal="center" vertical="center"/>
    </xf>
    <xf numFmtId="0" fontId="84" fillId="0" borderId="33" xfId="24" applyFont="1" applyBorder="1" applyAlignment="1">
      <alignment vertical="center" wrapText="1"/>
    </xf>
    <xf numFmtId="0" fontId="84" fillId="0" borderId="33" xfId="24" applyFont="1" applyBorder="1" applyAlignment="1">
      <alignment horizontal="center" vertical="center" wrapText="1"/>
    </xf>
    <xf numFmtId="0" fontId="31" fillId="0" borderId="33" xfId="24" applyFont="1" applyBorder="1" applyAlignment="1">
      <alignment vertical="center"/>
    </xf>
    <xf numFmtId="177" fontId="31" fillId="0" borderId="32" xfId="24" applyNumberFormat="1" applyFont="1" applyBorder="1" applyAlignment="1">
      <alignment horizontal="center" vertical="center"/>
    </xf>
    <xf numFmtId="177" fontId="31" fillId="0" borderId="33" xfId="24" applyNumberFormat="1" applyFont="1" applyBorder="1" applyAlignment="1">
      <alignment horizontal="center" vertical="center"/>
    </xf>
    <xf numFmtId="0" fontId="85" fillId="0" borderId="32" xfId="24" applyFont="1" applyBorder="1" applyAlignment="1">
      <alignment horizontal="center" vertical="center"/>
    </xf>
    <xf numFmtId="0" fontId="85" fillId="0" borderId="34" xfId="24" applyFont="1" applyBorder="1" applyAlignment="1">
      <alignment horizontal="center" vertical="center"/>
    </xf>
    <xf numFmtId="0" fontId="43" fillId="0" borderId="34" xfId="24" applyFont="1" applyBorder="1" applyAlignment="1">
      <alignment horizontal="center" vertical="center" shrinkToFit="1"/>
    </xf>
    <xf numFmtId="0" fontId="42" fillId="0" borderId="34" xfId="24" applyFont="1" applyBorder="1" applyAlignment="1">
      <alignment horizontal="left" vertical="center"/>
    </xf>
    <xf numFmtId="0" fontId="42" fillId="0" borderId="32" xfId="24" applyFont="1" applyBorder="1" applyAlignment="1">
      <alignment vertical="top" wrapText="1"/>
    </xf>
    <xf numFmtId="0" fontId="84" fillId="0" borderId="34" xfId="24" applyFont="1" applyBorder="1" applyAlignment="1">
      <alignment vertical="center"/>
    </xf>
    <xf numFmtId="0" fontId="84" fillId="0" borderId="34" xfId="24" applyFont="1" applyBorder="1" applyAlignment="1">
      <alignment horizontal="center" vertical="center"/>
    </xf>
    <xf numFmtId="0" fontId="31" fillId="0" borderId="32" xfId="24" applyFont="1" applyBorder="1" applyAlignment="1">
      <alignment vertical="center" wrapText="1"/>
    </xf>
    <xf numFmtId="0" fontId="31" fillId="0" borderId="32" xfId="24" applyFont="1" applyBorder="1" applyAlignment="1">
      <alignment horizontal="center" vertical="center" wrapText="1"/>
    </xf>
    <xf numFmtId="0" fontId="42" fillId="0" borderId="34" xfId="24" applyFont="1" applyBorder="1" applyAlignment="1">
      <alignment vertical="top" wrapText="1"/>
    </xf>
    <xf numFmtId="0" fontId="31" fillId="0" borderId="34" xfId="24" applyFont="1" applyBorder="1" applyAlignment="1">
      <alignment vertical="center" wrapText="1"/>
    </xf>
    <xf numFmtId="0" fontId="31" fillId="0" borderId="34" xfId="24" applyFont="1" applyBorder="1" applyAlignment="1">
      <alignment horizontal="center" vertical="center" wrapText="1"/>
    </xf>
    <xf numFmtId="0" fontId="31" fillId="0" borderId="0" xfId="24" applyFont="1" applyAlignment="1">
      <alignment horizontal="center" vertical="center"/>
    </xf>
    <xf numFmtId="0" fontId="42" fillId="0" borderId="33" xfId="24" applyFont="1" applyBorder="1" applyAlignment="1">
      <alignment vertical="top" wrapText="1"/>
    </xf>
    <xf numFmtId="0" fontId="31" fillId="0" borderId="33" xfId="24" applyFont="1" applyBorder="1" applyAlignment="1">
      <alignment vertical="center" wrapText="1"/>
    </xf>
    <xf numFmtId="0" fontId="31" fillId="0" borderId="33" xfId="24" applyFont="1" applyBorder="1" applyAlignment="1">
      <alignment horizontal="center" vertical="center" wrapText="1"/>
    </xf>
    <xf numFmtId="0" fontId="84" fillId="0" borderId="32" xfId="24" applyFont="1" applyBorder="1" applyAlignment="1">
      <alignment vertical="center"/>
    </xf>
    <xf numFmtId="0" fontId="84" fillId="0" borderId="32" xfId="24" applyFont="1" applyBorder="1" applyAlignment="1">
      <alignment horizontal="center" vertical="center"/>
    </xf>
    <xf numFmtId="0" fontId="84" fillId="0" borderId="33" xfId="24" applyFont="1" applyBorder="1" applyAlignment="1">
      <alignment vertical="center"/>
    </xf>
    <xf numFmtId="0" fontId="84" fillId="0" borderId="33" xfId="24" applyFont="1" applyBorder="1" applyAlignment="1">
      <alignment horizontal="center" vertical="center"/>
    </xf>
    <xf numFmtId="38" fontId="31" fillId="0" borderId="34" xfId="25" applyFont="1" applyFill="1" applyBorder="1" applyAlignment="1">
      <alignment horizontal="center" vertical="center"/>
    </xf>
    <xf numFmtId="0" fontId="31" fillId="0" borderId="34" xfId="24" quotePrefix="1" applyFont="1" applyBorder="1" applyAlignment="1">
      <alignment horizontal="center" vertical="center"/>
    </xf>
    <xf numFmtId="2" fontId="31" fillId="0" borderId="34" xfId="24" applyNumberFormat="1" applyFont="1" applyBorder="1" applyAlignment="1">
      <alignment horizontal="center" vertical="center"/>
    </xf>
    <xf numFmtId="57" fontId="31" fillId="0" borderId="34" xfId="24" applyNumberFormat="1" applyFont="1" applyBorder="1" applyAlignment="1">
      <alignment horizontal="center" vertical="center" wrapText="1"/>
    </xf>
    <xf numFmtId="57" fontId="31" fillId="0" borderId="34" xfId="24" applyNumberFormat="1" applyFont="1" applyBorder="1" applyAlignment="1">
      <alignment vertical="center" wrapText="1"/>
    </xf>
    <xf numFmtId="0" fontId="42" fillId="0" borderId="75" xfId="24" applyFont="1" applyBorder="1" applyAlignment="1">
      <alignment horizontal="center" vertical="center"/>
    </xf>
    <xf numFmtId="0" fontId="31" fillId="0" borderId="38" xfId="24" applyFont="1" applyBorder="1" applyAlignment="1">
      <alignment horizontal="center" vertical="center"/>
    </xf>
    <xf numFmtId="0" fontId="84" fillId="0" borderId="75" xfId="24" applyFont="1" applyBorder="1" applyAlignment="1">
      <alignment horizontal="center" vertical="center" wrapText="1"/>
    </xf>
    <xf numFmtId="0" fontId="84" fillId="0" borderId="38" xfId="24" applyFont="1" applyBorder="1" applyAlignment="1">
      <alignment horizontal="center" vertical="center" wrapText="1"/>
    </xf>
    <xf numFmtId="0" fontId="31" fillId="0" borderId="61" xfId="24" applyFont="1" applyBorder="1" applyAlignment="1">
      <alignment horizontal="center" vertical="center"/>
    </xf>
    <xf numFmtId="0" fontId="31" fillId="0" borderId="0" xfId="24" applyFont="1" applyAlignment="1">
      <alignment vertical="center"/>
    </xf>
    <xf numFmtId="0" fontId="42" fillId="0" borderId="50" xfId="24" applyFont="1" applyBorder="1" applyAlignment="1">
      <alignment horizontal="center" vertical="center"/>
    </xf>
    <xf numFmtId="0" fontId="84" fillId="0" borderId="50" xfId="24" applyFont="1" applyBorder="1" applyAlignment="1">
      <alignment horizontal="center" vertical="center" wrapText="1"/>
    </xf>
    <xf numFmtId="0" fontId="84" fillId="0" borderId="0" xfId="24" applyFont="1" applyAlignment="1">
      <alignment horizontal="center" vertical="center" wrapText="1"/>
    </xf>
    <xf numFmtId="0" fontId="31" fillId="0" borderId="101" xfId="24" applyFont="1" applyBorder="1" applyAlignment="1">
      <alignment horizontal="center" vertical="center"/>
    </xf>
    <xf numFmtId="0" fontId="42" fillId="0" borderId="32" xfId="24" applyFont="1" applyBorder="1" applyAlignment="1">
      <alignment horizontal="center" vertical="center" wrapText="1"/>
    </xf>
    <xf numFmtId="0" fontId="31" fillId="0" borderId="38" xfId="24" applyFont="1" applyBorder="1" applyAlignment="1">
      <alignment vertical="center"/>
    </xf>
    <xf numFmtId="0" fontId="42" fillId="0" borderId="34" xfId="24" applyFont="1" applyBorder="1" applyAlignment="1">
      <alignment horizontal="center" vertical="center" wrapText="1"/>
    </xf>
    <xf numFmtId="0" fontId="42" fillId="0" borderId="49" xfId="24" applyFont="1" applyBorder="1" applyAlignment="1">
      <alignment horizontal="center" vertical="center"/>
    </xf>
    <xf numFmtId="0" fontId="31" fillId="0" borderId="39" xfId="24" applyFont="1" applyBorder="1" applyAlignment="1">
      <alignment horizontal="center" vertical="center"/>
    </xf>
    <xf numFmtId="0" fontId="42" fillId="0" borderId="33" xfId="24" applyFont="1" applyBorder="1" applyAlignment="1">
      <alignment horizontal="center" vertical="center" wrapText="1"/>
    </xf>
    <xf numFmtId="0" fontId="84" fillId="0" borderId="49" xfId="24" applyFont="1" applyBorder="1" applyAlignment="1">
      <alignment horizontal="center" vertical="center" wrapText="1"/>
    </xf>
    <xf numFmtId="0" fontId="84" fillId="0" borderId="39" xfId="24" applyFont="1" applyBorder="1" applyAlignment="1">
      <alignment horizontal="center" vertical="center" wrapText="1"/>
    </xf>
    <xf numFmtId="0" fontId="31" fillId="0" borderId="126" xfId="24" applyFont="1" applyBorder="1" applyAlignment="1">
      <alignment horizontal="center" vertical="center"/>
    </xf>
    <xf numFmtId="0" fontId="31" fillId="0" borderId="39" xfId="24" applyFont="1" applyBorder="1" applyAlignment="1">
      <alignment vertical="center"/>
    </xf>
    <xf numFmtId="0" fontId="7" fillId="0" borderId="75" xfId="24" applyFont="1" applyBorder="1" applyAlignment="1">
      <alignment horizontal="center" vertical="center"/>
    </xf>
    <xf numFmtId="0" fontId="19" fillId="0" borderId="75" xfId="24" applyFont="1" applyBorder="1" applyAlignment="1">
      <alignment horizontal="center" vertical="center" wrapText="1"/>
    </xf>
    <xf numFmtId="0" fontId="19" fillId="0" borderId="38" xfId="24" applyFont="1" applyBorder="1" applyAlignment="1">
      <alignment horizontal="center" vertical="center" wrapText="1"/>
    </xf>
    <xf numFmtId="0" fontId="10" fillId="0" borderId="38" xfId="24" applyFont="1" applyBorder="1" applyAlignment="1">
      <alignment vertical="center"/>
    </xf>
    <xf numFmtId="0" fontId="7" fillId="0" borderId="50" xfId="24" applyFont="1" applyBorder="1" applyAlignment="1">
      <alignment horizontal="center" vertical="center"/>
    </xf>
    <xf numFmtId="0" fontId="19" fillId="0" borderId="50" xfId="24" applyFont="1" applyBorder="1" applyAlignment="1">
      <alignment horizontal="center" vertical="center" wrapText="1"/>
    </xf>
    <xf numFmtId="0" fontId="19" fillId="0" borderId="0" xfId="24" applyFont="1" applyAlignment="1">
      <alignment horizontal="center" vertical="center" wrapText="1"/>
    </xf>
    <xf numFmtId="0" fontId="7" fillId="0" borderId="49" xfId="24" applyFont="1" applyBorder="1" applyAlignment="1">
      <alignment horizontal="center" vertical="center"/>
    </xf>
    <xf numFmtId="0" fontId="19" fillId="0" borderId="49" xfId="24" applyFont="1" applyBorder="1" applyAlignment="1">
      <alignment horizontal="center" vertical="center" wrapText="1"/>
    </xf>
    <xf numFmtId="0" fontId="19" fillId="0" borderId="39" xfId="24" applyFont="1" applyBorder="1" applyAlignment="1">
      <alignment horizontal="center" vertical="center" wrapText="1"/>
    </xf>
    <xf numFmtId="0" fontId="10" fillId="0" borderId="39" xfId="24" applyFont="1" applyBorder="1" applyAlignment="1">
      <alignment vertical="center"/>
    </xf>
    <xf numFmtId="193" fontId="18" fillId="0" borderId="32" xfId="24" applyNumberFormat="1" applyFont="1" applyBorder="1" applyAlignment="1">
      <alignment horizontal="center" vertical="center"/>
    </xf>
    <xf numFmtId="177" fontId="19" fillId="0" borderId="32" xfId="24" applyNumberFormat="1" applyFont="1" applyBorder="1" applyAlignment="1">
      <alignment horizontal="center" vertical="center"/>
    </xf>
    <xf numFmtId="177" fontId="19" fillId="0" borderId="34" xfId="24" applyNumberFormat="1" applyFont="1" applyBorder="1" applyAlignment="1">
      <alignment horizontal="center" vertical="center"/>
    </xf>
    <xf numFmtId="177" fontId="19" fillId="0" borderId="33" xfId="24" applyNumberFormat="1" applyFont="1" applyBorder="1" applyAlignment="1">
      <alignment horizontal="center" vertical="center"/>
    </xf>
    <xf numFmtId="0" fontId="10" fillId="0" borderId="38" xfId="24" applyFont="1" applyBorder="1" applyAlignment="1">
      <alignment horizontal="right" vertical="center"/>
    </xf>
    <xf numFmtId="0" fontId="10" fillId="0" borderId="61" xfId="24" applyFont="1" applyBorder="1" applyAlignment="1">
      <alignment horizontal="left" vertical="center"/>
    </xf>
    <xf numFmtId="0" fontId="24" fillId="0" borderId="0" xfId="24" applyFont="1" applyAlignment="1">
      <alignment horizontal="right" vertical="center"/>
    </xf>
    <xf numFmtId="0" fontId="10" fillId="0" borderId="101" xfId="24" applyFont="1" applyBorder="1" applyAlignment="1">
      <alignment horizontal="left" vertical="center"/>
    </xf>
    <xf numFmtId="0" fontId="7" fillId="0" borderId="31" xfId="24" applyFont="1" applyBorder="1" applyAlignment="1">
      <alignment vertical="center"/>
    </xf>
    <xf numFmtId="0" fontId="19" fillId="0" borderId="31" xfId="24" applyFont="1" applyBorder="1" applyAlignment="1">
      <alignment vertical="center"/>
    </xf>
    <xf numFmtId="0" fontId="86" fillId="0" borderId="0" xfId="2" applyFont="1"/>
    <xf numFmtId="0" fontId="75" fillId="0" borderId="0" xfId="2" applyFont="1"/>
    <xf numFmtId="0" fontId="75" fillId="0" borderId="0" xfId="2" applyFont="1" applyAlignment="1">
      <alignment horizontal="center"/>
    </xf>
    <xf numFmtId="3" fontId="80" fillId="0" borderId="0" xfId="2" applyNumberFormat="1" applyFont="1"/>
    <xf numFmtId="0" fontId="10" fillId="0" borderId="39" xfId="2" applyFont="1" applyBorder="1" applyAlignment="1">
      <alignment horizontal="right" vertical="center"/>
    </xf>
    <xf numFmtId="0" fontId="87" fillId="0" borderId="22" xfId="2" applyFont="1" applyBorder="1" applyAlignment="1">
      <alignment horizontal="distributed" vertical="center"/>
    </xf>
    <xf numFmtId="0" fontId="88" fillId="0" borderId="43" xfId="2" applyFont="1" applyBorder="1" applyAlignment="1">
      <alignment horizontal="center" vertical="center"/>
    </xf>
    <xf numFmtId="0" fontId="88" fillId="0" borderId="346" xfId="2" applyFont="1" applyBorder="1" applyAlignment="1">
      <alignment horizontal="center" vertical="center"/>
    </xf>
    <xf numFmtId="0" fontId="88" fillId="0" borderId="51" xfId="2" applyFont="1" applyBorder="1" applyAlignment="1">
      <alignment vertical="center"/>
    </xf>
    <xf numFmtId="0" fontId="88" fillId="0" borderId="31" xfId="2" applyFont="1" applyBorder="1" applyAlignment="1">
      <alignment horizontal="center" vertical="center"/>
    </xf>
    <xf numFmtId="0" fontId="88" fillId="0" borderId="347" xfId="2" applyFont="1" applyBorder="1" applyAlignment="1">
      <alignment horizontal="center" vertical="center"/>
    </xf>
    <xf numFmtId="0" fontId="88" fillId="0" borderId="347" xfId="2" applyFont="1" applyBorder="1" applyAlignment="1">
      <alignment vertical="center"/>
    </xf>
    <xf numFmtId="0" fontId="87" fillId="0" borderId="1" xfId="2" applyFont="1" applyBorder="1" applyAlignment="1">
      <alignment horizontal="distributed" vertical="center"/>
    </xf>
    <xf numFmtId="0" fontId="87" fillId="0" borderId="21" xfId="2" applyFont="1" applyBorder="1" applyAlignment="1">
      <alignment horizontal="distributed" vertical="center"/>
    </xf>
    <xf numFmtId="0" fontId="80" fillId="0" borderId="347" xfId="2" applyFont="1" applyBorder="1" applyAlignment="1">
      <alignment vertical="center" wrapText="1"/>
    </xf>
    <xf numFmtId="0" fontId="88" fillId="0" borderId="18" xfId="2" applyFont="1" applyBorder="1" applyAlignment="1">
      <alignment horizontal="center" vertical="center"/>
    </xf>
    <xf numFmtId="0" fontId="88" fillId="0" borderId="105" xfId="2" applyFont="1" applyBorder="1" applyAlignment="1">
      <alignment horizontal="center" vertical="center"/>
    </xf>
    <xf numFmtId="0" fontId="80" fillId="0" borderId="2" xfId="2" applyFont="1" applyBorder="1" applyAlignment="1">
      <alignment vertical="center" wrapText="1"/>
    </xf>
    <xf numFmtId="0" fontId="88" fillId="0" borderId="347" xfId="2" applyFont="1" applyBorder="1" applyAlignment="1">
      <alignment vertical="center" shrinkToFit="1"/>
    </xf>
    <xf numFmtId="0" fontId="87" fillId="0" borderId="16" xfId="2" applyFont="1" applyBorder="1" applyAlignment="1">
      <alignment horizontal="distributed" vertical="center"/>
    </xf>
    <xf numFmtId="0" fontId="88" fillId="0" borderId="60" xfId="2" applyFont="1" applyBorder="1" applyAlignment="1">
      <alignment horizontal="center" vertical="center"/>
    </xf>
    <xf numFmtId="0" fontId="88" fillId="0" borderId="58" xfId="2" applyFont="1" applyBorder="1" applyAlignment="1">
      <alignment horizontal="center" vertical="center"/>
    </xf>
    <xf numFmtId="0" fontId="88" fillId="0" borderId="59" xfId="2" applyFont="1" applyBorder="1" applyAlignment="1">
      <alignment vertical="center"/>
    </xf>
    <xf numFmtId="0" fontId="7" fillId="0" borderId="0" xfId="4" applyFont="1" applyAlignment="1">
      <alignment horizontal="center" vertical="center" wrapText="1"/>
    </xf>
    <xf numFmtId="0" fontId="7" fillId="0" borderId="0" xfId="4" applyFont="1" applyAlignment="1">
      <alignment vertical="center" wrapText="1"/>
    </xf>
    <xf numFmtId="0" fontId="7" fillId="0" borderId="39" xfId="4" applyFont="1" applyBorder="1" applyAlignment="1">
      <alignment horizontal="center" vertical="center" wrapText="1"/>
    </xf>
    <xf numFmtId="0" fontId="7" fillId="0" borderId="31" xfId="4" applyFont="1" applyBorder="1" applyAlignment="1">
      <alignment horizontal="center" vertical="center" shrinkToFit="1"/>
    </xf>
    <xf numFmtId="0" fontId="7" fillId="0" borderId="31" xfId="4" applyFont="1" applyBorder="1" applyAlignment="1">
      <alignment horizontal="center" vertical="center" wrapText="1"/>
    </xf>
    <xf numFmtId="0" fontId="7" fillId="0" borderId="31" xfId="4" applyFont="1" applyBorder="1" applyAlignment="1">
      <alignment horizontal="center" vertical="center"/>
    </xf>
    <xf numFmtId="0" fontId="7" fillId="0" borderId="31" xfId="4" applyFont="1" applyBorder="1" applyAlignment="1">
      <alignment horizontal="left" vertical="center" wrapText="1"/>
    </xf>
    <xf numFmtId="178" fontId="7" fillId="0" borderId="31" xfId="4" applyNumberFormat="1" applyFont="1" applyBorder="1" applyAlignment="1">
      <alignment horizontal="center" vertical="center"/>
    </xf>
    <xf numFmtId="0" fontId="3" fillId="2" borderId="20" xfId="0" applyFont="1" applyFill="1" applyBorder="1" applyAlignment="1">
      <alignment horizontal="distributed" vertical="center"/>
    </xf>
    <xf numFmtId="0" fontId="3" fillId="2" borderId="21" xfId="0" applyFont="1" applyFill="1" applyBorder="1" applyAlignment="1">
      <alignment horizontal="distributed" vertical="center"/>
    </xf>
    <xf numFmtId="0" fontId="3" fillId="2" borderId="22" xfId="0" applyFont="1" applyFill="1" applyBorder="1" applyAlignment="1">
      <alignment horizontal="distributed" vertical="center"/>
    </xf>
    <xf numFmtId="0" fontId="3" fillId="0" borderId="18" xfId="0" applyFont="1" applyFill="1" applyBorder="1" applyAlignment="1">
      <alignment horizontal="distributed" vertical="center"/>
    </xf>
    <xf numFmtId="0" fontId="3" fillId="0" borderId="3" xfId="0" applyFont="1" applyFill="1" applyBorder="1" applyAlignment="1">
      <alignment horizontal="distributed" vertical="center"/>
    </xf>
    <xf numFmtId="0" fontId="3" fillId="0" borderId="18" xfId="0" applyFont="1" applyBorder="1" applyAlignment="1">
      <alignment horizontal="distributed" vertical="center"/>
    </xf>
    <xf numFmtId="0" fontId="3" fillId="0" borderId="24" xfId="0" applyFont="1" applyBorder="1" applyAlignment="1">
      <alignment horizontal="distributed" vertical="center"/>
    </xf>
    <xf numFmtId="0" fontId="3" fillId="0" borderId="3" xfId="0" applyFont="1" applyBorder="1" applyAlignment="1">
      <alignment horizontal="distributed" vertical="center"/>
    </xf>
    <xf numFmtId="0" fontId="3" fillId="0" borderId="25" xfId="0" applyFont="1" applyFill="1" applyBorder="1" applyAlignment="1">
      <alignment horizontal="distributed" vertical="center"/>
    </xf>
    <xf numFmtId="0" fontId="3" fillId="0" borderId="25" xfId="0" applyFont="1" applyBorder="1" applyAlignment="1">
      <alignment horizontal="distributed" vertical="center"/>
    </xf>
    <xf numFmtId="0" fontId="3" fillId="0" borderId="13" xfId="0" applyFont="1" applyBorder="1" applyAlignment="1">
      <alignment horizontal="distributed" vertical="center"/>
    </xf>
    <xf numFmtId="0" fontId="3" fillId="2" borderId="16" xfId="0" applyFont="1" applyFill="1" applyBorder="1" applyAlignment="1">
      <alignment horizontal="distributed" vertical="center"/>
    </xf>
    <xf numFmtId="0" fontId="3" fillId="2" borderId="23" xfId="0" applyFont="1" applyFill="1" applyBorder="1" applyAlignment="1">
      <alignment horizontal="distributed" vertical="center"/>
    </xf>
    <xf numFmtId="0" fontId="3" fillId="2" borderId="8" xfId="0" applyFont="1" applyFill="1" applyBorder="1" applyAlignment="1">
      <alignment horizontal="distributed" vertical="center"/>
    </xf>
    <xf numFmtId="0" fontId="3" fillId="2" borderId="20" xfId="0" applyFont="1" applyFill="1" applyBorder="1" applyAlignment="1">
      <alignment horizontal="distributed" vertical="center" wrapText="1"/>
    </xf>
    <xf numFmtId="0" fontId="3" fillId="0" borderId="26" xfId="0" applyFont="1" applyFill="1" applyBorder="1" applyAlignment="1" applyProtection="1">
      <alignment horizontal="center" vertical="center"/>
    </xf>
    <xf numFmtId="0" fontId="3" fillId="0" borderId="27" xfId="0" applyFont="1" applyFill="1" applyBorder="1" applyAlignment="1">
      <alignment horizontal="center" vertical="center"/>
    </xf>
    <xf numFmtId="0" fontId="3" fillId="2" borderId="1" xfId="0" applyFont="1" applyFill="1" applyBorder="1" applyAlignment="1">
      <alignment horizontal="distributed" vertical="center" wrapText="1"/>
    </xf>
    <xf numFmtId="0" fontId="3" fillId="2" borderId="1" xfId="0" applyFont="1" applyFill="1" applyBorder="1" applyAlignment="1">
      <alignment horizontal="distributed" vertical="center"/>
    </xf>
    <xf numFmtId="0" fontId="3" fillId="2" borderId="16" xfId="0" applyFont="1" applyFill="1" applyBorder="1" applyAlignment="1">
      <alignment horizontal="distributed" vertical="center" wrapText="1"/>
    </xf>
    <xf numFmtId="0" fontId="3" fillId="0" borderId="18" xfId="0" applyFont="1" applyFill="1" applyBorder="1" applyAlignment="1">
      <alignment horizontal="distributed" vertical="center" wrapText="1"/>
    </xf>
    <xf numFmtId="0" fontId="3" fillId="0" borderId="3" xfId="0" applyFont="1" applyFill="1" applyBorder="1" applyAlignment="1">
      <alignment horizontal="distributed" vertical="center" wrapText="1"/>
    </xf>
    <xf numFmtId="0" fontId="3" fillId="0" borderId="24" xfId="0" applyFont="1" applyFill="1" applyBorder="1" applyAlignment="1">
      <alignment horizontal="distributed" vertical="center"/>
    </xf>
    <xf numFmtId="0" fontId="3" fillId="0" borderId="28" xfId="0" applyFont="1" applyFill="1" applyBorder="1" applyAlignment="1">
      <alignment horizontal="distributed" vertical="center"/>
    </xf>
    <xf numFmtId="0" fontId="3" fillId="0" borderId="13" xfId="0" applyFont="1" applyFill="1" applyBorder="1" applyAlignment="1">
      <alignment horizontal="distributed" vertical="center"/>
    </xf>
    <xf numFmtId="0" fontId="3" fillId="0" borderId="19" xfId="0" applyFont="1" applyBorder="1" applyAlignment="1">
      <alignment horizontal="distributed" vertical="center"/>
    </xf>
    <xf numFmtId="0" fontId="3" fillId="2" borderId="17" xfId="0" applyFont="1" applyFill="1" applyBorder="1" applyAlignment="1">
      <alignment horizontal="distributed" vertical="center"/>
    </xf>
    <xf numFmtId="0" fontId="3" fillId="0" borderId="28" xfId="0" applyFont="1" applyFill="1" applyBorder="1" applyAlignment="1">
      <alignment horizontal="distributed" vertical="center" wrapText="1"/>
    </xf>
    <xf numFmtId="0" fontId="3" fillId="2" borderId="29" xfId="0" applyFont="1" applyFill="1" applyBorder="1" applyAlignment="1">
      <alignment horizontal="distributed" vertical="center"/>
    </xf>
    <xf numFmtId="0" fontId="4" fillId="0" borderId="0" xfId="0" applyFont="1" applyAlignment="1">
      <alignment horizontal="left"/>
    </xf>
    <xf numFmtId="0" fontId="6" fillId="0" borderId="30" xfId="0" applyFont="1" applyBorder="1" applyAlignment="1">
      <alignment horizontal="left"/>
    </xf>
    <xf numFmtId="0" fontId="3" fillId="0" borderId="18" xfId="0" applyFont="1" applyFill="1" applyBorder="1" applyAlignment="1">
      <alignment horizontal="distributed" vertical="center" shrinkToFit="1"/>
    </xf>
    <xf numFmtId="0" fontId="3" fillId="0" borderId="24" xfId="0" applyFont="1" applyFill="1" applyBorder="1" applyAlignment="1">
      <alignment horizontal="distributed" vertical="center" shrinkToFit="1"/>
    </xf>
    <xf numFmtId="0" fontId="3" fillId="0" borderId="3" xfId="0" applyFont="1" applyFill="1" applyBorder="1" applyAlignment="1">
      <alignment horizontal="distributed" vertical="center" shrinkToFit="1"/>
    </xf>
    <xf numFmtId="0" fontId="3" fillId="2" borderId="8" xfId="0" applyFont="1" applyFill="1" applyBorder="1" applyAlignment="1">
      <alignment horizontal="distributed" vertical="center" wrapText="1"/>
    </xf>
    <xf numFmtId="0" fontId="0" fillId="0" borderId="32" xfId="0" applyBorder="1" applyAlignment="1">
      <alignment horizontal="center" vertical="center" wrapText="1"/>
    </xf>
    <xf numFmtId="0" fontId="0" fillId="0" borderId="36" xfId="0" applyBorder="1" applyAlignment="1">
      <alignment horizontal="center" vertical="center"/>
    </xf>
    <xf numFmtId="0" fontId="0" fillId="0" borderId="31" xfId="0" applyBorder="1" applyAlignment="1">
      <alignment horizontal="center" vertical="center"/>
    </xf>
    <xf numFmtId="0" fontId="0" fillId="0" borderId="31" xfId="0" applyBorder="1" applyAlignment="1">
      <alignment horizontal="center" vertical="center" wrapText="1"/>
    </xf>
    <xf numFmtId="0" fontId="0" fillId="0" borderId="33" xfId="0" applyBorder="1" applyAlignment="1">
      <alignment horizontal="center" vertical="center"/>
    </xf>
    <xf numFmtId="0" fontId="0" fillId="0" borderId="32" xfId="0" applyBorder="1" applyAlignment="1">
      <alignment horizontal="center" vertical="center"/>
    </xf>
    <xf numFmtId="0" fontId="0" fillId="0" borderId="34" xfId="0" applyBorder="1" applyAlignment="1">
      <alignment horizontal="center" vertical="center"/>
    </xf>
    <xf numFmtId="0" fontId="0" fillId="0" borderId="33" xfId="0" applyBorder="1" applyAlignment="1">
      <alignment horizontal="center" vertical="center" wrapText="1"/>
    </xf>
    <xf numFmtId="0" fontId="4" fillId="0" borderId="58" xfId="1" applyFont="1" applyBorder="1" applyAlignment="1">
      <alignment horizontal="center" vertical="center"/>
    </xf>
    <xf numFmtId="0" fontId="4" fillId="0" borderId="59" xfId="1" applyFont="1" applyBorder="1" applyAlignment="1">
      <alignment horizontal="center" vertical="center"/>
    </xf>
    <xf numFmtId="0" fontId="4" fillId="0" borderId="40" xfId="1" applyFont="1" applyBorder="1" applyAlignment="1">
      <alignment horizontal="distributed" vertical="center" wrapText="1"/>
    </xf>
    <xf numFmtId="0" fontId="4" fillId="0" borderId="8" xfId="1" applyFont="1" applyBorder="1" applyAlignment="1">
      <alignment horizontal="distributed" vertical="center" wrapText="1"/>
    </xf>
    <xf numFmtId="57" fontId="4" fillId="0" borderId="41" xfId="1" applyNumberFormat="1" applyFont="1" applyBorder="1" applyAlignment="1">
      <alignment horizontal="center" vertical="center" wrapText="1"/>
    </xf>
    <xf numFmtId="57" fontId="4" fillId="0" borderId="33" xfId="1" applyNumberFormat="1" applyFont="1" applyBorder="1" applyAlignment="1">
      <alignment horizontal="center" vertical="center" wrapText="1"/>
    </xf>
    <xf numFmtId="37" fontId="4" fillId="0" borderId="41" xfId="1" applyNumberFormat="1" applyFont="1" applyBorder="1" applyAlignment="1">
      <alignment horizontal="center" vertical="center"/>
    </xf>
    <xf numFmtId="37" fontId="4" fillId="0" borderId="33" xfId="1" applyNumberFormat="1" applyFont="1" applyBorder="1" applyAlignment="1">
      <alignment horizontal="center" vertical="center"/>
    </xf>
    <xf numFmtId="49" fontId="4" fillId="0" borderId="51" xfId="1" applyNumberFormat="1" applyFont="1" applyBorder="1" applyAlignment="1">
      <alignment horizontal="center" vertical="center"/>
    </xf>
    <xf numFmtId="49" fontId="4" fillId="0" borderId="3" xfId="1" applyNumberFormat="1" applyFont="1" applyBorder="1" applyAlignment="1">
      <alignment horizontal="center" vertical="center"/>
    </xf>
    <xf numFmtId="0" fontId="4" fillId="0" borderId="53" xfId="1" applyFont="1" applyBorder="1" applyAlignment="1">
      <alignment horizontal="center" vertical="center"/>
    </xf>
    <xf numFmtId="0" fontId="4" fillId="0" borderId="54" xfId="1" applyFont="1" applyBorder="1" applyAlignment="1">
      <alignment horizontal="center" vertical="center"/>
    </xf>
    <xf numFmtId="37" fontId="4" fillId="0" borderId="55" xfId="1" applyNumberFormat="1" applyFont="1" applyBorder="1" applyAlignment="1">
      <alignment horizontal="center" vertical="center"/>
    </xf>
    <xf numFmtId="37" fontId="4" fillId="0" borderId="15" xfId="1" applyNumberFormat="1" applyFont="1" applyBorder="1" applyAlignment="1">
      <alignment horizontal="center" vertical="center"/>
    </xf>
    <xf numFmtId="0" fontId="4" fillId="0" borderId="8" xfId="1" applyFont="1" applyBorder="1" applyAlignment="1">
      <alignment horizontal="distributed" vertical="center"/>
    </xf>
    <xf numFmtId="178" fontId="4" fillId="0" borderId="51" xfId="1" applyNumberFormat="1" applyFont="1" applyBorder="1" applyAlignment="1">
      <alignment horizontal="center" vertical="center"/>
    </xf>
    <xf numFmtId="178" fontId="4" fillId="0" borderId="3" xfId="1" applyNumberFormat="1" applyFont="1" applyBorder="1" applyAlignment="1">
      <alignment horizontal="center" vertical="center"/>
    </xf>
    <xf numFmtId="0" fontId="10" fillId="0" borderId="8" xfId="1" applyFont="1" applyBorder="1" applyAlignment="1">
      <alignment horizontal="distributed" vertical="center" wrapText="1"/>
    </xf>
    <xf numFmtId="0" fontId="10" fillId="0" borderId="33" xfId="1" applyFont="1" applyBorder="1" applyAlignment="1">
      <alignment horizontal="center" vertical="center" wrapText="1"/>
    </xf>
    <xf numFmtId="0" fontId="4" fillId="0" borderId="23" xfId="1" applyFont="1" applyBorder="1" applyAlignment="1">
      <alignment horizontal="distributed" vertical="center" wrapText="1"/>
    </xf>
    <xf numFmtId="57" fontId="4" fillId="0" borderId="41" xfId="1" applyNumberFormat="1" applyFont="1" applyBorder="1" applyAlignment="1">
      <alignment horizontal="center" vertical="center"/>
    </xf>
    <xf numFmtId="57" fontId="4" fillId="0" borderId="34" xfId="1" applyNumberFormat="1" applyFont="1" applyBorder="1" applyAlignment="1">
      <alignment horizontal="center" vertical="center"/>
    </xf>
    <xf numFmtId="57" fontId="4" fillId="0" borderId="33" xfId="1" applyNumberFormat="1" applyFont="1" applyBorder="1" applyAlignment="1">
      <alignment horizontal="center" vertical="center"/>
    </xf>
    <xf numFmtId="37" fontId="4" fillId="0" borderId="34" xfId="1" applyNumberFormat="1" applyFont="1" applyBorder="1" applyAlignment="1">
      <alignment horizontal="center" vertical="center"/>
    </xf>
    <xf numFmtId="178" fontId="4" fillId="0" borderId="24" xfId="1" applyNumberFormat="1" applyFont="1" applyBorder="1" applyAlignment="1">
      <alignment horizontal="center" vertical="center"/>
    </xf>
    <xf numFmtId="0" fontId="10" fillId="0" borderId="23" xfId="1" applyFont="1" applyBorder="1" applyAlignment="1">
      <alignment horizontal="distributed" vertical="center" wrapText="1"/>
    </xf>
    <xf numFmtId="0" fontId="10" fillId="0" borderId="34" xfId="1" applyFont="1" applyBorder="1" applyAlignment="1">
      <alignment horizontal="center" vertical="center" wrapText="1"/>
    </xf>
    <xf numFmtId="0" fontId="4" fillId="0" borderId="43" xfId="1" applyFont="1" applyBorder="1" applyAlignment="1">
      <alignment horizontal="center" vertical="center" wrapText="1"/>
    </xf>
    <xf numFmtId="0" fontId="4" fillId="0" borderId="44" xfId="1" applyFont="1" applyBorder="1" applyAlignment="1">
      <alignment horizontal="center" vertical="center" wrapText="1"/>
    </xf>
    <xf numFmtId="0" fontId="10" fillId="0" borderId="17" xfId="1" applyFont="1" applyBorder="1" applyAlignment="1">
      <alignment horizontal="distributed" vertical="center" wrapText="1"/>
    </xf>
    <xf numFmtId="0" fontId="4" fillId="0" borderId="41" xfId="1" applyFont="1" applyBorder="1" applyAlignment="1">
      <alignment horizontal="distributed" vertical="center" wrapText="1"/>
    </xf>
    <xf numFmtId="0" fontId="10" fillId="0" borderId="45" xfId="1" applyFont="1" applyBorder="1" applyAlignment="1">
      <alignment horizontal="distributed" vertical="center" wrapText="1"/>
    </xf>
    <xf numFmtId="176" fontId="4" fillId="0" borderId="41" xfId="1" applyNumberFormat="1" applyFont="1" applyBorder="1" applyAlignment="1">
      <alignment horizontal="distributed" vertical="center" wrapText="1"/>
    </xf>
    <xf numFmtId="177" fontId="4" fillId="0" borderId="41" xfId="1" applyNumberFormat="1" applyFont="1" applyBorder="1" applyAlignment="1">
      <alignment horizontal="distributed" vertical="center" wrapText="1"/>
    </xf>
    <xf numFmtId="0" fontId="4" fillId="0" borderId="42" xfId="1" applyFont="1" applyBorder="1" applyAlignment="1">
      <alignment horizontal="distributed" vertical="center" wrapText="1"/>
    </xf>
    <xf numFmtId="0" fontId="10" fillId="0" borderId="46" xfId="1" applyFont="1" applyBorder="1" applyAlignment="1">
      <alignment horizontal="distributed" vertical="center" wrapText="1"/>
    </xf>
    <xf numFmtId="0" fontId="4" fillId="0" borderId="40" xfId="2" applyFont="1" applyBorder="1" applyAlignment="1">
      <alignment horizontal="distributed" vertical="center" wrapText="1"/>
    </xf>
    <xf numFmtId="0" fontId="4" fillId="0" borderId="8" xfId="2" applyFont="1" applyBorder="1" applyAlignment="1">
      <alignment horizontal="distributed" vertical="center" wrapText="1"/>
    </xf>
    <xf numFmtId="0" fontId="4" fillId="0" borderId="23" xfId="2" applyFont="1" applyBorder="1" applyAlignment="1">
      <alignment horizontal="distributed" vertical="center" wrapText="1"/>
    </xf>
    <xf numFmtId="0" fontId="4" fillId="0" borderId="26" xfId="2" applyFont="1" applyBorder="1" applyAlignment="1">
      <alignment horizontal="center" vertical="center"/>
    </xf>
    <xf numFmtId="0" fontId="4" fillId="0" borderId="63" xfId="2" applyFont="1" applyBorder="1" applyAlignment="1">
      <alignment horizontal="center" vertical="center"/>
    </xf>
    <xf numFmtId="0" fontId="4" fillId="0" borderId="41" xfId="2" applyFont="1" applyBorder="1" applyAlignment="1">
      <alignment horizontal="distributed" vertical="center" wrapText="1"/>
    </xf>
    <xf numFmtId="0" fontId="10" fillId="0" borderId="45" xfId="2" applyFont="1" applyBorder="1" applyAlignment="1">
      <alignment horizontal="distributed" vertical="center" wrapText="1"/>
    </xf>
    <xf numFmtId="0" fontId="4" fillId="0" borderId="51" xfId="2" applyFont="1" applyBorder="1" applyAlignment="1">
      <alignment horizontal="distributed" vertical="center" wrapText="1"/>
    </xf>
    <xf numFmtId="0" fontId="10" fillId="0" borderId="19" xfId="2" applyFont="1" applyBorder="1" applyAlignment="1">
      <alignment horizontal="distributed" vertical="center" wrapText="1"/>
    </xf>
    <xf numFmtId="0" fontId="10" fillId="0" borderId="17" xfId="2" applyFont="1" applyBorder="1" applyAlignment="1">
      <alignment horizontal="distributed" vertical="center" wrapText="1"/>
    </xf>
    <xf numFmtId="0" fontId="19" fillId="0" borderId="6"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9" xfId="0" applyFont="1" applyBorder="1" applyAlignment="1">
      <alignment horizontal="center" vertical="center" wrapText="1"/>
    </xf>
    <xf numFmtId="0" fontId="19" fillId="0" borderId="31" xfId="0" applyFont="1" applyBorder="1" applyAlignment="1">
      <alignment horizontal="distributed" vertical="center" wrapText="1"/>
    </xf>
    <xf numFmtId="0" fontId="19" fillId="0" borderId="43" xfId="0" applyFont="1" applyBorder="1" applyAlignment="1">
      <alignment horizontal="center" vertical="center" wrapText="1"/>
    </xf>
    <xf numFmtId="0" fontId="19" fillId="0" borderId="66" xfId="0" applyFont="1" applyBorder="1" applyAlignment="1">
      <alignment horizontal="center" vertical="center" wrapText="1"/>
    </xf>
    <xf numFmtId="0" fontId="19" fillId="0" borderId="48" xfId="0" applyFont="1" applyBorder="1" applyAlignment="1">
      <alignment horizontal="center"/>
    </xf>
    <xf numFmtId="0" fontId="19" fillId="0" borderId="64" xfId="0" applyFont="1" applyBorder="1" applyAlignment="1">
      <alignment horizontal="center"/>
    </xf>
    <xf numFmtId="0" fontId="19" fillId="0" borderId="65" xfId="0" applyFont="1" applyBorder="1" applyAlignment="1">
      <alignment horizontal="center"/>
    </xf>
    <xf numFmtId="0" fontId="19" fillId="0" borderId="43" xfId="0" applyFont="1" applyBorder="1" applyAlignment="1">
      <alignment horizontal="center"/>
    </xf>
    <xf numFmtId="0" fontId="19" fillId="0" borderId="51" xfId="0" applyFont="1" applyBorder="1" applyAlignment="1">
      <alignment horizontal="center" textRotation="255" wrapText="1"/>
    </xf>
    <xf numFmtId="0" fontId="19" fillId="0" borderId="19" xfId="0" applyFont="1" applyBorder="1" applyAlignment="1">
      <alignment horizontal="center" textRotation="255" wrapText="1"/>
    </xf>
    <xf numFmtId="0" fontId="19" fillId="0" borderId="41" xfId="0" applyFont="1" applyBorder="1" applyAlignment="1">
      <alignment horizontal="center" wrapText="1"/>
    </xf>
    <xf numFmtId="0" fontId="19" fillId="0" borderId="45" xfId="0" applyFont="1" applyBorder="1" applyAlignment="1">
      <alignment horizontal="center" wrapText="1"/>
    </xf>
    <xf numFmtId="0" fontId="20" fillId="0" borderId="41" xfId="0" applyFont="1" applyBorder="1" applyAlignment="1">
      <alignment horizontal="center" wrapText="1"/>
    </xf>
    <xf numFmtId="0" fontId="20" fillId="0" borderId="45" xfId="0" applyFont="1" applyBorder="1" applyAlignment="1">
      <alignment horizontal="center" wrapText="1"/>
    </xf>
    <xf numFmtId="0" fontId="19" fillId="0" borderId="40"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43" xfId="0" applyFont="1" applyBorder="1" applyAlignment="1">
      <alignment horizontal="distributed" vertical="center" wrapText="1"/>
    </xf>
    <xf numFmtId="0" fontId="19" fillId="0" borderId="66" xfId="0" applyFont="1" applyBorder="1" applyAlignment="1">
      <alignment horizontal="distributed" vertical="center" wrapText="1"/>
    </xf>
    <xf numFmtId="0" fontId="19" fillId="0" borderId="8" xfId="0" applyFont="1" applyBorder="1" applyAlignment="1">
      <alignment horizontal="center" vertical="center" wrapText="1"/>
    </xf>
    <xf numFmtId="0" fontId="19" fillId="0" borderId="33" xfId="0" applyFont="1" applyBorder="1" applyAlignment="1">
      <alignment horizontal="distributed" vertical="center" wrapText="1"/>
    </xf>
    <xf numFmtId="0" fontId="19" fillId="0" borderId="41" xfId="0" applyFont="1" applyBorder="1" applyAlignment="1">
      <alignment horizontal="distributed" vertical="center" wrapText="1"/>
    </xf>
    <xf numFmtId="0" fontId="19" fillId="0" borderId="34" xfId="0" applyFont="1" applyBorder="1" applyAlignment="1">
      <alignment horizontal="distributed" vertical="center" wrapText="1"/>
    </xf>
    <xf numFmtId="0" fontId="19" fillId="0" borderId="45" xfId="0" applyFont="1" applyBorder="1" applyAlignment="1">
      <alignment horizontal="distributed" vertical="center" wrapText="1"/>
    </xf>
    <xf numFmtId="0" fontId="19" fillId="0" borderId="43" xfId="0" applyFont="1" applyBorder="1" applyAlignment="1">
      <alignment horizontal="distributed" vertical="center"/>
    </xf>
    <xf numFmtId="0" fontId="19" fillId="0" borderId="31" xfId="0" applyFont="1" applyBorder="1" applyAlignment="1">
      <alignment horizontal="distributed" vertical="center"/>
    </xf>
    <xf numFmtId="0" fontId="0" fillId="0" borderId="23" xfId="0" applyBorder="1" applyAlignment="1">
      <alignment horizontal="center" vertical="center" wrapText="1"/>
    </xf>
    <xf numFmtId="0" fontId="19" fillId="0" borderId="41" xfId="0" applyFont="1" applyBorder="1" applyAlignment="1">
      <alignment horizontal="center" vertical="center" wrapText="1"/>
    </xf>
    <xf numFmtId="0" fontId="19" fillId="0" borderId="34" xfId="0" applyFont="1" applyBorder="1" applyAlignment="1">
      <alignment horizontal="center" vertical="center" wrapText="1"/>
    </xf>
    <xf numFmtId="0" fontId="19" fillId="0" borderId="45" xfId="0" applyFont="1" applyBorder="1" applyAlignment="1">
      <alignment horizontal="center" vertical="center" wrapText="1"/>
    </xf>
    <xf numFmtId="0" fontId="24" fillId="0" borderId="32" xfId="4" applyFont="1" applyBorder="1" applyAlignment="1">
      <alignment horizontal="distributed" vertical="center" wrapText="1"/>
    </xf>
    <xf numFmtId="0" fontId="24" fillId="0" borderId="34" xfId="4" applyFont="1" applyBorder="1" applyAlignment="1">
      <alignment horizontal="distributed" vertical="center" wrapText="1"/>
    </xf>
    <xf numFmtId="0" fontId="24" fillId="0" borderId="33" xfId="4" applyFont="1" applyBorder="1" applyAlignment="1">
      <alignment horizontal="distributed" vertical="center" wrapText="1"/>
    </xf>
    <xf numFmtId="0" fontId="7" fillId="0" borderId="33" xfId="4" applyFont="1" applyBorder="1" applyAlignment="1">
      <alignment horizontal="distributed" vertical="center" wrapText="1"/>
    </xf>
    <xf numFmtId="0" fontId="24" fillId="0" borderId="75" xfId="4" applyFont="1" applyBorder="1" applyAlignment="1">
      <alignment horizontal="distributed" vertical="center" wrapText="1"/>
    </xf>
    <xf numFmtId="0" fontId="24" fillId="0" borderId="11" xfId="4" applyFont="1" applyBorder="1" applyAlignment="1">
      <alignment horizontal="center" vertical="center" wrapText="1"/>
    </xf>
    <xf numFmtId="0" fontId="24" fillId="0" borderId="10" xfId="4" applyFont="1" applyBorder="1" applyAlignment="1">
      <alignment horizontal="center" vertical="center" wrapText="1"/>
    </xf>
    <xf numFmtId="0" fontId="24" fillId="0" borderId="76" xfId="4" applyFont="1" applyBorder="1" applyAlignment="1">
      <alignment horizontal="center" vertical="center" wrapText="1"/>
    </xf>
    <xf numFmtId="0" fontId="24" fillId="0" borderId="31" xfId="4" applyFont="1" applyBorder="1" applyAlignment="1">
      <alignment horizontal="distributed" vertical="center" wrapText="1"/>
    </xf>
    <xf numFmtId="0" fontId="19" fillId="0" borderId="40" xfId="4" applyFont="1" applyBorder="1" applyAlignment="1">
      <alignment horizontal="distributed" vertical="center"/>
    </xf>
    <xf numFmtId="0" fontId="19" fillId="0" borderId="17" xfId="4" applyFont="1" applyBorder="1" applyAlignment="1">
      <alignment horizontal="distributed" vertical="center"/>
    </xf>
    <xf numFmtId="0" fontId="19" fillId="0" borderId="55" xfId="4" applyFont="1" applyBorder="1" applyAlignment="1">
      <alignment horizontal="center" vertical="center" wrapText="1"/>
    </xf>
    <xf numFmtId="0" fontId="19" fillId="0" borderId="53" xfId="4" applyFont="1" applyBorder="1" applyAlignment="1">
      <alignment horizontal="center" vertical="center" wrapText="1"/>
    </xf>
    <xf numFmtId="0" fontId="19" fillId="0" borderId="15" xfId="4" applyFont="1" applyBorder="1" applyAlignment="1">
      <alignment horizontal="center" vertical="center" wrapText="1"/>
    </xf>
    <xf numFmtId="0" fontId="19" fillId="0" borderId="40" xfId="4" applyFont="1" applyBorder="1" applyAlignment="1">
      <alignment horizontal="distributed" vertical="center" wrapText="1"/>
    </xf>
    <xf numFmtId="0" fontId="19" fillId="0" borderId="23" xfId="4" applyFont="1" applyBorder="1" applyAlignment="1">
      <alignment horizontal="distributed" vertical="center" wrapText="1"/>
    </xf>
    <xf numFmtId="0" fontId="19" fillId="0" borderId="17" xfId="4" applyFont="1" applyBorder="1" applyAlignment="1">
      <alignment horizontal="distributed" vertical="center" wrapText="1"/>
    </xf>
    <xf numFmtId="0" fontId="19" fillId="0" borderId="32" xfId="4" applyFont="1" applyBorder="1" applyAlignment="1">
      <alignment vertical="center" wrapText="1"/>
    </xf>
    <xf numFmtId="0" fontId="19" fillId="0" borderId="33" xfId="4" applyFont="1" applyBorder="1" applyAlignment="1">
      <alignment vertical="center" wrapText="1"/>
    </xf>
    <xf numFmtId="0" fontId="25" fillId="0" borderId="33" xfId="4" applyFont="1" applyBorder="1"/>
    <xf numFmtId="0" fontId="19" fillId="0" borderId="45" xfId="4" applyFont="1" applyBorder="1" applyAlignment="1">
      <alignment vertical="center" wrapText="1"/>
    </xf>
    <xf numFmtId="0" fontId="19" fillId="0" borderId="32" xfId="4" applyFont="1" applyBorder="1" applyAlignment="1">
      <alignment horizontal="left" vertical="center" wrapText="1"/>
    </xf>
    <xf numFmtId="0" fontId="19" fillId="0" borderId="45" xfId="4" applyFont="1" applyBorder="1" applyAlignment="1">
      <alignment horizontal="left" vertical="center" wrapText="1"/>
    </xf>
    <xf numFmtId="0" fontId="19" fillId="0" borderId="6" xfId="4" applyFont="1" applyBorder="1" applyAlignment="1">
      <alignment horizontal="distributed" vertical="center" wrapText="1"/>
    </xf>
    <xf numFmtId="0" fontId="19" fillId="0" borderId="1" xfId="4" applyFont="1" applyBorder="1" applyAlignment="1">
      <alignment horizontal="distributed" vertical="center" wrapText="1"/>
    </xf>
    <xf numFmtId="0" fontId="19" fillId="0" borderId="16" xfId="4" applyFont="1" applyBorder="1" applyAlignment="1">
      <alignment horizontal="distributed" vertical="center" wrapText="1"/>
    </xf>
    <xf numFmtId="0" fontId="19" fillId="0" borderId="41" xfId="4" applyFont="1" applyBorder="1" applyAlignment="1">
      <alignment vertical="center" wrapText="1"/>
    </xf>
    <xf numFmtId="0" fontId="19" fillId="0" borderId="34" xfId="4" applyFont="1" applyBorder="1" applyAlignment="1">
      <alignment vertical="center" wrapText="1"/>
    </xf>
    <xf numFmtId="0" fontId="19" fillId="0" borderId="23" xfId="4" applyFont="1" applyBorder="1" applyAlignment="1">
      <alignment horizontal="distributed" vertical="center"/>
    </xf>
    <xf numFmtId="0" fontId="19" fillId="0" borderId="46" xfId="4" applyFont="1" applyBorder="1" applyAlignment="1">
      <alignment horizontal="center" vertical="center" wrapText="1"/>
    </xf>
    <xf numFmtId="0" fontId="19" fillId="0" borderId="30" xfId="4" applyFont="1" applyBorder="1" applyAlignment="1">
      <alignment horizontal="center" vertical="center" wrapText="1"/>
    </xf>
    <xf numFmtId="0" fontId="19" fillId="0" borderId="77" xfId="4" applyFont="1" applyBorder="1" applyAlignment="1">
      <alignment horizontal="center" vertical="center" wrapText="1"/>
    </xf>
    <xf numFmtId="0" fontId="19" fillId="0" borderId="40" xfId="4" applyFont="1" applyBorder="1" applyAlignment="1">
      <alignment horizontal="center" vertical="center"/>
    </xf>
    <xf numFmtId="0" fontId="19" fillId="0" borderId="23" xfId="4" applyFont="1" applyBorder="1" applyAlignment="1">
      <alignment horizontal="center" vertical="center"/>
    </xf>
    <xf numFmtId="0" fontId="19" fillId="0" borderId="17" xfId="4" applyFont="1" applyBorder="1" applyAlignment="1">
      <alignment horizontal="center" vertical="center"/>
    </xf>
    <xf numFmtId="57" fontId="0" fillId="0" borderId="32" xfId="0" applyNumberFormat="1" applyBorder="1" applyAlignment="1">
      <alignment horizontal="center" vertical="center"/>
    </xf>
    <xf numFmtId="0" fontId="0" fillId="0" borderId="11" xfId="0" applyBorder="1" applyAlignment="1">
      <alignment horizontal="center" vertical="center"/>
    </xf>
    <xf numFmtId="0" fontId="0" fillId="0" borderId="76" xfId="0" applyBorder="1" applyAlignment="1">
      <alignment horizontal="center" vertical="center"/>
    </xf>
    <xf numFmtId="57" fontId="0" fillId="0" borderId="33" xfId="0" applyNumberFormat="1" applyBorder="1" applyAlignment="1">
      <alignment horizontal="center" vertical="center"/>
    </xf>
    <xf numFmtId="0" fontId="0" fillId="0" borderId="32" xfId="0" applyBorder="1" applyAlignment="1">
      <alignment horizontal="center" vertical="center" shrinkToFit="1"/>
    </xf>
    <xf numFmtId="0" fontId="0" fillId="0" borderId="33" xfId="0" applyBorder="1" applyAlignment="1">
      <alignment horizontal="center" vertical="center" shrinkToFit="1"/>
    </xf>
    <xf numFmtId="0" fontId="20" fillId="0" borderId="80" xfId="5" applyFont="1" applyBorder="1" applyAlignment="1">
      <alignment horizontal="center" vertical="center" wrapText="1"/>
    </xf>
    <xf numFmtId="0" fontId="20" fillId="0" borderId="81" xfId="5" applyFont="1" applyBorder="1" applyAlignment="1">
      <alignment horizontal="center" vertical="center"/>
    </xf>
    <xf numFmtId="0" fontId="20" fillId="0" borderId="84" xfId="5" applyFont="1" applyBorder="1" applyAlignment="1">
      <alignment horizontal="center" vertical="center"/>
    </xf>
    <xf numFmtId="0" fontId="20" fillId="0" borderId="85" xfId="5" applyFont="1" applyBorder="1" applyAlignment="1">
      <alignment horizontal="center" vertical="center"/>
    </xf>
    <xf numFmtId="0" fontId="20" fillId="0" borderId="86" xfId="5" applyFont="1" applyBorder="1" applyAlignment="1">
      <alignment horizontal="center" vertical="center" textRotation="255"/>
    </xf>
    <xf numFmtId="0" fontId="20" fillId="0" borderId="23" xfId="5" applyFont="1" applyBorder="1" applyAlignment="1">
      <alignment horizontal="center" vertical="center" textRotation="255"/>
    </xf>
    <xf numFmtId="0" fontId="20" fillId="0" borderId="17" xfId="5" applyFont="1" applyBorder="1" applyAlignment="1">
      <alignment horizontal="center" vertical="center" textRotation="255"/>
    </xf>
    <xf numFmtId="0" fontId="20" fillId="0" borderId="37" xfId="5" applyFont="1" applyBorder="1" applyAlignment="1">
      <alignment horizontal="distributed" vertical="center"/>
    </xf>
    <xf numFmtId="0" fontId="20" fillId="0" borderId="31" xfId="5" applyFont="1" applyBorder="1" applyAlignment="1">
      <alignment horizontal="distributed" vertical="center"/>
    </xf>
    <xf numFmtId="0" fontId="20" fillId="0" borderId="87" xfId="5" applyFont="1" applyBorder="1" applyAlignment="1">
      <alignment horizontal="distributed" vertical="center" wrapText="1"/>
    </xf>
    <xf numFmtId="0" fontId="20" fillId="0" borderId="2" xfId="5" applyFont="1" applyBorder="1" applyAlignment="1">
      <alignment horizontal="distributed" vertical="center" wrapText="1"/>
    </xf>
    <xf numFmtId="0" fontId="20" fillId="0" borderId="33" xfId="5" applyFont="1" applyBorder="1" applyAlignment="1">
      <alignment horizontal="distributed" vertical="center" wrapText="1"/>
    </xf>
    <xf numFmtId="0" fontId="20" fillId="0" borderId="3" xfId="5" applyFont="1" applyBorder="1" applyAlignment="1">
      <alignment horizontal="distributed" vertical="center" wrapText="1"/>
    </xf>
    <xf numFmtId="0" fontId="20" fillId="0" borderId="31" xfId="5" applyFont="1" applyBorder="1" applyAlignment="1">
      <alignment horizontal="distributed" vertical="center" wrapText="1"/>
    </xf>
    <xf numFmtId="0" fontId="20" fillId="0" borderId="2" xfId="5" applyFont="1" applyBorder="1" applyAlignment="1">
      <alignment horizontal="distributed" vertical="center"/>
    </xf>
    <xf numFmtId="0" fontId="20" fillId="0" borderId="3" xfId="5" applyFont="1" applyBorder="1" applyAlignment="1">
      <alignment horizontal="distributed" vertical="center"/>
    </xf>
    <xf numFmtId="0" fontId="20" fillId="3" borderId="31" xfId="5" applyFont="1" applyFill="1" applyBorder="1" applyAlignment="1">
      <alignment horizontal="distributed" vertical="center" wrapText="1"/>
    </xf>
    <xf numFmtId="0" fontId="20" fillId="3" borderId="31" xfId="5" applyFont="1" applyFill="1" applyBorder="1" applyAlignment="1">
      <alignment horizontal="distributed" vertical="center"/>
    </xf>
    <xf numFmtId="0" fontId="20" fillId="3" borderId="2" xfId="5" applyFont="1" applyFill="1" applyBorder="1" applyAlignment="1">
      <alignment horizontal="distributed" vertical="center" wrapText="1"/>
    </xf>
    <xf numFmtId="0" fontId="20" fillId="3" borderId="2" xfId="5" applyFont="1" applyFill="1" applyBorder="1" applyAlignment="1">
      <alignment horizontal="distributed" vertical="center"/>
    </xf>
    <xf numFmtId="0" fontId="20" fillId="0" borderId="33" xfId="5" applyFont="1" applyBorder="1" applyAlignment="1">
      <alignment horizontal="distributed" vertical="center"/>
    </xf>
    <xf numFmtId="0" fontId="20" fillId="0" borderId="66" xfId="5" applyFont="1" applyBorder="1" applyAlignment="1">
      <alignment horizontal="distributed" vertical="center"/>
    </xf>
    <xf numFmtId="0" fontId="20" fillId="0" borderId="14" xfId="5" applyFont="1" applyBorder="1" applyAlignment="1">
      <alignment horizontal="distributed" vertical="center"/>
    </xf>
    <xf numFmtId="0" fontId="20" fillId="0" borderId="32" xfId="5" applyFont="1" applyBorder="1" applyAlignment="1">
      <alignment horizontal="distributed" vertical="center"/>
    </xf>
    <xf numFmtId="0" fontId="20" fillId="0" borderId="34" xfId="5" applyFont="1" applyBorder="1" applyAlignment="1">
      <alignment horizontal="distributed" vertical="center"/>
    </xf>
    <xf numFmtId="0" fontId="20" fillId="0" borderId="18" xfId="5" applyFont="1" applyBorder="1" applyAlignment="1">
      <alignment horizontal="distributed" vertical="center"/>
    </xf>
    <xf numFmtId="0" fontId="20" fillId="0" borderId="24" xfId="5" applyFont="1" applyBorder="1" applyAlignment="1">
      <alignment horizontal="distributed" vertical="center"/>
    </xf>
    <xf numFmtId="0" fontId="20" fillId="0" borderId="79" xfId="5" applyFont="1" applyBorder="1" applyAlignment="1">
      <alignment horizontal="center" vertical="center" wrapText="1"/>
    </xf>
    <xf numFmtId="0" fontId="20" fillId="0" borderId="0" xfId="5" applyFont="1" applyAlignment="1">
      <alignment horizontal="center" vertical="center" wrapText="1"/>
    </xf>
    <xf numFmtId="0" fontId="20" fillId="0" borderId="114" xfId="5" applyFont="1" applyBorder="1" applyAlignment="1">
      <alignment horizontal="center" vertical="center"/>
    </xf>
    <xf numFmtId="0" fontId="20" fillId="3" borderId="33" xfId="5" applyFont="1" applyFill="1" applyBorder="1" applyAlignment="1">
      <alignment horizontal="distributed" vertical="center"/>
    </xf>
    <xf numFmtId="0" fontId="20" fillId="3" borderId="3" xfId="5" applyFont="1" applyFill="1" applyBorder="1" applyAlignment="1">
      <alignment horizontal="distributed" vertical="center" wrapText="1"/>
    </xf>
    <xf numFmtId="0" fontId="20" fillId="3" borderId="33" xfId="5" applyFont="1" applyFill="1" applyBorder="1" applyAlignment="1">
      <alignment horizontal="distributed" vertical="center" wrapText="1"/>
    </xf>
    <xf numFmtId="0" fontId="20" fillId="3" borderId="66" xfId="5" applyFont="1" applyFill="1" applyBorder="1" applyAlignment="1">
      <alignment horizontal="distributed" vertical="center"/>
    </xf>
    <xf numFmtId="0" fontId="20" fillId="3" borderId="14" xfId="5" applyFont="1" applyFill="1" applyBorder="1" applyAlignment="1">
      <alignment horizontal="distributed" vertical="center"/>
    </xf>
    <xf numFmtId="0" fontId="10" fillId="0" borderId="26" xfId="0" applyFont="1" applyBorder="1" applyAlignment="1">
      <alignment horizontal="center" vertical="center"/>
    </xf>
    <xf numFmtId="0" fontId="10" fillId="0" borderId="63" xfId="0" applyFont="1" applyBorder="1" applyAlignment="1">
      <alignment horizontal="center" vertical="center"/>
    </xf>
    <xf numFmtId="0" fontId="10" fillId="0" borderId="22" xfId="0" applyFont="1" applyBorder="1" applyAlignment="1">
      <alignment horizontal="center" vertical="center"/>
    </xf>
    <xf numFmtId="0" fontId="10" fillId="0" borderId="126" xfId="0" applyFont="1" applyBorder="1" applyAlignment="1">
      <alignment horizontal="center" vertical="center"/>
    </xf>
    <xf numFmtId="0" fontId="10" fillId="0" borderId="20" xfId="0" applyFont="1" applyBorder="1" applyAlignment="1">
      <alignment horizontal="center" vertical="center"/>
    </xf>
    <xf numFmtId="0" fontId="10" fillId="0" borderId="61" xfId="0" applyFont="1" applyBorder="1" applyAlignment="1">
      <alignment horizontal="center" vertical="center"/>
    </xf>
    <xf numFmtId="0" fontId="0" fillId="0" borderId="47" xfId="0" applyBorder="1" applyAlignment="1">
      <alignment horizontal="center" vertical="center" shrinkToFit="1"/>
    </xf>
    <xf numFmtId="0" fontId="0" fillId="0" borderId="64"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xf>
    <xf numFmtId="0" fontId="0" fillId="0" borderId="1" xfId="0" applyBorder="1" applyAlignment="1">
      <alignment horizontal="center" vertical="center"/>
    </xf>
    <xf numFmtId="0" fontId="0" fillId="0" borderId="16" xfId="0" applyBorder="1" applyAlignment="1">
      <alignment horizontal="center" vertical="center"/>
    </xf>
    <xf numFmtId="0" fontId="0" fillId="0" borderId="6" xfId="0" applyBorder="1" applyAlignment="1">
      <alignment horizontal="center" vertical="center" wrapText="1"/>
    </xf>
    <xf numFmtId="0" fontId="0" fillId="0" borderId="29" xfId="0" applyBorder="1" applyAlignment="1">
      <alignment horizontal="center" vertical="center" wrapText="1"/>
    </xf>
    <xf numFmtId="0" fontId="0" fillId="0" borderId="43" xfId="0" applyBorder="1" applyAlignment="1">
      <alignment horizontal="center" vertical="center" wrapText="1"/>
    </xf>
    <xf numFmtId="0" fontId="0" fillId="0" borderId="66" xfId="0" applyBorder="1" applyAlignment="1">
      <alignment horizontal="center" vertical="center" wrapText="1"/>
    </xf>
    <xf numFmtId="0" fontId="0" fillId="0" borderId="44" xfId="0" applyBorder="1" applyAlignment="1">
      <alignment horizontal="center" vertical="center" wrapText="1"/>
    </xf>
    <xf numFmtId="0" fontId="0" fillId="0" borderId="14" xfId="0" applyBorder="1" applyAlignment="1">
      <alignment horizontal="center" vertical="center" wrapText="1"/>
    </xf>
    <xf numFmtId="0" fontId="0" fillId="0" borderId="1" xfId="0" applyBorder="1" applyAlignment="1">
      <alignment horizontal="center" vertical="center" wrapText="1"/>
    </xf>
    <xf numFmtId="0" fontId="0" fillId="0" borderId="127" xfId="0" applyBorder="1" applyAlignment="1">
      <alignment horizontal="center" vertical="center"/>
    </xf>
    <xf numFmtId="0" fontId="0" fillId="0" borderId="131" xfId="0" applyBorder="1" applyAlignment="1">
      <alignment horizontal="center" vertical="center"/>
    </xf>
    <xf numFmtId="0" fontId="0" fillId="0" borderId="132" xfId="0" applyBorder="1" applyAlignment="1">
      <alignment horizontal="center" vertical="center"/>
    </xf>
    <xf numFmtId="0" fontId="0" fillId="0" borderId="134" xfId="0" applyBorder="1" applyAlignment="1">
      <alignment horizontal="center" vertical="center"/>
    </xf>
    <xf numFmtId="0" fontId="0" fillId="0" borderId="135" xfId="0" applyBorder="1" applyAlignment="1">
      <alignment horizontal="center" vertical="center"/>
    </xf>
    <xf numFmtId="0" fontId="0" fillId="0" borderId="136" xfId="0" applyBorder="1" applyAlignment="1">
      <alignment horizontal="center" vertical="center"/>
    </xf>
    <xf numFmtId="0" fontId="0" fillId="0" borderId="137" xfId="0" applyBorder="1" applyAlignment="1">
      <alignment horizontal="center" vertical="center" shrinkToFit="1"/>
    </xf>
    <xf numFmtId="0" fontId="0" fillId="0" borderId="138" xfId="0" applyBorder="1" applyAlignment="1">
      <alignment horizontal="center" vertical="center" shrinkToFit="1"/>
    </xf>
    <xf numFmtId="0" fontId="0" fillId="0" borderId="65" xfId="0" applyBorder="1" applyAlignment="1">
      <alignment horizontal="center" vertical="center" shrinkToFit="1"/>
    </xf>
    <xf numFmtId="0" fontId="0" fillId="0" borderId="43" xfId="0" applyBorder="1" applyAlignment="1">
      <alignment horizontal="center" vertical="center" shrinkToFit="1"/>
    </xf>
    <xf numFmtId="0" fontId="0" fillId="0" borderId="48" xfId="0" applyBorder="1" applyAlignment="1">
      <alignment horizontal="center" vertical="center" shrinkToFit="1"/>
    </xf>
    <xf numFmtId="0" fontId="0" fillId="0" borderId="66" xfId="0" applyBorder="1" applyAlignment="1">
      <alignment horizontal="center" vertical="center" shrinkToFit="1"/>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6" xfId="0" applyBorder="1" applyAlignment="1">
      <alignment horizontal="center" vertical="center" textRotation="255"/>
    </xf>
    <xf numFmtId="0" fontId="0" fillId="0" borderId="1" xfId="0" applyBorder="1" applyAlignment="1">
      <alignment horizontal="center" vertical="center" textRotation="255"/>
    </xf>
    <xf numFmtId="0" fontId="0" fillId="0" borderId="128" xfId="0" applyBorder="1" applyAlignment="1">
      <alignment horizontal="center" vertical="center" textRotation="255"/>
    </xf>
    <xf numFmtId="0" fontId="0" fillId="0" borderId="141" xfId="0" applyBorder="1" applyAlignment="1">
      <alignment horizontal="center" vertical="center" textRotation="255"/>
    </xf>
    <xf numFmtId="0" fontId="0" fillId="0" borderId="143" xfId="0" applyBorder="1" applyAlignment="1">
      <alignment horizontal="center" vertical="center" textRotation="255"/>
    </xf>
    <xf numFmtId="0" fontId="0" fillId="0" borderId="148" xfId="0" applyBorder="1" applyAlignment="1">
      <alignment horizontal="center" vertical="center" textRotation="255"/>
    </xf>
    <xf numFmtId="0" fontId="0" fillId="0" borderId="65" xfId="0" applyBorder="1" applyAlignment="1">
      <alignment horizontal="center" vertical="center" textRotation="255"/>
    </xf>
    <xf numFmtId="0" fontId="0" fillId="0" borderId="76" xfId="0" applyBorder="1" applyAlignment="1">
      <alignment horizontal="center" vertical="center" textRotation="255"/>
    </xf>
    <xf numFmtId="0" fontId="0" fillId="0" borderId="149" xfId="0" applyBorder="1" applyAlignment="1">
      <alignment horizontal="center" vertical="center" textRotation="255"/>
    </xf>
    <xf numFmtId="0" fontId="0" fillId="0" borderId="43" xfId="0" applyBorder="1" applyAlignment="1">
      <alignment horizontal="center" vertical="center" textRotation="255"/>
    </xf>
    <xf numFmtId="0" fontId="0" fillId="0" borderId="31" xfId="0" applyBorder="1" applyAlignment="1">
      <alignment horizontal="center" vertical="center" textRotation="255"/>
    </xf>
    <xf numFmtId="0" fontId="0" fillId="0" borderId="35" xfId="0" applyBorder="1" applyAlignment="1">
      <alignment horizontal="center" vertical="center" textRotation="255"/>
    </xf>
    <xf numFmtId="0" fontId="0" fillId="0" borderId="144" xfId="0" applyBorder="1" applyAlignment="1">
      <alignment horizontal="center" vertical="center"/>
    </xf>
    <xf numFmtId="0" fontId="0" fillId="0" borderId="145" xfId="0" applyBorder="1" applyAlignment="1">
      <alignment horizontal="center" vertical="center"/>
    </xf>
    <xf numFmtId="0" fontId="0" fillId="0" borderId="150" xfId="0" applyBorder="1" applyAlignment="1">
      <alignment horizontal="center" vertical="center"/>
    </xf>
    <xf numFmtId="0" fontId="0" fillId="0" borderId="151" xfId="0" applyBorder="1" applyAlignment="1">
      <alignment horizontal="center" vertical="center"/>
    </xf>
    <xf numFmtId="0" fontId="24" fillId="0" borderId="31" xfId="4" applyFont="1" applyBorder="1" applyAlignment="1">
      <alignment horizontal="center" vertical="center"/>
    </xf>
    <xf numFmtId="0" fontId="24" fillId="0" borderId="31" xfId="4" applyFont="1" applyBorder="1" applyAlignment="1">
      <alignment horizontal="center" vertical="center" shrinkToFit="1"/>
    </xf>
    <xf numFmtId="0" fontId="7" fillId="0" borderId="31" xfId="4" applyFont="1" applyBorder="1" applyAlignment="1">
      <alignment horizontal="distributed" vertical="center" wrapText="1"/>
    </xf>
    <xf numFmtId="0" fontId="24" fillId="0" borderId="31" xfId="4" applyFont="1" applyBorder="1" applyAlignment="1">
      <alignment horizontal="center" vertical="center" wrapText="1"/>
    </xf>
    <xf numFmtId="0" fontId="24" fillId="0" borderId="32" xfId="4" applyFont="1" applyBorder="1" applyAlignment="1">
      <alignment horizontal="center" vertical="center"/>
    </xf>
    <xf numFmtId="0" fontId="24" fillId="0" borderId="34" xfId="4" applyFont="1" applyBorder="1" applyAlignment="1">
      <alignment horizontal="center" vertical="center"/>
    </xf>
    <xf numFmtId="0" fontId="24" fillId="0" borderId="33" xfId="4" applyFont="1" applyBorder="1" applyAlignment="1">
      <alignment horizontal="center" vertical="center"/>
    </xf>
    <xf numFmtId="0" fontId="22" fillId="0" borderId="31" xfId="4" applyBorder="1" applyAlignment="1">
      <alignment horizontal="center" vertical="center"/>
    </xf>
    <xf numFmtId="0" fontId="22" fillId="0" borderId="31" xfId="4" applyBorder="1" applyAlignment="1">
      <alignment horizontal="center" vertical="center" wrapText="1"/>
    </xf>
    <xf numFmtId="0" fontId="24" fillId="0" borderId="32" xfId="4" applyFont="1" applyBorder="1" applyAlignment="1">
      <alignment horizontal="center" vertical="center" wrapText="1"/>
    </xf>
    <xf numFmtId="0" fontId="24" fillId="0" borderId="33" xfId="4" applyFont="1" applyBorder="1" applyAlignment="1">
      <alignment horizontal="center" vertical="center" wrapText="1"/>
    </xf>
    <xf numFmtId="0" fontId="24" fillId="0" borderId="31" xfId="4" applyFont="1" applyBorder="1" applyAlignment="1">
      <alignment horizontal="center"/>
    </xf>
    <xf numFmtId="0" fontId="24" fillId="0" borderId="31" xfId="4" applyFont="1" applyBorder="1" applyAlignment="1">
      <alignment horizontal="distributed" vertical="center"/>
    </xf>
    <xf numFmtId="0" fontId="24" fillId="0" borderId="32" xfId="4" applyFont="1" applyBorder="1" applyAlignment="1">
      <alignment horizontal="center"/>
    </xf>
    <xf numFmtId="0" fontId="24" fillId="0" borderId="34" xfId="4" applyFont="1" applyBorder="1" applyAlignment="1">
      <alignment horizontal="center"/>
    </xf>
    <xf numFmtId="0" fontId="24" fillId="0" borderId="33" xfId="4" applyFont="1" applyBorder="1" applyAlignment="1">
      <alignment horizontal="center"/>
    </xf>
    <xf numFmtId="0" fontId="24" fillId="0" borderId="32" xfId="4" applyFont="1" applyBorder="1" applyAlignment="1">
      <alignment horizontal="distributed" vertical="center"/>
    </xf>
    <xf numFmtId="0" fontId="24" fillId="0" borderId="33" xfId="4" applyFont="1" applyBorder="1" applyAlignment="1">
      <alignment horizontal="distributed" vertical="center"/>
    </xf>
    <xf numFmtId="0" fontId="24" fillId="0" borderId="49" xfId="4" applyFont="1" applyBorder="1" applyAlignment="1">
      <alignment horizontal="center" vertical="center"/>
    </xf>
    <xf numFmtId="0" fontId="24" fillId="0" borderId="126" xfId="4" applyFont="1" applyBorder="1" applyAlignment="1">
      <alignment horizontal="center" vertical="center"/>
    </xf>
    <xf numFmtId="0" fontId="24" fillId="0" borderId="38" xfId="4" applyFont="1" applyBorder="1" applyAlignment="1">
      <alignment horizontal="left" vertical="center" wrapText="1"/>
    </xf>
    <xf numFmtId="0" fontId="24" fillId="0" borderId="0" xfId="4" applyFont="1" applyAlignment="1">
      <alignment horizontal="left" vertical="center" wrapText="1"/>
    </xf>
    <xf numFmtId="188" fontId="0" fillId="0" borderId="164" xfId="6" applyNumberFormat="1" applyFont="1" applyFill="1" applyBorder="1" applyAlignment="1">
      <alignment horizontal="right" vertical="center"/>
    </xf>
    <xf numFmtId="188" fontId="0" fillId="0" borderId="169" xfId="6" applyNumberFormat="1" applyFont="1" applyFill="1" applyBorder="1" applyAlignment="1">
      <alignment horizontal="right" vertical="center"/>
    </xf>
    <xf numFmtId="188" fontId="0" fillId="0" borderId="174" xfId="6" applyNumberFormat="1" applyFont="1" applyFill="1" applyBorder="1" applyAlignment="1">
      <alignment horizontal="right" vertical="center"/>
    </xf>
    <xf numFmtId="188" fontId="0" fillId="0" borderId="167" xfId="6" applyNumberFormat="1" applyFont="1" applyFill="1" applyBorder="1" applyAlignment="1">
      <alignment horizontal="right" vertical="center"/>
    </xf>
    <xf numFmtId="188" fontId="0" fillId="0" borderId="173" xfId="6" applyNumberFormat="1" applyFont="1" applyFill="1" applyBorder="1" applyAlignment="1">
      <alignment horizontal="right" vertical="center"/>
    </xf>
    <xf numFmtId="188" fontId="0" fillId="0" borderId="176" xfId="6" applyNumberFormat="1" applyFont="1" applyFill="1" applyBorder="1" applyAlignment="1">
      <alignment horizontal="right" vertical="center"/>
    </xf>
    <xf numFmtId="0" fontId="0" fillId="0" borderId="30" xfId="0" applyBorder="1" applyAlignment="1">
      <alignment horizontal="center" wrapText="1"/>
    </xf>
    <xf numFmtId="0" fontId="19" fillId="0" borderId="152" xfId="0" applyFont="1" applyBorder="1" applyAlignment="1">
      <alignment horizontal="distributed" vertical="center" wrapText="1"/>
    </xf>
    <xf numFmtId="0" fontId="19" fillId="0" borderId="22" xfId="0" applyFont="1" applyBorder="1" applyAlignment="1">
      <alignment horizontal="distributed" vertical="center"/>
    </xf>
    <xf numFmtId="0" fontId="19" fillId="0" borderId="153" xfId="0" applyFont="1" applyBorder="1" applyAlignment="1">
      <alignment horizontal="distributed" vertical="center" wrapText="1"/>
    </xf>
    <xf numFmtId="0" fontId="19" fillId="0" borderId="160" xfId="0" applyFont="1" applyBorder="1" applyAlignment="1">
      <alignment horizontal="distributed" vertical="center"/>
    </xf>
    <xf numFmtId="0" fontId="19" fillId="0" borderId="154" xfId="0" applyFont="1" applyBorder="1" applyAlignment="1">
      <alignment horizontal="distributed" vertical="center" wrapText="1"/>
    </xf>
    <xf numFmtId="0" fontId="19" fillId="0" borderId="126" xfId="0" applyFont="1" applyBorder="1" applyAlignment="1">
      <alignment horizontal="distributed" vertical="center" wrapText="1"/>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0" fillId="0" borderId="158" xfId="0" applyBorder="1"/>
    <xf numFmtId="0" fontId="19" fillId="0" borderId="159" xfId="0" applyFont="1" applyBorder="1" applyAlignment="1">
      <alignment horizontal="center" vertical="center"/>
    </xf>
    <xf numFmtId="0" fontId="0" fillId="0" borderId="156" xfId="0" applyBorder="1" applyAlignment="1">
      <alignment horizontal="center" vertical="center"/>
    </xf>
    <xf numFmtId="0" fontId="0" fillId="0" borderId="157" xfId="0" applyBorder="1" applyAlignment="1">
      <alignment horizontal="center" vertical="center"/>
    </xf>
    <xf numFmtId="0" fontId="0" fillId="0" borderId="158" xfId="0" applyBorder="1" applyAlignment="1">
      <alignment horizontal="center" vertical="center"/>
    </xf>
    <xf numFmtId="38" fontId="0" fillId="0" borderId="193" xfId="6" applyFont="1" applyFill="1" applyBorder="1" applyAlignment="1">
      <alignment vertical="center"/>
    </xf>
    <xf numFmtId="38" fontId="0" fillId="0" borderId="172" xfId="6" applyFont="1" applyFill="1" applyBorder="1" applyAlignment="1">
      <alignment vertical="center"/>
    </xf>
    <xf numFmtId="38" fontId="0" fillId="0" borderId="195" xfId="6" applyFont="1" applyFill="1" applyBorder="1" applyAlignment="1">
      <alignment vertical="center"/>
    </xf>
    <xf numFmtId="38" fontId="0" fillId="0" borderId="162" xfId="6" applyFont="1" applyFill="1" applyBorder="1" applyAlignment="1">
      <alignment vertical="center"/>
    </xf>
    <xf numFmtId="38" fontId="0" fillId="0" borderId="169" xfId="6" applyFont="1" applyFill="1" applyBorder="1" applyAlignment="1">
      <alignment vertical="center"/>
    </xf>
    <xf numFmtId="38" fontId="0" fillId="0" borderId="160" xfId="6" applyFont="1" applyFill="1" applyBorder="1" applyAlignment="1">
      <alignment vertical="center"/>
    </xf>
    <xf numFmtId="0" fontId="19" fillId="0" borderId="161" xfId="0" applyFont="1" applyBorder="1" applyAlignment="1">
      <alignment horizontal="distributed" vertical="center"/>
    </xf>
    <xf numFmtId="0" fontId="19" fillId="0" borderId="163" xfId="0" applyFont="1" applyBorder="1" applyAlignment="1">
      <alignment horizontal="distributed" vertical="center"/>
    </xf>
    <xf numFmtId="0" fontId="19" fillId="0" borderId="182" xfId="0" applyFont="1" applyBorder="1" applyAlignment="1">
      <alignment horizontal="distributed" vertical="center"/>
    </xf>
    <xf numFmtId="0" fontId="19" fillId="0" borderId="164" xfId="0" applyFont="1" applyBorder="1" applyAlignment="1">
      <alignment horizontal="distributed" vertical="center" shrinkToFit="1"/>
    </xf>
    <xf numFmtId="0" fontId="19" fillId="0" borderId="169" xfId="0" applyFont="1" applyBorder="1" applyAlignment="1">
      <alignment horizontal="distributed" vertical="center" shrinkToFit="1"/>
    </xf>
    <xf numFmtId="0" fontId="19" fillId="0" borderId="174" xfId="0" applyFont="1" applyBorder="1" applyAlignment="1">
      <alignment horizontal="distributed" vertical="center" shrinkToFit="1"/>
    </xf>
    <xf numFmtId="38" fontId="0" fillId="0" borderId="166" xfId="6" applyFont="1" applyFill="1" applyBorder="1" applyAlignment="1">
      <alignment horizontal="right" vertical="center"/>
    </xf>
    <xf numFmtId="38" fontId="0" fillId="0" borderId="172" xfId="6" applyFont="1" applyFill="1" applyBorder="1" applyAlignment="1">
      <alignment horizontal="right" vertical="center"/>
    </xf>
    <xf numFmtId="38" fontId="0" fillId="0" borderId="175" xfId="6" applyFont="1" applyFill="1" applyBorder="1" applyAlignment="1">
      <alignment horizontal="right" vertical="center"/>
    </xf>
    <xf numFmtId="38" fontId="0" fillId="0" borderId="164" xfId="6" applyFont="1" applyFill="1" applyBorder="1" applyAlignment="1">
      <alignment horizontal="right" vertical="center"/>
    </xf>
    <xf numFmtId="38" fontId="0" fillId="0" borderId="169" xfId="6" applyFont="1" applyFill="1" applyBorder="1" applyAlignment="1">
      <alignment horizontal="right" vertical="center"/>
    </xf>
    <xf numFmtId="38" fontId="0" fillId="0" borderId="174" xfId="6" applyFont="1" applyFill="1" applyBorder="1" applyAlignment="1">
      <alignment horizontal="right" vertical="center"/>
    </xf>
    <xf numFmtId="0" fontId="19" fillId="0" borderId="20" xfId="0" applyFont="1" applyBorder="1" applyAlignment="1">
      <alignment horizontal="distributed" vertical="center" wrapText="1"/>
    </xf>
    <xf numFmtId="0" fontId="0" fillId="0" borderId="21" xfId="0" applyBorder="1" applyAlignment="1">
      <alignment horizontal="distributed" vertical="center" wrapText="1"/>
    </xf>
    <xf numFmtId="0" fontId="0" fillId="0" borderId="22" xfId="0" applyBorder="1" applyAlignment="1">
      <alignment horizontal="distributed" vertical="center" wrapText="1"/>
    </xf>
    <xf numFmtId="0" fontId="19" fillId="0" borderId="161" xfId="0" applyFont="1" applyBorder="1" applyAlignment="1">
      <alignment horizontal="distributed" vertical="center" wrapText="1"/>
    </xf>
    <xf numFmtId="0" fontId="19" fillId="0" borderId="163" xfId="0" applyFont="1" applyBorder="1" applyAlignment="1">
      <alignment horizontal="distributed" vertical="center" wrapText="1"/>
    </xf>
    <xf numFmtId="0" fontId="19" fillId="0" borderId="182" xfId="0" applyFont="1" applyBorder="1" applyAlignment="1">
      <alignment horizontal="distributed" vertical="center" wrapText="1"/>
    </xf>
    <xf numFmtId="0" fontId="19" fillId="0" borderId="162" xfId="0" applyFont="1" applyBorder="1" applyAlignment="1">
      <alignment horizontal="distributed" vertical="center"/>
    </xf>
    <xf numFmtId="0" fontId="19" fillId="0" borderId="169" xfId="0" applyFont="1" applyBorder="1" applyAlignment="1">
      <alignment horizontal="distributed" vertical="center"/>
    </xf>
    <xf numFmtId="0" fontId="19" fillId="0" borderId="192" xfId="0" applyFont="1" applyBorder="1" applyAlignment="1">
      <alignment horizontal="center" vertical="center"/>
    </xf>
    <xf numFmtId="0" fontId="19" fillId="0" borderId="173" xfId="0" applyFont="1" applyBorder="1" applyAlignment="1">
      <alignment horizontal="center" vertical="center"/>
    </xf>
    <xf numFmtId="0" fontId="19" fillId="0" borderId="194" xfId="0" applyFont="1" applyBorder="1" applyAlignment="1">
      <alignment horizontal="center" vertical="center"/>
    </xf>
    <xf numFmtId="188" fontId="0" fillId="0" borderId="162" xfId="6" applyNumberFormat="1" applyFont="1" applyFill="1" applyBorder="1" applyAlignment="1">
      <alignment vertical="center"/>
    </xf>
    <xf numFmtId="188" fontId="0" fillId="0" borderId="169" xfId="6" applyNumberFormat="1" applyFont="1" applyFill="1" applyBorder="1" applyAlignment="1">
      <alignment vertical="center"/>
    </xf>
    <xf numFmtId="188" fontId="0" fillId="0" borderId="160" xfId="6" applyNumberFormat="1" applyFont="1" applyFill="1" applyBorder="1" applyAlignment="1">
      <alignment vertical="center"/>
    </xf>
    <xf numFmtId="188" fontId="0" fillId="0" borderId="192" xfId="6" applyNumberFormat="1" applyFont="1" applyFill="1" applyBorder="1" applyAlignment="1">
      <alignment vertical="center"/>
    </xf>
    <xf numFmtId="188" fontId="0" fillId="0" borderId="173" xfId="6" applyNumberFormat="1" applyFont="1" applyFill="1" applyBorder="1" applyAlignment="1">
      <alignment vertical="center"/>
    </xf>
    <xf numFmtId="188" fontId="0" fillId="0" borderId="194" xfId="6" applyNumberFormat="1" applyFont="1" applyFill="1" applyBorder="1" applyAlignment="1">
      <alignment vertical="center"/>
    </xf>
    <xf numFmtId="188" fontId="0" fillId="0" borderId="193" xfId="6" applyNumberFormat="1" applyFont="1" applyFill="1" applyBorder="1" applyAlignment="1">
      <alignment vertical="center"/>
    </xf>
    <xf numFmtId="188" fontId="0" fillId="0" borderId="172" xfId="6" applyNumberFormat="1" applyFont="1" applyFill="1" applyBorder="1" applyAlignment="1">
      <alignment vertical="center"/>
    </xf>
    <xf numFmtId="188" fontId="0" fillId="0" borderId="195" xfId="6" applyNumberFormat="1" applyFont="1" applyFill="1" applyBorder="1" applyAlignment="1">
      <alignment vertical="center"/>
    </xf>
    <xf numFmtId="188" fontId="0" fillId="0" borderId="161" xfId="6" applyNumberFormat="1" applyFont="1" applyFill="1" applyBorder="1" applyAlignment="1">
      <alignment vertical="top"/>
    </xf>
    <xf numFmtId="188" fontId="0" fillId="0" borderId="163" xfId="6" applyNumberFormat="1" applyFont="1" applyFill="1" applyBorder="1" applyAlignment="1">
      <alignment vertical="top"/>
    </xf>
    <xf numFmtId="188" fontId="0" fillId="0" borderId="182" xfId="6" applyNumberFormat="1" applyFont="1" applyFill="1" applyBorder="1" applyAlignment="1">
      <alignment vertical="top"/>
    </xf>
    <xf numFmtId="188" fontId="0" fillId="0" borderId="192" xfId="6" applyNumberFormat="1" applyFont="1" applyFill="1" applyBorder="1" applyAlignment="1">
      <alignment horizontal="right" vertical="center"/>
    </xf>
    <xf numFmtId="188" fontId="0" fillId="0" borderId="194" xfId="6" applyNumberFormat="1" applyFont="1" applyFill="1" applyBorder="1" applyAlignment="1">
      <alignment horizontal="right" vertical="center"/>
    </xf>
    <xf numFmtId="0" fontId="19" fillId="0" borderId="189" xfId="0" applyFont="1" applyBorder="1" applyAlignment="1">
      <alignment horizontal="distributed" vertical="center"/>
    </xf>
    <xf numFmtId="38" fontId="0" fillId="0" borderId="38" xfId="6" applyFont="1" applyFill="1" applyBorder="1" applyAlignment="1">
      <alignment horizontal="right" vertical="center"/>
    </xf>
    <xf numFmtId="38" fontId="0" fillId="0" borderId="92" xfId="6" applyFont="1" applyFill="1" applyBorder="1" applyAlignment="1">
      <alignment horizontal="right" vertical="center"/>
    </xf>
    <xf numFmtId="38" fontId="0" fillId="0" borderId="162" xfId="6" applyFont="1" applyFill="1" applyBorder="1" applyAlignment="1">
      <alignment horizontal="right" vertical="center"/>
    </xf>
    <xf numFmtId="38" fontId="0" fillId="0" borderId="189" xfId="6" applyFont="1" applyFill="1" applyBorder="1" applyAlignment="1">
      <alignment horizontal="right" vertical="center"/>
    </xf>
    <xf numFmtId="188" fontId="0" fillId="0" borderId="162" xfId="6" applyNumberFormat="1" applyFont="1" applyFill="1" applyBorder="1" applyAlignment="1">
      <alignment horizontal="right" vertical="center"/>
    </xf>
    <xf numFmtId="188" fontId="0" fillId="0" borderId="189" xfId="6" applyNumberFormat="1" applyFont="1" applyFill="1" applyBorder="1" applyAlignment="1">
      <alignment horizontal="right" vertical="center"/>
    </xf>
    <xf numFmtId="188" fontId="0" fillId="0" borderId="61" xfId="6" applyNumberFormat="1" applyFont="1" applyFill="1" applyBorder="1" applyAlignment="1">
      <alignment horizontal="right" vertical="center"/>
    </xf>
    <xf numFmtId="188" fontId="0" fillId="0" borderId="102" xfId="6" applyNumberFormat="1" applyFont="1" applyFill="1" applyBorder="1" applyAlignment="1">
      <alignment horizontal="right" vertical="center"/>
    </xf>
    <xf numFmtId="38" fontId="0" fillId="0" borderId="0" xfId="6" applyFont="1" applyFill="1" applyBorder="1" applyAlignment="1">
      <alignment horizontal="right" vertical="center"/>
    </xf>
    <xf numFmtId="188" fontId="0" fillId="0" borderId="101" xfId="6" applyNumberFormat="1" applyFont="1" applyFill="1" applyBorder="1" applyAlignment="1">
      <alignment horizontal="right" vertical="center"/>
    </xf>
    <xf numFmtId="0" fontId="19" fillId="0" borderId="206" xfId="0" applyFont="1" applyBorder="1" applyAlignment="1">
      <alignment horizontal="distributed" vertical="center" wrapText="1"/>
    </xf>
    <xf numFmtId="38" fontId="0" fillId="0" borderId="193" xfId="6" applyFont="1" applyFill="1" applyBorder="1" applyAlignment="1">
      <alignment horizontal="right" vertical="center"/>
    </xf>
    <xf numFmtId="38" fontId="0" fillId="0" borderId="195" xfId="6" applyFont="1" applyFill="1" applyBorder="1" applyAlignment="1">
      <alignment horizontal="right" vertical="center"/>
    </xf>
    <xf numFmtId="38" fontId="0" fillId="0" borderId="160" xfId="6" applyFont="1" applyFill="1" applyBorder="1" applyAlignment="1">
      <alignment horizontal="right" vertical="center"/>
    </xf>
    <xf numFmtId="188" fontId="0" fillId="0" borderId="160" xfId="6" applyNumberFormat="1" applyFont="1" applyFill="1" applyBorder="1" applyAlignment="1">
      <alignment horizontal="right" vertical="center"/>
    </xf>
    <xf numFmtId="188" fontId="0" fillId="0" borderId="216" xfId="6" applyNumberFormat="1" applyFont="1" applyFill="1" applyBorder="1" applyAlignment="1">
      <alignment horizontal="right" vertical="center"/>
    </xf>
    <xf numFmtId="188" fontId="0" fillId="0" borderId="221" xfId="6" applyNumberFormat="1" applyFont="1" applyFill="1" applyBorder="1" applyAlignment="1">
      <alignment horizontal="right" vertical="center"/>
    </xf>
    <xf numFmtId="38" fontId="0" fillId="0" borderId="39" xfId="6" applyFont="1" applyFill="1" applyBorder="1" applyAlignment="1">
      <alignment horizontal="right" vertical="center"/>
    </xf>
    <xf numFmtId="38" fontId="0" fillId="0" borderId="185" xfId="6" applyFont="1" applyFill="1" applyBorder="1" applyAlignment="1">
      <alignment horizontal="right" vertical="center"/>
    </xf>
    <xf numFmtId="38" fontId="0" fillId="0" borderId="183" xfId="6" applyFont="1" applyFill="1" applyBorder="1" applyAlignment="1">
      <alignment horizontal="right" vertical="center"/>
    </xf>
    <xf numFmtId="188" fontId="0" fillId="0" borderId="183" xfId="6" applyNumberFormat="1" applyFont="1" applyFill="1" applyBorder="1" applyAlignment="1">
      <alignment horizontal="right" vertical="center"/>
    </xf>
    <xf numFmtId="0" fontId="19" fillId="0" borderId="228" xfId="0" applyFont="1" applyBorder="1" applyAlignment="1">
      <alignment horizontal="distributed" vertical="center"/>
    </xf>
    <xf numFmtId="0" fontId="19" fillId="0" borderId="210" xfId="0" applyFont="1" applyBorder="1" applyAlignment="1">
      <alignment horizontal="distributed" vertical="center"/>
    </xf>
    <xf numFmtId="0" fontId="20" fillId="0" borderId="21" xfId="0" applyFont="1" applyBorder="1" applyAlignment="1">
      <alignment horizontal="distributed" vertical="center" wrapText="1"/>
    </xf>
    <xf numFmtId="0" fontId="20" fillId="0" borderId="22" xfId="0" applyFont="1" applyBorder="1" applyAlignment="1">
      <alignment horizontal="distributed" vertical="center"/>
    </xf>
    <xf numFmtId="0" fontId="19" fillId="0" borderId="223" xfId="0" applyFont="1" applyBorder="1" applyAlignment="1">
      <alignment horizontal="distributed" vertical="center"/>
    </xf>
    <xf numFmtId="0" fontId="19" fillId="0" borderId="101" xfId="0" applyFont="1" applyBorder="1" applyAlignment="1">
      <alignment horizontal="distributed" vertical="center"/>
    </xf>
    <xf numFmtId="0" fontId="19" fillId="0" borderId="126" xfId="0" applyFont="1" applyBorder="1" applyAlignment="1">
      <alignment horizontal="distributed" vertical="center"/>
    </xf>
    <xf numFmtId="188" fontId="0" fillId="0" borderId="126" xfId="6" applyNumberFormat="1" applyFont="1" applyFill="1" applyBorder="1" applyAlignment="1">
      <alignment horizontal="right" vertical="center"/>
    </xf>
    <xf numFmtId="188" fontId="0" fillId="0" borderId="184" xfId="6" applyNumberFormat="1" applyFont="1" applyFill="1" applyBorder="1" applyAlignment="1">
      <alignment horizontal="right" vertical="center"/>
    </xf>
    <xf numFmtId="0" fontId="19" fillId="0" borderId="21" xfId="0" applyFont="1" applyBorder="1" applyAlignment="1">
      <alignment horizontal="distributed" vertical="center"/>
    </xf>
    <xf numFmtId="0" fontId="19" fillId="0" borderId="20" xfId="0" applyFont="1" applyBorder="1" applyAlignment="1">
      <alignment horizontal="distributed" vertical="center"/>
    </xf>
    <xf numFmtId="0" fontId="19" fillId="0" borderId="174" xfId="0" applyFont="1" applyBorder="1" applyAlignment="1">
      <alignment horizontal="distributed" vertical="center"/>
    </xf>
    <xf numFmtId="38" fontId="0" fillId="0" borderId="214" xfId="6" applyFont="1" applyFill="1" applyBorder="1" applyAlignment="1">
      <alignment horizontal="right" vertical="center"/>
    </xf>
    <xf numFmtId="38" fontId="0" fillId="0" borderId="219" xfId="6" applyFont="1" applyFill="1" applyBorder="1" applyAlignment="1">
      <alignment horizontal="right" vertical="center"/>
    </xf>
    <xf numFmtId="38" fontId="0" fillId="0" borderId="215" xfId="6" applyFont="1" applyFill="1" applyBorder="1" applyAlignment="1">
      <alignment horizontal="right" vertical="center"/>
    </xf>
    <xf numFmtId="38" fontId="0" fillId="0" borderId="220" xfId="6" applyFont="1" applyFill="1" applyBorder="1" applyAlignment="1">
      <alignment horizontal="right" vertical="center"/>
    </xf>
    <xf numFmtId="188" fontId="0" fillId="0" borderId="215" xfId="6" applyNumberFormat="1" applyFont="1" applyFill="1" applyBorder="1" applyAlignment="1">
      <alignment horizontal="right" vertical="center"/>
    </xf>
    <xf numFmtId="188" fontId="0" fillId="0" borderId="220" xfId="6" applyNumberFormat="1" applyFont="1" applyFill="1" applyBorder="1" applyAlignment="1">
      <alignment horizontal="right" vertical="center"/>
    </xf>
    <xf numFmtId="188" fontId="0" fillId="0" borderId="239" xfId="6" applyNumberFormat="1" applyFont="1" applyFill="1" applyBorder="1" applyAlignment="1">
      <alignment horizontal="right" vertical="center"/>
    </xf>
    <xf numFmtId="0" fontId="19" fillId="0" borderId="234" xfId="0" applyFont="1" applyBorder="1" applyAlignment="1">
      <alignment horizontal="distributed" vertical="center"/>
    </xf>
    <xf numFmtId="0" fontId="19" fillId="0" borderId="208" xfId="0" applyFont="1" applyBorder="1" applyAlignment="1">
      <alignment horizontal="distributed" vertical="center"/>
    </xf>
    <xf numFmtId="0" fontId="19" fillId="0" borderId="52" xfId="0" applyFont="1" applyBorder="1" applyAlignment="1">
      <alignment horizontal="distributed" vertical="center"/>
    </xf>
    <xf numFmtId="38" fontId="0" fillId="0" borderId="238" xfId="6" applyFont="1" applyFill="1" applyBorder="1" applyAlignment="1">
      <alignment horizontal="right" vertical="center"/>
    </xf>
    <xf numFmtId="38" fontId="0" fillId="0" borderId="237" xfId="6" applyFont="1" applyFill="1" applyBorder="1" applyAlignment="1">
      <alignment horizontal="right" vertical="center"/>
    </xf>
    <xf numFmtId="188" fontId="0" fillId="0" borderId="237" xfId="6" applyNumberFormat="1" applyFont="1" applyFill="1" applyBorder="1" applyAlignment="1">
      <alignment horizontal="right" vertical="center"/>
    </xf>
    <xf numFmtId="0" fontId="0" fillId="0" borderId="21" xfId="0" applyBorder="1" applyAlignment="1">
      <alignment horizontal="distributed" vertical="center"/>
    </xf>
    <xf numFmtId="0" fontId="0" fillId="0" borderId="203" xfId="0" applyBorder="1" applyAlignment="1">
      <alignment horizontal="distributed" vertical="center"/>
    </xf>
    <xf numFmtId="0" fontId="19" fillId="0" borderId="225" xfId="0" applyFont="1" applyBorder="1" applyAlignment="1">
      <alignment horizontal="distributed" vertical="center"/>
    </xf>
    <xf numFmtId="0" fontId="19" fillId="0" borderId="226" xfId="0" applyFont="1" applyBorder="1" applyAlignment="1">
      <alignment horizontal="distributed" vertical="center"/>
    </xf>
    <xf numFmtId="0" fontId="19" fillId="0" borderId="21" xfId="0" applyFont="1" applyBorder="1" applyAlignment="1">
      <alignment horizontal="distributed" vertical="center" wrapText="1"/>
    </xf>
    <xf numFmtId="0" fontId="19" fillId="0" borderId="203" xfId="0" applyFont="1" applyBorder="1" applyAlignment="1">
      <alignment horizontal="distributed" vertical="center"/>
    </xf>
    <xf numFmtId="0" fontId="20" fillId="0" borderId="233" xfId="0" applyFont="1" applyBorder="1" applyAlignment="1">
      <alignment horizontal="distributed" vertical="center" wrapText="1"/>
    </xf>
    <xf numFmtId="0" fontId="20" fillId="0" borderId="203" xfId="0" applyFont="1" applyBorder="1" applyAlignment="1">
      <alignment horizontal="distributed" vertical="center"/>
    </xf>
    <xf numFmtId="0" fontId="19" fillId="0" borderId="196" xfId="0" applyFont="1" applyBorder="1" applyAlignment="1">
      <alignment horizontal="distributed" vertical="center" shrinkToFit="1"/>
    </xf>
    <xf numFmtId="0" fontId="19" fillId="0" borderId="22" xfId="0" applyFont="1" applyBorder="1" applyAlignment="1">
      <alignment horizontal="distributed" vertical="center" wrapText="1"/>
    </xf>
    <xf numFmtId="0" fontId="0" fillId="0" borderId="22" xfId="0" applyBorder="1" applyAlignment="1">
      <alignment horizontal="distributed" vertical="center"/>
    </xf>
    <xf numFmtId="0" fontId="0" fillId="0" borderId="169" xfId="0" applyBorder="1" applyAlignment="1">
      <alignment horizontal="distributed" vertical="center"/>
    </xf>
    <xf numFmtId="0" fontId="0" fillId="0" borderId="160" xfId="0" applyBorder="1" applyAlignment="1">
      <alignment horizontal="distributed" vertical="center"/>
    </xf>
    <xf numFmtId="188" fontId="0" fillId="0" borderId="75" xfId="6" applyNumberFormat="1" applyFont="1" applyFill="1" applyBorder="1" applyAlignment="1">
      <alignment vertical="center"/>
    </xf>
    <xf numFmtId="188" fontId="0" fillId="0" borderId="50" xfId="0" applyNumberFormat="1" applyBorder="1" applyAlignment="1">
      <alignment vertical="center"/>
    </xf>
    <xf numFmtId="188" fontId="0" fillId="0" borderId="49" xfId="0" applyNumberFormat="1" applyBorder="1" applyAlignment="1">
      <alignment vertical="center"/>
    </xf>
    <xf numFmtId="38" fontId="0" fillId="0" borderId="20" xfId="6" applyFont="1" applyFill="1" applyBorder="1" applyAlignment="1">
      <alignment vertical="center"/>
    </xf>
    <xf numFmtId="0" fontId="0" fillId="0" borderId="21" xfId="0" applyBorder="1" applyAlignment="1">
      <alignment vertical="center"/>
    </xf>
    <xf numFmtId="0" fontId="0" fillId="0" borderId="22" xfId="0" applyBorder="1" applyAlignment="1">
      <alignment vertical="center"/>
    </xf>
    <xf numFmtId="38" fontId="0" fillId="0" borderId="75" xfId="6" applyFont="1" applyFill="1" applyBorder="1" applyAlignment="1"/>
    <xf numFmtId="0" fontId="0" fillId="0" borderId="50" xfId="0" applyBorder="1"/>
    <xf numFmtId="0" fontId="0" fillId="0" borderId="49" xfId="0" applyBorder="1"/>
    <xf numFmtId="38" fontId="0" fillId="0" borderId="75" xfId="6" applyFont="1" applyFill="1" applyBorder="1" applyAlignment="1">
      <alignment vertical="center"/>
    </xf>
    <xf numFmtId="0" fontId="0" fillId="0" borderId="50" xfId="0" applyBorder="1" applyAlignment="1">
      <alignment vertical="center"/>
    </xf>
    <xf numFmtId="0" fontId="0" fillId="0" borderId="49" xfId="0" applyBorder="1" applyAlignment="1">
      <alignment vertical="center"/>
    </xf>
    <xf numFmtId="0" fontId="19" fillId="0" borderId="248" xfId="0" applyFont="1" applyBorder="1" applyAlignment="1">
      <alignment horizontal="distributed" vertical="center"/>
    </xf>
    <xf numFmtId="0" fontId="19" fillId="0" borderId="203" xfId="0" applyFont="1" applyBorder="1" applyAlignment="1">
      <alignment horizontal="distributed" vertical="center" wrapText="1"/>
    </xf>
    <xf numFmtId="0" fontId="19" fillId="0" borderId="257" xfId="0" applyFont="1" applyBorder="1" applyAlignment="1">
      <alignment horizontal="distributed" vertical="center"/>
    </xf>
    <xf numFmtId="0" fontId="19" fillId="0" borderId="259" xfId="0" applyFont="1" applyBorder="1" applyAlignment="1">
      <alignment horizontal="distributed" vertical="center"/>
    </xf>
    <xf numFmtId="0" fontId="19" fillId="0" borderId="183" xfId="0" applyFont="1" applyBorder="1" applyAlignment="1">
      <alignment horizontal="distributed" vertical="center"/>
    </xf>
    <xf numFmtId="0" fontId="19" fillId="0" borderId="196" xfId="0" applyFont="1" applyBorder="1" applyAlignment="1">
      <alignment horizontal="distributed" vertical="center"/>
    </xf>
    <xf numFmtId="0" fontId="19" fillId="0" borderId="261" xfId="0" applyFont="1" applyBorder="1" applyAlignment="1">
      <alignment horizontal="distributed" vertical="center"/>
    </xf>
    <xf numFmtId="188" fontId="0" fillId="0" borderId="268" xfId="6" applyNumberFormat="1" applyFont="1" applyFill="1" applyBorder="1" applyAlignment="1">
      <alignment vertical="top"/>
    </xf>
    <xf numFmtId="188" fontId="0" fillId="0" borderId="269" xfId="0" applyNumberFormat="1" applyBorder="1" applyAlignment="1">
      <alignment vertical="top"/>
    </xf>
    <xf numFmtId="188" fontId="0" fillId="0" borderId="270" xfId="0" applyNumberFormat="1" applyBorder="1" applyAlignment="1">
      <alignment vertical="top"/>
    </xf>
    <xf numFmtId="38" fontId="0" fillId="0" borderId="21" xfId="6" applyFont="1" applyFill="1" applyBorder="1" applyAlignment="1">
      <alignment vertical="center"/>
    </xf>
    <xf numFmtId="0" fontId="19" fillId="0" borderId="277" xfId="0" applyFont="1" applyBorder="1" applyAlignment="1">
      <alignment horizontal="distributed" vertical="center"/>
    </xf>
    <xf numFmtId="0" fontId="19" fillId="0" borderId="281" xfId="0" applyFont="1" applyBorder="1" applyAlignment="1">
      <alignment horizontal="distributed" vertical="center" wrapText="1"/>
    </xf>
    <xf numFmtId="0" fontId="19" fillId="0" borderId="244" xfId="0" applyFont="1" applyBorder="1" applyAlignment="1">
      <alignment horizontal="distributed" vertical="center"/>
    </xf>
    <xf numFmtId="0" fontId="19" fillId="0" borderId="241" xfId="0" applyFont="1" applyBorder="1" applyAlignment="1">
      <alignment horizontal="distributed" vertical="center"/>
    </xf>
    <xf numFmtId="0" fontId="19" fillId="0" borderId="287" xfId="0" applyFont="1" applyBorder="1" applyAlignment="1">
      <alignment horizontal="distributed" vertical="center"/>
    </xf>
    <xf numFmtId="0" fontId="19" fillId="0" borderId="283" xfId="0" applyFont="1" applyBorder="1" applyAlignment="1">
      <alignment horizontal="distributed" vertical="center" shrinkToFit="1"/>
    </xf>
    <xf numFmtId="0" fontId="0" fillId="0" borderId="242" xfId="0" applyBorder="1" applyAlignment="1">
      <alignment horizontal="distributed" vertical="center"/>
    </xf>
    <xf numFmtId="0" fontId="0" fillId="0" borderId="244" xfId="0" applyBorder="1" applyAlignment="1">
      <alignment horizontal="distributed" vertical="center"/>
    </xf>
    <xf numFmtId="0" fontId="19" fillId="0" borderId="282" xfId="0" applyFont="1" applyBorder="1" applyAlignment="1">
      <alignment horizontal="distributed" vertical="center"/>
    </xf>
    <xf numFmtId="0" fontId="19" fillId="0" borderId="284" xfId="0" applyFont="1" applyBorder="1" applyAlignment="1">
      <alignment horizontal="distributed" vertical="center"/>
    </xf>
    <xf numFmtId="0" fontId="19" fillId="0" borderId="283" xfId="0" applyFont="1" applyBorder="1" applyAlignment="1">
      <alignment horizontal="distributed" vertical="center"/>
    </xf>
    <xf numFmtId="188" fontId="0" fillId="0" borderId="286" xfId="6" applyNumberFormat="1" applyFont="1" applyFill="1" applyBorder="1" applyAlignment="1">
      <alignment horizontal="right" vertical="top"/>
    </xf>
    <xf numFmtId="188" fontId="0" fillId="0" borderId="292" xfId="6" applyNumberFormat="1" applyFont="1" applyFill="1" applyBorder="1" applyAlignment="1">
      <alignment horizontal="right" vertical="top"/>
    </xf>
    <xf numFmtId="188" fontId="0" fillId="0" borderId="297" xfId="6" applyNumberFormat="1" applyFont="1" applyFill="1" applyBorder="1" applyAlignment="1">
      <alignment horizontal="right" vertical="top"/>
    </xf>
    <xf numFmtId="38" fontId="0" fillId="0" borderId="268" xfId="6" applyFont="1" applyFill="1" applyBorder="1" applyAlignment="1">
      <alignment horizontal="center"/>
    </xf>
    <xf numFmtId="38" fontId="0" fillId="0" borderId="269" xfId="6" applyFont="1" applyFill="1" applyBorder="1" applyAlignment="1">
      <alignment horizontal="center"/>
    </xf>
    <xf numFmtId="38" fontId="0" fillId="0" borderId="276" xfId="6" applyFont="1" applyFill="1" applyBorder="1" applyAlignment="1">
      <alignment horizontal="center"/>
    </xf>
    <xf numFmtId="0" fontId="19" fillId="0" borderId="242" xfId="0" applyFont="1" applyBorder="1" applyAlignment="1">
      <alignment horizontal="distributed" vertical="center"/>
    </xf>
    <xf numFmtId="0" fontId="19" fillId="0" borderId="298" xfId="0" applyFont="1" applyBorder="1" applyAlignment="1">
      <alignment horizontal="distributed" vertical="center"/>
    </xf>
    <xf numFmtId="0" fontId="19" fillId="0" borderId="254" xfId="0" applyFont="1" applyBorder="1" applyAlignment="1">
      <alignment horizontal="distributed" vertical="center"/>
    </xf>
    <xf numFmtId="0" fontId="19" fillId="0" borderId="160" xfId="0" applyFont="1" applyBorder="1" applyAlignment="1">
      <alignment horizontal="distributed" vertical="center" wrapText="1"/>
    </xf>
    <xf numFmtId="0" fontId="19" fillId="0" borderId="158" xfId="0" applyFont="1" applyBorder="1" applyAlignment="1">
      <alignment horizontal="center" vertical="center"/>
    </xf>
    <xf numFmtId="38" fontId="0" fillId="0" borderId="299" xfId="6" applyFont="1" applyFill="1" applyBorder="1" applyAlignment="1">
      <alignment horizontal="center"/>
    </xf>
    <xf numFmtId="38" fontId="0" fillId="0" borderId="172" xfId="6" applyFont="1" applyFill="1" applyBorder="1" applyAlignment="1">
      <alignment horizontal="center"/>
    </xf>
    <xf numFmtId="38" fontId="0" fillId="0" borderId="190" xfId="6" applyFont="1" applyFill="1" applyBorder="1" applyAlignment="1">
      <alignment horizontal="center"/>
    </xf>
    <xf numFmtId="188" fontId="0" fillId="0" borderId="75" xfId="6" applyNumberFormat="1" applyFont="1" applyFill="1" applyBorder="1" applyAlignment="1">
      <alignment vertical="top"/>
    </xf>
    <xf numFmtId="188" fontId="0" fillId="0" borderId="50" xfId="0" applyNumberFormat="1" applyBorder="1" applyAlignment="1">
      <alignment vertical="top"/>
    </xf>
    <xf numFmtId="188" fontId="0" fillId="0" borderId="49" xfId="0" applyNumberFormat="1" applyBorder="1" applyAlignment="1">
      <alignment vertical="top"/>
    </xf>
    <xf numFmtId="38" fontId="0" fillId="0" borderId="50" xfId="6" applyFont="1" applyFill="1" applyBorder="1" applyAlignment="1">
      <alignment vertical="center"/>
    </xf>
    <xf numFmtId="38" fontId="0" fillId="0" borderId="49" xfId="6" applyFont="1" applyFill="1" applyBorder="1" applyAlignment="1">
      <alignment vertical="center"/>
    </xf>
    <xf numFmtId="38" fontId="0" fillId="0" borderId="22" xfId="6" applyFont="1" applyFill="1" applyBorder="1" applyAlignment="1">
      <alignment vertical="center"/>
    </xf>
    <xf numFmtId="188" fontId="0" fillId="0" borderId="299" xfId="6" applyNumberFormat="1" applyFont="1" applyFill="1" applyBorder="1" applyAlignment="1">
      <alignment horizontal="right" vertical="top"/>
    </xf>
    <xf numFmtId="188" fontId="0" fillId="0" borderId="172" xfId="6" applyNumberFormat="1" applyFont="1" applyFill="1" applyBorder="1" applyAlignment="1">
      <alignment horizontal="right" vertical="top"/>
    </xf>
    <xf numFmtId="188" fontId="0" fillId="0" borderId="190" xfId="6" applyNumberFormat="1" applyFont="1" applyFill="1" applyBorder="1" applyAlignment="1">
      <alignment horizontal="right" vertical="top"/>
    </xf>
    <xf numFmtId="38" fontId="0" fillId="0" borderId="300" xfId="6" applyFont="1" applyFill="1" applyBorder="1" applyAlignment="1">
      <alignment horizontal="center"/>
    </xf>
    <xf numFmtId="38" fontId="0" fillId="0" borderId="163" xfId="6" applyFont="1" applyFill="1" applyBorder="1" applyAlignment="1">
      <alignment horizontal="center"/>
    </xf>
    <xf numFmtId="38" fontId="0" fillId="0" borderId="191" xfId="6" applyFont="1" applyFill="1" applyBorder="1" applyAlignment="1">
      <alignment horizontal="center"/>
    </xf>
    <xf numFmtId="188" fontId="0" fillId="0" borderId="302" xfId="6" applyNumberFormat="1" applyFont="1" applyFill="1" applyBorder="1" applyAlignment="1">
      <alignment horizontal="right" vertical="top"/>
    </xf>
    <xf numFmtId="188" fontId="0" fillId="0" borderId="304" xfId="6" applyNumberFormat="1" applyFont="1" applyFill="1" applyBorder="1" applyAlignment="1">
      <alignment horizontal="right" vertical="top"/>
    </xf>
    <xf numFmtId="188" fontId="0" fillId="0" borderId="302" xfId="6" applyNumberFormat="1" applyFont="1" applyFill="1" applyBorder="1" applyAlignment="1">
      <alignment horizontal="right" vertical="center"/>
    </xf>
    <xf numFmtId="188" fontId="0" fillId="0" borderId="304" xfId="6" applyNumberFormat="1" applyFont="1" applyFill="1" applyBorder="1" applyAlignment="1">
      <alignment horizontal="right" vertical="center"/>
    </xf>
    <xf numFmtId="188" fontId="0" fillId="0" borderId="303" xfId="6" applyNumberFormat="1" applyFont="1" applyFill="1" applyBorder="1" applyAlignment="1">
      <alignment horizontal="right" vertical="center"/>
    </xf>
    <xf numFmtId="188" fontId="0" fillId="0" borderId="305" xfId="6" applyNumberFormat="1" applyFont="1" applyFill="1" applyBorder="1" applyAlignment="1">
      <alignment horizontal="right" vertical="center"/>
    </xf>
    <xf numFmtId="188" fontId="0" fillId="0" borderId="75" xfId="6" applyNumberFormat="1" applyFont="1" applyFill="1" applyBorder="1" applyAlignment="1">
      <alignment horizontal="right" vertical="top"/>
    </xf>
    <xf numFmtId="188" fontId="0" fillId="0" borderId="50" xfId="6" applyNumberFormat="1" applyFont="1" applyFill="1" applyBorder="1" applyAlignment="1">
      <alignment horizontal="right" vertical="top"/>
    </xf>
    <xf numFmtId="188" fontId="0" fillId="0" borderId="49" xfId="6" applyNumberFormat="1" applyFont="1" applyFill="1" applyBorder="1" applyAlignment="1">
      <alignment horizontal="right" vertical="top"/>
    </xf>
    <xf numFmtId="188" fontId="0" fillId="0" borderId="193" xfId="6" applyNumberFormat="1" applyFont="1" applyFill="1" applyBorder="1" applyAlignment="1">
      <alignment horizontal="right" vertical="top"/>
    </xf>
    <xf numFmtId="188" fontId="0" fillId="0" borderId="193" xfId="6" applyNumberFormat="1" applyFont="1" applyFill="1" applyBorder="1" applyAlignment="1">
      <alignment horizontal="center"/>
    </xf>
    <xf numFmtId="188" fontId="0" fillId="0" borderId="190" xfId="6" applyNumberFormat="1" applyFont="1" applyFill="1" applyBorder="1" applyAlignment="1">
      <alignment horizontal="center"/>
    </xf>
    <xf numFmtId="188" fontId="0" fillId="0" borderId="161" xfId="6" applyNumberFormat="1" applyFont="1" applyFill="1" applyBorder="1" applyAlignment="1">
      <alignment horizontal="center"/>
    </xf>
    <xf numFmtId="188" fontId="0" fillId="0" borderId="191" xfId="6" applyNumberFormat="1" applyFont="1" applyFill="1" applyBorder="1" applyAlignment="1">
      <alignment horizontal="center"/>
    </xf>
    <xf numFmtId="0" fontId="19" fillId="0" borderId="162" xfId="0" applyFont="1" applyBorder="1" applyAlignment="1">
      <alignment horizontal="distributed" vertical="distributed"/>
    </xf>
    <xf numFmtId="0" fontId="19" fillId="0" borderId="169" xfId="0" applyFont="1" applyBorder="1" applyAlignment="1">
      <alignment horizontal="distributed" vertical="distributed"/>
    </xf>
    <xf numFmtId="0" fontId="19" fillId="0" borderId="160" xfId="0" applyFont="1" applyBorder="1" applyAlignment="1">
      <alignment horizontal="distributed" vertical="distributed"/>
    </xf>
    <xf numFmtId="188" fontId="0" fillId="0" borderId="20" xfId="6" applyNumberFormat="1" applyFont="1" applyFill="1" applyBorder="1" applyAlignment="1">
      <alignment horizontal="right" vertical="top"/>
    </xf>
    <xf numFmtId="188" fontId="0" fillId="0" borderId="21" xfId="6" applyNumberFormat="1" applyFont="1" applyFill="1" applyBorder="1" applyAlignment="1">
      <alignment horizontal="right" vertical="top"/>
    </xf>
    <xf numFmtId="188" fontId="0" fillId="0" borderId="22" xfId="6" applyNumberFormat="1" applyFont="1" applyFill="1" applyBorder="1" applyAlignment="1">
      <alignment horizontal="right" vertical="top"/>
    </xf>
    <xf numFmtId="188" fontId="0" fillId="0" borderId="299" xfId="6" applyNumberFormat="1" applyFont="1" applyFill="1" applyBorder="1" applyAlignment="1">
      <alignment horizontal="center"/>
    </xf>
    <xf numFmtId="188" fontId="0" fillId="0" borderId="300" xfId="6" applyNumberFormat="1" applyFont="1" applyFill="1" applyBorder="1" applyAlignment="1">
      <alignment horizontal="center"/>
    </xf>
    <xf numFmtId="0" fontId="19" fillId="0" borderId="307" xfId="0" applyFont="1" applyBorder="1" applyAlignment="1">
      <alignment horizontal="distributed" vertical="center"/>
    </xf>
    <xf numFmtId="188" fontId="0" fillId="0" borderId="195" xfId="6" applyNumberFormat="1" applyFont="1" applyFill="1" applyBorder="1" applyAlignment="1">
      <alignment horizontal="right" vertical="top"/>
    </xf>
    <xf numFmtId="188" fontId="0" fillId="0" borderId="161" xfId="6" applyNumberFormat="1" applyFont="1" applyFill="1" applyBorder="1" applyAlignment="1">
      <alignment horizontal="right" vertical="top"/>
    </xf>
    <xf numFmtId="188" fontId="0" fillId="0" borderId="163" xfId="6" applyNumberFormat="1" applyFont="1" applyFill="1" applyBorder="1" applyAlignment="1">
      <alignment horizontal="right" vertical="top"/>
    </xf>
    <xf numFmtId="188" fontId="0" fillId="0" borderId="182" xfId="6" applyNumberFormat="1" applyFont="1" applyFill="1" applyBorder="1" applyAlignment="1">
      <alignment horizontal="right" vertical="top"/>
    </xf>
    <xf numFmtId="38" fontId="0" fillId="0" borderId="193" xfId="6" applyFont="1" applyFill="1" applyBorder="1" applyAlignment="1">
      <alignment horizontal="right"/>
    </xf>
    <xf numFmtId="38" fontId="0" fillId="0" borderId="172" xfId="6" applyFont="1" applyFill="1" applyBorder="1" applyAlignment="1">
      <alignment horizontal="right"/>
    </xf>
    <xf numFmtId="38" fontId="0" fillId="0" borderId="238" xfId="6" applyFont="1" applyFill="1" applyBorder="1" applyAlignment="1">
      <alignment horizontal="right"/>
    </xf>
    <xf numFmtId="0" fontId="19" fillId="0" borderId="233" xfId="0" applyFont="1" applyBorder="1" applyAlignment="1">
      <alignment horizontal="distributed" vertical="center" wrapText="1"/>
    </xf>
    <xf numFmtId="0" fontId="20" fillId="0" borderId="203" xfId="0" applyFont="1" applyBorder="1" applyAlignment="1">
      <alignment horizontal="distributed" vertical="center" wrapText="1"/>
    </xf>
    <xf numFmtId="0" fontId="20" fillId="0" borderId="22" xfId="0" applyFont="1" applyBorder="1" applyAlignment="1">
      <alignment horizontal="distributed" vertical="center" wrapText="1"/>
    </xf>
    <xf numFmtId="0" fontId="19" fillId="0" borderId="52" xfId="0" applyFont="1" applyBorder="1" applyAlignment="1">
      <alignment horizontal="distributed" vertical="center" wrapText="1"/>
    </xf>
    <xf numFmtId="38" fontId="0" fillId="0" borderId="193" xfId="6" applyFont="1" applyFill="1" applyBorder="1" applyAlignment="1">
      <alignment horizontal="right" vertical="top"/>
    </xf>
    <xf numFmtId="38" fontId="0" fillId="0" borderId="172" xfId="6" applyFont="1" applyFill="1" applyBorder="1" applyAlignment="1">
      <alignment horizontal="right" vertical="top"/>
    </xf>
    <xf numFmtId="38" fontId="0" fillId="0" borderId="238" xfId="6" applyFont="1" applyFill="1" applyBorder="1" applyAlignment="1">
      <alignment horizontal="right" vertical="top"/>
    </xf>
    <xf numFmtId="38" fontId="0" fillId="0" borderId="161" xfId="6" applyFont="1" applyFill="1" applyBorder="1" applyAlignment="1">
      <alignment horizontal="right"/>
    </xf>
    <xf numFmtId="38" fontId="0" fillId="0" borderId="163" xfId="6" applyFont="1" applyFill="1" applyBorder="1" applyAlignment="1">
      <alignment horizontal="right"/>
    </xf>
    <xf numFmtId="38" fontId="0" fillId="0" borderId="310" xfId="6" applyFont="1" applyFill="1" applyBorder="1" applyAlignment="1">
      <alignment horizontal="right"/>
    </xf>
    <xf numFmtId="0" fontId="19" fillId="0" borderId="311" xfId="0" applyFont="1" applyBorder="1" applyAlignment="1">
      <alignment horizontal="center" vertical="center"/>
    </xf>
    <xf numFmtId="0" fontId="19" fillId="0" borderId="312" xfId="0" applyFont="1" applyBorder="1" applyAlignment="1">
      <alignment horizontal="center" vertical="center"/>
    </xf>
    <xf numFmtId="0" fontId="19" fillId="0" borderId="313" xfId="0" applyFont="1" applyBorder="1" applyAlignment="1">
      <alignment horizontal="center" vertical="center"/>
    </xf>
    <xf numFmtId="0" fontId="0" fillId="0" borderId="312" xfId="0" applyBorder="1" applyAlignment="1">
      <alignment horizontal="center" vertical="center"/>
    </xf>
    <xf numFmtId="0" fontId="0" fillId="0" borderId="314" xfId="0" applyBorder="1" applyAlignment="1">
      <alignment horizontal="center" vertical="center"/>
    </xf>
    <xf numFmtId="0" fontId="19" fillId="0" borderId="315" xfId="0" applyFont="1" applyBorder="1" applyAlignment="1">
      <alignment horizontal="center" vertical="center"/>
    </xf>
    <xf numFmtId="0" fontId="0" fillId="0" borderId="313" xfId="0" applyBorder="1" applyAlignment="1">
      <alignment horizontal="center" vertical="center"/>
    </xf>
    <xf numFmtId="38" fontId="0" fillId="0" borderId="321" xfId="6" applyFont="1" applyFill="1" applyBorder="1" applyAlignment="1">
      <alignment horizontal="center"/>
    </xf>
    <xf numFmtId="38" fontId="0" fillId="0" borderId="325" xfId="6" applyFont="1" applyFill="1" applyBorder="1" applyAlignment="1">
      <alignment horizontal="center"/>
    </xf>
    <xf numFmtId="38" fontId="0" fillId="0" borderId="327" xfId="6" applyFont="1" applyFill="1" applyBorder="1" applyAlignment="1">
      <alignment horizontal="center"/>
    </xf>
    <xf numFmtId="188" fontId="0" fillId="0" borderId="321" xfId="6" applyNumberFormat="1" applyFont="1" applyFill="1" applyBorder="1" applyAlignment="1">
      <alignment vertical="top"/>
    </xf>
    <xf numFmtId="188" fontId="0" fillId="0" borderId="325" xfId="0" applyNumberFormat="1" applyBorder="1" applyAlignment="1">
      <alignment vertical="top"/>
    </xf>
    <xf numFmtId="188" fontId="0" fillId="0" borderId="316" xfId="0" applyNumberFormat="1" applyBorder="1" applyAlignment="1">
      <alignment vertical="top"/>
    </xf>
    <xf numFmtId="191" fontId="0" fillId="0" borderId="321" xfId="6" applyNumberFormat="1" applyFont="1" applyFill="1" applyBorder="1" applyAlignment="1">
      <alignment vertical="top"/>
    </xf>
    <xf numFmtId="191" fontId="0" fillId="0" borderId="325" xfId="0" applyNumberFormat="1" applyBorder="1" applyAlignment="1">
      <alignment vertical="top"/>
    </xf>
    <xf numFmtId="191" fontId="0" fillId="0" borderId="316" xfId="0" applyNumberFormat="1" applyBorder="1" applyAlignment="1">
      <alignment vertical="top"/>
    </xf>
    <xf numFmtId="38" fontId="0" fillId="0" borderId="324" xfId="6" applyFont="1" applyFill="1" applyBorder="1" applyAlignment="1">
      <alignment vertical="center"/>
    </xf>
    <xf numFmtId="0" fontId="0" fillId="0" borderId="326" xfId="0" applyBorder="1" applyAlignment="1">
      <alignment vertical="center"/>
    </xf>
    <xf numFmtId="0" fontId="0" fillId="0" borderId="320" xfId="0" applyBorder="1" applyAlignment="1">
      <alignment vertical="center"/>
    </xf>
    <xf numFmtId="38" fontId="0" fillId="0" borderId="321" xfId="6" applyFont="1" applyFill="1" applyBorder="1" applyAlignment="1">
      <alignment vertical="center"/>
    </xf>
    <xf numFmtId="0" fontId="0" fillId="0" borderId="325" xfId="0" applyBorder="1" applyAlignment="1">
      <alignment vertical="center"/>
    </xf>
    <xf numFmtId="0" fontId="0" fillId="0" borderId="316" xfId="0" applyBorder="1" applyAlignment="1">
      <alignment vertical="center"/>
    </xf>
    <xf numFmtId="0" fontId="19" fillId="0" borderId="161" xfId="0" applyFont="1" applyBorder="1" applyAlignment="1">
      <alignment horizontal="distributed" vertical="distributed"/>
    </xf>
    <xf numFmtId="0" fontId="19" fillId="0" borderId="163" xfId="0" applyFont="1" applyBorder="1" applyAlignment="1">
      <alignment horizontal="distributed" vertical="distributed"/>
    </xf>
    <xf numFmtId="0" fontId="19" fillId="0" borderId="182" xfId="0" applyFont="1" applyBorder="1" applyAlignment="1">
      <alignment horizontal="distributed" vertical="distributed"/>
    </xf>
    <xf numFmtId="0" fontId="19" fillId="0" borderId="183" xfId="0" applyFont="1" applyBorder="1" applyAlignment="1">
      <alignment horizontal="distributed" vertical="center" shrinkToFit="1"/>
    </xf>
    <xf numFmtId="188" fontId="0" fillId="0" borderId="321" xfId="6" applyNumberFormat="1" applyFont="1" applyFill="1" applyBorder="1" applyAlignment="1">
      <alignment horizontal="right" vertical="top"/>
    </xf>
    <xf numFmtId="188" fontId="0" fillId="0" borderId="325" xfId="6" applyNumberFormat="1" applyFont="1" applyFill="1" applyBorder="1" applyAlignment="1">
      <alignment horizontal="right" vertical="top"/>
    </xf>
    <xf numFmtId="188" fontId="0" fillId="0" borderId="327" xfId="6" applyNumberFormat="1" applyFont="1" applyFill="1" applyBorder="1" applyAlignment="1">
      <alignment horizontal="right" vertical="top"/>
    </xf>
    <xf numFmtId="38" fontId="0" fillId="0" borderId="324" xfId="6" applyFont="1" applyFill="1" applyBorder="1" applyAlignment="1">
      <alignment horizontal="center"/>
    </xf>
    <xf numFmtId="38" fontId="0" fillId="0" borderId="326" xfId="6" applyFont="1" applyFill="1" applyBorder="1" applyAlignment="1">
      <alignment horizontal="center"/>
    </xf>
    <xf numFmtId="38" fontId="0" fillId="0" borderId="328" xfId="6" applyFont="1" applyFill="1" applyBorder="1" applyAlignment="1">
      <alignment horizontal="center"/>
    </xf>
    <xf numFmtId="188" fontId="0" fillId="0" borderId="331" xfId="6" applyNumberFormat="1" applyFont="1" applyFill="1" applyBorder="1" applyAlignment="1">
      <alignment horizontal="right" vertical="top"/>
    </xf>
    <xf numFmtId="188" fontId="0" fillId="0" borderId="329" xfId="6" applyNumberFormat="1" applyFont="1" applyFill="1" applyBorder="1" applyAlignment="1">
      <alignment horizontal="right" vertical="top"/>
    </xf>
    <xf numFmtId="188" fontId="0" fillId="0" borderId="331" xfId="6" applyNumberFormat="1" applyFont="1" applyFill="1" applyBorder="1" applyAlignment="1">
      <alignment horizontal="right"/>
    </xf>
    <xf numFmtId="188" fontId="0" fillId="0" borderId="329" xfId="6" applyNumberFormat="1" applyFont="1" applyFill="1" applyBorder="1" applyAlignment="1">
      <alignment horizontal="right"/>
    </xf>
    <xf numFmtId="188" fontId="0" fillId="0" borderId="332" xfId="6" applyNumberFormat="1" applyFont="1" applyFill="1" applyBorder="1" applyAlignment="1">
      <alignment horizontal="right"/>
    </xf>
    <xf numFmtId="188" fontId="0" fillId="0" borderId="330" xfId="6" applyNumberFormat="1" applyFont="1" applyFill="1" applyBorder="1" applyAlignment="1">
      <alignment horizontal="right"/>
    </xf>
    <xf numFmtId="0" fontId="0" fillId="0" borderId="322" xfId="0" applyBorder="1" applyAlignment="1">
      <alignment horizontal="center" vertical="center" wrapText="1"/>
    </xf>
    <xf numFmtId="0" fontId="0" fillId="0" borderId="323" xfId="0" applyBorder="1" applyAlignment="1">
      <alignment horizontal="center" vertical="center"/>
    </xf>
    <xf numFmtId="188" fontId="0" fillId="0" borderId="257" xfId="6" applyNumberFormat="1" applyFont="1" applyFill="1" applyBorder="1" applyAlignment="1">
      <alignment horizontal="right" vertical="top"/>
    </xf>
    <xf numFmtId="188" fontId="0" fillId="0" borderId="259" xfId="6" applyNumberFormat="1" applyFont="1" applyFill="1" applyBorder="1" applyAlignment="1">
      <alignment horizontal="right" vertical="top"/>
    </xf>
    <xf numFmtId="188" fontId="0" fillId="0" borderId="324" xfId="6" applyNumberFormat="1" applyFont="1" applyFill="1" applyBorder="1" applyAlignment="1">
      <alignment horizontal="center" vertical="top" wrapText="1"/>
    </xf>
    <xf numFmtId="188" fontId="0" fillId="0" borderId="326" xfId="6" applyNumberFormat="1" applyFont="1" applyFill="1" applyBorder="1" applyAlignment="1">
      <alignment horizontal="center" vertical="top" wrapText="1"/>
    </xf>
    <xf numFmtId="188" fontId="0" fillId="0" borderId="321" xfId="6" applyNumberFormat="1" applyFont="1" applyFill="1" applyBorder="1" applyAlignment="1">
      <alignment horizontal="center" vertical="center" wrapText="1"/>
    </xf>
    <xf numFmtId="188" fontId="0" fillId="0" borderId="325" xfId="6" applyNumberFormat="1" applyFont="1" applyFill="1" applyBorder="1" applyAlignment="1">
      <alignment horizontal="center" vertical="center" wrapText="1"/>
    </xf>
    <xf numFmtId="188" fontId="0" fillId="0" borderId="321" xfId="6" applyNumberFormat="1" applyFont="1" applyFill="1" applyBorder="1" applyAlignment="1">
      <alignment horizontal="right" vertical="center"/>
    </xf>
    <xf numFmtId="188" fontId="0" fillId="0" borderId="325" xfId="6" applyNumberFormat="1" applyFont="1" applyFill="1" applyBorder="1" applyAlignment="1">
      <alignment horizontal="right" vertical="center"/>
    </xf>
    <xf numFmtId="188" fontId="0" fillId="0" borderId="337" xfId="6" applyNumberFormat="1" applyFont="1" applyFill="1" applyBorder="1" applyAlignment="1">
      <alignment horizontal="right" vertical="center"/>
    </xf>
    <xf numFmtId="188" fontId="0" fillId="0" borderId="337" xfId="6" applyNumberFormat="1" applyFont="1" applyFill="1" applyBorder="1" applyAlignment="1">
      <alignment horizontal="right" vertical="top"/>
    </xf>
    <xf numFmtId="188" fontId="0" fillId="0" borderId="324" xfId="6" applyNumberFormat="1" applyFont="1" applyFill="1" applyBorder="1" applyAlignment="1">
      <alignment horizontal="right" vertical="center"/>
    </xf>
    <xf numFmtId="188" fontId="0" fillId="0" borderId="326" xfId="6" applyNumberFormat="1" applyFont="1" applyFill="1" applyBorder="1" applyAlignment="1">
      <alignment horizontal="right" vertical="center"/>
    </xf>
    <xf numFmtId="188" fontId="0" fillId="0" borderId="341" xfId="6" applyNumberFormat="1" applyFont="1" applyFill="1" applyBorder="1" applyAlignment="1">
      <alignment horizontal="right" vertical="center"/>
    </xf>
    <xf numFmtId="38" fontId="0" fillId="0" borderId="321" xfId="7" applyFont="1" applyFill="1" applyBorder="1" applyAlignment="1">
      <alignment horizontal="center"/>
    </xf>
    <xf numFmtId="38" fontId="0" fillId="0" borderId="325" xfId="7" applyFont="1" applyFill="1" applyBorder="1" applyAlignment="1">
      <alignment horizontal="center"/>
    </xf>
    <xf numFmtId="38" fontId="0" fillId="0" borderId="327" xfId="7" applyFont="1" applyFill="1" applyBorder="1" applyAlignment="1">
      <alignment horizontal="center"/>
    </xf>
    <xf numFmtId="188" fontId="0" fillId="0" borderId="321" xfId="7" applyNumberFormat="1" applyFont="1" applyFill="1" applyBorder="1" applyAlignment="1">
      <alignment vertical="top"/>
    </xf>
    <xf numFmtId="191" fontId="0" fillId="0" borderId="321" xfId="7" applyNumberFormat="1" applyFont="1" applyFill="1" applyBorder="1" applyAlignment="1">
      <alignment vertical="top"/>
    </xf>
    <xf numFmtId="38" fontId="0" fillId="0" borderId="324" xfId="7" applyFont="1" applyFill="1" applyBorder="1" applyAlignment="1">
      <alignment vertical="center"/>
    </xf>
    <xf numFmtId="38" fontId="0" fillId="0" borderId="321" xfId="7" applyFont="1" applyFill="1" applyBorder="1" applyAlignment="1">
      <alignment vertical="center"/>
    </xf>
    <xf numFmtId="188" fontId="0" fillId="0" borderId="321" xfId="7" applyNumberFormat="1" applyFont="1" applyFill="1" applyBorder="1" applyAlignment="1">
      <alignment horizontal="right" vertical="top"/>
    </xf>
    <xf numFmtId="188" fontId="0" fillId="0" borderId="325" xfId="7" applyNumberFormat="1" applyFont="1" applyFill="1" applyBorder="1" applyAlignment="1">
      <alignment horizontal="right" vertical="top"/>
    </xf>
    <xf numFmtId="188" fontId="0" fillId="0" borderId="327" xfId="7" applyNumberFormat="1" applyFont="1" applyFill="1" applyBorder="1" applyAlignment="1">
      <alignment horizontal="right" vertical="top"/>
    </xf>
    <xf numFmtId="40" fontId="0" fillId="0" borderId="321" xfId="7" applyNumberFormat="1" applyFont="1" applyFill="1" applyBorder="1" applyAlignment="1">
      <alignment horizontal="center"/>
    </xf>
    <xf numFmtId="40" fontId="0" fillId="0" borderId="325" xfId="7" applyNumberFormat="1" applyFont="1" applyFill="1" applyBorder="1" applyAlignment="1">
      <alignment horizontal="center"/>
    </xf>
    <xf numFmtId="40" fontId="0" fillId="0" borderId="327" xfId="7" applyNumberFormat="1" applyFont="1" applyFill="1" applyBorder="1" applyAlignment="1">
      <alignment horizontal="center"/>
    </xf>
    <xf numFmtId="38" fontId="0" fillId="0" borderId="324" xfId="7" applyFont="1" applyFill="1" applyBorder="1" applyAlignment="1">
      <alignment horizontal="center"/>
    </xf>
    <xf numFmtId="38" fontId="0" fillId="0" borderId="326" xfId="7" applyFont="1" applyFill="1" applyBorder="1" applyAlignment="1">
      <alignment horizontal="center"/>
    </xf>
    <xf numFmtId="38" fontId="0" fillId="0" borderId="328" xfId="7" applyFont="1" applyFill="1" applyBorder="1" applyAlignment="1">
      <alignment horizontal="center"/>
    </xf>
    <xf numFmtId="188" fontId="0" fillId="0" borderId="331" xfId="7" applyNumberFormat="1" applyFont="1" applyFill="1" applyBorder="1" applyAlignment="1">
      <alignment horizontal="right" vertical="top"/>
    </xf>
    <xf numFmtId="188" fontId="0" fillId="0" borderId="329" xfId="7" applyNumberFormat="1" applyFont="1" applyFill="1" applyBorder="1" applyAlignment="1">
      <alignment horizontal="right" vertical="top"/>
    </xf>
    <xf numFmtId="188" fontId="0" fillId="0" borderId="331" xfId="7" applyNumberFormat="1" applyFont="1" applyFill="1" applyBorder="1" applyAlignment="1">
      <alignment horizontal="right"/>
    </xf>
    <xf numFmtId="188" fontId="0" fillId="0" borderId="329" xfId="7" applyNumberFormat="1" applyFont="1" applyFill="1" applyBorder="1" applyAlignment="1">
      <alignment horizontal="right"/>
    </xf>
    <xf numFmtId="188" fontId="0" fillId="0" borderId="332" xfId="7" applyNumberFormat="1" applyFont="1" applyFill="1" applyBorder="1" applyAlignment="1">
      <alignment horizontal="right"/>
    </xf>
    <xf numFmtId="188" fontId="0" fillId="0" borderId="330" xfId="7" applyNumberFormat="1" applyFont="1" applyFill="1" applyBorder="1" applyAlignment="1">
      <alignment horizontal="right"/>
    </xf>
    <xf numFmtId="188" fontId="0" fillId="0" borderId="257" xfId="7" applyNumberFormat="1" applyFont="1" applyFill="1" applyBorder="1" applyAlignment="1">
      <alignment horizontal="right" vertical="top"/>
    </xf>
    <xf numFmtId="188" fontId="0" fillId="0" borderId="259" xfId="7" applyNumberFormat="1" applyFont="1" applyFill="1" applyBorder="1" applyAlignment="1">
      <alignment horizontal="right" vertical="top"/>
    </xf>
    <xf numFmtId="188" fontId="0" fillId="0" borderId="324" xfId="7" applyNumberFormat="1" applyFont="1" applyFill="1" applyBorder="1" applyAlignment="1">
      <alignment horizontal="center" vertical="top" wrapText="1"/>
    </xf>
    <xf numFmtId="188" fontId="0" fillId="0" borderId="326" xfId="7" applyNumberFormat="1" applyFont="1" applyFill="1" applyBorder="1" applyAlignment="1">
      <alignment horizontal="center" vertical="top" wrapText="1"/>
    </xf>
    <xf numFmtId="188" fontId="0" fillId="0" borderId="321" xfId="7" applyNumberFormat="1" applyFont="1" applyFill="1" applyBorder="1" applyAlignment="1">
      <alignment horizontal="center" vertical="center" wrapText="1"/>
    </xf>
    <xf numFmtId="188" fontId="0" fillId="0" borderId="325" xfId="7" applyNumberFormat="1" applyFont="1" applyFill="1" applyBorder="1" applyAlignment="1">
      <alignment horizontal="center" vertical="center" wrapText="1"/>
    </xf>
    <xf numFmtId="38" fontId="0" fillId="0" borderId="342" xfId="7" applyFont="1" applyFill="1" applyBorder="1" applyAlignment="1">
      <alignment horizontal="center"/>
    </xf>
    <xf numFmtId="38" fontId="0" fillId="0" borderId="343" xfId="7" applyFont="1" applyFill="1" applyBorder="1" applyAlignment="1">
      <alignment horizontal="center"/>
    </xf>
    <xf numFmtId="188" fontId="0" fillId="0" borderId="321" xfId="7" applyNumberFormat="1" applyFont="1" applyFill="1" applyBorder="1" applyAlignment="1">
      <alignment horizontal="right" vertical="center"/>
    </xf>
    <xf numFmtId="188" fontId="0" fillId="0" borderId="325" xfId="7" applyNumberFormat="1" applyFont="1" applyFill="1" applyBorder="1" applyAlignment="1">
      <alignment horizontal="right" vertical="center"/>
    </xf>
    <xf numFmtId="188" fontId="0" fillId="0" borderId="337" xfId="7" applyNumberFormat="1" applyFont="1" applyFill="1" applyBorder="1" applyAlignment="1">
      <alignment horizontal="right" vertical="center"/>
    </xf>
    <xf numFmtId="188" fontId="0" fillId="0" borderId="337" xfId="7" applyNumberFormat="1" applyFont="1" applyFill="1" applyBorder="1" applyAlignment="1">
      <alignment horizontal="right" vertical="top"/>
    </xf>
    <xf numFmtId="188" fontId="0" fillId="0" borderId="324" xfId="7" applyNumberFormat="1" applyFont="1" applyFill="1" applyBorder="1" applyAlignment="1">
      <alignment horizontal="right" vertical="center"/>
    </xf>
    <xf numFmtId="188" fontId="0" fillId="0" borderId="326" xfId="7" applyNumberFormat="1" applyFont="1" applyFill="1" applyBorder="1" applyAlignment="1">
      <alignment horizontal="right" vertical="center"/>
    </xf>
    <xf numFmtId="188" fontId="0" fillId="0" borderId="341" xfId="7" applyNumberFormat="1" applyFont="1" applyFill="1" applyBorder="1" applyAlignment="1">
      <alignment horizontal="right" vertical="center"/>
    </xf>
    <xf numFmtId="0" fontId="5" fillId="0" borderId="16" xfId="2" applyFont="1" applyBorder="1" applyAlignment="1">
      <alignment horizontal="distributed" vertical="center" wrapText="1"/>
    </xf>
    <xf numFmtId="0" fontId="5" fillId="0" borderId="23" xfId="2" applyFont="1" applyBorder="1" applyAlignment="1">
      <alignment horizontal="distributed" vertical="center"/>
    </xf>
    <xf numFmtId="0" fontId="5" fillId="0" borderId="8" xfId="2" applyFont="1" applyBorder="1" applyAlignment="1">
      <alignment horizontal="distributed" vertical="center"/>
    </xf>
    <xf numFmtId="0" fontId="34" fillId="0" borderId="10" xfId="2" applyFont="1" applyBorder="1" applyAlignment="1">
      <alignment horizontal="center" vertical="center"/>
    </xf>
    <xf numFmtId="0" fontId="34" fillId="0" borderId="76" xfId="2" applyFont="1" applyBorder="1" applyAlignment="1">
      <alignment horizontal="center" vertical="center"/>
    </xf>
    <xf numFmtId="0" fontId="6" fillId="0" borderId="41" xfId="2" applyFont="1" applyBorder="1" applyAlignment="1">
      <alignment horizontal="center" vertical="center"/>
    </xf>
    <xf numFmtId="0" fontId="6" fillId="0" borderId="34" xfId="2" applyFont="1" applyBorder="1" applyAlignment="1">
      <alignment horizontal="center" vertical="center"/>
    </xf>
    <xf numFmtId="0" fontId="6" fillId="0" borderId="45" xfId="2" applyFont="1" applyBorder="1" applyAlignment="1">
      <alignment horizontal="center" vertical="center"/>
    </xf>
    <xf numFmtId="0" fontId="6" fillId="0" borderId="344" xfId="2" applyFont="1" applyBorder="1" applyAlignment="1">
      <alignment horizontal="center" vertical="center"/>
    </xf>
    <xf numFmtId="0" fontId="6" fillId="0" borderId="100" xfId="2" applyFont="1" applyBorder="1" applyAlignment="1">
      <alignment horizontal="center" vertical="center"/>
    </xf>
    <xf numFmtId="0" fontId="6" fillId="0" borderId="345" xfId="2" applyFont="1" applyBorder="1" applyAlignment="1">
      <alignment horizontal="center" vertical="center"/>
    </xf>
    <xf numFmtId="0" fontId="5" fillId="0" borderId="16" xfId="2" applyFont="1" applyBorder="1" applyAlignment="1">
      <alignment horizontal="distributed" vertical="center"/>
    </xf>
    <xf numFmtId="0" fontId="5" fillId="0" borderId="23" xfId="2" applyFont="1" applyBorder="1" applyAlignment="1">
      <alignment horizontal="distributed" vertical="center" wrapText="1"/>
    </xf>
    <xf numFmtId="0" fontId="5" fillId="0" borderId="8" xfId="2" applyFont="1" applyBorder="1" applyAlignment="1">
      <alignment horizontal="distributed" vertical="center" wrapText="1"/>
    </xf>
    <xf numFmtId="176" fontId="6" fillId="0" borderId="79" xfId="2" applyNumberFormat="1" applyFont="1" applyBorder="1" applyAlignment="1">
      <alignment horizontal="left" vertical="center" wrapText="1"/>
    </xf>
    <xf numFmtId="0" fontId="6" fillId="0" borderId="350" xfId="2" applyFont="1" applyBorder="1" applyAlignment="1">
      <alignment horizontal="center" vertical="center"/>
    </xf>
    <xf numFmtId="0" fontId="6" fillId="0" borderId="63" xfId="2" applyFont="1" applyBorder="1" applyAlignment="1">
      <alignment horizontal="center" vertical="center"/>
    </xf>
    <xf numFmtId="0" fontId="10" fillId="0" borderId="350" xfId="2" applyFont="1" applyBorder="1" applyAlignment="1">
      <alignment horizontal="center" vertical="center"/>
    </xf>
    <xf numFmtId="0" fontId="10" fillId="0" borderId="63" xfId="2" applyFont="1" applyBorder="1" applyAlignment="1">
      <alignment horizontal="center" vertical="center"/>
    </xf>
    <xf numFmtId="176" fontId="32" fillId="0" borderId="16" xfId="8" applyNumberFormat="1" applyFont="1" applyBorder="1" applyAlignment="1">
      <alignment horizontal="distributed" vertical="center"/>
    </xf>
    <xf numFmtId="0" fontId="32" fillId="0" borderId="23" xfId="8" applyFont="1" applyBorder="1" applyAlignment="1">
      <alignment horizontal="distributed" vertical="center"/>
    </xf>
    <xf numFmtId="0" fontId="32" fillId="0" borderId="8" xfId="8" applyFont="1" applyBorder="1" applyAlignment="1">
      <alignment horizontal="distributed" vertical="center"/>
    </xf>
    <xf numFmtId="176" fontId="32" fillId="0" borderId="47" xfId="8" applyNumberFormat="1" applyFont="1" applyBorder="1" applyAlignment="1">
      <alignment horizontal="center" vertical="center"/>
    </xf>
    <xf numFmtId="0" fontId="32" fillId="0" borderId="64" xfId="8" applyFont="1" applyBorder="1" applyAlignment="1">
      <alignment horizontal="center" vertical="center"/>
    </xf>
    <xf numFmtId="0" fontId="32" fillId="0" borderId="7" xfId="8" applyFont="1" applyBorder="1" applyAlignment="1">
      <alignment horizontal="center" vertical="center"/>
    </xf>
    <xf numFmtId="176" fontId="32" fillId="0" borderId="64" xfId="8" applyNumberFormat="1" applyFont="1" applyBorder="1" applyAlignment="1">
      <alignment horizontal="center" vertical="center"/>
    </xf>
    <xf numFmtId="176" fontId="32" fillId="0" borderId="40" xfId="8" applyNumberFormat="1" applyFont="1" applyBorder="1" applyAlignment="1">
      <alignment horizontal="distributed" vertical="center" wrapText="1"/>
    </xf>
    <xf numFmtId="176" fontId="32" fillId="0" borderId="51" xfId="8" applyNumberFormat="1" applyFont="1" applyBorder="1" applyAlignment="1">
      <alignment horizontal="distributed" vertical="center"/>
    </xf>
    <xf numFmtId="0" fontId="32" fillId="0" borderId="3" xfId="8" applyFont="1" applyBorder="1" applyAlignment="1">
      <alignment horizontal="distributed" vertical="center"/>
    </xf>
    <xf numFmtId="0" fontId="32" fillId="0" borderId="47" xfId="8" applyFont="1" applyBorder="1" applyAlignment="1">
      <alignment horizontal="center" vertical="center"/>
    </xf>
    <xf numFmtId="176" fontId="32" fillId="0" borderId="7" xfId="8" applyNumberFormat="1" applyFont="1" applyBorder="1" applyAlignment="1">
      <alignment horizontal="center" vertical="center"/>
    </xf>
    <xf numFmtId="176" fontId="32" fillId="0" borderId="352" xfId="8" applyNumberFormat="1" applyFont="1" applyBorder="1" applyAlignment="1">
      <alignment horizontal="center" vertical="center" wrapText="1"/>
    </xf>
    <xf numFmtId="0" fontId="32" fillId="0" borderId="13" xfId="8" applyFont="1" applyBorder="1" applyAlignment="1">
      <alignment vertical="center"/>
    </xf>
    <xf numFmtId="176" fontId="32" fillId="0" borderId="23" xfId="8" applyNumberFormat="1" applyFont="1" applyBorder="1" applyAlignment="1">
      <alignment horizontal="distributed" vertical="center"/>
    </xf>
    <xf numFmtId="176" fontId="32" fillId="0" borderId="8" xfId="8" applyNumberFormat="1" applyFont="1" applyBorder="1" applyAlignment="1">
      <alignment horizontal="distributed" vertical="center"/>
    </xf>
    <xf numFmtId="176" fontId="32" fillId="0" borderId="16" xfId="8" applyNumberFormat="1" applyFont="1" applyBorder="1" applyAlignment="1">
      <alignment horizontal="distributed" vertical="center" wrapText="1"/>
    </xf>
    <xf numFmtId="176" fontId="32" fillId="0" borderId="23" xfId="8" applyNumberFormat="1" applyFont="1" applyBorder="1" applyAlignment="1">
      <alignment horizontal="distributed" vertical="center" wrapText="1"/>
    </xf>
    <xf numFmtId="176" fontId="32" fillId="0" borderId="8" xfId="8" applyNumberFormat="1" applyFont="1" applyBorder="1" applyAlignment="1">
      <alignment horizontal="distributed" vertical="center" wrapText="1"/>
    </xf>
    <xf numFmtId="176" fontId="32" fillId="0" borderId="79" xfId="8" applyNumberFormat="1" applyFont="1" applyBorder="1" applyAlignment="1">
      <alignment horizontal="left" vertical="center" wrapText="1"/>
    </xf>
    <xf numFmtId="0" fontId="5" fillId="0" borderId="57" xfId="2" applyFont="1" applyBorder="1" applyAlignment="1">
      <alignment horizontal="center" vertical="center"/>
    </xf>
    <xf numFmtId="0" fontId="5" fillId="0" borderId="350" xfId="2" applyFont="1" applyBorder="1" applyAlignment="1">
      <alignment horizontal="center" vertical="center"/>
    </xf>
    <xf numFmtId="0" fontId="5" fillId="0" borderId="63" xfId="2" applyFont="1" applyBorder="1" applyAlignment="1">
      <alignment horizontal="center" vertical="center"/>
    </xf>
    <xf numFmtId="0" fontId="36" fillId="0" borderId="16" xfId="2" applyFont="1" applyBorder="1" applyAlignment="1">
      <alignment horizontal="distributed" vertical="center"/>
    </xf>
    <xf numFmtId="0" fontId="36" fillId="0" borderId="8" xfId="2" applyFont="1" applyBorder="1" applyAlignment="1">
      <alignment horizontal="distributed" vertical="center"/>
    </xf>
    <xf numFmtId="0" fontId="36" fillId="0" borderId="32" xfId="2" applyFont="1" applyBorder="1" applyAlignment="1">
      <alignment horizontal="center" vertical="center"/>
    </xf>
    <xf numFmtId="0" fontId="36" fillId="0" borderId="33" xfId="2" applyFont="1" applyBorder="1" applyAlignment="1">
      <alignment horizontal="center" vertical="center"/>
    </xf>
    <xf numFmtId="57" fontId="5" fillId="0" borderId="32" xfId="2" applyNumberFormat="1" applyFont="1" applyBorder="1" applyAlignment="1">
      <alignment horizontal="center" vertical="center"/>
    </xf>
    <xf numFmtId="57" fontId="5" fillId="0" borderId="33" xfId="2" applyNumberFormat="1" applyFont="1" applyBorder="1" applyAlignment="1">
      <alignment horizontal="center" vertical="center"/>
    </xf>
    <xf numFmtId="0" fontId="5" fillId="0" borderId="18" xfId="2" applyFont="1" applyBorder="1" applyAlignment="1">
      <alignment horizontal="center" vertical="center"/>
    </xf>
    <xf numFmtId="0" fontId="5" fillId="0" borderId="3" xfId="2" applyFont="1" applyBorder="1" applyAlignment="1">
      <alignment horizontal="center" vertical="center"/>
    </xf>
    <xf numFmtId="0" fontId="36" fillId="0" borderId="16" xfId="2" applyFont="1" applyBorder="1" applyAlignment="1">
      <alignment horizontal="center" vertical="center" shrinkToFit="1"/>
    </xf>
    <xf numFmtId="0" fontId="36" fillId="0" borderId="8" xfId="2" applyFont="1" applyBorder="1" applyAlignment="1">
      <alignment horizontal="center" vertical="center" shrinkToFit="1"/>
    </xf>
    <xf numFmtId="0" fontId="5" fillId="0" borderId="32" xfId="2" applyFont="1" applyBorder="1" applyAlignment="1">
      <alignment horizontal="center" vertical="center"/>
    </xf>
    <xf numFmtId="0" fontId="5" fillId="0" borderId="33" xfId="2" applyFont="1" applyBorder="1" applyAlignment="1">
      <alignment horizontal="center" vertical="center"/>
    </xf>
    <xf numFmtId="0" fontId="36" fillId="0" borderId="1" xfId="2" applyFont="1" applyBorder="1" applyAlignment="1">
      <alignment horizontal="distributed" vertical="center"/>
    </xf>
    <xf numFmtId="0" fontId="36" fillId="0" borderId="31" xfId="2" applyFont="1" applyBorder="1" applyAlignment="1">
      <alignment horizontal="center" vertical="center"/>
    </xf>
    <xf numFmtId="49" fontId="5" fillId="0" borderId="32" xfId="2" applyNumberFormat="1" applyFont="1" applyBorder="1" applyAlignment="1">
      <alignment horizontal="center" vertical="center"/>
    </xf>
    <xf numFmtId="49" fontId="5" fillId="0" borderId="33" xfId="2" applyNumberFormat="1" applyFont="1" applyBorder="1" applyAlignment="1">
      <alignment horizontal="center" vertical="center"/>
    </xf>
    <xf numFmtId="0" fontId="8" fillId="0" borderId="1" xfId="2" applyBorder="1" applyAlignment="1">
      <alignment horizontal="distributed" vertical="center"/>
    </xf>
    <xf numFmtId="0" fontId="36" fillId="0" borderId="34" xfId="2" applyFont="1" applyBorder="1" applyAlignment="1">
      <alignment horizontal="center" vertical="center"/>
    </xf>
    <xf numFmtId="57" fontId="5" fillId="0" borderId="34" xfId="2" applyNumberFormat="1" applyFont="1" applyBorder="1" applyAlignment="1">
      <alignment horizontal="center" vertical="center"/>
    </xf>
    <xf numFmtId="0" fontId="5" fillId="0" borderId="34" xfId="2" applyFont="1" applyBorder="1" applyAlignment="1">
      <alignment horizontal="center" vertical="center"/>
    </xf>
    <xf numFmtId="0" fontId="5" fillId="0" borderId="24" xfId="2" applyFont="1" applyBorder="1" applyAlignment="1">
      <alignment horizontal="center" vertical="center"/>
    </xf>
    <xf numFmtId="178" fontId="5" fillId="0" borderId="32" xfId="2" applyNumberFormat="1" applyFont="1" applyBorder="1" applyAlignment="1">
      <alignment horizontal="center" vertical="center"/>
    </xf>
    <xf numFmtId="178" fontId="5" fillId="0" borderId="33" xfId="2" applyNumberFormat="1" applyFont="1" applyBorder="1" applyAlignment="1">
      <alignment horizontal="center" vertical="center"/>
    </xf>
    <xf numFmtId="0" fontId="36" fillId="0" borderId="23" xfId="2" applyFont="1" applyBorder="1" applyAlignment="1">
      <alignment horizontal="distributed" vertical="center"/>
    </xf>
    <xf numFmtId="49" fontId="36" fillId="0" borderId="32" xfId="2" applyNumberFormat="1" applyFont="1" applyBorder="1" applyAlignment="1">
      <alignment horizontal="center" vertical="center"/>
    </xf>
    <xf numFmtId="49" fontId="36" fillId="0" borderId="34" xfId="2" applyNumberFormat="1" applyFont="1" applyBorder="1" applyAlignment="1">
      <alignment horizontal="center" vertical="center"/>
    </xf>
    <xf numFmtId="49" fontId="36" fillId="0" borderId="36" xfId="2" applyNumberFormat="1" applyFont="1" applyBorder="1" applyAlignment="1">
      <alignment horizontal="center" vertical="center"/>
    </xf>
    <xf numFmtId="57" fontId="5" fillId="0" borderId="36" xfId="2" applyNumberFormat="1" applyFont="1" applyBorder="1" applyAlignment="1">
      <alignment horizontal="center" vertical="center"/>
    </xf>
    <xf numFmtId="0" fontId="5" fillId="0" borderId="36" xfId="2" applyFont="1" applyBorder="1" applyAlignment="1">
      <alignment horizontal="center" vertical="center"/>
    </xf>
    <xf numFmtId="0" fontId="5" fillId="0" borderId="358" xfId="2" applyFont="1" applyBorder="1" applyAlignment="1">
      <alignment horizontal="center" vertical="center"/>
    </xf>
    <xf numFmtId="0" fontId="5" fillId="0" borderId="58" xfId="2" applyFont="1" applyBorder="1" applyAlignment="1">
      <alignment horizontal="center" vertical="center"/>
    </xf>
    <xf numFmtId="0" fontId="5" fillId="0" borderId="359" xfId="2" applyFont="1" applyBorder="1" applyAlignment="1">
      <alignment horizontal="center" vertical="center"/>
    </xf>
    <xf numFmtId="0" fontId="5" fillId="0" borderId="59" xfId="2" applyFont="1" applyBorder="1" applyAlignment="1">
      <alignment horizontal="center" vertical="center"/>
    </xf>
    <xf numFmtId="0" fontId="36" fillId="0" borderId="48" xfId="2" applyFont="1" applyBorder="1" applyAlignment="1">
      <alignment vertical="center"/>
    </xf>
    <xf numFmtId="0" fontId="36" fillId="0" borderId="64" xfId="2" applyFont="1" applyBorder="1" applyAlignment="1">
      <alignment vertical="center"/>
    </xf>
    <xf numFmtId="0" fontId="36" fillId="0" borderId="65" xfId="2" applyFont="1" applyBorder="1" applyAlignment="1">
      <alignment vertical="center"/>
    </xf>
    <xf numFmtId="57" fontId="36" fillId="0" borderId="41" xfId="2" applyNumberFormat="1" applyFont="1" applyBorder="1" applyAlignment="1">
      <alignment horizontal="center" vertical="center"/>
    </xf>
    <xf numFmtId="57" fontId="36" fillId="0" borderId="34" xfId="2" applyNumberFormat="1" applyFont="1" applyBorder="1" applyAlignment="1">
      <alignment horizontal="center" vertical="center"/>
    </xf>
    <xf numFmtId="57" fontId="36" fillId="0" borderId="33" xfId="2" applyNumberFormat="1" applyFont="1" applyBorder="1" applyAlignment="1">
      <alignment horizontal="center" vertical="center"/>
    </xf>
    <xf numFmtId="0" fontId="36" fillId="0" borderId="41" xfId="2" applyFont="1" applyBorder="1" applyAlignment="1">
      <alignment horizontal="center" vertical="center"/>
    </xf>
    <xf numFmtId="0" fontId="36" fillId="0" borderId="11" xfId="2" applyFont="1" applyBorder="1" applyAlignment="1">
      <alignment vertical="center"/>
    </xf>
    <xf numFmtId="0" fontId="36" fillId="0" borderId="10" xfId="2" applyFont="1" applyBorder="1" applyAlignment="1">
      <alignment vertical="center"/>
    </xf>
    <xf numFmtId="0" fontId="36" fillId="0" borderId="76" xfId="2" applyFont="1" applyBorder="1" applyAlignment="1">
      <alignment vertical="center"/>
    </xf>
    <xf numFmtId="0" fontId="37" fillId="0" borderId="357" xfId="2" applyFont="1" applyBorder="1" applyAlignment="1">
      <alignment horizontal="left" vertical="center"/>
    </xf>
    <xf numFmtId="0" fontId="37" fillId="0" borderId="360" xfId="2" applyFont="1" applyBorder="1" applyAlignment="1">
      <alignment horizontal="left" vertical="center"/>
    </xf>
    <xf numFmtId="0" fontId="37" fillId="0" borderId="361" xfId="2" applyFont="1" applyBorder="1" applyAlignment="1">
      <alignment horizontal="left" vertical="center"/>
    </xf>
    <xf numFmtId="0" fontId="5" fillId="0" borderId="57" xfId="2" applyFont="1" applyBorder="1" applyAlignment="1">
      <alignment horizontal="center" vertical="center" shrinkToFit="1"/>
    </xf>
    <xf numFmtId="0" fontId="5" fillId="0" borderId="350" xfId="2" applyFont="1" applyBorder="1" applyAlignment="1">
      <alignment horizontal="center" vertical="center" shrinkToFit="1"/>
    </xf>
    <xf numFmtId="0" fontId="5" fillId="0" borderId="63" xfId="2" applyFont="1" applyBorder="1" applyAlignment="1">
      <alignment horizontal="center" vertical="center" shrinkToFit="1"/>
    </xf>
    <xf numFmtId="0" fontId="36" fillId="0" borderId="48" xfId="2" applyFont="1" applyBorder="1" applyAlignment="1">
      <alignment vertical="center" shrinkToFit="1"/>
    </xf>
    <xf numFmtId="0" fontId="36" fillId="0" borderId="64" xfId="2" applyFont="1" applyBorder="1" applyAlignment="1">
      <alignment vertical="center" shrinkToFit="1"/>
    </xf>
    <xf numFmtId="0" fontId="36" fillId="0" borderId="65" xfId="2" applyFont="1" applyBorder="1" applyAlignment="1">
      <alignment vertical="center" shrinkToFit="1"/>
    </xf>
    <xf numFmtId="0" fontId="36" fillId="0" borderId="11" xfId="2" applyFont="1" applyBorder="1" applyAlignment="1">
      <alignment vertical="center" shrinkToFit="1"/>
    </xf>
    <xf numFmtId="0" fontId="36" fillId="0" borderId="10" xfId="2" applyFont="1" applyBorder="1" applyAlignment="1">
      <alignment vertical="center" shrinkToFit="1"/>
    </xf>
    <xf numFmtId="0" fontId="36" fillId="0" borderId="76" xfId="2" applyFont="1" applyBorder="1" applyAlignment="1">
      <alignment vertical="center" shrinkToFit="1"/>
    </xf>
    <xf numFmtId="0" fontId="36" fillId="0" borderId="16" xfId="2" applyFont="1" applyBorder="1" applyAlignment="1">
      <alignment horizontal="distributed" vertical="center" shrinkToFit="1"/>
    </xf>
    <xf numFmtId="0" fontId="36" fillId="0" borderId="8" xfId="2" applyFont="1" applyBorder="1" applyAlignment="1">
      <alignment horizontal="distributed" vertical="center" shrinkToFit="1"/>
    </xf>
    <xf numFmtId="0" fontId="36" fillId="0" borderId="32" xfId="2" applyFont="1" applyBorder="1" applyAlignment="1">
      <alignment horizontal="center" vertical="center" shrinkToFit="1"/>
    </xf>
    <xf numFmtId="0" fontId="36" fillId="0" borderId="33" xfId="2" applyFont="1" applyBorder="1" applyAlignment="1">
      <alignment horizontal="center" vertical="center" shrinkToFit="1"/>
    </xf>
    <xf numFmtId="0" fontId="5" fillId="0" borderId="58" xfId="2" applyFont="1" applyBorder="1" applyAlignment="1">
      <alignment horizontal="center" vertical="center" shrinkToFit="1"/>
    </xf>
    <xf numFmtId="0" fontId="5" fillId="0" borderId="359" xfId="2" applyFont="1" applyBorder="1" applyAlignment="1">
      <alignment horizontal="center" vertical="center" shrinkToFit="1"/>
    </xf>
    <xf numFmtId="0" fontId="5" fillId="0" borderId="59" xfId="2" applyFont="1" applyBorder="1" applyAlignment="1">
      <alignment horizontal="center" vertical="center" shrinkToFit="1"/>
    </xf>
    <xf numFmtId="0" fontId="36" fillId="0" borderId="20" xfId="2" applyFont="1" applyBorder="1" applyAlignment="1">
      <alignment horizontal="distributed" vertical="center" shrinkToFit="1"/>
    </xf>
    <xf numFmtId="0" fontId="36" fillId="0" borderId="22" xfId="2" applyFont="1" applyBorder="1" applyAlignment="1">
      <alignment horizontal="distributed" vertical="center" shrinkToFit="1"/>
    </xf>
    <xf numFmtId="0" fontId="6" fillId="0" borderId="11" xfId="2" applyFont="1" applyBorder="1" applyAlignment="1">
      <alignment vertical="center" shrinkToFit="1"/>
    </xf>
    <xf numFmtId="0" fontId="6" fillId="0" borderId="10" xfId="2" applyFont="1" applyBorder="1" applyAlignment="1">
      <alignment vertical="center" shrinkToFit="1"/>
    </xf>
    <xf numFmtId="0" fontId="6" fillId="0" borderId="76" xfId="2" applyFont="1" applyBorder="1" applyAlignment="1">
      <alignment vertical="center" shrinkToFit="1"/>
    </xf>
    <xf numFmtId="0" fontId="5" fillId="0" borderId="11" xfId="2" applyFont="1" applyBorder="1" applyAlignment="1">
      <alignment horizontal="left" vertical="center" shrinkToFit="1"/>
    </xf>
    <xf numFmtId="0" fontId="5" fillId="0" borderId="10" xfId="2" applyFont="1" applyBorder="1" applyAlignment="1">
      <alignment horizontal="left" vertical="center" shrinkToFit="1"/>
    </xf>
    <xf numFmtId="0" fontId="5" fillId="0" borderId="76" xfId="2" applyFont="1" applyBorder="1" applyAlignment="1">
      <alignment horizontal="left" vertical="center" shrinkToFit="1"/>
    </xf>
    <xf numFmtId="0" fontId="36" fillId="0" borderId="127" xfId="2" applyFont="1" applyBorder="1" applyAlignment="1">
      <alignment horizontal="distributed" vertical="center" shrinkToFit="1"/>
    </xf>
    <xf numFmtId="0" fontId="36" fillId="0" borderId="36" xfId="2" applyFont="1" applyBorder="1" applyAlignment="1">
      <alignment horizontal="center" vertical="center" shrinkToFit="1"/>
    </xf>
    <xf numFmtId="0" fontId="36" fillId="0" borderId="129" xfId="2" applyFont="1" applyBorder="1" applyAlignment="1">
      <alignment vertical="center" shrinkToFit="1"/>
    </xf>
    <xf numFmtId="0" fontId="36" fillId="0" borderId="362" xfId="2" applyFont="1" applyBorder="1" applyAlignment="1">
      <alignment vertical="center" shrinkToFit="1"/>
    </xf>
    <xf numFmtId="0" fontId="36" fillId="0" borderId="149" xfId="2" applyFont="1" applyBorder="1" applyAlignment="1">
      <alignment vertical="center" shrinkToFit="1"/>
    </xf>
    <xf numFmtId="0" fontId="5" fillId="0" borderId="16" xfId="2" applyFont="1" applyBorder="1" applyAlignment="1">
      <alignment horizontal="distributed" vertical="distributed"/>
    </xf>
    <xf numFmtId="0" fontId="5" fillId="0" borderId="23" xfId="2" applyFont="1" applyBorder="1" applyAlignment="1">
      <alignment horizontal="distributed" vertical="distributed"/>
    </xf>
    <xf numFmtId="0" fontId="5" fillId="0" borderId="8" xfId="2" applyFont="1" applyBorder="1" applyAlignment="1">
      <alignment horizontal="distributed" vertical="distributed"/>
    </xf>
    <xf numFmtId="0" fontId="5" fillId="0" borderId="57" xfId="2" applyFont="1" applyBorder="1" applyAlignment="1">
      <alignment horizontal="center"/>
    </xf>
    <xf numFmtId="0" fontId="5" fillId="0" borderId="350" xfId="2" applyFont="1" applyBorder="1" applyAlignment="1">
      <alignment horizontal="center"/>
    </xf>
    <xf numFmtId="0" fontId="5" fillId="0" borderId="63" xfId="2" applyFont="1" applyBorder="1" applyAlignment="1">
      <alignment horizontal="center"/>
    </xf>
    <xf numFmtId="0" fontId="5" fillId="0" borderId="127" xfId="2" applyFont="1" applyBorder="1" applyAlignment="1">
      <alignment horizontal="distributed" vertical="distributed"/>
    </xf>
    <xf numFmtId="0" fontId="5" fillId="0" borderId="58" xfId="2" applyFont="1" applyBorder="1" applyAlignment="1">
      <alignment horizontal="center"/>
    </xf>
    <xf numFmtId="0" fontId="5" fillId="0" borderId="359" xfId="2" applyFont="1" applyBorder="1" applyAlignment="1">
      <alignment horizontal="center"/>
    </xf>
    <xf numFmtId="0" fontId="5" fillId="0" borderId="59" xfId="2" applyFont="1" applyBorder="1" applyAlignment="1">
      <alignment horizontal="center"/>
    </xf>
    <xf numFmtId="0" fontId="5" fillId="0" borderId="40" xfId="2" applyFont="1" applyBorder="1" applyAlignment="1">
      <alignment horizontal="distributed" vertical="distributed"/>
    </xf>
    <xf numFmtId="0" fontId="5" fillId="0" borderId="41" xfId="2" applyFont="1" applyBorder="1" applyAlignment="1">
      <alignment horizontal="center" vertical="center"/>
    </xf>
    <xf numFmtId="0" fontId="5" fillId="0" borderId="49" xfId="2" applyFont="1" applyBorder="1" applyAlignment="1">
      <alignment horizontal="left"/>
    </xf>
    <xf numFmtId="0" fontId="5" fillId="0" borderId="126" xfId="2" applyFont="1" applyBorder="1" applyAlignment="1">
      <alignment horizontal="left"/>
    </xf>
    <xf numFmtId="0" fontId="5" fillId="0" borderId="129" xfId="2" applyFont="1" applyBorder="1" applyAlignment="1">
      <alignment horizontal="left" shrinkToFit="1"/>
    </xf>
    <xf numFmtId="0" fontId="5" fillId="0" borderId="149" xfId="2" applyFont="1" applyBorder="1" applyAlignment="1">
      <alignment horizontal="left" shrinkToFit="1"/>
    </xf>
    <xf numFmtId="0" fontId="4" fillId="0" borderId="16" xfId="2" applyFont="1" applyBorder="1" applyAlignment="1">
      <alignment horizontal="distributed" vertical="center"/>
    </xf>
    <xf numFmtId="0" fontId="4" fillId="0" borderId="8" xfId="2" applyFont="1" applyBorder="1" applyAlignment="1">
      <alignment horizontal="distributed" vertical="center"/>
    </xf>
    <xf numFmtId="0" fontId="4" fillId="0" borderId="40" xfId="2" applyFont="1" applyBorder="1" applyAlignment="1">
      <alignment horizontal="center" vertical="center"/>
    </xf>
    <xf numFmtId="0" fontId="4" fillId="0" borderId="17" xfId="2" applyFont="1" applyBorder="1" applyAlignment="1">
      <alignment horizontal="center" vertical="center"/>
    </xf>
    <xf numFmtId="0" fontId="4" fillId="0" borderId="51" xfId="2" applyFont="1" applyBorder="1" applyAlignment="1">
      <alignment horizontal="center" vertical="center"/>
    </xf>
    <xf numFmtId="0" fontId="4" fillId="0" borderId="19" xfId="2" applyFont="1" applyBorder="1" applyAlignment="1">
      <alignment horizontal="center" vertical="center"/>
    </xf>
    <xf numFmtId="0" fontId="4" fillId="0" borderId="62" xfId="2" applyFont="1" applyBorder="1" applyAlignment="1">
      <alignment horizontal="center" vertical="center"/>
    </xf>
    <xf numFmtId="0" fontId="4" fillId="0" borderId="53" xfId="2" applyFont="1" applyBorder="1" applyAlignment="1">
      <alignment horizontal="center" vertical="center"/>
    </xf>
    <xf numFmtId="0" fontId="4" fillId="0" borderId="15" xfId="2" applyFont="1" applyBorder="1" applyAlignment="1">
      <alignment horizontal="center" vertical="center"/>
    </xf>
    <xf numFmtId="0" fontId="4" fillId="0" borderId="23" xfId="2" applyFont="1" applyBorder="1" applyAlignment="1">
      <alignment horizontal="distributed" vertical="center"/>
    </xf>
    <xf numFmtId="0" fontId="4" fillId="0" borderId="58" xfId="2" applyFont="1" applyBorder="1" applyAlignment="1">
      <alignment horizontal="center" vertical="center"/>
    </xf>
    <xf numFmtId="0" fontId="4" fillId="0" borderId="359" xfId="2" applyFont="1" applyBorder="1" applyAlignment="1">
      <alignment horizontal="center" vertical="center"/>
    </xf>
    <xf numFmtId="0" fontId="4" fillId="0" borderId="59" xfId="2" applyFont="1" applyBorder="1" applyAlignment="1">
      <alignment horizontal="center" vertical="center"/>
    </xf>
    <xf numFmtId="181" fontId="4" fillId="0" borderId="58" xfId="2" applyNumberFormat="1" applyFont="1" applyBorder="1" applyAlignment="1">
      <alignment horizontal="center" vertical="center"/>
    </xf>
    <xf numFmtId="181" fontId="4" fillId="0" borderId="359" xfId="2" applyNumberFormat="1" applyFont="1" applyBorder="1" applyAlignment="1">
      <alignment horizontal="center" vertical="center"/>
    </xf>
    <xf numFmtId="181" fontId="4" fillId="0" borderId="59" xfId="2" applyNumberFormat="1" applyFont="1" applyBorder="1" applyAlignment="1">
      <alignment horizontal="center" vertical="center"/>
    </xf>
    <xf numFmtId="0" fontId="4" fillId="0" borderId="57" xfId="2" applyFont="1" applyBorder="1" applyAlignment="1">
      <alignment horizontal="center" vertical="center"/>
    </xf>
    <xf numFmtId="0" fontId="4" fillId="0" borderId="350" xfId="2" applyFont="1" applyBorder="1" applyAlignment="1">
      <alignment horizontal="center" vertical="center"/>
    </xf>
    <xf numFmtId="0" fontId="4" fillId="0" borderId="49" xfId="2" applyFont="1" applyBorder="1" applyAlignment="1">
      <alignment horizontal="left" vertical="center"/>
    </xf>
    <xf numFmtId="0" fontId="4" fillId="0" borderId="39" xfId="2" applyFont="1" applyBorder="1" applyAlignment="1">
      <alignment horizontal="left" vertical="center"/>
    </xf>
    <xf numFmtId="0" fontId="4" fillId="0" borderId="126" xfId="2" applyFont="1" applyBorder="1" applyAlignment="1">
      <alignment horizontal="left" vertical="center"/>
    </xf>
    <xf numFmtId="0" fontId="4" fillId="0" borderId="50" xfId="2" applyFont="1" applyBorder="1" applyAlignment="1">
      <alignment horizontal="left" vertical="center"/>
    </xf>
    <xf numFmtId="0" fontId="4" fillId="0" borderId="0" xfId="2" applyFont="1" applyAlignment="1">
      <alignment horizontal="left" vertical="center"/>
    </xf>
    <xf numFmtId="0" fontId="4" fillId="0" borderId="101" xfId="2" applyFont="1" applyBorder="1" applyAlignment="1">
      <alignment horizontal="left" vertical="center"/>
    </xf>
    <xf numFmtId="0" fontId="36" fillId="0" borderId="40" xfId="2" applyFont="1" applyBorder="1" applyAlignment="1">
      <alignment horizontal="distributed" vertical="distributed"/>
    </xf>
    <xf numFmtId="0" fontId="36" fillId="0" borderId="23" xfId="2" applyFont="1" applyBorder="1" applyAlignment="1">
      <alignment horizontal="distributed" vertical="distributed"/>
    </xf>
    <xf numFmtId="0" fontId="36" fillId="0" borderId="8" xfId="2" applyFont="1" applyBorder="1" applyAlignment="1">
      <alignment horizontal="distributed" vertical="distributed"/>
    </xf>
    <xf numFmtId="57" fontId="36" fillId="0" borderId="11" xfId="2" applyNumberFormat="1" applyFont="1" applyBorder="1" applyAlignment="1">
      <alignment horizontal="center" vertical="center"/>
    </xf>
    <xf numFmtId="57" fontId="36" fillId="0" borderId="10" xfId="2" applyNumberFormat="1" applyFont="1" applyBorder="1" applyAlignment="1">
      <alignment horizontal="center" vertical="center"/>
    </xf>
    <xf numFmtId="57" fontId="36" fillId="0" borderId="9" xfId="2" applyNumberFormat="1" applyFont="1" applyBorder="1" applyAlignment="1">
      <alignment horizontal="center" vertical="center"/>
    </xf>
    <xf numFmtId="0" fontId="36" fillId="0" borderId="40" xfId="2" applyFont="1" applyBorder="1" applyAlignment="1">
      <alignment horizontal="center" vertical="center"/>
    </xf>
    <xf numFmtId="0" fontId="36" fillId="0" borderId="17" xfId="2" applyFont="1" applyBorder="1" applyAlignment="1">
      <alignment horizontal="center" vertical="center"/>
    </xf>
    <xf numFmtId="0" fontId="36" fillId="0" borderId="45" xfId="2" applyFont="1" applyBorder="1" applyAlignment="1">
      <alignment horizontal="center" vertical="center"/>
    </xf>
    <xf numFmtId="0" fontId="36" fillId="0" borderId="42" xfId="2" applyFont="1" applyBorder="1" applyAlignment="1">
      <alignment horizontal="center" vertical="center"/>
    </xf>
    <xf numFmtId="0" fontId="36" fillId="0" borderId="46" xfId="2" applyFont="1" applyBorder="1" applyAlignment="1">
      <alignment horizontal="center" vertical="center"/>
    </xf>
    <xf numFmtId="0" fontId="36" fillId="0" borderId="48" xfId="2" applyFont="1" applyBorder="1" applyAlignment="1">
      <alignment horizontal="center" vertical="center"/>
    </xf>
    <xf numFmtId="0" fontId="36" fillId="0" borderId="64" xfId="2" applyFont="1" applyBorder="1" applyAlignment="1">
      <alignment horizontal="center" vertical="center"/>
    </xf>
    <xf numFmtId="0" fontId="36" fillId="0" borderId="65" xfId="2" applyFont="1" applyBorder="1" applyAlignment="1">
      <alignment horizontal="center" vertical="center"/>
    </xf>
    <xf numFmtId="0" fontId="36" fillId="0" borderId="51" xfId="2" applyFont="1" applyBorder="1" applyAlignment="1">
      <alignment horizontal="center" vertical="center"/>
    </xf>
    <xf numFmtId="0" fontId="36" fillId="0" borderId="19" xfId="2" applyFont="1" applyBorder="1" applyAlignment="1">
      <alignment horizontal="center" vertical="center"/>
    </xf>
    <xf numFmtId="0" fontId="36" fillId="0" borderId="16" xfId="2" applyFont="1" applyBorder="1" applyAlignment="1">
      <alignment horizontal="distributed" vertical="distributed"/>
    </xf>
    <xf numFmtId="0" fontId="36" fillId="0" borderId="127" xfId="2" applyFont="1" applyBorder="1" applyAlignment="1">
      <alignment horizontal="distributed" vertical="distributed"/>
    </xf>
    <xf numFmtId="57" fontId="36" fillId="0" borderId="129" xfId="2" applyNumberFormat="1" applyFont="1" applyBorder="1" applyAlignment="1">
      <alignment horizontal="center" vertical="center"/>
    </xf>
    <xf numFmtId="57" fontId="36" fillId="0" borderId="362" xfId="2" applyNumberFormat="1" applyFont="1" applyBorder="1" applyAlignment="1">
      <alignment horizontal="center" vertical="center"/>
    </xf>
    <xf numFmtId="57" fontId="36" fillId="0" borderId="366" xfId="2" applyNumberFormat="1" applyFont="1" applyBorder="1" applyAlignment="1">
      <alignment horizontal="center" vertical="center"/>
    </xf>
    <xf numFmtId="181" fontId="36" fillId="0" borderId="58" xfId="2" applyNumberFormat="1" applyFont="1" applyBorder="1" applyAlignment="1">
      <alignment horizontal="center" vertical="center"/>
    </xf>
    <xf numFmtId="181" fontId="36" fillId="0" borderId="359" xfId="2" applyNumberFormat="1" applyFont="1" applyBorder="1" applyAlignment="1">
      <alignment horizontal="center" vertical="center"/>
    </xf>
    <xf numFmtId="181" fontId="36" fillId="0" borderId="59" xfId="2" applyNumberFormat="1" applyFont="1" applyBorder="1" applyAlignment="1">
      <alignment horizontal="center" vertical="center"/>
    </xf>
    <xf numFmtId="0" fontId="17" fillId="0" borderId="57" xfId="2" applyFont="1" applyBorder="1" applyAlignment="1">
      <alignment horizontal="center" vertical="center"/>
    </xf>
    <xf numFmtId="0" fontId="17" fillId="0" borderId="27" xfId="2" applyFont="1" applyBorder="1" applyAlignment="1">
      <alignment horizontal="center" vertical="center"/>
    </xf>
    <xf numFmtId="0" fontId="17" fillId="0" borderId="21" xfId="2" applyFont="1" applyBorder="1" applyAlignment="1">
      <alignment horizontal="distributed" vertical="center"/>
    </xf>
    <xf numFmtId="0" fontId="17" fillId="0" borderId="101" xfId="2" applyFont="1" applyBorder="1" applyAlignment="1">
      <alignment horizontal="distributed" vertical="center"/>
    </xf>
    <xf numFmtId="0" fontId="17" fillId="0" borderId="22" xfId="2" applyFont="1" applyBorder="1" applyAlignment="1">
      <alignment horizontal="distributed" vertical="center"/>
    </xf>
    <xf numFmtId="0" fontId="17" fillId="0" borderId="126" xfId="2" applyFont="1" applyBorder="1" applyAlignment="1">
      <alignment horizontal="distributed" vertical="center"/>
    </xf>
    <xf numFmtId="0" fontId="17" fillId="0" borderId="50" xfId="2" applyFont="1" applyBorder="1" applyAlignment="1">
      <alignment horizontal="center" vertical="center"/>
    </xf>
    <xf numFmtId="0" fontId="17" fillId="0" borderId="101" xfId="2" applyFont="1" applyBorder="1" applyAlignment="1">
      <alignment horizontal="center" vertical="center"/>
    </xf>
    <xf numFmtId="0" fontId="17" fillId="0" borderId="49" xfId="2" applyFont="1" applyBorder="1" applyAlignment="1">
      <alignment horizontal="center" vertical="center"/>
    </xf>
    <xf numFmtId="0" fontId="17" fillId="0" borderId="126" xfId="2" applyFont="1" applyBorder="1" applyAlignment="1">
      <alignment horizontal="center" vertical="center"/>
    </xf>
    <xf numFmtId="0" fontId="5" fillId="0" borderId="48" xfId="2" applyFont="1" applyBorder="1" applyAlignment="1">
      <alignment vertical="center"/>
    </xf>
    <xf numFmtId="0" fontId="5" fillId="0" borderId="64" xfId="2" applyFont="1" applyBorder="1" applyAlignment="1">
      <alignment vertical="center"/>
    </xf>
    <xf numFmtId="0" fontId="5" fillId="0" borderId="65" xfId="2" applyFont="1" applyBorder="1" applyAlignment="1">
      <alignment vertical="center"/>
    </xf>
    <xf numFmtId="177" fontId="17" fillId="0" borderId="49" xfId="2" applyNumberFormat="1" applyFont="1" applyBorder="1" applyAlignment="1">
      <alignment horizontal="right" vertical="center"/>
    </xf>
    <xf numFmtId="177" fontId="17" fillId="0" borderId="126" xfId="2" applyNumberFormat="1" applyFont="1" applyBorder="1" applyAlignment="1">
      <alignment horizontal="right" vertical="center"/>
    </xf>
    <xf numFmtId="57" fontId="17" fillId="0" borderId="49" xfId="2" applyNumberFormat="1" applyFont="1" applyBorder="1" applyAlignment="1">
      <alignment horizontal="center" vertical="center"/>
    </xf>
    <xf numFmtId="57" fontId="17" fillId="0" borderId="126" xfId="2" applyNumberFormat="1" applyFont="1" applyBorder="1" applyAlignment="1">
      <alignment horizontal="center" vertical="center"/>
    </xf>
    <xf numFmtId="0" fontId="17" fillId="0" borderId="13" xfId="2" applyFont="1" applyBorder="1" applyAlignment="1">
      <alignment horizontal="center" vertical="center"/>
    </xf>
    <xf numFmtId="0" fontId="17" fillId="0" borderId="11" xfId="2" applyFont="1" applyBorder="1" applyAlignment="1">
      <alignment vertical="center"/>
    </xf>
    <xf numFmtId="0" fontId="17" fillId="0" borderId="10" xfId="2" applyFont="1" applyBorder="1" applyAlignment="1">
      <alignment vertical="center"/>
    </xf>
    <xf numFmtId="0" fontId="17" fillId="0" borderId="76" xfId="2" applyFont="1" applyBorder="1" applyAlignment="1">
      <alignment vertical="center"/>
    </xf>
    <xf numFmtId="177" fontId="17" fillId="0" borderId="11" xfId="2" applyNumberFormat="1" applyFont="1" applyBorder="1" applyAlignment="1">
      <alignment horizontal="right" vertical="center"/>
    </xf>
    <xf numFmtId="177" fontId="17" fillId="0" borderId="76" xfId="2" applyNumberFormat="1" applyFont="1" applyBorder="1" applyAlignment="1">
      <alignment horizontal="right" vertical="center"/>
    </xf>
    <xf numFmtId="0" fontId="17" fillId="0" borderId="26" xfId="2" applyFont="1" applyBorder="1" applyAlignment="1">
      <alignment horizontal="center" vertical="center"/>
    </xf>
    <xf numFmtId="0" fontId="17" fillId="0" borderId="63" xfId="2" applyFont="1" applyBorder="1" applyAlignment="1">
      <alignment horizontal="center" vertical="center"/>
    </xf>
    <xf numFmtId="0" fontId="17" fillId="0" borderId="350" xfId="2" applyFont="1" applyBorder="1" applyAlignment="1">
      <alignment horizontal="center" vertical="center"/>
    </xf>
    <xf numFmtId="57" fontId="17" fillId="0" borderId="11" xfId="2" applyNumberFormat="1" applyFont="1" applyBorder="1" applyAlignment="1">
      <alignment horizontal="center" vertical="center"/>
    </xf>
    <xf numFmtId="57" fontId="17" fillId="0" borderId="76" xfId="2" applyNumberFormat="1" applyFont="1" applyBorder="1" applyAlignment="1">
      <alignment horizontal="center" vertical="center"/>
    </xf>
    <xf numFmtId="0" fontId="17" fillId="0" borderId="11" xfId="2" applyFont="1" applyBorder="1" applyAlignment="1">
      <alignment horizontal="center" vertical="center"/>
    </xf>
    <xf numFmtId="0" fontId="17" fillId="0" borderId="9" xfId="2" applyFont="1" applyBorder="1" applyAlignment="1">
      <alignment horizontal="center" vertical="center"/>
    </xf>
    <xf numFmtId="0" fontId="17" fillId="0" borderId="20" xfId="2" applyFont="1" applyBorder="1" applyAlignment="1">
      <alignment horizontal="distributed" vertical="center"/>
    </xf>
    <xf numFmtId="0" fontId="17" fillId="0" borderId="61" xfId="2" applyFont="1" applyBorder="1" applyAlignment="1">
      <alignment horizontal="distributed" vertical="center"/>
    </xf>
    <xf numFmtId="0" fontId="17" fillId="0" borderId="75" xfId="2" applyFont="1" applyBorder="1" applyAlignment="1">
      <alignment horizontal="center" vertical="center"/>
    </xf>
    <xf numFmtId="0" fontId="17" fillId="0" borderId="61" xfId="2" applyFont="1" applyBorder="1" applyAlignment="1">
      <alignment horizontal="center" vertical="center"/>
    </xf>
    <xf numFmtId="0" fontId="17" fillId="0" borderId="75" xfId="2" applyFont="1" applyBorder="1" applyAlignment="1">
      <alignment vertical="center"/>
    </xf>
    <xf numFmtId="0" fontId="17" fillId="0" borderId="38" xfId="2" applyFont="1" applyBorder="1" applyAlignment="1">
      <alignment vertical="center"/>
    </xf>
    <xf numFmtId="0" fontId="17" fillId="0" borderId="61" xfId="2" applyFont="1" applyBorder="1" applyAlignment="1">
      <alignment vertical="center"/>
    </xf>
    <xf numFmtId="177" fontId="17" fillId="0" borderId="75" xfId="2" applyNumberFormat="1" applyFont="1" applyBorder="1" applyAlignment="1">
      <alignment horizontal="right" vertical="center"/>
    </xf>
    <xf numFmtId="177" fontId="17" fillId="0" borderId="61" xfId="2" applyNumberFormat="1" applyFont="1" applyBorder="1" applyAlignment="1">
      <alignment horizontal="right" vertical="center"/>
    </xf>
    <xf numFmtId="57" fontId="17" fillId="0" borderId="75" xfId="2" applyNumberFormat="1" applyFont="1" applyBorder="1" applyAlignment="1">
      <alignment horizontal="center" vertical="center"/>
    </xf>
    <xf numFmtId="57" fontId="17" fillId="0" borderId="61" xfId="2" applyNumberFormat="1" applyFont="1" applyBorder="1" applyAlignment="1">
      <alignment horizontal="center" vertical="center"/>
    </xf>
    <xf numFmtId="0" fontId="17" fillId="0" borderId="28" xfId="2" applyFont="1" applyBorder="1" applyAlignment="1">
      <alignment horizontal="center" vertical="center"/>
    </xf>
    <xf numFmtId="0" fontId="17" fillId="0" borderId="60" xfId="2" applyFont="1" applyBorder="1" applyAlignment="1">
      <alignment horizontal="center" vertical="center"/>
    </xf>
    <xf numFmtId="177" fontId="17" fillId="0" borderId="60" xfId="2" applyNumberFormat="1" applyFont="1" applyBorder="1" applyAlignment="1">
      <alignment horizontal="right" vertical="center"/>
    </xf>
    <xf numFmtId="177" fontId="17" fillId="0" borderId="60" xfId="2" applyNumberFormat="1" applyFont="1" applyBorder="1" applyAlignment="1">
      <alignment horizontal="center" vertical="center"/>
    </xf>
    <xf numFmtId="0" fontId="5" fillId="0" borderId="41" xfId="2" applyFont="1" applyBorder="1" applyAlignment="1">
      <alignment horizontal="distributed" vertical="center" wrapText="1"/>
    </xf>
    <xf numFmtId="0" fontId="5" fillId="0" borderId="34" xfId="2" applyFont="1" applyBorder="1" applyAlignment="1">
      <alignment horizontal="distributed" vertical="center" wrapText="1"/>
    </xf>
    <xf numFmtId="0" fontId="5" fillId="0" borderId="45" xfId="2" applyFont="1" applyBorder="1" applyAlignment="1">
      <alignment horizontal="distributed" vertical="center" wrapText="1"/>
    </xf>
    <xf numFmtId="0" fontId="5" fillId="0" borderId="48" xfId="2" applyFont="1" applyBorder="1" applyAlignment="1">
      <alignment horizontal="center" vertical="center" wrapText="1"/>
    </xf>
    <xf numFmtId="0" fontId="5" fillId="0" borderId="64" xfId="2" applyFont="1" applyBorder="1" applyAlignment="1">
      <alignment horizontal="center" vertical="center" wrapText="1"/>
    </xf>
    <xf numFmtId="0" fontId="5" fillId="0" borderId="65" xfId="2" applyFont="1" applyBorder="1" applyAlignment="1">
      <alignment horizontal="center" vertical="center" wrapText="1"/>
    </xf>
    <xf numFmtId="0" fontId="5" fillId="0" borderId="42" xfId="2" applyFont="1" applyBorder="1" applyAlignment="1">
      <alignment horizontal="center" vertical="center" wrapText="1"/>
    </xf>
    <xf numFmtId="0" fontId="5" fillId="0" borderId="154" xfId="2" applyFont="1" applyBorder="1" applyAlignment="1">
      <alignment horizontal="center" vertical="center" wrapText="1"/>
    </xf>
    <xf numFmtId="0" fontId="5" fillId="0" borderId="50" xfId="2" applyFont="1" applyBorder="1" applyAlignment="1">
      <alignment horizontal="center" vertical="center" wrapText="1"/>
    </xf>
    <xf numFmtId="0" fontId="5" fillId="0" borderId="101" xfId="2" applyFont="1" applyBorder="1" applyAlignment="1">
      <alignment horizontal="center" vertical="center" wrapText="1"/>
    </xf>
    <xf numFmtId="0" fontId="5" fillId="0" borderId="46" xfId="2" applyFont="1" applyBorder="1" applyAlignment="1">
      <alignment horizontal="center" vertical="center" wrapText="1"/>
    </xf>
    <xf numFmtId="0" fontId="5" fillId="0" borderId="78" xfId="2" applyFont="1" applyBorder="1" applyAlignment="1">
      <alignment horizontal="center" vertical="center" wrapText="1"/>
    </xf>
    <xf numFmtId="0" fontId="5" fillId="0" borderId="51" xfId="2" applyFont="1" applyBorder="1" applyAlignment="1">
      <alignment horizontal="distributed" vertical="center" wrapText="1"/>
    </xf>
    <xf numFmtId="0" fontId="5" fillId="0" borderId="24" xfId="2" applyFont="1" applyBorder="1" applyAlignment="1">
      <alignment horizontal="distributed" vertical="center" wrapText="1"/>
    </xf>
    <xf numFmtId="0" fontId="5" fillId="0" borderId="19" xfId="2" applyFont="1" applyBorder="1" applyAlignment="1">
      <alignment horizontal="distributed" vertical="center" wrapText="1"/>
    </xf>
    <xf numFmtId="0" fontId="5" fillId="0" borderId="32" xfId="2" applyFont="1" applyBorder="1" applyAlignment="1">
      <alignment horizontal="distributed" vertical="center" wrapText="1"/>
    </xf>
    <xf numFmtId="181" fontId="36" fillId="0" borderId="11" xfId="2" applyNumberFormat="1" applyFont="1" applyBorder="1" applyAlignment="1">
      <alignment horizontal="center" vertical="center"/>
    </xf>
    <xf numFmtId="181" fontId="36" fillId="0" borderId="76" xfId="2" applyNumberFormat="1" applyFont="1" applyBorder="1" applyAlignment="1">
      <alignment horizontal="center" vertical="center"/>
    </xf>
    <xf numFmtId="0" fontId="6" fillId="0" borderId="16" xfId="2" applyFont="1" applyBorder="1" applyAlignment="1">
      <alignment horizontal="distributed" vertical="center" wrapText="1"/>
    </xf>
    <xf numFmtId="0" fontId="8" fillId="0" borderId="23" xfId="2" applyBorder="1" applyAlignment="1">
      <alignment vertical="center"/>
    </xf>
    <xf numFmtId="0" fontId="8" fillId="0" borderId="8" xfId="2" applyBorder="1" applyAlignment="1">
      <alignment vertical="center"/>
    </xf>
    <xf numFmtId="181" fontId="36" fillId="0" borderId="48" xfId="2" applyNumberFormat="1" applyFont="1" applyBorder="1" applyAlignment="1">
      <alignment horizontal="center" vertical="center"/>
    </xf>
    <xf numFmtId="181" fontId="36" fillId="0" borderId="65" xfId="2" applyNumberFormat="1" applyFont="1" applyBorder="1" applyAlignment="1">
      <alignment horizontal="center" vertical="center"/>
    </xf>
    <xf numFmtId="181" fontId="36" fillId="0" borderId="129" xfId="2" applyNumberFormat="1" applyFont="1" applyBorder="1" applyAlignment="1">
      <alignment horizontal="center" vertical="center"/>
    </xf>
    <xf numFmtId="181" fontId="36" fillId="0" borderId="149" xfId="2" applyNumberFormat="1" applyFont="1" applyBorder="1" applyAlignment="1">
      <alignment horizontal="center" vertical="center"/>
    </xf>
    <xf numFmtId="181" fontId="17" fillId="0" borderId="58" xfId="2" applyNumberFormat="1" applyFont="1" applyBorder="1" applyAlignment="1">
      <alignment horizontal="center" vertical="center"/>
    </xf>
    <xf numFmtId="181" fontId="17" fillId="0" borderId="59" xfId="2" applyNumberFormat="1" applyFont="1" applyBorder="1" applyAlignment="1">
      <alignment horizontal="center" vertical="center"/>
    </xf>
    <xf numFmtId="181" fontId="5" fillId="0" borderId="58" xfId="2" applyNumberFormat="1" applyFont="1" applyBorder="1" applyAlignment="1">
      <alignment horizontal="center" vertical="center"/>
    </xf>
    <xf numFmtId="181" fontId="5" fillId="0" borderId="359" xfId="2" applyNumberFormat="1" applyFont="1" applyBorder="1" applyAlignment="1">
      <alignment horizontal="center" vertical="center"/>
    </xf>
    <xf numFmtId="181" fontId="5" fillId="0" borderId="59" xfId="2" applyNumberFormat="1" applyFont="1" applyBorder="1" applyAlignment="1">
      <alignment horizontal="center" vertical="center"/>
    </xf>
    <xf numFmtId="0" fontId="5" fillId="0" borderId="56" xfId="2" applyFont="1" applyBorder="1" applyAlignment="1">
      <alignment horizontal="center" vertical="center"/>
    </xf>
    <xf numFmtId="181" fontId="5" fillId="0" borderId="56" xfId="2" applyNumberFormat="1" applyFont="1" applyBorder="1" applyAlignment="1">
      <alignment horizontal="center" vertical="center"/>
    </xf>
    <xf numFmtId="181" fontId="5" fillId="0" borderId="5" xfId="2" applyNumberFormat="1" applyFont="1" applyBorder="1" applyAlignment="1">
      <alignment horizontal="center" vertical="center"/>
    </xf>
    <xf numFmtId="0" fontId="5" fillId="0" borderId="4" xfId="2" applyFont="1" applyBorder="1" applyAlignment="1">
      <alignment horizontal="center" vertical="center"/>
    </xf>
    <xf numFmtId="0" fontId="5" fillId="0" borderId="27" xfId="2" applyFont="1" applyBorder="1" applyAlignment="1">
      <alignment horizontal="center" vertical="center"/>
    </xf>
    <xf numFmtId="0" fontId="5" fillId="0" borderId="42" xfId="2" applyFont="1" applyBorder="1" applyAlignment="1">
      <alignment horizontal="left" vertical="center"/>
    </xf>
    <xf numFmtId="0" fontId="5" fillId="0" borderId="79" xfId="2" applyFont="1" applyBorder="1" applyAlignment="1">
      <alignment horizontal="left" vertical="center"/>
    </xf>
    <xf numFmtId="0" fontId="5" fillId="0" borderId="154" xfId="2" applyFont="1" applyBorder="1" applyAlignment="1">
      <alignment horizontal="left" vertical="center"/>
    </xf>
    <xf numFmtId="181" fontId="36" fillId="0" borderId="368" xfId="2" applyNumberFormat="1" applyFont="1" applyBorder="1" applyAlignment="1">
      <alignment horizontal="center" vertical="center"/>
    </xf>
    <xf numFmtId="181" fontId="36" fillId="0" borderId="369" xfId="2" applyNumberFormat="1" applyFont="1" applyBorder="1" applyAlignment="1">
      <alignment horizontal="center" vertical="center"/>
    </xf>
    <xf numFmtId="49" fontId="5" fillId="0" borderId="0" xfId="2" applyNumberFormat="1" applyFont="1" applyAlignment="1">
      <alignment horizontal="center" vertical="center"/>
    </xf>
    <xf numFmtId="49" fontId="5" fillId="0" borderId="101" xfId="2" applyNumberFormat="1" applyFont="1" applyBorder="1" applyAlignment="1">
      <alignment horizontal="center" vertical="center"/>
    </xf>
    <xf numFmtId="49" fontId="5" fillId="0" borderId="50" xfId="2" applyNumberFormat="1" applyFont="1" applyBorder="1" applyAlignment="1">
      <alignment horizontal="center" vertical="center"/>
    </xf>
    <xf numFmtId="49" fontId="5" fillId="0" borderId="34" xfId="2" applyNumberFormat="1" applyFont="1" applyBorder="1" applyAlignment="1">
      <alignment horizontal="center" vertical="center"/>
    </xf>
    <xf numFmtId="49" fontId="5" fillId="0" borderId="24" xfId="2" applyNumberFormat="1" applyFont="1" applyBorder="1" applyAlignment="1">
      <alignment horizontal="center" vertical="center"/>
    </xf>
    <xf numFmtId="0" fontId="5" fillId="0" borderId="370" xfId="2" applyFont="1" applyBorder="1" applyAlignment="1">
      <alignment horizontal="center" vertical="center"/>
    </xf>
    <xf numFmtId="0" fontId="5" fillId="0" borderId="371" xfId="2" applyFont="1" applyBorder="1" applyAlignment="1">
      <alignment horizontal="center" vertical="center"/>
    </xf>
    <xf numFmtId="0" fontId="5" fillId="0" borderId="372" xfId="2" applyFont="1" applyBorder="1" applyAlignment="1">
      <alignment horizontal="center" vertical="center"/>
    </xf>
    <xf numFmtId="0" fontId="39" fillId="0" borderId="364" xfId="2" applyFont="1" applyBorder="1" applyAlignment="1">
      <alignment horizontal="distributed" vertical="center"/>
    </xf>
    <xf numFmtId="0" fontId="39" fillId="0" borderId="149" xfId="2" applyFont="1" applyBorder="1" applyAlignment="1">
      <alignment horizontal="distributed" vertical="center"/>
    </xf>
    <xf numFmtId="0" fontId="5" fillId="0" borderId="35" xfId="2" applyFont="1" applyBorder="1" applyAlignment="1">
      <alignment horizontal="center" vertical="center"/>
    </xf>
    <xf numFmtId="177" fontId="36" fillId="0" borderId="35" xfId="2" applyNumberFormat="1" applyFont="1" applyBorder="1" applyAlignment="1">
      <alignment horizontal="center" vertical="center"/>
    </xf>
    <xf numFmtId="57" fontId="5" fillId="0" borderId="35" xfId="2" applyNumberFormat="1" applyFont="1" applyBorder="1" applyAlignment="1">
      <alignment horizontal="center" vertical="center"/>
    </xf>
    <xf numFmtId="0" fontId="5" fillId="0" borderId="129" xfId="2" applyFont="1" applyBorder="1" applyAlignment="1">
      <alignment horizontal="center" vertical="center"/>
    </xf>
    <xf numFmtId="0" fontId="5" fillId="0" borderId="366" xfId="2" applyFont="1" applyBorder="1" applyAlignment="1">
      <alignment horizontal="center" vertical="center"/>
    </xf>
    <xf numFmtId="0" fontId="5" fillId="0" borderId="22" xfId="2" applyFont="1" applyBorder="1" applyAlignment="1">
      <alignment horizontal="distributed" vertical="center"/>
    </xf>
    <xf numFmtId="0" fontId="5" fillId="0" borderId="126" xfId="2" applyFont="1" applyBorder="1" applyAlignment="1">
      <alignment horizontal="distributed" vertical="center"/>
    </xf>
    <xf numFmtId="0" fontId="5" fillId="0" borderId="43" xfId="2" applyFont="1" applyBorder="1" applyAlignment="1">
      <alignment horizontal="center" vertical="center"/>
    </xf>
    <xf numFmtId="177" fontId="36" fillId="0" borderId="43" xfId="2" applyNumberFormat="1" applyFont="1" applyBorder="1" applyAlignment="1">
      <alignment horizontal="center" vertical="center"/>
    </xf>
    <xf numFmtId="57" fontId="5" fillId="0" borderId="43" xfId="2" applyNumberFormat="1" applyFont="1" applyBorder="1" applyAlignment="1">
      <alignment horizontal="center" vertical="center"/>
    </xf>
    <xf numFmtId="0" fontId="5" fillId="0" borderId="49" xfId="2" applyFont="1" applyBorder="1" applyAlignment="1">
      <alignment horizontal="center" vertical="center"/>
    </xf>
    <xf numFmtId="0" fontId="5" fillId="0" borderId="13" xfId="2" applyFont="1" applyBorder="1" applyAlignment="1">
      <alignment horizontal="center" vertical="center"/>
    </xf>
    <xf numFmtId="0" fontId="5" fillId="0" borderId="60" xfId="2" applyFont="1" applyBorder="1" applyAlignment="1">
      <alignment horizontal="center" vertical="center"/>
    </xf>
    <xf numFmtId="0" fontId="36" fillId="0" borderId="60" xfId="2" applyFont="1" applyBorder="1" applyAlignment="1">
      <alignment horizontal="center" vertical="center"/>
    </xf>
    <xf numFmtId="177" fontId="36" fillId="0" borderId="60" xfId="2" applyNumberFormat="1" applyFont="1" applyBorder="1" applyAlignment="1">
      <alignment horizontal="center" vertical="center"/>
    </xf>
    <xf numFmtId="0" fontId="17" fillId="0" borderId="60" xfId="2" applyFont="1" applyBorder="1" applyAlignment="1">
      <alignment horizontal="center"/>
    </xf>
    <xf numFmtId="0" fontId="36" fillId="0" borderId="370" xfId="2" applyFont="1" applyBorder="1" applyAlignment="1">
      <alignment horizontal="center" vertical="center"/>
    </xf>
    <xf numFmtId="0" fontId="36" fillId="0" borderId="372" xfId="2" applyFont="1" applyBorder="1" applyAlignment="1">
      <alignment horizontal="center" vertical="center"/>
    </xf>
    <xf numFmtId="1" fontId="5" fillId="0" borderId="58" xfId="2" applyNumberFormat="1" applyFont="1" applyBorder="1" applyAlignment="1">
      <alignment horizontal="center" vertical="center"/>
    </xf>
    <xf numFmtId="1" fontId="5" fillId="0" borderId="359" xfId="2" applyNumberFormat="1" applyFont="1" applyBorder="1" applyAlignment="1">
      <alignment horizontal="center" vertical="center"/>
    </xf>
    <xf numFmtId="1" fontId="5" fillId="0" borderId="59" xfId="2" applyNumberFormat="1" applyFont="1" applyBorder="1" applyAlignment="1">
      <alignment horizontal="center" vertical="center"/>
    </xf>
    <xf numFmtId="180" fontId="36" fillId="0" borderId="370" xfId="2" applyNumberFormat="1" applyFont="1" applyBorder="1" applyAlignment="1">
      <alignment vertical="center"/>
    </xf>
    <xf numFmtId="180" fontId="36" fillId="0" borderId="372" xfId="2" applyNumberFormat="1" applyFont="1" applyBorder="1" applyAlignment="1">
      <alignment vertical="center"/>
    </xf>
    <xf numFmtId="0" fontId="5" fillId="0" borderId="21" xfId="2" applyFont="1" applyBorder="1" applyAlignment="1">
      <alignment horizontal="distributed" vertical="center"/>
    </xf>
    <xf numFmtId="0" fontId="5" fillId="0" borderId="101" xfId="2" applyFont="1" applyBorder="1" applyAlignment="1">
      <alignment horizontal="distributed" vertical="center"/>
    </xf>
    <xf numFmtId="0" fontId="5" fillId="0" borderId="50" xfId="2" applyFont="1" applyBorder="1" applyAlignment="1">
      <alignment horizontal="center" vertical="center"/>
    </xf>
    <xf numFmtId="0" fontId="5" fillId="0" borderId="101" xfId="2" applyFont="1" applyBorder="1" applyAlignment="1">
      <alignment horizontal="center" vertical="center"/>
    </xf>
    <xf numFmtId="177" fontId="5" fillId="0" borderId="368" xfId="2" applyNumberFormat="1" applyFont="1" applyBorder="1" applyAlignment="1">
      <alignment horizontal="left" vertical="center"/>
    </xf>
    <xf numFmtId="177" fontId="5" fillId="0" borderId="85" xfId="2" applyNumberFormat="1" applyFont="1" applyBorder="1" applyAlignment="1">
      <alignment horizontal="left" vertical="center"/>
    </xf>
    <xf numFmtId="177" fontId="5" fillId="0" borderId="369" xfId="2" applyNumberFormat="1" applyFont="1" applyBorder="1" applyAlignment="1">
      <alignment horizontal="left" vertical="center"/>
    </xf>
    <xf numFmtId="180" fontId="36" fillId="0" borderId="32" xfId="2" applyNumberFormat="1" applyFont="1" applyBorder="1" applyAlignment="1">
      <alignment vertical="center"/>
    </xf>
    <xf numFmtId="49" fontId="36" fillId="0" borderId="368" xfId="2" applyNumberFormat="1" applyFont="1" applyBorder="1" applyAlignment="1">
      <alignment horizontal="center" vertical="center"/>
    </xf>
    <xf numFmtId="49" fontId="36" fillId="0" borderId="369" xfId="2" applyNumberFormat="1" applyFont="1" applyBorder="1" applyAlignment="1">
      <alignment horizontal="center" vertical="center"/>
    </xf>
    <xf numFmtId="0" fontId="0" fillId="0" borderId="16" xfId="9" applyFont="1" applyBorder="1" applyAlignment="1">
      <alignment horizontal="distributed" vertical="center"/>
    </xf>
    <xf numFmtId="0" fontId="0" fillId="0" borderId="17" xfId="9" applyFont="1" applyBorder="1" applyAlignment="1">
      <alignment horizontal="distributed" vertical="center"/>
    </xf>
    <xf numFmtId="0" fontId="0" fillId="0" borderId="32" xfId="9" applyFont="1" applyBorder="1" applyAlignment="1">
      <alignment horizontal="distributed" vertical="center"/>
    </xf>
    <xf numFmtId="0" fontId="0" fillId="0" borderId="45" xfId="9" applyFont="1" applyBorder="1" applyAlignment="1">
      <alignment horizontal="distributed" vertical="center"/>
    </xf>
    <xf numFmtId="38" fontId="7" fillId="0" borderId="64" xfId="3" applyFont="1" applyBorder="1" applyAlignment="1">
      <alignment horizontal="center" vertical="center" wrapText="1"/>
    </xf>
    <xf numFmtId="0" fontId="7" fillId="0" borderId="44" xfId="10" applyBorder="1" applyAlignment="1">
      <alignment horizontal="center" vertical="center"/>
    </xf>
    <xf numFmtId="0" fontId="7" fillId="0" borderId="14" xfId="10" applyBorder="1" applyAlignment="1">
      <alignment horizontal="center" vertical="center"/>
    </xf>
    <xf numFmtId="0" fontId="7" fillId="0" borderId="21" xfId="10" applyBorder="1" applyAlignment="1">
      <alignment horizontal="center" vertical="center"/>
    </xf>
    <xf numFmtId="0" fontId="7" fillId="0" borderId="101" xfId="10" applyBorder="1" applyAlignment="1">
      <alignment horizontal="center" vertical="center"/>
    </xf>
    <xf numFmtId="0" fontId="18" fillId="2" borderId="33" xfId="10" applyFont="1" applyFill="1" applyBorder="1" applyAlignment="1">
      <alignment horizontal="center" vertical="center"/>
    </xf>
    <xf numFmtId="0" fontId="7" fillId="0" borderId="20" xfId="10" applyBorder="1" applyAlignment="1">
      <alignment horizontal="center" vertical="center"/>
    </xf>
    <xf numFmtId="0" fontId="7" fillId="0" borderId="61" xfId="10" applyBorder="1" applyAlignment="1">
      <alignment horizontal="center" vertical="center"/>
    </xf>
    <xf numFmtId="0" fontId="7" fillId="0" borderId="22" xfId="10" applyBorder="1" applyAlignment="1">
      <alignment horizontal="center" vertical="center"/>
    </xf>
    <xf numFmtId="0" fontId="7" fillId="0" borderId="126" xfId="10" applyBorder="1" applyAlignment="1">
      <alignment horizontal="center" vertical="center"/>
    </xf>
    <xf numFmtId="0" fontId="18" fillId="2" borderId="11" xfId="10" applyFont="1" applyFill="1" applyBorder="1" applyAlignment="1">
      <alignment horizontal="center" vertical="center"/>
    </xf>
    <xf numFmtId="0" fontId="18" fillId="2" borderId="76" xfId="10" applyFont="1" applyFill="1" applyBorder="1" applyAlignment="1">
      <alignment horizontal="center" vertical="center"/>
    </xf>
    <xf numFmtId="0" fontId="18" fillId="0" borderId="11" xfId="10" applyFont="1" applyBorder="1" applyAlignment="1">
      <alignment horizontal="center" vertical="center"/>
    </xf>
    <xf numFmtId="0" fontId="18" fillId="0" borderId="76" xfId="10" applyFont="1" applyBorder="1" applyAlignment="1">
      <alignment horizontal="center" vertical="center"/>
    </xf>
    <xf numFmtId="38" fontId="7" fillId="0" borderId="152" xfId="3" applyFont="1" applyBorder="1" applyAlignment="1">
      <alignment horizontal="center" vertical="center"/>
    </xf>
    <xf numFmtId="38" fontId="7" fillId="0" borderId="79" xfId="3" applyFont="1" applyBorder="1" applyAlignment="1">
      <alignment horizontal="center" vertical="center"/>
    </xf>
    <xf numFmtId="38" fontId="7" fillId="0" borderId="154" xfId="3" applyFont="1" applyBorder="1" applyAlignment="1">
      <alignment horizontal="center" vertical="center"/>
    </xf>
    <xf numFmtId="38" fontId="7" fillId="0" borderId="52" xfId="3" applyFont="1" applyBorder="1" applyAlignment="1">
      <alignment horizontal="center" vertical="center"/>
    </xf>
    <xf numFmtId="38" fontId="7" fillId="0" borderId="30" xfId="3" applyFont="1" applyBorder="1" applyAlignment="1">
      <alignment horizontal="center" vertical="center"/>
    </xf>
    <xf numFmtId="38" fontId="7" fillId="0" borderId="78" xfId="3" applyFont="1" applyBorder="1" applyAlignment="1">
      <alignment horizontal="center" vertical="center"/>
    </xf>
    <xf numFmtId="0" fontId="18" fillId="2" borderId="31" xfId="10" applyFont="1" applyFill="1" applyBorder="1" applyAlignment="1">
      <alignment horizontal="center" vertical="center"/>
    </xf>
    <xf numFmtId="0" fontId="7" fillId="0" borderId="75" xfId="10" applyBorder="1" applyAlignment="1">
      <alignment horizontal="center" vertical="center"/>
    </xf>
    <xf numFmtId="0" fontId="7" fillId="0" borderId="50" xfId="10" applyBorder="1" applyAlignment="1">
      <alignment horizontal="center" vertical="center"/>
    </xf>
    <xf numFmtId="0" fontId="7" fillId="0" borderId="38" xfId="10" applyBorder="1" applyAlignment="1">
      <alignment horizontal="center" vertical="center"/>
    </xf>
    <xf numFmtId="0" fontId="7" fillId="0" borderId="0" xfId="10" applyAlignment="1">
      <alignment horizontal="center" vertical="center"/>
    </xf>
    <xf numFmtId="0" fontId="7" fillId="0" borderId="34" xfId="10" applyBorder="1" applyAlignment="1">
      <alignment horizontal="center" vertical="center"/>
    </xf>
    <xf numFmtId="0" fontId="7" fillId="0" borderId="31" xfId="10" applyBorder="1" applyAlignment="1">
      <alignment horizontal="center" vertical="center"/>
    </xf>
    <xf numFmtId="0" fontId="7" fillId="0" borderId="32" xfId="10" applyBorder="1" applyAlignment="1">
      <alignment horizontal="center" vertical="center"/>
    </xf>
    <xf numFmtId="0" fontId="18" fillId="2" borderId="75" xfId="10" applyFont="1" applyFill="1" applyBorder="1" applyAlignment="1">
      <alignment horizontal="center" vertical="center"/>
    </xf>
    <xf numFmtId="0" fontId="7" fillId="0" borderId="20" xfId="10" applyBorder="1" applyAlignment="1">
      <alignment horizontal="center" vertical="center" wrapText="1"/>
    </xf>
    <xf numFmtId="0" fontId="18" fillId="0" borderId="38" xfId="10" applyFont="1" applyBorder="1" applyAlignment="1">
      <alignment horizontal="center" vertical="center" wrapText="1"/>
    </xf>
    <xf numFmtId="0" fontId="18" fillId="0" borderId="367" xfId="10" applyFont="1" applyBorder="1" applyAlignment="1">
      <alignment horizontal="center" vertical="center" wrapText="1"/>
    </xf>
    <xf numFmtId="0" fontId="18" fillId="0" borderId="360" xfId="10" applyFont="1" applyBorder="1" applyAlignment="1">
      <alignment horizontal="center" vertical="center" wrapText="1"/>
    </xf>
    <xf numFmtId="0" fontId="18" fillId="0" borderId="129" xfId="10" applyFont="1" applyBorder="1" applyAlignment="1">
      <alignment horizontal="center" vertical="center"/>
    </xf>
    <xf numFmtId="0" fontId="18" fillId="0" borderId="149" xfId="10" applyFont="1" applyBorder="1" applyAlignment="1">
      <alignment horizontal="center" vertical="center"/>
    </xf>
    <xf numFmtId="0" fontId="7" fillId="0" borderId="39" xfId="10" applyBorder="1" applyAlignment="1">
      <alignment horizontal="center" vertical="center"/>
    </xf>
    <xf numFmtId="0" fontId="7" fillId="0" borderId="52" xfId="10" applyBorder="1" applyAlignment="1">
      <alignment horizontal="center" vertical="center"/>
    </xf>
    <xf numFmtId="0" fontId="7" fillId="0" borderId="30" xfId="10" applyBorder="1" applyAlignment="1">
      <alignment horizontal="center" vertical="center"/>
    </xf>
    <xf numFmtId="0" fontId="18" fillId="2" borderId="49" xfId="10" applyFont="1" applyFill="1" applyBorder="1" applyAlignment="1">
      <alignment horizontal="center" vertical="center"/>
    </xf>
    <xf numFmtId="0" fontId="18" fillId="2" borderId="126" xfId="10" applyFont="1" applyFill="1" applyBorder="1" applyAlignment="1">
      <alignment horizontal="center" vertical="center"/>
    </xf>
    <xf numFmtId="0" fontId="18" fillId="0" borderId="55" xfId="10" applyFont="1" applyBorder="1" applyAlignment="1">
      <alignment horizontal="center" vertical="center"/>
    </xf>
    <xf numFmtId="0" fontId="18" fillId="0" borderId="54" xfId="10" applyFont="1" applyBorder="1" applyAlignment="1">
      <alignment horizontal="center" vertical="center"/>
    </xf>
    <xf numFmtId="0" fontId="6" fillId="0" borderId="152" xfId="2" applyFont="1" applyBorder="1" applyAlignment="1">
      <alignment horizontal="center" vertical="center"/>
    </xf>
    <xf numFmtId="0" fontId="6" fillId="0" borderId="52" xfId="2" applyFont="1" applyBorder="1" applyAlignment="1">
      <alignment horizontal="center" vertical="center"/>
    </xf>
    <xf numFmtId="0" fontId="6" fillId="0" borderId="6" xfId="2" applyFont="1" applyBorder="1" applyAlignment="1">
      <alignment horizontal="center" vertical="center"/>
    </xf>
    <xf numFmtId="0" fontId="6" fillId="0" borderId="43" xfId="2" applyFont="1" applyBorder="1" applyAlignment="1">
      <alignment horizontal="center" vertical="center"/>
    </xf>
    <xf numFmtId="0" fontId="6" fillId="0" borderId="44" xfId="2" applyFont="1" applyBorder="1" applyAlignment="1">
      <alignment horizontal="center" vertical="center"/>
    </xf>
    <xf numFmtId="0" fontId="6" fillId="0" borderId="47" xfId="2" applyFont="1" applyBorder="1" applyAlignment="1">
      <alignment horizontal="center" vertical="center"/>
    </xf>
    <xf numFmtId="0" fontId="6" fillId="0" borderId="64" xfId="2" applyFont="1" applyBorder="1" applyAlignment="1">
      <alignment horizontal="center" vertical="center"/>
    </xf>
    <xf numFmtId="0" fontId="6" fillId="0" borderId="7" xfId="2" applyFont="1" applyBorder="1" applyAlignment="1">
      <alignment horizontal="center" vertical="center"/>
    </xf>
    <xf numFmtId="0" fontId="5" fillId="0" borderId="47" xfId="2" applyFont="1" applyBorder="1" applyAlignment="1">
      <alignment horizontal="center" vertical="center"/>
    </xf>
    <xf numFmtId="0" fontId="5" fillId="0" borderId="64" xfId="2" applyFont="1" applyBorder="1" applyAlignment="1">
      <alignment horizontal="center" vertical="center"/>
    </xf>
    <xf numFmtId="0" fontId="5" fillId="0" borderId="7" xfId="2" applyFont="1" applyBorder="1" applyAlignment="1">
      <alignment horizontal="center" vertical="center"/>
    </xf>
    <xf numFmtId="192" fontId="3" fillId="0" borderId="47" xfId="2" applyNumberFormat="1" applyFont="1" applyBorder="1" applyAlignment="1">
      <alignment horizontal="center" vertical="center" wrapText="1"/>
    </xf>
    <xf numFmtId="192" fontId="3" fillId="0" borderId="7" xfId="2" applyNumberFormat="1" applyFont="1" applyBorder="1" applyAlignment="1">
      <alignment horizontal="center" vertical="center"/>
    </xf>
    <xf numFmtId="192" fontId="6" fillId="0" borderId="152" xfId="2" applyNumberFormat="1" applyFont="1" applyBorder="1" applyAlignment="1">
      <alignment horizontal="distributed" vertical="center" wrapText="1"/>
    </xf>
    <xf numFmtId="0" fontId="6" fillId="0" borderId="52" xfId="2" applyFont="1" applyBorder="1" applyAlignment="1">
      <alignment horizontal="distributed" vertical="center" wrapText="1"/>
    </xf>
    <xf numFmtId="192" fontId="6" fillId="0" borderId="6" xfId="2" applyNumberFormat="1" applyFont="1" applyBorder="1" applyAlignment="1">
      <alignment horizontal="center" vertical="center" wrapText="1"/>
    </xf>
    <xf numFmtId="192" fontId="6" fillId="0" borderId="44" xfId="2" applyNumberFormat="1" applyFont="1" applyBorder="1" applyAlignment="1">
      <alignment horizontal="center" vertical="center" wrapText="1"/>
    </xf>
    <xf numFmtId="192" fontId="6" fillId="0" borderId="64" xfId="2" applyNumberFormat="1" applyFont="1" applyBorder="1" applyAlignment="1">
      <alignment horizontal="center" vertical="center" wrapText="1"/>
    </xf>
    <xf numFmtId="192" fontId="48" fillId="0" borderId="47" xfId="2" applyNumberFormat="1" applyFont="1" applyBorder="1" applyAlignment="1">
      <alignment horizontal="center" vertical="center" wrapText="1"/>
    </xf>
    <xf numFmtId="192" fontId="48" fillId="0" borderId="7" xfId="2" applyNumberFormat="1" applyFont="1" applyBorder="1" applyAlignment="1">
      <alignment horizontal="center" vertical="center" wrapText="1"/>
    </xf>
    <xf numFmtId="192" fontId="6" fillId="0" borderId="47" xfId="2" applyNumberFormat="1" applyFont="1" applyBorder="1" applyAlignment="1">
      <alignment horizontal="center" vertical="center" wrapText="1"/>
    </xf>
    <xf numFmtId="0" fontId="6" fillId="0" borderId="7" xfId="2" applyFont="1" applyBorder="1" applyAlignment="1">
      <alignment horizontal="center" vertical="center" wrapText="1"/>
    </xf>
    <xf numFmtId="57" fontId="5" fillId="0" borderId="11" xfId="2" applyNumberFormat="1" applyFont="1" applyBorder="1" applyAlignment="1">
      <alignment horizontal="center" vertical="center" wrapText="1"/>
    </xf>
    <xf numFmtId="0" fontId="10" fillId="0" borderId="76" xfId="2" applyFont="1" applyBorder="1" applyAlignment="1">
      <alignment horizontal="center" vertical="center" wrapText="1"/>
    </xf>
    <xf numFmtId="0" fontId="5" fillId="0" borderId="11" xfId="2" applyFont="1" applyBorder="1" applyAlignment="1">
      <alignment horizontal="center" vertical="center" wrapText="1"/>
    </xf>
    <xf numFmtId="0" fontId="10" fillId="0" borderId="10" xfId="2" applyFont="1" applyBorder="1" applyAlignment="1">
      <alignment horizontal="center" vertical="center" wrapText="1"/>
    </xf>
    <xf numFmtId="0" fontId="5" fillId="0" borderId="31" xfId="2" applyFont="1" applyBorder="1" applyAlignment="1">
      <alignment horizontal="center" vertical="center"/>
    </xf>
    <xf numFmtId="0" fontId="5" fillId="0" borderId="11" xfId="2" applyFont="1" applyBorder="1" applyAlignment="1">
      <alignment horizontal="center" vertical="center"/>
    </xf>
    <xf numFmtId="0" fontId="5" fillId="0" borderId="76" xfId="2" applyFont="1" applyBorder="1" applyAlignment="1">
      <alignment horizontal="center" vertical="center"/>
    </xf>
    <xf numFmtId="0" fontId="5" fillId="0" borderId="45" xfId="2" applyFont="1" applyBorder="1" applyAlignment="1">
      <alignment horizontal="center" vertical="center"/>
    </xf>
    <xf numFmtId="0" fontId="5" fillId="0" borderId="41" xfId="2" applyFont="1" applyBorder="1" applyAlignment="1">
      <alignment horizontal="center" vertical="center" wrapText="1"/>
    </xf>
    <xf numFmtId="0" fontId="10" fillId="0" borderId="45" xfId="2" applyFont="1" applyBorder="1" applyAlignment="1">
      <alignment horizontal="center" vertical="center" wrapText="1"/>
    </xf>
    <xf numFmtId="0" fontId="5" fillId="0" borderId="51" xfId="2" applyFont="1" applyBorder="1" applyAlignment="1">
      <alignment horizontal="center" vertical="center" wrapText="1"/>
    </xf>
    <xf numFmtId="0" fontId="10" fillId="0" borderId="19" xfId="2" applyFont="1" applyBorder="1" applyAlignment="1">
      <alignment horizontal="center" vertical="center" wrapText="1"/>
    </xf>
    <xf numFmtId="0" fontId="5" fillId="0" borderId="40" xfId="2" applyFont="1" applyBorder="1" applyAlignment="1">
      <alignment horizontal="center" vertical="center" wrapText="1"/>
    </xf>
    <xf numFmtId="0" fontId="10" fillId="0" borderId="17" xfId="2" applyFont="1" applyBorder="1" applyAlignment="1">
      <alignment horizontal="center" vertical="center" wrapText="1"/>
    </xf>
    <xf numFmtId="0" fontId="10" fillId="0" borderId="65" xfId="2" applyFont="1" applyBorder="1" applyAlignment="1">
      <alignment horizontal="center" vertical="center" wrapText="1"/>
    </xf>
    <xf numFmtId="37" fontId="5" fillId="0" borderId="32" xfId="2" applyNumberFormat="1" applyFont="1" applyBorder="1" applyAlignment="1">
      <alignment horizontal="right" vertical="center"/>
    </xf>
    <xf numFmtId="37" fontId="5" fillId="0" borderId="33" xfId="2" applyNumberFormat="1" applyFont="1" applyBorder="1" applyAlignment="1">
      <alignment horizontal="right" vertical="center"/>
    </xf>
    <xf numFmtId="38" fontId="5" fillId="0" borderId="32" xfId="3" applyFont="1" applyFill="1" applyBorder="1" applyAlignment="1">
      <alignment horizontal="right" vertical="center"/>
    </xf>
    <xf numFmtId="38" fontId="5" fillId="0" borderId="33" xfId="3" applyFont="1" applyFill="1" applyBorder="1" applyAlignment="1">
      <alignment horizontal="right" vertical="center"/>
    </xf>
    <xf numFmtId="37" fontId="5" fillId="0" borderId="34" xfId="2" applyNumberFormat="1" applyFont="1" applyBorder="1" applyAlignment="1">
      <alignment horizontal="right" vertical="center"/>
    </xf>
    <xf numFmtId="37" fontId="39" fillId="0" borderId="32" xfId="2" applyNumberFormat="1" applyFont="1" applyBorder="1" applyAlignment="1">
      <alignment horizontal="right" vertical="center"/>
    </xf>
    <xf numFmtId="37" fontId="39" fillId="0" borderId="33" xfId="2" applyNumberFormat="1" applyFont="1" applyBorder="1" applyAlignment="1">
      <alignment horizontal="right" vertical="center"/>
    </xf>
    <xf numFmtId="0" fontId="8" fillId="0" borderId="33" xfId="2" applyBorder="1" applyAlignment="1">
      <alignment horizontal="center" vertical="center"/>
    </xf>
    <xf numFmtId="0" fontId="39" fillId="0" borderId="16" xfId="2" applyFont="1" applyBorder="1" applyAlignment="1">
      <alignment horizontal="distributed" vertical="center"/>
    </xf>
    <xf numFmtId="0" fontId="39" fillId="0" borderId="8" xfId="2" applyFont="1" applyBorder="1" applyAlignment="1">
      <alignment horizontal="distributed" vertical="center"/>
    </xf>
    <xf numFmtId="0" fontId="39" fillId="0" borderId="23" xfId="2" applyFont="1" applyBorder="1" applyAlignment="1">
      <alignment horizontal="distributed" vertical="center"/>
    </xf>
    <xf numFmtId="0" fontId="39" fillId="0" borderId="32" xfId="2" applyFont="1" applyBorder="1" applyAlignment="1">
      <alignment horizontal="center" vertical="center"/>
    </xf>
    <xf numFmtId="0" fontId="39" fillId="0" borderId="34" xfId="2" applyFont="1" applyBorder="1" applyAlignment="1">
      <alignment horizontal="center" vertical="center"/>
    </xf>
    <xf numFmtId="0" fontId="39" fillId="0" borderId="127" xfId="2" applyFont="1" applyBorder="1" applyAlignment="1">
      <alignment horizontal="distributed" vertical="center"/>
    </xf>
    <xf numFmtId="0" fontId="39" fillId="0" borderId="36" xfId="2" applyFont="1" applyBorder="1" applyAlignment="1">
      <alignment horizontal="center" vertical="center"/>
    </xf>
    <xf numFmtId="0" fontId="39" fillId="0" borderId="33" xfId="2" applyFont="1" applyBorder="1" applyAlignment="1">
      <alignment horizontal="center" vertical="center"/>
    </xf>
    <xf numFmtId="0" fontId="5" fillId="0" borderId="30" xfId="2" applyFont="1" applyBorder="1" applyAlignment="1">
      <alignment horizontal="right"/>
    </xf>
    <xf numFmtId="0" fontId="5" fillId="0" borderId="42" xfId="2" applyFont="1" applyBorder="1" applyAlignment="1">
      <alignment horizontal="center" vertical="center"/>
    </xf>
    <xf numFmtId="0" fontId="5" fillId="0" borderId="154" xfId="2" applyFont="1" applyBorder="1" applyAlignment="1">
      <alignment horizontal="center" vertical="center"/>
    </xf>
    <xf numFmtId="0" fontId="5" fillId="0" borderId="40" xfId="2" applyFont="1" applyBorder="1" applyAlignment="1">
      <alignment horizontal="distributed" vertical="center"/>
    </xf>
    <xf numFmtId="0" fontId="39" fillId="0" borderId="11" xfId="13" applyFont="1" applyBorder="1" applyAlignment="1">
      <alignment horizontal="center" vertical="center"/>
    </xf>
    <xf numFmtId="0" fontId="39" fillId="0" borderId="10" xfId="13" applyFont="1" applyBorder="1" applyAlignment="1">
      <alignment horizontal="center" vertical="center"/>
    </xf>
    <xf numFmtId="0" fontId="39" fillId="0" borderId="76" xfId="13" applyFont="1" applyBorder="1" applyAlignment="1">
      <alignment horizontal="center" vertical="center"/>
    </xf>
    <xf numFmtId="0" fontId="42" fillId="0" borderId="76" xfId="13" applyBorder="1" applyAlignment="1">
      <alignment horizontal="center" vertical="center"/>
    </xf>
    <xf numFmtId="58" fontId="60" fillId="0" borderId="11" xfId="13" applyNumberFormat="1" applyFont="1" applyBorder="1" applyAlignment="1">
      <alignment horizontal="center" vertical="center"/>
    </xf>
    <xf numFmtId="58" fontId="60" fillId="0" borderId="10" xfId="13" applyNumberFormat="1" applyFont="1" applyBorder="1" applyAlignment="1">
      <alignment horizontal="center" vertical="center"/>
    </xf>
    <xf numFmtId="58" fontId="60" fillId="0" borderId="76" xfId="13" applyNumberFormat="1" applyFont="1" applyBorder="1" applyAlignment="1">
      <alignment horizontal="center" vertical="center"/>
    </xf>
    <xf numFmtId="58" fontId="39" fillId="0" borderId="11" xfId="13" applyNumberFormat="1" applyFont="1" applyBorder="1" applyAlignment="1">
      <alignment horizontal="center" vertical="center"/>
    </xf>
    <xf numFmtId="0" fontId="39" fillId="0" borderId="32" xfId="13" applyFont="1" applyBorder="1" applyAlignment="1">
      <alignment horizontal="distributed" vertical="center"/>
    </xf>
    <xf numFmtId="0" fontId="39" fillId="0" borderId="33" xfId="13" applyFont="1" applyBorder="1" applyAlignment="1">
      <alignment horizontal="distributed" vertical="center"/>
    </xf>
    <xf numFmtId="0" fontId="39" fillId="0" borderId="75" xfId="13" applyFont="1" applyBorder="1" applyAlignment="1">
      <alignment horizontal="center" vertical="center"/>
    </xf>
    <xf numFmtId="0" fontId="39" fillId="0" borderId="61" xfId="13" applyFont="1" applyBorder="1" applyAlignment="1">
      <alignment horizontal="center" vertical="center"/>
    </xf>
    <xf numFmtId="0" fontId="39" fillId="0" borderId="49" xfId="13" applyFont="1" applyBorder="1" applyAlignment="1">
      <alignment horizontal="center" vertical="center"/>
    </xf>
    <xf numFmtId="0" fontId="39" fillId="0" borderId="126" xfId="13" applyFont="1" applyBorder="1" applyAlignment="1">
      <alignment horizontal="center" vertical="center"/>
    </xf>
    <xf numFmtId="0" fontId="39" fillId="0" borderId="32" xfId="13" applyFont="1" applyBorder="1" applyAlignment="1">
      <alignment horizontal="center" vertical="center"/>
    </xf>
    <xf numFmtId="0" fontId="39" fillId="0" borderId="33" xfId="13" applyFont="1" applyBorder="1" applyAlignment="1">
      <alignment horizontal="center" vertical="center"/>
    </xf>
    <xf numFmtId="0" fontId="5" fillId="0" borderId="32" xfId="13" applyFont="1" applyBorder="1" applyAlignment="1">
      <alignment horizontal="center" vertical="center"/>
    </xf>
    <xf numFmtId="0" fontId="5" fillId="0" borderId="33" xfId="13" applyFont="1" applyBorder="1" applyAlignment="1">
      <alignment horizontal="center" vertical="center"/>
    </xf>
    <xf numFmtId="0" fontId="39" fillId="0" borderId="32" xfId="13" applyFont="1" applyBorder="1" applyAlignment="1">
      <alignment horizontal="distributed" vertical="center" wrapText="1"/>
    </xf>
    <xf numFmtId="0" fontId="39" fillId="0" borderId="34" xfId="13" applyFont="1" applyBorder="1" applyAlignment="1">
      <alignment horizontal="distributed" vertical="center" wrapText="1"/>
    </xf>
    <xf numFmtId="58" fontId="39" fillId="0" borderId="32" xfId="13" applyNumberFormat="1" applyFont="1" applyBorder="1" applyAlignment="1">
      <alignment horizontal="center" vertical="center"/>
    </xf>
    <xf numFmtId="58" fontId="39" fillId="0" borderId="34" xfId="13" applyNumberFormat="1" applyFont="1" applyBorder="1" applyAlignment="1">
      <alignment horizontal="center" vertical="center"/>
    </xf>
    <xf numFmtId="0" fontId="39" fillId="0" borderId="96" xfId="13" applyFont="1" applyBorder="1" applyAlignment="1">
      <alignment horizontal="center" vertical="center" wrapText="1" shrinkToFit="1"/>
    </xf>
    <xf numFmtId="0" fontId="39" fillId="0" borderId="386" xfId="13" applyFont="1" applyBorder="1" applyAlignment="1">
      <alignment horizontal="center" vertical="center" wrapText="1" shrinkToFit="1"/>
    </xf>
    <xf numFmtId="58" fontId="39" fillId="0" borderId="10" xfId="13" applyNumberFormat="1" applyFont="1" applyBorder="1" applyAlignment="1">
      <alignment horizontal="center" vertical="center"/>
    </xf>
    <xf numFmtId="58" fontId="39" fillId="0" borderId="76" xfId="13" applyNumberFormat="1" applyFont="1" applyBorder="1" applyAlignment="1">
      <alignment horizontal="center" vertical="center"/>
    </xf>
    <xf numFmtId="0" fontId="39" fillId="0" borderId="11" xfId="13" applyFont="1" applyBorder="1" applyAlignment="1">
      <alignment horizontal="center" vertical="center" wrapText="1"/>
    </xf>
    <xf numFmtId="0" fontId="39" fillId="0" borderId="10" xfId="13" applyFont="1" applyBorder="1" applyAlignment="1">
      <alignment horizontal="center" vertical="center" wrapText="1"/>
    </xf>
    <xf numFmtId="0" fontId="39" fillId="0" borderId="76" xfId="13" applyFont="1" applyBorder="1" applyAlignment="1">
      <alignment horizontal="center" vertical="center" wrapText="1"/>
    </xf>
    <xf numFmtId="0" fontId="38" fillId="0" borderId="32" xfId="13" applyFont="1" applyBorder="1" applyAlignment="1">
      <alignment horizontal="center" vertical="center"/>
    </xf>
    <xf numFmtId="0" fontId="38" fillId="0" borderId="33" xfId="13" applyFont="1" applyBorder="1" applyAlignment="1">
      <alignment horizontal="center" vertical="center"/>
    </xf>
    <xf numFmtId="0" fontId="39" fillId="0" borderId="34" xfId="13" applyFont="1" applyBorder="1" applyAlignment="1">
      <alignment horizontal="distributed" vertical="center"/>
    </xf>
    <xf numFmtId="0" fontId="39" fillId="0" borderId="75" xfId="13" applyFont="1" applyBorder="1" applyAlignment="1">
      <alignment vertical="center" wrapText="1"/>
    </xf>
    <xf numFmtId="0" fontId="39" fillId="0" borderId="38" xfId="13" applyFont="1" applyBorder="1" applyAlignment="1">
      <alignment vertical="center" wrapText="1"/>
    </xf>
    <xf numFmtId="0" fontId="39" fillId="0" borderId="61" xfId="13" applyFont="1" applyBorder="1" applyAlignment="1">
      <alignment vertical="center" wrapText="1"/>
    </xf>
    <xf numFmtId="0" fontId="39" fillId="0" borderId="50" xfId="13" applyFont="1" applyBorder="1" applyAlignment="1">
      <alignment vertical="center" wrapText="1"/>
    </xf>
    <xf numFmtId="0" fontId="39" fillId="0" borderId="0" xfId="13" applyFont="1" applyAlignment="1">
      <alignment vertical="center" wrapText="1"/>
    </xf>
    <xf numFmtId="0" fontId="39" fillId="0" borderId="101" xfId="13" applyFont="1" applyBorder="1" applyAlignment="1">
      <alignment vertical="center" wrapText="1"/>
    </xf>
    <xf numFmtId="0" fontId="39" fillId="0" borderId="49" xfId="13" applyFont="1" applyBorder="1" applyAlignment="1">
      <alignment vertical="center" wrapText="1"/>
    </xf>
    <xf numFmtId="0" fontId="39" fillId="0" borderId="39" xfId="13" applyFont="1" applyBorder="1" applyAlignment="1">
      <alignment vertical="center" wrapText="1"/>
    </xf>
    <xf numFmtId="0" fontId="39" fillId="0" borderId="126" xfId="13" applyFont="1" applyBorder="1" applyAlignment="1">
      <alignment vertical="center" wrapText="1"/>
    </xf>
    <xf numFmtId="0" fontId="39" fillId="0" borderId="11" xfId="13" applyFont="1" applyBorder="1" applyAlignment="1">
      <alignment vertical="center" wrapText="1"/>
    </xf>
    <xf numFmtId="0" fontId="39" fillId="0" borderId="10" xfId="13" applyFont="1" applyBorder="1" applyAlignment="1">
      <alignment vertical="center" wrapText="1"/>
    </xf>
    <xf numFmtId="0" fontId="39" fillId="0" borderId="76" xfId="13" applyFont="1" applyBorder="1" applyAlignment="1">
      <alignment vertical="center" wrapText="1"/>
    </xf>
    <xf numFmtId="0" fontId="42" fillId="0" borderId="34" xfId="13" applyBorder="1" applyAlignment="1">
      <alignment horizontal="distributed" vertical="center"/>
    </xf>
    <xf numFmtId="0" fontId="42" fillId="0" borderId="33" xfId="13" applyBorder="1" applyAlignment="1">
      <alignment horizontal="distributed" vertical="center"/>
    </xf>
    <xf numFmtId="0" fontId="5" fillId="0" borderId="48" xfId="14" applyFont="1" applyBorder="1" applyAlignment="1">
      <alignment horizontal="center" vertical="center"/>
    </xf>
    <xf numFmtId="0" fontId="5" fillId="0" borderId="65" xfId="14" applyFont="1" applyBorder="1" applyAlignment="1">
      <alignment horizontal="center" vertical="center"/>
    </xf>
    <xf numFmtId="0" fontId="5" fillId="0" borderId="41" xfId="14" applyFont="1" applyBorder="1" applyAlignment="1">
      <alignment horizontal="center" vertical="center"/>
    </xf>
    <xf numFmtId="0" fontId="5" fillId="0" borderId="45" xfId="14" applyFont="1" applyBorder="1" applyAlignment="1">
      <alignment horizontal="center" vertical="center"/>
    </xf>
    <xf numFmtId="0" fontId="36" fillId="0" borderId="16" xfId="14" applyFont="1" applyBorder="1" applyAlignment="1">
      <alignment horizontal="distributed" vertical="center"/>
    </xf>
    <xf numFmtId="0" fontId="36" fillId="0" borderId="23" xfId="14" applyFont="1" applyBorder="1" applyAlignment="1">
      <alignment horizontal="distributed" vertical="center"/>
    </xf>
    <xf numFmtId="0" fontId="36" fillId="0" borderId="32" xfId="14" applyFont="1" applyBorder="1" applyAlignment="1">
      <alignment horizontal="center" vertical="center"/>
    </xf>
    <xf numFmtId="0" fontId="36" fillId="0" borderId="33" xfId="14" applyFont="1" applyBorder="1" applyAlignment="1">
      <alignment horizontal="center" vertical="center"/>
    </xf>
    <xf numFmtId="0" fontId="5" fillId="0" borderId="51" xfId="14" applyFont="1" applyBorder="1" applyAlignment="1">
      <alignment horizontal="center" vertical="center"/>
    </xf>
    <xf numFmtId="0" fontId="5" fillId="0" borderId="19" xfId="14" applyFont="1" applyBorder="1" applyAlignment="1">
      <alignment horizontal="center" vertical="center"/>
    </xf>
    <xf numFmtId="0" fontId="36" fillId="0" borderId="8" xfId="14" applyFont="1" applyBorder="1" applyAlignment="1">
      <alignment horizontal="distributed" vertical="center"/>
    </xf>
    <xf numFmtId="0" fontId="36" fillId="0" borderId="34" xfId="14" applyFont="1" applyBorder="1" applyAlignment="1">
      <alignment horizontal="center" vertical="center"/>
    </xf>
    <xf numFmtId="0" fontId="36" fillId="0" borderId="127" xfId="14" applyFont="1" applyBorder="1" applyAlignment="1">
      <alignment horizontal="distributed" vertical="center"/>
    </xf>
    <xf numFmtId="0" fontId="36" fillId="0" borderId="36" xfId="14" applyFont="1" applyBorder="1" applyAlignment="1">
      <alignment horizontal="center" vertical="center"/>
    </xf>
    <xf numFmtId="0" fontId="36" fillId="0" borderId="58" xfId="14" applyFont="1" applyBorder="1" applyAlignment="1">
      <alignment horizontal="center" vertical="center"/>
    </xf>
    <xf numFmtId="0" fontId="36" fillId="0" borderId="359" xfId="14" applyFont="1" applyBorder="1" applyAlignment="1">
      <alignment horizontal="center" vertical="center"/>
    </xf>
    <xf numFmtId="0" fontId="36" fillId="0" borderId="59" xfId="14" applyFont="1" applyBorder="1" applyAlignment="1">
      <alignment horizontal="center" vertical="center"/>
    </xf>
    <xf numFmtId="0" fontId="36" fillId="0" borderId="40" xfId="14" applyFont="1" applyBorder="1" applyAlignment="1">
      <alignment horizontal="distributed" vertical="center"/>
    </xf>
    <xf numFmtId="0" fontId="36" fillId="0" borderId="41" xfId="14" applyFont="1" applyBorder="1" applyAlignment="1">
      <alignment horizontal="center" vertical="center"/>
    </xf>
    <xf numFmtId="192" fontId="5" fillId="0" borderId="6" xfId="14" applyNumberFormat="1" applyFont="1" applyBorder="1" applyAlignment="1">
      <alignment horizontal="center" vertical="center" wrapText="1"/>
    </xf>
    <xf numFmtId="192" fontId="5" fillId="0" borderId="29" xfId="14" applyNumberFormat="1" applyFont="1" applyBorder="1" applyAlignment="1">
      <alignment horizontal="center" vertical="center" wrapText="1"/>
    </xf>
    <xf numFmtId="192" fontId="5" fillId="0" borderId="43" xfId="14" applyNumberFormat="1" applyFont="1" applyBorder="1" applyAlignment="1">
      <alignment horizontal="center" vertical="center" wrapText="1"/>
    </xf>
    <xf numFmtId="192" fontId="5" fillId="0" borderId="66" xfId="14" applyNumberFormat="1" applyFont="1" applyBorder="1" applyAlignment="1">
      <alignment horizontal="center" vertical="center" wrapText="1"/>
    </xf>
    <xf numFmtId="57" fontId="5" fillId="0" borderId="42" xfId="14" applyNumberFormat="1" applyFont="1" applyBorder="1" applyAlignment="1">
      <alignment horizontal="center" vertical="center" wrapText="1"/>
    </xf>
    <xf numFmtId="57" fontId="5" fillId="0" borderId="79" xfId="14" applyNumberFormat="1" applyFont="1" applyBorder="1" applyAlignment="1">
      <alignment horizontal="center" vertical="center" wrapText="1"/>
    </xf>
    <xf numFmtId="57" fontId="5" fillId="0" borderId="154" xfId="14" applyNumberFormat="1" applyFont="1" applyBorder="1" applyAlignment="1">
      <alignment horizontal="center" vertical="center" wrapText="1"/>
    </xf>
    <xf numFmtId="57" fontId="5" fillId="0" borderId="46" xfId="14" applyNumberFormat="1" applyFont="1" applyBorder="1" applyAlignment="1">
      <alignment horizontal="center" vertical="center" wrapText="1"/>
    </xf>
    <xf numFmtId="57" fontId="5" fillId="0" borderId="30" xfId="14" applyNumberFormat="1" applyFont="1" applyBorder="1" applyAlignment="1">
      <alignment horizontal="center" vertical="center" wrapText="1"/>
    </xf>
    <xf numFmtId="57" fontId="5" fillId="0" borderId="78" xfId="14" applyNumberFormat="1" applyFont="1" applyBorder="1" applyAlignment="1">
      <alignment horizontal="center" vertical="center" wrapText="1"/>
    </xf>
    <xf numFmtId="57" fontId="5" fillId="0" borderId="41" xfId="14" applyNumberFormat="1" applyFont="1" applyBorder="1" applyAlignment="1">
      <alignment horizontal="center" vertical="center" wrapText="1"/>
    </xf>
    <xf numFmtId="57" fontId="5" fillId="0" borderId="45" xfId="14" applyNumberFormat="1" applyFont="1" applyBorder="1" applyAlignment="1">
      <alignment horizontal="center" vertical="center" wrapText="1"/>
    </xf>
    <xf numFmtId="0" fontId="5" fillId="0" borderId="16" xfId="14" applyFont="1" applyBorder="1" applyAlignment="1">
      <alignment horizontal="distributed" vertical="center"/>
    </xf>
    <xf numFmtId="0" fontId="5" fillId="0" borderId="127" xfId="14" applyFont="1" applyBorder="1" applyAlignment="1">
      <alignment horizontal="distributed" vertical="center"/>
    </xf>
    <xf numFmtId="57" fontId="5" fillId="0" borderId="75" xfId="14" applyNumberFormat="1" applyFont="1" applyBorder="1" applyAlignment="1">
      <alignment horizontal="center" vertical="center"/>
    </xf>
    <xf numFmtId="57" fontId="5" fillId="0" borderId="38" xfId="14" applyNumberFormat="1" applyFont="1" applyBorder="1" applyAlignment="1">
      <alignment horizontal="center" vertical="center"/>
    </xf>
    <xf numFmtId="57" fontId="5" fillId="0" borderId="61" xfId="14" applyNumberFormat="1" applyFont="1" applyBorder="1" applyAlignment="1">
      <alignment horizontal="center" vertical="center"/>
    </xf>
    <xf numFmtId="0" fontId="5" fillId="0" borderId="75" xfId="14" applyFont="1" applyBorder="1" applyAlignment="1">
      <alignment horizontal="center" vertical="center"/>
    </xf>
    <xf numFmtId="0" fontId="5" fillId="0" borderId="61" xfId="14" applyFont="1" applyBorder="1" applyAlignment="1">
      <alignment horizontal="center" vertical="center"/>
    </xf>
    <xf numFmtId="0" fontId="5" fillId="0" borderId="75" xfId="14" applyFont="1" applyBorder="1" applyAlignment="1">
      <alignment horizontal="left" vertical="center"/>
    </xf>
    <xf numFmtId="0" fontId="5" fillId="0" borderId="38" xfId="14" applyFont="1" applyBorder="1" applyAlignment="1">
      <alignment horizontal="left" vertical="center"/>
    </xf>
    <xf numFmtId="0" fontId="5" fillId="0" borderId="28" xfId="14" applyFont="1" applyBorder="1" applyAlignment="1">
      <alignment horizontal="left" vertical="center"/>
    </xf>
    <xf numFmtId="57" fontId="5" fillId="0" borderId="129" xfId="14" applyNumberFormat="1" applyFont="1" applyBorder="1" applyAlignment="1">
      <alignment horizontal="center" vertical="center"/>
    </xf>
    <xf numFmtId="57" fontId="5" fillId="0" borderId="362" xfId="14" applyNumberFormat="1" applyFont="1" applyBorder="1" applyAlignment="1">
      <alignment horizontal="center" vertical="center"/>
    </xf>
    <xf numFmtId="57" fontId="5" fillId="0" borderId="149" xfId="14" applyNumberFormat="1" applyFont="1" applyBorder="1" applyAlignment="1">
      <alignment horizontal="center" vertical="center"/>
    </xf>
    <xf numFmtId="0" fontId="5" fillId="0" borderId="129" xfId="14" applyFont="1" applyBorder="1" applyAlignment="1">
      <alignment horizontal="center" vertical="center"/>
    </xf>
    <xf numFmtId="0" fontId="5" fillId="0" borderId="149" xfId="14" applyFont="1" applyBorder="1" applyAlignment="1">
      <alignment horizontal="center" vertical="center"/>
    </xf>
    <xf numFmtId="0" fontId="5" fillId="0" borderId="129" xfId="14" applyFont="1" applyBorder="1" applyAlignment="1">
      <alignment horizontal="left" vertical="center"/>
    </xf>
    <xf numFmtId="0" fontId="5" fillId="0" borderId="362" xfId="14" applyFont="1" applyBorder="1" applyAlignment="1">
      <alignment horizontal="left" vertical="center"/>
    </xf>
    <xf numFmtId="0" fontId="5" fillId="0" borderId="366" xfId="14" applyFont="1" applyBorder="1" applyAlignment="1">
      <alignment horizontal="left" vertical="center"/>
    </xf>
    <xf numFmtId="57" fontId="5" fillId="0" borderId="58" xfId="14" applyNumberFormat="1" applyFont="1" applyBorder="1" applyAlignment="1">
      <alignment horizontal="center" vertical="center"/>
    </xf>
    <xf numFmtId="57" fontId="5" fillId="0" borderId="359" xfId="14" applyNumberFormat="1" applyFont="1" applyBorder="1" applyAlignment="1">
      <alignment horizontal="center" vertical="center"/>
    </xf>
    <xf numFmtId="57" fontId="5" fillId="0" borderId="59" xfId="14" applyNumberFormat="1" applyFont="1" applyBorder="1" applyAlignment="1">
      <alignment horizontal="center" vertical="center"/>
    </xf>
    <xf numFmtId="192" fontId="5" fillId="0" borderId="42" xfId="14" applyNumberFormat="1" applyFont="1" applyBorder="1" applyAlignment="1">
      <alignment horizontal="center" vertical="center" wrapText="1"/>
    </xf>
    <xf numFmtId="192" fontId="5" fillId="0" borderId="154" xfId="14" applyNumberFormat="1" applyFont="1" applyBorder="1" applyAlignment="1">
      <alignment horizontal="center" vertical="center" wrapText="1"/>
    </xf>
    <xf numFmtId="192" fontId="5" fillId="0" borderId="46" xfId="14" applyNumberFormat="1" applyFont="1" applyBorder="1" applyAlignment="1">
      <alignment horizontal="center" vertical="center" wrapText="1"/>
    </xf>
    <xf numFmtId="192" fontId="5" fillId="0" borderId="78" xfId="14" applyNumberFormat="1" applyFont="1" applyBorder="1" applyAlignment="1">
      <alignment horizontal="center" vertical="center" wrapText="1"/>
    </xf>
    <xf numFmtId="192" fontId="5" fillId="0" borderId="44" xfId="14" applyNumberFormat="1" applyFont="1" applyBorder="1" applyAlignment="1">
      <alignment horizontal="center" vertical="center" wrapText="1"/>
    </xf>
    <xf numFmtId="192" fontId="5" fillId="0" borderId="14" xfId="14" applyNumberFormat="1" applyFont="1" applyBorder="1" applyAlignment="1">
      <alignment horizontal="center" vertical="center" wrapText="1"/>
    </xf>
    <xf numFmtId="57" fontId="5" fillId="0" borderId="49" xfId="14" applyNumberFormat="1" applyFont="1" applyBorder="1" applyAlignment="1">
      <alignment horizontal="center" vertical="center"/>
    </xf>
    <xf numFmtId="57" fontId="5" fillId="0" borderId="39" xfId="14" applyNumberFormat="1" applyFont="1" applyBorder="1" applyAlignment="1">
      <alignment horizontal="center" vertical="center"/>
    </xf>
    <xf numFmtId="57" fontId="5" fillId="0" borderId="126" xfId="14" applyNumberFormat="1" applyFont="1" applyBorder="1" applyAlignment="1">
      <alignment horizontal="center" vertical="center"/>
    </xf>
    <xf numFmtId="192" fontId="5" fillId="0" borderId="33" xfId="14" applyNumberFormat="1" applyFont="1" applyBorder="1" applyAlignment="1">
      <alignment horizontal="center" vertical="center"/>
    </xf>
    <xf numFmtId="192" fontId="5" fillId="0" borderId="33" xfId="14" applyNumberFormat="1" applyFont="1" applyBorder="1" applyAlignment="1">
      <alignment horizontal="left" vertical="center"/>
    </xf>
    <xf numFmtId="192" fontId="5" fillId="0" borderId="3" xfId="14" applyNumberFormat="1" applyFont="1" applyBorder="1" applyAlignment="1">
      <alignment horizontal="left" vertical="center"/>
    </xf>
    <xf numFmtId="0" fontId="36" fillId="0" borderId="58" xfId="2" applyFont="1" applyBorder="1" applyAlignment="1">
      <alignment horizontal="center" vertical="center"/>
    </xf>
    <xf numFmtId="0" fontId="36" fillId="0" borderId="359" xfId="2" applyFont="1" applyBorder="1" applyAlignment="1">
      <alignment horizontal="center" vertical="center"/>
    </xf>
    <xf numFmtId="0" fontId="36" fillId="0" borderId="59" xfId="2" applyFont="1" applyBorder="1" applyAlignment="1">
      <alignment horizontal="center" vertical="center"/>
    </xf>
    <xf numFmtId="0" fontId="36" fillId="0" borderId="154" xfId="2" applyFont="1" applyBorder="1" applyAlignment="1">
      <alignment horizontal="center" vertical="center"/>
    </xf>
    <xf numFmtId="0" fontId="36" fillId="0" borderId="78" xfId="2" applyFont="1" applyBorder="1" applyAlignment="1">
      <alignment horizontal="center" vertical="center"/>
    </xf>
    <xf numFmtId="0" fontId="7" fillId="0" borderId="12" xfId="2" applyFont="1" applyBorder="1" applyAlignment="1">
      <alignment horizontal="center" vertical="center"/>
    </xf>
    <xf numFmtId="0" fontId="7" fillId="0" borderId="76" xfId="2" applyFont="1" applyBorder="1" applyAlignment="1">
      <alignment horizontal="center" vertical="center"/>
    </xf>
    <xf numFmtId="0" fontId="3" fillId="0" borderId="47" xfId="2" applyFont="1" applyBorder="1" applyAlignment="1">
      <alignment horizontal="center" vertical="center"/>
    </xf>
    <xf numFmtId="0" fontId="3" fillId="0" borderId="64" xfId="2" applyFont="1" applyBorder="1" applyAlignment="1">
      <alignment horizontal="center" vertical="center"/>
    </xf>
    <xf numFmtId="0" fontId="3" fillId="0" borderId="7" xfId="2" applyFont="1" applyBorder="1" applyAlignment="1">
      <alignment horizontal="center" vertical="center"/>
    </xf>
    <xf numFmtId="0" fontId="7" fillId="0" borderId="11" xfId="2" applyFont="1" applyBorder="1" applyAlignment="1">
      <alignment horizontal="center" vertical="center"/>
    </xf>
    <xf numFmtId="0" fontId="7" fillId="0" borderId="10" xfId="2" applyFont="1" applyBorder="1" applyAlignment="1">
      <alignment horizontal="center" vertical="center"/>
    </xf>
    <xf numFmtId="0" fontId="7" fillId="0" borderId="9" xfId="2" applyFont="1" applyBorder="1" applyAlignment="1">
      <alignment horizontal="center" vertical="center"/>
    </xf>
    <xf numFmtId="0" fontId="6" fillId="0" borderId="48" xfId="2" applyFont="1" applyBorder="1" applyAlignment="1">
      <alignment horizontal="center" vertical="center" wrapText="1"/>
    </xf>
    <xf numFmtId="0" fontId="10" fillId="0" borderId="7" xfId="2" applyFont="1" applyBorder="1" applyAlignment="1">
      <alignment horizontal="center" vertical="center" wrapText="1"/>
    </xf>
    <xf numFmtId="0" fontId="5" fillId="0" borderId="40" xfId="2" applyFont="1" applyBorder="1" applyAlignment="1">
      <alignment horizontal="center" vertical="center"/>
    </xf>
    <xf numFmtId="0" fontId="5" fillId="0" borderId="8" xfId="2" applyFont="1" applyBorder="1" applyAlignment="1">
      <alignment horizontal="center" vertical="center"/>
    </xf>
    <xf numFmtId="0" fontId="5" fillId="0" borderId="48" xfId="2" applyFont="1" applyBorder="1" applyAlignment="1">
      <alignment horizontal="center" vertical="center"/>
    </xf>
    <xf numFmtId="0" fontId="5" fillId="0" borderId="65" xfId="2" applyFont="1" applyBorder="1" applyAlignment="1">
      <alignment horizontal="center" vertical="center"/>
    </xf>
    <xf numFmtId="0" fontId="10" fillId="0" borderId="64" xfId="2" applyFont="1" applyBorder="1" applyAlignment="1">
      <alignment horizontal="center" vertical="center" wrapText="1"/>
    </xf>
    <xf numFmtId="57" fontId="6" fillId="0" borderId="48" xfId="2" applyNumberFormat="1" applyFont="1" applyBorder="1" applyAlignment="1">
      <alignment horizontal="center" vertical="center" wrapText="1"/>
    </xf>
    <xf numFmtId="0" fontId="36" fillId="0" borderId="23" xfId="2" applyFont="1" applyBorder="1" applyAlignment="1">
      <alignment horizontal="distributed" vertical="center" shrinkToFit="1"/>
    </xf>
    <xf numFmtId="0" fontId="36" fillId="0" borderId="34" xfId="2" applyFont="1" applyBorder="1" applyAlignment="1">
      <alignment horizontal="center" vertical="center" shrinkToFit="1"/>
    </xf>
    <xf numFmtId="0" fontId="5" fillId="0" borderId="40" xfId="2" applyFont="1" applyBorder="1" applyAlignment="1">
      <alignment horizontal="center" vertical="center" wrapText="1" shrinkToFit="1"/>
    </xf>
    <xf numFmtId="0" fontId="5" fillId="0" borderId="17" xfId="2" applyFont="1" applyBorder="1" applyAlignment="1">
      <alignment horizontal="center" vertical="center" wrapText="1" shrinkToFit="1"/>
    </xf>
    <xf numFmtId="0" fontId="5" fillId="0" borderId="41" xfId="2" applyFont="1" applyBorder="1" applyAlignment="1">
      <alignment horizontal="center" vertical="center" shrinkToFit="1"/>
    </xf>
    <xf numFmtId="0" fontId="5" fillId="0" borderId="45" xfId="2" applyFont="1" applyBorder="1" applyAlignment="1">
      <alignment horizontal="center" vertical="center" shrinkToFit="1"/>
    </xf>
    <xf numFmtId="0" fontId="5" fillId="0" borderId="48" xfId="2" applyFont="1" applyBorder="1" applyAlignment="1">
      <alignment horizontal="center" vertical="center" shrinkToFit="1"/>
    </xf>
    <xf numFmtId="0" fontId="5" fillId="0" borderId="64" xfId="2" applyFont="1" applyBorder="1" applyAlignment="1">
      <alignment horizontal="center" vertical="center" shrinkToFit="1"/>
    </xf>
    <xf numFmtId="0" fontId="5" fillId="0" borderId="51" xfId="2" applyFont="1" applyBorder="1" applyAlignment="1">
      <alignment horizontal="center" vertical="center" shrinkToFit="1"/>
    </xf>
    <xf numFmtId="0" fontId="5" fillId="0" borderId="19" xfId="2" applyFont="1" applyBorder="1" applyAlignment="1">
      <alignment horizontal="center" vertical="center" shrinkToFit="1"/>
    </xf>
    <xf numFmtId="0" fontId="36" fillId="0" borderId="16" xfId="2" applyFont="1" applyBorder="1" applyAlignment="1">
      <alignment horizontal="distributed" vertical="center" wrapText="1" shrinkToFit="1"/>
    </xf>
    <xf numFmtId="0" fontId="36" fillId="0" borderId="32" xfId="2" applyFont="1" applyBorder="1" applyAlignment="1">
      <alignment horizontal="right" vertical="center" shrinkToFit="1"/>
    </xf>
    <xf numFmtId="0" fontId="36" fillId="0" borderId="33" xfId="2" applyFont="1" applyBorder="1" applyAlignment="1">
      <alignment horizontal="right" vertical="center" shrinkToFit="1"/>
    </xf>
    <xf numFmtId="0" fontId="36" fillId="0" borderId="75" xfId="2" applyFont="1" applyBorder="1" applyAlignment="1">
      <alignment horizontal="left" vertical="center" shrinkToFit="1"/>
    </xf>
    <xf numFmtId="0" fontId="36" fillId="0" borderId="49" xfId="2" applyFont="1" applyBorder="1" applyAlignment="1">
      <alignment horizontal="left" vertical="center" shrinkToFit="1"/>
    </xf>
    <xf numFmtId="0" fontId="5" fillId="0" borderId="47" xfId="2" applyFont="1" applyBorder="1" applyAlignment="1">
      <alignment horizontal="center" vertical="center" shrinkToFit="1"/>
    </xf>
    <xf numFmtId="0" fontId="5" fillId="0" borderId="7" xfId="2" applyFont="1" applyBorder="1" applyAlignment="1">
      <alignment horizontal="center" vertical="center" shrinkToFit="1"/>
    </xf>
    <xf numFmtId="0" fontId="5" fillId="5" borderId="16" xfId="2" applyFont="1" applyFill="1" applyBorder="1" applyAlignment="1">
      <alignment horizontal="distributed" vertical="center"/>
    </xf>
    <xf numFmtId="0" fontId="5" fillId="5" borderId="23" xfId="2" applyFont="1" applyFill="1" applyBorder="1" applyAlignment="1">
      <alignment horizontal="distributed" vertical="center"/>
    </xf>
    <xf numFmtId="0" fontId="5" fillId="5" borderId="127" xfId="2" applyFont="1" applyFill="1" applyBorder="1" applyAlignment="1">
      <alignment horizontal="distributed" vertical="center"/>
    </xf>
    <xf numFmtId="0" fontId="5" fillId="5" borderId="18" xfId="2" applyFont="1" applyFill="1" applyBorder="1" applyAlignment="1">
      <alignment horizontal="center" vertical="center"/>
    </xf>
    <xf numFmtId="0" fontId="5" fillId="5" borderId="24" xfId="2" applyFont="1" applyFill="1" applyBorder="1" applyAlignment="1">
      <alignment horizontal="center" vertical="center"/>
    </xf>
    <xf numFmtId="0" fontId="5" fillId="5" borderId="358" xfId="2" applyFont="1" applyFill="1" applyBorder="1" applyAlignment="1">
      <alignment horizontal="center" vertical="center"/>
    </xf>
    <xf numFmtId="0" fontId="5" fillId="5" borderId="47" xfId="2" applyFont="1" applyFill="1" applyBorder="1" applyAlignment="1">
      <alignment horizontal="center" vertical="center"/>
    </xf>
    <xf numFmtId="0" fontId="5" fillId="5" borderId="65" xfId="2" applyFont="1" applyFill="1" applyBorder="1" applyAlignment="1">
      <alignment horizontal="center" vertical="center"/>
    </xf>
    <xf numFmtId="0" fontId="5" fillId="5" borderId="48" xfId="2" applyFont="1" applyFill="1" applyBorder="1" applyAlignment="1">
      <alignment horizontal="center" vertical="center"/>
    </xf>
    <xf numFmtId="0" fontId="5" fillId="5" borderId="64" xfId="2" applyFont="1" applyFill="1" applyBorder="1" applyAlignment="1">
      <alignment horizontal="center" vertical="center"/>
    </xf>
    <xf numFmtId="0" fontId="5" fillId="5" borderId="16" xfId="2" applyFont="1" applyFill="1" applyBorder="1" applyAlignment="1">
      <alignment horizontal="distributed" vertical="center" wrapText="1"/>
    </xf>
    <xf numFmtId="0" fontId="5" fillId="5" borderId="8" xfId="2" applyFont="1" applyFill="1" applyBorder="1" applyAlignment="1">
      <alignment horizontal="distributed" vertical="center" wrapText="1"/>
    </xf>
    <xf numFmtId="0" fontId="5" fillId="5" borderId="8" xfId="2" applyFont="1" applyFill="1" applyBorder="1" applyAlignment="1">
      <alignment horizontal="distributed" vertical="center"/>
    </xf>
    <xf numFmtId="39" fontId="5" fillId="5" borderId="58" xfId="2" applyNumberFormat="1" applyFont="1" applyFill="1" applyBorder="1" applyAlignment="1">
      <alignment horizontal="center" vertical="center"/>
    </xf>
    <xf numFmtId="39" fontId="5" fillId="5" borderId="359" xfId="2" applyNumberFormat="1" applyFont="1" applyFill="1" applyBorder="1" applyAlignment="1">
      <alignment horizontal="center" vertical="center"/>
    </xf>
    <xf numFmtId="39" fontId="5" fillId="5" borderId="59" xfId="2" applyNumberFormat="1" applyFont="1" applyFill="1" applyBorder="1" applyAlignment="1">
      <alignment horizontal="center" vertical="center"/>
    </xf>
    <xf numFmtId="0" fontId="5" fillId="5" borderId="41" xfId="2" applyFont="1" applyFill="1" applyBorder="1" applyAlignment="1">
      <alignment horizontal="center" vertical="center"/>
    </xf>
    <xf numFmtId="0" fontId="5" fillId="5" borderId="45" xfId="2" applyFont="1" applyFill="1" applyBorder="1" applyAlignment="1">
      <alignment horizontal="center" vertical="center"/>
    </xf>
    <xf numFmtId="0" fontId="5" fillId="5" borderId="39" xfId="2" applyFont="1" applyFill="1" applyBorder="1" applyAlignment="1">
      <alignment horizontal="center" vertical="center"/>
    </xf>
    <xf numFmtId="0" fontId="5" fillId="5" borderId="126" xfId="2" applyFont="1" applyFill="1" applyBorder="1" applyAlignment="1">
      <alignment horizontal="center" vertical="center"/>
    </xf>
    <xf numFmtId="0" fontId="5" fillId="5" borderId="42" xfId="2" applyFont="1" applyFill="1" applyBorder="1" applyAlignment="1">
      <alignment horizontal="center" vertical="center"/>
    </xf>
    <xf numFmtId="0" fontId="5" fillId="5" borderId="154" xfId="2" applyFont="1" applyFill="1" applyBorder="1" applyAlignment="1">
      <alignment horizontal="center" vertical="center"/>
    </xf>
    <xf numFmtId="0" fontId="5" fillId="5" borderId="46" xfId="2" applyFont="1" applyFill="1" applyBorder="1" applyAlignment="1">
      <alignment horizontal="center" vertical="center"/>
    </xf>
    <xf numFmtId="0" fontId="5" fillId="5" borderId="78" xfId="2" applyFont="1" applyFill="1" applyBorder="1" applyAlignment="1">
      <alignment horizontal="center" vertical="center"/>
    </xf>
    <xf numFmtId="0" fontId="5" fillId="5" borderId="51" xfId="2" applyFont="1" applyFill="1" applyBorder="1" applyAlignment="1">
      <alignment horizontal="center" vertical="center"/>
    </xf>
    <xf numFmtId="0" fontId="5" fillId="5" borderId="19" xfId="2" applyFont="1" applyFill="1" applyBorder="1" applyAlignment="1">
      <alignment horizontal="center" vertical="center"/>
    </xf>
    <xf numFmtId="0" fontId="5" fillId="5" borderId="55" xfId="2" applyFont="1" applyFill="1" applyBorder="1" applyAlignment="1">
      <alignment horizontal="center" vertical="center"/>
    </xf>
    <xf numFmtId="0" fontId="5" fillId="5" borderId="54" xfId="2" applyFont="1" applyFill="1" applyBorder="1" applyAlignment="1">
      <alignment horizontal="center" vertical="center"/>
    </xf>
    <xf numFmtId="0" fontId="36" fillId="5" borderId="58" xfId="2" applyFont="1" applyFill="1" applyBorder="1" applyAlignment="1">
      <alignment horizontal="center" vertical="center"/>
    </xf>
    <xf numFmtId="0" fontId="36" fillId="5" borderId="59" xfId="2" applyFont="1" applyFill="1" applyBorder="1" applyAlignment="1">
      <alignment horizontal="center" vertical="center"/>
    </xf>
    <xf numFmtId="0" fontId="5" fillId="5" borderId="58" xfId="2" applyFont="1" applyFill="1" applyBorder="1" applyAlignment="1">
      <alignment horizontal="center" vertical="center"/>
    </xf>
    <xf numFmtId="0" fontId="5" fillId="5" borderId="359" xfId="2" applyFont="1" applyFill="1" applyBorder="1" applyAlignment="1">
      <alignment horizontal="center" vertical="center"/>
    </xf>
    <xf numFmtId="0" fontId="5" fillId="5" borderId="59" xfId="2" applyFont="1" applyFill="1" applyBorder="1" applyAlignment="1">
      <alignment horizontal="center" vertical="center"/>
    </xf>
    <xf numFmtId="0" fontId="36" fillId="5" borderId="368" xfId="2" applyFont="1" applyFill="1" applyBorder="1" applyAlignment="1">
      <alignment horizontal="center" vertical="center"/>
    </xf>
    <xf numFmtId="0" fontId="36" fillId="5" borderId="369" xfId="2" applyFont="1" applyFill="1" applyBorder="1" applyAlignment="1">
      <alignment horizontal="center" vertical="center"/>
    </xf>
    <xf numFmtId="57" fontId="5" fillId="5" borderId="368" xfId="2" applyNumberFormat="1" applyFont="1" applyFill="1" applyBorder="1" applyAlignment="1">
      <alignment horizontal="center" vertical="center"/>
    </xf>
    <xf numFmtId="0" fontId="5" fillId="5" borderId="369" xfId="2" applyFont="1" applyFill="1" applyBorder="1" applyAlignment="1">
      <alignment horizontal="center" vertical="center"/>
    </xf>
    <xf numFmtId="0" fontId="5" fillId="5" borderId="85" xfId="2" applyFont="1" applyFill="1" applyBorder="1" applyAlignment="1">
      <alignment horizontal="center" vertical="center"/>
    </xf>
    <xf numFmtId="0" fontId="5" fillId="5" borderId="79" xfId="2" applyFont="1" applyFill="1" applyBorder="1" applyAlignment="1">
      <alignment horizontal="center" vertical="center"/>
    </xf>
    <xf numFmtId="0" fontId="19" fillId="0" borderId="32" xfId="16" applyFont="1" applyBorder="1" applyAlignment="1">
      <alignment horizontal="center" vertical="center"/>
    </xf>
    <xf numFmtId="0" fontId="19" fillId="0" borderId="45" xfId="16" applyFont="1" applyBorder="1" applyAlignment="1">
      <alignment horizontal="center" vertical="center"/>
    </xf>
    <xf numFmtId="0" fontId="19" fillId="0" borderId="152" xfId="16" applyFont="1" applyBorder="1" applyAlignment="1">
      <alignment horizontal="center" vertical="center"/>
    </xf>
    <xf numFmtId="0" fontId="19" fillId="0" borderId="21" xfId="16" applyFont="1" applyBorder="1" applyAlignment="1">
      <alignment horizontal="center" vertical="center"/>
    </xf>
    <xf numFmtId="0" fontId="19" fillId="0" borderId="52" xfId="16" applyFont="1" applyBorder="1" applyAlignment="1">
      <alignment horizontal="center" vertical="center"/>
    </xf>
    <xf numFmtId="0" fontId="19" fillId="0" borderId="41" xfId="16" applyFont="1" applyBorder="1" applyAlignment="1">
      <alignment horizontal="center" vertical="center" wrapText="1"/>
    </xf>
    <xf numFmtId="0" fontId="19" fillId="0" borderId="34" xfId="16" applyFont="1" applyBorder="1" applyAlignment="1">
      <alignment horizontal="center" vertical="center" wrapText="1"/>
    </xf>
    <xf numFmtId="0" fontId="19" fillId="0" borderId="45" xfId="16" applyFont="1" applyBorder="1" applyAlignment="1">
      <alignment horizontal="center" vertical="center" wrapText="1"/>
    </xf>
    <xf numFmtId="0" fontId="19" fillId="0" borderId="41" xfId="16" applyFont="1" applyBorder="1" applyAlignment="1">
      <alignment horizontal="center" vertical="center"/>
    </xf>
    <xf numFmtId="0" fontId="19" fillId="0" borderId="34" xfId="16" applyFont="1" applyBorder="1" applyAlignment="1">
      <alignment horizontal="center" vertical="center"/>
    </xf>
    <xf numFmtId="207" fontId="19" fillId="0" borderId="32" xfId="16" applyNumberFormat="1" applyFont="1" applyBorder="1" applyAlignment="1">
      <alignment horizontal="center" vertical="center"/>
    </xf>
    <xf numFmtId="207" fontId="19" fillId="0" borderId="45" xfId="16" applyNumberFormat="1" applyFont="1" applyBorder="1" applyAlignment="1">
      <alignment horizontal="center" vertical="center"/>
    </xf>
    <xf numFmtId="207" fontId="19" fillId="0" borderId="18" xfId="16" applyNumberFormat="1" applyFont="1" applyBorder="1" applyAlignment="1">
      <alignment horizontal="center" vertical="center"/>
    </xf>
    <xf numFmtId="207" fontId="19" fillId="0" borderId="19" xfId="16" applyNumberFormat="1" applyFont="1" applyBorder="1" applyAlignment="1">
      <alignment horizontal="center" vertical="center"/>
    </xf>
    <xf numFmtId="207" fontId="19" fillId="0" borderId="24" xfId="16" applyNumberFormat="1" applyFont="1" applyBorder="1" applyAlignment="1">
      <alignment horizontal="center" vertical="center"/>
    </xf>
    <xf numFmtId="0" fontId="19" fillId="0" borderId="32" xfId="16" applyFont="1" applyBorder="1" applyAlignment="1">
      <alignment horizontal="distributed" vertical="center" wrapText="1"/>
    </xf>
    <xf numFmtId="0" fontId="19" fillId="0" borderId="45" xfId="16" applyFont="1" applyBorder="1" applyAlignment="1">
      <alignment horizontal="distributed" vertical="center" wrapText="1"/>
    </xf>
    <xf numFmtId="0" fontId="18" fillId="0" borderId="40" xfId="16" applyFont="1" applyBorder="1" applyAlignment="1">
      <alignment horizontal="center" vertical="center" wrapText="1"/>
    </xf>
    <xf numFmtId="0" fontId="18" fillId="0" borderId="23" xfId="16" applyFont="1" applyBorder="1" applyAlignment="1">
      <alignment horizontal="center" vertical="center" wrapText="1"/>
    </xf>
    <xf numFmtId="0" fontId="18" fillId="0" borderId="17" xfId="16" applyFont="1" applyBorder="1" applyAlignment="1">
      <alignment horizontal="center" vertical="center" wrapText="1"/>
    </xf>
    <xf numFmtId="0" fontId="19" fillId="0" borderId="41" xfId="16" applyFont="1" applyBorder="1" applyAlignment="1">
      <alignment horizontal="distributed" vertical="center"/>
    </xf>
    <xf numFmtId="0" fontId="19" fillId="0" borderId="33" xfId="16" applyFont="1" applyBorder="1" applyAlignment="1">
      <alignment horizontal="distributed" vertical="center"/>
    </xf>
    <xf numFmtId="0" fontId="19" fillId="0" borderId="32" xfId="16" applyFont="1" applyBorder="1" applyAlignment="1">
      <alignment horizontal="distributed" vertical="center"/>
    </xf>
    <xf numFmtId="0" fontId="19" fillId="0" borderId="34" xfId="16" applyFont="1" applyBorder="1" applyAlignment="1">
      <alignment horizontal="distributed" vertical="center"/>
    </xf>
    <xf numFmtId="0" fontId="19" fillId="0" borderId="23" xfId="16" applyFont="1" applyBorder="1" applyAlignment="1">
      <alignment horizontal="center" vertical="center"/>
    </xf>
    <xf numFmtId="0" fontId="19" fillId="0" borderId="17" xfId="16" applyFont="1" applyBorder="1" applyAlignment="1">
      <alignment horizontal="center" vertical="center"/>
    </xf>
    <xf numFmtId="0" fontId="18" fillId="0" borderId="41" xfId="16" applyFont="1" applyBorder="1" applyAlignment="1">
      <alignment horizontal="center" vertical="center" wrapText="1"/>
    </xf>
    <xf numFmtId="0" fontId="18" fillId="0" borderId="34" xfId="16" applyFont="1" applyBorder="1" applyAlignment="1">
      <alignment horizontal="center" vertical="center" wrapText="1"/>
    </xf>
    <xf numFmtId="0" fontId="18" fillId="0" borderId="45" xfId="16" applyFont="1" applyBorder="1" applyAlignment="1">
      <alignment horizontal="center" vertical="center" wrapText="1"/>
    </xf>
    <xf numFmtId="0" fontId="19" fillId="0" borderId="34" xfId="16" applyFont="1" applyBorder="1" applyAlignment="1">
      <alignment horizontal="distributed" vertical="center" wrapText="1"/>
    </xf>
    <xf numFmtId="207" fontId="19" fillId="0" borderId="34" xfId="16" applyNumberFormat="1" applyFont="1" applyBorder="1" applyAlignment="1">
      <alignment horizontal="center" vertical="center"/>
    </xf>
    <xf numFmtId="206" fontId="19" fillId="0" borderId="32" xfId="16" applyNumberFormat="1" applyFont="1" applyBorder="1" applyAlignment="1">
      <alignment horizontal="center" vertical="center"/>
    </xf>
    <xf numFmtId="206" fontId="19" fillId="0" borderId="45" xfId="16" applyNumberFormat="1" applyFont="1" applyBorder="1" applyAlignment="1">
      <alignment horizontal="center" vertical="center"/>
    </xf>
    <xf numFmtId="0" fontId="19" fillId="0" borderId="41" xfId="16" applyFont="1" applyBorder="1" applyAlignment="1">
      <alignment horizontal="center" vertical="distributed"/>
    </xf>
    <xf numFmtId="0" fontId="68" fillId="0" borderId="34" xfId="16" applyBorder="1">
      <alignment vertical="center"/>
    </xf>
    <xf numFmtId="0" fontId="68" fillId="0" borderId="45" xfId="16" applyBorder="1">
      <alignment vertical="center"/>
    </xf>
    <xf numFmtId="0" fontId="19" fillId="0" borderId="45" xfId="16" applyFont="1" applyBorder="1" applyAlignment="1">
      <alignment horizontal="distributed" vertical="center"/>
    </xf>
    <xf numFmtId="205" fontId="19" fillId="0" borderId="32" xfId="16" applyNumberFormat="1" applyFont="1" applyBorder="1" applyAlignment="1">
      <alignment horizontal="center" vertical="center" wrapText="1"/>
    </xf>
    <xf numFmtId="205" fontId="19" fillId="0" borderId="34" xfId="16" applyNumberFormat="1" applyFont="1" applyBorder="1" applyAlignment="1">
      <alignment horizontal="center" vertical="center"/>
    </xf>
    <xf numFmtId="0" fontId="19" fillId="0" borderId="42" xfId="16" applyFont="1" applyBorder="1" applyAlignment="1">
      <alignment horizontal="center" vertical="center" wrapText="1"/>
    </xf>
    <xf numFmtId="0" fontId="36" fillId="0" borderId="40" xfId="2" applyFont="1" applyBorder="1" applyAlignment="1">
      <alignment horizontal="distributed" vertical="center"/>
    </xf>
    <xf numFmtId="0" fontId="36" fillId="0" borderId="17" xfId="2" applyFont="1" applyBorder="1" applyAlignment="1">
      <alignment horizontal="distributed" vertical="center"/>
    </xf>
    <xf numFmtId="57" fontId="36" fillId="0" borderId="55" xfId="2" applyNumberFormat="1" applyFont="1" applyBorder="1" applyAlignment="1">
      <alignment horizontal="center" vertical="center"/>
    </xf>
    <xf numFmtId="57" fontId="36" fillId="0" borderId="53" xfId="2" applyNumberFormat="1" applyFont="1" applyBorder="1" applyAlignment="1">
      <alignment horizontal="center" vertical="center"/>
    </xf>
    <xf numFmtId="57" fontId="36" fillId="0" borderId="15" xfId="2" applyNumberFormat="1" applyFont="1" applyBorder="1" applyAlignment="1">
      <alignment horizontal="center" vertical="center"/>
    </xf>
    <xf numFmtId="0" fontId="36" fillId="0" borderId="24" xfId="2" applyFont="1" applyBorder="1" applyAlignment="1">
      <alignment horizontal="center" vertical="center"/>
    </xf>
    <xf numFmtId="0" fontId="36" fillId="0" borderId="11" xfId="2" applyFont="1" applyBorder="1" applyAlignment="1">
      <alignment horizontal="center" vertical="center"/>
    </xf>
    <xf numFmtId="0" fontId="36" fillId="0" borderId="10" xfId="2" applyFont="1" applyBorder="1" applyAlignment="1">
      <alignment horizontal="center" vertical="center"/>
    </xf>
    <xf numFmtId="0" fontId="36" fillId="0" borderId="76" xfId="2" applyFont="1" applyBorder="1" applyAlignment="1">
      <alignment horizontal="center" vertical="center"/>
    </xf>
    <xf numFmtId="0" fontId="36" fillId="0" borderId="40" xfId="2" applyFont="1" applyBorder="1" applyAlignment="1">
      <alignment horizontal="center" vertical="center" wrapText="1"/>
    </xf>
    <xf numFmtId="0" fontId="36" fillId="0" borderId="23" xfId="2" applyFont="1" applyBorder="1" applyAlignment="1">
      <alignment horizontal="center" vertical="center"/>
    </xf>
    <xf numFmtId="3" fontId="36" fillId="0" borderId="41" xfId="2" applyNumberFormat="1" applyFont="1" applyBorder="1" applyAlignment="1">
      <alignment horizontal="right" vertical="center"/>
    </xf>
    <xf numFmtId="3" fontId="36" fillId="0" borderId="33" xfId="2" applyNumberFormat="1" applyFont="1" applyBorder="1" applyAlignment="1">
      <alignment horizontal="right" vertical="center"/>
    </xf>
    <xf numFmtId="57" fontId="36" fillId="0" borderId="41" xfId="2" applyNumberFormat="1" applyFont="1" applyBorder="1" applyAlignment="1">
      <alignment horizontal="center" vertical="center" wrapText="1"/>
    </xf>
    <xf numFmtId="0" fontId="36" fillId="0" borderId="33" xfId="2" applyFont="1" applyBorder="1" applyAlignment="1">
      <alignment horizontal="center" vertical="center" wrapText="1"/>
    </xf>
    <xf numFmtId="0" fontId="36" fillId="0" borderId="42" xfId="2" applyFont="1" applyBorder="1" applyAlignment="1">
      <alignment horizontal="center" vertical="center" wrapText="1"/>
    </xf>
    <xf numFmtId="0" fontId="36" fillId="0" borderId="49" xfId="2" applyFont="1" applyBorder="1" applyAlignment="1">
      <alignment horizontal="center" vertical="center" wrapText="1"/>
    </xf>
    <xf numFmtId="0" fontId="36" fillId="0" borderId="48" xfId="2" applyFont="1" applyBorder="1" applyAlignment="1">
      <alignment horizontal="center" vertical="center" wrapText="1"/>
    </xf>
    <xf numFmtId="0" fontId="36" fillId="0" borderId="11" xfId="2" applyFont="1" applyBorder="1" applyAlignment="1">
      <alignment horizontal="center" vertical="center" wrapText="1"/>
    </xf>
    <xf numFmtId="0" fontId="36" fillId="0" borderId="44" xfId="2" applyFont="1" applyBorder="1" applyAlignment="1">
      <alignment horizontal="center" vertical="center" wrapText="1"/>
    </xf>
    <xf numFmtId="0" fontId="36" fillId="0" borderId="2" xfId="2" applyFont="1" applyBorder="1" applyAlignment="1">
      <alignment horizontal="center" vertical="center" wrapText="1"/>
    </xf>
    <xf numFmtId="0" fontId="36" fillId="0" borderId="41" xfId="2" applyFont="1" applyBorder="1" applyAlignment="1">
      <alignment horizontal="center" vertical="center" wrapText="1"/>
    </xf>
    <xf numFmtId="0" fontId="36" fillId="0" borderId="33" xfId="2" applyFont="1" applyBorder="1" applyAlignment="1">
      <alignment vertical="center" wrapText="1"/>
    </xf>
    <xf numFmtId="0" fontId="36" fillId="0" borderId="41" xfId="2" applyFont="1" applyBorder="1" applyAlignment="1">
      <alignment horizontal="right" vertical="center"/>
    </xf>
    <xf numFmtId="0" fontId="36" fillId="0" borderId="33" xfId="2" applyFont="1" applyBorder="1" applyAlignment="1">
      <alignment horizontal="right" vertical="center"/>
    </xf>
    <xf numFmtId="0" fontId="36" fillId="0" borderId="40" xfId="2" applyFont="1" applyBorder="1" applyAlignment="1">
      <alignment horizontal="distributed" vertical="center" wrapText="1"/>
    </xf>
    <xf numFmtId="0" fontId="36" fillId="0" borderId="23" xfId="2" applyFont="1" applyBorder="1" applyAlignment="1">
      <alignment horizontal="distributed" vertical="center" wrapText="1"/>
    </xf>
    <xf numFmtId="0" fontId="36" fillId="0" borderId="17" xfId="2" applyFont="1" applyBorder="1" applyAlignment="1">
      <alignment horizontal="distributed" vertical="center" wrapText="1"/>
    </xf>
    <xf numFmtId="57" fontId="36" fillId="0" borderId="57" xfId="2" applyNumberFormat="1" applyFont="1" applyBorder="1" applyAlignment="1">
      <alignment horizontal="center" vertical="center"/>
    </xf>
    <xf numFmtId="57" fontId="36" fillId="0" borderId="350" xfId="2" applyNumberFormat="1" applyFont="1" applyBorder="1" applyAlignment="1">
      <alignment horizontal="center" vertical="center"/>
    </xf>
    <xf numFmtId="57" fontId="36" fillId="0" borderId="27" xfId="2" applyNumberFormat="1" applyFont="1" applyBorder="1" applyAlignment="1">
      <alignment horizontal="center" vertical="center"/>
    </xf>
    <xf numFmtId="0" fontId="36" fillId="0" borderId="55" xfId="2" applyFont="1" applyBorder="1" applyAlignment="1">
      <alignment horizontal="center" vertical="center"/>
    </xf>
    <xf numFmtId="0" fontId="36" fillId="0" borderId="53" xfId="2" applyFont="1" applyBorder="1" applyAlignment="1">
      <alignment horizontal="center" vertical="center"/>
    </xf>
    <xf numFmtId="0" fontId="36" fillId="0" borderId="15" xfId="2" applyFont="1" applyBorder="1" applyAlignment="1">
      <alignment horizontal="center" vertical="center"/>
    </xf>
    <xf numFmtId="57" fontId="36" fillId="0" borderId="48" xfId="2" applyNumberFormat="1" applyFont="1" applyBorder="1" applyAlignment="1">
      <alignment horizontal="center" vertical="center"/>
    </xf>
    <xf numFmtId="57" fontId="36" fillId="0" borderId="64" xfId="2" applyNumberFormat="1" applyFont="1" applyBorder="1" applyAlignment="1">
      <alignment horizontal="center" vertical="center"/>
    </xf>
    <xf numFmtId="57" fontId="36" fillId="0" borderId="7" xfId="2" applyNumberFormat="1" applyFont="1" applyBorder="1" applyAlignment="1">
      <alignment horizontal="center" vertical="center"/>
    </xf>
    <xf numFmtId="57" fontId="36" fillId="0" borderId="32" xfId="2" applyNumberFormat="1" applyFont="1" applyBorder="1" applyAlignment="1">
      <alignment horizontal="center" vertical="center" wrapText="1"/>
    </xf>
    <xf numFmtId="57" fontId="36" fillId="0" borderId="33" xfId="2" applyNumberFormat="1" applyFont="1" applyBorder="1" applyAlignment="1">
      <alignment horizontal="center" vertical="center" wrapText="1"/>
    </xf>
    <xf numFmtId="0" fontId="36" fillId="0" borderId="32" xfId="2" applyFont="1" applyBorder="1" applyAlignment="1">
      <alignment horizontal="center" vertical="center" wrapText="1"/>
    </xf>
    <xf numFmtId="37" fontId="36" fillId="0" borderId="11" xfId="2" applyNumberFormat="1" applyFont="1" applyBorder="1" applyAlignment="1">
      <alignment horizontal="center" vertical="center"/>
    </xf>
    <xf numFmtId="37" fontId="36" fillId="0" borderId="10" xfId="2" applyNumberFormat="1" applyFont="1" applyBorder="1" applyAlignment="1">
      <alignment horizontal="center" vertical="center"/>
    </xf>
    <xf numFmtId="37" fontId="36" fillId="0" borderId="9" xfId="2" applyNumberFormat="1" applyFont="1" applyBorder="1" applyAlignment="1">
      <alignment horizontal="center" vertical="center"/>
    </xf>
    <xf numFmtId="0" fontId="36" fillId="0" borderId="32" xfId="2" applyFont="1" applyBorder="1" applyAlignment="1">
      <alignment horizontal="right" vertical="center"/>
    </xf>
    <xf numFmtId="3" fontId="36" fillId="0" borderId="32" xfId="2" applyNumberFormat="1" applyFont="1" applyBorder="1" applyAlignment="1">
      <alignment horizontal="right" vertical="center"/>
    </xf>
    <xf numFmtId="178" fontId="36" fillId="0" borderId="41" xfId="2" applyNumberFormat="1" applyFont="1" applyBorder="1" applyAlignment="1">
      <alignment horizontal="center" vertical="center"/>
    </xf>
    <xf numFmtId="178" fontId="36" fillId="0" borderId="34" xfId="2" applyNumberFormat="1" applyFont="1" applyBorder="1" applyAlignment="1">
      <alignment horizontal="center" vertical="center"/>
    </xf>
    <xf numFmtId="178" fontId="36" fillId="0" borderId="33" xfId="2" applyNumberFormat="1" applyFont="1" applyBorder="1" applyAlignment="1">
      <alignment horizontal="center" vertical="center"/>
    </xf>
    <xf numFmtId="178" fontId="36" fillId="0" borderId="51" xfId="2" applyNumberFormat="1" applyFont="1" applyBorder="1" applyAlignment="1">
      <alignment horizontal="center" vertical="center"/>
    </xf>
    <xf numFmtId="178" fontId="36" fillId="0" borderId="24" xfId="2" applyNumberFormat="1" applyFont="1" applyBorder="1" applyAlignment="1">
      <alignment horizontal="center" vertical="center"/>
    </xf>
    <xf numFmtId="178" fontId="36" fillId="0" borderId="3" xfId="2" applyNumberFormat="1" applyFont="1" applyBorder="1" applyAlignment="1">
      <alignment horizontal="center" vertical="center"/>
    </xf>
    <xf numFmtId="38" fontId="36" fillId="0" borderId="32" xfId="3" applyFont="1" applyFill="1" applyBorder="1" applyAlignment="1">
      <alignment horizontal="center" vertical="center"/>
    </xf>
    <xf numFmtId="38" fontId="36" fillId="0" borderId="33" xfId="3" applyFont="1" applyFill="1" applyBorder="1" applyAlignment="1">
      <alignment horizontal="center" vertical="center"/>
    </xf>
    <xf numFmtId="38" fontId="36" fillId="0" borderId="32" xfId="3" applyFont="1" applyFill="1" applyBorder="1" applyAlignment="1">
      <alignment horizontal="right" vertical="center"/>
    </xf>
    <xf numFmtId="38" fontId="36" fillId="0" borderId="33" xfId="3" applyFont="1" applyFill="1" applyBorder="1" applyAlignment="1">
      <alignment horizontal="right" vertical="center"/>
    </xf>
    <xf numFmtId="38" fontId="36" fillId="0" borderId="32" xfId="3" applyFont="1" applyFill="1" applyBorder="1" applyAlignment="1">
      <alignment vertical="center"/>
    </xf>
    <xf numFmtId="38" fontId="36" fillId="0" borderId="33" xfId="3" applyFont="1" applyFill="1" applyBorder="1" applyAlignment="1">
      <alignment vertical="center"/>
    </xf>
    <xf numFmtId="178" fontId="36" fillId="0" borderId="32" xfId="2" applyNumberFormat="1" applyFont="1" applyBorder="1" applyAlignment="1">
      <alignment horizontal="center" vertical="center"/>
    </xf>
    <xf numFmtId="37" fontId="36" fillId="0" borderId="32" xfId="2" applyNumberFormat="1" applyFont="1" applyBorder="1" applyAlignment="1">
      <alignment vertical="center"/>
    </xf>
    <xf numFmtId="37" fontId="36" fillId="0" borderId="45" xfId="2" applyNumberFormat="1" applyFont="1" applyBorder="1" applyAlignment="1">
      <alignment vertical="center"/>
    </xf>
    <xf numFmtId="57" fontId="36" fillId="0" borderId="75" xfId="2" applyNumberFormat="1" applyFont="1" applyBorder="1" applyAlignment="1">
      <alignment horizontal="center" vertical="center"/>
    </xf>
    <xf numFmtId="57" fontId="36" fillId="0" borderId="38" xfId="2" applyNumberFormat="1" applyFont="1" applyBorder="1" applyAlignment="1">
      <alignment horizontal="center" vertical="center"/>
    </xf>
    <xf numFmtId="57" fontId="36" fillId="0" borderId="28" xfId="2" applyNumberFormat="1" applyFont="1" applyBorder="1" applyAlignment="1">
      <alignment horizontal="center" vertical="center"/>
    </xf>
    <xf numFmtId="57" fontId="36" fillId="0" borderId="46" xfId="2" applyNumberFormat="1" applyFont="1" applyBorder="1" applyAlignment="1">
      <alignment horizontal="center" vertical="center"/>
    </xf>
    <xf numFmtId="57" fontId="36" fillId="0" borderId="30" xfId="2" applyNumberFormat="1" applyFont="1" applyBorder="1" applyAlignment="1">
      <alignment horizontal="center" vertical="center"/>
    </xf>
    <xf numFmtId="57" fontId="36" fillId="0" borderId="77" xfId="2" applyNumberFormat="1" applyFont="1" applyBorder="1" applyAlignment="1">
      <alignment horizontal="center" vertical="center"/>
    </xf>
    <xf numFmtId="37" fontId="36" fillId="0" borderId="32" xfId="2" applyNumberFormat="1" applyFont="1" applyBorder="1" applyAlignment="1">
      <alignment horizontal="right" vertical="center"/>
    </xf>
    <xf numFmtId="37" fontId="36" fillId="0" borderId="45" xfId="2" applyNumberFormat="1" applyFont="1" applyBorder="1" applyAlignment="1">
      <alignment horizontal="right" vertical="center"/>
    </xf>
    <xf numFmtId="0" fontId="36" fillId="0" borderId="127" xfId="2" applyFont="1" applyBorder="1" applyAlignment="1">
      <alignment horizontal="distributed" vertical="center"/>
    </xf>
    <xf numFmtId="0" fontId="36" fillId="0" borderId="36" xfId="2" applyFont="1" applyBorder="1" applyAlignment="1">
      <alignment horizontal="center" vertical="center"/>
    </xf>
    <xf numFmtId="0" fontId="5" fillId="0" borderId="390" xfId="2" applyFont="1" applyBorder="1" applyAlignment="1">
      <alignment horizontal="center" vertical="center"/>
    </xf>
    <xf numFmtId="0" fontId="5" fillId="0" borderId="363" xfId="2" applyFont="1" applyBorder="1" applyAlignment="1">
      <alignment horizontal="center" vertical="center"/>
    </xf>
    <xf numFmtId="0" fontId="5" fillId="0" borderId="89" xfId="2" applyFont="1" applyBorder="1" applyAlignment="1">
      <alignment horizontal="center" vertical="center"/>
    </xf>
    <xf numFmtId="0" fontId="5" fillId="0" borderId="391" xfId="2" applyFont="1" applyBorder="1" applyAlignment="1">
      <alignment horizontal="center" vertical="center"/>
    </xf>
    <xf numFmtId="0" fontId="5" fillId="0" borderId="360" xfId="2" applyFont="1" applyBorder="1" applyAlignment="1">
      <alignment horizontal="center" vertical="center"/>
    </xf>
    <xf numFmtId="0" fontId="5" fillId="0" borderId="392" xfId="2" applyFont="1" applyBorder="1" applyAlignment="1">
      <alignment horizontal="center" vertical="center"/>
    </xf>
    <xf numFmtId="57" fontId="36" fillId="0" borderId="45" xfId="2" applyNumberFormat="1" applyFont="1" applyBorder="1" applyAlignment="1">
      <alignment horizontal="center" vertical="center"/>
    </xf>
    <xf numFmtId="0" fontId="36" fillId="0" borderId="34" xfId="2" applyFont="1" applyBorder="1" applyAlignment="1">
      <alignment horizontal="center" vertical="center" wrapText="1"/>
    </xf>
    <xf numFmtId="57" fontId="36" fillId="0" borderId="31" xfId="2" applyNumberFormat="1" applyFont="1" applyBorder="1" applyAlignment="1">
      <alignment horizontal="center" vertical="center"/>
    </xf>
    <xf numFmtId="57" fontId="36" fillId="0" borderId="66" xfId="2" applyNumberFormat="1" applyFont="1" applyBorder="1" applyAlignment="1">
      <alignment horizontal="center" vertical="center"/>
    </xf>
    <xf numFmtId="0" fontId="36" fillId="0" borderId="66" xfId="2" applyFont="1" applyBorder="1" applyAlignment="1">
      <alignment horizontal="center" vertical="center"/>
    </xf>
    <xf numFmtId="0" fontId="36" fillId="0" borderId="57" xfId="2" applyFont="1" applyBorder="1" applyAlignment="1">
      <alignment horizontal="center" vertical="center"/>
    </xf>
    <xf numFmtId="0" fontId="36" fillId="0" borderId="350" xfId="2" applyFont="1" applyBorder="1" applyAlignment="1">
      <alignment horizontal="center" vertical="center"/>
    </xf>
    <xf numFmtId="0" fontId="36" fillId="0" borderId="27" xfId="2" applyFont="1" applyBorder="1" applyAlignment="1">
      <alignment horizontal="center" vertical="center"/>
    </xf>
    <xf numFmtId="0" fontId="36" fillId="0" borderId="50" xfId="2" applyFont="1" applyBorder="1" applyAlignment="1">
      <alignment horizontal="center" vertical="center"/>
    </xf>
    <xf numFmtId="0" fontId="36" fillId="0" borderId="49" xfId="2" applyFont="1" applyBorder="1" applyAlignment="1">
      <alignment horizontal="center" vertical="center"/>
    </xf>
    <xf numFmtId="57" fontId="36" fillId="0" borderId="18" xfId="2" applyNumberFormat="1" applyFont="1" applyBorder="1" applyAlignment="1">
      <alignment horizontal="center" vertical="center"/>
    </xf>
    <xf numFmtId="0" fontId="36" fillId="0" borderId="3" xfId="2" applyFont="1" applyBorder="1" applyAlignment="1">
      <alignment horizontal="center" vertical="center"/>
    </xf>
    <xf numFmtId="0" fontId="36" fillId="0" borderId="9" xfId="2" applyFont="1" applyBorder="1" applyAlignment="1">
      <alignment horizontal="center" vertical="center"/>
    </xf>
    <xf numFmtId="0" fontId="5" fillId="0" borderId="40" xfId="2" applyFont="1" applyBorder="1" applyAlignment="1">
      <alignment horizontal="distributed" vertical="center" wrapText="1"/>
    </xf>
    <xf numFmtId="0" fontId="5" fillId="0" borderId="17" xfId="2" applyFont="1" applyBorder="1" applyAlignment="1">
      <alignment horizontal="distributed" vertical="center"/>
    </xf>
    <xf numFmtId="0" fontId="36" fillId="0" borderId="63" xfId="2" applyFont="1" applyBorder="1" applyAlignment="1">
      <alignment horizontal="center" vertical="center"/>
    </xf>
    <xf numFmtId="0" fontId="10" fillId="0" borderId="78" xfId="2" applyFont="1" applyBorder="1" applyAlignment="1">
      <alignment horizontal="center" vertical="center"/>
    </xf>
    <xf numFmtId="0" fontId="10" fillId="0" borderId="45" xfId="2" applyFont="1" applyBorder="1" applyAlignment="1">
      <alignment horizontal="center" vertical="center"/>
    </xf>
    <xf numFmtId="0" fontId="10" fillId="0" borderId="46" xfId="2" applyFont="1" applyBorder="1" applyAlignment="1">
      <alignment horizontal="center" vertical="center"/>
    </xf>
    <xf numFmtId="0" fontId="5" fillId="0" borderId="46" xfId="2" applyFont="1" applyBorder="1" applyAlignment="1">
      <alignment horizontal="center" vertical="center"/>
    </xf>
    <xf numFmtId="0" fontId="5" fillId="0" borderId="19" xfId="2" applyFont="1" applyBorder="1" applyAlignment="1">
      <alignment horizontal="center" vertical="center"/>
    </xf>
    <xf numFmtId="0" fontId="3" fillId="0" borderId="55" xfId="2" applyFont="1" applyBorder="1" applyAlignment="1">
      <alignment horizontal="center" vertical="center" wrapText="1"/>
    </xf>
    <xf numFmtId="0" fontId="3" fillId="0" borderId="15" xfId="2" applyFont="1" applyBorder="1" applyAlignment="1">
      <alignment horizontal="center" vertical="center"/>
    </xf>
    <xf numFmtId="0" fontId="3" fillId="0" borderId="55" xfId="2" applyFont="1" applyBorder="1" applyAlignment="1">
      <alignment horizontal="center" vertical="center"/>
    </xf>
    <xf numFmtId="0" fontId="10" fillId="0" borderId="17" xfId="2" applyFont="1" applyBorder="1" applyAlignment="1">
      <alignment vertical="center"/>
    </xf>
    <xf numFmtId="0" fontId="10" fillId="0" borderId="64" xfId="2" applyFont="1" applyBorder="1" applyAlignment="1">
      <alignment horizontal="center" vertical="center"/>
    </xf>
    <xf numFmtId="0" fontId="10" fillId="0" borderId="7" xfId="2" applyFont="1" applyBorder="1" applyAlignment="1">
      <alignment horizontal="center" vertical="center"/>
    </xf>
    <xf numFmtId="37" fontId="5" fillId="0" borderId="11" xfId="2" applyNumberFormat="1" applyFont="1" applyBorder="1" applyAlignment="1">
      <alignment vertical="center"/>
    </xf>
    <xf numFmtId="37" fontId="5" fillId="0" borderId="9" xfId="2" applyNumberFormat="1" applyFont="1" applyBorder="1" applyAlignment="1">
      <alignment vertical="center"/>
    </xf>
    <xf numFmtId="37" fontId="5" fillId="0" borderId="48" xfId="2" applyNumberFormat="1" applyFont="1" applyBorder="1" applyAlignment="1">
      <alignment vertical="center"/>
    </xf>
    <xf numFmtId="37" fontId="5" fillId="0" borderId="7" xfId="2" applyNumberFormat="1" applyFont="1" applyBorder="1" applyAlignment="1">
      <alignment vertical="center"/>
    </xf>
    <xf numFmtId="0" fontId="8" fillId="0" borderId="9" xfId="2" applyBorder="1" applyAlignment="1">
      <alignment vertical="center"/>
    </xf>
    <xf numFmtId="0" fontId="5" fillId="0" borderId="11" xfId="2" applyFont="1" applyBorder="1" applyAlignment="1">
      <alignment horizontal="right" vertical="center"/>
    </xf>
    <xf numFmtId="0" fontId="5" fillId="0" borderId="9" xfId="2" applyFont="1" applyBorder="1" applyAlignment="1">
      <alignment horizontal="right" vertical="center"/>
    </xf>
    <xf numFmtId="37" fontId="5" fillId="0" borderId="11" xfId="2" applyNumberFormat="1" applyFont="1" applyBorder="1" applyAlignment="1">
      <alignment horizontal="right" vertical="center"/>
    </xf>
    <xf numFmtId="37" fontId="5" fillId="0" borderId="9" xfId="2" applyNumberFormat="1" applyFont="1" applyBorder="1" applyAlignment="1">
      <alignment horizontal="right" vertical="center"/>
    </xf>
    <xf numFmtId="0" fontId="5" fillId="0" borderId="11" xfId="2" applyFont="1" applyBorder="1" applyAlignment="1">
      <alignment vertical="center"/>
    </xf>
    <xf numFmtId="0" fontId="5" fillId="0" borderId="9" xfId="2" applyFont="1" applyBorder="1" applyAlignment="1">
      <alignment vertical="center"/>
    </xf>
    <xf numFmtId="0" fontId="10" fillId="0" borderId="15" xfId="2" applyFont="1" applyBorder="1" applyAlignment="1">
      <alignment horizontal="center" vertical="center"/>
    </xf>
    <xf numFmtId="37" fontId="5" fillId="0" borderId="58" xfId="2" applyNumberFormat="1" applyFont="1" applyBorder="1" applyAlignment="1">
      <alignment vertical="center"/>
    </xf>
    <xf numFmtId="37" fontId="5" fillId="0" borderId="59" xfId="2" applyNumberFormat="1" applyFont="1" applyBorder="1" applyAlignment="1">
      <alignment vertical="center"/>
    </xf>
    <xf numFmtId="37" fontId="5" fillId="0" borderId="58" xfId="2" applyNumberFormat="1" applyFont="1" applyBorder="1" applyAlignment="1">
      <alignment horizontal="center" vertical="center"/>
    </xf>
    <xf numFmtId="37" fontId="5" fillId="0" borderId="359" xfId="2" applyNumberFormat="1" applyFont="1" applyBorder="1" applyAlignment="1">
      <alignment horizontal="center" vertical="center"/>
    </xf>
    <xf numFmtId="37" fontId="5" fillId="0" borderId="59" xfId="2" applyNumberFormat="1" applyFont="1" applyBorder="1" applyAlignment="1">
      <alignment horizontal="center" vertical="center"/>
    </xf>
    <xf numFmtId="0" fontId="5" fillId="0" borderId="48" xfId="2" applyFont="1" applyBorder="1" applyAlignment="1">
      <alignment horizontal="right" vertical="center" wrapText="1"/>
    </xf>
    <xf numFmtId="0" fontId="5" fillId="0" borderId="7" xfId="2" applyFont="1" applyBorder="1" applyAlignment="1">
      <alignment horizontal="right" vertical="center" wrapText="1"/>
    </xf>
    <xf numFmtId="0" fontId="5" fillId="0" borderId="48" xfId="2" applyFont="1" applyBorder="1" applyAlignment="1">
      <alignment horizontal="right" vertical="center"/>
    </xf>
    <xf numFmtId="0" fontId="5" fillId="0" borderId="7" xfId="2" applyFont="1" applyBorder="1" applyAlignment="1">
      <alignment horizontal="right" vertical="center"/>
    </xf>
    <xf numFmtId="0" fontId="5" fillId="0" borderId="49" xfId="2" applyFont="1" applyBorder="1" applyAlignment="1">
      <alignment vertical="center"/>
    </xf>
    <xf numFmtId="0" fontId="5" fillId="0" borderId="13" xfId="2" applyFont="1" applyBorder="1" applyAlignment="1">
      <alignment vertical="center"/>
    </xf>
    <xf numFmtId="0" fontId="10" fillId="0" borderId="23" xfId="2" applyFont="1" applyBorder="1" applyAlignment="1">
      <alignment horizontal="center" vertical="center"/>
    </xf>
    <xf numFmtId="0" fontId="10" fillId="0" borderId="17" xfId="2" applyFont="1" applyBorder="1" applyAlignment="1">
      <alignment horizontal="center" vertical="center"/>
    </xf>
    <xf numFmtId="0" fontId="10" fillId="0" borderId="34" xfId="2" applyFont="1" applyBorder="1" applyAlignment="1">
      <alignment horizontal="center" vertical="center"/>
    </xf>
    <xf numFmtId="0" fontId="10" fillId="0" borderId="50" xfId="2" applyFont="1" applyBorder="1" applyAlignment="1">
      <alignment horizontal="center" vertical="center"/>
    </xf>
    <xf numFmtId="0" fontId="5" fillId="0" borderId="16" xfId="2" applyFont="1" applyBorder="1" applyAlignment="1">
      <alignment horizontal="center" vertical="center"/>
    </xf>
    <xf numFmtId="0" fontId="5" fillId="0" borderId="9" xfId="2" applyFont="1" applyBorder="1" applyAlignment="1">
      <alignment horizontal="center" vertical="center"/>
    </xf>
    <xf numFmtId="0" fontId="10" fillId="0" borderId="9" xfId="2" applyFont="1" applyBorder="1" applyAlignment="1">
      <alignment horizontal="center" vertical="center"/>
    </xf>
    <xf numFmtId="0" fontId="10" fillId="0" borderId="101" xfId="2" applyFont="1" applyBorder="1" applyAlignment="1">
      <alignment horizontal="center" vertical="center"/>
    </xf>
    <xf numFmtId="0" fontId="5" fillId="0" borderId="24" xfId="2" applyFont="1" applyBorder="1" applyAlignment="1">
      <alignment horizontal="center" vertical="center" wrapText="1"/>
    </xf>
    <xf numFmtId="0" fontId="5" fillId="0" borderId="19" xfId="2" applyFont="1" applyBorder="1" applyAlignment="1">
      <alignment horizontal="center" vertical="center" wrapText="1"/>
    </xf>
    <xf numFmtId="0" fontId="5" fillId="0" borderId="129" xfId="2" applyFont="1" applyBorder="1" applyAlignment="1">
      <alignment vertical="center"/>
    </xf>
    <xf numFmtId="0" fontId="5" fillId="0" borderId="366" xfId="2" applyFont="1" applyBorder="1" applyAlignment="1">
      <alignment vertical="center"/>
    </xf>
    <xf numFmtId="0" fontId="5" fillId="0" borderId="58" xfId="2" applyFont="1" applyBorder="1" applyAlignment="1">
      <alignment vertical="center"/>
    </xf>
    <xf numFmtId="0" fontId="5" fillId="0" borderId="59" xfId="2" applyFont="1" applyBorder="1" applyAlignment="1">
      <alignment vertical="center"/>
    </xf>
    <xf numFmtId="0" fontId="5" fillId="0" borderId="75" xfId="2" applyFont="1" applyBorder="1" applyAlignment="1">
      <alignment horizontal="center" vertical="center"/>
    </xf>
    <xf numFmtId="0" fontId="5" fillId="0" borderId="78" xfId="2" applyFont="1" applyBorder="1" applyAlignment="1">
      <alignment horizontal="center" vertical="center"/>
    </xf>
    <xf numFmtId="0" fontId="5" fillId="0" borderId="51" xfId="2" applyFont="1" applyBorder="1" applyAlignment="1">
      <alignment horizontal="center" vertical="center"/>
    </xf>
    <xf numFmtId="0" fontId="5" fillId="0" borderId="75" xfId="2" applyFont="1" applyBorder="1" applyAlignment="1">
      <alignment vertical="center" wrapText="1"/>
    </xf>
    <xf numFmtId="0" fontId="10" fillId="0" borderId="49" xfId="2" applyFont="1" applyBorder="1" applyAlignment="1">
      <alignment vertical="center" wrapText="1"/>
    </xf>
    <xf numFmtId="39" fontId="5" fillId="0" borderId="16" xfId="2" applyNumberFormat="1" applyFont="1" applyBorder="1" applyAlignment="1">
      <alignment vertical="center" wrapText="1"/>
    </xf>
    <xf numFmtId="0" fontId="10" fillId="0" borderId="8" xfId="2" applyFont="1" applyBorder="1" applyAlignment="1">
      <alignment vertical="center" wrapText="1"/>
    </xf>
    <xf numFmtId="37" fontId="5" fillId="0" borderId="18" xfId="2" applyNumberFormat="1" applyFont="1" applyBorder="1" applyAlignment="1">
      <alignment vertical="center" wrapText="1"/>
    </xf>
    <xf numFmtId="0" fontId="10" fillId="0" borderId="3" xfId="2" applyFont="1" applyBorder="1" applyAlignment="1">
      <alignment vertical="center" wrapText="1"/>
    </xf>
    <xf numFmtId="39" fontId="5" fillId="0" borderId="16" xfId="19" applyNumberFormat="1" applyFont="1" applyBorder="1" applyAlignment="1">
      <alignment vertical="center" wrapText="1"/>
    </xf>
    <xf numFmtId="0" fontId="10" fillId="0" borderId="8" xfId="19" applyFont="1" applyBorder="1" applyAlignment="1">
      <alignment vertical="center" wrapText="1"/>
    </xf>
    <xf numFmtId="0" fontId="5" fillId="0" borderId="17" xfId="2" applyFont="1" applyBorder="1" applyAlignment="1">
      <alignment horizontal="center" vertical="center"/>
    </xf>
    <xf numFmtId="37" fontId="5" fillId="0" borderId="18" xfId="19" applyNumberFormat="1" applyFont="1" applyBorder="1" applyAlignment="1">
      <alignment vertical="center" wrapText="1"/>
    </xf>
    <xf numFmtId="0" fontId="10" fillId="0" borderId="3" xfId="19" applyFont="1" applyBorder="1" applyAlignment="1">
      <alignment vertical="center" wrapText="1"/>
    </xf>
    <xf numFmtId="57" fontId="5" fillId="0" borderId="61" xfId="2" applyNumberFormat="1" applyFont="1" applyBorder="1" applyAlignment="1">
      <alignment horizontal="center" vertical="center" wrapText="1"/>
    </xf>
    <xf numFmtId="0" fontId="10" fillId="0" borderId="126" xfId="2" applyFont="1" applyBorder="1" applyAlignment="1">
      <alignment horizontal="center" vertical="center" wrapText="1"/>
    </xf>
    <xf numFmtId="57" fontId="5" fillId="0" borderId="32" xfId="2" applyNumberFormat="1" applyFont="1" applyBorder="1" applyAlignment="1">
      <alignment horizontal="center" vertical="center" wrapText="1"/>
    </xf>
    <xf numFmtId="0" fontId="10" fillId="0" borderId="33" xfId="2" applyFont="1" applyBorder="1" applyAlignment="1">
      <alignment horizontal="center" vertical="center" wrapText="1"/>
    </xf>
    <xf numFmtId="57" fontId="5" fillId="0" borderId="18" xfId="2" applyNumberFormat="1" applyFont="1" applyBorder="1" applyAlignment="1">
      <alignment horizontal="center" vertical="center"/>
    </xf>
    <xf numFmtId="57" fontId="5" fillId="0" borderId="3" xfId="2" applyNumberFormat="1" applyFont="1" applyBorder="1" applyAlignment="1">
      <alignment horizontal="center" vertical="center"/>
    </xf>
    <xf numFmtId="37" fontId="48" fillId="0" borderId="18" xfId="2" applyNumberFormat="1" applyFont="1" applyBorder="1" applyAlignment="1">
      <alignment horizontal="center" vertical="center" wrapText="1"/>
    </xf>
    <xf numFmtId="0" fontId="48" fillId="0" borderId="3" xfId="2" applyFont="1" applyBorder="1" applyAlignment="1">
      <alignment horizontal="center" vertical="center" wrapText="1"/>
    </xf>
    <xf numFmtId="57" fontId="5" fillId="0" borderId="75" xfId="2" applyNumberFormat="1" applyFont="1" applyBorder="1" applyAlignment="1">
      <alignment horizontal="center" vertical="center"/>
    </xf>
    <xf numFmtId="57" fontId="5" fillId="0" borderId="49" xfId="2" applyNumberFormat="1" applyFont="1" applyBorder="1" applyAlignment="1">
      <alignment horizontal="center" vertical="center"/>
    </xf>
    <xf numFmtId="0" fontId="5" fillId="0" borderId="75" xfId="2" applyFont="1" applyBorder="1" applyAlignment="1">
      <alignment horizontal="left" vertical="center" wrapText="1"/>
    </xf>
    <xf numFmtId="57" fontId="5" fillId="0" borderId="51" xfId="2" applyNumberFormat="1" applyFont="1" applyBorder="1" applyAlignment="1">
      <alignment horizontal="center" vertical="center"/>
    </xf>
    <xf numFmtId="0" fontId="5" fillId="0" borderId="41" xfId="2" applyFont="1" applyBorder="1" applyAlignment="1">
      <alignment horizontal="left" vertical="center"/>
    </xf>
    <xf numFmtId="0" fontId="5" fillId="0" borderId="33" xfId="2" applyFont="1" applyBorder="1" applyAlignment="1">
      <alignment horizontal="left" vertical="center"/>
    </xf>
    <xf numFmtId="37" fontId="5" fillId="0" borderId="41" xfId="2" applyNumberFormat="1" applyFont="1" applyBorder="1" applyAlignment="1">
      <alignment horizontal="center" vertical="center" wrapText="1"/>
    </xf>
    <xf numFmtId="37" fontId="5" fillId="0" borderId="33" xfId="2" applyNumberFormat="1" applyFont="1" applyBorder="1" applyAlignment="1">
      <alignment horizontal="center" vertical="center" wrapText="1"/>
    </xf>
    <xf numFmtId="37" fontId="5" fillId="0" borderId="41" xfId="2" applyNumberFormat="1" applyFont="1" applyBorder="1" applyAlignment="1">
      <alignment horizontal="center" vertical="center" shrinkToFit="1"/>
    </xf>
    <xf numFmtId="37" fontId="5" fillId="0" borderId="33" xfId="2" applyNumberFormat="1" applyFont="1" applyBorder="1" applyAlignment="1">
      <alignment horizontal="center" vertical="center" shrinkToFit="1"/>
    </xf>
    <xf numFmtId="57" fontId="5" fillId="0" borderId="41" xfId="2" applyNumberFormat="1" applyFont="1" applyBorder="1" applyAlignment="1">
      <alignment horizontal="center" vertical="center"/>
    </xf>
    <xf numFmtId="57" fontId="5" fillId="0" borderId="42" xfId="2" applyNumberFormat="1" applyFont="1" applyBorder="1" applyAlignment="1">
      <alignment horizontal="center" vertical="center"/>
    </xf>
    <xf numFmtId="0" fontId="5" fillId="0" borderId="32" xfId="2" applyFont="1" applyBorder="1" applyAlignment="1">
      <alignment horizontal="left" vertical="center"/>
    </xf>
    <xf numFmtId="37" fontId="5" fillId="0" borderId="32" xfId="2" applyNumberFormat="1" applyFont="1" applyBorder="1" applyAlignment="1">
      <alignment horizontal="center" vertical="center" wrapText="1"/>
    </xf>
    <xf numFmtId="37" fontId="5" fillId="0" borderId="32" xfId="2" applyNumberFormat="1" applyFont="1" applyBorder="1" applyAlignment="1">
      <alignment horizontal="center" vertical="center"/>
    </xf>
    <xf numFmtId="37" fontId="5" fillId="0" borderId="33" xfId="2" applyNumberFormat="1" applyFont="1" applyBorder="1" applyAlignment="1">
      <alignment horizontal="center" vertical="center"/>
    </xf>
    <xf numFmtId="0" fontId="5" fillId="0" borderId="1" xfId="2" applyFont="1" applyBorder="1" applyAlignment="1">
      <alignment horizontal="distributed" vertical="center"/>
    </xf>
    <xf numFmtId="0" fontId="5" fillId="0" borderId="128" xfId="2" applyFont="1" applyBorder="1" applyAlignment="1">
      <alignment horizontal="distributed" vertical="center"/>
    </xf>
    <xf numFmtId="0" fontId="5" fillId="0" borderId="31" xfId="2" applyFont="1" applyBorder="1" applyAlignment="1">
      <alignment horizontal="left" vertical="center"/>
    </xf>
    <xf numFmtId="0" fontId="5" fillId="0" borderId="35" xfId="2" applyFont="1" applyBorder="1" applyAlignment="1">
      <alignment horizontal="left" vertical="center"/>
    </xf>
    <xf numFmtId="37" fontId="5" fillId="0" borderId="390" xfId="2" applyNumberFormat="1" applyFont="1" applyBorder="1" applyAlignment="1">
      <alignment horizontal="center" vertical="center"/>
    </xf>
    <xf numFmtId="37" fontId="5" fillId="0" borderId="89" xfId="2" applyNumberFormat="1" applyFont="1" applyBorder="1" applyAlignment="1">
      <alignment horizontal="center" vertical="center"/>
    </xf>
    <xf numFmtId="37" fontId="5" fillId="0" borderId="391" xfId="2" applyNumberFormat="1" applyFont="1" applyBorder="1" applyAlignment="1">
      <alignment horizontal="center" vertical="center"/>
    </xf>
    <xf numFmtId="37" fontId="5" fillId="0" borderId="363" xfId="2" applyNumberFormat="1" applyFont="1" applyBorder="1" applyAlignment="1">
      <alignment horizontal="center" vertical="center"/>
    </xf>
    <xf numFmtId="37" fontId="5" fillId="0" borderId="360" xfId="2" applyNumberFormat="1" applyFont="1" applyBorder="1" applyAlignment="1">
      <alignment horizontal="center" vertical="center"/>
    </xf>
    <xf numFmtId="37" fontId="5" fillId="0" borderId="392" xfId="2" applyNumberFormat="1" applyFont="1" applyBorder="1" applyAlignment="1">
      <alignment horizontal="center" vertical="center"/>
    </xf>
    <xf numFmtId="37" fontId="5" fillId="0" borderId="31" xfId="2" applyNumberFormat="1" applyFont="1" applyBorder="1" applyAlignment="1">
      <alignment horizontal="center" vertical="center"/>
    </xf>
    <xf numFmtId="37" fontId="5" fillId="0" borderId="35" xfId="2" applyNumberFormat="1" applyFont="1" applyBorder="1" applyAlignment="1">
      <alignment horizontal="center" vertical="center"/>
    </xf>
    <xf numFmtId="57" fontId="5" fillId="0" borderId="31" xfId="2" applyNumberFormat="1" applyFont="1" applyBorder="1" applyAlignment="1">
      <alignment horizontal="center" vertical="center"/>
    </xf>
    <xf numFmtId="57" fontId="5" fillId="0" borderId="11" xfId="2" applyNumberFormat="1" applyFont="1" applyBorder="1" applyAlignment="1">
      <alignment horizontal="center" vertical="center"/>
    </xf>
    <xf numFmtId="57" fontId="5" fillId="0" borderId="129" xfId="2" applyNumberFormat="1" applyFont="1" applyBorder="1" applyAlignment="1">
      <alignment horizontal="center" vertical="center"/>
    </xf>
    <xf numFmtId="0" fontId="5" fillId="0" borderId="2" xfId="2" applyFont="1" applyBorder="1" applyAlignment="1">
      <alignment horizontal="center" vertical="center"/>
    </xf>
    <xf numFmtId="0" fontId="5" fillId="0" borderId="130" xfId="2" applyFont="1" applyBorder="1" applyAlignment="1">
      <alignment horizontal="center" vertical="center"/>
    </xf>
    <xf numFmtId="37" fontId="5" fillId="0" borderId="31" xfId="2" applyNumberFormat="1" applyFont="1" applyBorder="1" applyAlignment="1">
      <alignment horizontal="center" vertical="center" wrapText="1"/>
    </xf>
    <xf numFmtId="37" fontId="5" fillId="0" borderId="35" xfId="2" applyNumberFormat="1" applyFont="1" applyBorder="1" applyAlignment="1">
      <alignment horizontal="center" vertical="center" wrapText="1"/>
    </xf>
    <xf numFmtId="0" fontId="5" fillId="0" borderId="393" xfId="2" applyFont="1" applyBorder="1" applyAlignment="1">
      <alignment horizontal="center" vertical="center"/>
    </xf>
    <xf numFmtId="0" fontId="5" fillId="0" borderId="384" xfId="2" applyFont="1" applyBorder="1" applyAlignment="1">
      <alignment horizontal="center" vertical="center"/>
    </xf>
    <xf numFmtId="0" fontId="5" fillId="0" borderId="127" xfId="2" applyFont="1" applyBorder="1" applyAlignment="1">
      <alignment horizontal="distributed" vertical="center"/>
    </xf>
    <xf numFmtId="181" fontId="5" fillId="0" borderId="11" xfId="2" applyNumberFormat="1" applyFont="1" applyBorder="1" applyAlignment="1">
      <alignment horizontal="right" vertical="center"/>
    </xf>
    <xf numFmtId="181" fontId="5" fillId="0" borderId="76" xfId="2" applyNumberFormat="1" applyFont="1" applyBorder="1" applyAlignment="1">
      <alignment horizontal="right" vertical="center"/>
    </xf>
    <xf numFmtId="39" fontId="5" fillId="0" borderId="50" xfId="2" applyNumberFormat="1" applyFont="1" applyBorder="1" applyAlignment="1">
      <alignment horizontal="right" vertical="center"/>
    </xf>
    <xf numFmtId="39" fontId="5" fillId="0" borderId="101" xfId="2" applyNumberFormat="1" applyFont="1" applyBorder="1" applyAlignment="1">
      <alignment horizontal="right" vertical="center"/>
    </xf>
    <xf numFmtId="39" fontId="5" fillId="0" borderId="42" xfId="2" applyNumberFormat="1" applyFont="1" applyBorder="1" applyAlignment="1">
      <alignment horizontal="right" vertical="center"/>
    </xf>
    <xf numFmtId="39" fontId="5" fillId="0" borderId="154" xfId="2" applyNumberFormat="1" applyFont="1" applyBorder="1" applyAlignment="1">
      <alignment horizontal="right" vertical="center"/>
    </xf>
    <xf numFmtId="2" fontId="5" fillId="0" borderId="58" xfId="2" applyNumberFormat="1" applyFont="1" applyBorder="1" applyAlignment="1">
      <alignment horizontal="center" vertical="center"/>
    </xf>
    <xf numFmtId="2" fontId="5" fillId="0" borderId="359" xfId="2" applyNumberFormat="1" applyFont="1" applyBorder="1" applyAlignment="1">
      <alignment horizontal="center" vertical="center"/>
    </xf>
    <xf numFmtId="2" fontId="5" fillId="0" borderId="59" xfId="2" applyNumberFormat="1" applyFont="1" applyBorder="1" applyAlignment="1">
      <alignment horizontal="center" vertical="center"/>
    </xf>
    <xf numFmtId="39" fontId="5" fillId="0" borderId="58" xfId="2" applyNumberFormat="1" applyFont="1" applyBorder="1" applyAlignment="1">
      <alignment horizontal="right" vertical="center"/>
    </xf>
    <xf numFmtId="39" fontId="5" fillId="0" borderId="59" xfId="2" applyNumberFormat="1" applyFont="1" applyBorder="1" applyAlignment="1">
      <alignment horizontal="right" vertical="center"/>
    </xf>
    <xf numFmtId="39" fontId="5" fillId="0" borderId="58" xfId="2" applyNumberFormat="1" applyFont="1" applyBorder="1" applyAlignment="1">
      <alignment horizontal="center" vertical="center"/>
    </xf>
    <xf numFmtId="39" fontId="5" fillId="0" borderId="359" xfId="2" applyNumberFormat="1" applyFont="1" applyBorder="1" applyAlignment="1">
      <alignment horizontal="center" vertical="center"/>
    </xf>
    <xf numFmtId="39" fontId="5" fillId="0" borderId="59" xfId="2" applyNumberFormat="1" applyFont="1" applyBorder="1" applyAlignment="1">
      <alignment horizontal="center" vertical="center"/>
    </xf>
    <xf numFmtId="0" fontId="8" fillId="0" borderId="45" xfId="2" applyBorder="1" applyAlignment="1">
      <alignment horizontal="center" vertical="center"/>
    </xf>
    <xf numFmtId="0" fontId="8" fillId="0" borderId="46" xfId="2" applyBorder="1" applyAlignment="1">
      <alignment horizontal="center" vertical="center"/>
    </xf>
    <xf numFmtId="0" fontId="8" fillId="0" borderId="17" xfId="2" applyBorder="1" applyAlignment="1">
      <alignment horizontal="center" vertical="center"/>
    </xf>
    <xf numFmtId="0" fontId="36" fillId="0" borderId="31" xfId="2" applyFont="1" applyBorder="1" applyAlignment="1">
      <alignment horizontal="distributed" vertical="center"/>
    </xf>
    <xf numFmtId="0" fontId="36" fillId="0" borderId="35" xfId="2" applyFont="1" applyBorder="1" applyAlignment="1">
      <alignment horizontal="distributed" vertical="center"/>
    </xf>
    <xf numFmtId="0" fontId="36" fillId="0" borderId="33" xfId="2" applyFont="1" applyBorder="1" applyAlignment="1">
      <alignment horizontal="center" vertical="top"/>
    </xf>
    <xf numFmtId="0" fontId="36" fillId="0" borderId="31" xfId="2" applyFont="1" applyBorder="1" applyAlignment="1">
      <alignment horizontal="center" vertical="top"/>
    </xf>
    <xf numFmtId="0" fontId="36" fillId="0" borderId="0" xfId="2" applyFont="1" applyAlignment="1">
      <alignment horizontal="left" vertical="top"/>
    </xf>
    <xf numFmtId="0" fontId="36" fillId="0" borderId="360" xfId="2" applyFont="1" applyBorder="1" applyAlignment="1">
      <alignment horizontal="left" vertical="top"/>
    </xf>
    <xf numFmtId="0" fontId="36" fillId="0" borderId="33" xfId="2" applyFont="1" applyBorder="1" applyAlignment="1">
      <alignment horizontal="right" vertical="top"/>
    </xf>
    <xf numFmtId="0" fontId="36" fillId="0" borderId="31" xfId="2" applyFont="1" applyBorder="1" applyAlignment="1">
      <alignment horizontal="right" vertical="top"/>
    </xf>
    <xf numFmtId="0" fontId="67" fillId="0" borderId="16" xfId="2" applyFont="1" applyBorder="1" applyAlignment="1">
      <alignment horizontal="distributed" vertical="center"/>
    </xf>
    <xf numFmtId="0" fontId="67" fillId="0" borderId="23" xfId="2" applyFont="1" applyBorder="1" applyAlignment="1">
      <alignment horizontal="distributed" vertical="center"/>
    </xf>
    <xf numFmtId="0" fontId="67" fillId="0" borderId="8" xfId="2" applyFont="1" applyBorder="1" applyAlignment="1">
      <alignment horizontal="distributed" vertical="center"/>
    </xf>
    <xf numFmtId="0" fontId="67" fillId="0" borderId="32" xfId="2" applyFont="1" applyBorder="1" applyAlignment="1">
      <alignment horizontal="center" vertical="center"/>
    </xf>
    <xf numFmtId="0" fontId="67" fillId="0" borderId="34" xfId="2" applyFont="1" applyBorder="1" applyAlignment="1">
      <alignment horizontal="center" vertical="center"/>
    </xf>
    <xf numFmtId="0" fontId="67" fillId="0" borderId="33" xfId="2" applyFont="1" applyBorder="1" applyAlignment="1">
      <alignment horizontal="center" vertical="center"/>
    </xf>
    <xf numFmtId="0" fontId="67" fillId="0" borderId="127" xfId="2" applyFont="1" applyBorder="1" applyAlignment="1">
      <alignment horizontal="distributed" vertical="center"/>
    </xf>
    <xf numFmtId="0" fontId="67" fillId="0" borderId="36" xfId="2" applyFont="1" applyBorder="1" applyAlignment="1">
      <alignment horizontal="center" vertical="center"/>
    </xf>
    <xf numFmtId="0" fontId="8" fillId="0" borderId="78" xfId="2" applyBorder="1" applyAlignment="1">
      <alignment horizontal="center" vertical="center"/>
    </xf>
    <xf numFmtId="0" fontId="36" fillId="0" borderId="58" xfId="2" applyFont="1" applyBorder="1" applyAlignment="1">
      <alignment horizontal="center"/>
    </xf>
    <xf numFmtId="0" fontId="36" fillId="0" borderId="59" xfId="2" applyFont="1" applyBorder="1" applyAlignment="1">
      <alignment horizontal="center"/>
    </xf>
    <xf numFmtId="181" fontId="36" fillId="0" borderId="58" xfId="2" applyNumberFormat="1" applyFont="1" applyBorder="1" applyAlignment="1">
      <alignment horizontal="center"/>
    </xf>
    <xf numFmtId="181" fontId="36" fillId="0" borderId="359" xfId="2" applyNumberFormat="1" applyFont="1" applyBorder="1" applyAlignment="1">
      <alignment horizontal="center"/>
    </xf>
    <xf numFmtId="181" fontId="36" fillId="0" borderId="59" xfId="2" applyNumberFormat="1" applyFont="1" applyBorder="1" applyAlignment="1">
      <alignment horizontal="center"/>
    </xf>
    <xf numFmtId="0" fontId="5" fillId="0" borderId="352" xfId="2" applyFont="1" applyBorder="1" applyAlignment="1">
      <alignment horizontal="center" vertical="center" wrapText="1"/>
    </xf>
    <xf numFmtId="0" fontId="5" fillId="0" borderId="77" xfId="2" applyFont="1" applyBorder="1" applyAlignment="1">
      <alignment horizontal="center" vertical="center" wrapText="1"/>
    </xf>
    <xf numFmtId="0" fontId="8" fillId="0" borderId="19" xfId="2" applyBorder="1" applyAlignment="1">
      <alignment horizontal="center" vertical="center"/>
    </xf>
    <xf numFmtId="0" fontId="3" fillId="0" borderId="48" xfId="2" applyFont="1" applyBorder="1" applyAlignment="1">
      <alignment horizontal="center" vertical="center" wrapText="1"/>
    </xf>
    <xf numFmtId="0" fontId="3" fillId="0" borderId="7" xfId="2" applyFont="1" applyBorder="1" applyAlignment="1">
      <alignment horizontal="center" vertical="center" wrapText="1"/>
    </xf>
    <xf numFmtId="0" fontId="36" fillId="0" borderId="129" xfId="2" applyFont="1" applyBorder="1" applyAlignment="1">
      <alignment vertical="center"/>
    </xf>
    <xf numFmtId="0" fontId="36" fillId="0" borderId="362" xfId="2" applyFont="1" applyBorder="1" applyAlignment="1">
      <alignment vertical="center"/>
    </xf>
    <xf numFmtId="0" fontId="3" fillId="0" borderId="129" xfId="2" applyFont="1" applyBorder="1" applyAlignment="1">
      <alignment horizontal="center" vertical="center" wrapText="1"/>
    </xf>
    <xf numFmtId="0" fontId="3" fillId="0" borderId="366" xfId="2" applyFont="1" applyBorder="1" applyAlignment="1">
      <alignment horizontal="center" vertical="center" wrapText="1"/>
    </xf>
    <xf numFmtId="0" fontId="3" fillId="0" borderId="40" xfId="20" applyFont="1" applyBorder="1" applyAlignment="1">
      <alignment horizontal="center" vertical="center"/>
    </xf>
    <xf numFmtId="0" fontId="3" fillId="0" borderId="23" xfId="20" applyFont="1" applyBorder="1" applyAlignment="1">
      <alignment horizontal="center" vertical="center"/>
    </xf>
    <xf numFmtId="0" fontId="3" fillId="0" borderId="8" xfId="20" applyFont="1" applyBorder="1" applyAlignment="1">
      <alignment horizontal="center" vertical="center"/>
    </xf>
    <xf numFmtId="0" fontId="3" fillId="0" borderId="41" xfId="20" applyFont="1" applyBorder="1" applyAlignment="1">
      <alignment horizontal="center" vertical="center"/>
    </xf>
    <xf numFmtId="0" fontId="3" fillId="0" borderId="34" xfId="20" applyFont="1" applyBorder="1" applyAlignment="1">
      <alignment horizontal="center" vertical="center"/>
    </xf>
    <xf numFmtId="0" fontId="3" fillId="0" borderId="33" xfId="20" applyFont="1" applyBorder="1" applyAlignment="1">
      <alignment horizontal="center" vertical="center"/>
    </xf>
    <xf numFmtId="0" fontId="3" fillId="0" borderId="42" xfId="20" applyFont="1" applyBorder="1" applyAlignment="1">
      <alignment horizontal="center" vertical="center"/>
    </xf>
    <xf numFmtId="0" fontId="3" fillId="0" borderId="79" xfId="20" applyFont="1" applyBorder="1" applyAlignment="1">
      <alignment horizontal="center" vertical="center"/>
    </xf>
    <xf numFmtId="0" fontId="3" fillId="0" borderId="154" xfId="20" applyFont="1" applyBorder="1" applyAlignment="1">
      <alignment horizontal="center" vertical="center"/>
    </xf>
    <xf numFmtId="0" fontId="3" fillId="0" borderId="352" xfId="20" applyFont="1" applyBorder="1" applyAlignment="1">
      <alignment horizontal="center" vertical="center"/>
    </xf>
    <xf numFmtId="0" fontId="3" fillId="0" borderId="11" xfId="20" applyFont="1" applyBorder="1" applyAlignment="1">
      <alignment horizontal="center" vertical="center"/>
    </xf>
    <xf numFmtId="0" fontId="3" fillId="0" borderId="76" xfId="20" applyFont="1" applyBorder="1" applyAlignment="1">
      <alignment horizontal="center" vertical="center"/>
    </xf>
    <xf numFmtId="0" fontId="3" fillId="0" borderId="1" xfId="20" applyFont="1" applyBorder="1" applyAlignment="1">
      <alignment horizontal="center" vertical="center"/>
    </xf>
    <xf numFmtId="57" fontId="3" fillId="0" borderId="11" xfId="20" applyNumberFormat="1" applyFont="1" applyBorder="1" applyAlignment="1">
      <alignment horizontal="center" vertical="center"/>
    </xf>
    <xf numFmtId="57" fontId="3" fillId="0" borderId="10" xfId="20" applyNumberFormat="1" applyFont="1" applyBorder="1" applyAlignment="1">
      <alignment horizontal="center" vertical="center"/>
    </xf>
    <xf numFmtId="57" fontId="3" fillId="0" borderId="76" xfId="20" applyNumberFormat="1" applyFont="1" applyBorder="1" applyAlignment="1">
      <alignment horizontal="center" vertical="center"/>
    </xf>
    <xf numFmtId="200" fontId="3" fillId="0" borderId="16" xfId="20" applyNumberFormat="1" applyFont="1" applyBorder="1" applyAlignment="1">
      <alignment horizontal="center" vertical="center"/>
    </xf>
    <xf numFmtId="200" fontId="3" fillId="0" borderId="23" xfId="20" applyNumberFormat="1" applyFont="1" applyBorder="1" applyAlignment="1">
      <alignment horizontal="center" vertical="center"/>
    </xf>
    <xf numFmtId="200" fontId="3" fillId="0" borderId="8" xfId="20" applyNumberFormat="1" applyFont="1" applyBorder="1" applyAlignment="1">
      <alignment horizontal="center" vertical="center"/>
    </xf>
    <xf numFmtId="0" fontId="3" fillId="0" borderId="1" xfId="21" applyFont="1" applyBorder="1" applyAlignment="1">
      <alignment horizontal="center" vertical="center"/>
    </xf>
    <xf numFmtId="0" fontId="3" fillId="0" borderId="16" xfId="20" applyFont="1" applyBorder="1" applyAlignment="1">
      <alignment horizontal="center" vertical="center"/>
    </xf>
    <xf numFmtId="57" fontId="3" fillId="0" borderId="49" xfId="20" applyNumberFormat="1" applyFont="1" applyBorder="1" applyAlignment="1">
      <alignment horizontal="center" vertical="center"/>
    </xf>
    <xf numFmtId="57" fontId="3" fillId="0" borderId="39" xfId="20" applyNumberFormat="1" applyFont="1" applyBorder="1" applyAlignment="1">
      <alignment horizontal="center" vertical="center"/>
    </xf>
    <xf numFmtId="57" fontId="3" fillId="0" borderId="126" xfId="20" applyNumberFormat="1" applyFont="1" applyBorder="1" applyAlignment="1">
      <alignment horizontal="center" vertical="center"/>
    </xf>
    <xf numFmtId="0" fontId="3" fillId="0" borderId="32" xfId="20" applyFont="1" applyBorder="1" applyAlignment="1">
      <alignment horizontal="center" vertical="center"/>
    </xf>
    <xf numFmtId="57" fontId="3" fillId="0" borderId="32" xfId="20" applyNumberFormat="1" applyFont="1" applyBorder="1" applyAlignment="1">
      <alignment horizontal="center" vertical="center"/>
    </xf>
    <xf numFmtId="57" fontId="3" fillId="0" borderId="34" xfId="20" applyNumberFormat="1" applyFont="1" applyBorder="1" applyAlignment="1">
      <alignment horizontal="center" vertical="center"/>
    </xf>
    <xf numFmtId="0" fontId="3" fillId="0" borderId="32" xfId="20" applyFont="1" applyBorder="1" applyAlignment="1">
      <alignment horizontal="right" vertical="center"/>
    </xf>
    <xf numFmtId="0" fontId="3" fillId="0" borderId="34" xfId="20" applyFont="1" applyBorder="1" applyAlignment="1">
      <alignment horizontal="right" vertical="center"/>
    </xf>
    <xf numFmtId="0" fontId="3" fillId="0" borderId="0" xfId="20" applyFont="1" applyAlignment="1">
      <alignment horizontal="center" vertical="center"/>
    </xf>
    <xf numFmtId="0" fontId="3" fillId="0" borderId="10" xfId="20" applyFont="1" applyBorder="1" applyAlignment="1">
      <alignment horizontal="center" vertical="center"/>
    </xf>
    <xf numFmtId="177" fontId="3" fillId="0" borderId="32" xfId="20" applyNumberFormat="1" applyFont="1" applyBorder="1" applyAlignment="1">
      <alignment horizontal="right" vertical="center"/>
    </xf>
    <xf numFmtId="177" fontId="3" fillId="0" borderId="33" xfId="20" applyNumberFormat="1" applyFont="1" applyBorder="1" applyAlignment="1">
      <alignment horizontal="right" vertical="center"/>
    </xf>
    <xf numFmtId="57" fontId="3" fillId="0" borderId="33" xfId="20" applyNumberFormat="1" applyFont="1" applyBorder="1" applyAlignment="1">
      <alignment horizontal="center" vertical="center"/>
    </xf>
    <xf numFmtId="177" fontId="3" fillId="0" borderId="34" xfId="20" applyNumberFormat="1" applyFont="1" applyBorder="1" applyAlignment="1">
      <alignment horizontal="right" vertical="center"/>
    </xf>
    <xf numFmtId="0" fontId="3" fillId="0" borderId="32" xfId="20" applyFont="1" applyBorder="1" applyAlignment="1">
      <alignment horizontal="center" vertical="center" shrinkToFit="1"/>
    </xf>
    <xf numFmtId="0" fontId="3" fillId="0" borderId="33" xfId="20" applyFont="1" applyBorder="1" applyAlignment="1">
      <alignment horizontal="center" vertical="center" shrinkToFit="1"/>
    </xf>
    <xf numFmtId="57" fontId="3" fillId="0" borderId="31" xfId="20" applyNumberFormat="1" applyFont="1" applyBorder="1" applyAlignment="1">
      <alignment horizontal="center" vertical="center"/>
    </xf>
    <xf numFmtId="0" fontId="3" fillId="0" borderId="127" xfId="20" applyFont="1" applyBorder="1" applyAlignment="1">
      <alignment horizontal="center" vertical="center"/>
    </xf>
    <xf numFmtId="0" fontId="0" fillId="0" borderId="41" xfId="0" applyBorder="1" applyAlignment="1">
      <alignment horizontal="center" vertical="center"/>
    </xf>
    <xf numFmtId="0" fontId="0" fillId="0" borderId="45" xfId="0" applyBorder="1" applyAlignment="1">
      <alignment horizontal="center" vertical="center"/>
    </xf>
    <xf numFmtId="0" fontId="0" fillId="0" borderId="6" xfId="0" applyBorder="1" applyAlignment="1">
      <alignment horizontal="distributed" vertical="center"/>
    </xf>
    <xf numFmtId="0" fontId="0" fillId="0" borderId="1" xfId="0" applyBorder="1" applyAlignment="1">
      <alignment horizontal="distributed" vertical="center"/>
    </xf>
    <xf numFmtId="0" fontId="0" fillId="0" borderId="43" xfId="0" applyBorder="1" applyAlignment="1">
      <alignment horizontal="center" vertical="center"/>
    </xf>
    <xf numFmtId="0" fontId="0" fillId="0" borderId="48" xfId="0" applyBorder="1" applyAlignment="1">
      <alignment horizontal="center" vertical="center"/>
    </xf>
    <xf numFmtId="0" fontId="0" fillId="0" borderId="41" xfId="0" applyBorder="1" applyAlignment="1">
      <alignment horizontal="left" vertical="center" wrapText="1"/>
    </xf>
    <xf numFmtId="0" fontId="0" fillId="0" borderId="33" xfId="0" applyBorder="1" applyAlignment="1">
      <alignment horizontal="left" vertical="center"/>
    </xf>
    <xf numFmtId="0" fontId="0" fillId="0" borderId="65" xfId="0" applyBorder="1" applyAlignment="1">
      <alignment horizontal="center" vertical="center"/>
    </xf>
    <xf numFmtId="2" fontId="0" fillId="0" borderId="43" xfId="0" applyNumberFormat="1" applyBorder="1" applyAlignment="1">
      <alignment horizontal="center" vertical="center"/>
    </xf>
    <xf numFmtId="2" fontId="0" fillId="0" borderId="31" xfId="0" applyNumberFormat="1" applyBorder="1" applyAlignment="1">
      <alignment horizontal="center" vertical="center"/>
    </xf>
    <xf numFmtId="0" fontId="0" fillId="0" borderId="17" xfId="0" applyBorder="1" applyAlignment="1">
      <alignment horizontal="center" vertical="center"/>
    </xf>
    <xf numFmtId="57" fontId="0" fillId="0" borderId="43" xfId="0" quotePrefix="1" applyNumberFormat="1" applyBorder="1" applyAlignment="1">
      <alignment horizontal="center" vertical="center"/>
    </xf>
    <xf numFmtId="0" fontId="0" fillId="0" borderId="31" xfId="0" quotePrefix="1" applyBorder="1" applyAlignment="1">
      <alignment horizontal="center" vertical="center"/>
    </xf>
    <xf numFmtId="38" fontId="0" fillId="0" borderId="43" xfId="7" applyFont="1" applyFill="1" applyBorder="1" applyAlignment="1">
      <alignment horizontal="right" vertical="center"/>
    </xf>
    <xf numFmtId="38" fontId="0" fillId="0" borderId="31" xfId="7" applyFont="1" applyFill="1" applyBorder="1" applyAlignment="1">
      <alignment horizontal="right" vertical="center"/>
    </xf>
    <xf numFmtId="0" fontId="0" fillId="0" borderId="44" xfId="0" applyBorder="1" applyAlignment="1">
      <alignment horizontal="center" vertical="center"/>
    </xf>
    <xf numFmtId="0" fontId="0" fillId="0" borderId="2" xfId="0" applyBorder="1" applyAlignment="1">
      <alignment horizontal="center" vertical="center"/>
    </xf>
    <xf numFmtId="0" fontId="0" fillId="0" borderId="16" xfId="0" applyBorder="1" applyAlignment="1">
      <alignment horizontal="distributed" vertical="center"/>
    </xf>
    <xf numFmtId="0" fontId="0" fillId="0" borderId="23" xfId="0" applyBorder="1" applyAlignment="1">
      <alignment horizontal="distributed" vertical="center"/>
    </xf>
    <xf numFmtId="0" fontId="0" fillId="0" borderId="8" xfId="0" applyBorder="1" applyAlignment="1">
      <alignment horizontal="distributed" vertical="center"/>
    </xf>
    <xf numFmtId="0" fontId="0" fillId="0" borderId="32" xfId="0" applyBorder="1" applyAlignment="1">
      <alignment horizontal="left" vertical="center"/>
    </xf>
    <xf numFmtId="49" fontId="0" fillId="0" borderId="43" xfId="0" quotePrefix="1" applyNumberFormat="1" applyBorder="1" applyAlignment="1">
      <alignment horizontal="center" vertical="center"/>
    </xf>
    <xf numFmtId="49" fontId="0" fillId="0" borderId="31" xfId="0" quotePrefix="1" applyNumberFormat="1" applyBorder="1" applyAlignment="1">
      <alignment horizontal="center" vertical="center"/>
    </xf>
    <xf numFmtId="0" fontId="0" fillId="0" borderId="43" xfId="0" applyBorder="1" applyAlignment="1">
      <alignment horizontal="left" vertical="center"/>
    </xf>
    <xf numFmtId="57" fontId="0" fillId="0" borderId="32" xfId="0" quotePrefix="1" applyNumberFormat="1" applyBorder="1" applyAlignment="1">
      <alignment horizontal="center" vertical="center"/>
    </xf>
    <xf numFmtId="57" fontId="0" fillId="0" borderId="33" xfId="0" quotePrefix="1" applyNumberFormat="1" applyBorder="1" applyAlignment="1">
      <alignment horizontal="center" vertical="center"/>
    </xf>
    <xf numFmtId="38" fontId="0" fillId="0" borderId="32" xfId="7" applyFont="1" applyFill="1" applyBorder="1" applyAlignment="1">
      <alignment horizontal="right" vertical="center"/>
    </xf>
    <xf numFmtId="38" fontId="0" fillId="0" borderId="33" xfId="7" applyFont="1" applyFill="1" applyBorder="1" applyAlignment="1">
      <alignment horizontal="right" vertical="center"/>
    </xf>
    <xf numFmtId="0" fontId="0" fillId="0" borderId="18" xfId="0" applyBorder="1" applyAlignment="1">
      <alignment horizontal="center" vertical="center"/>
    </xf>
    <xf numFmtId="0" fontId="0" fillId="0" borderId="3" xfId="0" applyBorder="1" applyAlignment="1">
      <alignment horizontal="center" vertical="center"/>
    </xf>
    <xf numFmtId="2" fontId="0" fillId="0" borderId="32" xfId="0" applyNumberFormat="1" applyBorder="1" applyAlignment="1">
      <alignment horizontal="center" vertical="center"/>
    </xf>
    <xf numFmtId="2" fontId="0" fillId="0" borderId="33" xfId="0" applyNumberFormat="1" applyBorder="1" applyAlignment="1">
      <alignment horizontal="center" vertical="center"/>
    </xf>
    <xf numFmtId="49" fontId="0" fillId="0" borderId="32" xfId="0" quotePrefix="1" applyNumberFormat="1" applyBorder="1" applyAlignment="1">
      <alignment horizontal="center" vertical="center"/>
    </xf>
    <xf numFmtId="49" fontId="0" fillId="0" borderId="33" xfId="0" quotePrefix="1" applyNumberFormat="1" applyBorder="1" applyAlignment="1">
      <alignment horizontal="center" vertical="center"/>
    </xf>
    <xf numFmtId="0" fontId="0" fillId="0" borderId="32" xfId="0" applyBorder="1" applyAlignment="1">
      <alignment vertical="center"/>
    </xf>
    <xf numFmtId="0" fontId="0" fillId="0" borderId="33" xfId="0" applyBorder="1" applyAlignment="1">
      <alignment vertical="center"/>
    </xf>
    <xf numFmtId="0" fontId="0" fillId="0" borderId="32" xfId="0" applyBorder="1" applyAlignment="1">
      <alignment horizontal="left" vertical="center" shrinkToFit="1"/>
    </xf>
    <xf numFmtId="0" fontId="0" fillId="0" borderId="33" xfId="0" applyBorder="1" applyAlignment="1">
      <alignment horizontal="left" vertical="center" shrinkToFit="1"/>
    </xf>
    <xf numFmtId="38" fontId="0" fillId="0" borderId="32" xfId="7" quotePrefix="1" applyFont="1" applyFill="1" applyBorder="1" applyAlignment="1">
      <alignment horizontal="right" vertical="center" wrapText="1"/>
    </xf>
    <xf numFmtId="38" fontId="0" fillId="0" borderId="33" xfId="7" quotePrefix="1" applyFont="1" applyFill="1" applyBorder="1" applyAlignment="1">
      <alignment horizontal="right" vertical="center" wrapText="1"/>
    </xf>
    <xf numFmtId="49" fontId="0" fillId="0" borderId="32" xfId="7" applyNumberFormat="1" applyFont="1" applyFill="1" applyBorder="1" applyAlignment="1">
      <alignment horizontal="right" vertical="center"/>
    </xf>
    <xf numFmtId="49" fontId="0" fillId="0" borderId="33" xfId="7" applyNumberFormat="1" applyFont="1" applyFill="1" applyBorder="1" applyAlignment="1">
      <alignment horizontal="right" vertical="center"/>
    </xf>
    <xf numFmtId="0" fontId="0" fillId="0" borderId="49" xfId="0" applyBorder="1" applyAlignment="1">
      <alignment horizontal="center" vertical="center"/>
    </xf>
    <xf numFmtId="0" fontId="0" fillId="0" borderId="34" xfId="0" applyBorder="1" applyAlignment="1">
      <alignment horizontal="left" vertical="center" wrapText="1"/>
    </xf>
    <xf numFmtId="0" fontId="0" fillId="0" borderId="126" xfId="0" applyBorder="1" applyAlignment="1">
      <alignment horizontal="center" vertical="center"/>
    </xf>
    <xf numFmtId="177" fontId="0" fillId="0" borderId="33" xfId="0" applyNumberFormat="1" applyBorder="1" applyAlignment="1">
      <alignment horizontal="center" vertical="center"/>
    </xf>
    <xf numFmtId="177" fontId="0" fillId="0" borderId="31" xfId="0" applyNumberFormat="1" applyBorder="1" applyAlignment="1">
      <alignment horizontal="center" vertical="center"/>
    </xf>
    <xf numFmtId="0" fontId="0" fillId="0" borderId="33" xfId="0" quotePrefix="1" applyBorder="1" applyAlignment="1">
      <alignment horizontal="center" vertical="center"/>
    </xf>
    <xf numFmtId="189" fontId="0" fillId="0" borderId="33" xfId="7" applyNumberFormat="1" applyFont="1" applyFill="1" applyBorder="1" applyAlignment="1">
      <alignment horizontal="right" vertical="center"/>
    </xf>
    <xf numFmtId="189" fontId="0" fillId="0" borderId="31" xfId="7" applyNumberFormat="1" applyFont="1" applyFill="1" applyBorder="1" applyAlignment="1">
      <alignment horizontal="right" vertical="center"/>
    </xf>
    <xf numFmtId="0" fontId="0" fillId="0" borderId="31" xfId="0" applyBorder="1" applyAlignment="1">
      <alignment horizontal="left" vertical="center" wrapText="1"/>
    </xf>
    <xf numFmtId="0" fontId="18" fillId="0" borderId="32" xfId="0" applyFont="1" applyBorder="1" applyAlignment="1">
      <alignment horizontal="center" vertical="center" wrapText="1"/>
    </xf>
    <xf numFmtId="0" fontId="18" fillId="0" borderId="33" xfId="0" applyFont="1" applyBorder="1" applyAlignment="1">
      <alignment horizontal="center" vertical="center" wrapText="1"/>
    </xf>
    <xf numFmtId="0" fontId="18" fillId="0" borderId="33" xfId="0" quotePrefix="1" applyFont="1" applyBorder="1" applyAlignment="1">
      <alignment horizontal="center" vertical="center" wrapText="1"/>
    </xf>
    <xf numFmtId="0" fontId="18" fillId="0" borderId="31" xfId="0" quotePrefix="1" applyFont="1" applyBorder="1" applyAlignment="1">
      <alignment horizontal="center" vertical="center"/>
    </xf>
    <xf numFmtId="2" fontId="0" fillId="0" borderId="33" xfId="0" quotePrefix="1" applyNumberFormat="1" applyBorder="1" applyAlignment="1">
      <alignment horizontal="center" vertical="center"/>
    </xf>
    <xf numFmtId="57" fontId="18" fillId="0" borderId="32" xfId="0" applyNumberFormat="1" applyFont="1" applyBorder="1" applyAlignment="1">
      <alignment horizontal="center" vertical="center" wrapText="1"/>
    </xf>
    <xf numFmtId="0" fontId="0" fillId="0" borderId="31" xfId="0" applyBorder="1" applyAlignment="1">
      <alignment vertical="center"/>
    </xf>
    <xf numFmtId="177" fontId="0" fillId="0" borderId="33" xfId="0" quotePrefix="1" applyNumberFormat="1" applyBorder="1" applyAlignment="1">
      <alignment horizontal="center" vertical="center"/>
    </xf>
    <xf numFmtId="57" fontId="0" fillId="0" borderId="76" xfId="0" quotePrefix="1" applyNumberFormat="1" applyBorder="1" applyAlignment="1">
      <alignment horizontal="center" vertical="center"/>
    </xf>
    <xf numFmtId="0" fontId="0" fillId="0" borderId="76" xfId="0" quotePrefix="1" applyBorder="1" applyAlignment="1">
      <alignment horizontal="center" vertical="center"/>
    </xf>
    <xf numFmtId="57" fontId="0" fillId="0" borderId="31" xfId="0" quotePrefix="1" applyNumberFormat="1" applyBorder="1" applyAlignment="1">
      <alignment horizontal="center" vertical="center"/>
    </xf>
    <xf numFmtId="0" fontId="0" fillId="0" borderId="32" xfId="0" applyBorder="1" applyAlignment="1">
      <alignment vertical="center" wrapText="1"/>
    </xf>
    <xf numFmtId="0" fontId="0" fillId="0" borderId="33" xfId="0" applyBorder="1" applyAlignment="1">
      <alignment vertical="center" wrapText="1"/>
    </xf>
    <xf numFmtId="2" fontId="0" fillId="0" borderId="32" xfId="0" applyNumberFormat="1" applyBorder="1" applyAlignment="1">
      <alignment horizontal="center" vertical="center" wrapText="1"/>
    </xf>
    <xf numFmtId="2" fontId="0" fillId="0" borderId="33" xfId="0" applyNumberFormat="1" applyBorder="1" applyAlignment="1">
      <alignment horizontal="center" vertical="center" wrapText="1"/>
    </xf>
    <xf numFmtId="57" fontId="0" fillId="0" borderId="32" xfId="0" quotePrefix="1" applyNumberFormat="1" applyBorder="1" applyAlignment="1">
      <alignment horizontal="center" vertical="center" wrapText="1"/>
    </xf>
    <xf numFmtId="0" fontId="0" fillId="0" borderId="33" xfId="0" quotePrefix="1" applyBorder="1" applyAlignment="1">
      <alignment horizontal="center" vertical="center" wrapText="1"/>
    </xf>
    <xf numFmtId="38" fontId="0" fillId="0" borderId="32" xfId="7" applyFont="1" applyFill="1" applyBorder="1" applyAlignment="1">
      <alignment horizontal="right" vertical="center" wrapText="1"/>
    </xf>
    <xf numFmtId="38" fontId="0" fillId="0" borderId="33" xfId="7" applyFont="1" applyFill="1" applyBorder="1" applyAlignment="1">
      <alignment horizontal="right" vertical="center" wrapText="1"/>
    </xf>
    <xf numFmtId="49" fontId="18" fillId="0" borderId="31" xfId="0" quotePrefix="1" applyNumberFormat="1" applyFont="1" applyBorder="1" applyAlignment="1">
      <alignment horizontal="center" vertical="center"/>
    </xf>
    <xf numFmtId="49" fontId="20" fillId="0" borderId="31" xfId="0" quotePrefix="1" applyNumberFormat="1" applyFont="1" applyBorder="1" applyAlignment="1">
      <alignment horizontal="center" vertical="center" wrapText="1"/>
    </xf>
    <xf numFmtId="0" fontId="0" fillId="0" borderId="32" xfId="0" applyBorder="1" applyAlignment="1">
      <alignment horizontal="left" vertical="center" wrapText="1"/>
    </xf>
    <xf numFmtId="0" fontId="0" fillId="0" borderId="33" xfId="0" applyBorder="1" applyAlignment="1">
      <alignment horizontal="left" vertical="center" wrapText="1"/>
    </xf>
    <xf numFmtId="0" fontId="20" fillId="0" borderId="32" xfId="0" applyFont="1" applyBorder="1" applyAlignment="1">
      <alignment horizontal="left" vertical="center" wrapText="1" shrinkToFit="1"/>
    </xf>
    <xf numFmtId="0" fontId="20" fillId="0" borderId="33" xfId="0" applyFont="1" applyBorder="1" applyAlignment="1">
      <alignment horizontal="left" vertical="center" wrapText="1" shrinkToFit="1"/>
    </xf>
    <xf numFmtId="189" fontId="0" fillId="0" borderId="32" xfId="7" applyNumberFormat="1" applyFont="1" applyFill="1" applyBorder="1" applyAlignment="1">
      <alignment vertical="center" wrapText="1"/>
    </xf>
    <xf numFmtId="189" fontId="0" fillId="0" borderId="33" xfId="7" applyNumberFormat="1" applyFont="1" applyFill="1" applyBorder="1" applyAlignment="1">
      <alignment vertical="center" wrapText="1"/>
    </xf>
    <xf numFmtId="49" fontId="0" fillId="0" borderId="32" xfId="0" applyNumberFormat="1" applyBorder="1" applyAlignment="1">
      <alignment horizontal="center" vertical="center"/>
    </xf>
    <xf numFmtId="0" fontId="18" fillId="0" borderId="32" xfId="0" applyFont="1" applyBorder="1" applyAlignment="1">
      <alignment horizontal="left" vertical="center" wrapText="1" shrinkToFit="1"/>
    </xf>
    <xf numFmtId="57" fontId="0" fillId="0" borderId="33" xfId="0" quotePrefix="1" applyNumberFormat="1" applyBorder="1" applyAlignment="1">
      <alignment horizontal="center" vertical="center" wrapText="1"/>
    </xf>
    <xf numFmtId="189" fontId="0" fillId="0" borderId="32" xfId="7" applyNumberFormat="1" applyFont="1" applyFill="1" applyBorder="1" applyAlignment="1">
      <alignment horizontal="right" vertical="center" wrapText="1"/>
    </xf>
    <xf numFmtId="189" fontId="0" fillId="0" borderId="33" xfId="7" applyNumberFormat="1" applyFont="1" applyFill="1" applyBorder="1" applyAlignment="1">
      <alignment horizontal="right" vertical="center" wrapText="1"/>
    </xf>
    <xf numFmtId="49" fontId="0" fillId="0" borderId="33" xfId="0" applyNumberFormat="1" applyBorder="1" applyAlignment="1">
      <alignment horizontal="center" vertical="center"/>
    </xf>
    <xf numFmtId="0" fontId="0" fillId="0" borderId="31" xfId="0" applyBorder="1" applyAlignment="1">
      <alignment horizontal="left" vertical="center"/>
    </xf>
    <xf numFmtId="38" fontId="0" fillId="0" borderId="32" xfId="7" quotePrefix="1" applyFont="1" applyFill="1" applyBorder="1" applyAlignment="1">
      <alignment horizontal="right" vertical="center"/>
    </xf>
    <xf numFmtId="38" fontId="0" fillId="0" borderId="33" xfId="7" quotePrefix="1" applyFont="1" applyFill="1" applyBorder="1" applyAlignment="1">
      <alignment horizontal="right" vertical="center"/>
    </xf>
    <xf numFmtId="49" fontId="0" fillId="0" borderId="31" xfId="0" applyNumberFormat="1" applyBorder="1" applyAlignment="1">
      <alignment horizontal="center" vertical="center"/>
    </xf>
    <xf numFmtId="57" fontId="0" fillId="0" borderId="31" xfId="0" applyNumberFormat="1" applyBorder="1" applyAlignment="1">
      <alignment horizontal="center" vertical="center"/>
    </xf>
    <xf numFmtId="0" fontId="0" fillId="0" borderId="128" xfId="0" applyBorder="1" applyAlignment="1">
      <alignment horizontal="distributed" vertical="center"/>
    </xf>
    <xf numFmtId="0" fontId="0" fillId="0" borderId="393" xfId="0" applyBorder="1" applyAlignment="1">
      <alignment horizontal="center" vertical="center"/>
    </xf>
    <xf numFmtId="0" fontId="0" fillId="0" borderId="384" xfId="0" applyBorder="1" applyAlignment="1">
      <alignment horizontal="center" vertical="center"/>
    </xf>
    <xf numFmtId="0" fontId="0" fillId="0" borderId="398" xfId="0" applyBorder="1" applyAlignment="1">
      <alignment horizontal="center" vertical="center"/>
    </xf>
    <xf numFmtId="0" fontId="0" fillId="0" borderId="399" xfId="0" applyBorder="1" applyAlignment="1">
      <alignment horizontal="center" vertical="center"/>
    </xf>
    <xf numFmtId="2" fontId="0" fillId="0" borderId="398" xfId="0" applyNumberFormat="1" applyBorder="1" applyAlignment="1">
      <alignment horizontal="center" vertical="center"/>
    </xf>
    <xf numFmtId="0" fontId="0" fillId="0" borderId="390" xfId="0" applyBorder="1" applyAlignment="1">
      <alignment horizontal="center" vertical="center"/>
    </xf>
    <xf numFmtId="0" fontId="0" fillId="0" borderId="89" xfId="0" applyBorder="1" applyAlignment="1">
      <alignment horizontal="center" vertical="center"/>
    </xf>
    <xf numFmtId="0" fontId="0" fillId="0" borderId="391" xfId="0" applyBorder="1" applyAlignment="1">
      <alignment horizontal="center" vertical="center"/>
    </xf>
    <xf numFmtId="0" fontId="0" fillId="0" borderId="363" xfId="0" applyBorder="1" applyAlignment="1">
      <alignment horizontal="center" vertical="center"/>
    </xf>
    <xf numFmtId="0" fontId="0" fillId="0" borderId="360" xfId="0" applyBorder="1" applyAlignment="1">
      <alignment horizontal="center" vertical="center"/>
    </xf>
    <xf numFmtId="0" fontId="0" fillId="0" borderId="392" xfId="0" applyBorder="1" applyAlignment="1">
      <alignment horizontal="center" vertical="center"/>
    </xf>
    <xf numFmtId="0" fontId="0" fillId="0" borderId="0" xfId="0" applyAlignment="1">
      <alignment horizontal="center" vertical="center"/>
    </xf>
    <xf numFmtId="0" fontId="0" fillId="0" borderId="32" xfId="0" quotePrefix="1" applyBorder="1" applyAlignment="1">
      <alignment horizontal="center" vertical="center"/>
    </xf>
    <xf numFmtId="0" fontId="0" fillId="0" borderId="35" xfId="0" quotePrefix="1" applyBorder="1" applyAlignment="1">
      <alignment horizontal="center" vertical="center"/>
    </xf>
    <xf numFmtId="0" fontId="19" fillId="0" borderId="11" xfId="24" applyFont="1" applyBorder="1" applyAlignment="1">
      <alignment horizontal="center" vertical="center"/>
    </xf>
    <xf numFmtId="0" fontId="19" fillId="0" borderId="10" xfId="24" applyFont="1" applyBorder="1" applyAlignment="1">
      <alignment horizontal="center" vertical="center"/>
    </xf>
    <xf numFmtId="0" fontId="19" fillId="0" borderId="76" xfId="24" applyFont="1" applyBorder="1" applyAlignment="1">
      <alignment horizontal="center" vertical="center"/>
    </xf>
    <xf numFmtId="0" fontId="19" fillId="0" borderId="31" xfId="24" applyFont="1" applyBorder="1" applyAlignment="1">
      <alignment horizontal="center" vertical="center"/>
    </xf>
    <xf numFmtId="0" fontId="18" fillId="0" borderId="31" xfId="24" applyFont="1" applyBorder="1" applyAlignment="1">
      <alignment horizontal="center" vertical="center"/>
    </xf>
    <xf numFmtId="0" fontId="19" fillId="0" borderId="32" xfId="24" applyFont="1" applyBorder="1" applyAlignment="1">
      <alignment horizontal="center" vertical="center" wrapText="1"/>
    </xf>
    <xf numFmtId="0" fontId="19" fillId="0" borderId="33" xfId="24" applyFont="1" applyBorder="1" applyAlignment="1">
      <alignment horizontal="center" vertical="center" wrapText="1"/>
    </xf>
    <xf numFmtId="0" fontId="19" fillId="0" borderId="31" xfId="24" applyFont="1" applyBorder="1" applyAlignment="1">
      <alignment horizontal="center" vertical="center" wrapText="1"/>
    </xf>
    <xf numFmtId="0" fontId="7" fillId="0" borderId="76" xfId="24" applyFont="1" applyBorder="1" applyAlignment="1">
      <alignment horizontal="center" vertical="center"/>
    </xf>
    <xf numFmtId="0" fontId="7" fillId="0" borderId="31" xfId="24" applyFont="1" applyBorder="1" applyAlignment="1">
      <alignment horizontal="center" vertical="center"/>
    </xf>
    <xf numFmtId="0" fontId="7" fillId="0" borderId="32" xfId="24" applyFont="1" applyBorder="1" applyAlignment="1">
      <alignment horizontal="center" vertical="center"/>
    </xf>
    <xf numFmtId="0" fontId="7" fillId="0" borderId="34" xfId="24" applyFont="1" applyBorder="1" applyAlignment="1">
      <alignment horizontal="center" vertical="center"/>
    </xf>
    <xf numFmtId="0" fontId="7" fillId="0" borderId="33" xfId="24" applyFont="1" applyBorder="1" applyAlignment="1">
      <alignment horizontal="center" vertical="center"/>
    </xf>
    <xf numFmtId="0" fontId="19" fillId="0" borderId="34" xfId="24" applyFont="1" applyBorder="1" applyAlignment="1">
      <alignment horizontal="center" vertical="center" wrapText="1"/>
    </xf>
    <xf numFmtId="0" fontId="18" fillId="0" borderId="31" xfId="24" applyFont="1" applyBorder="1" applyAlignment="1">
      <alignment horizontal="center" vertical="center" wrapText="1"/>
    </xf>
    <xf numFmtId="0" fontId="19" fillId="0" borderId="31" xfId="24" applyFont="1" applyBorder="1" applyAlignment="1">
      <alignment vertical="center" wrapText="1"/>
    </xf>
    <xf numFmtId="0" fontId="7" fillId="0" borderId="31" xfId="24" applyFont="1" applyBorder="1" applyAlignment="1">
      <alignment horizontal="center" vertical="center" wrapText="1"/>
    </xf>
    <xf numFmtId="0" fontId="10" fillId="0" borderId="32" xfId="24" applyFont="1" applyBorder="1" applyAlignment="1">
      <alignment horizontal="center" vertical="center"/>
    </xf>
    <xf numFmtId="0" fontId="10" fillId="0" borderId="34" xfId="24" applyFont="1" applyBorder="1" applyAlignment="1">
      <alignment horizontal="center" vertical="center"/>
    </xf>
    <xf numFmtId="0" fontId="10" fillId="0" borderId="33" xfId="24" applyFont="1" applyBorder="1" applyAlignment="1">
      <alignment horizontal="center" vertical="center"/>
    </xf>
    <xf numFmtId="0" fontId="10" fillId="0" borderId="61" xfId="24" applyFont="1" applyBorder="1" applyAlignment="1">
      <alignment horizontal="center" vertical="center"/>
    </xf>
    <xf numFmtId="0" fontId="10" fillId="0" borderId="101" xfId="24" applyFont="1" applyBorder="1" applyAlignment="1">
      <alignment horizontal="center" vertical="center"/>
    </xf>
    <xf numFmtId="0" fontId="10" fillId="0" borderId="126" xfId="24" applyFont="1" applyBorder="1" applyAlignment="1">
      <alignment horizontal="center" vertical="center"/>
    </xf>
    <xf numFmtId="0" fontId="7" fillId="0" borderId="32" xfId="24" applyFont="1" applyBorder="1" applyAlignment="1">
      <alignment horizontal="center" vertical="top" wrapText="1"/>
    </xf>
    <xf numFmtId="0" fontId="7" fillId="0" borderId="34" xfId="24" applyFont="1" applyBorder="1" applyAlignment="1">
      <alignment horizontal="center" vertical="top" wrapText="1"/>
    </xf>
    <xf numFmtId="0" fontId="7" fillId="0" borderId="33" xfId="24" applyFont="1" applyBorder="1" applyAlignment="1">
      <alignment horizontal="center" vertical="top" wrapText="1"/>
    </xf>
    <xf numFmtId="0" fontId="10" fillId="0" borderId="32" xfId="24" applyFont="1" applyBorder="1" applyAlignment="1">
      <alignment vertical="center" wrapText="1"/>
    </xf>
    <xf numFmtId="0" fontId="10" fillId="0" borderId="34" xfId="24" applyFont="1" applyBorder="1" applyAlignment="1">
      <alignment vertical="center" wrapText="1"/>
    </xf>
    <xf numFmtId="0" fontId="10" fillId="0" borderId="33" xfId="24" applyFont="1" applyBorder="1" applyAlignment="1">
      <alignment vertical="center" wrapText="1"/>
    </xf>
    <xf numFmtId="0" fontId="18" fillId="0" borderId="32" xfId="24" applyFont="1" applyBorder="1" applyAlignment="1">
      <alignment vertical="center"/>
    </xf>
    <xf numFmtId="0" fontId="18" fillId="0" borderId="34" xfId="24" applyFont="1" applyBorder="1" applyAlignment="1">
      <alignment vertical="center"/>
    </xf>
    <xf numFmtId="0" fontId="18" fillId="0" borderId="33" xfId="24" applyFont="1" applyBorder="1" applyAlignment="1">
      <alignment vertical="center"/>
    </xf>
    <xf numFmtId="0" fontId="10" fillId="0" borderId="32" xfId="24" applyFont="1" applyBorder="1" applyAlignment="1">
      <alignment vertical="center"/>
    </xf>
    <xf numFmtId="0" fontId="10" fillId="0" borderId="34" xfId="24" applyFont="1" applyBorder="1" applyAlignment="1">
      <alignment vertical="center"/>
    </xf>
    <xf numFmtId="0" fontId="10" fillId="0" borderId="33" xfId="24" applyFont="1" applyBorder="1" applyAlignment="1">
      <alignment vertical="center"/>
    </xf>
    <xf numFmtId="0" fontId="18" fillId="0" borderId="32" xfId="24" applyFont="1" applyBorder="1" applyAlignment="1">
      <alignment vertical="center" wrapText="1"/>
    </xf>
    <xf numFmtId="0" fontId="18" fillId="0" borderId="34" xfId="24" applyFont="1" applyBorder="1" applyAlignment="1">
      <alignment vertical="center" wrapText="1"/>
    </xf>
    <xf numFmtId="0" fontId="18" fillId="0" borderId="33" xfId="24" applyFont="1" applyBorder="1" applyAlignment="1">
      <alignment vertical="center" wrapText="1"/>
    </xf>
    <xf numFmtId="0" fontId="10" fillId="0" borderId="32" xfId="24" applyFont="1" applyBorder="1" applyAlignment="1">
      <alignment horizontal="center" vertical="center" wrapText="1"/>
    </xf>
    <xf numFmtId="0" fontId="10" fillId="0" borderId="34" xfId="24" applyFont="1" applyBorder="1" applyAlignment="1">
      <alignment horizontal="center" vertical="center" wrapText="1"/>
    </xf>
    <xf numFmtId="0" fontId="10" fillId="0" borderId="33" xfId="24" applyFont="1" applyBorder="1" applyAlignment="1">
      <alignment horizontal="center" vertical="center" wrapText="1"/>
    </xf>
    <xf numFmtId="0" fontId="19" fillId="0" borderId="32" xfId="24" applyFont="1" applyBorder="1" applyAlignment="1">
      <alignment vertical="center" wrapText="1"/>
    </xf>
    <xf numFmtId="0" fontId="19" fillId="0" borderId="34" xfId="24" applyFont="1" applyBorder="1" applyAlignment="1">
      <alignment vertical="center" wrapText="1"/>
    </xf>
    <xf numFmtId="0" fontId="19" fillId="0" borderId="33" xfId="24" applyFont="1" applyBorder="1" applyAlignment="1">
      <alignment vertical="center" wrapText="1"/>
    </xf>
    <xf numFmtId="0" fontId="7" fillId="0" borderId="32" xfId="24" applyFont="1" applyBorder="1" applyAlignment="1">
      <alignment vertical="center" wrapText="1"/>
    </xf>
    <xf numFmtId="0" fontId="7" fillId="0" borderId="34" xfId="24" applyFont="1" applyBorder="1" applyAlignment="1">
      <alignment vertical="center" wrapText="1"/>
    </xf>
    <xf numFmtId="0" fontId="7" fillId="0" borderId="33" xfId="24" applyFont="1" applyBorder="1" applyAlignment="1">
      <alignment vertical="center" wrapText="1"/>
    </xf>
    <xf numFmtId="0" fontId="7" fillId="0" borderId="32" xfId="24" applyFont="1" applyBorder="1" applyAlignment="1">
      <alignment horizontal="center" vertical="center" wrapText="1"/>
    </xf>
    <xf numFmtId="0" fontId="7" fillId="0" borderId="34" xfId="24" applyFont="1" applyBorder="1" applyAlignment="1">
      <alignment horizontal="center" vertical="center" wrapText="1"/>
    </xf>
    <xf numFmtId="0" fontId="7" fillId="0" borderId="33" xfId="24" applyFont="1" applyBorder="1" applyAlignment="1">
      <alignment horizontal="center" vertical="center" wrapText="1"/>
    </xf>
    <xf numFmtId="0" fontId="20" fillId="0" borderId="32" xfId="24" applyFont="1" applyBorder="1" applyAlignment="1">
      <alignment horizontal="left" vertical="center" wrapText="1"/>
    </xf>
    <xf numFmtId="0" fontId="20" fillId="0" borderId="34" xfId="24" applyFont="1" applyBorder="1" applyAlignment="1">
      <alignment horizontal="left" vertical="center" wrapText="1"/>
    </xf>
    <xf numFmtId="0" fontId="18" fillId="0" borderId="32" xfId="24" applyFont="1" applyBorder="1" applyAlignment="1">
      <alignment horizontal="center" vertical="center" wrapText="1"/>
    </xf>
    <xf numFmtId="0" fontId="18" fillId="0" borderId="34" xfId="24" applyFont="1" applyBorder="1" applyAlignment="1">
      <alignment horizontal="center" vertical="center" wrapText="1"/>
    </xf>
    <xf numFmtId="0" fontId="18" fillId="0" borderId="32" xfId="24" applyFont="1" applyBorder="1" applyAlignment="1">
      <alignment horizontal="left" vertical="center" wrapText="1"/>
    </xf>
    <xf numFmtId="0" fontId="18" fillId="0" borderId="34" xfId="24" applyFont="1" applyBorder="1" applyAlignment="1">
      <alignment horizontal="left" vertical="center" wrapText="1"/>
    </xf>
    <xf numFmtId="0" fontId="18" fillId="0" borderId="33" xfId="24" applyFont="1" applyBorder="1" applyAlignment="1">
      <alignment horizontal="left" vertical="center" wrapText="1"/>
    </xf>
    <xf numFmtId="0" fontId="18" fillId="0" borderId="32" xfId="24" applyFont="1" applyBorder="1" applyAlignment="1">
      <alignment horizontal="left" vertical="top" wrapText="1"/>
    </xf>
    <xf numFmtId="0" fontId="18" fillId="0" borderId="34" xfId="24" applyFont="1" applyBorder="1" applyAlignment="1">
      <alignment horizontal="left" vertical="top" wrapText="1"/>
    </xf>
    <xf numFmtId="0" fontId="18" fillId="0" borderId="33" xfId="24" applyFont="1" applyBorder="1" applyAlignment="1">
      <alignment horizontal="left" vertical="top" wrapText="1"/>
    </xf>
    <xf numFmtId="0" fontId="18" fillId="0" borderId="32" xfId="24" applyFont="1" applyBorder="1" applyAlignment="1">
      <alignment horizontal="center" vertical="center"/>
    </xf>
    <xf numFmtId="0" fontId="18" fillId="0" borderId="34" xfId="24" applyFont="1" applyBorder="1" applyAlignment="1">
      <alignment horizontal="center" vertical="center"/>
    </xf>
    <xf numFmtId="0" fontId="18" fillId="0" borderId="33" xfId="24" applyFont="1" applyBorder="1" applyAlignment="1">
      <alignment horizontal="center" vertical="center"/>
    </xf>
    <xf numFmtId="177" fontId="10" fillId="0" borderId="34" xfId="24" applyNumberFormat="1" applyFont="1" applyBorder="1" applyAlignment="1">
      <alignment horizontal="center" vertical="center" wrapText="1"/>
    </xf>
    <xf numFmtId="0" fontId="7" fillId="0" borderId="32" xfId="24" applyFont="1" applyBorder="1" applyAlignment="1">
      <alignment vertical="center"/>
    </xf>
    <xf numFmtId="0" fontId="7" fillId="0" borderId="34" xfId="24" applyFont="1" applyBorder="1" applyAlignment="1">
      <alignment vertical="center"/>
    </xf>
    <xf numFmtId="0" fontId="7" fillId="0" borderId="33" xfId="24" applyFont="1" applyBorder="1" applyAlignment="1">
      <alignment vertical="center"/>
    </xf>
    <xf numFmtId="0" fontId="7" fillId="0" borderId="32" xfId="24" applyFont="1" applyBorder="1" applyAlignment="1">
      <alignment vertical="top" wrapText="1"/>
    </xf>
    <xf numFmtId="0" fontId="7" fillId="0" borderId="34" xfId="24" applyFont="1" applyBorder="1" applyAlignment="1">
      <alignment vertical="top" wrapText="1"/>
    </xf>
    <xf numFmtId="0" fontId="7" fillId="0" borderId="33" xfId="24" applyFont="1" applyBorder="1" applyAlignment="1">
      <alignment vertical="top" wrapText="1"/>
    </xf>
    <xf numFmtId="0" fontId="79" fillId="0" borderId="32" xfId="24" applyFont="1" applyBorder="1" applyAlignment="1">
      <alignment horizontal="center" vertical="center" wrapText="1"/>
    </xf>
    <xf numFmtId="0" fontId="79" fillId="0" borderId="34" xfId="24" applyFont="1" applyBorder="1" applyAlignment="1">
      <alignment horizontal="center" vertical="center" wrapText="1"/>
    </xf>
    <xf numFmtId="0" fontId="79" fillId="0" borderId="33" xfId="24" applyFont="1" applyBorder="1" applyAlignment="1">
      <alignment horizontal="center" vertical="center" wrapText="1"/>
    </xf>
    <xf numFmtId="0" fontId="10" fillId="0" borderId="32" xfId="24" applyFont="1" applyBorder="1" applyAlignment="1">
      <alignment horizontal="left" vertical="center" wrapText="1"/>
    </xf>
    <xf numFmtId="0" fontId="10" fillId="0" borderId="34" xfId="24" applyFont="1" applyBorder="1" applyAlignment="1">
      <alignment horizontal="left" vertical="center" wrapText="1"/>
    </xf>
    <xf numFmtId="0" fontId="10" fillId="0" borderId="33" xfId="24" applyFont="1" applyBorder="1" applyAlignment="1">
      <alignment horizontal="left" vertical="center" wrapText="1"/>
    </xf>
    <xf numFmtId="0" fontId="7" fillId="0" borderId="32" xfId="24" applyFont="1" applyBorder="1" applyAlignment="1">
      <alignment horizontal="left" vertical="center" wrapText="1"/>
    </xf>
    <xf numFmtId="0" fontId="7" fillId="0" borderId="34" xfId="24" applyFont="1" applyBorder="1" applyAlignment="1">
      <alignment horizontal="left" vertical="center" wrapText="1"/>
    </xf>
    <xf numFmtId="0" fontId="7" fillId="0" borderId="33" xfId="24" applyFont="1" applyBorder="1" applyAlignment="1">
      <alignment horizontal="left" vertical="center" wrapText="1"/>
    </xf>
    <xf numFmtId="0" fontId="80" fillId="0" borderId="32" xfId="24" applyFont="1" applyBorder="1" applyAlignment="1">
      <alignment vertical="center" wrapText="1"/>
    </xf>
    <xf numFmtId="0" fontId="80" fillId="0" borderId="34" xfId="24" applyFont="1" applyBorder="1" applyAlignment="1">
      <alignment vertical="center" wrapText="1"/>
    </xf>
    <xf numFmtId="0" fontId="80" fillId="0" borderId="33" xfId="24" applyFont="1" applyBorder="1" applyAlignment="1">
      <alignment vertical="center" wrapText="1"/>
    </xf>
    <xf numFmtId="0" fontId="20" fillId="0" borderId="32" xfId="24" applyFont="1" applyBorder="1" applyAlignment="1">
      <alignment vertical="top" wrapText="1"/>
    </xf>
    <xf numFmtId="0" fontId="20" fillId="0" borderId="34" xfId="24" applyFont="1" applyBorder="1" applyAlignment="1">
      <alignment vertical="top" wrapText="1"/>
    </xf>
    <xf numFmtId="0" fontId="20" fillId="0" borderId="33" xfId="24" applyFont="1" applyBorder="1" applyAlignment="1">
      <alignment vertical="top" wrapText="1"/>
    </xf>
    <xf numFmtId="0" fontId="20" fillId="0" borderId="32" xfId="24" applyFont="1" applyBorder="1" applyAlignment="1">
      <alignment vertical="center" wrapText="1"/>
    </xf>
    <xf numFmtId="0" fontId="20" fillId="0" borderId="34" xfId="24" applyFont="1" applyBorder="1" applyAlignment="1">
      <alignment vertical="center" wrapText="1"/>
    </xf>
    <xf numFmtId="0" fontId="20" fillId="0" borderId="33" xfId="24" applyFont="1" applyBorder="1" applyAlignment="1">
      <alignment vertical="center" wrapText="1"/>
    </xf>
    <xf numFmtId="177" fontId="10" fillId="0" borderId="34" xfId="24" applyNumberFormat="1" applyFont="1" applyBorder="1" applyAlignment="1">
      <alignment horizontal="center" vertical="center"/>
    </xf>
    <xf numFmtId="0" fontId="29" fillId="0" borderId="101" xfId="24" applyBorder="1" applyAlignment="1">
      <alignment horizontal="center" vertical="center"/>
    </xf>
    <xf numFmtId="0" fontId="29" fillId="0" borderId="126" xfId="24" applyBorder="1" applyAlignment="1">
      <alignment horizontal="center" vertical="center"/>
    </xf>
    <xf numFmtId="0" fontId="29" fillId="0" borderId="34" xfId="24" applyBorder="1" applyAlignment="1">
      <alignment horizontal="left" vertical="center" wrapText="1"/>
    </xf>
    <xf numFmtId="0" fontId="29" fillId="0" borderId="33" xfId="24" applyBorder="1" applyAlignment="1">
      <alignment horizontal="left" vertical="center" wrapText="1"/>
    </xf>
    <xf numFmtId="0" fontId="26" fillId="0" borderId="34" xfId="24" applyFont="1" applyBorder="1" applyAlignment="1">
      <alignment horizontal="center" vertical="center" wrapText="1"/>
    </xf>
    <xf numFmtId="0" fontId="26" fillId="0" borderId="33" xfId="24" applyFont="1" applyBorder="1" applyAlignment="1">
      <alignment horizontal="center" vertical="center" wrapText="1"/>
    </xf>
    <xf numFmtId="0" fontId="29" fillId="0" borderId="34" xfId="24" applyBorder="1" applyAlignment="1">
      <alignment horizontal="center" vertical="top" wrapText="1"/>
    </xf>
    <xf numFmtId="0" fontId="19" fillId="0" borderId="32" xfId="24" applyFont="1" applyBorder="1" applyAlignment="1">
      <alignment horizontal="left" vertical="center" wrapText="1"/>
    </xf>
    <xf numFmtId="0" fontId="19" fillId="0" borderId="34" xfId="24" applyFont="1" applyBorder="1" applyAlignment="1">
      <alignment horizontal="left" vertical="center" wrapText="1"/>
    </xf>
    <xf numFmtId="0" fontId="19" fillId="0" borderId="33" xfId="24" applyFont="1" applyBorder="1" applyAlignment="1">
      <alignment horizontal="left" vertical="center" wrapText="1"/>
    </xf>
    <xf numFmtId="0" fontId="10" fillId="0" borderId="61" xfId="24" applyFont="1" applyBorder="1" applyAlignment="1">
      <alignment horizontal="center" vertical="center" wrapText="1"/>
    </xf>
    <xf numFmtId="0" fontId="10" fillId="0" borderId="101" xfId="24" applyFont="1" applyBorder="1" applyAlignment="1">
      <alignment horizontal="center" vertical="center" wrapText="1"/>
    </xf>
    <xf numFmtId="0" fontId="10" fillId="0" borderId="126" xfId="24" applyFont="1" applyBorder="1" applyAlignment="1">
      <alignment horizontal="center" vertical="center" wrapText="1"/>
    </xf>
    <xf numFmtId="0" fontId="42" fillId="0" borderId="32" xfId="24" applyFont="1" applyBorder="1" applyAlignment="1">
      <alignment horizontal="center" vertical="center"/>
    </xf>
    <xf numFmtId="0" fontId="42" fillId="0" borderId="34" xfId="24" applyFont="1" applyBorder="1" applyAlignment="1">
      <alignment horizontal="center" vertical="center"/>
    </xf>
    <xf numFmtId="0" fontId="42" fillId="0" borderId="33" xfId="24" applyFont="1" applyBorder="1" applyAlignment="1">
      <alignment horizontal="center" vertical="center"/>
    </xf>
    <xf numFmtId="0" fontId="31" fillId="0" borderId="32" xfId="24" applyFont="1" applyBorder="1" applyAlignment="1">
      <alignment horizontal="center" vertical="center" wrapText="1"/>
    </xf>
    <xf numFmtId="0" fontId="31" fillId="0" borderId="34" xfId="24" applyFont="1" applyBorder="1" applyAlignment="1">
      <alignment horizontal="center" vertical="center" wrapText="1"/>
    </xf>
    <xf numFmtId="0" fontId="31" fillId="0" borderId="33" xfId="24" applyFont="1" applyBorder="1" applyAlignment="1">
      <alignment horizontal="center" vertical="center" wrapText="1"/>
    </xf>
    <xf numFmtId="0" fontId="31" fillId="0" borderId="32" xfId="24" applyFont="1" applyBorder="1" applyAlignment="1">
      <alignment vertical="center" wrapText="1"/>
    </xf>
    <xf numFmtId="0" fontId="31" fillId="0" borderId="34" xfId="24" applyFont="1" applyBorder="1" applyAlignment="1">
      <alignment vertical="center" wrapText="1"/>
    </xf>
    <xf numFmtId="0" fontId="31" fillId="0" borderId="33" xfId="24" applyFont="1" applyBorder="1" applyAlignment="1">
      <alignment vertical="center" wrapText="1"/>
    </xf>
    <xf numFmtId="0" fontId="43" fillId="0" borderId="32" xfId="24" applyFont="1" applyBorder="1" applyAlignment="1">
      <alignment vertical="center" wrapText="1"/>
    </xf>
    <xf numFmtId="0" fontId="43" fillId="0" borderId="34" xfId="24" applyFont="1" applyBorder="1" applyAlignment="1">
      <alignment vertical="center" wrapText="1"/>
    </xf>
    <xf numFmtId="0" fontId="43" fillId="0" borderId="33" xfId="24" applyFont="1" applyBorder="1" applyAlignment="1">
      <alignment vertical="center" wrapText="1"/>
    </xf>
    <xf numFmtId="0" fontId="31" fillId="0" borderId="32" xfId="24" applyFont="1" applyBorder="1" applyAlignment="1">
      <alignment vertical="center"/>
    </xf>
    <xf numFmtId="0" fontId="31" fillId="0" borderId="34" xfId="24" applyFont="1" applyBorder="1" applyAlignment="1">
      <alignment vertical="center"/>
    </xf>
    <xf numFmtId="0" fontId="31" fillId="0" borderId="33" xfId="24" applyFont="1" applyBorder="1" applyAlignment="1">
      <alignment vertical="center"/>
    </xf>
    <xf numFmtId="0" fontId="31" fillId="0" borderId="32" xfId="24" applyFont="1" applyBorder="1" applyAlignment="1">
      <alignment horizontal="center" vertical="center"/>
    </xf>
    <xf numFmtId="0" fontId="31" fillId="0" borderId="34" xfId="24" applyFont="1" applyBorder="1" applyAlignment="1">
      <alignment horizontal="center" vertical="center"/>
    </xf>
    <xf numFmtId="0" fontId="31" fillId="0" borderId="33" xfId="24" applyFont="1" applyBorder="1" applyAlignment="1">
      <alignment horizontal="center" vertical="center"/>
    </xf>
    <xf numFmtId="0" fontId="31" fillId="0" borderId="61" xfId="24" applyFont="1" applyBorder="1" applyAlignment="1">
      <alignment horizontal="center" vertical="center"/>
    </xf>
    <xf numFmtId="0" fontId="31" fillId="0" borderId="101" xfId="24" applyFont="1" applyBorder="1" applyAlignment="1">
      <alignment horizontal="center" vertical="center"/>
    </xf>
    <xf numFmtId="0" fontId="31" fillId="0" borderId="126" xfId="24" applyFont="1" applyBorder="1" applyAlignment="1">
      <alignment horizontal="center" vertical="center"/>
    </xf>
    <xf numFmtId="0" fontId="42" fillId="0" borderId="32" xfId="24" applyFont="1" applyBorder="1" applyAlignment="1">
      <alignment vertical="center" wrapText="1"/>
    </xf>
    <xf numFmtId="0" fontId="42" fillId="0" borderId="34" xfId="24" applyFont="1" applyBorder="1" applyAlignment="1">
      <alignment vertical="center" wrapText="1"/>
    </xf>
    <xf numFmtId="0" fontId="42" fillId="0" borderId="33" xfId="24" applyFont="1" applyBorder="1" applyAlignment="1">
      <alignment vertical="center" wrapText="1"/>
    </xf>
    <xf numFmtId="0" fontId="42" fillId="0" borderId="32" xfId="24" applyFont="1" applyBorder="1" applyAlignment="1">
      <alignment horizontal="center" vertical="top" wrapText="1"/>
    </xf>
    <xf numFmtId="0" fontId="42" fillId="0" borderId="34" xfId="24" applyFont="1" applyBorder="1" applyAlignment="1">
      <alignment horizontal="center" vertical="top" wrapText="1"/>
    </xf>
    <xf numFmtId="0" fontId="42" fillId="0" borderId="33" xfId="24" applyFont="1" applyBorder="1" applyAlignment="1">
      <alignment horizontal="center" vertical="top" wrapText="1"/>
    </xf>
    <xf numFmtId="0" fontId="42" fillId="0" borderId="32" xfId="24" applyFont="1" applyBorder="1" applyAlignment="1">
      <alignment horizontal="center" vertical="center" wrapText="1"/>
    </xf>
    <xf numFmtId="0" fontId="42" fillId="0" borderId="34" xfId="24" applyFont="1" applyBorder="1" applyAlignment="1">
      <alignment horizontal="center" vertical="center" wrapText="1"/>
    </xf>
    <xf numFmtId="0" fontId="42" fillId="0" borderId="33" xfId="24" applyFont="1" applyBorder="1" applyAlignment="1">
      <alignment horizontal="center" vertical="center" wrapText="1"/>
    </xf>
    <xf numFmtId="0" fontId="43" fillId="0" borderId="32" xfId="24" applyFont="1" applyBorder="1" applyAlignment="1">
      <alignment horizontal="left" vertical="center" wrapText="1"/>
    </xf>
    <xf numFmtId="0" fontId="43" fillId="0" borderId="34" xfId="24" applyFont="1" applyBorder="1" applyAlignment="1">
      <alignment horizontal="left" vertical="center" wrapText="1"/>
    </xf>
    <xf numFmtId="0" fontId="43" fillId="0" borderId="33" xfId="24" applyFont="1" applyBorder="1" applyAlignment="1">
      <alignment horizontal="left" vertical="center" wrapText="1"/>
    </xf>
    <xf numFmtId="0" fontId="19" fillId="0" borderId="32" xfId="24" applyFont="1" applyBorder="1" applyAlignment="1">
      <alignment horizontal="center" vertical="center"/>
    </xf>
    <xf numFmtId="0" fontId="19" fillId="0" borderId="34" xfId="24" applyFont="1" applyBorder="1" applyAlignment="1">
      <alignment horizontal="center" vertical="center"/>
    </xf>
    <xf numFmtId="0" fontId="19" fillId="0" borderId="33" xfId="24" applyFont="1" applyBorder="1" applyAlignment="1">
      <alignment horizontal="center" vertical="center"/>
    </xf>
    <xf numFmtId="210" fontId="10" fillId="0" borderId="0" xfId="24" applyNumberFormat="1" applyFont="1" applyAlignment="1">
      <alignment horizontal="right" vertical="center"/>
    </xf>
    <xf numFmtId="180" fontId="10" fillId="0" borderId="0" xfId="24" applyNumberFormat="1" applyFont="1" applyAlignment="1">
      <alignment horizontal="right" vertical="center"/>
    </xf>
    <xf numFmtId="210" fontId="10" fillId="0" borderId="38" xfId="24" applyNumberFormat="1" applyFont="1" applyBorder="1" applyAlignment="1">
      <alignment horizontal="right" vertical="center"/>
    </xf>
    <xf numFmtId="180" fontId="10" fillId="0" borderId="38" xfId="24" applyNumberFormat="1" applyFont="1" applyBorder="1" applyAlignment="1">
      <alignment horizontal="right" vertical="center"/>
    </xf>
    <xf numFmtId="0" fontId="87" fillId="0" borderId="16" xfId="2" applyFont="1" applyBorder="1" applyAlignment="1">
      <alignment horizontal="distributed" vertical="center"/>
    </xf>
    <xf numFmtId="0" fontId="8" fillId="0" borderId="8" xfId="2" applyBorder="1" applyAlignment="1">
      <alignment horizontal="distributed" vertical="center"/>
    </xf>
    <xf numFmtId="0" fontId="87" fillId="0" borderId="40" xfId="2" applyFont="1" applyBorder="1" applyAlignment="1">
      <alignment horizontal="center" vertical="center"/>
    </xf>
    <xf numFmtId="0" fontId="87" fillId="0" borderId="17" xfId="2" applyFont="1" applyBorder="1" applyAlignment="1">
      <alignment horizontal="center" vertical="center"/>
    </xf>
    <xf numFmtId="0" fontId="88" fillId="0" borderId="51" xfId="2" applyFont="1" applyBorder="1" applyAlignment="1">
      <alignment horizontal="center" vertical="center"/>
    </xf>
    <xf numFmtId="0" fontId="88" fillId="0" borderId="19" xfId="2" applyFont="1" applyBorder="1" applyAlignment="1">
      <alignment horizontal="center" vertical="center"/>
    </xf>
    <xf numFmtId="200" fontId="29" fillId="0" borderId="344" xfId="2" applyNumberFormat="1" applyFont="1" applyBorder="1" applyAlignment="1">
      <alignment horizontal="center" vertical="center" wrapText="1"/>
    </xf>
    <xf numFmtId="200" fontId="29" fillId="0" borderId="345" xfId="2" applyNumberFormat="1" applyFont="1" applyBorder="1" applyAlignment="1">
      <alignment horizontal="center" vertical="center" wrapText="1"/>
    </xf>
    <xf numFmtId="0" fontId="87" fillId="0" borderId="8" xfId="2" applyFont="1" applyBorder="1" applyAlignment="1">
      <alignment horizontal="distributed" vertical="center"/>
    </xf>
    <xf numFmtId="0" fontId="87" fillId="0" borderId="16" xfId="2" applyFont="1" applyBorder="1" applyAlignment="1">
      <alignment horizontal="distributed" vertical="center" wrapText="1"/>
    </xf>
    <xf numFmtId="0" fontId="87" fillId="0" borderId="23" xfId="2" applyFont="1" applyBorder="1" applyAlignment="1">
      <alignment horizontal="distributed" vertical="center"/>
    </xf>
    <xf numFmtId="0" fontId="6" fillId="0" borderId="0" xfId="4" applyFont="1" applyAlignment="1">
      <alignment horizontal="left" vertical="center" wrapText="1"/>
    </xf>
  </cellXfs>
  <cellStyles count="27">
    <cellStyle name="ハイパーリンク" xfId="11" builtinId="8"/>
    <cellStyle name="桁区切り 2" xfId="3" xr:uid="{2D52AB9C-8AF1-4F83-A456-D0BD351486CA}"/>
    <cellStyle name="桁区切り 2 2" xfId="7" xr:uid="{56D6E108-B5DC-438A-AF49-174B02380E77}"/>
    <cellStyle name="桁区切り 3" xfId="6" xr:uid="{70D9B6AF-F660-4E1E-B9A4-7992E8D50DC6}"/>
    <cellStyle name="桁区切り 4" xfId="25" xr:uid="{2A6DAD21-E11E-45AE-8568-3F728A5FB00C}"/>
    <cellStyle name="標準" xfId="0" builtinId="0"/>
    <cellStyle name="標準 10" xfId="16" xr:uid="{42894168-AB97-41AD-8D77-A3D65CECC0CC}"/>
    <cellStyle name="標準 11" xfId="20" xr:uid="{C42B0627-3285-4568-A636-177C486CCB70}"/>
    <cellStyle name="標準 12" xfId="23" xr:uid="{86DA866B-6556-467D-848C-65BC25A54616}"/>
    <cellStyle name="標準 13" xfId="24" xr:uid="{67D96D1B-4AB6-4D77-B58D-C3198BEE27D0}"/>
    <cellStyle name="標準 2" xfId="1" xr:uid="{EAAE78CD-10D0-43F1-B1CE-142507EBCCC5}"/>
    <cellStyle name="標準 3" xfId="2" xr:uid="{94B85B2F-5C2F-4FCF-BAA2-C183EBFBED0C}"/>
    <cellStyle name="標準 4" xfId="4" xr:uid="{665F8CF7-2E61-46D2-AF73-E45188511050}"/>
    <cellStyle name="標準 5" xfId="5" xr:uid="{77B6D74B-4C83-486B-A4DF-53BA063808F8}"/>
    <cellStyle name="標準 6" xfId="8" xr:uid="{4E62293C-07F6-44D6-8290-228D8A300A8E}"/>
    <cellStyle name="標準 7" xfId="9" xr:uid="{CA739B59-4810-4276-9891-1368AC7F77D4}"/>
    <cellStyle name="標準 8" xfId="13" xr:uid="{16BB06FD-04F8-413C-9F97-372E7C6E921C}"/>
    <cellStyle name="標準 9" xfId="14" xr:uid="{F3E56317-4359-441D-A522-5889C954F1A6}"/>
    <cellStyle name="標準_~3914193" xfId="17" xr:uid="{ECA47AD4-C9B5-4FBD-B19F-5EE23C082F08}"/>
    <cellStyle name="標準_10-1-1 都市計画道路一覧表（済）.1" xfId="12" xr:uid="{A1C0D064-6001-44A8-A6FD-7BC83D258D1F}"/>
    <cellStyle name="標準_10-2-1 都市計画公園一覧表" xfId="15" xr:uid="{06EA0BE5-43A3-49A4-8B3C-BFEEC927E0BA}"/>
    <cellStyle name="標準_10-3-1 公共下水道（下水道建設）" xfId="18" xr:uid="{6A8693BD-018F-4B28-9991-67750A0951E8}"/>
    <cellStyle name="標準_10-3-5 ごみ焼却場（東伊豆町・河津町）" xfId="19" xr:uid="{480763C3-C108-4E83-B327-83D756C3A814}"/>
    <cellStyle name="標準_11-1 土地区画整理事業一覧（H21.9.15修正）" xfId="22" xr:uid="{C82F93AD-127B-41AD-B937-88EE93D4BE80}"/>
    <cellStyle name="標準_Sheet1" xfId="21" xr:uid="{0F7B4CB4-4697-461A-A0DE-6457EEFC0A62}"/>
    <cellStyle name="標準_計画道路本数一覧" xfId="10" xr:uid="{F5998C6D-E719-4878-B4CF-64D5B939D505}"/>
    <cellStyle name="標準_地区計画決定状況" xfId="26" xr:uid="{F1377309-1474-48A2-AF28-EAC21A4648B4}"/>
  </cellStyles>
  <dxfs count="244">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88555558946501"/>
        </patternFill>
      </fill>
    </dxf>
    <dxf>
      <fill>
        <patternFill>
          <bgColor theme="0" tint="-0.249885555589465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885555589465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885555589465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8245185705130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2"/>
        </patternFill>
      </fill>
    </dxf>
    <dxf>
      <fill>
        <patternFill>
          <bgColor theme="0" tint="-0.24994659260841701"/>
        </patternFill>
      </fill>
    </dxf>
    <dxf>
      <fill>
        <patternFill>
          <bgColor theme="0" tint="-0.249885555589465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8245185705130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885555589465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885555589465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77111117893"/>
        </patternFill>
      </fill>
    </dxf>
    <dxf>
      <fill>
        <patternFill>
          <bgColor theme="0" tint="-0.249977111117893"/>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77111117893"/>
        </patternFill>
      </fill>
    </dxf>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4</xdr:col>
      <xdr:colOff>3911600</xdr:colOff>
      <xdr:row>6</xdr:row>
      <xdr:rowOff>2311400</xdr:rowOff>
    </xdr:from>
    <xdr:to>
      <xdr:col>4</xdr:col>
      <xdr:colOff>1206500</xdr:colOff>
      <xdr:row>6</xdr:row>
      <xdr:rowOff>1803400</xdr:rowOff>
    </xdr:to>
    <xdr:sp macro="" textlink="">
      <xdr:nvSpPr>
        <xdr:cNvPr id="2" name="Line 3">
          <a:extLst>
            <a:ext uri="{FF2B5EF4-FFF2-40B4-BE49-F238E27FC236}">
              <a16:creationId xmlns:a16="http://schemas.microsoft.com/office/drawing/2014/main" id="{905D95BF-6802-414F-AC7F-5957F8E169B4}"/>
            </a:ext>
          </a:extLst>
        </xdr:cNvPr>
        <xdr:cNvSpPr>
          <a:spLocks noChangeShapeType="1"/>
        </xdr:cNvSpPr>
      </xdr:nvSpPr>
      <xdr:spPr bwMode="auto">
        <a:xfrm>
          <a:off x="7419975" y="4733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3911600</xdr:colOff>
      <xdr:row>8</xdr:row>
      <xdr:rowOff>2311400</xdr:rowOff>
    </xdr:from>
    <xdr:to>
      <xdr:col>4</xdr:col>
      <xdr:colOff>1206500</xdr:colOff>
      <xdr:row>8</xdr:row>
      <xdr:rowOff>1803400</xdr:rowOff>
    </xdr:to>
    <xdr:sp macro="" textlink="">
      <xdr:nvSpPr>
        <xdr:cNvPr id="3" name="Line 4">
          <a:extLst>
            <a:ext uri="{FF2B5EF4-FFF2-40B4-BE49-F238E27FC236}">
              <a16:creationId xmlns:a16="http://schemas.microsoft.com/office/drawing/2014/main" id="{86CD7665-1654-430F-BC55-1B588611151D}"/>
            </a:ext>
          </a:extLst>
        </xdr:cNvPr>
        <xdr:cNvSpPr>
          <a:spLocks noChangeShapeType="1"/>
        </xdr:cNvSpPr>
      </xdr:nvSpPr>
      <xdr:spPr bwMode="auto">
        <a:xfrm>
          <a:off x="74199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3911600</xdr:colOff>
      <xdr:row>9</xdr:row>
      <xdr:rowOff>2311400</xdr:rowOff>
    </xdr:from>
    <xdr:to>
      <xdr:col>4</xdr:col>
      <xdr:colOff>1206500</xdr:colOff>
      <xdr:row>9</xdr:row>
      <xdr:rowOff>1803400</xdr:rowOff>
    </xdr:to>
    <xdr:sp macro="" textlink="">
      <xdr:nvSpPr>
        <xdr:cNvPr id="4" name="Line 5">
          <a:extLst>
            <a:ext uri="{FF2B5EF4-FFF2-40B4-BE49-F238E27FC236}">
              <a16:creationId xmlns:a16="http://schemas.microsoft.com/office/drawing/2014/main" id="{EF2BF9D6-4C55-487B-B1F8-47F7DF6B4B77}"/>
            </a:ext>
          </a:extLst>
        </xdr:cNvPr>
        <xdr:cNvSpPr>
          <a:spLocks noChangeShapeType="1"/>
        </xdr:cNvSpPr>
      </xdr:nvSpPr>
      <xdr:spPr bwMode="auto">
        <a:xfrm>
          <a:off x="7419975" y="6762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3911600</xdr:colOff>
      <xdr:row>8</xdr:row>
      <xdr:rowOff>2311400</xdr:rowOff>
    </xdr:from>
    <xdr:to>
      <xdr:col>4</xdr:col>
      <xdr:colOff>1206500</xdr:colOff>
      <xdr:row>8</xdr:row>
      <xdr:rowOff>1803400</xdr:rowOff>
    </xdr:to>
    <xdr:sp macro="" textlink="">
      <xdr:nvSpPr>
        <xdr:cNvPr id="5" name="Line 228">
          <a:extLst>
            <a:ext uri="{FF2B5EF4-FFF2-40B4-BE49-F238E27FC236}">
              <a16:creationId xmlns:a16="http://schemas.microsoft.com/office/drawing/2014/main" id="{EAFCEE0D-C32A-4A82-B142-1DBBFAD99680}"/>
            </a:ext>
          </a:extLst>
        </xdr:cNvPr>
        <xdr:cNvSpPr>
          <a:spLocks noChangeShapeType="1"/>
        </xdr:cNvSpPr>
      </xdr:nvSpPr>
      <xdr:spPr bwMode="auto">
        <a:xfrm>
          <a:off x="74199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3911600</xdr:colOff>
      <xdr:row>9</xdr:row>
      <xdr:rowOff>2311400</xdr:rowOff>
    </xdr:from>
    <xdr:to>
      <xdr:col>4</xdr:col>
      <xdr:colOff>1206500</xdr:colOff>
      <xdr:row>9</xdr:row>
      <xdr:rowOff>1803400</xdr:rowOff>
    </xdr:to>
    <xdr:sp macro="" textlink="">
      <xdr:nvSpPr>
        <xdr:cNvPr id="6" name="Line 229">
          <a:extLst>
            <a:ext uri="{FF2B5EF4-FFF2-40B4-BE49-F238E27FC236}">
              <a16:creationId xmlns:a16="http://schemas.microsoft.com/office/drawing/2014/main" id="{9EE8F732-B5B0-4298-ACFA-4188CC14EDD0}"/>
            </a:ext>
          </a:extLst>
        </xdr:cNvPr>
        <xdr:cNvSpPr>
          <a:spLocks noChangeShapeType="1"/>
        </xdr:cNvSpPr>
      </xdr:nvSpPr>
      <xdr:spPr bwMode="auto">
        <a:xfrm>
          <a:off x="7419975" y="6762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3911600</xdr:colOff>
      <xdr:row>8</xdr:row>
      <xdr:rowOff>2311400</xdr:rowOff>
    </xdr:from>
    <xdr:to>
      <xdr:col>4</xdr:col>
      <xdr:colOff>1206500</xdr:colOff>
      <xdr:row>8</xdr:row>
      <xdr:rowOff>1803400</xdr:rowOff>
    </xdr:to>
    <xdr:sp macro="" textlink="">
      <xdr:nvSpPr>
        <xdr:cNvPr id="7" name="Line 4">
          <a:extLst>
            <a:ext uri="{FF2B5EF4-FFF2-40B4-BE49-F238E27FC236}">
              <a16:creationId xmlns:a16="http://schemas.microsoft.com/office/drawing/2014/main" id="{431D7492-7FCF-4A49-8EAC-75954A0BDF25}"/>
            </a:ext>
          </a:extLst>
        </xdr:cNvPr>
        <xdr:cNvSpPr>
          <a:spLocks noChangeShapeType="1"/>
        </xdr:cNvSpPr>
      </xdr:nvSpPr>
      <xdr:spPr bwMode="auto">
        <a:xfrm>
          <a:off x="74199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3911600</xdr:colOff>
      <xdr:row>9</xdr:row>
      <xdr:rowOff>2311400</xdr:rowOff>
    </xdr:from>
    <xdr:to>
      <xdr:col>4</xdr:col>
      <xdr:colOff>1206500</xdr:colOff>
      <xdr:row>9</xdr:row>
      <xdr:rowOff>1803400</xdr:rowOff>
    </xdr:to>
    <xdr:sp macro="" textlink="">
      <xdr:nvSpPr>
        <xdr:cNvPr id="8" name="Line 5">
          <a:extLst>
            <a:ext uri="{FF2B5EF4-FFF2-40B4-BE49-F238E27FC236}">
              <a16:creationId xmlns:a16="http://schemas.microsoft.com/office/drawing/2014/main" id="{BB8A4E9C-7271-41AD-A1AF-0B98823AE58B}"/>
            </a:ext>
          </a:extLst>
        </xdr:cNvPr>
        <xdr:cNvSpPr>
          <a:spLocks noChangeShapeType="1"/>
        </xdr:cNvSpPr>
      </xdr:nvSpPr>
      <xdr:spPr bwMode="auto">
        <a:xfrm>
          <a:off x="7419975" y="6762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3911600</xdr:colOff>
      <xdr:row>8</xdr:row>
      <xdr:rowOff>2311400</xdr:rowOff>
    </xdr:from>
    <xdr:to>
      <xdr:col>4</xdr:col>
      <xdr:colOff>1206500</xdr:colOff>
      <xdr:row>8</xdr:row>
      <xdr:rowOff>1803400</xdr:rowOff>
    </xdr:to>
    <xdr:sp macro="" textlink="">
      <xdr:nvSpPr>
        <xdr:cNvPr id="9" name="Line 228">
          <a:extLst>
            <a:ext uri="{FF2B5EF4-FFF2-40B4-BE49-F238E27FC236}">
              <a16:creationId xmlns:a16="http://schemas.microsoft.com/office/drawing/2014/main" id="{8169F21F-2BCB-48D6-B706-338D002051A1}"/>
            </a:ext>
          </a:extLst>
        </xdr:cNvPr>
        <xdr:cNvSpPr>
          <a:spLocks noChangeShapeType="1"/>
        </xdr:cNvSpPr>
      </xdr:nvSpPr>
      <xdr:spPr bwMode="auto">
        <a:xfrm>
          <a:off x="74199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3911600</xdr:colOff>
      <xdr:row>9</xdr:row>
      <xdr:rowOff>2311400</xdr:rowOff>
    </xdr:from>
    <xdr:to>
      <xdr:col>4</xdr:col>
      <xdr:colOff>1206500</xdr:colOff>
      <xdr:row>9</xdr:row>
      <xdr:rowOff>1803400</xdr:rowOff>
    </xdr:to>
    <xdr:sp macro="" textlink="">
      <xdr:nvSpPr>
        <xdr:cNvPr id="10" name="Line 229">
          <a:extLst>
            <a:ext uri="{FF2B5EF4-FFF2-40B4-BE49-F238E27FC236}">
              <a16:creationId xmlns:a16="http://schemas.microsoft.com/office/drawing/2014/main" id="{AD97508D-DFD6-458F-86F1-E45B6D877383}"/>
            </a:ext>
          </a:extLst>
        </xdr:cNvPr>
        <xdr:cNvSpPr>
          <a:spLocks noChangeShapeType="1"/>
        </xdr:cNvSpPr>
      </xdr:nvSpPr>
      <xdr:spPr bwMode="auto">
        <a:xfrm>
          <a:off x="7419975" y="6762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3911600</xdr:colOff>
      <xdr:row>6</xdr:row>
      <xdr:rowOff>2311400</xdr:rowOff>
    </xdr:from>
    <xdr:to>
      <xdr:col>4</xdr:col>
      <xdr:colOff>1206500</xdr:colOff>
      <xdr:row>6</xdr:row>
      <xdr:rowOff>1803400</xdr:rowOff>
    </xdr:to>
    <xdr:sp macro="" textlink="">
      <xdr:nvSpPr>
        <xdr:cNvPr id="11" name="Line 3">
          <a:extLst>
            <a:ext uri="{FF2B5EF4-FFF2-40B4-BE49-F238E27FC236}">
              <a16:creationId xmlns:a16="http://schemas.microsoft.com/office/drawing/2014/main" id="{75991A82-FA15-42E7-B23C-FFEB525382C5}"/>
            </a:ext>
          </a:extLst>
        </xdr:cNvPr>
        <xdr:cNvSpPr>
          <a:spLocks noChangeShapeType="1"/>
        </xdr:cNvSpPr>
      </xdr:nvSpPr>
      <xdr:spPr bwMode="auto">
        <a:xfrm>
          <a:off x="7419975" y="4733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3911600</xdr:colOff>
      <xdr:row>8</xdr:row>
      <xdr:rowOff>2311400</xdr:rowOff>
    </xdr:from>
    <xdr:to>
      <xdr:col>4</xdr:col>
      <xdr:colOff>1206500</xdr:colOff>
      <xdr:row>8</xdr:row>
      <xdr:rowOff>1803400</xdr:rowOff>
    </xdr:to>
    <xdr:sp macro="" textlink="">
      <xdr:nvSpPr>
        <xdr:cNvPr id="12" name="Line 4">
          <a:extLst>
            <a:ext uri="{FF2B5EF4-FFF2-40B4-BE49-F238E27FC236}">
              <a16:creationId xmlns:a16="http://schemas.microsoft.com/office/drawing/2014/main" id="{B117D0ED-1144-4CC4-8486-4E9CDB536F16}"/>
            </a:ext>
          </a:extLst>
        </xdr:cNvPr>
        <xdr:cNvSpPr>
          <a:spLocks noChangeShapeType="1"/>
        </xdr:cNvSpPr>
      </xdr:nvSpPr>
      <xdr:spPr bwMode="auto">
        <a:xfrm>
          <a:off x="74199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3911600</xdr:colOff>
      <xdr:row>9</xdr:row>
      <xdr:rowOff>2311400</xdr:rowOff>
    </xdr:from>
    <xdr:to>
      <xdr:col>4</xdr:col>
      <xdr:colOff>1206500</xdr:colOff>
      <xdr:row>9</xdr:row>
      <xdr:rowOff>1803400</xdr:rowOff>
    </xdr:to>
    <xdr:sp macro="" textlink="">
      <xdr:nvSpPr>
        <xdr:cNvPr id="13" name="Line 5">
          <a:extLst>
            <a:ext uri="{FF2B5EF4-FFF2-40B4-BE49-F238E27FC236}">
              <a16:creationId xmlns:a16="http://schemas.microsoft.com/office/drawing/2014/main" id="{F7B6FA07-7CFF-43DD-B002-13F6B70DEE40}"/>
            </a:ext>
          </a:extLst>
        </xdr:cNvPr>
        <xdr:cNvSpPr>
          <a:spLocks noChangeShapeType="1"/>
        </xdr:cNvSpPr>
      </xdr:nvSpPr>
      <xdr:spPr bwMode="auto">
        <a:xfrm>
          <a:off x="7419975" y="6762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3911600</xdr:colOff>
      <xdr:row>8</xdr:row>
      <xdr:rowOff>2311400</xdr:rowOff>
    </xdr:from>
    <xdr:to>
      <xdr:col>4</xdr:col>
      <xdr:colOff>1206500</xdr:colOff>
      <xdr:row>8</xdr:row>
      <xdr:rowOff>1803400</xdr:rowOff>
    </xdr:to>
    <xdr:sp macro="" textlink="">
      <xdr:nvSpPr>
        <xdr:cNvPr id="14" name="Line 228">
          <a:extLst>
            <a:ext uri="{FF2B5EF4-FFF2-40B4-BE49-F238E27FC236}">
              <a16:creationId xmlns:a16="http://schemas.microsoft.com/office/drawing/2014/main" id="{5050031E-23B2-4180-9B4B-E1E523A73CD6}"/>
            </a:ext>
          </a:extLst>
        </xdr:cNvPr>
        <xdr:cNvSpPr>
          <a:spLocks noChangeShapeType="1"/>
        </xdr:cNvSpPr>
      </xdr:nvSpPr>
      <xdr:spPr bwMode="auto">
        <a:xfrm>
          <a:off x="74199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3911600</xdr:colOff>
      <xdr:row>9</xdr:row>
      <xdr:rowOff>2311400</xdr:rowOff>
    </xdr:from>
    <xdr:to>
      <xdr:col>4</xdr:col>
      <xdr:colOff>1206500</xdr:colOff>
      <xdr:row>9</xdr:row>
      <xdr:rowOff>1803400</xdr:rowOff>
    </xdr:to>
    <xdr:sp macro="" textlink="">
      <xdr:nvSpPr>
        <xdr:cNvPr id="15" name="Line 229">
          <a:extLst>
            <a:ext uri="{FF2B5EF4-FFF2-40B4-BE49-F238E27FC236}">
              <a16:creationId xmlns:a16="http://schemas.microsoft.com/office/drawing/2014/main" id="{47D9E742-E998-4ABA-9881-09C5EDEB6A28}"/>
            </a:ext>
          </a:extLst>
        </xdr:cNvPr>
        <xdr:cNvSpPr>
          <a:spLocks noChangeShapeType="1"/>
        </xdr:cNvSpPr>
      </xdr:nvSpPr>
      <xdr:spPr bwMode="auto">
        <a:xfrm>
          <a:off x="7419975" y="6762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3911600</xdr:colOff>
      <xdr:row>8</xdr:row>
      <xdr:rowOff>2311400</xdr:rowOff>
    </xdr:from>
    <xdr:to>
      <xdr:col>4</xdr:col>
      <xdr:colOff>1206500</xdr:colOff>
      <xdr:row>8</xdr:row>
      <xdr:rowOff>1803400</xdr:rowOff>
    </xdr:to>
    <xdr:sp macro="" textlink="">
      <xdr:nvSpPr>
        <xdr:cNvPr id="16" name="Line 4">
          <a:extLst>
            <a:ext uri="{FF2B5EF4-FFF2-40B4-BE49-F238E27FC236}">
              <a16:creationId xmlns:a16="http://schemas.microsoft.com/office/drawing/2014/main" id="{06D33CA5-16AB-4919-9466-9D5F329F0747}"/>
            </a:ext>
          </a:extLst>
        </xdr:cNvPr>
        <xdr:cNvSpPr>
          <a:spLocks noChangeShapeType="1"/>
        </xdr:cNvSpPr>
      </xdr:nvSpPr>
      <xdr:spPr bwMode="auto">
        <a:xfrm>
          <a:off x="74199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3911600</xdr:colOff>
      <xdr:row>9</xdr:row>
      <xdr:rowOff>2311400</xdr:rowOff>
    </xdr:from>
    <xdr:to>
      <xdr:col>4</xdr:col>
      <xdr:colOff>1206500</xdr:colOff>
      <xdr:row>9</xdr:row>
      <xdr:rowOff>1803400</xdr:rowOff>
    </xdr:to>
    <xdr:sp macro="" textlink="">
      <xdr:nvSpPr>
        <xdr:cNvPr id="17" name="Line 5">
          <a:extLst>
            <a:ext uri="{FF2B5EF4-FFF2-40B4-BE49-F238E27FC236}">
              <a16:creationId xmlns:a16="http://schemas.microsoft.com/office/drawing/2014/main" id="{FDBDBF86-A183-4E3F-8863-4FCF26F86888}"/>
            </a:ext>
          </a:extLst>
        </xdr:cNvPr>
        <xdr:cNvSpPr>
          <a:spLocks noChangeShapeType="1"/>
        </xdr:cNvSpPr>
      </xdr:nvSpPr>
      <xdr:spPr bwMode="auto">
        <a:xfrm>
          <a:off x="7419975" y="6762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3911600</xdr:colOff>
      <xdr:row>8</xdr:row>
      <xdr:rowOff>2311400</xdr:rowOff>
    </xdr:from>
    <xdr:to>
      <xdr:col>4</xdr:col>
      <xdr:colOff>1206500</xdr:colOff>
      <xdr:row>8</xdr:row>
      <xdr:rowOff>1803400</xdr:rowOff>
    </xdr:to>
    <xdr:sp macro="" textlink="">
      <xdr:nvSpPr>
        <xdr:cNvPr id="18" name="Line 228">
          <a:extLst>
            <a:ext uri="{FF2B5EF4-FFF2-40B4-BE49-F238E27FC236}">
              <a16:creationId xmlns:a16="http://schemas.microsoft.com/office/drawing/2014/main" id="{817F18E3-69FC-4989-99C9-A88B3B7FBEA4}"/>
            </a:ext>
          </a:extLst>
        </xdr:cNvPr>
        <xdr:cNvSpPr>
          <a:spLocks noChangeShapeType="1"/>
        </xdr:cNvSpPr>
      </xdr:nvSpPr>
      <xdr:spPr bwMode="auto">
        <a:xfrm>
          <a:off x="74199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3911600</xdr:colOff>
      <xdr:row>9</xdr:row>
      <xdr:rowOff>2311400</xdr:rowOff>
    </xdr:from>
    <xdr:to>
      <xdr:col>4</xdr:col>
      <xdr:colOff>1206500</xdr:colOff>
      <xdr:row>9</xdr:row>
      <xdr:rowOff>1803400</xdr:rowOff>
    </xdr:to>
    <xdr:sp macro="" textlink="">
      <xdr:nvSpPr>
        <xdr:cNvPr id="19" name="Line 229">
          <a:extLst>
            <a:ext uri="{FF2B5EF4-FFF2-40B4-BE49-F238E27FC236}">
              <a16:creationId xmlns:a16="http://schemas.microsoft.com/office/drawing/2014/main" id="{E01F2A72-D6BA-42F8-845B-C04B027C0916}"/>
            </a:ext>
          </a:extLst>
        </xdr:cNvPr>
        <xdr:cNvSpPr>
          <a:spLocks noChangeShapeType="1"/>
        </xdr:cNvSpPr>
      </xdr:nvSpPr>
      <xdr:spPr bwMode="auto">
        <a:xfrm>
          <a:off x="7419975" y="6762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3911600</xdr:colOff>
      <xdr:row>6</xdr:row>
      <xdr:rowOff>2311400</xdr:rowOff>
    </xdr:from>
    <xdr:to>
      <xdr:col>4</xdr:col>
      <xdr:colOff>1206500</xdr:colOff>
      <xdr:row>6</xdr:row>
      <xdr:rowOff>1803400</xdr:rowOff>
    </xdr:to>
    <xdr:sp macro="" textlink="">
      <xdr:nvSpPr>
        <xdr:cNvPr id="20" name="Line 3">
          <a:extLst>
            <a:ext uri="{FF2B5EF4-FFF2-40B4-BE49-F238E27FC236}">
              <a16:creationId xmlns:a16="http://schemas.microsoft.com/office/drawing/2014/main" id="{3AA93E56-43EC-44D1-833A-8DBE85B8BA7A}"/>
            </a:ext>
          </a:extLst>
        </xdr:cNvPr>
        <xdr:cNvSpPr>
          <a:spLocks noChangeShapeType="1"/>
        </xdr:cNvSpPr>
      </xdr:nvSpPr>
      <xdr:spPr bwMode="auto">
        <a:xfrm>
          <a:off x="7419975" y="4733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3911600</xdr:colOff>
      <xdr:row>8</xdr:row>
      <xdr:rowOff>2311400</xdr:rowOff>
    </xdr:from>
    <xdr:to>
      <xdr:col>4</xdr:col>
      <xdr:colOff>1206500</xdr:colOff>
      <xdr:row>8</xdr:row>
      <xdr:rowOff>1803400</xdr:rowOff>
    </xdr:to>
    <xdr:sp macro="" textlink="">
      <xdr:nvSpPr>
        <xdr:cNvPr id="21" name="Line 4">
          <a:extLst>
            <a:ext uri="{FF2B5EF4-FFF2-40B4-BE49-F238E27FC236}">
              <a16:creationId xmlns:a16="http://schemas.microsoft.com/office/drawing/2014/main" id="{1ED3B10B-755D-4293-BC5A-A4C58B6C3C0A}"/>
            </a:ext>
          </a:extLst>
        </xdr:cNvPr>
        <xdr:cNvSpPr>
          <a:spLocks noChangeShapeType="1"/>
        </xdr:cNvSpPr>
      </xdr:nvSpPr>
      <xdr:spPr bwMode="auto">
        <a:xfrm>
          <a:off x="74199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3911600</xdr:colOff>
      <xdr:row>9</xdr:row>
      <xdr:rowOff>2311400</xdr:rowOff>
    </xdr:from>
    <xdr:to>
      <xdr:col>4</xdr:col>
      <xdr:colOff>1206500</xdr:colOff>
      <xdr:row>9</xdr:row>
      <xdr:rowOff>1803400</xdr:rowOff>
    </xdr:to>
    <xdr:sp macro="" textlink="">
      <xdr:nvSpPr>
        <xdr:cNvPr id="22" name="Line 5">
          <a:extLst>
            <a:ext uri="{FF2B5EF4-FFF2-40B4-BE49-F238E27FC236}">
              <a16:creationId xmlns:a16="http://schemas.microsoft.com/office/drawing/2014/main" id="{D76AD9B2-2053-4498-9590-6EF4E85491CF}"/>
            </a:ext>
          </a:extLst>
        </xdr:cNvPr>
        <xdr:cNvSpPr>
          <a:spLocks noChangeShapeType="1"/>
        </xdr:cNvSpPr>
      </xdr:nvSpPr>
      <xdr:spPr bwMode="auto">
        <a:xfrm>
          <a:off x="7419975" y="6762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3911600</xdr:colOff>
      <xdr:row>8</xdr:row>
      <xdr:rowOff>2311400</xdr:rowOff>
    </xdr:from>
    <xdr:to>
      <xdr:col>4</xdr:col>
      <xdr:colOff>1206500</xdr:colOff>
      <xdr:row>8</xdr:row>
      <xdr:rowOff>1803400</xdr:rowOff>
    </xdr:to>
    <xdr:sp macro="" textlink="">
      <xdr:nvSpPr>
        <xdr:cNvPr id="23" name="Line 228">
          <a:extLst>
            <a:ext uri="{FF2B5EF4-FFF2-40B4-BE49-F238E27FC236}">
              <a16:creationId xmlns:a16="http://schemas.microsoft.com/office/drawing/2014/main" id="{74CCC0F8-DAB5-466A-AF1F-0AAF8D8D7B87}"/>
            </a:ext>
          </a:extLst>
        </xdr:cNvPr>
        <xdr:cNvSpPr>
          <a:spLocks noChangeShapeType="1"/>
        </xdr:cNvSpPr>
      </xdr:nvSpPr>
      <xdr:spPr bwMode="auto">
        <a:xfrm>
          <a:off x="74199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3911600</xdr:colOff>
      <xdr:row>9</xdr:row>
      <xdr:rowOff>2311400</xdr:rowOff>
    </xdr:from>
    <xdr:to>
      <xdr:col>4</xdr:col>
      <xdr:colOff>1206500</xdr:colOff>
      <xdr:row>9</xdr:row>
      <xdr:rowOff>1803400</xdr:rowOff>
    </xdr:to>
    <xdr:sp macro="" textlink="">
      <xdr:nvSpPr>
        <xdr:cNvPr id="24" name="Line 229">
          <a:extLst>
            <a:ext uri="{FF2B5EF4-FFF2-40B4-BE49-F238E27FC236}">
              <a16:creationId xmlns:a16="http://schemas.microsoft.com/office/drawing/2014/main" id="{54A726A9-4B66-457F-B8ED-43A4C1A118CD}"/>
            </a:ext>
          </a:extLst>
        </xdr:cNvPr>
        <xdr:cNvSpPr>
          <a:spLocks noChangeShapeType="1"/>
        </xdr:cNvSpPr>
      </xdr:nvSpPr>
      <xdr:spPr bwMode="auto">
        <a:xfrm>
          <a:off x="7419975" y="6762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3911600</xdr:colOff>
      <xdr:row>8</xdr:row>
      <xdr:rowOff>2311400</xdr:rowOff>
    </xdr:from>
    <xdr:to>
      <xdr:col>4</xdr:col>
      <xdr:colOff>1206500</xdr:colOff>
      <xdr:row>8</xdr:row>
      <xdr:rowOff>1803400</xdr:rowOff>
    </xdr:to>
    <xdr:sp macro="" textlink="">
      <xdr:nvSpPr>
        <xdr:cNvPr id="25" name="Line 4">
          <a:extLst>
            <a:ext uri="{FF2B5EF4-FFF2-40B4-BE49-F238E27FC236}">
              <a16:creationId xmlns:a16="http://schemas.microsoft.com/office/drawing/2014/main" id="{4655D8A9-861F-43A2-AD7C-3CBEDB553AE6}"/>
            </a:ext>
          </a:extLst>
        </xdr:cNvPr>
        <xdr:cNvSpPr>
          <a:spLocks noChangeShapeType="1"/>
        </xdr:cNvSpPr>
      </xdr:nvSpPr>
      <xdr:spPr bwMode="auto">
        <a:xfrm>
          <a:off x="74199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3911600</xdr:colOff>
      <xdr:row>9</xdr:row>
      <xdr:rowOff>2311400</xdr:rowOff>
    </xdr:from>
    <xdr:to>
      <xdr:col>4</xdr:col>
      <xdr:colOff>1206500</xdr:colOff>
      <xdr:row>9</xdr:row>
      <xdr:rowOff>1803400</xdr:rowOff>
    </xdr:to>
    <xdr:sp macro="" textlink="">
      <xdr:nvSpPr>
        <xdr:cNvPr id="26" name="Line 5">
          <a:extLst>
            <a:ext uri="{FF2B5EF4-FFF2-40B4-BE49-F238E27FC236}">
              <a16:creationId xmlns:a16="http://schemas.microsoft.com/office/drawing/2014/main" id="{CCF48FFC-2F00-46B1-920E-EFA43FE4D7DA}"/>
            </a:ext>
          </a:extLst>
        </xdr:cNvPr>
        <xdr:cNvSpPr>
          <a:spLocks noChangeShapeType="1"/>
        </xdr:cNvSpPr>
      </xdr:nvSpPr>
      <xdr:spPr bwMode="auto">
        <a:xfrm>
          <a:off x="7419975" y="6762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3911600</xdr:colOff>
      <xdr:row>8</xdr:row>
      <xdr:rowOff>2311400</xdr:rowOff>
    </xdr:from>
    <xdr:to>
      <xdr:col>4</xdr:col>
      <xdr:colOff>1206500</xdr:colOff>
      <xdr:row>8</xdr:row>
      <xdr:rowOff>1803400</xdr:rowOff>
    </xdr:to>
    <xdr:sp macro="" textlink="">
      <xdr:nvSpPr>
        <xdr:cNvPr id="27" name="Line 228">
          <a:extLst>
            <a:ext uri="{FF2B5EF4-FFF2-40B4-BE49-F238E27FC236}">
              <a16:creationId xmlns:a16="http://schemas.microsoft.com/office/drawing/2014/main" id="{E73868BF-4346-4051-9068-75AF41C433DB}"/>
            </a:ext>
          </a:extLst>
        </xdr:cNvPr>
        <xdr:cNvSpPr>
          <a:spLocks noChangeShapeType="1"/>
        </xdr:cNvSpPr>
      </xdr:nvSpPr>
      <xdr:spPr bwMode="auto">
        <a:xfrm>
          <a:off x="7419975" y="608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3911600</xdr:colOff>
      <xdr:row>9</xdr:row>
      <xdr:rowOff>2311400</xdr:rowOff>
    </xdr:from>
    <xdr:to>
      <xdr:col>4</xdr:col>
      <xdr:colOff>1206500</xdr:colOff>
      <xdr:row>9</xdr:row>
      <xdr:rowOff>1803400</xdr:rowOff>
    </xdr:to>
    <xdr:sp macro="" textlink="">
      <xdr:nvSpPr>
        <xdr:cNvPr id="28" name="Line 229">
          <a:extLst>
            <a:ext uri="{FF2B5EF4-FFF2-40B4-BE49-F238E27FC236}">
              <a16:creationId xmlns:a16="http://schemas.microsoft.com/office/drawing/2014/main" id="{881521C3-6D91-4C74-AB39-FB741B8D6EBD}"/>
            </a:ext>
          </a:extLst>
        </xdr:cNvPr>
        <xdr:cNvSpPr>
          <a:spLocks noChangeShapeType="1"/>
        </xdr:cNvSpPr>
      </xdr:nvSpPr>
      <xdr:spPr bwMode="auto">
        <a:xfrm>
          <a:off x="7419975" y="6762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2329</xdr:colOff>
      <xdr:row>2</xdr:row>
      <xdr:rowOff>175895</xdr:rowOff>
    </xdr:from>
    <xdr:to>
      <xdr:col>8</xdr:col>
      <xdr:colOff>3052</xdr:colOff>
      <xdr:row>2</xdr:row>
      <xdr:rowOff>254661</xdr:rowOff>
    </xdr:to>
    <xdr:sp macro="" textlink="">
      <xdr:nvSpPr>
        <xdr:cNvPr id="2" name="Text Box 1">
          <a:extLst>
            <a:ext uri="{FF2B5EF4-FFF2-40B4-BE49-F238E27FC236}">
              <a16:creationId xmlns:a16="http://schemas.microsoft.com/office/drawing/2014/main" id="{E62A5533-C605-42E0-83A3-7FE97205FFF1}"/>
            </a:ext>
          </a:extLst>
        </xdr:cNvPr>
        <xdr:cNvSpPr txBox="1"/>
      </xdr:nvSpPr>
      <xdr:spPr bwMode="auto">
        <a:xfrm>
          <a:off x="17337829" y="1550670"/>
          <a:ext cx="2477223" cy="78766"/>
        </a:xfrm>
        <a:prstGeom prst="rect">
          <a:avLst/>
        </a:prstGeom>
        <a:noFill/>
        <a:ln>
          <a:noFill/>
        </a:ln>
      </xdr:spPr>
      <xdr:txBody>
        <a:bodyPr vertOverflow="clip" wrap="square" lIns="45720" tIns="32004" rIns="0" bIns="0" anchor="t" upright="1"/>
        <a:lstStyle/>
        <a:p>
          <a:pPr algn="l" rtl="0"/>
          <a:r>
            <a:rPr lang="ja-JP" altLang="en-US" sz="2400" b="0" i="0" u="none" baseline="0">
              <a:solidFill>
                <a:srgbClr val="000000"/>
              </a:solidFill>
              <a:latin typeface="Osaka"/>
            </a:rPr>
            <a:t>単位（人）</a:t>
          </a:r>
        </a:p>
      </xdr:txBody>
    </xdr:sp>
    <xdr:clientData/>
  </xdr:twoCellAnchor>
  <xdr:twoCellAnchor editAs="oneCell">
    <xdr:from>
      <xdr:col>7</xdr:col>
      <xdr:colOff>2329</xdr:colOff>
      <xdr:row>2</xdr:row>
      <xdr:rowOff>175895</xdr:rowOff>
    </xdr:from>
    <xdr:to>
      <xdr:col>8</xdr:col>
      <xdr:colOff>762</xdr:colOff>
      <xdr:row>2</xdr:row>
      <xdr:rowOff>254661</xdr:rowOff>
    </xdr:to>
    <xdr:sp macro="" textlink="">
      <xdr:nvSpPr>
        <xdr:cNvPr id="3" name="Text Box 1">
          <a:extLst>
            <a:ext uri="{FF2B5EF4-FFF2-40B4-BE49-F238E27FC236}">
              <a16:creationId xmlns:a16="http://schemas.microsoft.com/office/drawing/2014/main" id="{B2BEEF2E-1843-4AE0-9920-89E509C60679}"/>
            </a:ext>
          </a:extLst>
        </xdr:cNvPr>
        <xdr:cNvSpPr txBox="1"/>
      </xdr:nvSpPr>
      <xdr:spPr bwMode="auto">
        <a:xfrm>
          <a:off x="17337829" y="1550670"/>
          <a:ext cx="2474933" cy="78766"/>
        </a:xfrm>
        <a:prstGeom prst="rect">
          <a:avLst/>
        </a:prstGeom>
        <a:noFill/>
        <a:ln>
          <a:noFill/>
        </a:ln>
      </xdr:spPr>
      <xdr:txBody>
        <a:bodyPr vertOverflow="clip" wrap="square" lIns="45720" tIns="32004" rIns="0" bIns="0" anchor="t" upright="1"/>
        <a:lstStyle/>
        <a:p>
          <a:pPr algn="l" rtl="0"/>
          <a:r>
            <a:rPr lang="ja-JP" altLang="en-US" sz="2400" b="0" i="0" u="none" baseline="0">
              <a:solidFill>
                <a:srgbClr val="000000"/>
              </a:solidFill>
              <a:latin typeface="Osaka"/>
            </a:rPr>
            <a:t>単位（人）</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20</xdr:row>
      <xdr:rowOff>0</xdr:rowOff>
    </xdr:from>
    <xdr:to>
      <xdr:col>7</xdr:col>
      <xdr:colOff>0</xdr:colOff>
      <xdr:row>21</xdr:row>
      <xdr:rowOff>0</xdr:rowOff>
    </xdr:to>
    <xdr:sp macro="" textlink="">
      <xdr:nvSpPr>
        <xdr:cNvPr id="2" name="Text Box 12">
          <a:extLst>
            <a:ext uri="{FF2B5EF4-FFF2-40B4-BE49-F238E27FC236}">
              <a16:creationId xmlns:a16="http://schemas.microsoft.com/office/drawing/2014/main" id="{395CD464-D169-4830-9C80-6D441CFCBDE4}"/>
            </a:ext>
          </a:extLst>
        </xdr:cNvPr>
        <xdr:cNvSpPr txBox="1">
          <a:spLocks noChangeArrowheads="1"/>
        </xdr:cNvSpPr>
      </xdr:nvSpPr>
      <xdr:spPr bwMode="auto">
        <a:xfrm>
          <a:off x="5876925" y="6067425"/>
          <a:ext cx="1190625" cy="314325"/>
        </a:xfrm>
        <a:prstGeom prst="rect">
          <a:avLst/>
        </a:prstGeom>
        <a:noFill/>
        <a:ln>
          <a:noFill/>
        </a:ln>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Ｐゴシック"/>
              <a:ea typeface="ＭＳ Ｐゴシック"/>
            </a:rPr>
            <a:t>0.8</a:t>
          </a:r>
        </a:p>
        <a:p>
          <a:pPr algn="ctr" rtl="0">
            <a:lnSpc>
              <a:spcPts val="1000"/>
            </a:lnSpc>
            <a:defRPr sz="1000"/>
          </a:pPr>
          <a:r>
            <a:rPr lang="ja-JP" altLang="en-US" sz="900" b="0" i="0" u="none" strike="noStrike" baseline="0">
              <a:solidFill>
                <a:srgbClr val="000000"/>
              </a:solidFill>
              <a:latin typeface="ＭＳ Ｐゴシック"/>
              <a:ea typeface="ＭＳ Ｐゴシック"/>
            </a:rPr>
            <a:t>　～1.5m</a:t>
          </a:r>
        </a:p>
      </xdr:txBody>
    </xdr:sp>
    <xdr:clientData/>
  </xdr:twoCellAnchor>
  <xdr:twoCellAnchor>
    <xdr:from>
      <xdr:col>6</xdr:col>
      <xdr:colOff>0</xdr:colOff>
      <xdr:row>22</xdr:row>
      <xdr:rowOff>0</xdr:rowOff>
    </xdr:from>
    <xdr:to>
      <xdr:col>7</xdr:col>
      <xdr:colOff>0</xdr:colOff>
      <xdr:row>23</xdr:row>
      <xdr:rowOff>0</xdr:rowOff>
    </xdr:to>
    <xdr:sp macro="" textlink="">
      <xdr:nvSpPr>
        <xdr:cNvPr id="3" name="Text Box 13">
          <a:extLst>
            <a:ext uri="{FF2B5EF4-FFF2-40B4-BE49-F238E27FC236}">
              <a16:creationId xmlns:a16="http://schemas.microsoft.com/office/drawing/2014/main" id="{71B2CE1E-DB2F-4EAD-B1B2-B5416F4D551A}"/>
            </a:ext>
          </a:extLst>
        </xdr:cNvPr>
        <xdr:cNvSpPr txBox="1">
          <a:spLocks noChangeArrowheads="1"/>
        </xdr:cNvSpPr>
      </xdr:nvSpPr>
      <xdr:spPr bwMode="auto">
        <a:xfrm>
          <a:off x="5876925" y="6696075"/>
          <a:ext cx="1190625" cy="314325"/>
        </a:xfrm>
        <a:prstGeom prst="rect">
          <a:avLst/>
        </a:prstGeom>
        <a:noFill/>
        <a:ln>
          <a:noFill/>
        </a:ln>
      </xdr:spPr>
      <xdr:txBody>
        <a:bodyPr vertOverflow="clip" wrap="square" lIns="18288" tIns="18288" rIns="18288" bIns="18288" anchor="ctr" upright="1"/>
        <a:lstStyle/>
        <a:p>
          <a:pPr algn="ctr" rtl="0">
            <a:lnSpc>
              <a:spcPts val="1000"/>
            </a:lnSpc>
            <a:defRPr sz="1000"/>
          </a:pPr>
          <a:r>
            <a:rPr lang="ja-JP" altLang="en-US" sz="900" b="0" i="0" u="none" strike="noStrike" baseline="0">
              <a:solidFill>
                <a:srgbClr val="000000"/>
              </a:solidFill>
              <a:latin typeface="ＭＳ Ｐゴシック"/>
              <a:ea typeface="ＭＳ Ｐゴシック"/>
            </a:rPr>
            <a:t>1.35</a:t>
          </a:r>
        </a:p>
        <a:p>
          <a:pPr algn="ctr" rtl="0">
            <a:lnSpc>
              <a:spcPts val="1000"/>
            </a:lnSpc>
            <a:defRPr sz="1000"/>
          </a:pPr>
          <a:r>
            <a:rPr lang="ja-JP" altLang="en-US" sz="900" b="0" i="0" u="none" strike="noStrike" baseline="0">
              <a:solidFill>
                <a:srgbClr val="000000"/>
              </a:solidFill>
              <a:latin typeface="ＭＳ Ｐゴシック"/>
              <a:ea typeface="ＭＳ Ｐゴシック"/>
            </a:rPr>
            <a:t>　～1.8m</a:t>
          </a:r>
        </a:p>
      </xdr:txBody>
    </xdr:sp>
    <xdr:clientData/>
  </xdr:twoCellAnchor>
  <xdr:twoCellAnchor>
    <xdr:from>
      <xdr:col>6</xdr:col>
      <xdr:colOff>0</xdr:colOff>
      <xdr:row>26</xdr:row>
      <xdr:rowOff>0</xdr:rowOff>
    </xdr:from>
    <xdr:to>
      <xdr:col>7</xdr:col>
      <xdr:colOff>0</xdr:colOff>
      <xdr:row>27</xdr:row>
      <xdr:rowOff>0</xdr:rowOff>
    </xdr:to>
    <xdr:sp macro="" textlink="">
      <xdr:nvSpPr>
        <xdr:cNvPr id="4" name="Text Box 17">
          <a:extLst>
            <a:ext uri="{FF2B5EF4-FFF2-40B4-BE49-F238E27FC236}">
              <a16:creationId xmlns:a16="http://schemas.microsoft.com/office/drawing/2014/main" id="{D29BEDF1-6223-4E37-BEC6-41113760CB5D}"/>
            </a:ext>
          </a:extLst>
        </xdr:cNvPr>
        <xdr:cNvSpPr txBox="1">
          <a:spLocks noChangeArrowheads="1"/>
        </xdr:cNvSpPr>
      </xdr:nvSpPr>
      <xdr:spPr bwMode="auto">
        <a:xfrm>
          <a:off x="5876925" y="7953375"/>
          <a:ext cx="1190625" cy="314325"/>
        </a:xfrm>
        <a:prstGeom prst="rect">
          <a:avLst/>
        </a:prstGeom>
        <a:noFill/>
        <a:ln>
          <a:noFill/>
        </a:ln>
      </xdr:spPr>
      <xdr:txBody>
        <a:bodyPr vertOverflow="clip" wrap="square" lIns="18288" tIns="18288" rIns="18288" bIns="18288" anchor="ctr" upright="1"/>
        <a:lstStyle/>
        <a:p>
          <a:pPr algn="ctr" rtl="0">
            <a:lnSpc>
              <a:spcPts val="1000"/>
            </a:lnSpc>
            <a:defRPr sz="1000"/>
          </a:pPr>
          <a:r>
            <a:rPr lang="ja-JP" altLang="en-US" sz="900" b="0" i="0" u="none" strike="noStrike" baseline="0">
              <a:solidFill>
                <a:srgbClr val="000000"/>
              </a:solidFill>
              <a:latin typeface="ＭＳ Ｐゴシック"/>
              <a:ea typeface="ＭＳ Ｐゴシック"/>
            </a:rPr>
            <a:t>0.9</a:t>
          </a:r>
        </a:p>
        <a:p>
          <a:pPr algn="ctr" rtl="0">
            <a:lnSpc>
              <a:spcPts val="1000"/>
            </a:lnSpc>
            <a:defRPr sz="1000"/>
          </a:pPr>
          <a:r>
            <a:rPr lang="ja-JP" altLang="en-US" sz="900" b="0" i="0" u="none" strike="noStrike" baseline="0">
              <a:solidFill>
                <a:srgbClr val="000000"/>
              </a:solidFill>
              <a:latin typeface="ＭＳ Ｐゴシック"/>
              <a:ea typeface="ＭＳ Ｐゴシック"/>
            </a:rPr>
            <a:t>　～1.8m</a:t>
          </a:r>
        </a:p>
      </xdr:txBody>
    </xdr:sp>
    <xdr:clientData/>
  </xdr:twoCellAnchor>
  <xdr:twoCellAnchor>
    <xdr:from>
      <xdr:col>8</xdr:col>
      <xdr:colOff>0</xdr:colOff>
      <xdr:row>36</xdr:row>
      <xdr:rowOff>0</xdr:rowOff>
    </xdr:from>
    <xdr:to>
      <xdr:col>9</xdr:col>
      <xdr:colOff>0</xdr:colOff>
      <xdr:row>37</xdr:row>
      <xdr:rowOff>0</xdr:rowOff>
    </xdr:to>
    <xdr:sp macro="" textlink="">
      <xdr:nvSpPr>
        <xdr:cNvPr id="5" name="Text Box 33">
          <a:extLst>
            <a:ext uri="{FF2B5EF4-FFF2-40B4-BE49-F238E27FC236}">
              <a16:creationId xmlns:a16="http://schemas.microsoft.com/office/drawing/2014/main" id="{8B23AE8C-87BD-447A-85EA-8F7AE019BFD9}"/>
            </a:ext>
          </a:extLst>
        </xdr:cNvPr>
        <xdr:cNvSpPr txBox="1">
          <a:spLocks noChangeArrowheads="1"/>
        </xdr:cNvSpPr>
      </xdr:nvSpPr>
      <xdr:spPr bwMode="auto">
        <a:xfrm>
          <a:off x="8258175" y="11096625"/>
          <a:ext cx="1247775" cy="314325"/>
        </a:xfrm>
        <a:prstGeom prst="rect">
          <a:avLst/>
        </a:prstGeom>
        <a:noFill/>
        <a:ln>
          <a:noFill/>
        </a:ln>
      </xdr:spPr>
      <xdr:txBody>
        <a:bodyPr vertOverflow="clip" wrap="square" lIns="18288" tIns="18288" rIns="18288" bIns="18288" anchor="ctr" upright="1"/>
        <a:lstStyle/>
        <a:p>
          <a:pPr algn="ctr" rtl="0">
            <a:lnSpc>
              <a:spcPts val="1000"/>
            </a:lnSpc>
            <a:defRPr sz="1000"/>
          </a:pPr>
          <a:r>
            <a:rPr lang="ja-JP" altLang="en-US" sz="900" b="0" i="0" u="none" strike="noStrike" baseline="0">
              <a:solidFill>
                <a:srgbClr val="000000"/>
              </a:solidFill>
              <a:latin typeface="ＭＳ Ｐゴシック"/>
              <a:ea typeface="ＭＳ Ｐゴシック"/>
            </a:rPr>
            <a:t>浜　名　中　継</a:t>
          </a:r>
        </a:p>
        <a:p>
          <a:pPr algn="ctr" rtl="0">
            <a:lnSpc>
              <a:spcPts val="1000"/>
            </a:lnSpc>
            <a:defRPr sz="1000"/>
          </a:pPr>
          <a:r>
            <a:rPr lang="ja-JP" altLang="en-US" sz="900" b="0" i="0" u="none" strike="noStrike" baseline="0">
              <a:solidFill>
                <a:srgbClr val="000000"/>
              </a:solidFill>
              <a:latin typeface="ＭＳ Ｐゴシック"/>
              <a:ea typeface="ＭＳ Ｐゴシック"/>
            </a:rPr>
            <a:t>ポ　ン　プ　場</a:t>
          </a:r>
        </a:p>
      </xdr:txBody>
    </xdr:sp>
    <xdr:clientData/>
  </xdr:twoCellAnchor>
  <xdr:twoCellAnchor>
    <xdr:from>
      <xdr:col>8</xdr:col>
      <xdr:colOff>0</xdr:colOff>
      <xdr:row>40</xdr:row>
      <xdr:rowOff>0</xdr:rowOff>
    </xdr:from>
    <xdr:to>
      <xdr:col>9</xdr:col>
      <xdr:colOff>0</xdr:colOff>
      <xdr:row>43</xdr:row>
      <xdr:rowOff>0</xdr:rowOff>
    </xdr:to>
    <xdr:sp macro="" textlink="">
      <xdr:nvSpPr>
        <xdr:cNvPr id="6" name="Text Box 35">
          <a:extLst>
            <a:ext uri="{FF2B5EF4-FFF2-40B4-BE49-F238E27FC236}">
              <a16:creationId xmlns:a16="http://schemas.microsoft.com/office/drawing/2014/main" id="{71EA5D73-AFC1-4247-BB0A-E22C8A892AA3}"/>
            </a:ext>
          </a:extLst>
        </xdr:cNvPr>
        <xdr:cNvSpPr txBox="1">
          <a:spLocks noChangeArrowheads="1"/>
        </xdr:cNvSpPr>
      </xdr:nvSpPr>
      <xdr:spPr bwMode="auto">
        <a:xfrm>
          <a:off x="8258175" y="12353925"/>
          <a:ext cx="1247775" cy="1209675"/>
        </a:xfrm>
        <a:prstGeom prst="rect">
          <a:avLst/>
        </a:prstGeom>
        <a:noFill/>
        <a:ln>
          <a:noFill/>
        </a:ln>
      </xdr:spPr>
      <xdr:txBody>
        <a:bodyPr vertOverflow="clip" wrap="square" lIns="18288" tIns="18288" rIns="18288" bIns="18288" anchor="ctr" upright="1"/>
        <a:lstStyle/>
        <a:p>
          <a:pPr algn="ctr" rtl="0">
            <a:defRPr sz="1000"/>
          </a:pPr>
          <a:r>
            <a:rPr lang="ja-JP" altLang="en-US" sz="900" b="0" i="0" u="none" strike="noStrike" baseline="0">
              <a:solidFill>
                <a:srgbClr val="000000"/>
              </a:solidFill>
              <a:latin typeface="ＭＳ Ｐゴシック"/>
              <a:ea typeface="ＭＳ Ｐゴシック"/>
            </a:rPr>
            <a:t>阿蔵中継ポンプ場</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39</xdr:col>
      <xdr:colOff>7747000</xdr:colOff>
      <xdr:row>5</xdr:row>
      <xdr:rowOff>0</xdr:rowOff>
    </xdr:from>
    <xdr:to>
      <xdr:col>40</xdr:col>
      <xdr:colOff>8483600</xdr:colOff>
      <xdr:row>5</xdr:row>
      <xdr:rowOff>0</xdr:rowOff>
    </xdr:to>
    <xdr:sp macro="" textlink="">
      <xdr:nvSpPr>
        <xdr:cNvPr id="2" name="Line 1">
          <a:extLst>
            <a:ext uri="{FF2B5EF4-FFF2-40B4-BE49-F238E27FC236}">
              <a16:creationId xmlns:a16="http://schemas.microsoft.com/office/drawing/2014/main" id="{59DA30CD-6F2A-438A-851D-51FC99320BB8}"/>
            </a:ext>
          </a:extLst>
        </xdr:cNvPr>
        <xdr:cNvSpPr>
          <a:spLocks noChangeShapeType="1"/>
        </xdr:cNvSpPr>
      </xdr:nvSpPr>
      <xdr:spPr bwMode="auto">
        <a:xfrm flipH="1" flipV="1">
          <a:off x="24650700" y="1095375"/>
          <a:ext cx="5715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0">
              <a:solidFill>
                <a:srgbClr val="000000"/>
              </a:solidFill>
              <a:round/>
              <a:headEnd/>
              <a:tailEnd/>
            </a14:hiddenLine>
          </a:ext>
        </a:extLst>
      </xdr:spPr>
    </xdr:sp>
    <xdr:clientData/>
  </xdr:twoCellAnchor>
  <xdr:twoCellAnchor>
    <xdr:from>
      <xdr:col>39</xdr:col>
      <xdr:colOff>7747000</xdr:colOff>
      <xdr:row>5</xdr:row>
      <xdr:rowOff>0</xdr:rowOff>
    </xdr:from>
    <xdr:to>
      <xdr:col>40</xdr:col>
      <xdr:colOff>8483600</xdr:colOff>
      <xdr:row>5</xdr:row>
      <xdr:rowOff>0</xdr:rowOff>
    </xdr:to>
    <xdr:sp macro="" textlink="">
      <xdr:nvSpPr>
        <xdr:cNvPr id="3" name="Line 1">
          <a:extLst>
            <a:ext uri="{FF2B5EF4-FFF2-40B4-BE49-F238E27FC236}">
              <a16:creationId xmlns:a16="http://schemas.microsoft.com/office/drawing/2014/main" id="{A08F4DDE-7F23-4207-BC3A-D64C7A07D496}"/>
            </a:ext>
          </a:extLst>
        </xdr:cNvPr>
        <xdr:cNvSpPr>
          <a:spLocks noChangeShapeType="1"/>
        </xdr:cNvSpPr>
      </xdr:nvSpPr>
      <xdr:spPr bwMode="auto">
        <a:xfrm flipH="1" flipV="1">
          <a:off x="24650700" y="1095375"/>
          <a:ext cx="5715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0">
              <a:solidFill>
                <a:srgbClr val="000000"/>
              </a:solidFill>
              <a:round/>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00&#12304;&#35506;&#12288;&#20849;&#12288;&#36890;&#12305;/905%20&#38745;&#23713;&#30476;&#12398;&#37117;&#24066;&#35336;&#30011;&#65288;&#36039;&#26009;&#32232;&#65289;/R7/08_&#20844;&#34920;&#20316;&#26989;&#65288;&#26368;&#32066;&#29256;&#65289;/&#12487;&#12540;&#12479;&#37197;&#24067;&#29992;%20&#40658;&#20803;&#12487;&#12540;&#12479;/10-1-1&#65288;2&#65289;&#65374;&#65288;4%20&#65289;&#12288;&#36335;&#32218;&#24310;&#38263;&#20869;&#35379;&#12289;&#36947;&#36335;&#21306;&#20998;&#21029;&#20869;&#35379;&#12289;&#25913;&#33391;&#29575;&#65288;&#8251;&#35079;&#25968;&#12471;&#12540;&#12488;&#65289;&#96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２）路線延長合計"/>
      <sheetName val="（３）区分内訳①自動車専"/>
      <sheetName val="（３）区分内訳②幹線道路 "/>
      <sheetName val="（３）区分内訳③区画道路"/>
      <sheetName val="（３）区分内訳④特殊街路"/>
      <sheetName val="（４）改良率"/>
    </sheetNames>
    <sheetDataSet>
      <sheetData sheetId="0">
        <row r="5">
          <cell r="A5" t="str">
            <v>南伊豆町</v>
          </cell>
        </row>
        <row r="6">
          <cell r="A6" t="str">
            <v>下田市</v>
          </cell>
        </row>
        <row r="7">
          <cell r="A7" t="str">
            <v>河津町</v>
          </cell>
        </row>
        <row r="8">
          <cell r="A8" t="str">
            <v>東伊豆町</v>
          </cell>
        </row>
        <row r="9">
          <cell r="A9" t="str">
            <v>伊東市</v>
          </cell>
        </row>
        <row r="10">
          <cell r="A10" t="str">
            <v>熱海市</v>
          </cell>
        </row>
        <row r="11">
          <cell r="A11" t="str">
            <v>伊豆市</v>
          </cell>
        </row>
        <row r="12">
          <cell r="A12" t="str">
            <v>伊豆の国市</v>
          </cell>
        </row>
        <row r="13">
          <cell r="A13" t="str">
            <v>函南町</v>
          </cell>
        </row>
        <row r="14">
          <cell r="A14" t="str">
            <v>御殿場市</v>
          </cell>
        </row>
        <row r="15">
          <cell r="A15" t="str">
            <v>小山町</v>
          </cell>
        </row>
        <row r="16">
          <cell r="A16" t="str">
            <v>三島市</v>
          </cell>
        </row>
        <row r="17">
          <cell r="A17" t="str">
            <v>沼津市</v>
          </cell>
        </row>
        <row r="18">
          <cell r="A18" t="str">
            <v>長泉町</v>
          </cell>
        </row>
        <row r="19">
          <cell r="A19" t="str">
            <v>清水町</v>
          </cell>
        </row>
        <row r="20">
          <cell r="A20" t="str">
            <v>裾野市</v>
          </cell>
        </row>
        <row r="21">
          <cell r="A21" t="str">
            <v>富士市</v>
          </cell>
        </row>
        <row r="22">
          <cell r="A22" t="str">
            <v>富士宮市</v>
          </cell>
        </row>
        <row r="23">
          <cell r="A23" t="str">
            <v>静岡市</v>
          </cell>
        </row>
        <row r="24">
          <cell r="A24" t="str">
            <v>藤枝市</v>
          </cell>
        </row>
        <row r="25">
          <cell r="A25" t="str">
            <v>焼津市</v>
          </cell>
        </row>
        <row r="26">
          <cell r="A26" t="str">
            <v>島田市</v>
          </cell>
        </row>
        <row r="27">
          <cell r="A27" t="str">
            <v>吉田町</v>
          </cell>
        </row>
        <row r="28">
          <cell r="A28" t="str">
            <v>牧之原市</v>
          </cell>
        </row>
        <row r="29">
          <cell r="A29" t="str">
            <v>御前崎市</v>
          </cell>
        </row>
        <row r="30">
          <cell r="A30" t="str">
            <v>掛川市</v>
          </cell>
        </row>
        <row r="31">
          <cell r="A31" t="str">
            <v>菊川市</v>
          </cell>
        </row>
        <row r="32">
          <cell r="A32" t="str">
            <v>袋井市</v>
          </cell>
        </row>
        <row r="33">
          <cell r="A33" t="str">
            <v>森町</v>
          </cell>
        </row>
        <row r="34">
          <cell r="A34" t="str">
            <v>磐田市</v>
          </cell>
        </row>
        <row r="35">
          <cell r="A35" t="str">
            <v>浜松市</v>
          </cell>
        </row>
        <row r="36">
          <cell r="A36" t="str">
            <v>湖西市</v>
          </cell>
        </row>
        <row r="37">
          <cell r="A37" t="str">
            <v>合計</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externalLinkPath" Target="/000&#12304;&#35506;&#12288;&#20849;&#12288;&#36890;&#12305;/905%20&#38745;&#23713;&#30476;&#12398;&#37117;&#24066;&#35336;&#30011;&#65288;&#36039;&#26009;&#32232;&#65289;/R7/08_&#20844;&#34920;&#20316;&#26989;&#65288;&#26368;&#32066;&#29256;&#65289;/&#12487;&#12540;&#12479;&#37197;&#24067;&#29992;%20&#40658;&#20803;&#12487;&#12540;&#12479;/10-1-1&#65288;2&#65289;&#65374;&#65288;4%20&#65289;&#12288;&#36335;&#32218;&#24310;&#38263;&#20869;&#35379;&#12289;&#36947;&#36335;&#21306;&#20998;&#21029;&#20869;&#35379;&#12289;&#25913;&#33391;&#29575;&#65288;&#8251;&#35079;&#25968;&#12471;&#12540;&#12488;&#65289;&#9678;.xlsx" TargetMode="External"/><Relationship Id="rId1" Type="http://schemas.openxmlformats.org/officeDocument/2006/relationships/externalLinkPath" Target="/000&#12304;&#35506;&#12288;&#20849;&#12288;&#36890;&#12305;/905%20&#38745;&#23713;&#30476;&#12398;&#37117;&#24066;&#35336;&#30011;&#65288;&#36039;&#26009;&#32232;&#65289;/R7/08_&#20844;&#34920;&#20316;&#26989;&#65288;&#26368;&#32066;&#29256;&#65289;/&#12487;&#12540;&#12479;&#37197;&#24067;&#29992;%20&#40658;&#20803;&#12487;&#12540;&#12479;/10-1-1&#65288;2&#65289;&#65374;&#65288;4%20&#65289;&#12288;&#36335;&#32218;&#24310;&#38263;&#20869;&#35379;&#12289;&#36947;&#36335;&#21306;&#20998;&#21029;&#20869;&#35379;&#12289;&#25913;&#33391;&#29575;&#65288;&#8251;&#35079;&#25968;&#12471;&#12540;&#12488;&#65289;&#9678;.xlsx"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6.bin"/><Relationship Id="rId4" Type="http://schemas.openxmlformats.org/officeDocument/2006/relationships/comments" Target="../comments4.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68"/>
  <sheetViews>
    <sheetView tabSelected="1" view="pageBreakPreview" zoomScale="25" zoomScaleNormal="40" zoomScaleSheetLayoutView="25" workbookViewId="0">
      <pane ySplit="4" topLeftCell="A14" activePane="bottomLeft" state="frozen"/>
      <selection pane="bottomLeft" activeCell="E25" sqref="E25"/>
    </sheetView>
  </sheetViews>
  <sheetFormatPr defaultColWidth="9" defaultRowHeight="13"/>
  <cols>
    <col min="1" max="20" width="24.453125" style="4" customWidth="1"/>
    <col min="21" max="24" width="9" style="4"/>
    <col min="25" max="16384" width="9" style="1"/>
  </cols>
  <sheetData>
    <row r="1" spans="1:20" ht="29.25" customHeight="1">
      <c r="A1" s="3328" t="s">
        <v>86</v>
      </c>
      <c r="B1" s="3328"/>
      <c r="C1" s="3328"/>
      <c r="D1" s="3"/>
    </row>
    <row r="2" spans="1:20" ht="21.75" customHeight="1" thickBot="1">
      <c r="A2" s="3329" t="s">
        <v>107</v>
      </c>
      <c r="B2" s="3329"/>
    </row>
    <row r="3" spans="1:20" ht="29.25" customHeight="1" thickBot="1">
      <c r="A3" s="3314" t="s">
        <v>91</v>
      </c>
      <c r="B3" s="3315"/>
      <c r="C3" s="3314" t="s">
        <v>92</v>
      </c>
      <c r="D3" s="3315"/>
      <c r="E3" s="3314" t="s">
        <v>93</v>
      </c>
      <c r="F3" s="3315"/>
      <c r="G3" s="3314" t="s">
        <v>94</v>
      </c>
      <c r="H3" s="3315"/>
      <c r="I3" s="3314" t="s">
        <v>95</v>
      </c>
      <c r="J3" s="3315"/>
      <c r="K3" s="3314" t="s">
        <v>96</v>
      </c>
      <c r="L3" s="3315"/>
      <c r="M3" s="3314" t="s">
        <v>97</v>
      </c>
      <c r="N3" s="3315"/>
      <c r="O3" s="3314" t="s">
        <v>98</v>
      </c>
      <c r="P3" s="3315"/>
      <c r="Q3" s="3314" t="s">
        <v>108</v>
      </c>
      <c r="R3" s="3315"/>
      <c r="S3" s="3314" t="s">
        <v>135</v>
      </c>
      <c r="T3" s="3315"/>
    </row>
    <row r="4" spans="1:20" ht="30" customHeight="1" thickBot="1">
      <c r="A4" s="5" t="s">
        <v>51</v>
      </c>
      <c r="B4" s="6" t="s">
        <v>52</v>
      </c>
      <c r="C4" s="5" t="s">
        <v>51</v>
      </c>
      <c r="D4" s="6" t="s">
        <v>52</v>
      </c>
      <c r="E4" s="5" t="s">
        <v>51</v>
      </c>
      <c r="F4" s="6" t="s">
        <v>52</v>
      </c>
      <c r="G4" s="5" t="s">
        <v>51</v>
      </c>
      <c r="H4" s="6" t="s">
        <v>52</v>
      </c>
      <c r="I4" s="5" t="s">
        <v>51</v>
      </c>
      <c r="J4" s="6" t="s">
        <v>52</v>
      </c>
      <c r="K4" s="5" t="s">
        <v>51</v>
      </c>
      <c r="L4" s="6" t="s">
        <v>52</v>
      </c>
      <c r="M4" s="5" t="s">
        <v>51</v>
      </c>
      <c r="N4" s="6" t="s">
        <v>52</v>
      </c>
      <c r="O4" s="5" t="s">
        <v>51</v>
      </c>
      <c r="P4" s="6" t="s">
        <v>52</v>
      </c>
      <c r="Q4" s="5" t="s">
        <v>51</v>
      </c>
      <c r="R4" s="6" t="s">
        <v>52</v>
      </c>
      <c r="S4" s="5" t="s">
        <v>51</v>
      </c>
      <c r="T4" s="6" t="s">
        <v>52</v>
      </c>
    </row>
    <row r="5" spans="1:20" ht="34.5" customHeight="1">
      <c r="A5" s="7" t="s">
        <v>53</v>
      </c>
      <c r="B5" s="8" t="s">
        <v>12</v>
      </c>
      <c r="C5" s="23" t="s">
        <v>53</v>
      </c>
      <c r="D5" s="22" t="s">
        <v>12</v>
      </c>
      <c r="E5" s="23" t="s">
        <v>53</v>
      </c>
      <c r="F5" s="22" t="s">
        <v>12</v>
      </c>
      <c r="G5" s="23" t="s">
        <v>53</v>
      </c>
      <c r="H5" s="22" t="s">
        <v>12</v>
      </c>
      <c r="I5" s="23" t="s">
        <v>53</v>
      </c>
      <c r="J5" s="22" t="s">
        <v>12</v>
      </c>
      <c r="K5" s="23" t="s">
        <v>53</v>
      </c>
      <c r="L5" s="22" t="s">
        <v>12</v>
      </c>
      <c r="M5" s="23" t="s">
        <v>53</v>
      </c>
      <c r="N5" s="22" t="s">
        <v>12</v>
      </c>
      <c r="O5" s="23" t="s">
        <v>53</v>
      </c>
      <c r="P5" s="22" t="s">
        <v>12</v>
      </c>
      <c r="Q5" s="23" t="s">
        <v>53</v>
      </c>
      <c r="R5" s="22" t="s">
        <v>12</v>
      </c>
      <c r="S5" s="23" t="s">
        <v>53</v>
      </c>
      <c r="T5" s="22" t="s">
        <v>12</v>
      </c>
    </row>
    <row r="6" spans="1:20" ht="34.5" customHeight="1">
      <c r="A6" s="21" t="s">
        <v>3</v>
      </c>
      <c r="B6" s="9" t="s">
        <v>0</v>
      </c>
      <c r="C6" s="21" t="s">
        <v>3</v>
      </c>
      <c r="D6" s="10" t="s">
        <v>0</v>
      </c>
      <c r="E6" s="21" t="s">
        <v>3</v>
      </c>
      <c r="F6" s="10" t="s">
        <v>0</v>
      </c>
      <c r="G6" s="21" t="s">
        <v>3</v>
      </c>
      <c r="H6" s="10" t="s">
        <v>0</v>
      </c>
      <c r="I6" s="21" t="s">
        <v>3</v>
      </c>
      <c r="J6" s="10" t="s">
        <v>0</v>
      </c>
      <c r="K6" s="21" t="s">
        <v>3</v>
      </c>
      <c r="L6" s="10" t="s">
        <v>0</v>
      </c>
      <c r="M6" s="21" t="s">
        <v>3</v>
      </c>
      <c r="N6" s="10" t="s">
        <v>0</v>
      </c>
      <c r="O6" s="21" t="s">
        <v>3</v>
      </c>
      <c r="P6" s="10" t="s">
        <v>0</v>
      </c>
      <c r="Q6" s="21" t="s">
        <v>3</v>
      </c>
      <c r="R6" s="10" t="s">
        <v>0</v>
      </c>
      <c r="S6" s="21" t="s">
        <v>3</v>
      </c>
      <c r="T6" s="10" t="s">
        <v>0</v>
      </c>
    </row>
    <row r="7" spans="1:20" ht="34.5" customHeight="1">
      <c r="A7" s="21" t="s">
        <v>4</v>
      </c>
      <c r="B7" s="11" t="s">
        <v>13</v>
      </c>
      <c r="C7" s="21" t="s">
        <v>4</v>
      </c>
      <c r="D7" s="2" t="s">
        <v>13</v>
      </c>
      <c r="E7" s="21" t="s">
        <v>4</v>
      </c>
      <c r="F7" s="2" t="s">
        <v>13</v>
      </c>
      <c r="G7" s="21" t="s">
        <v>4</v>
      </c>
      <c r="H7" s="2" t="s">
        <v>13</v>
      </c>
      <c r="I7" s="21" t="s">
        <v>4</v>
      </c>
      <c r="J7" s="2" t="s">
        <v>13</v>
      </c>
      <c r="K7" s="21" t="s">
        <v>4</v>
      </c>
      <c r="L7" s="2" t="s">
        <v>13</v>
      </c>
      <c r="M7" s="21" t="s">
        <v>4</v>
      </c>
      <c r="N7" s="2" t="s">
        <v>13</v>
      </c>
      <c r="O7" s="21" t="s">
        <v>4</v>
      </c>
      <c r="P7" s="2" t="s">
        <v>13</v>
      </c>
      <c r="Q7" s="21" t="s">
        <v>4</v>
      </c>
      <c r="R7" s="2" t="s">
        <v>13</v>
      </c>
      <c r="S7" s="21" t="s">
        <v>4</v>
      </c>
      <c r="T7" s="2" t="s">
        <v>13</v>
      </c>
    </row>
    <row r="8" spans="1:20" ht="34.5" customHeight="1">
      <c r="A8" s="21" t="s">
        <v>5</v>
      </c>
      <c r="B8" s="11" t="s">
        <v>56</v>
      </c>
      <c r="C8" s="21" t="s">
        <v>5</v>
      </c>
      <c r="D8" s="2" t="s">
        <v>56</v>
      </c>
      <c r="E8" s="21" t="s">
        <v>5</v>
      </c>
      <c r="F8" s="2" t="s">
        <v>56</v>
      </c>
      <c r="G8" s="21" t="s">
        <v>5</v>
      </c>
      <c r="H8" s="2" t="s">
        <v>56</v>
      </c>
      <c r="I8" s="21" t="s">
        <v>5</v>
      </c>
      <c r="J8" s="2" t="s">
        <v>56</v>
      </c>
      <c r="K8" s="21" t="s">
        <v>5</v>
      </c>
      <c r="L8" s="2" t="s">
        <v>56</v>
      </c>
      <c r="M8" s="21" t="s">
        <v>5</v>
      </c>
      <c r="N8" s="2" t="s">
        <v>56</v>
      </c>
      <c r="O8" s="21" t="s">
        <v>5</v>
      </c>
      <c r="P8" s="2" t="s">
        <v>56</v>
      </c>
      <c r="Q8" s="21" t="s">
        <v>5</v>
      </c>
      <c r="R8" s="2" t="s">
        <v>56</v>
      </c>
      <c r="S8" s="21" t="s">
        <v>5</v>
      </c>
      <c r="T8" s="2" t="s">
        <v>56</v>
      </c>
    </row>
    <row r="9" spans="1:20" ht="34.5" customHeight="1">
      <c r="A9" s="21" t="s">
        <v>6</v>
      </c>
      <c r="B9" s="11" t="s">
        <v>1</v>
      </c>
      <c r="C9" s="21" t="s">
        <v>6</v>
      </c>
      <c r="D9" s="2" t="s">
        <v>1</v>
      </c>
      <c r="E9" s="21" t="s">
        <v>6</v>
      </c>
      <c r="F9" s="2" t="s">
        <v>1</v>
      </c>
      <c r="G9" s="21" t="s">
        <v>6</v>
      </c>
      <c r="H9" s="2" t="s">
        <v>1</v>
      </c>
      <c r="I9" s="21" t="s">
        <v>6</v>
      </c>
      <c r="J9" s="2" t="s">
        <v>1</v>
      </c>
      <c r="K9" s="21" t="s">
        <v>6</v>
      </c>
      <c r="L9" s="2" t="s">
        <v>1</v>
      </c>
      <c r="M9" s="21" t="s">
        <v>6</v>
      </c>
      <c r="N9" s="2" t="s">
        <v>1</v>
      </c>
      <c r="O9" s="21" t="s">
        <v>6</v>
      </c>
      <c r="P9" s="2" t="s">
        <v>1</v>
      </c>
      <c r="Q9" s="21" t="s">
        <v>6</v>
      </c>
      <c r="R9" s="2" t="s">
        <v>1</v>
      </c>
      <c r="S9" s="21" t="s">
        <v>6</v>
      </c>
      <c r="T9" s="2" t="s">
        <v>1</v>
      </c>
    </row>
    <row r="10" spans="1:20" ht="34.5" customHeight="1">
      <c r="A10" s="21" t="s">
        <v>7</v>
      </c>
      <c r="B10" s="11" t="s">
        <v>2</v>
      </c>
      <c r="C10" s="21" t="s">
        <v>7</v>
      </c>
      <c r="D10" s="2" t="s">
        <v>2</v>
      </c>
      <c r="E10" s="21" t="s">
        <v>7</v>
      </c>
      <c r="F10" s="2" t="s">
        <v>2</v>
      </c>
      <c r="G10" s="21" t="s">
        <v>7</v>
      </c>
      <c r="H10" s="2" t="s">
        <v>2</v>
      </c>
      <c r="I10" s="21" t="s">
        <v>7</v>
      </c>
      <c r="J10" s="2" t="s">
        <v>2</v>
      </c>
      <c r="K10" s="21" t="s">
        <v>7</v>
      </c>
      <c r="L10" s="2" t="s">
        <v>2</v>
      </c>
      <c r="M10" s="21" t="s">
        <v>7</v>
      </c>
      <c r="N10" s="2" t="s">
        <v>2</v>
      </c>
      <c r="O10" s="21" t="s">
        <v>7</v>
      </c>
      <c r="P10" s="2" t="s">
        <v>2</v>
      </c>
      <c r="Q10" s="21" t="s">
        <v>7</v>
      </c>
      <c r="R10" s="2" t="s">
        <v>2</v>
      </c>
      <c r="S10" s="21" t="s">
        <v>7</v>
      </c>
      <c r="T10" s="2" t="s">
        <v>2</v>
      </c>
    </row>
    <row r="11" spans="1:20" ht="34.5" customHeight="1">
      <c r="A11" s="3310" t="s">
        <v>111</v>
      </c>
      <c r="B11" s="12" t="s">
        <v>57</v>
      </c>
      <c r="C11" s="3310" t="s">
        <v>111</v>
      </c>
      <c r="D11" s="12" t="s">
        <v>57</v>
      </c>
      <c r="E11" s="3310" t="s">
        <v>111</v>
      </c>
      <c r="F11" s="11" t="s">
        <v>75</v>
      </c>
      <c r="G11" s="3310" t="s">
        <v>111</v>
      </c>
      <c r="H11" s="13" t="s">
        <v>75</v>
      </c>
      <c r="I11" s="3310" t="s">
        <v>111</v>
      </c>
      <c r="J11" s="2" t="s">
        <v>75</v>
      </c>
      <c r="K11" s="3310" t="s">
        <v>111</v>
      </c>
      <c r="L11" s="2" t="s">
        <v>75</v>
      </c>
      <c r="M11" s="3310" t="s">
        <v>111</v>
      </c>
      <c r="N11" s="2" t="s">
        <v>75</v>
      </c>
      <c r="O11" s="3310" t="s">
        <v>111</v>
      </c>
      <c r="P11" s="2" t="s">
        <v>75</v>
      </c>
      <c r="Q11" s="25" t="s">
        <v>109</v>
      </c>
      <c r="R11" s="2" t="s">
        <v>75</v>
      </c>
      <c r="S11" s="25" t="s">
        <v>110</v>
      </c>
      <c r="T11" s="2" t="s">
        <v>75</v>
      </c>
    </row>
    <row r="12" spans="1:20" ht="34.5" customHeight="1">
      <c r="A12" s="3311"/>
      <c r="B12" s="12" t="s">
        <v>14</v>
      </c>
      <c r="C12" s="3311"/>
      <c r="D12" s="12" t="s">
        <v>14</v>
      </c>
      <c r="E12" s="3311"/>
      <c r="F12" s="11" t="s">
        <v>14</v>
      </c>
      <c r="G12" s="3311"/>
      <c r="H12" s="3330" t="s">
        <v>89</v>
      </c>
      <c r="I12" s="3311"/>
      <c r="J12" s="3302" t="s">
        <v>76</v>
      </c>
      <c r="K12" s="3311"/>
      <c r="L12" s="3302" t="s">
        <v>76</v>
      </c>
      <c r="M12" s="3311"/>
      <c r="N12" s="3302" t="s">
        <v>76</v>
      </c>
      <c r="O12" s="3311"/>
      <c r="P12" s="3302" t="s">
        <v>76</v>
      </c>
      <c r="Q12" s="3313" t="s">
        <v>112</v>
      </c>
      <c r="R12" s="3302" t="s">
        <v>76</v>
      </c>
      <c r="S12" s="3313" t="s">
        <v>113</v>
      </c>
      <c r="T12" s="3302" t="s">
        <v>76</v>
      </c>
    </row>
    <row r="13" spans="1:20" ht="34.5" customHeight="1">
      <c r="A13" s="3311"/>
      <c r="B13" s="12" t="s">
        <v>58</v>
      </c>
      <c r="C13" s="3311"/>
      <c r="D13" s="12" t="s">
        <v>58</v>
      </c>
      <c r="E13" s="3311"/>
      <c r="F13" s="11" t="s">
        <v>58</v>
      </c>
      <c r="G13" s="3311"/>
      <c r="H13" s="3331"/>
      <c r="I13" s="3311"/>
      <c r="J13" s="3305"/>
      <c r="K13" s="3311"/>
      <c r="L13" s="3305"/>
      <c r="M13" s="3311"/>
      <c r="N13" s="3305"/>
      <c r="O13" s="3311"/>
      <c r="P13" s="3305"/>
      <c r="Q13" s="3300"/>
      <c r="R13" s="3305"/>
      <c r="S13" s="3300"/>
      <c r="T13" s="3305"/>
    </row>
    <row r="14" spans="1:20" ht="34.5" customHeight="1">
      <c r="A14" s="3311"/>
      <c r="B14" s="12" t="s">
        <v>15</v>
      </c>
      <c r="C14" s="3311"/>
      <c r="D14" s="12" t="s">
        <v>15</v>
      </c>
      <c r="E14" s="3311"/>
      <c r="F14" s="11" t="s">
        <v>15</v>
      </c>
      <c r="G14" s="3311"/>
      <c r="H14" s="3332"/>
      <c r="I14" s="3311"/>
      <c r="J14" s="3306"/>
      <c r="K14" s="3311"/>
      <c r="L14" s="3306"/>
      <c r="M14" s="3311"/>
      <c r="N14" s="3306"/>
      <c r="O14" s="3311"/>
      <c r="P14" s="3306"/>
      <c r="Q14" s="3300"/>
      <c r="R14" s="3306"/>
      <c r="S14" s="3300"/>
      <c r="T14" s="3306"/>
    </row>
    <row r="15" spans="1:20" ht="34.5" customHeight="1">
      <c r="A15" s="3311"/>
      <c r="B15" s="12" t="s">
        <v>16</v>
      </c>
      <c r="C15" s="3311"/>
      <c r="D15" s="12" t="s">
        <v>16</v>
      </c>
      <c r="E15" s="3311"/>
      <c r="F15" s="11" t="s">
        <v>16</v>
      </c>
      <c r="G15" s="3311"/>
      <c r="H15" s="13" t="s">
        <v>16</v>
      </c>
      <c r="I15" s="3312"/>
      <c r="J15" s="2" t="s">
        <v>16</v>
      </c>
      <c r="K15" s="3312"/>
      <c r="L15" s="2" t="s">
        <v>16</v>
      </c>
      <c r="M15" s="3312"/>
      <c r="N15" s="2" t="s">
        <v>16</v>
      </c>
      <c r="O15" s="3312"/>
      <c r="P15" s="2" t="s">
        <v>16</v>
      </c>
      <c r="Q15" s="3301"/>
      <c r="R15" s="2" t="s">
        <v>16</v>
      </c>
      <c r="S15" s="3301"/>
      <c r="T15" s="2" t="s">
        <v>16</v>
      </c>
    </row>
    <row r="16" spans="1:20" ht="34.5" customHeight="1">
      <c r="A16" s="3316" t="s">
        <v>114</v>
      </c>
      <c r="B16" s="11" t="s">
        <v>17</v>
      </c>
      <c r="C16" s="3316" t="s">
        <v>114</v>
      </c>
      <c r="D16" s="2" t="s">
        <v>17</v>
      </c>
      <c r="E16" s="3316" t="s">
        <v>114</v>
      </c>
      <c r="F16" s="2" t="s">
        <v>17</v>
      </c>
      <c r="G16" s="3316" t="s">
        <v>114</v>
      </c>
      <c r="H16" s="2" t="s">
        <v>17</v>
      </c>
      <c r="I16" s="3316" t="s">
        <v>114</v>
      </c>
      <c r="J16" s="24" t="s">
        <v>17</v>
      </c>
      <c r="K16" s="3316" t="s">
        <v>114</v>
      </c>
      <c r="L16" s="24" t="s">
        <v>17</v>
      </c>
      <c r="M16" s="3316" t="s">
        <v>114</v>
      </c>
      <c r="N16" s="24" t="s">
        <v>17</v>
      </c>
      <c r="O16" s="3316" t="s">
        <v>114</v>
      </c>
      <c r="P16" s="24" t="s">
        <v>17</v>
      </c>
      <c r="Q16" s="3316" t="s">
        <v>114</v>
      </c>
      <c r="R16" s="24" t="s">
        <v>17</v>
      </c>
      <c r="S16" s="3333" t="s">
        <v>74</v>
      </c>
      <c r="T16" s="24" t="s">
        <v>17</v>
      </c>
    </row>
    <row r="17" spans="1:20" ht="34.5" customHeight="1">
      <c r="A17" s="3317"/>
      <c r="B17" s="11" t="s">
        <v>18</v>
      </c>
      <c r="C17" s="3317"/>
      <c r="D17" s="2" t="s">
        <v>18</v>
      </c>
      <c r="E17" s="3317"/>
      <c r="F17" s="2" t="s">
        <v>18</v>
      </c>
      <c r="G17" s="3317"/>
      <c r="H17" s="2" t="s">
        <v>18</v>
      </c>
      <c r="I17" s="3317"/>
      <c r="J17" s="2" t="s">
        <v>18</v>
      </c>
      <c r="K17" s="3317"/>
      <c r="L17" s="2" t="s">
        <v>18</v>
      </c>
      <c r="M17" s="3317"/>
      <c r="N17" s="2" t="s">
        <v>18</v>
      </c>
      <c r="O17" s="3317"/>
      <c r="P17" s="2" t="s">
        <v>18</v>
      </c>
      <c r="Q17" s="3317"/>
      <c r="R17" s="2" t="s">
        <v>18</v>
      </c>
      <c r="S17" s="3317"/>
      <c r="T17" s="2" t="s">
        <v>18</v>
      </c>
    </row>
    <row r="18" spans="1:20" ht="34.5" customHeight="1">
      <c r="A18" s="3316" t="s">
        <v>115</v>
      </c>
      <c r="B18" s="11" t="s">
        <v>19</v>
      </c>
      <c r="C18" s="3316" t="s">
        <v>115</v>
      </c>
      <c r="D18" s="2" t="s">
        <v>19</v>
      </c>
      <c r="E18" s="3316" t="s">
        <v>115</v>
      </c>
      <c r="F18" s="2" t="s">
        <v>19</v>
      </c>
      <c r="G18" s="3316" t="s">
        <v>115</v>
      </c>
      <c r="H18" s="2" t="s">
        <v>19</v>
      </c>
      <c r="I18" s="3316" t="s">
        <v>115</v>
      </c>
      <c r="J18" s="2" t="s">
        <v>19</v>
      </c>
      <c r="K18" s="3316" t="s">
        <v>115</v>
      </c>
      <c r="L18" s="2" t="s">
        <v>19</v>
      </c>
      <c r="M18" s="3316" t="s">
        <v>115</v>
      </c>
      <c r="N18" s="2" t="s">
        <v>19</v>
      </c>
      <c r="O18" s="3316" t="s">
        <v>115</v>
      </c>
      <c r="P18" s="2" t="s">
        <v>19</v>
      </c>
      <c r="Q18" s="3316" t="s">
        <v>115</v>
      </c>
      <c r="R18" s="2" t="s">
        <v>19</v>
      </c>
      <c r="S18" s="3316" t="s">
        <v>115</v>
      </c>
      <c r="T18" s="2" t="s">
        <v>19</v>
      </c>
    </row>
    <row r="19" spans="1:20" ht="34.5" customHeight="1">
      <c r="A19" s="3317"/>
      <c r="B19" s="11" t="s">
        <v>59</v>
      </c>
      <c r="C19" s="3317"/>
      <c r="D19" s="2" t="s">
        <v>59</v>
      </c>
      <c r="E19" s="3317"/>
      <c r="F19" s="2" t="s">
        <v>59</v>
      </c>
      <c r="G19" s="3317"/>
      <c r="H19" s="2" t="s">
        <v>59</v>
      </c>
      <c r="I19" s="3317"/>
      <c r="J19" s="2" t="s">
        <v>59</v>
      </c>
      <c r="K19" s="3317"/>
      <c r="L19" s="2" t="s">
        <v>59</v>
      </c>
      <c r="M19" s="3317"/>
      <c r="N19" s="2" t="s">
        <v>59</v>
      </c>
      <c r="O19" s="3317"/>
      <c r="P19" s="2" t="s">
        <v>59</v>
      </c>
      <c r="Q19" s="3317"/>
      <c r="R19" s="2" t="s">
        <v>59</v>
      </c>
      <c r="S19" s="3317"/>
      <c r="T19" s="2" t="s">
        <v>59</v>
      </c>
    </row>
    <row r="20" spans="1:20" ht="34.5" customHeight="1">
      <c r="A20" s="3317"/>
      <c r="B20" s="11" t="s">
        <v>60</v>
      </c>
      <c r="C20" s="3317"/>
      <c r="D20" s="2" t="s">
        <v>60</v>
      </c>
      <c r="E20" s="3317"/>
      <c r="F20" s="2" t="s">
        <v>60</v>
      </c>
      <c r="G20" s="3317"/>
      <c r="H20" s="2" t="s">
        <v>60</v>
      </c>
      <c r="I20" s="3317"/>
      <c r="J20" s="2" t="s">
        <v>60</v>
      </c>
      <c r="K20" s="3317"/>
      <c r="L20" s="2" t="s">
        <v>60</v>
      </c>
      <c r="M20" s="3317"/>
      <c r="N20" s="2" t="s">
        <v>60</v>
      </c>
      <c r="O20" s="3317"/>
      <c r="P20" s="2" t="s">
        <v>60</v>
      </c>
      <c r="Q20" s="3317"/>
      <c r="R20" s="2" t="s">
        <v>60</v>
      </c>
      <c r="S20" s="3317"/>
      <c r="T20" s="2" t="s">
        <v>60</v>
      </c>
    </row>
    <row r="21" spans="1:20" ht="34.5" customHeight="1">
      <c r="A21" s="3317"/>
      <c r="B21" s="11" t="s">
        <v>61</v>
      </c>
      <c r="C21" s="3317"/>
      <c r="D21" s="2" t="s">
        <v>61</v>
      </c>
      <c r="E21" s="3317"/>
      <c r="F21" s="2" t="s">
        <v>61</v>
      </c>
      <c r="G21" s="3317"/>
      <c r="H21" s="2" t="s">
        <v>61</v>
      </c>
      <c r="I21" s="3317"/>
      <c r="J21" s="2" t="s">
        <v>61</v>
      </c>
      <c r="K21" s="3317"/>
      <c r="L21" s="2" t="s">
        <v>61</v>
      </c>
      <c r="M21" s="3317"/>
      <c r="N21" s="2" t="s">
        <v>61</v>
      </c>
      <c r="O21" s="3317"/>
      <c r="P21" s="2" t="s">
        <v>61</v>
      </c>
      <c r="Q21" s="3317"/>
      <c r="R21" s="2" t="s">
        <v>61</v>
      </c>
      <c r="S21" s="3317"/>
      <c r="T21" s="2" t="s">
        <v>61</v>
      </c>
    </row>
    <row r="22" spans="1:20" ht="34.5" customHeight="1">
      <c r="A22" s="21" t="s">
        <v>8</v>
      </c>
      <c r="B22" s="11" t="s">
        <v>20</v>
      </c>
      <c r="C22" s="21" t="s">
        <v>8</v>
      </c>
      <c r="D22" s="2" t="s">
        <v>20</v>
      </c>
      <c r="E22" s="21" t="s">
        <v>8</v>
      </c>
      <c r="F22" s="2" t="s">
        <v>20</v>
      </c>
      <c r="G22" s="21" t="s">
        <v>8</v>
      </c>
      <c r="H22" s="2" t="s">
        <v>20</v>
      </c>
      <c r="I22" s="21" t="s">
        <v>8</v>
      </c>
      <c r="J22" s="2" t="s">
        <v>20</v>
      </c>
      <c r="K22" s="21" t="s">
        <v>8</v>
      </c>
      <c r="L22" s="2" t="s">
        <v>20</v>
      </c>
      <c r="M22" s="21" t="s">
        <v>8</v>
      </c>
      <c r="N22" s="2" t="s">
        <v>20</v>
      </c>
      <c r="O22" s="21" t="s">
        <v>8</v>
      </c>
      <c r="P22" s="2" t="s">
        <v>20</v>
      </c>
      <c r="Q22" s="21" t="s">
        <v>8</v>
      </c>
      <c r="R22" s="2" t="s">
        <v>20</v>
      </c>
      <c r="S22" s="21" t="s">
        <v>8</v>
      </c>
      <c r="T22" s="2" t="s">
        <v>20</v>
      </c>
    </row>
    <row r="23" spans="1:20" ht="34.5" customHeight="1">
      <c r="A23" s="3317" t="s">
        <v>116</v>
      </c>
      <c r="B23" s="11" t="s">
        <v>21</v>
      </c>
      <c r="C23" s="3317" t="s">
        <v>116</v>
      </c>
      <c r="D23" s="2" t="s">
        <v>21</v>
      </c>
      <c r="E23" s="3317" t="s">
        <v>116</v>
      </c>
      <c r="F23" s="2" t="s">
        <v>21</v>
      </c>
      <c r="G23" s="3317" t="s">
        <v>116</v>
      </c>
      <c r="H23" s="2" t="s">
        <v>21</v>
      </c>
      <c r="I23" s="3317" t="s">
        <v>116</v>
      </c>
      <c r="J23" s="2" t="s">
        <v>21</v>
      </c>
      <c r="K23" s="3317" t="s">
        <v>116</v>
      </c>
      <c r="L23" s="2" t="s">
        <v>21</v>
      </c>
      <c r="M23" s="3317" t="s">
        <v>116</v>
      </c>
      <c r="N23" s="2" t="s">
        <v>21</v>
      </c>
      <c r="O23" s="3313" t="s">
        <v>117</v>
      </c>
      <c r="P23" s="3302" t="s">
        <v>21</v>
      </c>
      <c r="Q23" s="3313" t="s">
        <v>118</v>
      </c>
      <c r="R23" s="3302" t="s">
        <v>21</v>
      </c>
      <c r="S23" s="3313" t="s">
        <v>118</v>
      </c>
      <c r="T23" s="3302" t="s">
        <v>21</v>
      </c>
    </row>
    <row r="24" spans="1:20" ht="34.5" customHeight="1">
      <c r="A24" s="3317"/>
      <c r="B24" s="11" t="s">
        <v>22</v>
      </c>
      <c r="C24" s="3317"/>
      <c r="D24" s="2" t="s">
        <v>22</v>
      </c>
      <c r="E24" s="3317"/>
      <c r="F24" s="2" t="s">
        <v>22</v>
      </c>
      <c r="G24" s="3317"/>
      <c r="H24" s="2" t="s">
        <v>22</v>
      </c>
      <c r="I24" s="3317"/>
      <c r="J24" s="2" t="s">
        <v>22</v>
      </c>
      <c r="K24" s="3317"/>
      <c r="L24" s="2" t="s">
        <v>22</v>
      </c>
      <c r="M24" s="3317"/>
      <c r="N24" s="2" t="s">
        <v>22</v>
      </c>
      <c r="O24" s="3300"/>
      <c r="P24" s="3303"/>
      <c r="Q24" s="3300"/>
      <c r="R24" s="3303"/>
      <c r="S24" s="3300"/>
      <c r="T24" s="3303"/>
    </row>
    <row r="25" spans="1:20" ht="34.5" customHeight="1">
      <c r="A25" s="21" t="s">
        <v>9</v>
      </c>
      <c r="B25" s="11" t="s">
        <v>62</v>
      </c>
      <c r="C25" s="21" t="s">
        <v>9</v>
      </c>
      <c r="D25" s="2" t="s">
        <v>62</v>
      </c>
      <c r="E25" s="21" t="s">
        <v>9</v>
      </c>
      <c r="F25" s="2" t="s">
        <v>62</v>
      </c>
      <c r="G25" s="21" t="s">
        <v>9</v>
      </c>
      <c r="H25" s="2" t="s">
        <v>62</v>
      </c>
      <c r="I25" s="21" t="s">
        <v>9</v>
      </c>
      <c r="J25" s="2" t="s">
        <v>62</v>
      </c>
      <c r="K25" s="21" t="s">
        <v>9</v>
      </c>
      <c r="L25" s="2" t="s">
        <v>62</v>
      </c>
      <c r="M25" s="21" t="s">
        <v>9</v>
      </c>
      <c r="N25" s="13" t="s">
        <v>22</v>
      </c>
      <c r="O25" s="3300"/>
      <c r="P25" s="3302" t="s">
        <v>22</v>
      </c>
      <c r="Q25" s="3300"/>
      <c r="R25" s="3302" t="s">
        <v>22</v>
      </c>
      <c r="S25" s="3300"/>
      <c r="T25" s="3302" t="s">
        <v>22</v>
      </c>
    </row>
    <row r="26" spans="1:20" ht="34.5" customHeight="1">
      <c r="A26" s="3317" t="s">
        <v>119</v>
      </c>
      <c r="B26" s="11" t="s">
        <v>23</v>
      </c>
      <c r="C26" s="3317" t="s">
        <v>119</v>
      </c>
      <c r="D26" s="2" t="s">
        <v>23</v>
      </c>
      <c r="E26" s="3317" t="s">
        <v>119</v>
      </c>
      <c r="F26" s="2" t="s">
        <v>23</v>
      </c>
      <c r="G26" s="25" t="s">
        <v>99</v>
      </c>
      <c r="H26" s="2" t="s">
        <v>23</v>
      </c>
      <c r="I26" s="21" t="s">
        <v>55</v>
      </c>
      <c r="J26" s="2" t="s">
        <v>23</v>
      </c>
      <c r="K26" s="21" t="s">
        <v>55</v>
      </c>
      <c r="L26" s="14" t="s">
        <v>21</v>
      </c>
      <c r="M26" s="21" t="s">
        <v>55</v>
      </c>
      <c r="N26" s="15" t="s">
        <v>21</v>
      </c>
      <c r="O26" s="3301"/>
      <c r="P26" s="3303"/>
      <c r="Q26" s="3301"/>
      <c r="R26" s="3303"/>
      <c r="S26" s="3301"/>
      <c r="T26" s="3303"/>
    </row>
    <row r="27" spans="1:20" ht="34.5" customHeight="1">
      <c r="A27" s="3317"/>
      <c r="B27" s="11" t="s">
        <v>25</v>
      </c>
      <c r="C27" s="3317"/>
      <c r="D27" s="2" t="s">
        <v>25</v>
      </c>
      <c r="E27" s="3317"/>
      <c r="F27" s="2" t="s">
        <v>25</v>
      </c>
      <c r="G27" s="16" t="s">
        <v>100</v>
      </c>
      <c r="H27" s="2" t="s">
        <v>25</v>
      </c>
      <c r="I27" s="17" t="s">
        <v>77</v>
      </c>
      <c r="J27" s="2" t="s">
        <v>25</v>
      </c>
      <c r="K27" s="3318" t="s">
        <v>101</v>
      </c>
      <c r="L27" s="3322" t="s">
        <v>26</v>
      </c>
      <c r="M27" s="3299" t="s">
        <v>78</v>
      </c>
      <c r="N27" s="3302" t="s">
        <v>26</v>
      </c>
      <c r="O27" s="3310" t="s">
        <v>78</v>
      </c>
      <c r="P27" s="3307" t="s">
        <v>26</v>
      </c>
      <c r="Q27" s="3310" t="s">
        <v>78</v>
      </c>
      <c r="R27" s="3307" t="s">
        <v>26</v>
      </c>
      <c r="S27" s="3310" t="s">
        <v>78</v>
      </c>
      <c r="T27" s="3307" t="s">
        <v>26</v>
      </c>
    </row>
    <row r="28" spans="1:20" ht="34.5" customHeight="1">
      <c r="A28" s="3317"/>
      <c r="B28" s="11" t="s">
        <v>87</v>
      </c>
      <c r="C28" s="3317"/>
      <c r="D28" s="2" t="s">
        <v>24</v>
      </c>
      <c r="E28" s="3317"/>
      <c r="F28" s="2" t="s">
        <v>24</v>
      </c>
      <c r="G28" s="3318" t="s">
        <v>102</v>
      </c>
      <c r="H28" s="3319" t="s">
        <v>90</v>
      </c>
      <c r="I28" s="3310" t="s">
        <v>78</v>
      </c>
      <c r="J28" s="3302" t="s">
        <v>26</v>
      </c>
      <c r="K28" s="3311"/>
      <c r="L28" s="3308"/>
      <c r="M28" s="3300"/>
      <c r="N28" s="3305"/>
      <c r="O28" s="3311"/>
      <c r="P28" s="3308"/>
      <c r="Q28" s="3311"/>
      <c r="R28" s="3308"/>
      <c r="S28" s="3311"/>
      <c r="T28" s="3308"/>
    </row>
    <row r="29" spans="1:20" ht="34.5" customHeight="1">
      <c r="A29" s="3310" t="s">
        <v>120</v>
      </c>
      <c r="B29" s="3322" t="s">
        <v>63</v>
      </c>
      <c r="C29" s="3310" t="s">
        <v>120</v>
      </c>
      <c r="D29" s="3302" t="s">
        <v>26</v>
      </c>
      <c r="E29" s="3310" t="s">
        <v>120</v>
      </c>
      <c r="F29" s="3302" t="s">
        <v>26</v>
      </c>
      <c r="G29" s="3311"/>
      <c r="H29" s="3305"/>
      <c r="I29" s="3311"/>
      <c r="J29" s="3305"/>
      <c r="K29" s="3311"/>
      <c r="L29" s="3308"/>
      <c r="M29" s="3300"/>
      <c r="N29" s="3305"/>
      <c r="O29" s="3311"/>
      <c r="P29" s="3308"/>
      <c r="Q29" s="3311"/>
      <c r="R29" s="3308"/>
      <c r="S29" s="3311"/>
      <c r="T29" s="3308"/>
    </row>
    <row r="30" spans="1:20" ht="34.5" customHeight="1">
      <c r="A30" s="3311"/>
      <c r="B30" s="3309"/>
      <c r="C30" s="3311"/>
      <c r="D30" s="3321"/>
      <c r="E30" s="3311"/>
      <c r="F30" s="3321"/>
      <c r="G30" s="3311"/>
      <c r="H30" s="3305"/>
      <c r="I30" s="3311"/>
      <c r="J30" s="3305"/>
      <c r="K30" s="3311"/>
      <c r="L30" s="3308"/>
      <c r="M30" s="3300"/>
      <c r="N30" s="3305"/>
      <c r="O30" s="3311"/>
      <c r="P30" s="3308"/>
      <c r="Q30" s="3311"/>
      <c r="R30" s="3308"/>
      <c r="S30" s="3311"/>
      <c r="T30" s="3308"/>
    </row>
    <row r="31" spans="1:20" ht="34.5" customHeight="1">
      <c r="A31" s="3311"/>
      <c r="B31" s="3322" t="s">
        <v>26</v>
      </c>
      <c r="C31" s="3311"/>
      <c r="D31" s="3321"/>
      <c r="E31" s="3311"/>
      <c r="F31" s="3321"/>
      <c r="G31" s="3311"/>
      <c r="H31" s="3305"/>
      <c r="I31" s="3311"/>
      <c r="J31" s="3305"/>
      <c r="K31" s="3311"/>
      <c r="L31" s="3308"/>
      <c r="M31" s="3300"/>
      <c r="N31" s="3305"/>
      <c r="O31" s="3311"/>
      <c r="P31" s="3308"/>
      <c r="Q31" s="3311"/>
      <c r="R31" s="3308"/>
      <c r="S31" s="3311"/>
      <c r="T31" s="3308"/>
    </row>
    <row r="32" spans="1:20" ht="34.5" customHeight="1">
      <c r="A32" s="3312"/>
      <c r="B32" s="3323"/>
      <c r="C32" s="3312"/>
      <c r="D32" s="3303"/>
      <c r="E32" s="3312"/>
      <c r="F32" s="3303"/>
      <c r="G32" s="3312"/>
      <c r="H32" s="3306"/>
      <c r="I32" s="3312"/>
      <c r="J32" s="3306"/>
      <c r="K32" s="3312"/>
      <c r="L32" s="3309"/>
      <c r="M32" s="3301"/>
      <c r="N32" s="3306"/>
      <c r="O32" s="3312"/>
      <c r="P32" s="3309"/>
      <c r="Q32" s="3312"/>
      <c r="R32" s="3309"/>
      <c r="S32" s="3312"/>
      <c r="T32" s="3309"/>
    </row>
    <row r="33" spans="1:20" ht="34.5" customHeight="1">
      <c r="A33" s="3310" t="s">
        <v>121</v>
      </c>
      <c r="B33" s="11" t="s">
        <v>64</v>
      </c>
      <c r="C33" s="3310" t="s">
        <v>121</v>
      </c>
      <c r="D33" s="11" t="s">
        <v>64</v>
      </c>
      <c r="E33" s="3310" t="s">
        <v>121</v>
      </c>
      <c r="F33" s="11" t="s">
        <v>64</v>
      </c>
      <c r="G33" s="3310" t="s">
        <v>121</v>
      </c>
      <c r="H33" s="11" t="s">
        <v>64</v>
      </c>
      <c r="I33" s="3310" t="s">
        <v>121</v>
      </c>
      <c r="J33" s="11" t="s">
        <v>64</v>
      </c>
      <c r="K33" s="3310" t="s">
        <v>121</v>
      </c>
      <c r="L33" s="3302" t="s">
        <v>64</v>
      </c>
      <c r="M33" s="3310" t="s">
        <v>121</v>
      </c>
      <c r="N33" s="3302" t="s">
        <v>64</v>
      </c>
      <c r="O33" s="3310" t="s">
        <v>121</v>
      </c>
      <c r="P33" s="3302" t="s">
        <v>64</v>
      </c>
      <c r="Q33" s="3310" t="s">
        <v>121</v>
      </c>
      <c r="R33" s="3302" t="s">
        <v>64</v>
      </c>
      <c r="S33" s="3310" t="s">
        <v>121</v>
      </c>
      <c r="T33" s="3302" t="s">
        <v>64</v>
      </c>
    </row>
    <row r="34" spans="1:20" ht="34.5" customHeight="1">
      <c r="A34" s="3311"/>
      <c r="B34" s="11" t="s">
        <v>65</v>
      </c>
      <c r="C34" s="3311"/>
      <c r="D34" s="11" t="s">
        <v>65</v>
      </c>
      <c r="E34" s="3311"/>
      <c r="F34" s="11" t="s">
        <v>65</v>
      </c>
      <c r="G34" s="3311"/>
      <c r="H34" s="11" t="s">
        <v>65</v>
      </c>
      <c r="I34" s="3311"/>
      <c r="J34" s="11" t="s">
        <v>65</v>
      </c>
      <c r="K34" s="3311"/>
      <c r="L34" s="3306"/>
      <c r="M34" s="3311"/>
      <c r="N34" s="3306"/>
      <c r="O34" s="3311"/>
      <c r="P34" s="3306"/>
      <c r="Q34" s="3311"/>
      <c r="R34" s="3306"/>
      <c r="S34" s="3311"/>
      <c r="T34" s="3306"/>
    </row>
    <row r="35" spans="1:20" ht="34.5" customHeight="1">
      <c r="A35" s="3311"/>
      <c r="B35" s="2" t="s">
        <v>27</v>
      </c>
      <c r="C35" s="3311"/>
      <c r="D35" s="2" t="s">
        <v>27</v>
      </c>
      <c r="E35" s="3311"/>
      <c r="F35" s="2" t="s">
        <v>27</v>
      </c>
      <c r="G35" s="3311"/>
      <c r="H35" s="2" t="s">
        <v>27</v>
      </c>
      <c r="I35" s="3311"/>
      <c r="J35" s="2" t="s">
        <v>27</v>
      </c>
      <c r="K35" s="3311"/>
      <c r="L35" s="3302" t="s">
        <v>27</v>
      </c>
      <c r="M35" s="3311"/>
      <c r="N35" s="3302" t="s">
        <v>27</v>
      </c>
      <c r="O35" s="3311"/>
      <c r="P35" s="3302" t="s">
        <v>27</v>
      </c>
      <c r="Q35" s="3311"/>
      <c r="R35" s="3302" t="s">
        <v>27</v>
      </c>
      <c r="S35" s="3311"/>
      <c r="T35" s="3302" t="s">
        <v>27</v>
      </c>
    </row>
    <row r="36" spans="1:20" ht="34.5" customHeight="1">
      <c r="A36" s="3312"/>
      <c r="B36" s="11" t="s">
        <v>28</v>
      </c>
      <c r="C36" s="3312"/>
      <c r="D36" s="11" t="s">
        <v>28</v>
      </c>
      <c r="E36" s="3312"/>
      <c r="F36" s="11" t="s">
        <v>28</v>
      </c>
      <c r="G36" s="3312"/>
      <c r="H36" s="11" t="s">
        <v>28</v>
      </c>
      <c r="I36" s="3312"/>
      <c r="J36" s="11" t="s">
        <v>28</v>
      </c>
      <c r="K36" s="3312"/>
      <c r="L36" s="3303"/>
      <c r="M36" s="3312"/>
      <c r="N36" s="3303"/>
      <c r="O36" s="3312"/>
      <c r="P36" s="3303"/>
      <c r="Q36" s="3312"/>
      <c r="R36" s="3303"/>
      <c r="S36" s="3312"/>
      <c r="T36" s="3303"/>
    </row>
    <row r="37" spans="1:20" ht="34.5" customHeight="1">
      <c r="A37" s="3318" t="s">
        <v>122</v>
      </c>
      <c r="B37" s="11" t="s">
        <v>29</v>
      </c>
      <c r="C37" s="3318" t="s">
        <v>122</v>
      </c>
      <c r="D37" s="2" t="s">
        <v>29</v>
      </c>
      <c r="E37" s="3318" t="s">
        <v>122</v>
      </c>
      <c r="F37" s="2" t="s">
        <v>29</v>
      </c>
      <c r="G37" s="3318" t="s">
        <v>103</v>
      </c>
      <c r="H37" s="3302" t="s">
        <v>29</v>
      </c>
      <c r="I37" s="3310" t="s">
        <v>79</v>
      </c>
      <c r="J37" s="3302" t="s">
        <v>29</v>
      </c>
      <c r="K37" s="3310" t="s">
        <v>79</v>
      </c>
      <c r="L37" s="3302" t="s">
        <v>29</v>
      </c>
      <c r="M37" s="3310" t="s">
        <v>79</v>
      </c>
      <c r="N37" s="3302" t="s">
        <v>29</v>
      </c>
      <c r="O37" s="3310" t="s">
        <v>79</v>
      </c>
      <c r="P37" s="3302" t="s">
        <v>29</v>
      </c>
      <c r="Q37" s="3310" t="s">
        <v>79</v>
      </c>
      <c r="R37" s="3302" t="s">
        <v>29</v>
      </c>
      <c r="S37" s="3310" t="s">
        <v>79</v>
      </c>
      <c r="T37" s="3302" t="s">
        <v>29</v>
      </c>
    </row>
    <row r="38" spans="1:20" ht="34.5" customHeight="1">
      <c r="A38" s="3312"/>
      <c r="B38" s="11" t="s">
        <v>66</v>
      </c>
      <c r="C38" s="3312"/>
      <c r="D38" s="2" t="s">
        <v>66</v>
      </c>
      <c r="E38" s="3312"/>
      <c r="F38" s="2" t="s">
        <v>66</v>
      </c>
      <c r="G38" s="3312"/>
      <c r="H38" s="3303"/>
      <c r="I38" s="3312"/>
      <c r="J38" s="3303"/>
      <c r="K38" s="3312"/>
      <c r="L38" s="3303"/>
      <c r="M38" s="3312"/>
      <c r="N38" s="3303"/>
      <c r="O38" s="3312"/>
      <c r="P38" s="3303"/>
      <c r="Q38" s="3312"/>
      <c r="R38" s="3303"/>
      <c r="S38" s="3312"/>
      <c r="T38" s="3303"/>
    </row>
    <row r="39" spans="1:20" ht="34.5" customHeight="1">
      <c r="A39" s="3310" t="s">
        <v>123</v>
      </c>
      <c r="B39" s="11" t="s">
        <v>30</v>
      </c>
      <c r="C39" s="3310" t="s">
        <v>123</v>
      </c>
      <c r="D39" s="2" t="s">
        <v>30</v>
      </c>
      <c r="E39" s="3310" t="s">
        <v>123</v>
      </c>
      <c r="F39" s="2" t="s">
        <v>30</v>
      </c>
      <c r="G39" s="3310" t="s">
        <v>123</v>
      </c>
      <c r="H39" s="2" t="s">
        <v>30</v>
      </c>
      <c r="I39" s="3310" t="s">
        <v>123</v>
      </c>
      <c r="J39" s="2" t="s">
        <v>30</v>
      </c>
      <c r="K39" s="3318" t="s">
        <v>124</v>
      </c>
      <c r="L39" s="2" t="s">
        <v>30</v>
      </c>
      <c r="M39" s="3318" t="s">
        <v>125</v>
      </c>
      <c r="N39" s="2" t="s">
        <v>30</v>
      </c>
      <c r="O39" s="3318" t="s">
        <v>125</v>
      </c>
      <c r="P39" s="2" t="s">
        <v>30</v>
      </c>
      <c r="Q39" s="3318" t="s">
        <v>125</v>
      </c>
      <c r="R39" s="2" t="s">
        <v>30</v>
      </c>
      <c r="S39" s="3318" t="s">
        <v>125</v>
      </c>
      <c r="T39" s="2" t="s">
        <v>30</v>
      </c>
    </row>
    <row r="40" spans="1:20" ht="34.5" customHeight="1">
      <c r="A40" s="3312"/>
      <c r="B40" s="11" t="s">
        <v>31</v>
      </c>
      <c r="C40" s="3312"/>
      <c r="D40" s="2" t="s">
        <v>31</v>
      </c>
      <c r="E40" s="3312"/>
      <c r="F40" s="2" t="s">
        <v>31</v>
      </c>
      <c r="G40" s="3312"/>
      <c r="H40" s="3319" t="s">
        <v>80</v>
      </c>
      <c r="I40" s="3312"/>
      <c r="J40" s="3319" t="s">
        <v>80</v>
      </c>
      <c r="K40" s="3311"/>
      <c r="L40" s="3319" t="s">
        <v>80</v>
      </c>
      <c r="M40" s="3311"/>
      <c r="N40" s="3319" t="s">
        <v>80</v>
      </c>
      <c r="O40" s="3311"/>
      <c r="P40" s="3319" t="s">
        <v>80</v>
      </c>
      <c r="Q40" s="3311"/>
      <c r="R40" s="3319" t="s">
        <v>80</v>
      </c>
      <c r="S40" s="3311"/>
      <c r="T40" s="3319" t="s">
        <v>80</v>
      </c>
    </row>
    <row r="41" spans="1:20" ht="34.5" customHeight="1">
      <c r="A41" s="3310" t="s">
        <v>126</v>
      </c>
      <c r="B41" s="11" t="s">
        <v>67</v>
      </c>
      <c r="C41" s="3310" t="s">
        <v>126</v>
      </c>
      <c r="D41" s="2" t="s">
        <v>67</v>
      </c>
      <c r="E41" s="3310" t="s">
        <v>126</v>
      </c>
      <c r="F41" s="2" t="s">
        <v>67</v>
      </c>
      <c r="G41" s="3310" t="s">
        <v>126</v>
      </c>
      <c r="H41" s="3320"/>
      <c r="I41" s="3310" t="s">
        <v>126</v>
      </c>
      <c r="J41" s="3320"/>
      <c r="K41" s="3311"/>
      <c r="L41" s="3320"/>
      <c r="M41" s="3311"/>
      <c r="N41" s="3320"/>
      <c r="O41" s="3311"/>
      <c r="P41" s="3320"/>
      <c r="Q41" s="3311"/>
      <c r="R41" s="3320"/>
      <c r="S41" s="3311"/>
      <c r="T41" s="3320"/>
    </row>
    <row r="42" spans="1:20" ht="34.5" customHeight="1">
      <c r="A42" s="3311"/>
      <c r="B42" s="11" t="s">
        <v>32</v>
      </c>
      <c r="C42" s="3311"/>
      <c r="D42" s="2" t="s">
        <v>32</v>
      </c>
      <c r="E42" s="3311"/>
      <c r="F42" s="3319" t="s">
        <v>81</v>
      </c>
      <c r="G42" s="3311"/>
      <c r="H42" s="3319" t="s">
        <v>81</v>
      </c>
      <c r="I42" s="3311"/>
      <c r="J42" s="3319" t="s">
        <v>81</v>
      </c>
      <c r="K42" s="3311"/>
      <c r="L42" s="3319" t="s">
        <v>81</v>
      </c>
      <c r="M42" s="3311"/>
      <c r="N42" s="3319" t="s">
        <v>81</v>
      </c>
      <c r="O42" s="3311"/>
      <c r="P42" s="3319" t="s">
        <v>81</v>
      </c>
      <c r="Q42" s="3311"/>
      <c r="R42" s="3319" t="s">
        <v>81</v>
      </c>
      <c r="S42" s="3311"/>
      <c r="T42" s="3319" t="s">
        <v>81</v>
      </c>
    </row>
    <row r="43" spans="1:20" ht="34.5" customHeight="1">
      <c r="A43" s="3311"/>
      <c r="B43" s="2" t="s">
        <v>33</v>
      </c>
      <c r="C43" s="3311"/>
      <c r="D43" s="2" t="s">
        <v>33</v>
      </c>
      <c r="E43" s="3311"/>
      <c r="F43" s="3320"/>
      <c r="G43" s="3311"/>
      <c r="H43" s="3320"/>
      <c r="I43" s="3311"/>
      <c r="J43" s="3320"/>
      <c r="K43" s="3311"/>
      <c r="L43" s="3320"/>
      <c r="M43" s="3311"/>
      <c r="N43" s="3320"/>
      <c r="O43" s="3311"/>
      <c r="P43" s="3320"/>
      <c r="Q43" s="3311"/>
      <c r="R43" s="3320"/>
      <c r="S43" s="3311"/>
      <c r="T43" s="3320"/>
    </row>
    <row r="44" spans="1:20" ht="34.5" customHeight="1">
      <c r="A44" s="3310" t="s">
        <v>127</v>
      </c>
      <c r="B44" s="11" t="s">
        <v>35</v>
      </c>
      <c r="C44" s="3310" t="s">
        <v>127</v>
      </c>
      <c r="D44" s="2" t="s">
        <v>35</v>
      </c>
      <c r="E44" s="3310" t="s">
        <v>127</v>
      </c>
      <c r="F44" s="3302" t="s">
        <v>82</v>
      </c>
      <c r="G44" s="3310" t="s">
        <v>127</v>
      </c>
      <c r="H44" s="3302" t="s">
        <v>82</v>
      </c>
      <c r="I44" s="3318" t="s">
        <v>128</v>
      </c>
      <c r="J44" s="3322" t="s">
        <v>82</v>
      </c>
      <c r="K44" s="3299" t="s">
        <v>127</v>
      </c>
      <c r="L44" s="3302" t="s">
        <v>82</v>
      </c>
      <c r="M44" s="3299" t="s">
        <v>127</v>
      </c>
      <c r="N44" s="3302" t="s">
        <v>82</v>
      </c>
      <c r="O44" s="3299" t="s">
        <v>127</v>
      </c>
      <c r="P44" s="3302" t="s">
        <v>82</v>
      </c>
      <c r="Q44" s="3299" t="s">
        <v>127</v>
      </c>
      <c r="R44" s="3302" t="s">
        <v>82</v>
      </c>
      <c r="S44" s="3299" t="s">
        <v>127</v>
      </c>
      <c r="T44" s="3302" t="s">
        <v>82</v>
      </c>
    </row>
    <row r="45" spans="1:20" ht="34.5" customHeight="1">
      <c r="A45" s="3311"/>
      <c r="B45" s="11" t="s">
        <v>36</v>
      </c>
      <c r="C45" s="3311"/>
      <c r="D45" s="2" t="s">
        <v>36</v>
      </c>
      <c r="E45" s="3311"/>
      <c r="F45" s="3303"/>
      <c r="G45" s="3311"/>
      <c r="H45" s="3303"/>
      <c r="I45" s="3311"/>
      <c r="J45" s="3323"/>
      <c r="K45" s="3300"/>
      <c r="L45" s="3303"/>
      <c r="M45" s="3300"/>
      <c r="N45" s="3303"/>
      <c r="O45" s="3300"/>
      <c r="P45" s="3303"/>
      <c r="Q45" s="3300"/>
      <c r="R45" s="3303"/>
      <c r="S45" s="3300"/>
      <c r="T45" s="3303"/>
    </row>
    <row r="46" spans="1:20" ht="34.5" customHeight="1">
      <c r="A46" s="3311"/>
      <c r="B46" s="2" t="s">
        <v>34</v>
      </c>
      <c r="C46" s="3311"/>
      <c r="D46" s="2" t="s">
        <v>34</v>
      </c>
      <c r="E46" s="3311"/>
      <c r="F46" s="2" t="s">
        <v>34</v>
      </c>
      <c r="G46" s="3311"/>
      <c r="H46" s="3319" t="s">
        <v>34</v>
      </c>
      <c r="I46" s="3311"/>
      <c r="J46" s="3326" t="s">
        <v>34</v>
      </c>
      <c r="K46" s="3300"/>
      <c r="L46" s="3319" t="s">
        <v>34</v>
      </c>
      <c r="M46" s="3300"/>
      <c r="N46" s="3304" t="s">
        <v>34</v>
      </c>
      <c r="O46" s="3300"/>
      <c r="P46" s="3304" t="s">
        <v>34</v>
      </c>
      <c r="Q46" s="3300"/>
      <c r="R46" s="3304" t="s">
        <v>34</v>
      </c>
      <c r="S46" s="3300"/>
      <c r="T46" s="3304" t="s">
        <v>34</v>
      </c>
    </row>
    <row r="47" spans="1:20" ht="34.5" customHeight="1">
      <c r="A47" s="3318" t="s">
        <v>129</v>
      </c>
      <c r="B47" s="11" t="s">
        <v>68</v>
      </c>
      <c r="C47" s="3318" t="s">
        <v>129</v>
      </c>
      <c r="D47" s="2" t="s">
        <v>68</v>
      </c>
      <c r="E47" s="3318" t="s">
        <v>129</v>
      </c>
      <c r="F47" s="2" t="s">
        <v>68</v>
      </c>
      <c r="G47" s="3318" t="s">
        <v>129</v>
      </c>
      <c r="H47" s="3305"/>
      <c r="I47" s="3311"/>
      <c r="J47" s="3308"/>
      <c r="K47" s="3300"/>
      <c r="L47" s="3305"/>
      <c r="M47" s="3300"/>
      <c r="N47" s="3305"/>
      <c r="O47" s="3300"/>
      <c r="P47" s="3305"/>
      <c r="Q47" s="3300"/>
      <c r="R47" s="3305"/>
      <c r="S47" s="3300"/>
      <c r="T47" s="3305"/>
    </row>
    <row r="48" spans="1:20" ht="34.5" customHeight="1">
      <c r="A48" s="3312"/>
      <c r="B48" s="11" t="s">
        <v>37</v>
      </c>
      <c r="C48" s="3312"/>
      <c r="D48" s="2" t="s">
        <v>37</v>
      </c>
      <c r="E48" s="3312"/>
      <c r="F48" s="2" t="s">
        <v>37</v>
      </c>
      <c r="G48" s="3312"/>
      <c r="H48" s="3306"/>
      <c r="I48" s="3312"/>
      <c r="J48" s="3309"/>
      <c r="K48" s="3301"/>
      <c r="L48" s="3306"/>
      <c r="M48" s="3301"/>
      <c r="N48" s="3306"/>
      <c r="O48" s="3301"/>
      <c r="P48" s="3306"/>
      <c r="Q48" s="3301"/>
      <c r="R48" s="3306"/>
      <c r="S48" s="3301"/>
      <c r="T48" s="3306"/>
    </row>
    <row r="49" spans="1:20" ht="34.5" customHeight="1">
      <c r="A49" s="3317" t="s">
        <v>130</v>
      </c>
      <c r="B49" s="11" t="s">
        <v>38</v>
      </c>
      <c r="C49" s="3317" t="s">
        <v>130</v>
      </c>
      <c r="D49" s="2" t="s">
        <v>38</v>
      </c>
      <c r="E49" s="3317" t="s">
        <v>130</v>
      </c>
      <c r="F49" s="2" t="s">
        <v>38</v>
      </c>
      <c r="G49" s="3317" t="s">
        <v>130</v>
      </c>
      <c r="H49" s="3302" t="s">
        <v>38</v>
      </c>
      <c r="I49" s="3317" t="s">
        <v>130</v>
      </c>
      <c r="J49" s="3302" t="s">
        <v>38</v>
      </c>
      <c r="K49" s="3317" t="s">
        <v>130</v>
      </c>
      <c r="L49" s="3302" t="s">
        <v>38</v>
      </c>
      <c r="M49" s="3317" t="s">
        <v>130</v>
      </c>
      <c r="N49" s="3302" t="s">
        <v>38</v>
      </c>
      <c r="O49" s="3317" t="s">
        <v>130</v>
      </c>
      <c r="P49" s="3302" t="s">
        <v>38</v>
      </c>
      <c r="Q49" s="3317" t="s">
        <v>130</v>
      </c>
      <c r="R49" s="3302" t="s">
        <v>38</v>
      </c>
      <c r="S49" s="3317" t="s">
        <v>130</v>
      </c>
      <c r="T49" s="3302" t="s">
        <v>38</v>
      </c>
    </row>
    <row r="50" spans="1:20" ht="34.5" customHeight="1">
      <c r="A50" s="3317"/>
      <c r="B50" s="11" t="s">
        <v>69</v>
      </c>
      <c r="C50" s="3317"/>
      <c r="D50" s="2" t="s">
        <v>69</v>
      </c>
      <c r="E50" s="3317"/>
      <c r="F50" s="2" t="s">
        <v>69</v>
      </c>
      <c r="G50" s="3317"/>
      <c r="H50" s="3306"/>
      <c r="I50" s="3317"/>
      <c r="J50" s="3306"/>
      <c r="K50" s="3317"/>
      <c r="L50" s="3306"/>
      <c r="M50" s="3317"/>
      <c r="N50" s="3306"/>
      <c r="O50" s="3317"/>
      <c r="P50" s="3306"/>
      <c r="Q50" s="3317"/>
      <c r="R50" s="3306"/>
      <c r="S50" s="3317"/>
      <c r="T50" s="3306"/>
    </row>
    <row r="51" spans="1:20" ht="34.5" customHeight="1">
      <c r="A51" s="3317"/>
      <c r="B51" s="11" t="s">
        <v>39</v>
      </c>
      <c r="C51" s="3317"/>
      <c r="D51" s="2" t="s">
        <v>88</v>
      </c>
      <c r="E51" s="3317"/>
      <c r="F51" s="2" t="s">
        <v>39</v>
      </c>
      <c r="G51" s="3317"/>
      <c r="H51" s="2" t="s">
        <v>39</v>
      </c>
      <c r="I51" s="3317"/>
      <c r="J51" s="2" t="s">
        <v>39</v>
      </c>
      <c r="K51" s="3317"/>
      <c r="L51" s="2" t="s">
        <v>39</v>
      </c>
      <c r="M51" s="3317"/>
      <c r="N51" s="2" t="s">
        <v>39</v>
      </c>
      <c r="O51" s="3317"/>
      <c r="P51" s="2" t="s">
        <v>39</v>
      </c>
      <c r="Q51" s="3317"/>
      <c r="R51" s="2" t="s">
        <v>39</v>
      </c>
      <c r="S51" s="3317"/>
      <c r="T51" s="2" t="s">
        <v>39</v>
      </c>
    </row>
    <row r="52" spans="1:20" ht="34.5" customHeight="1">
      <c r="A52" s="3310" t="s">
        <v>131</v>
      </c>
      <c r="B52" s="11" t="s">
        <v>40</v>
      </c>
      <c r="C52" s="3310" t="s">
        <v>131</v>
      </c>
      <c r="D52" s="2" t="s">
        <v>40</v>
      </c>
      <c r="E52" s="3310" t="s">
        <v>131</v>
      </c>
      <c r="F52" s="2" t="s">
        <v>40</v>
      </c>
      <c r="G52" s="3318" t="s">
        <v>104</v>
      </c>
      <c r="H52" s="3302" t="s">
        <v>40</v>
      </c>
      <c r="I52" s="3310" t="s">
        <v>84</v>
      </c>
      <c r="J52" s="3302" t="s">
        <v>40</v>
      </c>
      <c r="K52" s="3310" t="s">
        <v>84</v>
      </c>
      <c r="L52" s="3302" t="s">
        <v>40</v>
      </c>
      <c r="M52" s="3310" t="s">
        <v>84</v>
      </c>
      <c r="N52" s="3302" t="s">
        <v>40</v>
      </c>
      <c r="O52" s="3310" t="s">
        <v>84</v>
      </c>
      <c r="P52" s="3302" t="s">
        <v>40</v>
      </c>
      <c r="Q52" s="3310" t="s">
        <v>84</v>
      </c>
      <c r="R52" s="3302" t="s">
        <v>40</v>
      </c>
      <c r="S52" s="3310" t="s">
        <v>84</v>
      </c>
      <c r="T52" s="3302" t="s">
        <v>40</v>
      </c>
    </row>
    <row r="53" spans="1:20" ht="34.5" customHeight="1">
      <c r="A53" s="3311"/>
      <c r="B53" s="11" t="s">
        <v>41</v>
      </c>
      <c r="C53" s="3311"/>
      <c r="D53" s="2" t="s">
        <v>41</v>
      </c>
      <c r="E53" s="3311"/>
      <c r="F53" s="2" t="s">
        <v>41</v>
      </c>
      <c r="G53" s="3311"/>
      <c r="H53" s="3321"/>
      <c r="I53" s="3311"/>
      <c r="J53" s="3321"/>
      <c r="K53" s="3311"/>
      <c r="L53" s="3321"/>
      <c r="M53" s="3311"/>
      <c r="N53" s="3321"/>
      <c r="O53" s="3311"/>
      <c r="P53" s="3321"/>
      <c r="Q53" s="3311"/>
      <c r="R53" s="3321"/>
      <c r="S53" s="3311"/>
      <c r="T53" s="3321"/>
    </row>
    <row r="54" spans="1:20" ht="34.5" customHeight="1">
      <c r="A54" s="3311"/>
      <c r="B54" s="11" t="s">
        <v>70</v>
      </c>
      <c r="C54" s="3311"/>
      <c r="D54" s="2" t="s">
        <v>70</v>
      </c>
      <c r="E54" s="3311"/>
      <c r="F54" s="2" t="s">
        <v>70</v>
      </c>
      <c r="G54" s="3311"/>
      <c r="H54" s="3321"/>
      <c r="I54" s="3311"/>
      <c r="J54" s="3321"/>
      <c r="K54" s="3311"/>
      <c r="L54" s="3321"/>
      <c r="M54" s="3311"/>
      <c r="N54" s="3321"/>
      <c r="O54" s="3311"/>
      <c r="P54" s="3321"/>
      <c r="Q54" s="3311"/>
      <c r="R54" s="3321"/>
      <c r="S54" s="3311"/>
      <c r="T54" s="3321"/>
    </row>
    <row r="55" spans="1:20" ht="34.5" customHeight="1">
      <c r="A55" s="3311"/>
      <c r="B55" s="11" t="s">
        <v>71</v>
      </c>
      <c r="C55" s="3311"/>
      <c r="D55" s="2" t="s">
        <v>71</v>
      </c>
      <c r="E55" s="3311"/>
      <c r="F55" s="2" t="s">
        <v>71</v>
      </c>
      <c r="G55" s="3311"/>
      <c r="H55" s="3321"/>
      <c r="I55" s="3311"/>
      <c r="J55" s="3321"/>
      <c r="K55" s="3311"/>
      <c r="L55" s="3321"/>
      <c r="M55" s="3311"/>
      <c r="N55" s="3321"/>
      <c r="O55" s="3311"/>
      <c r="P55" s="3321"/>
      <c r="Q55" s="3311"/>
      <c r="R55" s="3321"/>
      <c r="S55" s="3311"/>
      <c r="T55" s="3321"/>
    </row>
    <row r="56" spans="1:20" ht="34.5" customHeight="1">
      <c r="A56" s="3311"/>
      <c r="B56" s="11" t="s">
        <v>73</v>
      </c>
      <c r="C56" s="3311"/>
      <c r="D56" s="2" t="s">
        <v>73</v>
      </c>
      <c r="E56" s="3311"/>
      <c r="F56" s="2" t="s">
        <v>73</v>
      </c>
      <c r="G56" s="3311"/>
      <c r="H56" s="3321"/>
      <c r="I56" s="3311"/>
      <c r="J56" s="3321"/>
      <c r="K56" s="3311"/>
      <c r="L56" s="3321"/>
      <c r="M56" s="3311"/>
      <c r="N56" s="3321"/>
      <c r="O56" s="3311"/>
      <c r="P56" s="3321"/>
      <c r="Q56" s="3311"/>
      <c r="R56" s="3321"/>
      <c r="S56" s="3311"/>
      <c r="T56" s="3321"/>
    </row>
    <row r="57" spans="1:20" ht="34.5" customHeight="1">
      <c r="A57" s="21" t="s">
        <v>10</v>
      </c>
      <c r="B57" s="11" t="s">
        <v>42</v>
      </c>
      <c r="C57" s="21" t="s">
        <v>10</v>
      </c>
      <c r="D57" s="2" t="s">
        <v>42</v>
      </c>
      <c r="E57" s="21" t="s">
        <v>10</v>
      </c>
      <c r="F57" s="2" t="s">
        <v>42</v>
      </c>
      <c r="G57" s="21" t="s">
        <v>10</v>
      </c>
      <c r="H57" s="3302" t="s">
        <v>83</v>
      </c>
      <c r="I57" s="3318" t="s">
        <v>105</v>
      </c>
      <c r="J57" s="3302" t="s">
        <v>83</v>
      </c>
      <c r="K57" s="3310" t="s">
        <v>85</v>
      </c>
      <c r="L57" s="3302" t="s">
        <v>83</v>
      </c>
      <c r="M57" s="3310" t="s">
        <v>85</v>
      </c>
      <c r="N57" s="3302" t="s">
        <v>83</v>
      </c>
      <c r="O57" s="3310" t="s">
        <v>85</v>
      </c>
      <c r="P57" s="3302" t="s">
        <v>83</v>
      </c>
      <c r="Q57" s="3310" t="s">
        <v>85</v>
      </c>
      <c r="R57" s="3302" t="s">
        <v>83</v>
      </c>
      <c r="S57" s="3310" t="s">
        <v>85</v>
      </c>
      <c r="T57" s="3302" t="s">
        <v>83</v>
      </c>
    </row>
    <row r="58" spans="1:20" ht="34.5" customHeight="1">
      <c r="A58" s="3317" t="s">
        <v>132</v>
      </c>
      <c r="B58" s="11" t="s">
        <v>43</v>
      </c>
      <c r="C58" s="3317" t="s">
        <v>132</v>
      </c>
      <c r="D58" s="2" t="s">
        <v>43</v>
      </c>
      <c r="E58" s="3317" t="s">
        <v>132</v>
      </c>
      <c r="F58" s="2" t="s">
        <v>43</v>
      </c>
      <c r="G58" s="3317" t="s">
        <v>132</v>
      </c>
      <c r="H58" s="3305"/>
      <c r="I58" s="3311"/>
      <c r="J58" s="3305"/>
      <c r="K58" s="3311"/>
      <c r="L58" s="3305"/>
      <c r="M58" s="3311"/>
      <c r="N58" s="3305"/>
      <c r="O58" s="3311"/>
      <c r="P58" s="3305"/>
      <c r="Q58" s="3311"/>
      <c r="R58" s="3305"/>
      <c r="S58" s="3311"/>
      <c r="T58" s="3305"/>
    </row>
    <row r="59" spans="1:20" ht="34.5" customHeight="1">
      <c r="A59" s="3317"/>
      <c r="B59" s="11" t="s">
        <v>44</v>
      </c>
      <c r="C59" s="3317"/>
      <c r="D59" s="2" t="s">
        <v>44</v>
      </c>
      <c r="E59" s="3317"/>
      <c r="F59" s="2" t="s">
        <v>44</v>
      </c>
      <c r="G59" s="3317"/>
      <c r="H59" s="3305"/>
      <c r="I59" s="3311"/>
      <c r="J59" s="3305"/>
      <c r="K59" s="3311"/>
      <c r="L59" s="3305"/>
      <c r="M59" s="3311"/>
      <c r="N59" s="3305"/>
      <c r="O59" s="3311"/>
      <c r="P59" s="3305"/>
      <c r="Q59" s="3311"/>
      <c r="R59" s="3305"/>
      <c r="S59" s="3311"/>
      <c r="T59" s="3305"/>
    </row>
    <row r="60" spans="1:20" ht="34.5" customHeight="1">
      <c r="A60" s="3317"/>
      <c r="B60" s="11" t="s">
        <v>45</v>
      </c>
      <c r="C60" s="3317"/>
      <c r="D60" s="2" t="s">
        <v>45</v>
      </c>
      <c r="E60" s="3317"/>
      <c r="F60" s="2" t="s">
        <v>45</v>
      </c>
      <c r="G60" s="3317"/>
      <c r="H60" s="3305"/>
      <c r="I60" s="3311"/>
      <c r="J60" s="3305"/>
      <c r="K60" s="3311"/>
      <c r="L60" s="3305"/>
      <c r="M60" s="3311"/>
      <c r="N60" s="3305"/>
      <c r="O60" s="3311"/>
      <c r="P60" s="3305"/>
      <c r="Q60" s="3311"/>
      <c r="R60" s="3305"/>
      <c r="S60" s="3311"/>
      <c r="T60" s="3305"/>
    </row>
    <row r="61" spans="1:20" ht="34.5" customHeight="1">
      <c r="A61" s="3317"/>
      <c r="B61" s="11" t="s">
        <v>46</v>
      </c>
      <c r="C61" s="3317"/>
      <c r="D61" s="2" t="s">
        <v>46</v>
      </c>
      <c r="E61" s="3317"/>
      <c r="F61" s="2" t="s">
        <v>46</v>
      </c>
      <c r="G61" s="3317"/>
      <c r="H61" s="3305"/>
      <c r="I61" s="3311"/>
      <c r="J61" s="3305"/>
      <c r="K61" s="3311"/>
      <c r="L61" s="3305"/>
      <c r="M61" s="3311"/>
      <c r="N61" s="3305"/>
      <c r="O61" s="3311"/>
      <c r="P61" s="3305"/>
      <c r="Q61" s="3311"/>
      <c r="R61" s="3305"/>
      <c r="S61" s="3311"/>
      <c r="T61" s="3305"/>
    </row>
    <row r="62" spans="1:20" ht="34.5" customHeight="1">
      <c r="A62" s="21" t="s">
        <v>11</v>
      </c>
      <c r="B62" s="11" t="s">
        <v>49</v>
      </c>
      <c r="C62" s="21" t="s">
        <v>11</v>
      </c>
      <c r="D62" s="2" t="s">
        <v>49</v>
      </c>
      <c r="E62" s="21" t="s">
        <v>11</v>
      </c>
      <c r="F62" s="2" t="s">
        <v>49</v>
      </c>
      <c r="G62" s="21" t="s">
        <v>11</v>
      </c>
      <c r="H62" s="3305"/>
      <c r="I62" s="3311"/>
      <c r="J62" s="3305"/>
      <c r="K62" s="3311"/>
      <c r="L62" s="3305"/>
      <c r="M62" s="3311"/>
      <c r="N62" s="3305"/>
      <c r="O62" s="3311"/>
      <c r="P62" s="3305"/>
      <c r="Q62" s="3311"/>
      <c r="R62" s="3305"/>
      <c r="S62" s="3311"/>
      <c r="T62" s="3305"/>
    </row>
    <row r="63" spans="1:20" ht="34.5" customHeight="1">
      <c r="A63" s="3317" t="s">
        <v>133</v>
      </c>
      <c r="B63" s="11" t="s">
        <v>72</v>
      </c>
      <c r="C63" s="3317" t="s">
        <v>133</v>
      </c>
      <c r="D63" s="2" t="s">
        <v>72</v>
      </c>
      <c r="E63" s="3317" t="s">
        <v>133</v>
      </c>
      <c r="F63" s="2" t="s">
        <v>72</v>
      </c>
      <c r="G63" s="3317" t="s">
        <v>133</v>
      </c>
      <c r="H63" s="3305"/>
      <c r="I63" s="3311"/>
      <c r="J63" s="3305"/>
      <c r="K63" s="3311"/>
      <c r="L63" s="3305"/>
      <c r="M63" s="3311"/>
      <c r="N63" s="3305"/>
      <c r="O63" s="3311"/>
      <c r="P63" s="3305"/>
      <c r="Q63" s="3311"/>
      <c r="R63" s="3305"/>
      <c r="S63" s="3311"/>
      <c r="T63" s="3305"/>
    </row>
    <row r="64" spans="1:20" ht="34.5" customHeight="1">
      <c r="A64" s="3317"/>
      <c r="B64" s="11" t="s">
        <v>50</v>
      </c>
      <c r="C64" s="3317"/>
      <c r="D64" s="2" t="s">
        <v>50</v>
      </c>
      <c r="E64" s="3317"/>
      <c r="F64" s="2" t="s">
        <v>50</v>
      </c>
      <c r="G64" s="3317"/>
      <c r="H64" s="3306"/>
      <c r="I64" s="3312"/>
      <c r="J64" s="3306"/>
      <c r="K64" s="3312"/>
      <c r="L64" s="3306"/>
      <c r="M64" s="3312"/>
      <c r="N64" s="3306"/>
      <c r="O64" s="3312"/>
      <c r="P64" s="3306"/>
      <c r="Q64" s="3312"/>
      <c r="R64" s="3306"/>
      <c r="S64" s="3312"/>
      <c r="T64" s="3306"/>
    </row>
    <row r="65" spans="1:20" ht="34.5" customHeight="1">
      <c r="A65" s="3312" t="s">
        <v>134</v>
      </c>
      <c r="B65" s="26" t="s">
        <v>47</v>
      </c>
      <c r="C65" s="3312" t="s">
        <v>134</v>
      </c>
      <c r="D65" s="24" t="s">
        <v>47</v>
      </c>
      <c r="E65" s="3312" t="s">
        <v>134</v>
      </c>
      <c r="F65" s="24" t="s">
        <v>47</v>
      </c>
      <c r="G65" s="3312" t="s">
        <v>134</v>
      </c>
      <c r="H65" s="24" t="s">
        <v>47</v>
      </c>
      <c r="I65" s="3312" t="s">
        <v>134</v>
      </c>
      <c r="J65" s="2" t="s">
        <v>47</v>
      </c>
      <c r="K65" s="3312" t="s">
        <v>134</v>
      </c>
      <c r="L65" s="2" t="s">
        <v>47</v>
      </c>
      <c r="M65" s="3312" t="s">
        <v>134</v>
      </c>
      <c r="N65" s="3302" t="s">
        <v>47</v>
      </c>
      <c r="O65" s="3318" t="s">
        <v>106</v>
      </c>
      <c r="P65" s="3302" t="s">
        <v>47</v>
      </c>
      <c r="Q65" s="3318" t="s">
        <v>54</v>
      </c>
      <c r="R65" s="3302" t="s">
        <v>47</v>
      </c>
      <c r="S65" s="3318" t="s">
        <v>54</v>
      </c>
      <c r="T65" s="3302" t="s">
        <v>47</v>
      </c>
    </row>
    <row r="66" spans="1:20" ht="34.5" customHeight="1" thickBot="1">
      <c r="A66" s="3327"/>
      <c r="B66" s="20" t="s">
        <v>48</v>
      </c>
      <c r="C66" s="3327"/>
      <c r="D66" s="18" t="s">
        <v>48</v>
      </c>
      <c r="E66" s="3327"/>
      <c r="F66" s="18" t="s">
        <v>48</v>
      </c>
      <c r="G66" s="3327"/>
      <c r="H66" s="18" t="s">
        <v>48</v>
      </c>
      <c r="I66" s="3327"/>
      <c r="J66" s="18" t="s">
        <v>48</v>
      </c>
      <c r="K66" s="3327"/>
      <c r="L66" s="18" t="s">
        <v>48</v>
      </c>
      <c r="M66" s="3327"/>
      <c r="N66" s="3324"/>
      <c r="O66" s="3325"/>
      <c r="P66" s="3324"/>
      <c r="Q66" s="3325"/>
      <c r="R66" s="3324"/>
      <c r="S66" s="3325"/>
      <c r="T66" s="3324"/>
    </row>
    <row r="67" spans="1:20">
      <c r="E67" s="19"/>
      <c r="F67" s="19"/>
    </row>
    <row r="68" spans="1:20">
      <c r="E68" s="19"/>
      <c r="F68" s="19"/>
    </row>
  </sheetData>
  <mergeCells count="254">
    <mergeCell ref="O37:O38"/>
    <mergeCell ref="S65:S66"/>
    <mergeCell ref="T65:T66"/>
    <mergeCell ref="S52:S56"/>
    <mergeCell ref="T52:T56"/>
    <mergeCell ref="S57:S64"/>
    <mergeCell ref="T57:T64"/>
    <mergeCell ref="S44:S48"/>
    <mergeCell ref="T44:T45"/>
    <mergeCell ref="T46:T48"/>
    <mergeCell ref="P65:P66"/>
    <mergeCell ref="O57:O64"/>
    <mergeCell ref="P57:P64"/>
    <mergeCell ref="Q65:Q66"/>
    <mergeCell ref="R65:R66"/>
    <mergeCell ref="Q49:Q51"/>
    <mergeCell ref="R49:R50"/>
    <mergeCell ref="Q52:Q56"/>
    <mergeCell ref="R52:R56"/>
    <mergeCell ref="Q57:Q64"/>
    <mergeCell ref="R57:R64"/>
    <mergeCell ref="Q39:Q43"/>
    <mergeCell ref="R40:R41"/>
    <mergeCell ref="R42:R43"/>
    <mergeCell ref="S27:S32"/>
    <mergeCell ref="T27:T32"/>
    <mergeCell ref="S33:S36"/>
    <mergeCell ref="S49:S51"/>
    <mergeCell ref="T49:T50"/>
    <mergeCell ref="S37:S38"/>
    <mergeCell ref="T37:T38"/>
    <mergeCell ref="S39:S43"/>
    <mergeCell ref="T40:T41"/>
    <mergeCell ref="T42:T43"/>
    <mergeCell ref="S3:T3"/>
    <mergeCell ref="S12:S15"/>
    <mergeCell ref="T12:T14"/>
    <mergeCell ref="S16:S17"/>
    <mergeCell ref="P40:P41"/>
    <mergeCell ref="O39:O43"/>
    <mergeCell ref="T33:T34"/>
    <mergeCell ref="T35:T36"/>
    <mergeCell ref="J37:J38"/>
    <mergeCell ref="N35:N36"/>
    <mergeCell ref="K33:K36"/>
    <mergeCell ref="S18:S21"/>
    <mergeCell ref="S23:S26"/>
    <mergeCell ref="T23:T24"/>
    <mergeCell ref="T25:T26"/>
    <mergeCell ref="P42:P43"/>
    <mergeCell ref="N40:N41"/>
    <mergeCell ref="P37:P38"/>
    <mergeCell ref="M23:M24"/>
    <mergeCell ref="P35:P36"/>
    <mergeCell ref="O33:O36"/>
    <mergeCell ref="P33:P34"/>
    <mergeCell ref="N33:N34"/>
    <mergeCell ref="P23:P24"/>
    <mergeCell ref="A1:C1"/>
    <mergeCell ref="A2:B2"/>
    <mergeCell ref="F42:F43"/>
    <mergeCell ref="H42:H43"/>
    <mergeCell ref="E41:E43"/>
    <mergeCell ref="G41:G43"/>
    <mergeCell ref="C16:C17"/>
    <mergeCell ref="L37:L38"/>
    <mergeCell ref="E44:E46"/>
    <mergeCell ref="E11:E15"/>
    <mergeCell ref="H12:H14"/>
    <mergeCell ref="F44:F45"/>
    <mergeCell ref="H44:H45"/>
    <mergeCell ref="A44:A46"/>
    <mergeCell ref="C44:C46"/>
    <mergeCell ref="I28:I32"/>
    <mergeCell ref="K23:K24"/>
    <mergeCell ref="I23:I24"/>
    <mergeCell ref="K37:K38"/>
    <mergeCell ref="I41:I43"/>
    <mergeCell ref="A11:A15"/>
    <mergeCell ref="C11:C15"/>
    <mergeCell ref="C37:C38"/>
    <mergeCell ref="B29:B30"/>
    <mergeCell ref="A65:A66"/>
    <mergeCell ref="C65:C66"/>
    <mergeCell ref="E65:E66"/>
    <mergeCell ref="E63:E64"/>
    <mergeCell ref="A63:A64"/>
    <mergeCell ref="C63:C64"/>
    <mergeCell ref="A58:A61"/>
    <mergeCell ref="C58:C61"/>
    <mergeCell ref="K65:K66"/>
    <mergeCell ref="I57:I64"/>
    <mergeCell ref="J57:J64"/>
    <mergeCell ref="K57:K64"/>
    <mergeCell ref="I65:I66"/>
    <mergeCell ref="G65:G66"/>
    <mergeCell ref="G63:G64"/>
    <mergeCell ref="G58:G61"/>
    <mergeCell ref="H57:H64"/>
    <mergeCell ref="E58:E61"/>
    <mergeCell ref="A49:A51"/>
    <mergeCell ref="C49:C51"/>
    <mergeCell ref="O52:O56"/>
    <mergeCell ref="L52:L56"/>
    <mergeCell ref="J49:J50"/>
    <mergeCell ref="I49:I51"/>
    <mergeCell ref="I52:I56"/>
    <mergeCell ref="J52:J56"/>
    <mergeCell ref="M52:M56"/>
    <mergeCell ref="M49:M51"/>
    <mergeCell ref="K52:K56"/>
    <mergeCell ref="N52:N56"/>
    <mergeCell ref="K49:K51"/>
    <mergeCell ref="L49:L50"/>
    <mergeCell ref="N49:N50"/>
    <mergeCell ref="A52:A56"/>
    <mergeCell ref="C52:C56"/>
    <mergeCell ref="G52:G56"/>
    <mergeCell ref="G49:G51"/>
    <mergeCell ref="E49:E51"/>
    <mergeCell ref="H49:H50"/>
    <mergeCell ref="E52:E56"/>
    <mergeCell ref="N65:N66"/>
    <mergeCell ref="O65:O66"/>
    <mergeCell ref="O49:O51"/>
    <mergeCell ref="P49:P50"/>
    <mergeCell ref="I44:I48"/>
    <mergeCell ref="J46:J48"/>
    <mergeCell ref="P52:P56"/>
    <mergeCell ref="P44:P45"/>
    <mergeCell ref="L46:L48"/>
    <mergeCell ref="N46:N48"/>
    <mergeCell ref="P46:P48"/>
    <mergeCell ref="O44:O48"/>
    <mergeCell ref="J44:J45"/>
    <mergeCell ref="L57:L64"/>
    <mergeCell ref="N57:N64"/>
    <mergeCell ref="M65:M66"/>
    <mergeCell ref="M57:M64"/>
    <mergeCell ref="N27:N32"/>
    <mergeCell ref="M44:M48"/>
    <mergeCell ref="N44:N45"/>
    <mergeCell ref="K44:K48"/>
    <mergeCell ref="L33:L34"/>
    <mergeCell ref="N37:N38"/>
    <mergeCell ref="N42:N43"/>
    <mergeCell ref="M39:M43"/>
    <mergeCell ref="L44:L45"/>
    <mergeCell ref="L40:L41"/>
    <mergeCell ref="G47:G48"/>
    <mergeCell ref="E47:E48"/>
    <mergeCell ref="E29:E32"/>
    <mergeCell ref="G37:G38"/>
    <mergeCell ref="E37:E38"/>
    <mergeCell ref="I33:I36"/>
    <mergeCell ref="G33:G36"/>
    <mergeCell ref="L27:L32"/>
    <mergeCell ref="M27:M32"/>
    <mergeCell ref="K27:K32"/>
    <mergeCell ref="I37:I38"/>
    <mergeCell ref="I39:I40"/>
    <mergeCell ref="H37:H38"/>
    <mergeCell ref="J28:J32"/>
    <mergeCell ref="H28:H32"/>
    <mergeCell ref="A33:A36"/>
    <mergeCell ref="E26:E28"/>
    <mergeCell ref="A23:A24"/>
    <mergeCell ref="C23:C24"/>
    <mergeCell ref="E23:E24"/>
    <mergeCell ref="B31:B32"/>
    <mergeCell ref="C33:C36"/>
    <mergeCell ref="F29:F32"/>
    <mergeCell ref="C29:C32"/>
    <mergeCell ref="E18:E21"/>
    <mergeCell ref="G16:G17"/>
    <mergeCell ref="G44:G46"/>
    <mergeCell ref="H52:H56"/>
    <mergeCell ref="G39:G40"/>
    <mergeCell ref="H40:H41"/>
    <mergeCell ref="E39:E40"/>
    <mergeCell ref="A18:A21"/>
    <mergeCell ref="E33:E36"/>
    <mergeCell ref="G28:G32"/>
    <mergeCell ref="C47:C48"/>
    <mergeCell ref="H46:H48"/>
    <mergeCell ref="A41:A43"/>
    <mergeCell ref="C39:C40"/>
    <mergeCell ref="A39:A40"/>
    <mergeCell ref="C41:C43"/>
    <mergeCell ref="A37:A38"/>
    <mergeCell ref="C26:C28"/>
    <mergeCell ref="A16:A17"/>
    <mergeCell ref="A26:A28"/>
    <mergeCell ref="D29:D32"/>
    <mergeCell ref="C18:C21"/>
    <mergeCell ref="G23:G24"/>
    <mergeCell ref="A29:A32"/>
    <mergeCell ref="M18:M21"/>
    <mergeCell ref="G18:G21"/>
    <mergeCell ref="Q3:R3"/>
    <mergeCell ref="R12:R14"/>
    <mergeCell ref="Q16:Q17"/>
    <mergeCell ref="Q18:Q21"/>
    <mergeCell ref="O16:O17"/>
    <mergeCell ref="E16:E17"/>
    <mergeCell ref="A47:A48"/>
    <mergeCell ref="O23:O26"/>
    <mergeCell ref="O27:O32"/>
    <mergeCell ref="K39:K43"/>
    <mergeCell ref="J40:J41"/>
    <mergeCell ref="J42:J43"/>
    <mergeCell ref="L42:L43"/>
    <mergeCell ref="O18:O21"/>
    <mergeCell ref="A3:B3"/>
    <mergeCell ref="C3:D3"/>
    <mergeCell ref="E3:F3"/>
    <mergeCell ref="G3:H3"/>
    <mergeCell ref="G11:G15"/>
    <mergeCell ref="M33:M36"/>
    <mergeCell ref="M37:M38"/>
    <mergeCell ref="L35:L36"/>
    <mergeCell ref="Q23:Q26"/>
    <mergeCell ref="R23:R24"/>
    <mergeCell ref="R25:R26"/>
    <mergeCell ref="Q27:Q32"/>
    <mergeCell ref="I3:J3"/>
    <mergeCell ref="K3:L3"/>
    <mergeCell ref="O3:P3"/>
    <mergeCell ref="M3:N3"/>
    <mergeCell ref="I18:I21"/>
    <mergeCell ref="K18:K21"/>
    <mergeCell ref="P25:P26"/>
    <mergeCell ref="P27:P32"/>
    <mergeCell ref="P12:P14"/>
    <mergeCell ref="J12:J14"/>
    <mergeCell ref="M11:M15"/>
    <mergeCell ref="O11:O15"/>
    <mergeCell ref="N12:N14"/>
    <mergeCell ref="L12:L14"/>
    <mergeCell ref="I11:I15"/>
    <mergeCell ref="K11:K15"/>
    <mergeCell ref="Q12:Q15"/>
    <mergeCell ref="I16:I17"/>
    <mergeCell ref="K16:K17"/>
    <mergeCell ref="M16:M17"/>
    <mergeCell ref="Q44:Q48"/>
    <mergeCell ref="R44:R45"/>
    <mergeCell ref="R46:R48"/>
    <mergeCell ref="R27:R32"/>
    <mergeCell ref="Q33:Q36"/>
    <mergeCell ref="R33:R34"/>
    <mergeCell ref="R35:R36"/>
    <mergeCell ref="Q37:Q38"/>
    <mergeCell ref="R37:R38"/>
  </mergeCells>
  <phoneticPr fontId="1"/>
  <printOptions horizontalCentered="1"/>
  <pageMargins left="0.59055118110236227" right="0.59055118110236227" top="0.78740157480314965" bottom="0.78740157480314965" header="0.51181102362204722" footer="0.51181102362204722"/>
  <pageSetup paperSize="8" scale="34" pageOrder="overThenDown" orientation="landscape" horizontalDpi="1200" verticalDpi="1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3F580-AFBA-4BC0-AEE0-8D9D101F75BA}">
  <dimension ref="A2:I7"/>
  <sheetViews>
    <sheetView zoomScaleNormal="100" workbookViewId="0">
      <selection activeCell="K37" sqref="K37"/>
    </sheetView>
  </sheetViews>
  <sheetFormatPr defaultColWidth="9" defaultRowHeight="13"/>
  <cols>
    <col min="2" max="2" width="8.6328125" customWidth="1"/>
    <col min="3" max="3" width="10.6328125" customWidth="1"/>
    <col min="4" max="4" width="20.6328125" customWidth="1"/>
    <col min="5" max="8" width="10.6328125" customWidth="1"/>
    <col min="9" max="9" width="9.453125" bestFit="1" customWidth="1"/>
  </cols>
  <sheetData>
    <row r="2" spans="1:9" s="461" customFormat="1" ht="24.75" customHeight="1">
      <c r="A2" s="461" t="s">
        <v>778</v>
      </c>
    </row>
    <row r="3" spans="1:9" s="184" customFormat="1" ht="30" customHeight="1" thickBot="1">
      <c r="H3" s="462"/>
      <c r="I3" s="462" t="s">
        <v>779</v>
      </c>
    </row>
    <row r="4" spans="1:9" s="466" customFormat="1" ht="25" customHeight="1" thickBot="1">
      <c r="A4" s="3496" t="s">
        <v>51</v>
      </c>
      <c r="B4" s="3497"/>
      <c r="C4" s="463" t="s">
        <v>52</v>
      </c>
      <c r="D4" s="463" t="s">
        <v>780</v>
      </c>
      <c r="E4" s="463" t="s">
        <v>781</v>
      </c>
      <c r="F4" s="463" t="s">
        <v>701</v>
      </c>
      <c r="G4" s="463" t="s">
        <v>782</v>
      </c>
      <c r="H4" s="464" t="s">
        <v>235</v>
      </c>
      <c r="I4" s="465" t="s">
        <v>783</v>
      </c>
    </row>
    <row r="5" spans="1:9" s="466" customFormat="1" ht="25" customHeight="1">
      <c r="A5" s="3498" t="s">
        <v>78</v>
      </c>
      <c r="B5" s="3499"/>
      <c r="C5" s="467" t="s">
        <v>26</v>
      </c>
      <c r="D5" s="467" t="s">
        <v>784</v>
      </c>
      <c r="E5" s="468">
        <v>53.8</v>
      </c>
      <c r="F5" s="469">
        <v>41611</v>
      </c>
      <c r="G5" s="469">
        <v>41611</v>
      </c>
      <c r="H5" s="470" t="s">
        <v>785</v>
      </c>
      <c r="I5" s="471"/>
    </row>
    <row r="6" spans="1:9" s="466" customFormat="1" ht="25" customHeight="1" thickBot="1">
      <c r="A6" s="3500" t="s">
        <v>85</v>
      </c>
      <c r="B6" s="3501"/>
      <c r="C6" s="472" t="s">
        <v>43</v>
      </c>
      <c r="D6" s="472" t="s">
        <v>784</v>
      </c>
      <c r="E6" s="473">
        <v>257.39999999999998</v>
      </c>
      <c r="F6" s="474">
        <v>38107</v>
      </c>
      <c r="G6" s="474">
        <v>44278</v>
      </c>
      <c r="H6" s="475" t="s">
        <v>733</v>
      </c>
      <c r="I6" s="476">
        <v>39173</v>
      </c>
    </row>
    <row r="7" spans="1:9" s="466" customFormat="1" ht="25" customHeight="1" thickBot="1">
      <c r="A7" s="3496" t="s">
        <v>786</v>
      </c>
      <c r="B7" s="3497"/>
      <c r="C7" s="463">
        <f>COUNTA(C5:C6)</f>
        <v>2</v>
      </c>
      <c r="D7" s="463"/>
      <c r="E7" s="477">
        <f>SUM(E5:E6)</f>
        <v>311.2</v>
      </c>
      <c r="F7" s="478"/>
      <c r="G7" s="463"/>
      <c r="H7" s="464"/>
      <c r="I7" s="479"/>
    </row>
  </sheetData>
  <mergeCells count="4">
    <mergeCell ref="A4:B4"/>
    <mergeCell ref="A5:B5"/>
    <mergeCell ref="A6:B6"/>
    <mergeCell ref="A7:B7"/>
  </mergeCells>
  <phoneticPr fontId="1"/>
  <pageMargins left="0.59055118110236227" right="0.59055118110236227" top="0.78740157480314965" bottom="0.78740157480314965" header="0.51181102362204722" footer="0.51181102362204722"/>
  <pageSetup paperSize="9" scale="90" orientation="portrait" horizontalDpi="4294967292"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81609-BB70-4D16-AE61-1982D83C47CD}">
  <dimension ref="A1:AM82"/>
  <sheetViews>
    <sheetView view="pageBreakPreview" zoomScale="70" zoomScaleNormal="90" zoomScaleSheetLayoutView="70" workbookViewId="0">
      <selection activeCell="AO18" sqref="AO18"/>
    </sheetView>
  </sheetViews>
  <sheetFormatPr defaultColWidth="9" defaultRowHeight="13"/>
  <cols>
    <col min="1" max="1" width="6.6328125" style="481" customWidth="1"/>
    <col min="2" max="2" width="8.90625" style="481" customWidth="1"/>
    <col min="3" max="3" width="11.26953125" customWidth="1"/>
    <col min="4" max="16" width="4.08984375" customWidth="1"/>
    <col min="17" max="19" width="4.08984375" style="481" customWidth="1"/>
    <col min="20" max="31" width="4.08984375" customWidth="1"/>
    <col min="32" max="36" width="4.453125" customWidth="1"/>
  </cols>
  <sheetData>
    <row r="1" spans="1:39" ht="26.25" customHeight="1">
      <c r="A1" s="480" t="s">
        <v>787</v>
      </c>
    </row>
    <row r="2" spans="1:39" ht="18.75" customHeight="1" thickBot="1">
      <c r="T2" s="481"/>
      <c r="U2" s="248"/>
      <c r="AI2" s="462" t="s">
        <v>788</v>
      </c>
      <c r="AJ2" s="462"/>
      <c r="AK2" s="462"/>
    </row>
    <row r="3" spans="1:39" ht="26.25" customHeight="1">
      <c r="A3" s="3508" t="s">
        <v>789</v>
      </c>
      <c r="B3" s="3510" t="s">
        <v>51</v>
      </c>
      <c r="C3" s="3512" t="s">
        <v>790</v>
      </c>
      <c r="D3" s="3502" t="s">
        <v>791</v>
      </c>
      <c r="E3" s="3503"/>
      <c r="F3" s="3503"/>
      <c r="G3" s="3503"/>
      <c r="H3" s="3503"/>
      <c r="I3" s="3503"/>
      <c r="J3" s="3503"/>
      <c r="K3" s="3503"/>
      <c r="L3" s="3503"/>
      <c r="M3" s="3503"/>
      <c r="N3" s="3503"/>
      <c r="O3" s="3503"/>
      <c r="P3" s="3503"/>
      <c r="Q3" s="3503"/>
      <c r="R3" s="3503"/>
      <c r="S3" s="3504"/>
      <c r="T3" s="3502" t="s">
        <v>792</v>
      </c>
      <c r="U3" s="3503"/>
      <c r="V3" s="3503"/>
      <c r="W3" s="3503"/>
      <c r="X3" s="3503"/>
      <c r="Y3" s="3503"/>
      <c r="Z3" s="3503"/>
      <c r="AA3" s="3503"/>
      <c r="AB3" s="3503"/>
      <c r="AC3" s="3503"/>
      <c r="AD3" s="3503"/>
      <c r="AE3" s="3503"/>
      <c r="AF3" s="3503"/>
      <c r="AG3" s="3503"/>
      <c r="AH3" s="3503"/>
      <c r="AI3" s="3504"/>
      <c r="AJ3" s="482"/>
    </row>
    <row r="4" spans="1:39" ht="44.25" customHeight="1" thickBot="1">
      <c r="A4" s="3509"/>
      <c r="B4" s="3511"/>
      <c r="C4" s="3513"/>
      <c r="D4" s="483" t="s">
        <v>793</v>
      </c>
      <c r="E4" s="484">
        <v>22</v>
      </c>
      <c r="F4" s="484">
        <v>23</v>
      </c>
      <c r="G4" s="484">
        <v>24</v>
      </c>
      <c r="H4" s="484">
        <v>25</v>
      </c>
      <c r="I4" s="484">
        <v>26</v>
      </c>
      <c r="J4" s="484">
        <v>27</v>
      </c>
      <c r="K4" s="484">
        <v>28</v>
      </c>
      <c r="L4" s="484">
        <v>29</v>
      </c>
      <c r="M4" s="484">
        <v>30</v>
      </c>
      <c r="N4" s="484" t="s">
        <v>794</v>
      </c>
      <c r="O4" s="484" t="s">
        <v>795</v>
      </c>
      <c r="P4" s="484" t="s">
        <v>796</v>
      </c>
      <c r="Q4" s="485" t="s">
        <v>797</v>
      </c>
      <c r="R4" s="486" t="s">
        <v>798</v>
      </c>
      <c r="S4" s="487" t="s">
        <v>799</v>
      </c>
      <c r="T4" s="483" t="s">
        <v>793</v>
      </c>
      <c r="U4" s="484">
        <v>22</v>
      </c>
      <c r="V4" s="484">
        <v>23</v>
      </c>
      <c r="W4" s="484">
        <v>24</v>
      </c>
      <c r="X4" s="484">
        <v>25</v>
      </c>
      <c r="Y4" s="484">
        <v>26</v>
      </c>
      <c r="Z4" s="484">
        <v>27</v>
      </c>
      <c r="AA4" s="484">
        <v>28</v>
      </c>
      <c r="AB4" s="484">
        <v>29</v>
      </c>
      <c r="AC4" s="484">
        <v>30</v>
      </c>
      <c r="AD4" s="484" t="s">
        <v>794</v>
      </c>
      <c r="AE4" s="484" t="s">
        <v>800</v>
      </c>
      <c r="AF4" s="484" t="s">
        <v>796</v>
      </c>
      <c r="AG4" s="484" t="s">
        <v>797</v>
      </c>
      <c r="AH4" s="488" t="s">
        <v>798</v>
      </c>
      <c r="AI4" s="489" t="s">
        <v>799</v>
      </c>
      <c r="AJ4" s="482"/>
    </row>
    <row r="5" spans="1:39" ht="26.25" customHeight="1">
      <c r="A5" s="3505" t="s">
        <v>3</v>
      </c>
      <c r="B5" s="35" t="s">
        <v>53</v>
      </c>
      <c r="C5" s="490" t="s">
        <v>436</v>
      </c>
      <c r="D5" s="491"/>
      <c r="E5" s="35"/>
      <c r="F5" s="35"/>
      <c r="G5" s="35"/>
      <c r="H5" s="35"/>
      <c r="I5" s="35"/>
      <c r="J5" s="35"/>
      <c r="K5" s="35"/>
      <c r="L5" s="35"/>
      <c r="M5" s="35"/>
      <c r="N5" s="35"/>
      <c r="O5" s="35"/>
      <c r="P5" s="35"/>
      <c r="Q5" s="492"/>
      <c r="R5" s="493"/>
      <c r="S5" s="494"/>
      <c r="T5" s="491"/>
      <c r="U5" s="35"/>
      <c r="V5" s="35"/>
      <c r="W5" s="35"/>
      <c r="X5" s="35"/>
      <c r="Y5" s="35"/>
      <c r="Z5" s="35"/>
      <c r="AA5" s="35"/>
      <c r="AB5" s="35"/>
      <c r="AC5" s="35"/>
      <c r="AD5" s="35"/>
      <c r="AE5" s="35"/>
      <c r="AF5" s="35"/>
      <c r="AG5" s="495"/>
      <c r="AH5" s="496"/>
      <c r="AI5" s="497"/>
    </row>
    <row r="6" spans="1:39" ht="26.25" customHeight="1">
      <c r="A6" s="3506"/>
      <c r="B6" s="32" t="s">
        <v>3</v>
      </c>
      <c r="C6" s="498" t="s">
        <v>743</v>
      </c>
      <c r="D6" s="499" t="s">
        <v>387</v>
      </c>
      <c r="E6" s="32"/>
      <c r="F6" s="32"/>
      <c r="G6" s="32"/>
      <c r="H6" s="32"/>
      <c r="I6" s="32"/>
      <c r="J6" s="32" t="s">
        <v>801</v>
      </c>
      <c r="K6" s="32"/>
      <c r="L6" s="32"/>
      <c r="M6" s="32"/>
      <c r="N6" s="32"/>
      <c r="O6" s="32"/>
      <c r="P6" s="32"/>
      <c r="Q6" s="500"/>
      <c r="R6" s="501"/>
      <c r="S6" s="502"/>
      <c r="T6" s="499"/>
      <c r="U6" s="32"/>
      <c r="V6" s="32"/>
      <c r="W6" s="32"/>
      <c r="X6" s="32"/>
      <c r="Y6" s="32"/>
      <c r="Z6" s="32"/>
      <c r="AA6" s="32"/>
      <c r="AB6" s="32"/>
      <c r="AC6" s="32"/>
      <c r="AD6" s="32"/>
      <c r="AE6" s="32"/>
      <c r="AF6" s="32"/>
      <c r="AG6" s="503"/>
      <c r="AH6" s="504"/>
      <c r="AI6" s="505"/>
    </row>
    <row r="7" spans="1:39" ht="26.25" customHeight="1">
      <c r="A7" s="3506"/>
      <c r="B7" s="32" t="s">
        <v>4</v>
      </c>
      <c r="C7" s="498" t="s">
        <v>802</v>
      </c>
      <c r="D7" s="499"/>
      <c r="E7" s="32"/>
      <c r="F7" s="32"/>
      <c r="G7" s="32"/>
      <c r="H7" s="32" t="s">
        <v>801</v>
      </c>
      <c r="I7" s="32"/>
      <c r="J7" s="32"/>
      <c r="K7" s="32"/>
      <c r="L7" s="32"/>
      <c r="M7" s="32"/>
      <c r="N7" s="32"/>
      <c r="O7" s="32"/>
      <c r="P7" s="32"/>
      <c r="Q7" s="500"/>
      <c r="R7" s="501"/>
      <c r="S7" s="502"/>
      <c r="T7" s="499"/>
      <c r="U7" s="32"/>
      <c r="V7" s="32"/>
      <c r="W7" s="32"/>
      <c r="X7" s="32"/>
      <c r="Y7" s="32"/>
      <c r="Z7" s="32"/>
      <c r="AA7" s="32"/>
      <c r="AB7" s="32"/>
      <c r="AC7" s="32"/>
      <c r="AD7" s="32"/>
      <c r="AE7" s="32"/>
      <c r="AF7" s="32"/>
      <c r="AG7" s="503"/>
      <c r="AH7" s="504"/>
      <c r="AI7" s="505"/>
    </row>
    <row r="8" spans="1:39" ht="26.25" customHeight="1">
      <c r="A8" s="3506"/>
      <c r="B8" s="32" t="s">
        <v>803</v>
      </c>
      <c r="C8" s="498" t="s">
        <v>804</v>
      </c>
      <c r="D8" s="499"/>
      <c r="E8" s="32"/>
      <c r="F8" s="32"/>
      <c r="G8" s="32"/>
      <c r="H8" s="32"/>
      <c r="I8" s="32"/>
      <c r="J8" s="32"/>
      <c r="K8" s="32"/>
      <c r="L8" s="32"/>
      <c r="M8" s="32"/>
      <c r="N8" s="32"/>
      <c r="O8" s="32"/>
      <c r="P8" s="32"/>
      <c r="Q8" s="500"/>
      <c r="R8" s="501"/>
      <c r="S8" s="502"/>
      <c r="T8" s="499"/>
      <c r="U8" s="32"/>
      <c r="V8" s="32"/>
      <c r="W8" s="32"/>
      <c r="X8" s="32"/>
      <c r="Y8" s="32"/>
      <c r="Z8" s="32"/>
      <c r="AA8" s="32"/>
      <c r="AB8" s="32"/>
      <c r="AC8" s="32"/>
      <c r="AD8" s="32"/>
      <c r="AE8" s="32"/>
      <c r="AF8" s="32"/>
      <c r="AG8" s="503"/>
      <c r="AH8" s="504"/>
      <c r="AI8" s="505"/>
    </row>
    <row r="9" spans="1:39" ht="26.25" customHeight="1">
      <c r="A9" s="3506" t="s">
        <v>7</v>
      </c>
      <c r="B9" s="32" t="s">
        <v>6</v>
      </c>
      <c r="C9" s="498" t="s">
        <v>805</v>
      </c>
      <c r="D9" s="499" t="s">
        <v>387</v>
      </c>
      <c r="E9" s="32"/>
      <c r="F9" s="32"/>
      <c r="G9" s="32" t="s">
        <v>801</v>
      </c>
      <c r="H9" s="32"/>
      <c r="I9" s="32"/>
      <c r="J9" s="32"/>
      <c r="K9" s="32"/>
      <c r="L9" s="32"/>
      <c r="M9" s="32"/>
      <c r="N9" s="32"/>
      <c r="O9" s="32"/>
      <c r="P9" s="32"/>
      <c r="Q9" s="500"/>
      <c r="R9" s="501"/>
      <c r="S9" s="502"/>
      <c r="T9" s="499"/>
      <c r="U9" s="32"/>
      <c r="V9" s="32"/>
      <c r="W9" s="32"/>
      <c r="X9" s="32"/>
      <c r="Y9" s="32"/>
      <c r="Z9" s="32"/>
      <c r="AA9" s="32"/>
      <c r="AB9" s="32"/>
      <c r="AC9" s="32"/>
      <c r="AD9" s="32"/>
      <c r="AE9" s="32"/>
      <c r="AF9" s="32"/>
      <c r="AG9" s="503"/>
      <c r="AH9" s="504"/>
      <c r="AI9" s="505"/>
    </row>
    <row r="10" spans="1:39" ht="26.25" customHeight="1">
      <c r="A10" s="3506"/>
      <c r="B10" s="32" t="s">
        <v>7</v>
      </c>
      <c r="C10" s="498" t="s">
        <v>806</v>
      </c>
      <c r="D10" s="499" t="s">
        <v>387</v>
      </c>
      <c r="E10" s="32"/>
      <c r="F10" s="32"/>
      <c r="G10" s="32"/>
      <c r="H10" s="32"/>
      <c r="I10" s="32"/>
      <c r="J10" s="32" t="s">
        <v>807</v>
      </c>
      <c r="K10" s="32"/>
      <c r="L10" s="32"/>
      <c r="M10" s="32" t="s">
        <v>801</v>
      </c>
      <c r="N10" s="32"/>
      <c r="O10" s="32"/>
      <c r="P10" s="32"/>
      <c r="Q10" s="500"/>
      <c r="R10" s="501"/>
      <c r="S10" s="502"/>
      <c r="T10" s="499"/>
      <c r="U10" s="32"/>
      <c r="V10" s="32"/>
      <c r="W10" s="32"/>
      <c r="X10" s="32"/>
      <c r="Y10" s="32"/>
      <c r="Z10" s="32"/>
      <c r="AA10" s="32"/>
      <c r="AB10" s="32"/>
      <c r="AC10" s="32"/>
      <c r="AD10" s="32"/>
      <c r="AE10" s="32"/>
      <c r="AF10" s="32"/>
      <c r="AG10" s="503"/>
      <c r="AH10" s="504"/>
      <c r="AI10" s="505"/>
    </row>
    <row r="11" spans="1:39" ht="26.25" customHeight="1">
      <c r="A11" s="3506" t="s">
        <v>398</v>
      </c>
      <c r="B11" s="32" t="s">
        <v>256</v>
      </c>
      <c r="C11" s="498" t="s">
        <v>257</v>
      </c>
      <c r="D11" s="499" t="s">
        <v>399</v>
      </c>
      <c r="E11" s="32"/>
      <c r="F11" s="32"/>
      <c r="G11" s="32"/>
      <c r="H11" s="32" t="s">
        <v>399</v>
      </c>
      <c r="I11" s="32"/>
      <c r="J11" s="32"/>
      <c r="K11" s="32" t="s">
        <v>399</v>
      </c>
      <c r="L11" s="32"/>
      <c r="M11" s="32"/>
      <c r="N11" s="32" t="s">
        <v>808</v>
      </c>
      <c r="O11" s="32"/>
      <c r="P11" s="32" t="s">
        <v>801</v>
      </c>
      <c r="Q11" s="503"/>
      <c r="R11" s="504"/>
      <c r="S11" s="505"/>
      <c r="T11" s="499"/>
      <c r="U11" s="32"/>
      <c r="V11" s="32"/>
      <c r="W11" s="32"/>
      <c r="X11" s="32"/>
      <c r="Y11" s="32"/>
      <c r="Z11" s="32"/>
      <c r="AA11" s="32"/>
      <c r="AB11" s="32"/>
      <c r="AC11" s="32"/>
      <c r="AD11" s="32"/>
      <c r="AE11" s="32"/>
      <c r="AF11" s="32"/>
      <c r="AG11" s="503"/>
      <c r="AH11" s="504"/>
      <c r="AI11" s="505"/>
      <c r="AM11" s="506"/>
    </row>
    <row r="12" spans="1:39" ht="26.25" customHeight="1">
      <c r="A12" s="3506"/>
      <c r="B12" s="3337" t="s">
        <v>457</v>
      </c>
      <c r="C12" s="507" t="s">
        <v>260</v>
      </c>
      <c r="D12" s="499" t="s">
        <v>399</v>
      </c>
      <c r="E12" s="32" t="s">
        <v>399</v>
      </c>
      <c r="F12" s="32"/>
      <c r="G12" s="32"/>
      <c r="H12" s="32"/>
      <c r="I12" s="32"/>
      <c r="J12" s="32"/>
      <c r="K12" s="32" t="s">
        <v>399</v>
      </c>
      <c r="L12" s="32"/>
      <c r="M12" s="32"/>
      <c r="N12" s="32" t="s">
        <v>399</v>
      </c>
      <c r="O12" s="32" t="s">
        <v>809</v>
      </c>
      <c r="P12" s="32"/>
      <c r="Q12" s="503"/>
      <c r="R12" s="504"/>
      <c r="S12" s="505"/>
      <c r="T12" s="499"/>
      <c r="U12" s="32"/>
      <c r="V12" s="32"/>
      <c r="W12" s="32"/>
      <c r="X12" s="32"/>
      <c r="Y12" s="32"/>
      <c r="Z12" s="32"/>
      <c r="AA12" s="32"/>
      <c r="AB12" s="32"/>
      <c r="AC12" s="32"/>
      <c r="AD12" s="32"/>
      <c r="AE12" s="32"/>
      <c r="AF12" s="32"/>
      <c r="AG12" s="503"/>
      <c r="AH12" s="504"/>
      <c r="AI12" s="505"/>
    </row>
    <row r="13" spans="1:39" ht="26.25" customHeight="1">
      <c r="A13" s="3506"/>
      <c r="B13" s="3337"/>
      <c r="C13" s="498" t="s">
        <v>262</v>
      </c>
      <c r="D13" s="499" t="s">
        <v>387</v>
      </c>
      <c r="E13" s="32"/>
      <c r="F13" s="32"/>
      <c r="G13" s="32"/>
      <c r="H13" s="32"/>
      <c r="I13" s="32"/>
      <c r="J13" s="32"/>
      <c r="K13" s="32"/>
      <c r="L13" s="32"/>
      <c r="M13" s="32" t="s">
        <v>809</v>
      </c>
      <c r="N13" s="32"/>
      <c r="O13" s="32"/>
      <c r="P13" s="32"/>
      <c r="Q13" s="503"/>
      <c r="R13" s="504"/>
      <c r="S13" s="505"/>
      <c r="T13" s="499"/>
      <c r="U13" s="32"/>
      <c r="V13" s="32"/>
      <c r="W13" s="32"/>
      <c r="X13" s="32"/>
      <c r="Y13" s="32"/>
      <c r="Z13" s="32"/>
      <c r="AA13" s="32"/>
      <c r="AB13" s="32"/>
      <c r="AC13" s="32"/>
      <c r="AD13" s="32"/>
      <c r="AE13" s="32"/>
      <c r="AF13" s="32"/>
      <c r="AG13" s="503"/>
      <c r="AH13" s="504"/>
      <c r="AI13" s="505"/>
    </row>
    <row r="14" spans="1:39" ht="26.25" customHeight="1">
      <c r="A14" s="3506"/>
      <c r="B14" s="3337" t="s">
        <v>810</v>
      </c>
      <c r="C14" s="498" t="s">
        <v>265</v>
      </c>
      <c r="D14" s="499" t="s">
        <v>399</v>
      </c>
      <c r="E14" s="32" t="s">
        <v>399</v>
      </c>
      <c r="F14" s="32"/>
      <c r="G14" s="32"/>
      <c r="H14" s="32"/>
      <c r="I14" s="32"/>
      <c r="J14" s="32"/>
      <c r="K14" s="32"/>
      <c r="L14" s="32"/>
      <c r="M14" s="32"/>
      <c r="N14" s="32" t="s">
        <v>808</v>
      </c>
      <c r="O14" s="32" t="s">
        <v>809</v>
      </c>
      <c r="P14" s="32"/>
      <c r="Q14" s="503"/>
      <c r="R14" s="504"/>
      <c r="S14" s="505"/>
      <c r="T14" s="499"/>
      <c r="U14" s="32"/>
      <c r="V14" s="32"/>
      <c r="W14" s="32"/>
      <c r="X14" s="32"/>
      <c r="Y14" s="32"/>
      <c r="Z14" s="32"/>
      <c r="AA14" s="32"/>
      <c r="AB14" s="32"/>
      <c r="AC14" s="32"/>
      <c r="AD14" s="32"/>
      <c r="AE14" s="32"/>
      <c r="AF14" s="32" t="s">
        <v>807</v>
      </c>
      <c r="AG14" s="32" t="s">
        <v>801</v>
      </c>
      <c r="AH14" s="508"/>
      <c r="AI14" s="509"/>
      <c r="AJ14" s="326"/>
    </row>
    <row r="15" spans="1:39" ht="26.25" customHeight="1">
      <c r="A15" s="3506"/>
      <c r="B15" s="3337"/>
      <c r="C15" s="498" t="s">
        <v>267</v>
      </c>
      <c r="D15" s="499" t="s">
        <v>399</v>
      </c>
      <c r="E15" s="32"/>
      <c r="F15" s="32"/>
      <c r="G15" s="32"/>
      <c r="H15" s="32"/>
      <c r="I15" s="32" t="s">
        <v>809</v>
      </c>
      <c r="J15" s="32"/>
      <c r="K15" s="32"/>
      <c r="L15" s="32"/>
      <c r="M15" s="32"/>
      <c r="N15" s="32"/>
      <c r="O15" s="32"/>
      <c r="P15" s="32"/>
      <c r="Q15" s="503"/>
      <c r="R15" s="504"/>
      <c r="S15" s="505"/>
      <c r="T15" s="499"/>
      <c r="U15" s="32"/>
      <c r="V15" s="32"/>
      <c r="W15" s="32"/>
      <c r="X15" s="32"/>
      <c r="Y15" s="32" t="s">
        <v>809</v>
      </c>
      <c r="Z15" s="32"/>
      <c r="AA15" s="32"/>
      <c r="AB15" s="32"/>
      <c r="AC15" s="32"/>
      <c r="AD15" s="32"/>
      <c r="AE15" s="32"/>
      <c r="AF15" s="32"/>
      <c r="AG15" s="503"/>
      <c r="AH15" s="504"/>
      <c r="AI15" s="505"/>
    </row>
    <row r="16" spans="1:39" ht="26.25" customHeight="1">
      <c r="A16" s="3506"/>
      <c r="B16" s="3337" t="s">
        <v>811</v>
      </c>
      <c r="C16" s="498" t="s">
        <v>19</v>
      </c>
      <c r="D16" s="499" t="s">
        <v>387</v>
      </c>
      <c r="E16" s="32"/>
      <c r="F16" s="32" t="s">
        <v>387</v>
      </c>
      <c r="G16" s="32"/>
      <c r="H16" s="32"/>
      <c r="I16" s="32" t="s">
        <v>387</v>
      </c>
      <c r="J16" s="32"/>
      <c r="K16" s="32"/>
      <c r="L16" s="32" t="s">
        <v>387</v>
      </c>
      <c r="M16" s="32"/>
      <c r="N16" s="32"/>
      <c r="O16" s="32" t="s">
        <v>807</v>
      </c>
      <c r="P16" s="32" t="s">
        <v>809</v>
      </c>
      <c r="Q16" s="503"/>
      <c r="R16" s="504"/>
      <c r="S16" s="509" t="s">
        <v>801</v>
      </c>
      <c r="T16" s="499"/>
      <c r="U16" s="32"/>
      <c r="V16" s="32" t="s">
        <v>387</v>
      </c>
      <c r="W16" s="32"/>
      <c r="X16" s="32"/>
      <c r="Y16" s="32"/>
      <c r="Z16" s="32"/>
      <c r="AA16" s="32"/>
      <c r="AB16" s="32" t="s">
        <v>801</v>
      </c>
      <c r="AC16" s="32"/>
      <c r="AD16" s="32"/>
      <c r="AE16" s="32"/>
      <c r="AF16" s="32"/>
      <c r="AG16" s="503"/>
      <c r="AH16" s="504"/>
      <c r="AI16" s="505"/>
    </row>
    <row r="17" spans="1:38" ht="26.25" customHeight="1">
      <c r="A17" s="3506"/>
      <c r="B17" s="3337"/>
      <c r="C17" s="498" t="s">
        <v>271</v>
      </c>
      <c r="D17" s="499" t="s">
        <v>399</v>
      </c>
      <c r="E17" s="32"/>
      <c r="F17" s="32"/>
      <c r="G17" s="32"/>
      <c r="H17" s="32"/>
      <c r="I17" s="32"/>
      <c r="J17" s="32"/>
      <c r="K17" s="32" t="s">
        <v>809</v>
      </c>
      <c r="L17" s="32"/>
      <c r="M17" s="32"/>
      <c r="N17" s="32"/>
      <c r="O17" s="32"/>
      <c r="P17" s="32"/>
      <c r="Q17" s="503"/>
      <c r="R17" s="504"/>
      <c r="S17" s="505"/>
      <c r="T17" s="499"/>
      <c r="U17" s="32"/>
      <c r="V17" s="32"/>
      <c r="W17" s="32"/>
      <c r="X17" s="32"/>
      <c r="Y17" s="32"/>
      <c r="Z17" s="32"/>
      <c r="AA17" s="32"/>
      <c r="AB17" s="32"/>
      <c r="AC17" s="32"/>
      <c r="AD17" s="32" t="s">
        <v>808</v>
      </c>
      <c r="AE17" s="32" t="s">
        <v>809</v>
      </c>
      <c r="AF17" s="32"/>
      <c r="AG17" s="503"/>
      <c r="AH17" s="504"/>
      <c r="AI17" s="505"/>
    </row>
    <row r="18" spans="1:38" ht="26.25" customHeight="1">
      <c r="A18" s="3506"/>
      <c r="B18" s="3337"/>
      <c r="C18" s="498" t="s">
        <v>272</v>
      </c>
      <c r="D18" s="499" t="s">
        <v>399</v>
      </c>
      <c r="E18" s="32"/>
      <c r="F18" s="32" t="s">
        <v>399</v>
      </c>
      <c r="G18" s="32"/>
      <c r="H18" s="32"/>
      <c r="I18" s="32"/>
      <c r="J18" s="32"/>
      <c r="K18" s="32" t="s">
        <v>399</v>
      </c>
      <c r="L18" s="32"/>
      <c r="M18" s="32" t="s">
        <v>809</v>
      </c>
      <c r="N18" s="32"/>
      <c r="O18" s="32"/>
      <c r="P18" s="32"/>
      <c r="Q18" s="503"/>
      <c r="R18" s="504"/>
      <c r="S18" s="505"/>
      <c r="T18" s="499"/>
      <c r="U18" s="32"/>
      <c r="V18" s="32"/>
      <c r="W18" s="32"/>
      <c r="X18" s="32"/>
      <c r="Y18" s="32"/>
      <c r="Z18" s="32"/>
      <c r="AA18" s="32"/>
      <c r="AB18" s="32"/>
      <c r="AC18" s="32"/>
      <c r="AD18" s="32"/>
      <c r="AE18" s="32"/>
      <c r="AF18" s="32"/>
      <c r="AG18" s="503"/>
      <c r="AH18" s="504"/>
      <c r="AI18" s="505"/>
    </row>
    <row r="19" spans="1:38" ht="26.25" customHeight="1">
      <c r="A19" s="3506"/>
      <c r="B19" s="3337"/>
      <c r="C19" s="498" t="s">
        <v>273</v>
      </c>
      <c r="D19" s="499" t="s">
        <v>399</v>
      </c>
      <c r="E19" s="32"/>
      <c r="F19" s="32"/>
      <c r="G19" s="32" t="s">
        <v>399</v>
      </c>
      <c r="H19" s="32"/>
      <c r="I19" s="32"/>
      <c r="J19" s="32"/>
      <c r="K19" s="32"/>
      <c r="L19" s="32"/>
      <c r="M19" s="32"/>
      <c r="N19" s="32"/>
      <c r="O19" s="32" t="s">
        <v>809</v>
      </c>
      <c r="P19" s="32"/>
      <c r="Q19" s="503"/>
      <c r="R19" s="504"/>
      <c r="S19" s="505"/>
      <c r="T19" s="499"/>
      <c r="U19" s="32"/>
      <c r="V19" s="32"/>
      <c r="W19" s="32"/>
      <c r="X19" s="32"/>
      <c r="Y19" s="32"/>
      <c r="Z19" s="32"/>
      <c r="AA19" s="32"/>
      <c r="AB19" s="32"/>
      <c r="AC19" s="32"/>
      <c r="AD19" s="32"/>
      <c r="AE19" s="32"/>
      <c r="AF19" s="32"/>
      <c r="AG19" s="503"/>
      <c r="AH19" s="504"/>
      <c r="AI19" s="505"/>
    </row>
    <row r="20" spans="1:38" ht="26.25" customHeight="1">
      <c r="A20" s="3506"/>
      <c r="B20" s="32" t="s">
        <v>274</v>
      </c>
      <c r="C20" s="498" t="s">
        <v>275</v>
      </c>
      <c r="D20" s="499" t="s">
        <v>399</v>
      </c>
      <c r="E20" s="32"/>
      <c r="F20" s="32"/>
      <c r="G20" s="32"/>
      <c r="H20" s="32"/>
      <c r="I20" s="32"/>
      <c r="J20" s="32" t="s">
        <v>809</v>
      </c>
      <c r="K20" s="32"/>
      <c r="L20" s="32"/>
      <c r="M20" s="32"/>
      <c r="N20" s="32" t="s">
        <v>808</v>
      </c>
      <c r="O20" s="32"/>
      <c r="P20" s="32" t="s">
        <v>801</v>
      </c>
      <c r="Q20" s="503"/>
      <c r="R20" s="504"/>
      <c r="S20" s="505"/>
      <c r="T20" s="499"/>
      <c r="U20" s="32"/>
      <c r="V20" s="32"/>
      <c r="W20" s="32"/>
      <c r="X20" s="32"/>
      <c r="Y20" s="32"/>
      <c r="Z20" s="32"/>
      <c r="AA20" s="32"/>
      <c r="AB20" s="32"/>
      <c r="AC20" s="32"/>
      <c r="AD20" s="32"/>
      <c r="AE20" s="32"/>
      <c r="AF20" s="32"/>
      <c r="AG20" s="503"/>
      <c r="AH20" s="508" t="s">
        <v>808</v>
      </c>
      <c r="AI20" s="509" t="s">
        <v>801</v>
      </c>
    </row>
    <row r="21" spans="1:38" ht="25.5" customHeight="1">
      <c r="A21" s="3507" t="s">
        <v>402</v>
      </c>
      <c r="B21" s="3334" t="s">
        <v>116</v>
      </c>
      <c r="C21" s="498" t="s">
        <v>21</v>
      </c>
      <c r="D21" s="499" t="s">
        <v>387</v>
      </c>
      <c r="E21" s="32"/>
      <c r="F21" s="32"/>
      <c r="G21" s="32"/>
      <c r="H21" s="32" t="s">
        <v>387</v>
      </c>
      <c r="I21" s="32"/>
      <c r="J21" s="32"/>
      <c r="K21" s="32"/>
      <c r="L21" s="32"/>
      <c r="M21" s="32"/>
      <c r="N21" s="32"/>
      <c r="O21" s="32"/>
      <c r="P21" s="32" t="s">
        <v>807</v>
      </c>
      <c r="Q21" s="500"/>
      <c r="R21" s="32" t="s">
        <v>809</v>
      </c>
      <c r="S21" s="32"/>
      <c r="T21" s="499"/>
      <c r="U21" s="32"/>
      <c r="V21" s="32"/>
      <c r="W21" s="32"/>
      <c r="X21" s="32"/>
      <c r="Y21" s="32"/>
      <c r="Z21" s="32"/>
      <c r="AA21" s="32"/>
      <c r="AB21" s="32"/>
      <c r="AC21" s="32" t="s">
        <v>387</v>
      </c>
      <c r="AD21" s="32"/>
      <c r="AE21" s="32"/>
      <c r="AF21" s="32"/>
      <c r="AG21" s="32" t="s">
        <v>807</v>
      </c>
      <c r="AH21" s="508" t="s">
        <v>809</v>
      </c>
      <c r="AI21" s="509"/>
    </row>
    <row r="22" spans="1:38" ht="25.5" customHeight="1">
      <c r="A22" s="3505"/>
      <c r="B22" s="3341"/>
      <c r="C22" s="498" t="s">
        <v>22</v>
      </c>
      <c r="D22" s="499" t="s">
        <v>387</v>
      </c>
      <c r="E22" s="32"/>
      <c r="F22" s="32"/>
      <c r="G22" s="32" t="s">
        <v>387</v>
      </c>
      <c r="H22" s="32"/>
      <c r="I22" s="32"/>
      <c r="J22" s="32"/>
      <c r="K22" s="32"/>
      <c r="L22" s="32"/>
      <c r="M22" s="32"/>
      <c r="N22" s="32" t="s">
        <v>801</v>
      </c>
      <c r="O22" s="32"/>
      <c r="P22" s="32"/>
      <c r="Q22" s="500"/>
      <c r="R22" s="508"/>
      <c r="S22" s="502"/>
      <c r="T22" s="499" t="s">
        <v>441</v>
      </c>
      <c r="U22" s="32"/>
      <c r="V22" s="32"/>
      <c r="W22" s="32"/>
      <c r="X22" s="32"/>
      <c r="Y22" s="32"/>
      <c r="Z22" s="32"/>
      <c r="AA22" s="32"/>
      <c r="AB22" s="32"/>
      <c r="AC22" s="32"/>
      <c r="AD22" s="32" t="s">
        <v>801</v>
      </c>
      <c r="AE22" s="32"/>
      <c r="AF22" s="32" t="s">
        <v>809</v>
      </c>
      <c r="AG22" s="503"/>
      <c r="AH22" s="504"/>
      <c r="AI22" s="505"/>
    </row>
    <row r="23" spans="1:38" ht="25.5" customHeight="1">
      <c r="A23" s="499" t="s">
        <v>78</v>
      </c>
      <c r="B23" s="31" t="s">
        <v>78</v>
      </c>
      <c r="C23" s="498" t="s">
        <v>26</v>
      </c>
      <c r="D23" s="499" t="s">
        <v>387</v>
      </c>
      <c r="E23" s="32"/>
      <c r="F23" s="32"/>
      <c r="G23" s="32"/>
      <c r="H23" s="32"/>
      <c r="I23" s="32"/>
      <c r="J23" s="32" t="s">
        <v>801</v>
      </c>
      <c r="K23" s="32"/>
      <c r="L23" s="32"/>
      <c r="M23" s="32"/>
      <c r="N23" s="32"/>
      <c r="O23" s="32"/>
      <c r="P23" s="32"/>
      <c r="Q23" s="500"/>
      <c r="R23" s="508"/>
      <c r="S23" s="502"/>
      <c r="T23" s="499"/>
      <c r="U23" s="32"/>
      <c r="V23" s="32"/>
      <c r="W23" s="32"/>
      <c r="X23" s="32"/>
      <c r="Y23" s="32"/>
      <c r="Z23" s="32"/>
      <c r="AA23" s="32"/>
      <c r="AB23" s="32"/>
      <c r="AC23" s="32"/>
      <c r="AD23" s="32" t="s">
        <v>801</v>
      </c>
      <c r="AE23" s="32"/>
      <c r="AF23" s="32"/>
      <c r="AG23" s="503"/>
      <c r="AH23" s="504"/>
      <c r="AI23" s="505"/>
    </row>
    <row r="24" spans="1:38" ht="25.5" customHeight="1">
      <c r="A24" s="3506" t="s">
        <v>79</v>
      </c>
      <c r="B24" s="3337" t="s">
        <v>121</v>
      </c>
      <c r="C24" s="498" t="s">
        <v>812</v>
      </c>
      <c r="D24" s="499" t="s">
        <v>387</v>
      </c>
      <c r="E24" s="32"/>
      <c r="F24" s="32" t="s">
        <v>801</v>
      </c>
      <c r="G24" s="32"/>
      <c r="H24" s="32"/>
      <c r="I24" s="32"/>
      <c r="J24" s="32"/>
      <c r="K24" s="32"/>
      <c r="L24" s="32"/>
      <c r="M24" s="32"/>
      <c r="N24" s="32"/>
      <c r="O24" s="32"/>
      <c r="P24" s="32"/>
      <c r="Q24" s="500"/>
      <c r="R24" s="508"/>
      <c r="S24" s="502"/>
      <c r="T24" s="499" t="s">
        <v>813</v>
      </c>
      <c r="U24" s="32"/>
      <c r="V24" s="32"/>
      <c r="W24" s="32"/>
      <c r="X24" s="32" t="s">
        <v>814</v>
      </c>
      <c r="Y24" s="32"/>
      <c r="Z24" s="32"/>
      <c r="AA24" s="32"/>
      <c r="AB24" s="32"/>
      <c r="AC24" s="32"/>
      <c r="AD24" s="32"/>
      <c r="AE24" s="32"/>
      <c r="AF24" s="32"/>
      <c r="AG24" s="32" t="s">
        <v>809</v>
      </c>
      <c r="AH24" s="508"/>
      <c r="AI24" s="509"/>
      <c r="AJ24" s="326"/>
    </row>
    <row r="25" spans="1:38" ht="26.25" customHeight="1">
      <c r="A25" s="3506"/>
      <c r="B25" s="3337"/>
      <c r="C25" s="498" t="s">
        <v>175</v>
      </c>
      <c r="D25" s="499" t="s">
        <v>387</v>
      </c>
      <c r="E25" s="32"/>
      <c r="F25" s="32"/>
      <c r="G25" s="32"/>
      <c r="H25" s="32"/>
      <c r="I25" s="32"/>
      <c r="J25" s="32"/>
      <c r="K25" s="32" t="s">
        <v>801</v>
      </c>
      <c r="L25" s="32"/>
      <c r="M25" s="32"/>
      <c r="N25" s="32"/>
      <c r="O25" s="32"/>
      <c r="P25" s="32"/>
      <c r="Q25" s="500"/>
      <c r="R25" s="508"/>
      <c r="S25" s="502"/>
      <c r="T25" s="499" t="s">
        <v>441</v>
      </c>
      <c r="U25" s="32"/>
      <c r="V25" s="32"/>
      <c r="W25" s="32"/>
      <c r="X25" s="32"/>
      <c r="Y25" s="32"/>
      <c r="Z25" s="32"/>
      <c r="AA25" s="32"/>
      <c r="AB25" s="32"/>
      <c r="AC25" s="32"/>
      <c r="AD25" s="32"/>
      <c r="AE25" s="32"/>
      <c r="AF25" s="32"/>
      <c r="AG25" s="503"/>
      <c r="AH25" s="504"/>
      <c r="AI25" s="505"/>
    </row>
    <row r="26" spans="1:38" ht="26.25" customHeight="1">
      <c r="A26" s="3506"/>
      <c r="B26" s="510" t="s">
        <v>79</v>
      </c>
      <c r="C26" s="498" t="s">
        <v>815</v>
      </c>
      <c r="D26" s="499" t="s">
        <v>387</v>
      </c>
      <c r="E26" s="32"/>
      <c r="F26" s="32"/>
      <c r="G26" s="32"/>
      <c r="H26" s="32"/>
      <c r="I26" s="32"/>
      <c r="J26" s="32"/>
      <c r="K26" s="32"/>
      <c r="L26" s="32" t="s">
        <v>807</v>
      </c>
      <c r="M26" s="32"/>
      <c r="N26" s="32" t="s">
        <v>801</v>
      </c>
      <c r="O26" s="32"/>
      <c r="P26" s="32"/>
      <c r="Q26" s="500"/>
      <c r="R26" s="508"/>
      <c r="S26" s="502"/>
      <c r="T26" s="499"/>
      <c r="U26" s="32"/>
      <c r="V26" s="32"/>
      <c r="W26" s="32"/>
      <c r="X26" s="32"/>
      <c r="Y26" s="32"/>
      <c r="Z26" s="32"/>
      <c r="AA26" s="32"/>
      <c r="AB26" s="32"/>
      <c r="AC26" s="32"/>
      <c r="AD26" s="32"/>
      <c r="AE26" s="32"/>
      <c r="AF26" s="32"/>
      <c r="AG26" s="503"/>
      <c r="AH26" s="504"/>
      <c r="AI26" s="505"/>
    </row>
    <row r="27" spans="1:38" ht="26.25" customHeight="1">
      <c r="A27" s="3514" t="s">
        <v>816</v>
      </c>
      <c r="B27" s="3337" t="s">
        <v>817</v>
      </c>
      <c r="C27" s="498" t="s">
        <v>818</v>
      </c>
      <c r="D27" s="499" t="s">
        <v>387</v>
      </c>
      <c r="E27" s="32"/>
      <c r="F27" s="32"/>
      <c r="G27" s="32"/>
      <c r="H27" s="32"/>
      <c r="I27" s="32"/>
      <c r="J27" s="32"/>
      <c r="K27" s="32"/>
      <c r="L27" s="32" t="s">
        <v>801</v>
      </c>
      <c r="M27" s="32"/>
      <c r="N27" s="32"/>
      <c r="O27" s="32"/>
      <c r="P27" s="32"/>
      <c r="Q27" s="500"/>
      <c r="R27" s="508"/>
      <c r="S27" s="502"/>
      <c r="T27" s="499"/>
      <c r="U27" s="32"/>
      <c r="V27" s="32"/>
      <c r="W27" s="32"/>
      <c r="X27" s="32"/>
      <c r="Y27" s="32"/>
      <c r="Z27" s="32"/>
      <c r="AA27" s="32"/>
      <c r="AB27" s="32"/>
      <c r="AC27" s="32"/>
      <c r="AD27" s="32"/>
      <c r="AE27" s="32"/>
      <c r="AF27" s="32"/>
      <c r="AG27" s="503"/>
      <c r="AH27" s="504"/>
      <c r="AI27" s="505"/>
    </row>
    <row r="28" spans="1:38" ht="26.25" customHeight="1">
      <c r="A28" s="3506"/>
      <c r="B28" s="3337"/>
      <c r="C28" s="498" t="s">
        <v>80</v>
      </c>
      <c r="D28" s="499" t="s">
        <v>387</v>
      </c>
      <c r="E28" s="32"/>
      <c r="F28" s="32"/>
      <c r="G28" s="32"/>
      <c r="H28" s="32"/>
      <c r="I28" s="32"/>
      <c r="J28" s="32" t="s">
        <v>801</v>
      </c>
      <c r="K28" s="32"/>
      <c r="L28" s="32"/>
      <c r="M28" s="32"/>
      <c r="N28" s="32"/>
      <c r="O28" s="32"/>
      <c r="P28" s="32"/>
      <c r="Q28" s="500"/>
      <c r="R28" s="508"/>
      <c r="S28" s="502"/>
      <c r="T28" s="499"/>
      <c r="U28" s="32"/>
      <c r="V28" s="32"/>
      <c r="W28" s="32"/>
      <c r="X28" s="32"/>
      <c r="Y28" s="32"/>
      <c r="Z28" s="32"/>
      <c r="AA28" s="32"/>
      <c r="AB28" s="32"/>
      <c r="AC28" s="32"/>
      <c r="AD28" s="32"/>
      <c r="AE28" s="32"/>
      <c r="AF28" s="32"/>
      <c r="AG28" s="503"/>
      <c r="AH28" s="504"/>
      <c r="AI28" s="505"/>
    </row>
    <row r="29" spans="1:38" ht="26.25" customHeight="1">
      <c r="A29" s="3506"/>
      <c r="B29" s="3337"/>
      <c r="C29" s="498" t="s">
        <v>819</v>
      </c>
      <c r="D29" s="499" t="s">
        <v>387</v>
      </c>
      <c r="E29" s="32"/>
      <c r="F29" s="32"/>
      <c r="G29" s="32"/>
      <c r="H29" s="32"/>
      <c r="I29" s="32"/>
      <c r="J29" s="32"/>
      <c r="K29" s="32"/>
      <c r="L29" s="32"/>
      <c r="M29" s="32" t="s">
        <v>807</v>
      </c>
      <c r="N29" s="32"/>
      <c r="O29" s="32" t="s">
        <v>801</v>
      </c>
      <c r="P29" s="32"/>
      <c r="Q29" s="500"/>
      <c r="R29" s="508"/>
      <c r="S29" s="502"/>
      <c r="T29" s="499"/>
      <c r="U29" s="32"/>
      <c r="V29" s="32"/>
      <c r="W29" s="32"/>
      <c r="X29" s="32"/>
      <c r="Y29" s="32"/>
      <c r="Z29" s="32"/>
      <c r="AA29" s="32"/>
      <c r="AB29" s="32"/>
      <c r="AC29" s="32"/>
      <c r="AD29" s="32"/>
      <c r="AE29" s="32"/>
      <c r="AF29" s="32"/>
      <c r="AG29" s="503"/>
      <c r="AH29" s="504"/>
      <c r="AI29" s="505"/>
      <c r="AL29" s="326"/>
    </row>
    <row r="30" spans="1:38" ht="26.25" customHeight="1">
      <c r="A30" s="3506" t="s">
        <v>410</v>
      </c>
      <c r="B30" s="3337" t="s">
        <v>127</v>
      </c>
      <c r="C30" s="498" t="s">
        <v>82</v>
      </c>
      <c r="D30" s="499" t="s">
        <v>387</v>
      </c>
      <c r="E30" s="32"/>
      <c r="F30" s="32" t="s">
        <v>801</v>
      </c>
      <c r="G30" s="32"/>
      <c r="H30" s="32"/>
      <c r="I30" s="32"/>
      <c r="J30" s="32"/>
      <c r="K30" s="32"/>
      <c r="L30" s="32"/>
      <c r="M30" s="32"/>
      <c r="N30" s="32"/>
      <c r="O30" s="32"/>
      <c r="P30" s="32"/>
      <c r="Q30" s="500"/>
      <c r="R30" s="508"/>
      <c r="S30" s="502"/>
      <c r="T30" s="499"/>
      <c r="U30" s="32"/>
      <c r="V30" s="32"/>
      <c r="W30" s="32"/>
      <c r="X30" s="32"/>
      <c r="Y30" s="32"/>
      <c r="Z30" s="32"/>
      <c r="AA30" s="32"/>
      <c r="AB30" s="32"/>
      <c r="AC30" s="32"/>
      <c r="AD30" s="32"/>
      <c r="AE30" s="32"/>
      <c r="AF30" s="32"/>
      <c r="AG30" s="503"/>
      <c r="AH30" s="504"/>
      <c r="AI30" s="505"/>
      <c r="AL30" s="326"/>
    </row>
    <row r="31" spans="1:38" ht="26.25" customHeight="1">
      <c r="A31" s="3506"/>
      <c r="B31" s="3337"/>
      <c r="C31" s="498" t="s">
        <v>820</v>
      </c>
      <c r="D31" s="499" t="s">
        <v>387</v>
      </c>
      <c r="E31" s="32"/>
      <c r="F31" s="32"/>
      <c r="G31" s="32"/>
      <c r="H31" s="32"/>
      <c r="I31" s="32"/>
      <c r="J31" s="32"/>
      <c r="K31" s="32"/>
      <c r="L31" s="32"/>
      <c r="M31" s="32" t="s">
        <v>801</v>
      </c>
      <c r="N31" s="32"/>
      <c r="O31" s="32"/>
      <c r="P31" s="32"/>
      <c r="Q31" s="500"/>
      <c r="R31" s="508"/>
      <c r="S31" s="502"/>
      <c r="T31" s="499"/>
      <c r="U31" s="32"/>
      <c r="V31" s="32"/>
      <c r="W31" s="32"/>
      <c r="X31" s="32"/>
      <c r="Y31" s="32"/>
      <c r="Z31" s="32"/>
      <c r="AA31" s="32"/>
      <c r="AB31" s="32"/>
      <c r="AC31" s="32"/>
      <c r="AD31" s="32"/>
      <c r="AE31" s="32"/>
      <c r="AF31" s="32"/>
      <c r="AG31" s="503"/>
      <c r="AH31" s="504"/>
      <c r="AI31" s="505"/>
      <c r="AL31" s="326"/>
    </row>
    <row r="32" spans="1:38" ht="26.25" customHeight="1">
      <c r="A32" s="3506"/>
      <c r="B32" s="3337" t="s">
        <v>130</v>
      </c>
      <c r="C32" s="498" t="s">
        <v>821</v>
      </c>
      <c r="D32" s="499" t="s">
        <v>387</v>
      </c>
      <c r="E32" s="32"/>
      <c r="F32" s="32"/>
      <c r="G32" s="32"/>
      <c r="H32" s="32"/>
      <c r="I32" s="32"/>
      <c r="J32" s="32"/>
      <c r="K32" s="32"/>
      <c r="L32" s="32"/>
      <c r="M32" s="32"/>
      <c r="N32" s="32" t="s">
        <v>801</v>
      </c>
      <c r="O32" s="32"/>
      <c r="P32" s="32"/>
      <c r="Q32" s="500"/>
      <c r="R32" s="508" t="s">
        <v>808</v>
      </c>
      <c r="S32" s="509"/>
      <c r="T32" s="499" t="s">
        <v>801</v>
      </c>
      <c r="U32" s="32"/>
      <c r="V32" s="32"/>
      <c r="W32" s="32"/>
      <c r="X32" s="32"/>
      <c r="Y32" s="32"/>
      <c r="Z32" s="32"/>
      <c r="AA32" s="32"/>
      <c r="AB32" s="32"/>
      <c r="AC32" s="32"/>
      <c r="AD32" s="32"/>
      <c r="AE32" s="32"/>
      <c r="AF32" s="32"/>
      <c r="AG32" s="503"/>
      <c r="AH32" s="504"/>
      <c r="AI32" s="505"/>
      <c r="AL32" s="326"/>
    </row>
    <row r="33" spans="1:38" ht="26.25" customHeight="1">
      <c r="A33" s="3506"/>
      <c r="B33" s="3337"/>
      <c r="C33" s="498" t="s">
        <v>39</v>
      </c>
      <c r="D33" s="499" t="s">
        <v>387</v>
      </c>
      <c r="E33" s="32"/>
      <c r="F33" s="32" t="s">
        <v>387</v>
      </c>
      <c r="G33" s="32"/>
      <c r="H33" s="32"/>
      <c r="I33" s="32"/>
      <c r="J33" s="32"/>
      <c r="K33" s="32"/>
      <c r="L33" s="32"/>
      <c r="M33" s="32"/>
      <c r="N33" s="32" t="s">
        <v>807</v>
      </c>
      <c r="O33" s="32" t="s">
        <v>801</v>
      </c>
      <c r="P33" s="32"/>
      <c r="Q33" s="500"/>
      <c r="R33" s="501"/>
      <c r="S33" s="502"/>
      <c r="T33" s="499"/>
      <c r="U33" s="32"/>
      <c r="V33" s="32"/>
      <c r="W33" s="32"/>
      <c r="X33" s="32"/>
      <c r="Y33" s="32"/>
      <c r="Z33" s="32"/>
      <c r="AA33" s="32"/>
      <c r="AB33" s="32"/>
      <c r="AC33" s="32" t="s">
        <v>807</v>
      </c>
      <c r="AD33" s="32" t="s">
        <v>801</v>
      </c>
      <c r="AE33" s="32"/>
      <c r="AF33" s="32"/>
      <c r="AG33" s="503"/>
      <c r="AH33" s="504"/>
      <c r="AI33" s="505"/>
      <c r="AL33" s="326"/>
    </row>
    <row r="34" spans="1:38" ht="26.25" customHeight="1">
      <c r="A34" s="3506"/>
      <c r="B34" s="31" t="s">
        <v>84</v>
      </c>
      <c r="C34" s="498" t="s">
        <v>482</v>
      </c>
      <c r="D34" s="499" t="s">
        <v>387</v>
      </c>
      <c r="E34" s="32"/>
      <c r="F34" s="32"/>
      <c r="G34" s="32"/>
      <c r="H34" s="32"/>
      <c r="I34" s="32" t="s">
        <v>387</v>
      </c>
      <c r="J34" s="32"/>
      <c r="K34" s="32"/>
      <c r="L34" s="32"/>
      <c r="M34" s="32" t="s">
        <v>801</v>
      </c>
      <c r="N34" s="32"/>
      <c r="O34" s="32"/>
      <c r="P34" s="32"/>
      <c r="Q34" s="500"/>
      <c r="R34" s="501"/>
      <c r="S34" s="502"/>
      <c r="T34" s="499" t="s">
        <v>441</v>
      </c>
      <c r="U34" s="32"/>
      <c r="V34" s="32"/>
      <c r="W34" s="32"/>
      <c r="X34" s="32"/>
      <c r="Y34" s="32"/>
      <c r="Z34" s="32"/>
      <c r="AA34" s="32"/>
      <c r="AB34" s="32"/>
      <c r="AC34" s="32" t="s">
        <v>801</v>
      </c>
      <c r="AD34" s="32"/>
      <c r="AE34" s="32"/>
      <c r="AF34" s="32"/>
      <c r="AG34" s="503"/>
      <c r="AH34" s="504"/>
      <c r="AI34" s="505"/>
      <c r="AL34" s="326"/>
    </row>
    <row r="35" spans="1:38" ht="26.25" customHeight="1">
      <c r="A35" s="3507" t="s">
        <v>85</v>
      </c>
      <c r="B35" s="31" t="s">
        <v>85</v>
      </c>
      <c r="C35" s="498" t="s">
        <v>43</v>
      </c>
      <c r="D35" s="499"/>
      <c r="E35" s="32" t="s">
        <v>387</v>
      </c>
      <c r="F35" s="32"/>
      <c r="G35" s="32"/>
      <c r="H35" s="32"/>
      <c r="I35" s="32"/>
      <c r="J35" s="32" t="s">
        <v>387</v>
      </c>
      <c r="K35" s="32"/>
      <c r="L35" s="32"/>
      <c r="M35" s="32"/>
      <c r="N35" s="32"/>
      <c r="O35" s="32" t="s">
        <v>801</v>
      </c>
      <c r="P35" s="32"/>
      <c r="Q35" s="500"/>
      <c r="R35" s="501"/>
      <c r="S35" s="502"/>
      <c r="T35" s="499" t="s">
        <v>801</v>
      </c>
      <c r="U35" s="32"/>
      <c r="V35" s="32"/>
      <c r="W35" s="32"/>
      <c r="X35" s="32"/>
      <c r="Y35" s="32"/>
      <c r="Z35" s="32"/>
      <c r="AA35" s="32"/>
      <c r="AB35" s="32"/>
      <c r="AC35" s="32"/>
      <c r="AD35" s="32"/>
      <c r="AE35" s="32"/>
      <c r="AF35" s="32"/>
      <c r="AG35" s="503"/>
      <c r="AH35" s="504"/>
      <c r="AI35" s="505"/>
    </row>
    <row r="36" spans="1:38" ht="25.5" customHeight="1" thickBot="1">
      <c r="A36" s="3515"/>
      <c r="B36" s="511" t="s">
        <v>54</v>
      </c>
      <c r="C36" s="512" t="s">
        <v>822</v>
      </c>
      <c r="D36" s="513" t="s">
        <v>387</v>
      </c>
      <c r="E36" s="38"/>
      <c r="F36" s="38"/>
      <c r="G36" s="38"/>
      <c r="H36" s="38" t="s">
        <v>801</v>
      </c>
      <c r="I36" s="38"/>
      <c r="J36" s="38"/>
      <c r="K36" s="38"/>
      <c r="L36" s="38"/>
      <c r="M36" s="38"/>
      <c r="N36" s="38"/>
      <c r="O36" s="38"/>
      <c r="P36" s="38"/>
      <c r="Q36" s="514"/>
      <c r="R36" s="515"/>
      <c r="S36" s="516"/>
      <c r="T36" s="513" t="s">
        <v>801</v>
      </c>
      <c r="U36" s="38"/>
      <c r="V36" s="38"/>
      <c r="W36" s="38"/>
      <c r="X36" s="38"/>
      <c r="Y36" s="38"/>
      <c r="Z36" s="38"/>
      <c r="AA36" s="38"/>
      <c r="AB36" s="38"/>
      <c r="AC36" s="38"/>
      <c r="AD36" s="38"/>
      <c r="AE36" s="38"/>
      <c r="AF36" s="38"/>
      <c r="AG36" s="517"/>
      <c r="AH36" s="518" t="s">
        <v>808</v>
      </c>
      <c r="AI36" s="519"/>
    </row>
    <row r="37" spans="1:38" ht="25.5" customHeight="1" thickTop="1" thickBot="1">
      <c r="A37" s="3516" t="s">
        <v>823</v>
      </c>
      <c r="B37" s="3517"/>
      <c r="C37" s="520">
        <v>32</v>
      </c>
      <c r="D37" s="3518">
        <v>30</v>
      </c>
      <c r="E37" s="3519"/>
      <c r="F37" s="3519"/>
      <c r="G37" s="3519"/>
      <c r="H37" s="3519"/>
      <c r="I37" s="3519"/>
      <c r="J37" s="3519"/>
      <c r="K37" s="3519"/>
      <c r="L37" s="3519"/>
      <c r="M37" s="3519"/>
      <c r="N37" s="3519"/>
      <c r="O37" s="3519"/>
      <c r="P37" s="3519"/>
      <c r="Q37" s="3519"/>
      <c r="R37" s="3519"/>
      <c r="S37" s="3520"/>
      <c r="T37" s="3518">
        <v>13</v>
      </c>
      <c r="U37" s="3519"/>
      <c r="V37" s="3519"/>
      <c r="W37" s="3519"/>
      <c r="X37" s="3519"/>
      <c r="Y37" s="3519"/>
      <c r="Z37" s="3519"/>
      <c r="AA37" s="3519"/>
      <c r="AB37" s="3519"/>
      <c r="AC37" s="3519"/>
      <c r="AD37" s="3519"/>
      <c r="AE37" s="3519"/>
      <c r="AF37" s="3519"/>
      <c r="AG37" s="3519"/>
      <c r="AH37" s="3519"/>
      <c r="AI37" s="3520"/>
      <c r="AJ37" s="326"/>
      <c r="AK37" s="326"/>
    </row>
    <row r="38" spans="1:38" ht="22.5" customHeight="1">
      <c r="A38" s="28" t="s">
        <v>824</v>
      </c>
    </row>
    <row r="39" spans="1:38" ht="26.25" customHeight="1">
      <c r="A39" s="480" t="s">
        <v>787</v>
      </c>
    </row>
    <row r="40" spans="1:38" ht="18.75" customHeight="1" thickBot="1">
      <c r="A40" s="521"/>
      <c r="Q40"/>
      <c r="R40"/>
      <c r="S40"/>
      <c r="V40" s="248"/>
      <c r="Z40" s="462"/>
      <c r="AG40" s="462"/>
      <c r="AH40" s="462"/>
      <c r="AI40" s="462" t="s">
        <v>825</v>
      </c>
    </row>
    <row r="41" spans="1:38" ht="25.5" customHeight="1">
      <c r="A41" s="3508" t="s">
        <v>789</v>
      </c>
      <c r="B41" s="3510" t="s">
        <v>51</v>
      </c>
      <c r="C41" s="3512" t="s">
        <v>790</v>
      </c>
      <c r="D41" s="3502" t="s">
        <v>826</v>
      </c>
      <c r="E41" s="3503"/>
      <c r="F41" s="3503"/>
      <c r="G41" s="3503"/>
      <c r="H41" s="3503"/>
      <c r="I41" s="3503"/>
      <c r="J41" s="3503"/>
      <c r="K41" s="3503"/>
      <c r="L41" s="3503"/>
      <c r="M41" s="3503"/>
      <c r="N41" s="3503"/>
      <c r="O41" s="3521"/>
      <c r="P41" s="3522" t="s">
        <v>827</v>
      </c>
      <c r="Q41" s="3503"/>
      <c r="R41" s="3503"/>
      <c r="S41" s="3503"/>
      <c r="T41" s="3503"/>
      <c r="U41" s="3504"/>
      <c r="V41" s="3523" t="s">
        <v>828</v>
      </c>
      <c r="W41" s="3524"/>
      <c r="X41" s="3524"/>
      <c r="Y41" s="3524"/>
      <c r="Z41" s="3524"/>
      <c r="AA41" s="3524"/>
      <c r="AB41" s="3524"/>
      <c r="AC41" s="3524"/>
      <c r="AD41" s="3524"/>
      <c r="AE41" s="3525" t="s">
        <v>829</v>
      </c>
      <c r="AF41" s="3503"/>
      <c r="AG41" s="3503"/>
      <c r="AH41" s="3503"/>
      <c r="AI41" s="3504"/>
    </row>
    <row r="42" spans="1:38" ht="22.5" customHeight="1" thickBot="1">
      <c r="A42" s="3509"/>
      <c r="B42" s="3511"/>
      <c r="C42" s="3513"/>
      <c r="D42" s="522"/>
      <c r="E42" s="484">
        <v>26</v>
      </c>
      <c r="F42" s="484">
        <v>27</v>
      </c>
      <c r="G42" s="484">
        <v>28</v>
      </c>
      <c r="H42" s="484">
        <v>29</v>
      </c>
      <c r="I42" s="484">
        <v>30</v>
      </c>
      <c r="J42" s="484" t="s">
        <v>794</v>
      </c>
      <c r="K42" s="484" t="s">
        <v>795</v>
      </c>
      <c r="L42" s="485" t="s">
        <v>796</v>
      </c>
      <c r="M42" s="485" t="s">
        <v>797</v>
      </c>
      <c r="N42" s="485" t="s">
        <v>798</v>
      </c>
      <c r="O42" s="523" t="s">
        <v>799</v>
      </c>
      <c r="P42" s="524"/>
      <c r="Q42" s="485" t="s">
        <v>795</v>
      </c>
      <c r="R42" s="485" t="s">
        <v>796</v>
      </c>
      <c r="S42" s="486" t="s">
        <v>797</v>
      </c>
      <c r="T42" s="486" t="s">
        <v>798</v>
      </c>
      <c r="U42" s="487" t="s">
        <v>799</v>
      </c>
      <c r="V42" s="525"/>
      <c r="W42" s="484">
        <v>26</v>
      </c>
      <c r="X42" s="484">
        <v>27</v>
      </c>
      <c r="Y42" s="484">
        <v>28</v>
      </c>
      <c r="Z42" s="484">
        <v>29</v>
      </c>
      <c r="AA42" s="484">
        <v>30</v>
      </c>
      <c r="AB42" s="484" t="s">
        <v>794</v>
      </c>
      <c r="AC42" s="3526" t="s">
        <v>795</v>
      </c>
      <c r="AD42" s="3526"/>
      <c r="AE42" s="3526"/>
      <c r="AF42" s="485" t="s">
        <v>796</v>
      </c>
      <c r="AG42" s="485" t="s">
        <v>797</v>
      </c>
      <c r="AH42" s="486" t="s">
        <v>798</v>
      </c>
      <c r="AI42" s="487" t="s">
        <v>799</v>
      </c>
    </row>
    <row r="43" spans="1:38" ht="26.25" customHeight="1">
      <c r="A43" s="3527" t="s">
        <v>3</v>
      </c>
      <c r="B43" s="35" t="s">
        <v>53</v>
      </c>
      <c r="C43" s="490" t="s">
        <v>436</v>
      </c>
      <c r="D43" s="3529" t="s">
        <v>830</v>
      </c>
      <c r="E43" s="526"/>
      <c r="F43" s="526"/>
      <c r="G43" s="526"/>
      <c r="H43" s="526"/>
      <c r="I43" s="526"/>
      <c r="J43" s="526"/>
      <c r="K43" s="526"/>
      <c r="L43" s="526"/>
      <c r="M43" s="527"/>
      <c r="N43" s="527"/>
      <c r="O43" s="528"/>
      <c r="P43" s="3532" t="s">
        <v>831</v>
      </c>
      <c r="Q43" s="526"/>
      <c r="R43" s="526"/>
      <c r="S43" s="527"/>
      <c r="T43" s="527"/>
      <c r="U43" s="529"/>
      <c r="V43" s="3535" t="s">
        <v>832</v>
      </c>
      <c r="W43" s="526"/>
      <c r="X43" s="526" t="s">
        <v>833</v>
      </c>
      <c r="Y43" s="526"/>
      <c r="Z43" s="526"/>
      <c r="AA43" s="526"/>
      <c r="AB43" s="526"/>
      <c r="AC43" s="526"/>
      <c r="AD43" s="3538" t="s">
        <v>834</v>
      </c>
      <c r="AE43" s="526"/>
      <c r="AF43" s="526"/>
      <c r="AG43" s="526" t="s">
        <v>833</v>
      </c>
      <c r="AH43" s="527"/>
      <c r="AI43" s="529"/>
    </row>
    <row r="44" spans="1:38" ht="26.25" customHeight="1">
      <c r="A44" s="3528"/>
      <c r="B44" s="32" t="s">
        <v>3</v>
      </c>
      <c r="C44" s="498" t="s">
        <v>743</v>
      </c>
      <c r="D44" s="3530"/>
      <c r="E44" s="32"/>
      <c r="F44" s="32"/>
      <c r="G44" s="32"/>
      <c r="H44" s="32"/>
      <c r="I44" s="32"/>
      <c r="J44" s="32"/>
      <c r="K44" s="32"/>
      <c r="L44" s="32" t="s">
        <v>807</v>
      </c>
      <c r="M44" s="508"/>
      <c r="N44" s="508" t="s">
        <v>809</v>
      </c>
      <c r="O44" s="530"/>
      <c r="P44" s="3533"/>
      <c r="Q44" s="32"/>
      <c r="R44" s="32" t="s">
        <v>808</v>
      </c>
      <c r="S44" s="508"/>
      <c r="T44" s="508" t="s">
        <v>809</v>
      </c>
      <c r="U44" s="509"/>
      <c r="V44" s="3536"/>
      <c r="W44" s="32"/>
      <c r="X44" s="32" t="s">
        <v>835</v>
      </c>
      <c r="Y44" s="32"/>
      <c r="Z44" s="32"/>
      <c r="AA44" s="32"/>
      <c r="AB44" s="32"/>
      <c r="AC44" s="32"/>
      <c r="AD44" s="3539"/>
      <c r="AE44" s="32"/>
      <c r="AF44" s="32"/>
      <c r="AG44" s="32" t="s">
        <v>835</v>
      </c>
      <c r="AH44" s="508"/>
      <c r="AI44" s="509"/>
    </row>
    <row r="45" spans="1:38" ht="26.25" customHeight="1">
      <c r="A45" s="3528"/>
      <c r="B45" s="32" t="s">
        <v>4</v>
      </c>
      <c r="C45" s="498" t="s">
        <v>802</v>
      </c>
      <c r="D45" s="3530"/>
      <c r="E45" s="32"/>
      <c r="F45" s="32"/>
      <c r="G45" s="32"/>
      <c r="H45" s="32"/>
      <c r="I45" s="32"/>
      <c r="J45" s="32"/>
      <c r="K45" s="32"/>
      <c r="L45" s="32"/>
      <c r="M45" s="508"/>
      <c r="N45" s="508"/>
      <c r="O45" s="530"/>
      <c r="P45" s="3533"/>
      <c r="Q45" s="32"/>
      <c r="R45" s="32"/>
      <c r="S45" s="508"/>
      <c r="T45" s="508"/>
      <c r="U45" s="509"/>
      <c r="V45" s="3536"/>
      <c r="W45" s="32"/>
      <c r="X45" s="32"/>
      <c r="Y45" s="32"/>
      <c r="Z45" s="32" t="s">
        <v>833</v>
      </c>
      <c r="AA45" s="32"/>
      <c r="AB45" s="32"/>
      <c r="AC45" s="32"/>
      <c r="AD45" s="3539"/>
      <c r="AE45" s="32"/>
      <c r="AF45" s="32"/>
      <c r="AG45" s="32" t="s">
        <v>836</v>
      </c>
      <c r="AH45" s="508"/>
      <c r="AI45" s="509"/>
    </row>
    <row r="46" spans="1:38" ht="26.25" customHeight="1">
      <c r="A46" s="3528"/>
      <c r="B46" s="32" t="s">
        <v>803</v>
      </c>
      <c r="C46" s="498" t="s">
        <v>804</v>
      </c>
      <c r="D46" s="3530"/>
      <c r="E46" s="32"/>
      <c r="F46" s="32"/>
      <c r="G46" s="32"/>
      <c r="H46" s="32"/>
      <c r="I46" s="32"/>
      <c r="J46" s="32"/>
      <c r="K46" s="32"/>
      <c r="L46" s="32"/>
      <c r="M46" s="508"/>
      <c r="N46" s="508"/>
      <c r="O46" s="530"/>
      <c r="P46" s="3533"/>
      <c r="Q46" s="32"/>
      <c r="R46" s="32"/>
      <c r="S46" s="508"/>
      <c r="T46" s="508"/>
      <c r="U46" s="509"/>
      <c r="V46" s="3536"/>
      <c r="W46" s="32"/>
      <c r="X46" s="32"/>
      <c r="Y46" s="32"/>
      <c r="Z46" s="32" t="s">
        <v>833</v>
      </c>
      <c r="AA46" s="32"/>
      <c r="AB46" s="32"/>
      <c r="AC46" s="32"/>
      <c r="AD46" s="3539"/>
      <c r="AE46" s="32"/>
      <c r="AF46" s="32"/>
      <c r="AG46" s="32" t="s">
        <v>836</v>
      </c>
      <c r="AH46" s="508"/>
      <c r="AI46" s="509"/>
    </row>
    <row r="47" spans="1:38" ht="26.25" customHeight="1">
      <c r="A47" s="3528"/>
      <c r="B47" s="3541"/>
      <c r="C47" s="498" t="s">
        <v>837</v>
      </c>
      <c r="D47" s="3530"/>
      <c r="E47" s="32"/>
      <c r="F47" s="32"/>
      <c r="G47" s="32"/>
      <c r="H47" s="32"/>
      <c r="I47" s="32"/>
      <c r="J47" s="32"/>
      <c r="K47" s="32"/>
      <c r="L47" s="32"/>
      <c r="M47" s="508"/>
      <c r="N47" s="508"/>
      <c r="O47" s="530"/>
      <c r="P47" s="3533"/>
      <c r="Q47" s="32"/>
      <c r="R47" s="32"/>
      <c r="S47" s="508"/>
      <c r="T47" s="508"/>
      <c r="U47" s="509"/>
      <c r="V47" s="3536"/>
      <c r="W47" s="32"/>
      <c r="X47" s="32" t="s">
        <v>836</v>
      </c>
      <c r="Y47" s="32"/>
      <c r="Z47" s="32"/>
      <c r="AA47" s="32"/>
      <c r="AB47" s="32"/>
      <c r="AC47" s="32"/>
      <c r="AD47" s="3539"/>
      <c r="AE47" s="32"/>
      <c r="AF47" s="32"/>
      <c r="AG47" s="32" t="s">
        <v>836</v>
      </c>
      <c r="AH47" s="508"/>
      <c r="AI47" s="509"/>
    </row>
    <row r="48" spans="1:38" ht="26.25" customHeight="1">
      <c r="A48" s="3505"/>
      <c r="B48" s="3542"/>
      <c r="C48" s="498" t="s">
        <v>838</v>
      </c>
      <c r="D48" s="3530"/>
      <c r="E48" s="32"/>
      <c r="F48" s="32"/>
      <c r="G48" s="32"/>
      <c r="H48" s="32"/>
      <c r="I48" s="32"/>
      <c r="J48" s="32"/>
      <c r="K48" s="32"/>
      <c r="L48" s="32"/>
      <c r="M48" s="508"/>
      <c r="N48" s="508"/>
      <c r="O48" s="530"/>
      <c r="P48" s="3533"/>
      <c r="Q48" s="32"/>
      <c r="R48" s="32"/>
      <c r="S48" s="508"/>
      <c r="T48" s="508"/>
      <c r="U48" s="509"/>
      <c r="V48" s="3536"/>
      <c r="W48" s="32"/>
      <c r="X48" s="32" t="s">
        <v>836</v>
      </c>
      <c r="Y48" s="32"/>
      <c r="Z48" s="32"/>
      <c r="AA48" s="32"/>
      <c r="AB48" s="32"/>
      <c r="AC48" s="32"/>
      <c r="AD48" s="3539"/>
      <c r="AE48" s="32"/>
      <c r="AF48" s="32"/>
      <c r="AG48" s="32" t="s">
        <v>836</v>
      </c>
      <c r="AH48" s="508"/>
      <c r="AI48" s="509"/>
    </row>
    <row r="49" spans="1:35" ht="26.25" customHeight="1">
      <c r="A49" s="3506" t="s">
        <v>7</v>
      </c>
      <c r="B49" s="32" t="s">
        <v>6</v>
      </c>
      <c r="C49" s="498" t="s">
        <v>805</v>
      </c>
      <c r="D49" s="3530"/>
      <c r="E49" s="32"/>
      <c r="F49" s="32"/>
      <c r="G49" s="32"/>
      <c r="H49" s="32"/>
      <c r="I49" s="32"/>
      <c r="J49" s="32"/>
      <c r="K49" s="32" t="s">
        <v>808</v>
      </c>
      <c r="L49" s="32"/>
      <c r="M49" s="508" t="s">
        <v>801</v>
      </c>
      <c r="N49" s="508"/>
      <c r="O49" s="530"/>
      <c r="P49" s="3533"/>
      <c r="Q49" s="32" t="s">
        <v>807</v>
      </c>
      <c r="R49" s="32"/>
      <c r="S49" s="508" t="s">
        <v>801</v>
      </c>
      <c r="T49" s="508"/>
      <c r="U49" s="509"/>
      <c r="V49" s="3536"/>
      <c r="W49" s="32"/>
      <c r="X49" s="32"/>
      <c r="Y49" s="32"/>
      <c r="Z49" s="32" t="s">
        <v>833</v>
      </c>
      <c r="AA49" s="32" t="s">
        <v>801</v>
      </c>
      <c r="AB49" s="32"/>
      <c r="AC49" s="32"/>
      <c r="AD49" s="3539"/>
      <c r="AE49" s="32"/>
      <c r="AF49" s="32"/>
      <c r="AG49" s="32" t="s">
        <v>836</v>
      </c>
      <c r="AH49" s="508"/>
      <c r="AI49" s="509" t="s">
        <v>801</v>
      </c>
    </row>
    <row r="50" spans="1:35" ht="26.25" customHeight="1">
      <c r="A50" s="3506"/>
      <c r="B50" s="32" t="s">
        <v>7</v>
      </c>
      <c r="C50" s="498" t="s">
        <v>806</v>
      </c>
      <c r="D50" s="3530"/>
      <c r="E50" s="32"/>
      <c r="F50" s="32"/>
      <c r="G50" s="32"/>
      <c r="H50" s="32"/>
      <c r="I50" s="32"/>
      <c r="J50" s="32"/>
      <c r="K50" s="32"/>
      <c r="L50" s="32" t="s">
        <v>801</v>
      </c>
      <c r="M50" s="508"/>
      <c r="N50" s="508"/>
      <c r="O50" s="530"/>
      <c r="P50" s="3533"/>
      <c r="Q50" s="32"/>
      <c r="R50" s="32"/>
      <c r="S50" s="508"/>
      <c r="T50" s="508"/>
      <c r="U50" s="509"/>
      <c r="V50" s="3536"/>
      <c r="W50" s="32"/>
      <c r="X50" s="32"/>
      <c r="Y50" s="32"/>
      <c r="Z50" s="32" t="s">
        <v>833</v>
      </c>
      <c r="AA50" s="32"/>
      <c r="AB50" s="32"/>
      <c r="AC50" s="32"/>
      <c r="AD50" s="3539"/>
      <c r="AE50" s="32"/>
      <c r="AF50" s="32"/>
      <c r="AG50" s="32" t="s">
        <v>836</v>
      </c>
      <c r="AH50" s="508"/>
      <c r="AI50" s="509"/>
    </row>
    <row r="51" spans="1:35" ht="26.25" customHeight="1">
      <c r="A51" s="3506" t="s">
        <v>398</v>
      </c>
      <c r="B51" s="32" t="s">
        <v>256</v>
      </c>
      <c r="C51" s="498" t="s">
        <v>257</v>
      </c>
      <c r="D51" s="3530"/>
      <c r="E51" s="32"/>
      <c r="F51" s="32"/>
      <c r="G51" s="32"/>
      <c r="H51" s="32"/>
      <c r="I51" s="32"/>
      <c r="J51" s="32"/>
      <c r="K51" s="32"/>
      <c r="L51" s="32" t="s">
        <v>807</v>
      </c>
      <c r="M51" s="508"/>
      <c r="N51" s="508" t="s">
        <v>809</v>
      </c>
      <c r="O51" s="530"/>
      <c r="P51" s="3533"/>
      <c r="Q51" s="32"/>
      <c r="R51" s="32" t="s">
        <v>807</v>
      </c>
      <c r="S51" s="508"/>
      <c r="T51" s="508" t="s">
        <v>809</v>
      </c>
      <c r="U51" s="509"/>
      <c r="V51" s="3536"/>
      <c r="W51" s="32"/>
      <c r="X51" s="32" t="s">
        <v>836</v>
      </c>
      <c r="Y51" s="32" t="s">
        <v>809</v>
      </c>
      <c r="Z51" s="32"/>
      <c r="AA51" s="32"/>
      <c r="AB51" s="32"/>
      <c r="AC51" s="32"/>
      <c r="AD51" s="3539"/>
      <c r="AE51" s="32"/>
      <c r="AF51" s="32" t="s">
        <v>801</v>
      </c>
      <c r="AG51" s="32" t="s">
        <v>833</v>
      </c>
      <c r="AH51" s="508"/>
      <c r="AI51" s="509"/>
    </row>
    <row r="52" spans="1:35" ht="26.25" customHeight="1">
      <c r="A52" s="3506"/>
      <c r="B52" s="3337" t="s">
        <v>457</v>
      </c>
      <c r="C52" s="507" t="s">
        <v>260</v>
      </c>
      <c r="D52" s="3530"/>
      <c r="E52" s="32"/>
      <c r="F52" s="32"/>
      <c r="G52" s="32"/>
      <c r="H52" s="32"/>
      <c r="I52" s="32" t="s">
        <v>809</v>
      </c>
      <c r="J52" s="32"/>
      <c r="K52" s="32"/>
      <c r="L52" s="32"/>
      <c r="M52" s="508"/>
      <c r="N52" s="508" t="s">
        <v>808</v>
      </c>
      <c r="O52" s="530"/>
      <c r="P52" s="3533"/>
      <c r="Q52" s="32"/>
      <c r="R52" s="32"/>
      <c r="S52" s="508"/>
      <c r="T52" s="508" t="s">
        <v>808</v>
      </c>
      <c r="U52" s="509" t="s">
        <v>801</v>
      </c>
      <c r="V52" s="3536"/>
      <c r="W52" s="32"/>
      <c r="X52" s="32"/>
      <c r="Y52" s="32"/>
      <c r="Z52" s="32" t="s">
        <v>836</v>
      </c>
      <c r="AA52" s="32"/>
      <c r="AB52" s="32"/>
      <c r="AC52" s="32"/>
      <c r="AD52" s="3539"/>
      <c r="AE52" s="32"/>
      <c r="AF52" s="32"/>
      <c r="AG52" s="32" t="s">
        <v>836</v>
      </c>
      <c r="AH52" s="508" t="s">
        <v>809</v>
      </c>
      <c r="AI52" s="509"/>
    </row>
    <row r="53" spans="1:35" ht="26.25" customHeight="1">
      <c r="A53" s="3506"/>
      <c r="B53" s="3337"/>
      <c r="C53" s="498" t="s">
        <v>262</v>
      </c>
      <c r="D53" s="3530"/>
      <c r="E53" s="32"/>
      <c r="F53" s="32"/>
      <c r="G53" s="32"/>
      <c r="H53" s="32"/>
      <c r="I53" s="32"/>
      <c r="J53" s="32" t="s">
        <v>809</v>
      </c>
      <c r="K53" s="32"/>
      <c r="L53" s="32"/>
      <c r="M53" s="508" t="s">
        <v>807</v>
      </c>
      <c r="N53" s="508"/>
      <c r="O53" s="530" t="s">
        <v>809</v>
      </c>
      <c r="P53" s="3533"/>
      <c r="Q53" s="32"/>
      <c r="R53" s="32"/>
      <c r="S53" s="508" t="s">
        <v>807</v>
      </c>
      <c r="T53" s="508"/>
      <c r="U53" s="509"/>
      <c r="V53" s="3536"/>
      <c r="W53" s="32"/>
      <c r="X53" s="32"/>
      <c r="Y53" s="32"/>
      <c r="Z53" s="32" t="s">
        <v>836</v>
      </c>
      <c r="AA53" s="32"/>
      <c r="AB53" s="32"/>
      <c r="AC53" s="32" t="s">
        <v>809</v>
      </c>
      <c r="AD53" s="3539"/>
      <c r="AE53" s="32"/>
      <c r="AF53" s="32"/>
      <c r="AG53" s="32" t="s">
        <v>836</v>
      </c>
      <c r="AH53" s="508"/>
      <c r="AI53" s="509"/>
    </row>
    <row r="54" spans="1:35" ht="26.25" customHeight="1">
      <c r="A54" s="3506"/>
      <c r="B54" s="3337" t="s">
        <v>810</v>
      </c>
      <c r="C54" s="498" t="s">
        <v>265</v>
      </c>
      <c r="D54" s="3530"/>
      <c r="E54" s="32"/>
      <c r="F54" s="32"/>
      <c r="G54" s="32"/>
      <c r="H54" s="32"/>
      <c r="I54" s="32"/>
      <c r="J54" s="32"/>
      <c r="K54" s="32"/>
      <c r="L54" s="32"/>
      <c r="M54" s="508"/>
      <c r="N54" s="508"/>
      <c r="O54" s="530"/>
      <c r="P54" s="3533"/>
      <c r="Q54" s="32"/>
      <c r="R54" s="32"/>
      <c r="S54" s="508"/>
      <c r="T54" s="508"/>
      <c r="U54" s="509"/>
      <c r="V54" s="3536"/>
      <c r="W54" s="32"/>
      <c r="X54" s="32"/>
      <c r="Y54" s="32" t="s">
        <v>809</v>
      </c>
      <c r="Z54" s="32"/>
      <c r="AA54" s="32"/>
      <c r="AB54" s="32"/>
      <c r="AC54" s="32"/>
      <c r="AD54" s="3539"/>
      <c r="AE54" s="32" t="s">
        <v>809</v>
      </c>
      <c r="AF54" s="32"/>
      <c r="AG54" s="32"/>
      <c r="AH54" s="508"/>
      <c r="AI54" s="509"/>
    </row>
    <row r="55" spans="1:35" ht="26.25" customHeight="1">
      <c r="A55" s="3506"/>
      <c r="B55" s="3337"/>
      <c r="C55" s="498" t="s">
        <v>267</v>
      </c>
      <c r="D55" s="3530"/>
      <c r="E55" s="32"/>
      <c r="F55" s="32"/>
      <c r="G55" s="32"/>
      <c r="H55" s="32"/>
      <c r="I55" s="32"/>
      <c r="J55" s="32"/>
      <c r="K55" s="32"/>
      <c r="L55" s="32"/>
      <c r="M55" s="508"/>
      <c r="N55" s="508"/>
      <c r="O55" s="530"/>
      <c r="P55" s="3533"/>
      <c r="Q55" s="32"/>
      <c r="R55" s="32"/>
      <c r="S55" s="508"/>
      <c r="T55" s="508"/>
      <c r="U55" s="509"/>
      <c r="V55" s="3536"/>
      <c r="W55" s="32"/>
      <c r="X55" s="32"/>
      <c r="Y55" s="32" t="s">
        <v>809</v>
      </c>
      <c r="Z55" s="32"/>
      <c r="AA55" s="32"/>
      <c r="AB55" s="32"/>
      <c r="AC55" s="32"/>
      <c r="AD55" s="3539"/>
      <c r="AE55" s="32" t="s">
        <v>809</v>
      </c>
      <c r="AF55" s="32"/>
      <c r="AG55" s="32"/>
      <c r="AH55" s="508"/>
      <c r="AI55" s="509"/>
    </row>
    <row r="56" spans="1:35" ht="26.25" customHeight="1">
      <c r="A56" s="3506"/>
      <c r="B56" s="3337" t="s">
        <v>811</v>
      </c>
      <c r="C56" s="498" t="s">
        <v>269</v>
      </c>
      <c r="D56" s="3530"/>
      <c r="E56" s="32"/>
      <c r="F56" s="32"/>
      <c r="G56" s="32"/>
      <c r="H56" s="32"/>
      <c r="I56" s="32"/>
      <c r="J56" s="32" t="s">
        <v>809</v>
      </c>
      <c r="K56" s="32"/>
      <c r="L56" s="32"/>
      <c r="M56" s="508"/>
      <c r="N56" s="508" t="s">
        <v>808</v>
      </c>
      <c r="O56" s="530" t="s">
        <v>801</v>
      </c>
      <c r="P56" s="3533"/>
      <c r="Q56" s="32"/>
      <c r="R56" s="32"/>
      <c r="S56" s="508"/>
      <c r="T56" s="508" t="s">
        <v>808</v>
      </c>
      <c r="U56" s="509" t="s">
        <v>801</v>
      </c>
      <c r="V56" s="3536"/>
      <c r="W56" s="32"/>
      <c r="X56" s="32"/>
      <c r="Y56" s="32"/>
      <c r="Z56" s="32" t="s">
        <v>836</v>
      </c>
      <c r="AA56" s="32" t="s">
        <v>809</v>
      </c>
      <c r="AB56" s="32"/>
      <c r="AC56" s="32"/>
      <c r="AD56" s="3539"/>
      <c r="AE56" s="32"/>
      <c r="AF56" s="32"/>
      <c r="AG56" s="32" t="s">
        <v>836</v>
      </c>
      <c r="AH56" s="508" t="s">
        <v>801</v>
      </c>
      <c r="AI56" s="509"/>
    </row>
    <row r="57" spans="1:35" ht="26.25" customHeight="1">
      <c r="A57" s="3506"/>
      <c r="B57" s="3337"/>
      <c r="C57" s="498" t="s">
        <v>271</v>
      </c>
      <c r="D57" s="3530"/>
      <c r="E57" s="32"/>
      <c r="F57" s="32"/>
      <c r="G57" s="32"/>
      <c r="H57" s="32"/>
      <c r="I57" s="32" t="s">
        <v>809</v>
      </c>
      <c r="J57" s="32"/>
      <c r="K57" s="32"/>
      <c r="L57" s="508" t="s">
        <v>807</v>
      </c>
      <c r="M57" s="508"/>
      <c r="N57" s="508" t="s">
        <v>809</v>
      </c>
      <c r="O57" s="530"/>
      <c r="P57" s="3533"/>
      <c r="Q57" s="32"/>
      <c r="R57" s="508" t="s">
        <v>807</v>
      </c>
      <c r="S57" s="508"/>
      <c r="T57" s="508" t="s">
        <v>809</v>
      </c>
      <c r="U57" s="509"/>
      <c r="V57" s="3536"/>
      <c r="W57" s="32"/>
      <c r="X57" s="32" t="s">
        <v>836</v>
      </c>
      <c r="Y57" s="32"/>
      <c r="Z57" s="32" t="s">
        <v>836</v>
      </c>
      <c r="AA57" s="32"/>
      <c r="AB57" s="32" t="s">
        <v>809</v>
      </c>
      <c r="AC57" s="32"/>
      <c r="AD57" s="3539"/>
      <c r="AE57" s="32"/>
      <c r="AF57" s="32" t="s">
        <v>801</v>
      </c>
      <c r="AG57" s="32" t="s">
        <v>836</v>
      </c>
      <c r="AH57" s="508"/>
      <c r="AI57" s="509"/>
    </row>
    <row r="58" spans="1:35" ht="26.25" customHeight="1">
      <c r="A58" s="3506"/>
      <c r="B58" s="3337"/>
      <c r="C58" s="498" t="s">
        <v>272</v>
      </c>
      <c r="D58" s="3530"/>
      <c r="E58" s="32"/>
      <c r="F58" s="32"/>
      <c r="G58" s="32"/>
      <c r="H58" s="32"/>
      <c r="I58" s="32" t="s">
        <v>809</v>
      </c>
      <c r="J58" s="32"/>
      <c r="K58" s="32"/>
      <c r="L58" s="32"/>
      <c r="M58" s="508"/>
      <c r="N58" s="508" t="s">
        <v>808</v>
      </c>
      <c r="O58" s="530"/>
      <c r="P58" s="3533"/>
      <c r="Q58" s="32"/>
      <c r="R58" s="32"/>
      <c r="S58" s="508"/>
      <c r="T58" s="508" t="s">
        <v>808</v>
      </c>
      <c r="U58" s="509"/>
      <c r="V58" s="3536"/>
      <c r="W58" s="32"/>
      <c r="X58" s="32"/>
      <c r="Y58" s="32"/>
      <c r="Z58" s="32"/>
      <c r="AA58" s="32"/>
      <c r="AB58" s="32"/>
      <c r="AC58" s="32"/>
      <c r="AD58" s="3539"/>
      <c r="AE58" s="32" t="s">
        <v>809</v>
      </c>
      <c r="AF58" s="32"/>
      <c r="AG58" s="32"/>
      <c r="AH58" s="508"/>
      <c r="AI58" s="509"/>
    </row>
    <row r="59" spans="1:35" ht="26.25" customHeight="1">
      <c r="A59" s="3506"/>
      <c r="B59" s="3337"/>
      <c r="C59" s="498" t="s">
        <v>273</v>
      </c>
      <c r="D59" s="3530"/>
      <c r="E59" s="32"/>
      <c r="F59" s="32"/>
      <c r="G59" s="32"/>
      <c r="H59" s="32"/>
      <c r="I59" s="32"/>
      <c r="J59" s="32" t="s">
        <v>807</v>
      </c>
      <c r="K59" s="32"/>
      <c r="L59" s="32" t="s">
        <v>801</v>
      </c>
      <c r="M59" s="508"/>
      <c r="N59" s="508"/>
      <c r="O59" s="530"/>
      <c r="P59" s="3533"/>
      <c r="Q59" s="32"/>
      <c r="R59" s="32" t="s">
        <v>801</v>
      </c>
      <c r="S59" s="508"/>
      <c r="T59" s="508"/>
      <c r="U59" s="509"/>
      <c r="V59" s="3536"/>
      <c r="W59" s="32"/>
      <c r="X59" s="32"/>
      <c r="Y59" s="32"/>
      <c r="Z59" s="32"/>
      <c r="AA59" s="32"/>
      <c r="AB59" s="32"/>
      <c r="AC59" s="32"/>
      <c r="AD59" s="3539"/>
      <c r="AE59" s="32"/>
      <c r="AF59" s="32"/>
      <c r="AG59" s="32"/>
      <c r="AH59" s="508"/>
      <c r="AI59" s="509"/>
    </row>
    <row r="60" spans="1:35" ht="26.25" customHeight="1">
      <c r="A60" s="3506"/>
      <c r="B60" s="32" t="s">
        <v>274</v>
      </c>
      <c r="C60" s="498" t="s">
        <v>275</v>
      </c>
      <c r="D60" s="3530"/>
      <c r="E60" s="32"/>
      <c r="F60" s="32"/>
      <c r="G60" s="32"/>
      <c r="H60" s="32"/>
      <c r="I60" s="32" t="s">
        <v>801</v>
      </c>
      <c r="J60" s="32"/>
      <c r="K60" s="32"/>
      <c r="L60" s="32"/>
      <c r="M60" s="508"/>
      <c r="N60" s="508"/>
      <c r="O60" s="530"/>
      <c r="P60" s="3533"/>
      <c r="Q60" s="32"/>
      <c r="R60" s="32"/>
      <c r="S60" s="508"/>
      <c r="T60" s="508"/>
      <c r="U60" s="509"/>
      <c r="V60" s="3536"/>
      <c r="W60" s="32"/>
      <c r="X60" s="32"/>
      <c r="Y60" s="32"/>
      <c r="Z60" s="32"/>
      <c r="AA60" s="32" t="s">
        <v>809</v>
      </c>
      <c r="AB60" s="32"/>
      <c r="AC60" s="32"/>
      <c r="AD60" s="3539"/>
      <c r="AE60" s="32"/>
      <c r="AF60" s="32"/>
      <c r="AG60" s="32" t="s">
        <v>801</v>
      </c>
      <c r="AH60" s="508"/>
      <c r="AI60" s="509"/>
    </row>
    <row r="61" spans="1:35" ht="26.25" customHeight="1">
      <c r="A61" s="3506" t="s">
        <v>402</v>
      </c>
      <c r="B61" s="3337" t="s">
        <v>116</v>
      </c>
      <c r="C61" s="498" t="s">
        <v>21</v>
      </c>
      <c r="D61" s="3530"/>
      <c r="E61" s="32"/>
      <c r="F61" s="32"/>
      <c r="G61" s="32"/>
      <c r="H61" s="531"/>
      <c r="I61" s="32" t="s">
        <v>801</v>
      </c>
      <c r="J61" s="32"/>
      <c r="K61" s="32"/>
      <c r="L61" s="32"/>
      <c r="M61" s="508" t="s">
        <v>807</v>
      </c>
      <c r="N61" s="508" t="s">
        <v>809</v>
      </c>
      <c r="O61" s="530"/>
      <c r="P61" s="3533"/>
      <c r="Q61" s="32"/>
      <c r="R61" s="32"/>
      <c r="S61" s="508" t="s">
        <v>807</v>
      </c>
      <c r="T61" s="508" t="s">
        <v>809</v>
      </c>
      <c r="U61" s="509"/>
      <c r="V61" s="3536"/>
      <c r="W61" s="32"/>
      <c r="X61" s="32"/>
      <c r="Y61" s="32"/>
      <c r="Z61" s="32"/>
      <c r="AA61" s="32"/>
      <c r="AB61" s="32"/>
      <c r="AC61" s="32"/>
      <c r="AD61" s="3539"/>
      <c r="AE61" s="32" t="s">
        <v>387</v>
      </c>
      <c r="AF61" s="32"/>
      <c r="AG61" s="508" t="s">
        <v>809</v>
      </c>
      <c r="AH61" s="508"/>
      <c r="AI61" s="509"/>
    </row>
    <row r="62" spans="1:35" ht="26.25" customHeight="1">
      <c r="A62" s="3506"/>
      <c r="B62" s="3337"/>
      <c r="C62" s="498" t="s">
        <v>22</v>
      </c>
      <c r="D62" s="3530"/>
      <c r="E62" s="32"/>
      <c r="F62" s="32"/>
      <c r="G62" s="32"/>
      <c r="H62" s="32"/>
      <c r="I62" s="32"/>
      <c r="J62" s="32"/>
      <c r="K62" s="32"/>
      <c r="L62" s="32"/>
      <c r="M62" s="508"/>
      <c r="N62" s="508"/>
      <c r="O62" s="530"/>
      <c r="P62" s="3533"/>
      <c r="Q62" s="32"/>
      <c r="R62" s="32"/>
      <c r="S62" s="508"/>
      <c r="T62" s="508"/>
      <c r="U62" s="509"/>
      <c r="V62" s="3536"/>
      <c r="W62" s="32"/>
      <c r="X62" s="32"/>
      <c r="Y62" s="32"/>
      <c r="Z62" s="32"/>
      <c r="AA62" s="32"/>
      <c r="AB62" s="32"/>
      <c r="AC62" s="32"/>
      <c r="AD62" s="3539"/>
      <c r="AE62" s="32" t="s">
        <v>809</v>
      </c>
      <c r="AF62" s="32"/>
      <c r="AG62" s="32"/>
      <c r="AH62" s="508"/>
      <c r="AI62" s="509"/>
    </row>
    <row r="63" spans="1:35" ht="26.25" customHeight="1">
      <c r="A63" s="499" t="s">
        <v>78</v>
      </c>
      <c r="B63" s="31" t="s">
        <v>78</v>
      </c>
      <c r="C63" s="498" t="s">
        <v>26</v>
      </c>
      <c r="D63" s="3530"/>
      <c r="E63" s="32"/>
      <c r="F63" s="32"/>
      <c r="G63" s="32" t="s">
        <v>833</v>
      </c>
      <c r="H63" s="32"/>
      <c r="I63" s="32" t="s">
        <v>801</v>
      </c>
      <c r="J63" s="32"/>
      <c r="K63" s="32"/>
      <c r="L63" s="32"/>
      <c r="M63" s="508" t="s">
        <v>807</v>
      </c>
      <c r="N63" s="508" t="s">
        <v>809</v>
      </c>
      <c r="O63" s="530"/>
      <c r="P63" s="3533"/>
      <c r="Q63" s="32"/>
      <c r="R63" s="32"/>
      <c r="S63" s="508" t="s">
        <v>807</v>
      </c>
      <c r="T63" s="508" t="s">
        <v>809</v>
      </c>
      <c r="U63" s="509"/>
      <c r="V63" s="3536"/>
      <c r="W63" s="32"/>
      <c r="X63" s="32"/>
      <c r="Y63" s="32"/>
      <c r="Z63" s="32"/>
      <c r="AA63" s="32" t="s">
        <v>801</v>
      </c>
      <c r="AB63" s="32"/>
      <c r="AC63" s="32"/>
      <c r="AD63" s="3539"/>
      <c r="AE63" s="32"/>
      <c r="AF63" s="32"/>
      <c r="AG63" s="32"/>
      <c r="AH63" s="508"/>
      <c r="AI63" s="509"/>
    </row>
    <row r="64" spans="1:35" ht="26.25" customHeight="1">
      <c r="A64" s="3507" t="s">
        <v>79</v>
      </c>
      <c r="B64" s="3337" t="s">
        <v>121</v>
      </c>
      <c r="C64" s="498" t="s">
        <v>283</v>
      </c>
      <c r="D64" s="3530"/>
      <c r="E64" s="32"/>
      <c r="F64" s="32"/>
      <c r="G64" s="32"/>
      <c r="H64" s="32" t="s">
        <v>809</v>
      </c>
      <c r="I64" s="32"/>
      <c r="J64" s="32"/>
      <c r="K64" s="32"/>
      <c r="L64" s="32"/>
      <c r="M64" s="508"/>
      <c r="N64" s="508" t="s">
        <v>808</v>
      </c>
      <c r="O64" s="530"/>
      <c r="P64" s="3533"/>
      <c r="Q64" s="32"/>
      <c r="R64" s="32"/>
      <c r="S64" s="508"/>
      <c r="T64" s="508" t="s">
        <v>808</v>
      </c>
      <c r="U64" s="509"/>
      <c r="V64" s="3536"/>
      <c r="W64" s="32"/>
      <c r="X64" s="32"/>
      <c r="Y64" s="32"/>
      <c r="Z64" s="32" t="s">
        <v>801</v>
      </c>
      <c r="AA64" s="32"/>
      <c r="AB64" s="32"/>
      <c r="AC64" s="32"/>
      <c r="AD64" s="3539"/>
      <c r="AE64" s="32"/>
      <c r="AF64" s="32" t="s">
        <v>801</v>
      </c>
      <c r="AG64" s="32"/>
      <c r="AH64" s="508"/>
      <c r="AI64" s="509"/>
    </row>
    <row r="65" spans="1:35" ht="26.25" customHeight="1">
      <c r="A65" s="3528"/>
      <c r="B65" s="3337"/>
      <c r="C65" s="498" t="s">
        <v>175</v>
      </c>
      <c r="D65" s="3530"/>
      <c r="E65" s="32"/>
      <c r="F65" s="32"/>
      <c r="G65" s="32"/>
      <c r="H65" s="32"/>
      <c r="I65" s="32"/>
      <c r="J65" s="32"/>
      <c r="K65" s="32" t="s">
        <v>807</v>
      </c>
      <c r="L65" s="32"/>
      <c r="M65" s="508"/>
      <c r="N65" s="508" t="s">
        <v>809</v>
      </c>
      <c r="O65" s="530"/>
      <c r="P65" s="3533"/>
      <c r="Q65" s="32" t="s">
        <v>808</v>
      </c>
      <c r="R65" s="32"/>
      <c r="S65" s="508"/>
      <c r="T65" s="508" t="s">
        <v>809</v>
      </c>
      <c r="U65" s="509"/>
      <c r="V65" s="3536"/>
      <c r="W65" s="32"/>
      <c r="X65" s="32"/>
      <c r="Y65" s="32"/>
      <c r="Z65" s="32" t="s">
        <v>801</v>
      </c>
      <c r="AA65" s="32"/>
      <c r="AB65" s="32"/>
      <c r="AC65" s="32"/>
      <c r="AD65" s="3539"/>
      <c r="AE65" s="32"/>
      <c r="AF65" s="32"/>
      <c r="AG65" s="32"/>
      <c r="AH65" s="508"/>
      <c r="AI65" s="509"/>
    </row>
    <row r="66" spans="1:35" ht="26.25" customHeight="1">
      <c r="A66" s="3528"/>
      <c r="B66" s="510" t="s">
        <v>79</v>
      </c>
      <c r="C66" s="498" t="s">
        <v>815</v>
      </c>
      <c r="D66" s="3530"/>
      <c r="E66" s="32"/>
      <c r="F66" s="32"/>
      <c r="G66" s="32"/>
      <c r="H66" s="32"/>
      <c r="I66" s="32"/>
      <c r="J66" s="32"/>
      <c r="K66" s="32" t="s">
        <v>807</v>
      </c>
      <c r="L66" s="32"/>
      <c r="M66" s="508" t="s">
        <v>801</v>
      </c>
      <c r="N66" s="508"/>
      <c r="O66" s="530"/>
      <c r="P66" s="3533"/>
      <c r="Q66" s="32" t="s">
        <v>807</v>
      </c>
      <c r="R66" s="32"/>
      <c r="S66" s="508" t="s">
        <v>801</v>
      </c>
      <c r="T66" s="508"/>
      <c r="U66" s="509"/>
      <c r="V66" s="3536"/>
      <c r="W66" s="32"/>
      <c r="X66" s="32"/>
      <c r="Y66" s="32"/>
      <c r="Z66" s="32"/>
      <c r="AA66" s="32"/>
      <c r="AB66" s="32"/>
      <c r="AC66" s="32"/>
      <c r="AD66" s="3539"/>
      <c r="AE66" s="32"/>
      <c r="AF66" s="32"/>
      <c r="AG66" s="32" t="s">
        <v>807</v>
      </c>
      <c r="AH66" s="508" t="s">
        <v>809</v>
      </c>
      <c r="AI66" s="509"/>
    </row>
    <row r="67" spans="1:35" ht="26.25" customHeight="1">
      <c r="A67" s="3505"/>
      <c r="B67" s="532"/>
      <c r="C67" s="498" t="s">
        <v>840</v>
      </c>
      <c r="D67" s="3530"/>
      <c r="E67" s="32"/>
      <c r="F67" s="32"/>
      <c r="G67" s="32"/>
      <c r="H67" s="32"/>
      <c r="I67" s="32"/>
      <c r="J67" s="32"/>
      <c r="K67" s="32"/>
      <c r="L67" s="32"/>
      <c r="M67" s="508"/>
      <c r="N67" s="508"/>
      <c r="O67" s="530"/>
      <c r="P67" s="3533"/>
      <c r="Q67" s="32"/>
      <c r="R67" s="32"/>
      <c r="S67" s="508"/>
      <c r="T67" s="508"/>
      <c r="U67" s="509"/>
      <c r="V67" s="3536"/>
      <c r="W67" s="32"/>
      <c r="X67" s="32"/>
      <c r="Y67" s="32"/>
      <c r="Z67" s="32"/>
      <c r="AA67" s="32"/>
      <c r="AB67" s="32"/>
      <c r="AC67" s="32"/>
      <c r="AD67" s="3539"/>
      <c r="AE67" s="32"/>
      <c r="AF67" s="32"/>
      <c r="AG67" s="32"/>
      <c r="AH67" s="508"/>
      <c r="AI67" s="509"/>
    </row>
    <row r="68" spans="1:35" ht="26.25" customHeight="1">
      <c r="A68" s="3514" t="s">
        <v>816</v>
      </c>
      <c r="B68" s="3337" t="s">
        <v>817</v>
      </c>
      <c r="C68" s="498" t="s">
        <v>818</v>
      </c>
      <c r="D68" s="3530"/>
      <c r="E68" s="32"/>
      <c r="F68" s="32"/>
      <c r="G68" s="32"/>
      <c r="H68" s="32"/>
      <c r="I68" s="32"/>
      <c r="J68" s="32"/>
      <c r="K68" s="32"/>
      <c r="L68" s="32"/>
      <c r="M68" s="508"/>
      <c r="N68" s="508"/>
      <c r="O68" s="530"/>
      <c r="P68" s="3533"/>
      <c r="Q68" s="32"/>
      <c r="R68" s="32"/>
      <c r="S68" s="508"/>
      <c r="T68" s="508"/>
      <c r="U68" s="509"/>
      <c r="V68" s="3536"/>
      <c r="W68" s="32"/>
      <c r="X68" s="32"/>
      <c r="Y68" s="32"/>
      <c r="Z68" s="32"/>
      <c r="AA68" s="32"/>
      <c r="AB68" s="32"/>
      <c r="AC68" s="32"/>
      <c r="AD68" s="3539"/>
      <c r="AE68" s="32"/>
      <c r="AF68" s="32" t="s">
        <v>801</v>
      </c>
      <c r="AG68" s="32"/>
      <c r="AH68" s="508"/>
      <c r="AI68" s="509"/>
    </row>
    <row r="69" spans="1:35" ht="26.25" customHeight="1">
      <c r="A69" s="3506"/>
      <c r="B69" s="3337"/>
      <c r="C69" s="498" t="s">
        <v>841</v>
      </c>
      <c r="D69" s="3530"/>
      <c r="E69" s="32"/>
      <c r="F69" s="32"/>
      <c r="G69" s="32"/>
      <c r="H69" s="32"/>
      <c r="I69" s="32"/>
      <c r="J69" s="32"/>
      <c r="K69" s="32"/>
      <c r="L69" s="32"/>
      <c r="M69" s="508"/>
      <c r="N69" s="508" t="s">
        <v>808</v>
      </c>
      <c r="O69" s="530"/>
      <c r="P69" s="3533"/>
      <c r="Q69" s="32"/>
      <c r="R69" s="32"/>
      <c r="S69" s="508"/>
      <c r="T69" s="508" t="s">
        <v>808</v>
      </c>
      <c r="U69" s="509"/>
      <c r="V69" s="3536"/>
      <c r="W69" s="32"/>
      <c r="X69" s="32"/>
      <c r="Y69" s="32"/>
      <c r="Z69" s="32"/>
      <c r="AA69" s="32" t="s">
        <v>809</v>
      </c>
      <c r="AB69" s="32"/>
      <c r="AC69" s="32"/>
      <c r="AD69" s="3539"/>
      <c r="AE69" s="32"/>
      <c r="AF69" s="32"/>
      <c r="AG69" s="32" t="s">
        <v>801</v>
      </c>
      <c r="AH69" s="508"/>
      <c r="AI69" s="509"/>
    </row>
    <row r="70" spans="1:35" ht="26.25" customHeight="1">
      <c r="A70" s="3506"/>
      <c r="B70" s="3337"/>
      <c r="C70" s="498" t="s">
        <v>819</v>
      </c>
      <c r="D70" s="3530"/>
      <c r="E70" s="32"/>
      <c r="F70" s="32"/>
      <c r="G70" s="32"/>
      <c r="H70" s="32"/>
      <c r="I70" s="32"/>
      <c r="J70" s="32"/>
      <c r="K70" s="32"/>
      <c r="L70" s="32"/>
      <c r="M70" s="508"/>
      <c r="N70" s="508"/>
      <c r="O70" s="530"/>
      <c r="P70" s="3533"/>
      <c r="Q70" s="32"/>
      <c r="R70" s="32"/>
      <c r="S70" s="508"/>
      <c r="T70" s="508"/>
      <c r="U70" s="509"/>
      <c r="V70" s="3536"/>
      <c r="W70" s="32"/>
      <c r="X70" s="32"/>
      <c r="Y70" s="32"/>
      <c r="Z70" s="32"/>
      <c r="AA70" s="32"/>
      <c r="AB70" s="32" t="s">
        <v>801</v>
      </c>
      <c r="AC70" s="32"/>
      <c r="AD70" s="3539"/>
      <c r="AE70" s="32"/>
      <c r="AF70" s="32"/>
      <c r="AG70" s="32"/>
      <c r="AH70" s="508"/>
      <c r="AI70" s="509"/>
    </row>
    <row r="71" spans="1:35" ht="26.25" customHeight="1">
      <c r="A71" s="3506" t="s">
        <v>410</v>
      </c>
      <c r="B71" s="3337" t="s">
        <v>127</v>
      </c>
      <c r="C71" s="498" t="s">
        <v>82</v>
      </c>
      <c r="D71" s="3530"/>
      <c r="E71" s="32"/>
      <c r="F71" s="32"/>
      <c r="G71" s="32"/>
      <c r="H71" s="32"/>
      <c r="I71" s="32"/>
      <c r="J71" s="32"/>
      <c r="K71" s="32"/>
      <c r="L71" s="32" t="s">
        <v>809</v>
      </c>
      <c r="M71" s="508"/>
      <c r="N71" s="508"/>
      <c r="O71" s="530"/>
      <c r="P71" s="3533"/>
      <c r="Q71" s="32"/>
      <c r="R71" s="32"/>
      <c r="S71" s="508"/>
      <c r="T71" s="508"/>
      <c r="U71" s="509"/>
      <c r="V71" s="3536"/>
      <c r="W71" s="32"/>
      <c r="X71" s="32"/>
      <c r="Y71" s="32"/>
      <c r="Z71" s="32"/>
      <c r="AA71" s="32"/>
      <c r="AB71" s="32" t="s">
        <v>801</v>
      </c>
      <c r="AC71" s="32"/>
      <c r="AD71" s="3539"/>
      <c r="AE71" s="32"/>
      <c r="AF71" s="32"/>
      <c r="AG71" s="32"/>
      <c r="AH71" s="508"/>
      <c r="AI71" s="509"/>
    </row>
    <row r="72" spans="1:35" ht="26.25" customHeight="1">
      <c r="A72" s="3506"/>
      <c r="B72" s="3337"/>
      <c r="C72" s="498" t="s">
        <v>820</v>
      </c>
      <c r="D72" s="3530"/>
      <c r="E72" s="32"/>
      <c r="F72" s="32"/>
      <c r="G72" s="32"/>
      <c r="H72" s="32" t="s">
        <v>801</v>
      </c>
      <c r="I72" s="32"/>
      <c r="J72" s="32"/>
      <c r="K72" s="32"/>
      <c r="L72" s="32"/>
      <c r="M72" s="508"/>
      <c r="N72" s="508" t="s">
        <v>807</v>
      </c>
      <c r="O72" s="530"/>
      <c r="P72" s="3533"/>
      <c r="Q72" s="32"/>
      <c r="R72" s="32"/>
      <c r="S72" s="508"/>
      <c r="T72" s="508" t="s">
        <v>808</v>
      </c>
      <c r="U72" s="509"/>
      <c r="V72" s="3536"/>
      <c r="W72" s="32"/>
      <c r="X72" s="32"/>
      <c r="Y72" s="32"/>
      <c r="Z72" s="32" t="s">
        <v>801</v>
      </c>
      <c r="AA72" s="32"/>
      <c r="AB72" s="32"/>
      <c r="AC72" s="32"/>
      <c r="AD72" s="3539"/>
      <c r="AE72" s="32"/>
      <c r="AF72" s="32"/>
      <c r="AG72" s="32"/>
      <c r="AH72" s="508" t="s">
        <v>809</v>
      </c>
      <c r="AI72" s="509"/>
    </row>
    <row r="73" spans="1:35" ht="26.25" customHeight="1">
      <c r="A73" s="3506"/>
      <c r="B73" s="3337" t="s">
        <v>130</v>
      </c>
      <c r="C73" s="498" t="s">
        <v>821</v>
      </c>
      <c r="D73" s="3530"/>
      <c r="E73" s="32"/>
      <c r="F73" s="32"/>
      <c r="G73" s="32"/>
      <c r="H73" s="32"/>
      <c r="I73" s="32" t="s">
        <v>801</v>
      </c>
      <c r="J73" s="32"/>
      <c r="K73" s="32"/>
      <c r="L73" s="32"/>
      <c r="M73" s="508" t="s">
        <v>807</v>
      </c>
      <c r="N73" s="508"/>
      <c r="O73" s="530"/>
      <c r="P73" s="3533"/>
      <c r="Q73" s="32"/>
      <c r="R73" s="32"/>
      <c r="S73" s="508" t="s">
        <v>807</v>
      </c>
      <c r="T73" s="508"/>
      <c r="U73" s="509"/>
      <c r="V73" s="3536"/>
      <c r="W73" s="32"/>
      <c r="X73" s="32"/>
      <c r="Y73" s="32"/>
      <c r="Z73" s="32"/>
      <c r="AA73" s="32"/>
      <c r="AB73" s="32"/>
      <c r="AC73" s="32"/>
      <c r="AD73" s="3539"/>
      <c r="AE73" s="32" t="s">
        <v>809</v>
      </c>
      <c r="AF73" s="32"/>
      <c r="AG73" s="32"/>
      <c r="AH73" s="508"/>
      <c r="AI73" s="509"/>
    </row>
    <row r="74" spans="1:35" ht="26.25" customHeight="1">
      <c r="A74" s="3506"/>
      <c r="B74" s="3337"/>
      <c r="C74" s="498" t="s">
        <v>39</v>
      </c>
      <c r="D74" s="3530"/>
      <c r="E74" s="32"/>
      <c r="F74" s="32"/>
      <c r="G74" s="32"/>
      <c r="H74" s="32"/>
      <c r="I74" s="32"/>
      <c r="J74" s="32"/>
      <c r="K74" s="32" t="s">
        <v>801</v>
      </c>
      <c r="L74" s="32"/>
      <c r="M74" s="508"/>
      <c r="N74" s="508"/>
      <c r="O74" s="530"/>
      <c r="P74" s="3533"/>
      <c r="Q74" s="32"/>
      <c r="R74" s="32"/>
      <c r="S74" s="508"/>
      <c r="T74" s="508"/>
      <c r="U74" s="509"/>
      <c r="V74" s="3536"/>
      <c r="W74" s="32"/>
      <c r="X74" s="32"/>
      <c r="Y74" s="32"/>
      <c r="Z74" s="32"/>
      <c r="AA74" s="32"/>
      <c r="AB74" s="32"/>
      <c r="AC74" s="32"/>
      <c r="AD74" s="3539"/>
      <c r="AE74" s="32"/>
      <c r="AF74" s="32"/>
      <c r="AG74" s="32"/>
      <c r="AH74" s="508" t="s">
        <v>809</v>
      </c>
      <c r="AI74" s="509"/>
    </row>
    <row r="75" spans="1:35" ht="26.25" customHeight="1">
      <c r="A75" s="3506"/>
      <c r="B75" s="31" t="s">
        <v>84</v>
      </c>
      <c r="C75" s="498" t="s">
        <v>482</v>
      </c>
      <c r="D75" s="3530"/>
      <c r="E75" s="32"/>
      <c r="F75" s="32"/>
      <c r="G75" s="32"/>
      <c r="H75" s="32"/>
      <c r="I75" s="32" t="s">
        <v>809</v>
      </c>
      <c r="J75" s="32"/>
      <c r="K75" s="32"/>
      <c r="L75" s="32"/>
      <c r="M75" s="508"/>
      <c r="N75" s="508"/>
      <c r="O75" s="530" t="s">
        <v>807</v>
      </c>
      <c r="P75" s="3533"/>
      <c r="Q75" s="32"/>
      <c r="R75" s="32"/>
      <c r="S75" s="508"/>
      <c r="T75" s="508"/>
      <c r="U75" s="509" t="s">
        <v>807</v>
      </c>
      <c r="V75" s="3536"/>
      <c r="W75" s="32"/>
      <c r="X75" s="32"/>
      <c r="Y75" s="32"/>
      <c r="Z75" s="32" t="s">
        <v>399</v>
      </c>
      <c r="AA75" s="32"/>
      <c r="AB75" s="32"/>
      <c r="AC75" s="32"/>
      <c r="AD75" s="3539"/>
      <c r="AE75" s="32"/>
      <c r="AF75" s="32"/>
      <c r="AG75" s="32" t="s">
        <v>809</v>
      </c>
      <c r="AH75" s="508"/>
      <c r="AI75" s="509"/>
    </row>
    <row r="76" spans="1:35" ht="26.25" customHeight="1">
      <c r="A76" s="3506" t="s">
        <v>85</v>
      </c>
      <c r="B76" s="31" t="s">
        <v>85</v>
      </c>
      <c r="C76" s="498" t="s">
        <v>43</v>
      </c>
      <c r="D76" s="3530"/>
      <c r="E76" s="32"/>
      <c r="F76" s="32"/>
      <c r="G76" s="32"/>
      <c r="H76" s="32"/>
      <c r="I76" s="32"/>
      <c r="J76" s="32" t="s">
        <v>809</v>
      </c>
      <c r="K76" s="32" t="s">
        <v>801</v>
      </c>
      <c r="L76" s="32"/>
      <c r="M76" s="508"/>
      <c r="N76" s="508"/>
      <c r="O76" s="530"/>
      <c r="P76" s="3533"/>
      <c r="Q76" s="32"/>
      <c r="R76" s="32"/>
      <c r="S76" s="508"/>
      <c r="T76" s="508"/>
      <c r="U76" s="509"/>
      <c r="V76" s="3536"/>
      <c r="W76" s="32"/>
      <c r="X76" s="32"/>
      <c r="Y76" s="32"/>
      <c r="Z76" s="32"/>
      <c r="AA76" s="32"/>
      <c r="AB76" s="32"/>
      <c r="AC76" s="32" t="s">
        <v>801</v>
      </c>
      <c r="AD76" s="3539"/>
      <c r="AE76" s="32"/>
      <c r="AF76" s="32"/>
      <c r="AG76" s="32"/>
      <c r="AH76" s="508"/>
      <c r="AI76" s="509"/>
    </row>
    <row r="77" spans="1:35" ht="26.25" customHeight="1" thickBot="1">
      <c r="A77" s="3507"/>
      <c r="B77" s="511" t="s">
        <v>54</v>
      </c>
      <c r="C77" s="512" t="s">
        <v>822</v>
      </c>
      <c r="D77" s="3531"/>
      <c r="E77" s="38"/>
      <c r="F77" s="38"/>
      <c r="G77" s="38"/>
      <c r="H77" s="38"/>
      <c r="I77" s="38"/>
      <c r="J77" s="38"/>
      <c r="K77" s="38"/>
      <c r="L77" s="38" t="s">
        <v>801</v>
      </c>
      <c r="M77" s="518"/>
      <c r="N77" s="518"/>
      <c r="O77" s="533"/>
      <c r="P77" s="3534"/>
      <c r="Q77" s="38"/>
      <c r="R77" s="38"/>
      <c r="S77" s="518"/>
      <c r="T77" s="518"/>
      <c r="U77" s="519"/>
      <c r="V77" s="3537"/>
      <c r="W77" s="38"/>
      <c r="X77" s="38"/>
      <c r="Y77" s="38"/>
      <c r="Z77" s="38" t="s">
        <v>801</v>
      </c>
      <c r="AA77" s="38"/>
      <c r="AB77" s="38"/>
      <c r="AC77" s="38"/>
      <c r="AD77" s="3540"/>
      <c r="AE77" s="38"/>
      <c r="AF77" s="38" t="s">
        <v>801</v>
      </c>
      <c r="AG77" s="38"/>
      <c r="AH77" s="518"/>
      <c r="AI77" s="519"/>
    </row>
    <row r="78" spans="1:35" ht="25.5" customHeight="1" thickTop="1" thickBot="1">
      <c r="A78" s="3516" t="s">
        <v>823</v>
      </c>
      <c r="B78" s="3517"/>
      <c r="C78" s="520">
        <v>35</v>
      </c>
      <c r="D78" s="3518">
        <v>23</v>
      </c>
      <c r="E78" s="3519"/>
      <c r="F78" s="3519"/>
      <c r="G78" s="3519"/>
      <c r="H78" s="3519"/>
      <c r="I78" s="3519"/>
      <c r="J78" s="3519"/>
      <c r="K78" s="3519"/>
      <c r="L78" s="3519"/>
      <c r="M78" s="3519"/>
      <c r="N78" s="3519"/>
      <c r="O78" s="3543"/>
      <c r="P78" s="3544">
        <v>9</v>
      </c>
      <c r="Q78" s="3519"/>
      <c r="R78" s="3519"/>
      <c r="S78" s="3519"/>
      <c r="T78" s="3519"/>
      <c r="U78" s="3520"/>
      <c r="V78" s="3518" t="s">
        <v>842</v>
      </c>
      <c r="W78" s="3519"/>
      <c r="X78" s="3519"/>
      <c r="Y78" s="3519"/>
      <c r="Z78" s="3519"/>
      <c r="AA78" s="3519"/>
      <c r="AB78" s="3519"/>
      <c r="AC78" s="3519"/>
      <c r="AD78" s="3519"/>
      <c r="AE78" s="3519"/>
      <c r="AF78" s="3519"/>
      <c r="AG78" s="3519"/>
      <c r="AH78" s="3519"/>
      <c r="AI78" s="3520"/>
    </row>
    <row r="79" spans="1:35" ht="21.75" customHeight="1">
      <c r="A79" s="28" t="s">
        <v>843</v>
      </c>
      <c r="B79" s="534"/>
      <c r="C79" s="534"/>
      <c r="D79" s="535"/>
      <c r="E79" s="536"/>
      <c r="F79" s="536"/>
      <c r="G79" s="536"/>
      <c r="H79" s="536"/>
      <c r="I79" s="536"/>
      <c r="J79" s="536"/>
      <c r="K79" s="537"/>
      <c r="L79" s="536"/>
      <c r="M79" s="537"/>
      <c r="N79" s="537"/>
      <c r="O79" s="537"/>
      <c r="P79" s="537"/>
      <c r="Q79" s="538"/>
      <c r="R79" s="538"/>
      <c r="S79" s="538"/>
      <c r="T79" s="539"/>
      <c r="AA79" s="466"/>
      <c r="AB79" s="466"/>
      <c r="AC79" s="466"/>
      <c r="AD79" s="466"/>
      <c r="AE79" s="466"/>
    </row>
    <row r="80" spans="1:35" ht="21.75" customHeight="1">
      <c r="A80" s="28" t="s">
        <v>844</v>
      </c>
    </row>
    <row r="81" spans="1:37" s="481" customFormat="1" ht="21.75" customHeight="1">
      <c r="A81" s="28" t="s">
        <v>845</v>
      </c>
      <c r="C81"/>
      <c r="D81"/>
      <c r="E81"/>
      <c r="F81"/>
      <c r="G81"/>
      <c r="H81"/>
      <c r="I81"/>
      <c r="J81"/>
      <c r="K81"/>
      <c r="L81"/>
      <c r="M81"/>
      <c r="N81"/>
      <c r="O81"/>
      <c r="P81"/>
      <c r="T81"/>
      <c r="U81"/>
      <c r="V81"/>
      <c r="W81"/>
      <c r="X81"/>
      <c r="Y81"/>
      <c r="Z81"/>
      <c r="AA81"/>
      <c r="AB81"/>
      <c r="AC81"/>
      <c r="AD81"/>
      <c r="AE81"/>
      <c r="AF81"/>
      <c r="AG81"/>
      <c r="AH81"/>
      <c r="AI81"/>
      <c r="AJ81"/>
      <c r="AK81"/>
    </row>
    <row r="82" spans="1:37" s="481" customFormat="1" ht="21.75" customHeight="1">
      <c r="A82"/>
      <c r="C82"/>
      <c r="D82"/>
      <c r="E82"/>
      <c r="F82"/>
      <c r="G82"/>
      <c r="H82"/>
      <c r="I82"/>
      <c r="J82"/>
      <c r="K82"/>
      <c r="L82"/>
      <c r="M82"/>
      <c r="N82"/>
      <c r="O82"/>
      <c r="P82"/>
      <c r="T82"/>
      <c r="U82"/>
      <c r="V82"/>
      <c r="W82"/>
      <c r="X82"/>
      <c r="Y82"/>
      <c r="Z82"/>
      <c r="AA82"/>
      <c r="AB82"/>
      <c r="AC82"/>
      <c r="AD82"/>
      <c r="AE82"/>
      <c r="AF82"/>
      <c r="AG82"/>
      <c r="AH82"/>
      <c r="AI82"/>
      <c r="AJ82"/>
      <c r="AK82"/>
    </row>
  </sheetData>
  <mergeCells count="57">
    <mergeCell ref="A78:B78"/>
    <mergeCell ref="D78:O78"/>
    <mergeCell ref="P78:U78"/>
    <mergeCell ref="V78:AI78"/>
    <mergeCell ref="A68:A70"/>
    <mergeCell ref="B68:B70"/>
    <mergeCell ref="A71:A75"/>
    <mergeCell ref="B71:B72"/>
    <mergeCell ref="B73:B74"/>
    <mergeCell ref="A76:A77"/>
    <mergeCell ref="A43:A48"/>
    <mergeCell ref="D43:D77"/>
    <mergeCell ref="P43:P77"/>
    <mergeCell ref="V43:V77"/>
    <mergeCell ref="AD43:AD77"/>
    <mergeCell ref="B47:B48"/>
    <mergeCell ref="A49:A50"/>
    <mergeCell ref="A51:A60"/>
    <mergeCell ref="B52:B53"/>
    <mergeCell ref="B54:B55"/>
    <mergeCell ref="B56:B59"/>
    <mergeCell ref="A61:A62"/>
    <mergeCell ref="B61:B62"/>
    <mergeCell ref="A64:A67"/>
    <mergeCell ref="B64:B65"/>
    <mergeCell ref="A35:A36"/>
    <mergeCell ref="A37:B37"/>
    <mergeCell ref="D37:S37"/>
    <mergeCell ref="T37:AI37"/>
    <mergeCell ref="A41:A42"/>
    <mergeCell ref="B41:B42"/>
    <mergeCell ref="C41:C42"/>
    <mergeCell ref="D41:O41"/>
    <mergeCell ref="P41:U41"/>
    <mergeCell ref="V41:AD41"/>
    <mergeCell ref="AE41:AI41"/>
    <mergeCell ref="AC42:AE42"/>
    <mergeCell ref="A24:A26"/>
    <mergeCell ref="B24:B25"/>
    <mergeCell ref="A27:A29"/>
    <mergeCell ref="B27:B29"/>
    <mergeCell ref="A30:A34"/>
    <mergeCell ref="B30:B31"/>
    <mergeCell ref="B32:B33"/>
    <mergeCell ref="D3:S3"/>
    <mergeCell ref="T3:AI3"/>
    <mergeCell ref="A5:A8"/>
    <mergeCell ref="A21:A22"/>
    <mergeCell ref="B21:B22"/>
    <mergeCell ref="A3:A4"/>
    <mergeCell ref="B3:B4"/>
    <mergeCell ref="C3:C4"/>
    <mergeCell ref="A9:A10"/>
    <mergeCell ref="A11:A20"/>
    <mergeCell ref="B12:B13"/>
    <mergeCell ref="B14:B15"/>
    <mergeCell ref="B16:B19"/>
  </mergeCells>
  <phoneticPr fontId="1"/>
  <pageMargins left="0.59055118110236227" right="0.39370078740157483" top="0.98425196850393704" bottom="0.98425196850393704" header="0.51181102362204722" footer="0.51181102362204722"/>
  <pageSetup paperSize="9" scale="59" firstPageNumber="0" fitToHeight="2" orientation="portrait" r:id="rId1"/>
  <headerFooter alignWithMargins="0"/>
  <rowBreaks count="1" manualBreakCount="1">
    <brk id="38" max="3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85D00-1738-481B-9A76-E30B3ACAE2F8}">
  <dimension ref="A1:AD84"/>
  <sheetViews>
    <sheetView view="pageBreakPreview" zoomScale="70" zoomScaleNormal="100" zoomScaleSheetLayoutView="70" workbookViewId="0">
      <pane xSplit="3" ySplit="4" topLeftCell="D5" activePane="bottomRight" state="frozen"/>
      <selection pane="topRight" activeCell="C1" sqref="C1"/>
      <selection pane="bottomLeft" activeCell="A5" sqref="A5"/>
      <selection pane="bottomRight" activeCell="H81" sqref="H81"/>
    </sheetView>
  </sheetViews>
  <sheetFormatPr defaultColWidth="9" defaultRowHeight="12.5"/>
  <cols>
    <col min="1" max="1" width="14.08984375" style="252" customWidth="1"/>
    <col min="2" max="2" width="5.7265625" style="252" customWidth="1"/>
    <col min="3" max="3" width="5.7265625" style="250" customWidth="1"/>
    <col min="4" max="18" width="4.36328125" style="251" customWidth="1"/>
    <col min="19" max="20" width="4.36328125" style="252" customWidth="1"/>
    <col min="21" max="21" width="4.453125" style="252" customWidth="1"/>
    <col min="22" max="22" width="4.7265625" style="252" bestFit="1" customWidth="1"/>
    <col min="23" max="30" width="4.7265625" style="252" customWidth="1"/>
    <col min="31" max="16384" width="9" style="252"/>
  </cols>
  <sheetData>
    <row r="1" spans="1:30" ht="21" customHeight="1">
      <c r="A1" s="249" t="s">
        <v>846</v>
      </c>
      <c r="B1" s="249"/>
    </row>
    <row r="2" spans="1:30" ht="21" customHeight="1">
      <c r="A2" s="255"/>
      <c r="B2" s="255"/>
      <c r="S2" s="256"/>
      <c r="U2" s="256"/>
      <c r="AB2" s="540"/>
      <c r="AC2" s="540"/>
      <c r="AD2" s="540" t="s">
        <v>847</v>
      </c>
    </row>
    <row r="3" spans="1:30" ht="21" customHeight="1">
      <c r="A3" s="3428" t="s">
        <v>848</v>
      </c>
      <c r="B3" s="3548" t="s">
        <v>429</v>
      </c>
      <c r="C3" s="3548"/>
      <c r="D3" s="3548" t="s">
        <v>849</v>
      </c>
      <c r="E3" s="3548"/>
      <c r="F3" s="3548"/>
      <c r="G3" s="3548"/>
      <c r="H3" s="3548"/>
      <c r="I3" s="3548"/>
      <c r="J3" s="3548"/>
      <c r="K3" s="3548"/>
      <c r="L3" s="3548"/>
      <c r="M3" s="3548"/>
      <c r="N3" s="3548"/>
      <c r="O3" s="3548"/>
      <c r="P3" s="3548"/>
      <c r="Q3" s="3548"/>
      <c r="R3" s="3548"/>
      <c r="S3" s="3548"/>
      <c r="T3" s="3548"/>
      <c r="U3" s="3548"/>
      <c r="V3" s="3548"/>
      <c r="W3" s="3548"/>
      <c r="X3" s="3548"/>
      <c r="Y3" s="3548"/>
      <c r="Z3" s="3548"/>
      <c r="AA3" s="3548"/>
      <c r="AB3" s="3548"/>
      <c r="AC3" s="3548"/>
      <c r="AD3" s="3548"/>
    </row>
    <row r="4" spans="1:30" ht="27.75" customHeight="1">
      <c r="A4" s="3547"/>
      <c r="B4" s="3548"/>
      <c r="C4" s="3548"/>
      <c r="D4" s="541" t="s">
        <v>850</v>
      </c>
      <c r="E4" s="541" t="s">
        <v>852</v>
      </c>
      <c r="F4" s="541" t="s">
        <v>853</v>
      </c>
      <c r="G4" s="541" t="s">
        <v>854</v>
      </c>
      <c r="H4" s="541" t="s">
        <v>855</v>
      </c>
      <c r="I4" s="541" t="s">
        <v>856</v>
      </c>
      <c r="J4" s="541" t="s">
        <v>857</v>
      </c>
      <c r="K4" s="541" t="s">
        <v>858</v>
      </c>
      <c r="L4" s="541" t="s">
        <v>859</v>
      </c>
      <c r="M4" s="541" t="s">
        <v>860</v>
      </c>
      <c r="N4" s="541" t="s">
        <v>861</v>
      </c>
      <c r="O4" s="542" t="s">
        <v>862</v>
      </c>
      <c r="P4" s="542" t="s">
        <v>863</v>
      </c>
      <c r="Q4" s="542" t="s">
        <v>864</v>
      </c>
      <c r="R4" s="542" t="s">
        <v>865</v>
      </c>
      <c r="S4" s="542" t="s">
        <v>866</v>
      </c>
      <c r="T4" s="542" t="s">
        <v>867</v>
      </c>
      <c r="U4" s="542" t="s">
        <v>868</v>
      </c>
      <c r="V4" s="542" t="s">
        <v>869</v>
      </c>
      <c r="W4" s="542" t="s">
        <v>870</v>
      </c>
      <c r="X4" s="542" t="s">
        <v>871</v>
      </c>
      <c r="Y4" s="542" t="s">
        <v>872</v>
      </c>
      <c r="Z4" s="542" t="s">
        <v>873</v>
      </c>
      <c r="AA4" s="542" t="s">
        <v>874</v>
      </c>
      <c r="AB4" s="542" t="s">
        <v>875</v>
      </c>
      <c r="AC4" s="542" t="s">
        <v>798</v>
      </c>
      <c r="AD4" s="542" t="s">
        <v>876</v>
      </c>
    </row>
    <row r="5" spans="1:30" ht="29.25" customHeight="1">
      <c r="A5" s="260" t="s">
        <v>435</v>
      </c>
      <c r="B5" s="3545" t="s">
        <v>437</v>
      </c>
      <c r="C5" s="3545"/>
      <c r="D5" s="543"/>
      <c r="E5" s="543"/>
      <c r="F5" s="543" t="s">
        <v>399</v>
      </c>
      <c r="G5" s="543"/>
      <c r="H5" s="543"/>
      <c r="I5" s="543"/>
      <c r="J5" s="543" t="s">
        <v>455</v>
      </c>
      <c r="K5" s="543"/>
      <c r="L5" s="543"/>
      <c r="M5" s="543"/>
      <c r="N5" s="543"/>
      <c r="O5" s="543"/>
      <c r="P5" s="543"/>
      <c r="Q5" s="543"/>
      <c r="R5" s="543"/>
      <c r="S5" s="265"/>
      <c r="T5" s="265"/>
      <c r="U5" s="265"/>
      <c r="V5" s="265"/>
      <c r="W5" s="265"/>
      <c r="X5" s="265"/>
      <c r="Y5" s="265"/>
      <c r="Z5" s="265"/>
      <c r="AA5" s="265"/>
      <c r="AB5" s="265"/>
      <c r="AC5" s="265"/>
      <c r="AD5" s="265"/>
    </row>
    <row r="6" spans="1:30" ht="29.25" customHeight="1">
      <c r="A6" s="260" t="s">
        <v>443</v>
      </c>
      <c r="B6" s="3545" t="s">
        <v>444</v>
      </c>
      <c r="C6" s="3545"/>
      <c r="D6" s="543"/>
      <c r="E6" s="543" t="s">
        <v>399</v>
      </c>
      <c r="F6" s="543"/>
      <c r="G6" s="543"/>
      <c r="H6" s="543"/>
      <c r="I6" s="543"/>
      <c r="J6" s="543" t="s">
        <v>455</v>
      </c>
      <c r="K6" s="543"/>
      <c r="L6" s="543"/>
      <c r="M6" s="543"/>
      <c r="N6" s="543"/>
      <c r="O6" s="543"/>
      <c r="P6" s="543"/>
      <c r="Q6" s="543"/>
      <c r="R6" s="543"/>
      <c r="S6" s="265"/>
      <c r="T6" s="265"/>
      <c r="U6" s="265"/>
      <c r="V6" s="265"/>
      <c r="W6" s="265"/>
      <c r="X6" s="265"/>
      <c r="Y6" s="265"/>
      <c r="Z6" s="265"/>
      <c r="AA6" s="265"/>
      <c r="AB6" s="265"/>
      <c r="AC6" s="265"/>
      <c r="AD6" s="544" t="s">
        <v>877</v>
      </c>
    </row>
    <row r="7" spans="1:30" ht="29.25" customHeight="1">
      <c r="A7" s="260" t="s">
        <v>445</v>
      </c>
      <c r="B7" s="3545" t="s">
        <v>446</v>
      </c>
      <c r="C7" s="3545"/>
      <c r="D7" s="543"/>
      <c r="E7" s="543"/>
      <c r="F7" s="543" t="s">
        <v>399</v>
      </c>
      <c r="G7" s="543"/>
      <c r="H7" s="543"/>
      <c r="I7" s="543"/>
      <c r="J7" s="543" t="s">
        <v>455</v>
      </c>
      <c r="K7" s="543"/>
      <c r="L7" s="543"/>
      <c r="M7" s="543"/>
      <c r="N7" s="543"/>
      <c r="O7" s="543"/>
      <c r="P7" s="543"/>
      <c r="Q7" s="543"/>
      <c r="R7" s="543"/>
      <c r="S7" s="265"/>
      <c r="T7" s="265"/>
      <c r="U7" s="265"/>
      <c r="V7" s="265"/>
      <c r="W7" s="265"/>
      <c r="X7" s="265"/>
      <c r="Y7" s="265"/>
      <c r="Z7" s="265"/>
      <c r="AA7" s="265"/>
      <c r="AB7" s="265"/>
      <c r="AC7" s="265"/>
      <c r="AD7" s="265"/>
    </row>
    <row r="8" spans="1:30" ht="29.25" customHeight="1">
      <c r="A8" s="260" t="s">
        <v>447</v>
      </c>
      <c r="B8" s="3545" t="s">
        <v>449</v>
      </c>
      <c r="C8" s="3545"/>
      <c r="D8" s="543"/>
      <c r="E8" s="543"/>
      <c r="F8" s="543" t="s">
        <v>399</v>
      </c>
      <c r="G8" s="543"/>
      <c r="H8" s="543"/>
      <c r="I8" s="543"/>
      <c r="J8" s="543" t="s">
        <v>455</v>
      </c>
      <c r="K8" s="543"/>
      <c r="L8" s="543"/>
      <c r="M8" s="543"/>
      <c r="N8" s="543"/>
      <c r="O8" s="543"/>
      <c r="P8" s="543"/>
      <c r="Q8" s="543"/>
      <c r="R8" s="543"/>
      <c r="S8" s="265"/>
      <c r="T8" s="265"/>
      <c r="U8" s="265"/>
      <c r="V8" s="265"/>
      <c r="W8" s="265"/>
      <c r="X8" s="265"/>
      <c r="Y8" s="265"/>
      <c r="Z8" s="265"/>
      <c r="AA8" s="265"/>
      <c r="AB8" s="265"/>
      <c r="AC8" s="265"/>
      <c r="AD8" s="265"/>
    </row>
    <row r="9" spans="1:30" ht="29.25" customHeight="1">
      <c r="A9" s="260" t="s">
        <v>450</v>
      </c>
      <c r="B9" s="3545" t="s">
        <v>451</v>
      </c>
      <c r="C9" s="3545"/>
      <c r="D9" s="543" t="s">
        <v>399</v>
      </c>
      <c r="E9" s="543"/>
      <c r="F9" s="543"/>
      <c r="G9" s="543" t="s">
        <v>455</v>
      </c>
      <c r="H9" s="543"/>
      <c r="I9" s="543"/>
      <c r="J9" s="543" t="s">
        <v>455</v>
      </c>
      <c r="K9" s="543"/>
      <c r="L9" s="543"/>
      <c r="M9" s="543"/>
      <c r="N9" s="543"/>
      <c r="O9" s="543"/>
      <c r="P9" s="543"/>
      <c r="Q9" s="543"/>
      <c r="R9" s="543"/>
      <c r="S9" s="265"/>
      <c r="T9" s="265"/>
      <c r="U9" s="265"/>
      <c r="V9" s="265"/>
      <c r="W9" s="265"/>
      <c r="X9" s="265"/>
      <c r="Y9" s="265"/>
      <c r="Z9" s="265"/>
      <c r="AA9" s="265"/>
      <c r="AB9" s="265"/>
      <c r="AC9" s="265"/>
      <c r="AD9" s="265"/>
    </row>
    <row r="10" spans="1:30" ht="29.25" customHeight="1">
      <c r="A10" s="260" t="s">
        <v>452</v>
      </c>
      <c r="B10" s="3545" t="s">
        <v>453</v>
      </c>
      <c r="C10" s="3545"/>
      <c r="D10" s="543" t="s">
        <v>399</v>
      </c>
      <c r="E10" s="543"/>
      <c r="F10" s="543" t="s">
        <v>455</v>
      </c>
      <c r="G10" s="543"/>
      <c r="H10" s="543" t="s">
        <v>455</v>
      </c>
      <c r="I10" s="543"/>
      <c r="J10" s="543" t="s">
        <v>455</v>
      </c>
      <c r="K10" s="543"/>
      <c r="L10" s="543"/>
      <c r="M10" s="543"/>
      <c r="N10" s="543"/>
      <c r="O10" s="543"/>
      <c r="P10" s="543" t="s">
        <v>878</v>
      </c>
      <c r="Q10" s="543"/>
      <c r="R10" s="543"/>
      <c r="S10" s="265"/>
      <c r="T10" s="265"/>
      <c r="U10" s="265"/>
      <c r="V10" s="265"/>
      <c r="W10" s="265"/>
      <c r="X10" s="265"/>
      <c r="Y10" s="265"/>
      <c r="Z10" s="265"/>
      <c r="AA10" s="265"/>
      <c r="AB10" s="265"/>
      <c r="AC10" s="265"/>
      <c r="AD10" s="265"/>
    </row>
    <row r="11" spans="1:30" ht="29.25" customHeight="1">
      <c r="A11" s="270" t="s">
        <v>256</v>
      </c>
      <c r="B11" s="3545" t="s">
        <v>257</v>
      </c>
      <c r="C11" s="3545"/>
      <c r="D11" s="543"/>
      <c r="E11" s="543" t="s">
        <v>399</v>
      </c>
      <c r="F11" s="543"/>
      <c r="G11" s="543"/>
      <c r="H11" s="543"/>
      <c r="I11" s="543" t="s">
        <v>455</v>
      </c>
      <c r="J11" s="543"/>
      <c r="K11" s="543"/>
      <c r="L11" s="543"/>
      <c r="M11" s="543"/>
      <c r="N11" s="543"/>
      <c r="O11" s="543"/>
      <c r="P11" s="543"/>
      <c r="Q11" s="543"/>
      <c r="R11" s="543"/>
      <c r="S11" s="265"/>
      <c r="T11" s="265"/>
      <c r="U11" s="265"/>
      <c r="V11" s="265"/>
      <c r="W11" s="265"/>
      <c r="X11" s="265"/>
      <c r="Y11" s="265"/>
      <c r="Z11" s="265"/>
      <c r="AA11" s="265"/>
      <c r="AB11" s="265"/>
      <c r="AC11" s="265"/>
      <c r="AD11" s="265"/>
    </row>
    <row r="12" spans="1:30" ht="29.25" customHeight="1">
      <c r="A12" s="3428" t="s">
        <v>457</v>
      </c>
      <c r="B12" s="3546" t="s">
        <v>879</v>
      </c>
      <c r="C12" s="3546"/>
      <c r="D12" s="543"/>
      <c r="E12" s="543" t="s">
        <v>399</v>
      </c>
      <c r="F12" s="543"/>
      <c r="G12" s="543"/>
      <c r="H12" s="543"/>
      <c r="I12" s="543" t="s">
        <v>455</v>
      </c>
      <c r="J12" s="543"/>
      <c r="K12" s="543"/>
      <c r="L12" s="543"/>
      <c r="M12" s="543"/>
      <c r="N12" s="543" t="s">
        <v>877</v>
      </c>
      <c r="O12" s="543"/>
      <c r="P12" s="543"/>
      <c r="Q12" s="543"/>
      <c r="R12" s="543"/>
      <c r="S12" s="265"/>
      <c r="T12" s="265"/>
      <c r="U12" s="265"/>
      <c r="V12" s="265"/>
      <c r="W12" s="3545" t="s">
        <v>877</v>
      </c>
      <c r="X12" s="3545"/>
      <c r="Y12" s="3545"/>
      <c r="Z12" s="3545"/>
      <c r="AA12" s="3545"/>
      <c r="AB12" s="3545"/>
      <c r="AC12" s="3549"/>
      <c r="AD12" s="3549"/>
    </row>
    <row r="13" spans="1:30" ht="29.25" customHeight="1">
      <c r="A13" s="3428"/>
      <c r="B13" s="3546" t="s">
        <v>880</v>
      </c>
      <c r="C13" s="3546"/>
      <c r="D13" s="543"/>
      <c r="E13" s="543" t="s">
        <v>399</v>
      </c>
      <c r="F13" s="543"/>
      <c r="G13" s="543"/>
      <c r="H13" s="543"/>
      <c r="I13" s="543" t="s">
        <v>455</v>
      </c>
      <c r="J13" s="543"/>
      <c r="K13" s="543"/>
      <c r="L13" s="543"/>
      <c r="M13" s="543" t="s">
        <v>877</v>
      </c>
      <c r="N13" s="543"/>
      <c r="O13" s="543"/>
      <c r="P13" s="543"/>
      <c r="Q13" s="543"/>
      <c r="R13" s="543"/>
      <c r="S13" s="265"/>
      <c r="T13" s="265"/>
      <c r="U13" s="265"/>
      <c r="V13" s="265"/>
      <c r="W13" s="3552"/>
      <c r="X13" s="3552"/>
      <c r="Y13" s="3552"/>
      <c r="Z13" s="3552"/>
      <c r="AA13" s="3545"/>
      <c r="AB13" s="3545"/>
      <c r="AC13" s="3550"/>
      <c r="AD13" s="3550"/>
    </row>
    <row r="14" spans="1:30" ht="29.25" customHeight="1">
      <c r="A14" s="3428"/>
      <c r="B14" s="3546" t="s">
        <v>881</v>
      </c>
      <c r="C14" s="3546"/>
      <c r="D14" s="543"/>
      <c r="E14" s="543" t="s">
        <v>399</v>
      </c>
      <c r="F14" s="543"/>
      <c r="G14" s="543"/>
      <c r="H14" s="543"/>
      <c r="I14" s="543" t="s">
        <v>455</v>
      </c>
      <c r="J14" s="543"/>
      <c r="K14" s="543"/>
      <c r="L14" s="543"/>
      <c r="M14" s="543" t="s">
        <v>877</v>
      </c>
      <c r="N14" s="543"/>
      <c r="O14" s="543" t="s">
        <v>455</v>
      </c>
      <c r="P14" s="543"/>
      <c r="Q14" s="543"/>
      <c r="R14" s="543"/>
      <c r="S14" s="265"/>
      <c r="T14" s="265"/>
      <c r="U14" s="265"/>
      <c r="V14" s="265"/>
      <c r="W14" s="3552"/>
      <c r="X14" s="3552"/>
      <c r="Y14" s="3552"/>
      <c r="Z14" s="3552"/>
      <c r="AA14" s="3545"/>
      <c r="AB14" s="3545"/>
      <c r="AC14" s="3551"/>
      <c r="AD14" s="3551"/>
    </row>
    <row r="15" spans="1:30" ht="29.25" customHeight="1">
      <c r="A15" s="3428"/>
      <c r="B15" s="3545" t="s">
        <v>262</v>
      </c>
      <c r="C15" s="3545"/>
      <c r="D15" s="543"/>
      <c r="E15" s="543" t="s">
        <v>399</v>
      </c>
      <c r="F15" s="543"/>
      <c r="G15" s="543"/>
      <c r="H15" s="543"/>
      <c r="I15" s="543" t="s">
        <v>455</v>
      </c>
      <c r="J15" s="543"/>
      <c r="K15" s="543"/>
      <c r="L15" s="543"/>
      <c r="M15" s="543"/>
      <c r="N15" s="543"/>
      <c r="O15" s="543"/>
      <c r="P15" s="543"/>
      <c r="Q15" s="543"/>
      <c r="R15" s="543"/>
      <c r="S15" s="265"/>
      <c r="T15" s="265"/>
      <c r="U15" s="265"/>
      <c r="V15" s="265"/>
      <c r="W15" s="265"/>
      <c r="X15" s="265"/>
      <c r="Y15" s="265"/>
      <c r="Z15" s="265"/>
      <c r="AA15" s="265"/>
      <c r="AB15" s="265"/>
      <c r="AC15" s="265"/>
      <c r="AD15" s="265"/>
    </row>
    <row r="16" spans="1:30" ht="29.25" customHeight="1">
      <c r="A16" s="3428" t="s">
        <v>810</v>
      </c>
      <c r="B16" s="3545" t="s">
        <v>265</v>
      </c>
      <c r="C16" s="3545"/>
      <c r="D16" s="543"/>
      <c r="E16" s="543"/>
      <c r="F16" s="543"/>
      <c r="G16" s="543" t="s">
        <v>399</v>
      </c>
      <c r="H16" s="543"/>
      <c r="I16" s="543"/>
      <c r="J16" s="543" t="s">
        <v>455</v>
      </c>
      <c r="K16" s="543"/>
      <c r="L16" s="543"/>
      <c r="M16" s="543"/>
      <c r="N16" s="543"/>
      <c r="O16" s="543"/>
      <c r="P16" s="543"/>
      <c r="Q16" s="543" t="s">
        <v>877</v>
      </c>
      <c r="R16" s="543"/>
      <c r="S16" s="265"/>
      <c r="T16" s="265"/>
      <c r="U16" s="265"/>
      <c r="V16" s="265"/>
      <c r="W16" s="265"/>
      <c r="X16" s="265"/>
      <c r="Y16" s="265"/>
      <c r="Z16" s="543" t="s">
        <v>877</v>
      </c>
      <c r="AA16" s="543"/>
      <c r="AB16" s="543"/>
      <c r="AC16" s="543"/>
      <c r="AD16" s="543"/>
    </row>
    <row r="17" spans="1:30" ht="29.25" customHeight="1">
      <c r="A17" s="3428"/>
      <c r="B17" s="3545" t="s">
        <v>267</v>
      </c>
      <c r="C17" s="3545"/>
      <c r="D17" s="543"/>
      <c r="E17" s="543"/>
      <c r="F17" s="543"/>
      <c r="G17" s="543" t="s">
        <v>399</v>
      </c>
      <c r="H17" s="543"/>
      <c r="I17" s="543"/>
      <c r="J17" s="543" t="s">
        <v>455</v>
      </c>
      <c r="K17" s="543"/>
      <c r="L17" s="543"/>
      <c r="M17" s="543"/>
      <c r="N17" s="543"/>
      <c r="O17" s="543"/>
      <c r="P17" s="543"/>
      <c r="Q17" s="543"/>
      <c r="R17" s="543"/>
      <c r="S17" s="265"/>
      <c r="T17" s="265"/>
      <c r="U17" s="265"/>
      <c r="V17" s="265"/>
      <c r="W17" s="265"/>
      <c r="X17" s="265"/>
      <c r="Y17" s="265"/>
      <c r="Z17" s="265"/>
      <c r="AA17" s="265"/>
      <c r="AB17" s="265"/>
      <c r="AC17" s="265"/>
      <c r="AD17" s="265"/>
    </row>
    <row r="18" spans="1:30" ht="29.25" customHeight="1">
      <c r="A18" s="3428" t="s">
        <v>811</v>
      </c>
      <c r="B18" s="3545" t="s">
        <v>269</v>
      </c>
      <c r="C18" s="3545"/>
      <c r="D18" s="543"/>
      <c r="E18" s="543" t="s">
        <v>399</v>
      </c>
      <c r="F18" s="543"/>
      <c r="G18" s="543"/>
      <c r="H18" s="543"/>
      <c r="I18" s="543"/>
      <c r="J18" s="543"/>
      <c r="K18" s="543" t="s">
        <v>455</v>
      </c>
      <c r="L18" s="543"/>
      <c r="M18" s="543"/>
      <c r="N18" s="543"/>
      <c r="O18" s="543"/>
      <c r="P18" s="543" t="s">
        <v>877</v>
      </c>
      <c r="Q18" s="543"/>
      <c r="R18" s="543"/>
      <c r="S18" s="265"/>
      <c r="T18" s="265"/>
      <c r="U18" s="265"/>
      <c r="V18" s="265"/>
      <c r="W18" s="265"/>
      <c r="X18" s="265"/>
      <c r="Y18" s="265"/>
      <c r="Z18" s="265"/>
      <c r="AA18" s="265"/>
      <c r="AB18" s="265"/>
      <c r="AC18" s="265"/>
      <c r="AD18" s="265"/>
    </row>
    <row r="19" spans="1:30" ht="29.25" customHeight="1">
      <c r="A19" s="3428"/>
      <c r="B19" s="3545" t="s">
        <v>271</v>
      </c>
      <c r="C19" s="3545"/>
      <c r="D19" s="543" t="s">
        <v>399</v>
      </c>
      <c r="E19" s="543" t="s">
        <v>455</v>
      </c>
      <c r="F19" s="543"/>
      <c r="G19" s="543"/>
      <c r="H19" s="543"/>
      <c r="I19" s="543"/>
      <c r="J19" s="543"/>
      <c r="K19" s="543" t="s">
        <v>455</v>
      </c>
      <c r="L19" s="543"/>
      <c r="M19" s="543"/>
      <c r="N19" s="543"/>
      <c r="O19" s="543"/>
      <c r="P19" s="543" t="s">
        <v>877</v>
      </c>
      <c r="Q19" s="543"/>
      <c r="R19" s="543"/>
      <c r="S19" s="265"/>
      <c r="T19" s="265"/>
      <c r="U19" s="265"/>
      <c r="V19" s="265"/>
      <c r="W19" s="265"/>
      <c r="X19" s="265"/>
      <c r="Y19" s="265"/>
      <c r="Z19" s="543" t="s">
        <v>877</v>
      </c>
      <c r="AA19" s="543"/>
      <c r="AB19" s="543"/>
      <c r="AC19" s="543"/>
      <c r="AD19" s="543"/>
    </row>
    <row r="20" spans="1:30" ht="29.25" customHeight="1">
      <c r="A20" s="3428"/>
      <c r="B20" s="3545" t="s">
        <v>272</v>
      </c>
      <c r="C20" s="3545"/>
      <c r="D20" s="543"/>
      <c r="E20" s="543" t="s">
        <v>399</v>
      </c>
      <c r="F20" s="543"/>
      <c r="G20" s="543"/>
      <c r="H20" s="543"/>
      <c r="I20" s="543"/>
      <c r="J20" s="543"/>
      <c r="K20" s="543" t="s">
        <v>455</v>
      </c>
      <c r="L20" s="543"/>
      <c r="M20" s="543"/>
      <c r="N20" s="543"/>
      <c r="O20" s="543"/>
      <c r="P20" s="543"/>
      <c r="Q20" s="543"/>
      <c r="R20" s="543"/>
      <c r="S20" s="265"/>
      <c r="T20" s="265"/>
      <c r="U20" s="265"/>
      <c r="V20" s="265"/>
      <c r="W20" s="265"/>
      <c r="X20" s="265"/>
      <c r="Y20" s="543" t="s">
        <v>877</v>
      </c>
      <c r="Z20" s="543"/>
      <c r="AA20" s="543"/>
      <c r="AB20" s="543"/>
      <c r="AC20" s="543"/>
      <c r="AD20" s="543"/>
    </row>
    <row r="21" spans="1:30" ht="29.25" customHeight="1">
      <c r="A21" s="3428"/>
      <c r="B21" s="3545" t="s">
        <v>273</v>
      </c>
      <c r="C21" s="3545"/>
      <c r="D21" s="543"/>
      <c r="E21" s="543" t="s">
        <v>399</v>
      </c>
      <c r="F21" s="543"/>
      <c r="G21" s="543"/>
      <c r="H21" s="543"/>
      <c r="I21" s="543"/>
      <c r="J21" s="543"/>
      <c r="K21" s="543" t="s">
        <v>455</v>
      </c>
      <c r="L21" s="543"/>
      <c r="M21" s="543"/>
      <c r="N21" s="543"/>
      <c r="O21" s="543"/>
      <c r="P21" s="543"/>
      <c r="Q21" s="543"/>
      <c r="R21" s="543"/>
      <c r="S21" s="265"/>
      <c r="T21" s="265"/>
      <c r="U21" s="265"/>
      <c r="V21" s="265"/>
      <c r="W21" s="265"/>
      <c r="X21" s="265"/>
      <c r="Y21" s="265"/>
      <c r="Z21" s="265"/>
      <c r="AA21" s="265"/>
      <c r="AB21" s="265"/>
      <c r="AC21" s="265"/>
      <c r="AD21" s="265"/>
    </row>
    <row r="22" spans="1:30" ht="29.25" customHeight="1">
      <c r="A22" s="260" t="s">
        <v>274</v>
      </c>
      <c r="B22" s="3545" t="s">
        <v>275</v>
      </c>
      <c r="C22" s="3545"/>
      <c r="D22" s="543"/>
      <c r="E22" s="543"/>
      <c r="F22" s="543" t="s">
        <v>399</v>
      </c>
      <c r="G22" s="543"/>
      <c r="H22" s="543"/>
      <c r="I22" s="543"/>
      <c r="J22" s="543" t="s">
        <v>455</v>
      </c>
      <c r="K22" s="543"/>
      <c r="L22" s="543"/>
      <c r="M22" s="543"/>
      <c r="N22" s="543"/>
      <c r="O22" s="543"/>
      <c r="P22" s="543"/>
      <c r="Q22" s="543" t="s">
        <v>877</v>
      </c>
      <c r="R22" s="543"/>
      <c r="S22" s="265"/>
      <c r="T22" s="265"/>
      <c r="U22" s="265"/>
      <c r="V22" s="265"/>
      <c r="W22" s="265"/>
      <c r="X22" s="543" t="s">
        <v>877</v>
      </c>
      <c r="Y22" s="543"/>
      <c r="Z22" s="543"/>
      <c r="AA22" s="543"/>
      <c r="AB22" s="543"/>
      <c r="AC22" s="543"/>
      <c r="AD22" s="543"/>
    </row>
    <row r="23" spans="1:30" ht="29.25" customHeight="1">
      <c r="A23" s="3428" t="s">
        <v>461</v>
      </c>
      <c r="B23" s="3546" t="s">
        <v>882</v>
      </c>
      <c r="C23" s="3546"/>
      <c r="D23" s="543"/>
      <c r="E23" s="543"/>
      <c r="F23" s="543" t="s">
        <v>399</v>
      </c>
      <c r="G23" s="543"/>
      <c r="H23" s="543"/>
      <c r="I23" s="543"/>
      <c r="J23" s="543" t="s">
        <v>455</v>
      </c>
      <c r="K23" s="543"/>
      <c r="L23" s="543" t="s">
        <v>878</v>
      </c>
      <c r="M23" s="543"/>
      <c r="N23" s="543"/>
      <c r="O23" s="543"/>
      <c r="P23" s="543"/>
      <c r="Q23" s="543"/>
      <c r="R23" s="543"/>
      <c r="S23" s="265"/>
      <c r="T23" s="265"/>
      <c r="U23" s="265"/>
      <c r="V23" s="3545" t="s">
        <v>878</v>
      </c>
      <c r="W23" s="3545"/>
      <c r="X23" s="3545"/>
      <c r="Y23" s="3545"/>
      <c r="Z23" s="3545"/>
      <c r="AA23" s="3545"/>
      <c r="AB23" s="3545"/>
      <c r="AC23" s="3549"/>
      <c r="AD23" s="3549"/>
    </row>
    <row r="24" spans="1:30" ht="29.25" customHeight="1">
      <c r="A24" s="3428"/>
      <c r="B24" s="3546" t="s">
        <v>883</v>
      </c>
      <c r="C24" s="3546"/>
      <c r="D24" s="543"/>
      <c r="E24" s="543"/>
      <c r="F24" s="543" t="s">
        <v>399</v>
      </c>
      <c r="G24" s="543"/>
      <c r="H24" s="543"/>
      <c r="I24" s="543"/>
      <c r="J24" s="543" t="s">
        <v>455</v>
      </c>
      <c r="K24" s="543"/>
      <c r="L24" s="543"/>
      <c r="M24" s="543"/>
      <c r="N24" s="543"/>
      <c r="O24" s="543"/>
      <c r="P24" s="543"/>
      <c r="Q24" s="543"/>
      <c r="R24" s="543"/>
      <c r="S24" s="265"/>
      <c r="T24" s="265"/>
      <c r="U24" s="265"/>
      <c r="V24" s="3545"/>
      <c r="W24" s="3545"/>
      <c r="X24" s="3545"/>
      <c r="Y24" s="3545"/>
      <c r="Z24" s="3545"/>
      <c r="AA24" s="3545"/>
      <c r="AB24" s="3545"/>
      <c r="AC24" s="3551"/>
      <c r="AD24" s="3551"/>
    </row>
    <row r="25" spans="1:30" ht="29.25" customHeight="1">
      <c r="A25" s="3428"/>
      <c r="B25" s="3546" t="s">
        <v>884</v>
      </c>
      <c r="C25" s="3546"/>
      <c r="D25" s="543"/>
      <c r="E25" s="543"/>
      <c r="F25" s="543" t="s">
        <v>399</v>
      </c>
      <c r="G25" s="543"/>
      <c r="H25" s="543"/>
      <c r="I25" s="543"/>
      <c r="J25" s="543" t="s">
        <v>455</v>
      </c>
      <c r="K25" s="543"/>
      <c r="L25" s="543"/>
      <c r="M25" s="543"/>
      <c r="N25" s="543"/>
      <c r="O25" s="543"/>
      <c r="P25" s="543"/>
      <c r="Q25" s="543"/>
      <c r="R25" s="543"/>
      <c r="S25" s="265"/>
      <c r="T25" s="265"/>
      <c r="U25" s="3545" t="s">
        <v>878</v>
      </c>
      <c r="V25" s="3545"/>
      <c r="W25" s="3545"/>
      <c r="X25" s="3545"/>
      <c r="Y25" s="3545"/>
      <c r="Z25" s="3545"/>
      <c r="AA25" s="3545"/>
      <c r="AB25" s="3545"/>
      <c r="AC25" s="3549"/>
      <c r="AD25" s="3549"/>
    </row>
    <row r="26" spans="1:30" ht="29.25" customHeight="1">
      <c r="A26" s="3428"/>
      <c r="B26" s="3546" t="s">
        <v>885</v>
      </c>
      <c r="C26" s="3546"/>
      <c r="D26" s="543"/>
      <c r="E26" s="543"/>
      <c r="F26" s="543"/>
      <c r="G26" s="543"/>
      <c r="H26" s="543"/>
      <c r="I26" s="543"/>
      <c r="J26" s="543"/>
      <c r="K26" s="543"/>
      <c r="L26" s="543"/>
      <c r="M26" s="543"/>
      <c r="N26" s="543"/>
      <c r="O26" s="543"/>
      <c r="P26" s="543"/>
      <c r="Q26" s="543"/>
      <c r="R26" s="543"/>
      <c r="S26" s="265"/>
      <c r="T26" s="265"/>
      <c r="U26" s="3545"/>
      <c r="V26" s="3545"/>
      <c r="W26" s="3545"/>
      <c r="X26" s="3545"/>
      <c r="Y26" s="3545"/>
      <c r="Z26" s="3545"/>
      <c r="AA26" s="3545"/>
      <c r="AB26" s="3545"/>
      <c r="AC26" s="3551"/>
      <c r="AD26" s="3551"/>
    </row>
    <row r="27" spans="1:30" ht="29.25" customHeight="1">
      <c r="A27" s="3428" t="s">
        <v>464</v>
      </c>
      <c r="B27" s="3546" t="s">
        <v>886</v>
      </c>
      <c r="C27" s="3546"/>
      <c r="D27" s="543"/>
      <c r="E27" s="543"/>
      <c r="F27" s="543" t="s">
        <v>399</v>
      </c>
      <c r="G27" s="543"/>
      <c r="H27" s="543"/>
      <c r="I27" s="543"/>
      <c r="J27" s="543" t="s">
        <v>455</v>
      </c>
      <c r="K27" s="543"/>
      <c r="L27" s="543"/>
      <c r="M27" s="543"/>
      <c r="N27" s="543"/>
      <c r="O27" s="543"/>
      <c r="P27" s="543"/>
      <c r="Q27" s="543"/>
      <c r="R27" s="543"/>
      <c r="S27" s="265"/>
      <c r="T27" s="265"/>
      <c r="U27" s="265"/>
      <c r="V27" s="3545" t="s">
        <v>878</v>
      </c>
      <c r="W27" s="3545"/>
      <c r="X27" s="3545"/>
      <c r="Y27" s="3545"/>
      <c r="Z27" s="3545"/>
      <c r="AA27" s="3545"/>
      <c r="AB27" s="3545"/>
      <c r="AC27" s="3549"/>
      <c r="AD27" s="3549" t="s">
        <v>877</v>
      </c>
    </row>
    <row r="28" spans="1:30" ht="29.25" customHeight="1">
      <c r="A28" s="3428"/>
      <c r="B28" s="3546" t="s">
        <v>887</v>
      </c>
      <c r="C28" s="3546"/>
      <c r="D28" s="543"/>
      <c r="E28" s="543"/>
      <c r="F28" s="543" t="s">
        <v>399</v>
      </c>
      <c r="G28" s="543"/>
      <c r="H28" s="543"/>
      <c r="I28" s="543"/>
      <c r="J28" s="543" t="s">
        <v>455</v>
      </c>
      <c r="K28" s="543"/>
      <c r="L28" s="543"/>
      <c r="M28" s="543"/>
      <c r="N28" s="543"/>
      <c r="O28" s="543"/>
      <c r="P28" s="543"/>
      <c r="Q28" s="543"/>
      <c r="R28" s="543" t="s">
        <v>878</v>
      </c>
      <c r="S28" s="265"/>
      <c r="T28" s="265"/>
      <c r="U28" s="265"/>
      <c r="V28" s="3545"/>
      <c r="W28" s="3545"/>
      <c r="X28" s="3545"/>
      <c r="Y28" s="3545"/>
      <c r="Z28" s="3545"/>
      <c r="AA28" s="3545"/>
      <c r="AB28" s="3545"/>
      <c r="AC28" s="3550"/>
      <c r="AD28" s="3550"/>
    </row>
    <row r="29" spans="1:30" ht="29.25" customHeight="1">
      <c r="A29" s="3428"/>
      <c r="B29" s="3546" t="s">
        <v>888</v>
      </c>
      <c r="C29" s="3546"/>
      <c r="D29" s="543"/>
      <c r="E29" s="543" t="s">
        <v>399</v>
      </c>
      <c r="F29" s="543"/>
      <c r="G29" s="543"/>
      <c r="H29" s="543"/>
      <c r="I29" s="543" t="s">
        <v>455</v>
      </c>
      <c r="J29" s="543"/>
      <c r="K29" s="543"/>
      <c r="L29" s="543"/>
      <c r="M29" s="543"/>
      <c r="N29" s="543"/>
      <c r="O29" s="543" t="s">
        <v>878</v>
      </c>
      <c r="P29" s="543"/>
      <c r="Q29" s="543"/>
      <c r="R29" s="543"/>
      <c r="S29" s="265"/>
      <c r="T29" s="265"/>
      <c r="U29" s="265"/>
      <c r="V29" s="3545"/>
      <c r="W29" s="3545"/>
      <c r="X29" s="3545"/>
      <c r="Y29" s="3545"/>
      <c r="Z29" s="3545"/>
      <c r="AA29" s="3545"/>
      <c r="AB29" s="3545"/>
      <c r="AC29" s="3550"/>
      <c r="AD29" s="3550"/>
    </row>
    <row r="30" spans="1:30" ht="29.25" customHeight="1">
      <c r="A30" s="3428"/>
      <c r="B30" s="3546" t="s">
        <v>889</v>
      </c>
      <c r="C30" s="3546"/>
      <c r="D30" s="543"/>
      <c r="E30" s="543" t="s">
        <v>399</v>
      </c>
      <c r="F30" s="543"/>
      <c r="G30" s="543"/>
      <c r="H30" s="543"/>
      <c r="I30" s="543" t="s">
        <v>455</v>
      </c>
      <c r="J30" s="543"/>
      <c r="K30" s="543"/>
      <c r="L30" s="543"/>
      <c r="M30" s="543"/>
      <c r="N30" s="543" t="s">
        <v>877</v>
      </c>
      <c r="O30" s="543"/>
      <c r="P30" s="543"/>
      <c r="Q30" s="543"/>
      <c r="R30" s="543"/>
      <c r="S30" s="265"/>
      <c r="T30" s="265"/>
      <c r="U30" s="265"/>
      <c r="V30" s="3545"/>
      <c r="W30" s="3545"/>
      <c r="X30" s="3545"/>
      <c r="Y30" s="3545"/>
      <c r="Z30" s="3545"/>
      <c r="AA30" s="3545"/>
      <c r="AB30" s="3545"/>
      <c r="AC30" s="3551"/>
      <c r="AD30" s="3551"/>
    </row>
    <row r="31" spans="1:30" ht="29.25" customHeight="1">
      <c r="A31" s="3428" t="s">
        <v>468</v>
      </c>
      <c r="B31" s="3546" t="s">
        <v>890</v>
      </c>
      <c r="C31" s="3546"/>
      <c r="D31" s="543"/>
      <c r="E31" s="543"/>
      <c r="F31" s="543" t="s">
        <v>399</v>
      </c>
      <c r="G31" s="543"/>
      <c r="H31" s="543"/>
      <c r="I31" s="543"/>
      <c r="J31" s="543"/>
      <c r="K31" s="543" t="s">
        <v>455</v>
      </c>
      <c r="L31" s="543"/>
      <c r="M31" s="543"/>
      <c r="N31" s="543" t="s">
        <v>878</v>
      </c>
      <c r="O31" s="543"/>
      <c r="P31" s="543"/>
      <c r="Q31" s="543"/>
      <c r="R31" s="543"/>
      <c r="S31" s="265"/>
      <c r="T31" s="265"/>
      <c r="U31" s="265"/>
      <c r="V31" s="3548" t="s">
        <v>878</v>
      </c>
      <c r="W31" s="3548"/>
      <c r="X31" s="3548"/>
      <c r="Y31" s="3548"/>
      <c r="Z31" s="3548"/>
      <c r="AA31" s="3548"/>
      <c r="AB31" s="3548"/>
      <c r="AC31" s="3554"/>
      <c r="AD31" s="3554"/>
    </row>
    <row r="32" spans="1:30" ht="29.25" customHeight="1">
      <c r="A32" s="3428"/>
      <c r="B32" s="3546" t="s">
        <v>891</v>
      </c>
      <c r="C32" s="3546"/>
      <c r="D32" s="543"/>
      <c r="E32" s="543"/>
      <c r="F32" s="543" t="s">
        <v>399</v>
      </c>
      <c r="G32" s="543"/>
      <c r="H32" s="543"/>
      <c r="I32" s="543"/>
      <c r="J32" s="543"/>
      <c r="K32" s="543" t="s">
        <v>455</v>
      </c>
      <c r="L32" s="543"/>
      <c r="M32" s="543" t="s">
        <v>877</v>
      </c>
      <c r="N32" s="543"/>
      <c r="O32" s="543"/>
      <c r="P32" s="543"/>
      <c r="Q32" s="543"/>
      <c r="R32" s="543"/>
      <c r="S32" s="265"/>
      <c r="T32" s="265"/>
      <c r="U32" s="265"/>
      <c r="V32" s="3553"/>
      <c r="W32" s="3553"/>
      <c r="X32" s="3553"/>
      <c r="Y32" s="3553"/>
      <c r="Z32" s="3553"/>
      <c r="AA32" s="3548"/>
      <c r="AB32" s="3548"/>
      <c r="AC32" s="3555"/>
      <c r="AD32" s="3555"/>
    </row>
    <row r="33" spans="1:30" ht="29.25" customHeight="1">
      <c r="A33" s="3428"/>
      <c r="B33" s="3546" t="s">
        <v>892</v>
      </c>
      <c r="C33" s="3546"/>
      <c r="D33" s="543"/>
      <c r="E33" s="543"/>
      <c r="F33" s="543" t="s">
        <v>399</v>
      </c>
      <c r="G33" s="543"/>
      <c r="H33" s="543"/>
      <c r="I33" s="543"/>
      <c r="J33" s="543"/>
      <c r="K33" s="543" t="s">
        <v>455</v>
      </c>
      <c r="L33" s="543" t="s">
        <v>877</v>
      </c>
      <c r="M33" s="543"/>
      <c r="N33" s="543"/>
      <c r="O33" s="543"/>
      <c r="P33" s="543"/>
      <c r="Q33" s="543"/>
      <c r="R33" s="543"/>
      <c r="S33" s="265"/>
      <c r="T33" s="265"/>
      <c r="U33" s="265"/>
      <c r="V33" s="265"/>
      <c r="W33" s="3545" t="s">
        <v>438</v>
      </c>
      <c r="X33" s="3545" t="s">
        <v>878</v>
      </c>
      <c r="Y33" s="3545"/>
      <c r="Z33" s="3545"/>
      <c r="AA33" s="3545"/>
      <c r="AB33" s="3545"/>
      <c r="AC33" s="3549"/>
      <c r="AD33" s="3549"/>
    </row>
    <row r="34" spans="1:30" ht="29.25" customHeight="1">
      <c r="A34" s="3428"/>
      <c r="B34" s="3546" t="s">
        <v>893</v>
      </c>
      <c r="C34" s="3546"/>
      <c r="D34" s="543"/>
      <c r="E34" s="543"/>
      <c r="F34" s="543" t="s">
        <v>399</v>
      </c>
      <c r="G34" s="543"/>
      <c r="H34" s="543"/>
      <c r="I34" s="543"/>
      <c r="J34" s="543"/>
      <c r="K34" s="543" t="s">
        <v>455</v>
      </c>
      <c r="L34" s="543"/>
      <c r="M34" s="543"/>
      <c r="N34" s="543"/>
      <c r="O34" s="543"/>
      <c r="P34" s="543"/>
      <c r="Q34" s="543"/>
      <c r="R34" s="543"/>
      <c r="S34" s="265"/>
      <c r="T34" s="265"/>
      <c r="U34" s="265"/>
      <c r="V34" s="265"/>
      <c r="W34" s="3545"/>
      <c r="X34" s="3545"/>
      <c r="Y34" s="3545"/>
      <c r="Z34" s="3545"/>
      <c r="AA34" s="3545"/>
      <c r="AB34" s="3545"/>
      <c r="AC34" s="3551"/>
      <c r="AD34" s="3551"/>
    </row>
    <row r="35" spans="1:30" ht="29.25" customHeight="1">
      <c r="A35" s="3428" t="s">
        <v>471</v>
      </c>
      <c r="B35" s="3546" t="s">
        <v>894</v>
      </c>
      <c r="C35" s="3546"/>
      <c r="D35" s="543"/>
      <c r="E35" s="543"/>
      <c r="F35" s="543" t="s">
        <v>399</v>
      </c>
      <c r="G35" s="543"/>
      <c r="H35" s="543"/>
      <c r="I35" s="543"/>
      <c r="J35" s="543" t="s">
        <v>455</v>
      </c>
      <c r="K35" s="543"/>
      <c r="L35" s="543"/>
      <c r="M35" s="543" t="s">
        <v>877</v>
      </c>
      <c r="N35" s="543"/>
      <c r="O35" s="543"/>
      <c r="P35" s="543"/>
      <c r="Q35" s="543"/>
      <c r="R35" s="545"/>
      <c r="S35" s="265"/>
      <c r="T35" s="265"/>
      <c r="U35" s="265"/>
      <c r="V35" s="265"/>
      <c r="W35" s="265"/>
      <c r="X35" s="265"/>
      <c r="Y35" s="265"/>
      <c r="Z35" s="265"/>
      <c r="AA35" s="265"/>
      <c r="AB35" s="265"/>
      <c r="AC35" s="265"/>
      <c r="AD35" s="543" t="s">
        <v>878</v>
      </c>
    </row>
    <row r="36" spans="1:30" ht="29.25" customHeight="1">
      <c r="A36" s="3428"/>
      <c r="B36" s="3546" t="s">
        <v>895</v>
      </c>
      <c r="C36" s="3546"/>
      <c r="D36" s="543"/>
      <c r="E36" s="543"/>
      <c r="F36" s="543" t="s">
        <v>399</v>
      </c>
      <c r="G36" s="543"/>
      <c r="H36" s="543"/>
      <c r="I36" s="543"/>
      <c r="J36" s="543" t="s">
        <v>455</v>
      </c>
      <c r="K36" s="543"/>
      <c r="L36" s="543"/>
      <c r="M36" s="543"/>
      <c r="N36" s="543"/>
      <c r="O36" s="543"/>
      <c r="P36" s="543"/>
      <c r="Q36" s="543"/>
      <c r="R36" s="545"/>
      <c r="S36" s="265"/>
      <c r="T36" s="265"/>
      <c r="U36" s="265"/>
      <c r="V36" s="265"/>
      <c r="W36" s="265"/>
      <c r="X36" s="265"/>
      <c r="Y36" s="265"/>
      <c r="Z36" s="265"/>
      <c r="AA36" s="265"/>
      <c r="AB36" s="265"/>
      <c r="AC36" s="265"/>
      <c r="AD36" s="543" t="s">
        <v>878</v>
      </c>
    </row>
    <row r="37" spans="1:30" ht="29.25" customHeight="1">
      <c r="A37" s="546"/>
      <c r="B37" s="547"/>
      <c r="C37" s="547"/>
      <c r="R37" s="548"/>
    </row>
    <row r="38" spans="1:30" ht="29.25" customHeight="1">
      <c r="A38" s="3428" t="s">
        <v>896</v>
      </c>
      <c r="B38" s="3545" t="s">
        <v>474</v>
      </c>
      <c r="C38" s="3545"/>
      <c r="D38" s="543"/>
      <c r="E38" s="543"/>
      <c r="F38" s="543" t="s">
        <v>399</v>
      </c>
      <c r="G38" s="543"/>
      <c r="H38" s="543"/>
      <c r="I38" s="543" t="s">
        <v>455</v>
      </c>
      <c r="J38" s="543"/>
      <c r="K38" s="543"/>
      <c r="L38" s="543"/>
      <c r="M38" s="543"/>
      <c r="N38" s="543"/>
      <c r="O38" s="543" t="s">
        <v>878</v>
      </c>
      <c r="P38" s="543"/>
      <c r="Q38" s="543"/>
      <c r="R38" s="543"/>
      <c r="S38" s="265"/>
      <c r="T38" s="265"/>
      <c r="U38" s="265"/>
      <c r="V38" s="265"/>
      <c r="W38" s="265"/>
      <c r="X38" s="265"/>
      <c r="Y38" s="265"/>
      <c r="Z38" s="265"/>
      <c r="AA38" s="265"/>
      <c r="AB38" s="265"/>
      <c r="AC38" s="265"/>
      <c r="AD38" s="265"/>
    </row>
    <row r="39" spans="1:30" ht="29.25" customHeight="1">
      <c r="A39" s="3428"/>
      <c r="B39" s="3546" t="s">
        <v>897</v>
      </c>
      <c r="C39" s="3546"/>
      <c r="D39" s="543"/>
      <c r="E39" s="543"/>
      <c r="F39" s="543" t="s">
        <v>399</v>
      </c>
      <c r="G39" s="543"/>
      <c r="H39" s="543"/>
      <c r="I39" s="543" t="s">
        <v>455</v>
      </c>
      <c r="J39" s="543"/>
      <c r="K39" s="543"/>
      <c r="L39" s="543"/>
      <c r="M39" s="543"/>
      <c r="N39" s="543"/>
      <c r="O39" s="543"/>
      <c r="P39" s="543"/>
      <c r="Q39" s="543"/>
      <c r="R39" s="545"/>
      <c r="S39" s="265"/>
      <c r="T39" s="265"/>
      <c r="U39" s="265"/>
      <c r="V39" s="265"/>
      <c r="W39" s="265"/>
      <c r="X39" s="265"/>
      <c r="Y39" s="265"/>
      <c r="Z39" s="265"/>
      <c r="AA39" s="265"/>
      <c r="AB39" s="265"/>
      <c r="AC39" s="265"/>
      <c r="AD39" s="265"/>
    </row>
    <row r="40" spans="1:30" ht="29.25" customHeight="1">
      <c r="A40" s="3428"/>
      <c r="B40" s="3546" t="s">
        <v>898</v>
      </c>
      <c r="C40" s="3546"/>
      <c r="D40" s="543"/>
      <c r="E40" s="543"/>
      <c r="F40" s="543" t="s">
        <v>399</v>
      </c>
      <c r="G40" s="543"/>
      <c r="H40" s="543"/>
      <c r="I40" s="543"/>
      <c r="J40" s="543" t="s">
        <v>455</v>
      </c>
      <c r="K40" s="543"/>
      <c r="L40" s="543"/>
      <c r="M40" s="543" t="s">
        <v>877</v>
      </c>
      <c r="N40" s="543"/>
      <c r="O40" s="543"/>
      <c r="P40" s="543"/>
      <c r="Q40" s="543"/>
      <c r="R40" s="545"/>
      <c r="S40" s="265"/>
      <c r="T40" s="265"/>
      <c r="U40" s="265"/>
      <c r="V40" s="265"/>
      <c r="W40" s="265"/>
      <c r="X40" s="265"/>
      <c r="Y40" s="265"/>
      <c r="Z40" s="265"/>
      <c r="AA40" s="265"/>
      <c r="AB40" s="265"/>
      <c r="AC40" s="265"/>
      <c r="AD40" s="265"/>
    </row>
    <row r="41" spans="1:30" ht="29.25" customHeight="1">
      <c r="A41" s="3428"/>
      <c r="B41" s="3546" t="s">
        <v>899</v>
      </c>
      <c r="C41" s="3546"/>
      <c r="D41" s="543"/>
      <c r="E41" s="543"/>
      <c r="F41" s="543" t="s">
        <v>399</v>
      </c>
      <c r="G41" s="543"/>
      <c r="H41" s="543"/>
      <c r="I41" s="543"/>
      <c r="J41" s="543" t="s">
        <v>455</v>
      </c>
      <c r="K41" s="543"/>
      <c r="L41" s="543"/>
      <c r="M41" s="543"/>
      <c r="N41" s="543"/>
      <c r="O41" s="543"/>
      <c r="P41" s="543"/>
      <c r="Q41" s="545"/>
      <c r="R41" s="545"/>
      <c r="S41" s="265"/>
      <c r="T41" s="265"/>
      <c r="U41" s="265"/>
      <c r="V41" s="265"/>
      <c r="W41" s="265"/>
      <c r="X41" s="265"/>
      <c r="Y41" s="265"/>
      <c r="Z41" s="265"/>
      <c r="AA41" s="265"/>
      <c r="AB41" s="265"/>
      <c r="AC41" s="265"/>
      <c r="AD41" s="265"/>
    </row>
    <row r="42" spans="1:30" ht="29.25" customHeight="1">
      <c r="A42" s="3428"/>
      <c r="B42" s="3546" t="s">
        <v>900</v>
      </c>
      <c r="C42" s="3546"/>
      <c r="D42" s="543"/>
      <c r="E42" s="543"/>
      <c r="F42" s="543" t="s">
        <v>399</v>
      </c>
      <c r="G42" s="543"/>
      <c r="H42" s="543"/>
      <c r="I42" s="543"/>
      <c r="J42" s="543" t="s">
        <v>455</v>
      </c>
      <c r="K42" s="543"/>
      <c r="L42" s="543"/>
      <c r="M42" s="543"/>
      <c r="N42" s="543"/>
      <c r="O42" s="543"/>
      <c r="P42" s="543"/>
      <c r="Q42" s="545"/>
      <c r="R42" s="545"/>
      <c r="S42" s="265"/>
      <c r="T42" s="265"/>
      <c r="U42" s="265"/>
      <c r="V42" s="265"/>
      <c r="W42" s="265"/>
      <c r="X42" s="265"/>
      <c r="Y42" s="265"/>
      <c r="Z42" s="265"/>
      <c r="AA42" s="265"/>
      <c r="AB42" s="265"/>
      <c r="AC42" s="265"/>
      <c r="AD42" s="265"/>
    </row>
    <row r="43" spans="1:30" ht="29.25" customHeight="1">
      <c r="A43" s="3428" t="s">
        <v>477</v>
      </c>
      <c r="B43" s="3546" t="s">
        <v>901</v>
      </c>
      <c r="C43" s="3546"/>
      <c r="D43" s="543"/>
      <c r="E43" s="543"/>
      <c r="F43" s="543"/>
      <c r="G43" s="543" t="s">
        <v>399</v>
      </c>
      <c r="H43" s="543"/>
      <c r="I43" s="543"/>
      <c r="J43" s="543" t="s">
        <v>455</v>
      </c>
      <c r="K43" s="543"/>
      <c r="L43" s="543"/>
      <c r="M43" s="543"/>
      <c r="N43" s="543" t="s">
        <v>878</v>
      </c>
      <c r="O43" s="543"/>
      <c r="P43" s="543" t="s">
        <v>438</v>
      </c>
      <c r="Q43" s="543"/>
      <c r="R43" s="543"/>
      <c r="S43" s="265"/>
      <c r="T43" s="265"/>
      <c r="U43" s="265"/>
      <c r="V43" s="3545" t="s">
        <v>878</v>
      </c>
      <c r="W43" s="3545"/>
      <c r="X43" s="3545"/>
      <c r="Y43" s="3545"/>
      <c r="Z43" s="3545"/>
      <c r="AA43" s="3549"/>
      <c r="AB43" s="3545"/>
      <c r="AC43" s="3549"/>
      <c r="AD43" s="3549"/>
    </row>
    <row r="44" spans="1:30" ht="29.25" customHeight="1">
      <c r="A44" s="3428"/>
      <c r="B44" s="3546" t="s">
        <v>902</v>
      </c>
      <c r="C44" s="3546"/>
      <c r="D44" s="543"/>
      <c r="E44" s="543"/>
      <c r="F44" s="543"/>
      <c r="G44" s="543" t="s">
        <v>399</v>
      </c>
      <c r="H44" s="543"/>
      <c r="I44" s="543"/>
      <c r="J44" s="543" t="s">
        <v>455</v>
      </c>
      <c r="K44" s="543"/>
      <c r="L44" s="543"/>
      <c r="M44" s="543"/>
      <c r="N44" s="543"/>
      <c r="O44" s="543"/>
      <c r="P44" s="543"/>
      <c r="Q44" s="543"/>
      <c r="R44" s="543"/>
      <c r="S44" s="265"/>
      <c r="T44" s="265"/>
      <c r="U44" s="265"/>
      <c r="V44" s="3545"/>
      <c r="W44" s="3545"/>
      <c r="X44" s="3545"/>
      <c r="Y44" s="3545"/>
      <c r="Z44" s="3545"/>
      <c r="AA44" s="3550"/>
      <c r="AB44" s="3545"/>
      <c r="AC44" s="3550"/>
      <c r="AD44" s="3550"/>
    </row>
    <row r="45" spans="1:30" ht="29.25" customHeight="1">
      <c r="A45" s="3428"/>
      <c r="B45" s="3546" t="s">
        <v>903</v>
      </c>
      <c r="C45" s="3546"/>
      <c r="D45" s="543"/>
      <c r="E45" s="543"/>
      <c r="F45" s="543"/>
      <c r="G45" s="543" t="s">
        <v>399</v>
      </c>
      <c r="H45" s="543"/>
      <c r="I45" s="543"/>
      <c r="J45" s="543" t="s">
        <v>455</v>
      </c>
      <c r="K45" s="543"/>
      <c r="L45" s="543"/>
      <c r="M45" s="543"/>
      <c r="N45" s="543"/>
      <c r="O45" s="543"/>
      <c r="P45" s="543"/>
      <c r="Q45" s="543"/>
      <c r="R45" s="543"/>
      <c r="S45" s="265"/>
      <c r="T45" s="265"/>
      <c r="U45" s="265"/>
      <c r="V45" s="3545"/>
      <c r="W45" s="3545"/>
      <c r="X45" s="3545"/>
      <c r="Y45" s="3545"/>
      <c r="Z45" s="3545"/>
      <c r="AA45" s="3551"/>
      <c r="AB45" s="3545"/>
      <c r="AC45" s="3551"/>
      <c r="AD45" s="3551"/>
    </row>
    <row r="46" spans="1:30" ht="29.25" customHeight="1">
      <c r="A46" s="3428"/>
      <c r="B46" s="3546" t="s">
        <v>904</v>
      </c>
      <c r="C46" s="3546"/>
      <c r="D46" s="543"/>
      <c r="E46" s="543"/>
      <c r="F46" s="543"/>
      <c r="G46" s="543" t="s">
        <v>399</v>
      </c>
      <c r="H46" s="543"/>
      <c r="I46" s="543"/>
      <c r="J46" s="543" t="s">
        <v>455</v>
      </c>
      <c r="K46" s="543"/>
      <c r="L46" s="543"/>
      <c r="M46" s="543"/>
      <c r="N46" s="543"/>
      <c r="O46" s="543"/>
      <c r="P46" s="543"/>
      <c r="Q46" s="543"/>
      <c r="R46" s="543"/>
      <c r="S46" s="265"/>
      <c r="T46" s="265"/>
      <c r="U46" s="265"/>
      <c r="V46" s="265"/>
      <c r="W46" s="265"/>
      <c r="X46" s="265"/>
      <c r="Y46" s="265"/>
      <c r="Z46" s="265"/>
      <c r="AA46" s="265"/>
      <c r="AB46" s="265"/>
      <c r="AC46" s="265"/>
      <c r="AD46" s="265"/>
    </row>
    <row r="47" spans="1:30" ht="29.25" customHeight="1">
      <c r="A47" s="3428"/>
      <c r="B47" s="3546" t="s">
        <v>905</v>
      </c>
      <c r="C47" s="3546"/>
      <c r="D47" s="543"/>
      <c r="E47" s="543"/>
      <c r="F47" s="543"/>
      <c r="G47" s="543" t="s">
        <v>399</v>
      </c>
      <c r="H47" s="543"/>
      <c r="I47" s="543"/>
      <c r="J47" s="543" t="s">
        <v>455</v>
      </c>
      <c r="K47" s="543"/>
      <c r="L47" s="543"/>
      <c r="M47" s="543" t="s">
        <v>877</v>
      </c>
      <c r="N47" s="543"/>
      <c r="O47" s="543"/>
      <c r="P47" s="543"/>
      <c r="Q47" s="543"/>
      <c r="R47" s="543"/>
      <c r="S47" s="265"/>
      <c r="T47" s="265"/>
      <c r="U47" s="265"/>
      <c r="V47" s="265"/>
      <c r="W47" s="265"/>
      <c r="X47" s="265"/>
      <c r="Y47" s="265"/>
      <c r="Z47" s="265"/>
      <c r="AA47" s="265"/>
      <c r="AB47" s="265"/>
      <c r="AC47" s="265"/>
      <c r="AD47" s="265"/>
    </row>
    <row r="48" spans="1:30" ht="29.25" customHeight="1">
      <c r="A48" s="3428" t="s">
        <v>480</v>
      </c>
      <c r="B48" s="3546" t="s">
        <v>906</v>
      </c>
      <c r="C48" s="3546"/>
      <c r="D48" s="543"/>
      <c r="E48" s="543"/>
      <c r="F48" s="543" t="s">
        <v>399</v>
      </c>
      <c r="G48" s="543"/>
      <c r="H48" s="543"/>
      <c r="I48" s="543"/>
      <c r="J48" s="543" t="s">
        <v>455</v>
      </c>
      <c r="K48" s="543"/>
      <c r="L48" s="543"/>
      <c r="M48" s="543"/>
      <c r="N48" s="543"/>
      <c r="O48" s="543"/>
      <c r="P48" s="543"/>
      <c r="Q48" s="543"/>
      <c r="R48" s="543"/>
      <c r="S48" s="265"/>
      <c r="T48" s="543" t="s">
        <v>878</v>
      </c>
      <c r="U48" s="265"/>
      <c r="V48" s="265"/>
      <c r="W48" s="265"/>
      <c r="X48" s="265"/>
      <c r="Y48" s="265"/>
      <c r="Z48" s="265"/>
      <c r="AA48" s="265"/>
      <c r="AB48" s="265"/>
      <c r="AC48" s="265"/>
      <c r="AD48" s="265"/>
    </row>
    <row r="49" spans="1:30" ht="29.25" customHeight="1">
      <c r="A49" s="3428"/>
      <c r="B49" s="3546" t="s">
        <v>907</v>
      </c>
      <c r="C49" s="3546"/>
      <c r="D49" s="543"/>
      <c r="E49" s="543"/>
      <c r="F49" s="543" t="s">
        <v>399</v>
      </c>
      <c r="G49" s="543"/>
      <c r="H49" s="543"/>
      <c r="I49" s="543"/>
      <c r="J49" s="543" t="s">
        <v>455</v>
      </c>
      <c r="K49" s="543"/>
      <c r="L49" s="543"/>
      <c r="M49" s="543"/>
      <c r="N49" s="543"/>
      <c r="O49" s="543"/>
      <c r="P49" s="543" t="s">
        <v>878</v>
      </c>
      <c r="Q49" s="543"/>
      <c r="R49" s="543"/>
      <c r="S49" s="265"/>
      <c r="T49" s="265"/>
      <c r="U49" s="265"/>
      <c r="V49" s="265"/>
      <c r="W49" s="265"/>
      <c r="X49" s="265"/>
      <c r="Y49" s="265"/>
      <c r="Z49" s="265"/>
      <c r="AA49" s="265"/>
      <c r="AB49" s="265"/>
      <c r="AC49" s="265"/>
      <c r="AD49" s="265"/>
    </row>
    <row r="50" spans="1:30" ht="29.25" customHeight="1">
      <c r="A50" s="3428"/>
      <c r="B50" s="3546" t="s">
        <v>908</v>
      </c>
      <c r="C50" s="3546"/>
      <c r="D50" s="543"/>
      <c r="E50" s="543"/>
      <c r="F50" s="543" t="s">
        <v>399</v>
      </c>
      <c r="G50" s="543"/>
      <c r="H50" s="543"/>
      <c r="I50" s="543"/>
      <c r="J50" s="543" t="s">
        <v>455</v>
      </c>
      <c r="K50" s="543"/>
      <c r="L50" s="543"/>
      <c r="M50" s="543"/>
      <c r="N50" s="543"/>
      <c r="O50" s="543"/>
      <c r="P50" s="543"/>
      <c r="Q50" s="543"/>
      <c r="R50" s="543"/>
      <c r="S50" s="265"/>
      <c r="T50" s="265"/>
      <c r="U50" s="265"/>
      <c r="V50" s="265"/>
      <c r="W50" s="265"/>
      <c r="X50" s="265"/>
      <c r="Y50" s="265"/>
      <c r="Z50" s="265"/>
      <c r="AA50" s="265"/>
      <c r="AB50" s="265"/>
      <c r="AC50" s="265"/>
      <c r="AD50" s="265"/>
    </row>
    <row r="51" spans="1:30" ht="29.25" customHeight="1">
      <c r="A51" s="3428" t="s">
        <v>481</v>
      </c>
      <c r="B51" s="3546" t="s">
        <v>909</v>
      </c>
      <c r="C51" s="3546"/>
      <c r="D51" s="543"/>
      <c r="E51" s="543" t="s">
        <v>399</v>
      </c>
      <c r="F51" s="543"/>
      <c r="G51" s="543"/>
      <c r="H51" s="543"/>
      <c r="I51" s="543"/>
      <c r="J51" s="543" t="s">
        <v>455</v>
      </c>
      <c r="K51" s="543"/>
      <c r="L51" s="543"/>
      <c r="M51" s="543"/>
      <c r="N51" s="543"/>
      <c r="O51" s="543"/>
      <c r="P51" s="543"/>
      <c r="Q51" s="543"/>
      <c r="R51" s="3545" t="s">
        <v>878</v>
      </c>
      <c r="S51" s="3556"/>
      <c r="T51" s="3556"/>
      <c r="U51" s="3556"/>
      <c r="V51" s="3556"/>
      <c r="W51" s="3556"/>
      <c r="X51" s="3556"/>
      <c r="Y51" s="3556"/>
      <c r="Z51" s="3556"/>
      <c r="AA51" s="3558"/>
      <c r="AB51" s="3556"/>
      <c r="AC51" s="3556"/>
      <c r="AD51" s="3556"/>
    </row>
    <row r="52" spans="1:30" ht="29.25" customHeight="1">
      <c r="A52" s="3428"/>
      <c r="B52" s="3546" t="s">
        <v>910</v>
      </c>
      <c r="C52" s="3546"/>
      <c r="D52" s="543"/>
      <c r="E52" s="543" t="s">
        <v>399</v>
      </c>
      <c r="F52" s="543"/>
      <c r="G52" s="543"/>
      <c r="H52" s="543"/>
      <c r="I52" s="543"/>
      <c r="J52" s="543" t="s">
        <v>455</v>
      </c>
      <c r="K52" s="543"/>
      <c r="L52" s="543"/>
      <c r="M52" s="543"/>
      <c r="N52" s="543"/>
      <c r="O52" s="543"/>
      <c r="P52" s="543"/>
      <c r="Q52" s="543"/>
      <c r="R52" s="3545"/>
      <c r="S52" s="3556"/>
      <c r="T52" s="3556"/>
      <c r="U52" s="3556"/>
      <c r="V52" s="3556"/>
      <c r="W52" s="3556"/>
      <c r="X52" s="3556"/>
      <c r="Y52" s="3556"/>
      <c r="Z52" s="3556"/>
      <c r="AA52" s="3559"/>
      <c r="AB52" s="3556"/>
      <c r="AC52" s="3556"/>
      <c r="AD52" s="3556"/>
    </row>
    <row r="53" spans="1:30" ht="29.25" customHeight="1">
      <c r="A53" s="3428"/>
      <c r="B53" s="3546" t="s">
        <v>911</v>
      </c>
      <c r="C53" s="3546"/>
      <c r="D53" s="543"/>
      <c r="E53" s="543" t="s">
        <v>399</v>
      </c>
      <c r="F53" s="543"/>
      <c r="G53" s="543"/>
      <c r="H53" s="543"/>
      <c r="I53" s="543"/>
      <c r="J53" s="543" t="s">
        <v>455</v>
      </c>
      <c r="K53" s="543"/>
      <c r="L53" s="543"/>
      <c r="M53" s="543"/>
      <c r="N53" s="543"/>
      <c r="O53" s="543"/>
      <c r="P53" s="543"/>
      <c r="Q53" s="543"/>
      <c r="R53" s="3545"/>
      <c r="S53" s="3556"/>
      <c r="T53" s="3556"/>
      <c r="U53" s="3556"/>
      <c r="V53" s="3556"/>
      <c r="W53" s="3556"/>
      <c r="X53" s="3556"/>
      <c r="Y53" s="3556"/>
      <c r="Z53" s="3556"/>
      <c r="AA53" s="3559"/>
      <c r="AB53" s="3556"/>
      <c r="AC53" s="3556"/>
      <c r="AD53" s="3556"/>
    </row>
    <row r="54" spans="1:30" ht="29.25" customHeight="1">
      <c r="A54" s="3428"/>
      <c r="B54" s="3546" t="s">
        <v>912</v>
      </c>
      <c r="C54" s="3546"/>
      <c r="D54" s="543"/>
      <c r="E54" s="543" t="s">
        <v>399</v>
      </c>
      <c r="F54" s="543"/>
      <c r="G54" s="543"/>
      <c r="H54" s="543"/>
      <c r="I54" s="543"/>
      <c r="J54" s="543" t="s">
        <v>455</v>
      </c>
      <c r="K54" s="543"/>
      <c r="L54" s="543"/>
      <c r="M54" s="543"/>
      <c r="N54" s="543"/>
      <c r="O54" s="543"/>
      <c r="P54" s="543"/>
      <c r="Q54" s="543"/>
      <c r="R54" s="3545"/>
      <c r="S54" s="3556"/>
      <c r="T54" s="3556"/>
      <c r="U54" s="3556"/>
      <c r="V54" s="3556"/>
      <c r="W54" s="3556"/>
      <c r="X54" s="3556"/>
      <c r="Y54" s="3556"/>
      <c r="Z54" s="3556"/>
      <c r="AA54" s="3559"/>
      <c r="AB54" s="3556"/>
      <c r="AC54" s="3556"/>
      <c r="AD54" s="3556"/>
    </row>
    <row r="55" spans="1:30" ht="29.25" customHeight="1">
      <c r="A55" s="3428"/>
      <c r="B55" s="3546" t="s">
        <v>913</v>
      </c>
      <c r="C55" s="3546"/>
      <c r="D55" s="543"/>
      <c r="E55" s="543" t="s">
        <v>399</v>
      </c>
      <c r="F55" s="543"/>
      <c r="G55" s="543"/>
      <c r="H55" s="543"/>
      <c r="I55" s="543"/>
      <c r="J55" s="543" t="s">
        <v>455</v>
      </c>
      <c r="K55" s="543"/>
      <c r="L55" s="543"/>
      <c r="M55" s="543"/>
      <c r="N55" s="543"/>
      <c r="O55" s="543"/>
      <c r="P55" s="543"/>
      <c r="Q55" s="543"/>
      <c r="R55" s="3545"/>
      <c r="S55" s="3556"/>
      <c r="T55" s="3556"/>
      <c r="U55" s="3556"/>
      <c r="V55" s="3556"/>
      <c r="W55" s="3556"/>
      <c r="X55" s="3556"/>
      <c r="Y55" s="3556"/>
      <c r="Z55" s="3556"/>
      <c r="AA55" s="3560"/>
      <c r="AB55" s="3556"/>
      <c r="AC55" s="3556"/>
      <c r="AD55" s="3556"/>
    </row>
    <row r="56" spans="1:30" ht="29.25" customHeight="1">
      <c r="A56" s="3557" t="s">
        <v>484</v>
      </c>
      <c r="B56" s="3546" t="s">
        <v>914</v>
      </c>
      <c r="C56" s="3546"/>
      <c r="D56" s="543" t="s">
        <v>399</v>
      </c>
      <c r="E56" s="543"/>
      <c r="F56" s="543"/>
      <c r="G56" s="543" t="s">
        <v>455</v>
      </c>
      <c r="H56" s="543"/>
      <c r="I56" s="543"/>
      <c r="J56" s="543" t="s">
        <v>455</v>
      </c>
      <c r="K56" s="543"/>
      <c r="L56" s="543"/>
      <c r="M56" s="543" t="s">
        <v>877</v>
      </c>
      <c r="N56" s="543"/>
      <c r="O56" s="543"/>
      <c r="P56" s="543"/>
      <c r="Q56" s="543"/>
      <c r="R56" s="545"/>
      <c r="S56" s="3545" t="s">
        <v>438</v>
      </c>
      <c r="T56" s="3545" t="s">
        <v>878</v>
      </c>
      <c r="U56" s="3556"/>
      <c r="V56" s="3556"/>
      <c r="W56" s="3556"/>
      <c r="X56" s="3556"/>
      <c r="Y56" s="3556"/>
      <c r="Z56" s="3549" t="s">
        <v>878</v>
      </c>
      <c r="AA56" s="3549"/>
      <c r="AB56" s="3545"/>
      <c r="AC56" s="3545"/>
      <c r="AD56" s="3545"/>
    </row>
    <row r="57" spans="1:30" ht="29.25" customHeight="1">
      <c r="A57" s="3557"/>
      <c r="B57" s="3546" t="s">
        <v>915</v>
      </c>
      <c r="C57" s="3546"/>
      <c r="D57" s="543"/>
      <c r="E57" s="543"/>
      <c r="F57" s="543"/>
      <c r="G57" s="543" t="s">
        <v>399</v>
      </c>
      <c r="H57" s="543"/>
      <c r="I57" s="543"/>
      <c r="J57" s="543" t="s">
        <v>455</v>
      </c>
      <c r="K57" s="543"/>
      <c r="L57" s="543"/>
      <c r="M57" s="543"/>
      <c r="N57" s="543" t="s">
        <v>878</v>
      </c>
      <c r="O57" s="543"/>
      <c r="P57" s="543"/>
      <c r="Q57" s="543"/>
      <c r="R57" s="545"/>
      <c r="S57" s="3545"/>
      <c r="T57" s="3545"/>
      <c r="U57" s="3556"/>
      <c r="V57" s="3556"/>
      <c r="W57" s="3556"/>
      <c r="X57" s="3556"/>
      <c r="Y57" s="3556"/>
      <c r="Z57" s="3550"/>
      <c r="AA57" s="3550"/>
      <c r="AB57" s="3545"/>
      <c r="AC57" s="3545"/>
      <c r="AD57" s="3545"/>
    </row>
    <row r="58" spans="1:30" ht="29.25" customHeight="1">
      <c r="A58" s="3557"/>
      <c r="B58" s="3546" t="s">
        <v>916</v>
      </c>
      <c r="C58" s="3546"/>
      <c r="D58" s="543"/>
      <c r="E58" s="543"/>
      <c r="F58" s="543"/>
      <c r="G58" s="543" t="s">
        <v>399</v>
      </c>
      <c r="H58" s="543"/>
      <c r="I58" s="543"/>
      <c r="J58" s="543" t="s">
        <v>455</v>
      </c>
      <c r="K58" s="543"/>
      <c r="L58" s="543"/>
      <c r="M58" s="543"/>
      <c r="N58" s="543"/>
      <c r="O58" s="543"/>
      <c r="P58" s="543"/>
      <c r="Q58" s="543"/>
      <c r="R58" s="545"/>
      <c r="S58" s="3545"/>
      <c r="T58" s="3545"/>
      <c r="U58" s="3556"/>
      <c r="V58" s="3556"/>
      <c r="W58" s="3556"/>
      <c r="X58" s="3556"/>
      <c r="Y58" s="3556"/>
      <c r="Z58" s="3550"/>
      <c r="AA58" s="3550"/>
      <c r="AB58" s="3545"/>
      <c r="AC58" s="3545"/>
      <c r="AD58" s="3545"/>
    </row>
    <row r="59" spans="1:30" ht="29.25" customHeight="1">
      <c r="A59" s="3557"/>
      <c r="B59" s="3546" t="s">
        <v>917</v>
      </c>
      <c r="C59" s="3546"/>
      <c r="D59" s="543"/>
      <c r="E59" s="543"/>
      <c r="F59" s="543"/>
      <c r="G59" s="543" t="s">
        <v>399</v>
      </c>
      <c r="H59" s="543"/>
      <c r="I59" s="543"/>
      <c r="J59" s="543" t="s">
        <v>438</v>
      </c>
      <c r="K59" s="543"/>
      <c r="L59" s="543"/>
      <c r="M59" s="543"/>
      <c r="N59" s="543"/>
      <c r="O59" s="543"/>
      <c r="P59" s="543"/>
      <c r="Q59" s="543"/>
      <c r="R59" s="545"/>
      <c r="S59" s="3545"/>
      <c r="T59" s="3545"/>
      <c r="U59" s="3556"/>
      <c r="V59" s="3556"/>
      <c r="W59" s="3556"/>
      <c r="X59" s="3556"/>
      <c r="Y59" s="3556"/>
      <c r="Z59" s="3550"/>
      <c r="AA59" s="3550"/>
      <c r="AB59" s="3545"/>
      <c r="AC59" s="3545"/>
      <c r="AD59" s="3545"/>
    </row>
    <row r="60" spans="1:30" ht="29.25" customHeight="1">
      <c r="A60" s="3557"/>
      <c r="B60" s="3546" t="s">
        <v>918</v>
      </c>
      <c r="C60" s="3546"/>
      <c r="D60" s="543"/>
      <c r="E60" s="543"/>
      <c r="F60" s="543" t="s">
        <v>399</v>
      </c>
      <c r="G60" s="543"/>
      <c r="H60" s="543"/>
      <c r="I60" s="543" t="s">
        <v>455</v>
      </c>
      <c r="J60" s="543"/>
      <c r="K60" s="543"/>
      <c r="L60" s="543"/>
      <c r="M60" s="543"/>
      <c r="N60" s="543"/>
      <c r="O60" s="543"/>
      <c r="P60" s="543"/>
      <c r="Q60" s="543"/>
      <c r="R60" s="545"/>
      <c r="S60" s="3545"/>
      <c r="T60" s="3545"/>
      <c r="U60" s="3556"/>
      <c r="V60" s="3556"/>
      <c r="W60" s="3556"/>
      <c r="X60" s="3556"/>
      <c r="Y60" s="3556"/>
      <c r="Z60" s="3550"/>
      <c r="AA60" s="3550"/>
      <c r="AB60" s="3545"/>
      <c r="AC60" s="3545"/>
      <c r="AD60" s="3545"/>
    </row>
    <row r="61" spans="1:30" ht="29.25" customHeight="1">
      <c r="A61" s="3557"/>
      <c r="B61" s="3546" t="s">
        <v>919</v>
      </c>
      <c r="C61" s="3546"/>
      <c r="D61" s="543"/>
      <c r="E61" s="543"/>
      <c r="F61" s="543" t="s">
        <v>399</v>
      </c>
      <c r="G61" s="543"/>
      <c r="H61" s="543"/>
      <c r="I61" s="543" t="s">
        <v>455</v>
      </c>
      <c r="J61" s="543"/>
      <c r="K61" s="543"/>
      <c r="L61" s="543"/>
      <c r="M61" s="543" t="s">
        <v>877</v>
      </c>
      <c r="N61" s="543"/>
      <c r="O61" s="543"/>
      <c r="P61" s="543"/>
      <c r="Q61" s="543"/>
      <c r="R61" s="545"/>
      <c r="S61" s="3545"/>
      <c r="T61" s="3545"/>
      <c r="U61" s="3556"/>
      <c r="V61" s="3556"/>
      <c r="W61" s="3556"/>
      <c r="X61" s="3556"/>
      <c r="Y61" s="3556"/>
      <c r="Z61" s="3550"/>
      <c r="AA61" s="3550"/>
      <c r="AB61" s="3545"/>
      <c r="AC61" s="3545"/>
      <c r="AD61" s="3545"/>
    </row>
    <row r="62" spans="1:30" ht="29.25" customHeight="1">
      <c r="A62" s="3557"/>
      <c r="B62" s="3546" t="s">
        <v>920</v>
      </c>
      <c r="C62" s="3546"/>
      <c r="D62" s="543"/>
      <c r="E62" s="543"/>
      <c r="F62" s="543"/>
      <c r="G62" s="543"/>
      <c r="H62" s="543"/>
      <c r="I62" s="543"/>
      <c r="J62" s="543"/>
      <c r="K62" s="543" t="s">
        <v>399</v>
      </c>
      <c r="L62" s="543"/>
      <c r="M62" s="543"/>
      <c r="N62" s="543"/>
      <c r="O62" s="543"/>
      <c r="P62" s="543"/>
      <c r="Q62" s="543"/>
      <c r="R62" s="545"/>
      <c r="S62" s="3545"/>
      <c r="T62" s="3545"/>
      <c r="U62" s="3556"/>
      <c r="V62" s="3556"/>
      <c r="W62" s="3556"/>
      <c r="X62" s="3556"/>
      <c r="Y62" s="3556"/>
      <c r="Z62" s="3550"/>
      <c r="AA62" s="3550"/>
      <c r="AB62" s="3545"/>
      <c r="AC62" s="3545"/>
      <c r="AD62" s="3545"/>
    </row>
    <row r="63" spans="1:30" ht="29.25" customHeight="1">
      <c r="A63" s="3557"/>
      <c r="B63" s="3546" t="s">
        <v>921</v>
      </c>
      <c r="C63" s="3546"/>
      <c r="D63" s="543"/>
      <c r="E63" s="543"/>
      <c r="F63" s="543" t="s">
        <v>399</v>
      </c>
      <c r="G63" s="543"/>
      <c r="H63" s="543"/>
      <c r="I63" s="543"/>
      <c r="J63" s="543" t="s">
        <v>455</v>
      </c>
      <c r="K63" s="543"/>
      <c r="L63" s="543"/>
      <c r="M63" s="543"/>
      <c r="N63" s="543"/>
      <c r="O63" s="543"/>
      <c r="P63" s="543"/>
      <c r="Q63" s="543"/>
      <c r="R63" s="545"/>
      <c r="S63" s="3545"/>
      <c r="T63" s="3545"/>
      <c r="U63" s="3556"/>
      <c r="V63" s="3556"/>
      <c r="W63" s="3556"/>
      <c r="X63" s="3556"/>
      <c r="Y63" s="3556"/>
      <c r="Z63" s="3551"/>
      <c r="AA63" s="3551"/>
      <c r="AB63" s="3545"/>
      <c r="AC63" s="3545"/>
      <c r="AD63" s="3545"/>
    </row>
    <row r="64" spans="1:30" ht="29.25" customHeight="1">
      <c r="A64" s="3428" t="s">
        <v>486</v>
      </c>
      <c r="B64" s="3546" t="s">
        <v>922</v>
      </c>
      <c r="C64" s="3546"/>
      <c r="D64" s="543"/>
      <c r="E64" s="543"/>
      <c r="F64" s="543" t="s">
        <v>399</v>
      </c>
      <c r="G64" s="543"/>
      <c r="H64" s="543"/>
      <c r="I64" s="543" t="s">
        <v>455</v>
      </c>
      <c r="J64" s="543"/>
      <c r="K64" s="543"/>
      <c r="L64" s="543"/>
      <c r="M64" s="543"/>
      <c r="N64" s="543"/>
      <c r="O64" s="543"/>
      <c r="P64" s="543"/>
      <c r="Q64" s="543"/>
      <c r="R64" s="543"/>
      <c r="S64" s="265"/>
      <c r="T64" s="265"/>
      <c r="U64" s="265"/>
      <c r="V64" s="265"/>
      <c r="W64" s="265"/>
      <c r="X64" s="265"/>
      <c r="Y64" s="265"/>
      <c r="Z64" s="265"/>
      <c r="AA64" s="265"/>
      <c r="AB64" s="265"/>
      <c r="AC64" s="265"/>
      <c r="AD64" s="265"/>
    </row>
    <row r="65" spans="1:30" ht="29.25" customHeight="1">
      <c r="A65" s="3428"/>
      <c r="B65" s="3546" t="s">
        <v>923</v>
      </c>
      <c r="C65" s="3546"/>
      <c r="D65" s="543"/>
      <c r="E65" s="543"/>
      <c r="F65" s="543" t="s">
        <v>399</v>
      </c>
      <c r="G65" s="543"/>
      <c r="H65" s="543"/>
      <c r="I65" s="543" t="s">
        <v>455</v>
      </c>
      <c r="J65" s="543"/>
      <c r="K65" s="543"/>
      <c r="L65" s="543"/>
      <c r="M65" s="543"/>
      <c r="N65" s="543"/>
      <c r="O65" s="543"/>
      <c r="P65" s="543"/>
      <c r="Q65" s="543"/>
      <c r="R65" s="543"/>
      <c r="S65" s="265"/>
      <c r="T65" s="265"/>
      <c r="U65" s="265"/>
      <c r="V65" s="265"/>
      <c r="W65" s="265"/>
      <c r="X65" s="265"/>
      <c r="Y65" s="265"/>
      <c r="Z65" s="265"/>
      <c r="AA65" s="265"/>
      <c r="AB65" s="265"/>
      <c r="AC65" s="265"/>
      <c r="AD65" s="265"/>
    </row>
    <row r="66" spans="1:30" ht="15" customHeight="1">
      <c r="A66" s="3561" t="s">
        <v>925</v>
      </c>
      <c r="B66" s="549">
        <v>32</v>
      </c>
      <c r="C66" s="550">
        <f>COUNTA(B5:C65)</f>
        <v>60</v>
      </c>
      <c r="D66" s="551">
        <f t="shared" ref="D66:Y66" si="0">COUNTIF(D5:D65,"○")+COUNTIF(D5:D65,"◎")</f>
        <v>4</v>
      </c>
      <c r="E66" s="551">
        <f t="shared" si="0"/>
        <v>16</v>
      </c>
      <c r="F66" s="551">
        <f t="shared" si="0"/>
        <v>28</v>
      </c>
      <c r="G66" s="552">
        <f t="shared" si="0"/>
        <v>10</v>
      </c>
      <c r="H66" s="551">
        <f t="shared" si="0"/>
        <v>0</v>
      </c>
      <c r="I66" s="551">
        <f t="shared" si="0"/>
        <v>0</v>
      </c>
      <c r="J66" s="551">
        <f t="shared" si="0"/>
        <v>0</v>
      </c>
      <c r="K66" s="551">
        <f t="shared" si="0"/>
        <v>1</v>
      </c>
      <c r="L66" s="551">
        <f t="shared" si="0"/>
        <v>2</v>
      </c>
      <c r="M66" s="551">
        <f t="shared" si="0"/>
        <v>8</v>
      </c>
      <c r="N66" s="551">
        <f t="shared" si="0"/>
        <v>5</v>
      </c>
      <c r="O66" s="551">
        <f t="shared" si="0"/>
        <v>2</v>
      </c>
      <c r="P66" s="551">
        <f t="shared" si="0"/>
        <v>4</v>
      </c>
      <c r="Q66" s="551">
        <f t="shared" si="0"/>
        <v>2</v>
      </c>
      <c r="R66" s="551">
        <f t="shared" si="0"/>
        <v>2</v>
      </c>
      <c r="S66" s="551">
        <f t="shared" si="0"/>
        <v>0</v>
      </c>
      <c r="T66" s="551">
        <f t="shared" si="0"/>
        <v>2</v>
      </c>
      <c r="U66" s="551">
        <f t="shared" si="0"/>
        <v>1</v>
      </c>
      <c r="V66" s="551">
        <f t="shared" si="0"/>
        <v>4</v>
      </c>
      <c r="W66" s="551">
        <f t="shared" si="0"/>
        <v>1</v>
      </c>
      <c r="X66" s="551">
        <f t="shared" si="0"/>
        <v>2</v>
      </c>
      <c r="Y66" s="551">
        <f t="shared" si="0"/>
        <v>1</v>
      </c>
      <c r="Z66" s="551">
        <f>COUNTIF(Z5:Z65,"○")+COUNTIF(Z5:Z65,"◎")</f>
        <v>3</v>
      </c>
      <c r="AA66" s="551">
        <f>COUNTIF(AA5:AA65,"○")+COUNTIF(AA5:AA65,"◎")</f>
        <v>0</v>
      </c>
      <c r="AB66" s="551">
        <f t="shared" ref="AB66:AD66" si="1">COUNTIF(AB5:AB65,"○")+COUNTIF(AB5:AB65,"◎")</f>
        <v>0</v>
      </c>
      <c r="AC66" s="551">
        <f t="shared" si="1"/>
        <v>0</v>
      </c>
      <c r="AD66" s="551">
        <f t="shared" si="1"/>
        <v>4</v>
      </c>
    </row>
    <row r="67" spans="1:30" s="250" customFormat="1" ht="15" customHeight="1">
      <c r="A67" s="3562"/>
      <c r="B67" s="3563" t="s">
        <v>926</v>
      </c>
      <c r="C67" s="3564"/>
      <c r="D67" s="553">
        <f t="shared" ref="D67:AD67" si="2">COUNTIF(D5:D65,"△")</f>
        <v>0</v>
      </c>
      <c r="E67" s="553">
        <f t="shared" si="2"/>
        <v>1</v>
      </c>
      <c r="F67" s="553">
        <f t="shared" si="2"/>
        <v>1</v>
      </c>
      <c r="G67" s="553">
        <f t="shared" si="2"/>
        <v>2</v>
      </c>
      <c r="H67" s="553">
        <f t="shared" si="2"/>
        <v>1</v>
      </c>
      <c r="I67" s="553">
        <f t="shared" si="2"/>
        <v>13</v>
      </c>
      <c r="J67" s="553">
        <f t="shared" si="2"/>
        <v>37</v>
      </c>
      <c r="K67" s="553">
        <f t="shared" si="2"/>
        <v>8</v>
      </c>
      <c r="L67" s="553">
        <f t="shared" si="2"/>
        <v>0</v>
      </c>
      <c r="M67" s="553">
        <f t="shared" si="2"/>
        <v>0</v>
      </c>
      <c r="N67" s="553">
        <f t="shared" si="2"/>
        <v>0</v>
      </c>
      <c r="O67" s="553">
        <f t="shared" si="2"/>
        <v>1</v>
      </c>
      <c r="P67" s="553">
        <f t="shared" si="2"/>
        <v>1</v>
      </c>
      <c r="Q67" s="553">
        <f t="shared" si="2"/>
        <v>0</v>
      </c>
      <c r="R67" s="553">
        <f t="shared" si="2"/>
        <v>0</v>
      </c>
      <c r="S67" s="553">
        <f t="shared" si="2"/>
        <v>1</v>
      </c>
      <c r="T67" s="553">
        <f t="shared" si="2"/>
        <v>0</v>
      </c>
      <c r="U67" s="553">
        <f t="shared" si="2"/>
        <v>0</v>
      </c>
      <c r="V67" s="553">
        <f t="shared" si="2"/>
        <v>0</v>
      </c>
      <c r="W67" s="553">
        <f t="shared" si="2"/>
        <v>1</v>
      </c>
      <c r="X67" s="553">
        <f>COUNTIF(X5:X65,"△")</f>
        <v>0</v>
      </c>
      <c r="Y67" s="553">
        <f>COUNTIF(Y5:Y65,"△")</f>
        <v>0</v>
      </c>
      <c r="Z67" s="553">
        <f t="shared" si="2"/>
        <v>0</v>
      </c>
      <c r="AA67" s="553">
        <f t="shared" si="2"/>
        <v>0</v>
      </c>
      <c r="AB67" s="553">
        <f t="shared" si="2"/>
        <v>0</v>
      </c>
      <c r="AC67" s="553">
        <f t="shared" si="2"/>
        <v>0</v>
      </c>
      <c r="AD67" s="553">
        <f t="shared" si="2"/>
        <v>0</v>
      </c>
    </row>
    <row r="68" spans="1:30" s="274" customFormat="1" ht="21" customHeight="1">
      <c r="A68" s="3565" t="s">
        <v>927</v>
      </c>
      <c r="B68" s="3565"/>
      <c r="C68" s="3565"/>
      <c r="D68" s="3565"/>
      <c r="E68" s="3565"/>
      <c r="F68" s="3565"/>
      <c r="G68" s="3565"/>
      <c r="H68" s="3565"/>
      <c r="I68" s="3565"/>
      <c r="Q68" s="251"/>
      <c r="R68" s="251"/>
    </row>
    <row r="69" spans="1:30" s="274" customFormat="1" ht="21" customHeight="1">
      <c r="A69" s="3566"/>
      <c r="B69" s="3566"/>
      <c r="C69" s="3566"/>
      <c r="D69" s="3566"/>
      <c r="E69" s="3566"/>
      <c r="F69" s="3566"/>
      <c r="G69" s="3566"/>
      <c r="H69" s="3566"/>
      <c r="I69" s="3566"/>
      <c r="Q69" s="251"/>
      <c r="R69" s="251"/>
    </row>
    <row r="70" spans="1:30" s="274" customFormat="1" ht="21" customHeight="1">
      <c r="A70" s="3566"/>
      <c r="B70" s="3566"/>
      <c r="C70" s="3566"/>
      <c r="D70" s="3566"/>
      <c r="E70" s="3566"/>
      <c r="F70" s="3566"/>
      <c r="G70" s="3566"/>
      <c r="H70" s="3566"/>
      <c r="I70" s="3566"/>
      <c r="Q70" s="251"/>
      <c r="R70" s="251"/>
    </row>
    <row r="71" spans="1:30" s="274" customFormat="1" ht="21" customHeight="1">
      <c r="Q71" s="251"/>
      <c r="R71" s="251"/>
    </row>
    <row r="72" spans="1:30" s="250" customFormat="1" ht="21" customHeight="1">
      <c r="Q72" s="251"/>
      <c r="R72" s="251"/>
    </row>
    <row r="73" spans="1:30" s="250" customFormat="1" ht="21" customHeight="1">
      <c r="Q73" s="251"/>
      <c r="R73" s="251"/>
    </row>
    <row r="74" spans="1:30" s="250" customFormat="1" ht="21" customHeight="1">
      <c r="Q74" s="251"/>
      <c r="R74" s="251"/>
    </row>
    <row r="75" spans="1:30" s="250" customFormat="1" ht="21" customHeight="1">
      <c r="Q75" s="251"/>
      <c r="R75" s="251"/>
    </row>
    <row r="76" spans="1:30" s="250" customFormat="1" ht="21" customHeight="1">
      <c r="Q76" s="251"/>
      <c r="R76" s="251"/>
    </row>
    <row r="77" spans="1:30" s="250" customFormat="1" ht="21" customHeight="1">
      <c r="Q77" s="251"/>
      <c r="R77" s="251"/>
    </row>
    <row r="78" spans="1:30" ht="21" customHeight="1"/>
    <row r="79" spans="1:30" ht="21" customHeight="1"/>
    <row r="80" spans="1:30" ht="21" customHeight="1"/>
    <row r="81" ht="21" customHeight="1"/>
    <row r="82" ht="21" customHeight="1"/>
    <row r="83" ht="21" customHeight="1"/>
    <row r="84" ht="21" customHeight="1"/>
  </sheetData>
  <mergeCells count="166">
    <mergeCell ref="A64:A65"/>
    <mergeCell ref="B64:C64"/>
    <mergeCell ref="B65:C65"/>
    <mergeCell ref="A66:A67"/>
    <mergeCell ref="B67:C67"/>
    <mergeCell ref="A68:I70"/>
    <mergeCell ref="AB56:AB63"/>
    <mergeCell ref="AC56:AC63"/>
    <mergeCell ref="AD56:AD63"/>
    <mergeCell ref="B57:C57"/>
    <mergeCell ref="B58:C58"/>
    <mergeCell ref="B59:C59"/>
    <mergeCell ref="B60:C60"/>
    <mergeCell ref="B61:C61"/>
    <mergeCell ref="B62:C62"/>
    <mergeCell ref="B63:C63"/>
    <mergeCell ref="V56:V63"/>
    <mergeCell ref="W56:W63"/>
    <mergeCell ref="X56:X63"/>
    <mergeCell ref="Y56:Y63"/>
    <mergeCell ref="Z56:Z63"/>
    <mergeCell ref="AA56:AA63"/>
    <mergeCell ref="AD51:AD55"/>
    <mergeCell ref="B52:C52"/>
    <mergeCell ref="B53:C53"/>
    <mergeCell ref="B54:C54"/>
    <mergeCell ref="B55:C55"/>
    <mergeCell ref="A56:A63"/>
    <mergeCell ref="B56:C56"/>
    <mergeCell ref="S56:S63"/>
    <mergeCell ref="T56:T63"/>
    <mergeCell ref="U56:U63"/>
    <mergeCell ref="X51:X55"/>
    <mergeCell ref="Y51:Y55"/>
    <mergeCell ref="Z51:Z55"/>
    <mergeCell ref="AA51:AA55"/>
    <mergeCell ref="AB51:AB55"/>
    <mergeCell ref="AC51:AC55"/>
    <mergeCell ref="R51:R55"/>
    <mergeCell ref="S51:S55"/>
    <mergeCell ref="T51:T55"/>
    <mergeCell ref="U51:U55"/>
    <mergeCell ref="V51:V55"/>
    <mergeCell ref="W51:W55"/>
    <mergeCell ref="A48:A50"/>
    <mergeCell ref="B48:C48"/>
    <mergeCell ref="B49:C49"/>
    <mergeCell ref="B50:C50"/>
    <mergeCell ref="A51:A55"/>
    <mergeCell ref="B51:C51"/>
    <mergeCell ref="Z43:Z45"/>
    <mergeCell ref="AA43:AA45"/>
    <mergeCell ref="AB43:AB45"/>
    <mergeCell ref="AC43:AC45"/>
    <mergeCell ref="AD43:AD45"/>
    <mergeCell ref="B44:C44"/>
    <mergeCell ref="B45:C45"/>
    <mergeCell ref="A43:A47"/>
    <mergeCell ref="B43:C43"/>
    <mergeCell ref="V43:V45"/>
    <mergeCell ref="W43:W45"/>
    <mergeCell ref="X43:X45"/>
    <mergeCell ref="Y43:Y45"/>
    <mergeCell ref="B46:C46"/>
    <mergeCell ref="B47:C47"/>
    <mergeCell ref="A35:A36"/>
    <mergeCell ref="B35:C35"/>
    <mergeCell ref="B36:C36"/>
    <mergeCell ref="A38:A42"/>
    <mergeCell ref="B38:C38"/>
    <mergeCell ref="B39:C39"/>
    <mergeCell ref="B40:C40"/>
    <mergeCell ref="B41:C41"/>
    <mergeCell ref="B42:C42"/>
    <mergeCell ref="Z33:Z34"/>
    <mergeCell ref="AA33:AA34"/>
    <mergeCell ref="AB33:AB34"/>
    <mergeCell ref="AC33:AC34"/>
    <mergeCell ref="AD33:AD34"/>
    <mergeCell ref="B34:C34"/>
    <mergeCell ref="Z31:Z32"/>
    <mergeCell ref="AA31:AA32"/>
    <mergeCell ref="AB31:AB32"/>
    <mergeCell ref="AC31:AC32"/>
    <mergeCell ref="AD31:AD32"/>
    <mergeCell ref="B32:C32"/>
    <mergeCell ref="A31:A34"/>
    <mergeCell ref="B31:C31"/>
    <mergeCell ref="V31:V32"/>
    <mergeCell ref="W31:W32"/>
    <mergeCell ref="X31:X32"/>
    <mergeCell ref="Y31:Y32"/>
    <mergeCell ref="B33:C33"/>
    <mergeCell ref="W33:W34"/>
    <mergeCell ref="X33:X34"/>
    <mergeCell ref="Y33:Y34"/>
    <mergeCell ref="AB27:AB30"/>
    <mergeCell ref="AC27:AC30"/>
    <mergeCell ref="AD27:AD30"/>
    <mergeCell ref="B28:C28"/>
    <mergeCell ref="B29:C29"/>
    <mergeCell ref="B30:C30"/>
    <mergeCell ref="AD25:AD26"/>
    <mergeCell ref="B26:C26"/>
    <mergeCell ref="A27:A30"/>
    <mergeCell ref="B27:C27"/>
    <mergeCell ref="V27:V30"/>
    <mergeCell ref="W27:W30"/>
    <mergeCell ref="X27:X30"/>
    <mergeCell ref="Y27:Y30"/>
    <mergeCell ref="Z27:Z30"/>
    <mergeCell ref="AA27:AA30"/>
    <mergeCell ref="X25:X26"/>
    <mergeCell ref="Y25:Y26"/>
    <mergeCell ref="Z25:Z26"/>
    <mergeCell ref="AA25:AA26"/>
    <mergeCell ref="AB25:AB26"/>
    <mergeCell ref="AC25:AC26"/>
    <mergeCell ref="Z23:Z24"/>
    <mergeCell ref="AA23:AA24"/>
    <mergeCell ref="AB23:AB24"/>
    <mergeCell ref="AC23:AC24"/>
    <mergeCell ref="AD23:AD24"/>
    <mergeCell ref="B24:C24"/>
    <mergeCell ref="A23:A26"/>
    <mergeCell ref="B23:C23"/>
    <mergeCell ref="V23:V24"/>
    <mergeCell ref="W23:W24"/>
    <mergeCell ref="X23:X24"/>
    <mergeCell ref="Y23:Y24"/>
    <mergeCell ref="B25:C25"/>
    <mergeCell ref="U25:U26"/>
    <mergeCell ref="V25:V26"/>
    <mergeCell ref="W25:W26"/>
    <mergeCell ref="A18:A21"/>
    <mergeCell ref="B18:C18"/>
    <mergeCell ref="B19:C19"/>
    <mergeCell ref="B20:C20"/>
    <mergeCell ref="B21:C21"/>
    <mergeCell ref="B22:C22"/>
    <mergeCell ref="AC12:AC14"/>
    <mergeCell ref="AD12:AD14"/>
    <mergeCell ref="B13:C13"/>
    <mergeCell ref="B14:C14"/>
    <mergeCell ref="B15:C15"/>
    <mergeCell ref="A16:A17"/>
    <mergeCell ref="B16:C16"/>
    <mergeCell ref="B17:C17"/>
    <mergeCell ref="W12:W14"/>
    <mergeCell ref="X12:X14"/>
    <mergeCell ref="Y12:Y14"/>
    <mergeCell ref="Z12:Z14"/>
    <mergeCell ref="AA12:AA14"/>
    <mergeCell ref="AB12:AB14"/>
    <mergeCell ref="B8:C8"/>
    <mergeCell ref="B9:C9"/>
    <mergeCell ref="B10:C10"/>
    <mergeCell ref="B11:C11"/>
    <mergeCell ref="A12:A15"/>
    <mergeCell ref="B12:C12"/>
    <mergeCell ref="A3:A4"/>
    <mergeCell ref="B3:C4"/>
    <mergeCell ref="D3:AD3"/>
    <mergeCell ref="B5:C5"/>
    <mergeCell ref="B6:C6"/>
    <mergeCell ref="B7:C7"/>
  </mergeCells>
  <phoneticPr fontId="1"/>
  <printOptions horizontalCentered="1"/>
  <pageMargins left="0.59055118110236227" right="0.59055118110236227" top="0.78740157480314965" bottom="0.78740157480314965" header="0.51181102362204722" footer="0.51181102362204722"/>
  <pageSetup paperSize="9" scale="60" fitToHeight="2" orientation="portrait" r:id="rId1"/>
  <headerFooter alignWithMargins="0"/>
  <rowBreaks count="1" manualBreakCount="1">
    <brk id="37" max="2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83BE3-5004-4BDE-B140-8A76D4626C4C}">
  <sheetPr>
    <pageSetUpPr fitToPage="1"/>
  </sheetPr>
  <dimension ref="A1:R60"/>
  <sheetViews>
    <sheetView view="pageBreakPreview" zoomScale="85" zoomScaleNormal="100" zoomScaleSheetLayoutView="85" workbookViewId="0">
      <pane xSplit="2" ySplit="4" topLeftCell="C5" activePane="bottomRight" state="frozen"/>
      <selection pane="topRight"/>
      <selection pane="bottomLeft"/>
      <selection pane="bottomRight" activeCell="Q34" sqref="Q34"/>
    </sheetView>
  </sheetViews>
  <sheetFormatPr defaultColWidth="9" defaultRowHeight="13"/>
  <cols>
    <col min="1" max="1" width="10.26953125" customWidth="1"/>
    <col min="2" max="3" width="9.08984375" customWidth="1"/>
    <col min="4" max="9" width="9.6328125" customWidth="1"/>
    <col min="10" max="10" width="10.453125" bestFit="1" customWidth="1"/>
    <col min="11" max="13" width="9.6328125" customWidth="1"/>
    <col min="14" max="14" width="10.453125" bestFit="1" customWidth="1"/>
    <col min="15" max="16" width="9.6328125" customWidth="1"/>
    <col min="17" max="17" width="10.453125" bestFit="1" customWidth="1"/>
    <col min="18" max="18" width="9.6328125" customWidth="1"/>
  </cols>
  <sheetData>
    <row r="1" spans="1:18" ht="16.5" customHeight="1">
      <c r="A1" s="554" t="s">
        <v>931</v>
      </c>
    </row>
    <row r="2" spans="1:18" ht="16.5" customHeight="1" thickBot="1">
      <c r="P2" t="s">
        <v>932</v>
      </c>
      <c r="Q2" s="3573" t="s">
        <v>933</v>
      </c>
      <c r="R2" s="3573"/>
    </row>
    <row r="3" spans="1:18" ht="16.5" customHeight="1">
      <c r="A3" s="3574" t="s">
        <v>316</v>
      </c>
      <c r="B3" s="3576" t="s">
        <v>52</v>
      </c>
      <c r="C3" s="3578" t="s">
        <v>934</v>
      </c>
      <c r="D3" s="3580" t="s">
        <v>935</v>
      </c>
      <c r="E3" s="3581"/>
      <c r="F3" s="3581"/>
      <c r="G3" s="3582"/>
      <c r="H3" s="3580" t="s">
        <v>936</v>
      </c>
      <c r="I3" s="3581"/>
      <c r="J3" s="3581"/>
      <c r="K3" s="3583"/>
      <c r="L3" s="3584" t="s">
        <v>937</v>
      </c>
      <c r="M3" s="3585"/>
      <c r="N3" s="3585"/>
      <c r="O3" s="3586"/>
      <c r="P3" s="3580" t="s">
        <v>938</v>
      </c>
      <c r="Q3" s="3585"/>
      <c r="R3" s="3587"/>
    </row>
    <row r="4" spans="1:18" ht="24" customHeight="1">
      <c r="A4" s="3575"/>
      <c r="B4" s="3577"/>
      <c r="C4" s="3579"/>
      <c r="D4" s="555" t="s">
        <v>939</v>
      </c>
      <c r="E4" s="556" t="s">
        <v>940</v>
      </c>
      <c r="F4" s="556" t="s">
        <v>941</v>
      </c>
      <c r="G4" s="557" t="s">
        <v>942</v>
      </c>
      <c r="H4" s="558" t="s">
        <v>943</v>
      </c>
      <c r="I4" s="556" t="s">
        <v>944</v>
      </c>
      <c r="J4" s="556" t="s">
        <v>945</v>
      </c>
      <c r="K4" s="559" t="s">
        <v>946</v>
      </c>
      <c r="L4" s="560" t="s">
        <v>943</v>
      </c>
      <c r="M4" s="556" t="s">
        <v>944</v>
      </c>
      <c r="N4" s="556" t="s">
        <v>945</v>
      </c>
      <c r="O4" s="561" t="s">
        <v>946</v>
      </c>
      <c r="P4" s="558" t="s">
        <v>943</v>
      </c>
      <c r="Q4" s="556" t="s">
        <v>945</v>
      </c>
      <c r="R4" s="559" t="s">
        <v>946</v>
      </c>
    </row>
    <row r="5" spans="1:18" ht="15" customHeight="1">
      <c r="A5" s="3594" t="s">
        <v>113</v>
      </c>
      <c r="B5" s="562" t="s">
        <v>947</v>
      </c>
      <c r="C5" s="563" t="s">
        <v>153</v>
      </c>
      <c r="D5" s="564"/>
      <c r="E5" s="565"/>
      <c r="F5" s="566"/>
      <c r="G5" s="567"/>
      <c r="H5" s="568">
        <v>210</v>
      </c>
      <c r="I5" s="569" t="s">
        <v>647</v>
      </c>
      <c r="J5" s="569" t="s">
        <v>647</v>
      </c>
      <c r="K5" s="570">
        <v>28045</v>
      </c>
      <c r="L5" s="571">
        <v>210</v>
      </c>
      <c r="M5" s="569" t="s">
        <v>509</v>
      </c>
      <c r="N5" s="569" t="s">
        <v>509</v>
      </c>
      <c r="O5" s="572">
        <v>31198</v>
      </c>
      <c r="P5" s="573"/>
      <c r="Q5" s="569"/>
      <c r="R5" s="574"/>
    </row>
    <row r="6" spans="1:18" ht="15" customHeight="1">
      <c r="A6" s="3595"/>
      <c r="B6" s="3597" t="s">
        <v>948</v>
      </c>
      <c r="C6" s="575" t="s">
        <v>949</v>
      </c>
      <c r="D6" s="3600">
        <v>9462</v>
      </c>
      <c r="E6" s="3603">
        <v>9462</v>
      </c>
      <c r="F6" s="3567">
        <v>594.29999999999995</v>
      </c>
      <c r="G6" s="3570">
        <f>E6-F6</f>
        <v>8867.7000000000007</v>
      </c>
      <c r="H6" s="576">
        <v>220</v>
      </c>
      <c r="I6" s="577">
        <v>95000</v>
      </c>
      <c r="J6" s="577">
        <v>66500</v>
      </c>
      <c r="K6" s="578" t="s">
        <v>950</v>
      </c>
      <c r="L6" s="579">
        <v>220</v>
      </c>
      <c r="M6" s="577">
        <v>103500</v>
      </c>
      <c r="N6" s="577">
        <v>63700</v>
      </c>
      <c r="O6" s="580" t="s">
        <v>950</v>
      </c>
      <c r="P6" s="581"/>
      <c r="Q6" s="582"/>
      <c r="R6" s="583"/>
    </row>
    <row r="7" spans="1:18" ht="15" customHeight="1">
      <c r="A7" s="3595"/>
      <c r="B7" s="3598"/>
      <c r="C7" s="584" t="s">
        <v>160</v>
      </c>
      <c r="D7" s="3601"/>
      <c r="E7" s="3604"/>
      <c r="F7" s="3568"/>
      <c r="G7" s="3571"/>
      <c r="H7" s="576">
        <v>190</v>
      </c>
      <c r="I7" s="582"/>
      <c r="J7" s="582"/>
      <c r="K7" s="585" t="s">
        <v>951</v>
      </c>
      <c r="L7" s="579">
        <v>192</v>
      </c>
      <c r="M7" s="582"/>
      <c r="N7" s="586">
        <v>-4800</v>
      </c>
      <c r="O7" s="587" t="s">
        <v>952</v>
      </c>
      <c r="P7" s="581"/>
      <c r="Q7" s="582"/>
      <c r="R7" s="583"/>
    </row>
    <row r="8" spans="1:18" ht="15" customHeight="1">
      <c r="A8" s="3595"/>
      <c r="B8" s="3599"/>
      <c r="C8" s="584" t="s">
        <v>15</v>
      </c>
      <c r="D8" s="3602"/>
      <c r="E8" s="3605"/>
      <c r="F8" s="3569"/>
      <c r="G8" s="3572"/>
      <c r="H8" s="576">
        <v>180</v>
      </c>
      <c r="I8" s="582"/>
      <c r="J8" s="582"/>
      <c r="K8" s="583"/>
      <c r="L8" s="579">
        <v>180</v>
      </c>
      <c r="M8" s="582"/>
      <c r="N8" s="582"/>
      <c r="O8" s="588"/>
      <c r="P8" s="581"/>
      <c r="Q8" s="582"/>
      <c r="R8" s="583"/>
    </row>
    <row r="9" spans="1:18" ht="15" customHeight="1">
      <c r="A9" s="3595"/>
      <c r="B9" s="589" t="s">
        <v>16</v>
      </c>
      <c r="C9" s="590"/>
      <c r="D9" s="591">
        <v>6516</v>
      </c>
      <c r="E9" s="592">
        <v>6516</v>
      </c>
      <c r="F9" s="593">
        <v>424.7</v>
      </c>
      <c r="G9" s="594">
        <f>E9-F9</f>
        <v>6091.3</v>
      </c>
      <c r="H9" s="595">
        <v>370</v>
      </c>
      <c r="I9" s="582"/>
      <c r="J9" s="582"/>
      <c r="K9" s="583"/>
      <c r="L9" s="579">
        <v>370</v>
      </c>
      <c r="M9" s="582"/>
      <c r="N9" s="582"/>
      <c r="O9" s="588"/>
      <c r="P9" s="596"/>
      <c r="Q9" s="582"/>
      <c r="R9" s="583"/>
    </row>
    <row r="10" spans="1:18" ht="15" customHeight="1">
      <c r="A10" s="3596"/>
      <c r="B10" s="597" t="s">
        <v>953</v>
      </c>
      <c r="C10" s="598"/>
      <c r="D10" s="599">
        <f>SUM(D5:D9)</f>
        <v>15978</v>
      </c>
      <c r="E10" s="600">
        <f>SUM(E5:E9)</f>
        <v>15978</v>
      </c>
      <c r="F10" s="601">
        <f>SUM(F5:F9)</f>
        <v>1019</v>
      </c>
      <c r="G10" s="602">
        <f>SUM(G5:G9)</f>
        <v>14959</v>
      </c>
      <c r="H10" s="603">
        <f>SUM(H5:H9)</f>
        <v>1170</v>
      </c>
      <c r="I10" s="604"/>
      <c r="J10" s="604"/>
      <c r="K10" s="605"/>
      <c r="L10" s="606">
        <f>SUM(L5:L9)</f>
        <v>1172</v>
      </c>
      <c r="M10" s="604"/>
      <c r="N10" s="604"/>
      <c r="O10" s="607"/>
      <c r="P10" s="608"/>
      <c r="Q10" s="604"/>
      <c r="R10" s="605"/>
    </row>
    <row r="11" spans="1:18" ht="15" customHeight="1">
      <c r="A11" s="3609" t="s">
        <v>713</v>
      </c>
      <c r="B11" s="609" t="s">
        <v>17</v>
      </c>
      <c r="C11" s="610"/>
      <c r="D11" s="611">
        <v>19490</v>
      </c>
      <c r="E11" s="612">
        <v>11423</v>
      </c>
      <c r="F11" s="613">
        <v>1139.5999999999999</v>
      </c>
      <c r="G11" s="614">
        <f>E11-F11</f>
        <v>10283.4</v>
      </c>
      <c r="H11" s="615">
        <v>1080</v>
      </c>
      <c r="I11" s="569" t="s">
        <v>647</v>
      </c>
      <c r="J11" s="569" t="s">
        <v>647</v>
      </c>
      <c r="K11" s="570">
        <v>28045</v>
      </c>
      <c r="L11" s="616">
        <v>1083</v>
      </c>
      <c r="M11" s="569" t="s">
        <v>509</v>
      </c>
      <c r="N11" s="569" t="s">
        <v>509</v>
      </c>
      <c r="O11" s="572">
        <v>30985</v>
      </c>
      <c r="P11" s="617"/>
      <c r="Q11" s="569"/>
      <c r="R11" s="574"/>
    </row>
    <row r="12" spans="1:18" ht="15" customHeight="1">
      <c r="A12" s="3610"/>
      <c r="B12" s="618" t="s">
        <v>954</v>
      </c>
      <c r="C12" s="619"/>
      <c r="D12" s="620">
        <v>13574</v>
      </c>
      <c r="E12" s="621">
        <v>10423</v>
      </c>
      <c r="F12" s="622">
        <v>536.5</v>
      </c>
      <c r="G12" s="623">
        <f>E12-F12</f>
        <v>9886.5</v>
      </c>
      <c r="H12" s="624">
        <v>530</v>
      </c>
      <c r="I12" s="577">
        <v>99000</v>
      </c>
      <c r="J12" s="577">
        <v>67400</v>
      </c>
      <c r="K12" s="578" t="s">
        <v>950</v>
      </c>
      <c r="L12" s="625">
        <v>530</v>
      </c>
      <c r="M12" s="577">
        <v>107000</v>
      </c>
      <c r="N12" s="577">
        <v>58100</v>
      </c>
      <c r="O12" s="580" t="s">
        <v>950</v>
      </c>
      <c r="P12" s="596"/>
      <c r="Q12" s="582"/>
      <c r="R12" s="583"/>
    </row>
    <row r="13" spans="1:18" ht="15" customHeight="1">
      <c r="A13" s="3611"/>
      <c r="B13" s="597" t="s">
        <v>953</v>
      </c>
      <c r="C13" s="598"/>
      <c r="D13" s="599">
        <f>SUM(D11:D12)</f>
        <v>33064</v>
      </c>
      <c r="E13" s="600">
        <f>SUM(E11:E12)</f>
        <v>21846</v>
      </c>
      <c r="F13" s="601">
        <f>SUM(F11:F12)</f>
        <v>1676.1</v>
      </c>
      <c r="G13" s="602">
        <f>SUM(G11:G12)</f>
        <v>20169.900000000001</v>
      </c>
      <c r="H13" s="603">
        <f>SUM(H11:H12)</f>
        <v>1610</v>
      </c>
      <c r="I13" s="604"/>
      <c r="J13" s="604"/>
      <c r="K13" s="626" t="s">
        <v>955</v>
      </c>
      <c r="L13" s="606">
        <f>SUM(L11:L12)</f>
        <v>1613</v>
      </c>
      <c r="M13" s="604"/>
      <c r="N13" s="627">
        <v>-900</v>
      </c>
      <c r="O13" s="628" t="s">
        <v>956</v>
      </c>
      <c r="P13" s="608"/>
      <c r="Q13" s="604"/>
      <c r="R13" s="605"/>
    </row>
    <row r="14" spans="1:18" ht="15" customHeight="1">
      <c r="A14" s="3594" t="s">
        <v>8</v>
      </c>
      <c r="B14" s="3612" t="s">
        <v>20</v>
      </c>
      <c r="C14" s="3614"/>
      <c r="D14" s="3588">
        <v>13812</v>
      </c>
      <c r="E14" s="3591">
        <v>11381</v>
      </c>
      <c r="F14" s="3617">
        <v>1043.4000000000001</v>
      </c>
      <c r="G14" s="3620">
        <f>E14-F14</f>
        <v>10337.6</v>
      </c>
      <c r="H14" s="3623">
        <v>960</v>
      </c>
      <c r="I14" s="569" t="s">
        <v>647</v>
      </c>
      <c r="J14" s="569" t="s">
        <v>647</v>
      </c>
      <c r="K14" s="570">
        <v>28045</v>
      </c>
      <c r="L14" s="3626">
        <v>981</v>
      </c>
      <c r="M14" s="569" t="s">
        <v>509</v>
      </c>
      <c r="N14" s="569" t="s">
        <v>509</v>
      </c>
      <c r="O14" s="572">
        <v>30985</v>
      </c>
      <c r="P14" s="3588"/>
      <c r="Q14" s="569"/>
      <c r="R14" s="574"/>
    </row>
    <row r="15" spans="1:18" ht="15" customHeight="1">
      <c r="A15" s="3595"/>
      <c r="B15" s="3613"/>
      <c r="C15" s="3615"/>
      <c r="D15" s="3589"/>
      <c r="E15" s="3592"/>
      <c r="F15" s="3618"/>
      <c r="G15" s="3621"/>
      <c r="H15" s="3624"/>
      <c r="I15" s="577">
        <v>48000</v>
      </c>
      <c r="J15" s="577">
        <v>34000</v>
      </c>
      <c r="K15" s="578" t="s">
        <v>950</v>
      </c>
      <c r="L15" s="3627"/>
      <c r="M15" s="577">
        <v>50000</v>
      </c>
      <c r="N15" s="577">
        <v>35300</v>
      </c>
      <c r="O15" s="580" t="s">
        <v>950</v>
      </c>
      <c r="P15" s="3589"/>
      <c r="Q15" s="582"/>
      <c r="R15" s="583"/>
    </row>
    <row r="16" spans="1:18" ht="15" customHeight="1">
      <c r="A16" s="3596"/>
      <c r="B16" s="3577"/>
      <c r="C16" s="3616"/>
      <c r="D16" s="3590"/>
      <c r="E16" s="3593"/>
      <c r="F16" s="3619"/>
      <c r="G16" s="3622"/>
      <c r="H16" s="3625"/>
      <c r="I16" s="629"/>
      <c r="J16" s="629"/>
      <c r="K16" s="626" t="s">
        <v>957</v>
      </c>
      <c r="L16" s="3628"/>
      <c r="M16" s="604"/>
      <c r="N16" s="630">
        <v>-3700</v>
      </c>
      <c r="O16" s="628" t="s">
        <v>958</v>
      </c>
      <c r="P16" s="3590"/>
      <c r="Q16" s="604"/>
      <c r="R16" s="605"/>
    </row>
    <row r="17" spans="1:18" ht="15" customHeight="1">
      <c r="A17" s="3606" t="s">
        <v>959</v>
      </c>
      <c r="B17" s="609" t="s">
        <v>19</v>
      </c>
      <c r="C17" s="610"/>
      <c r="D17" s="611">
        <v>6202</v>
      </c>
      <c r="E17" s="612">
        <v>6202</v>
      </c>
      <c r="F17" s="613">
        <v>1366.8</v>
      </c>
      <c r="G17" s="614">
        <f>E17-F17</f>
        <v>4835.2</v>
      </c>
      <c r="H17" s="631">
        <v>1300</v>
      </c>
      <c r="I17" s="569" t="s">
        <v>628</v>
      </c>
      <c r="J17" s="569" t="s">
        <v>628</v>
      </c>
      <c r="K17" s="570">
        <v>26427</v>
      </c>
      <c r="L17" s="616">
        <v>1294</v>
      </c>
      <c r="M17" s="569" t="s">
        <v>647</v>
      </c>
      <c r="N17" s="569" t="s">
        <v>647</v>
      </c>
      <c r="O17" s="572">
        <v>29633</v>
      </c>
      <c r="P17" s="617"/>
      <c r="Q17" s="569"/>
      <c r="R17" s="574"/>
    </row>
    <row r="18" spans="1:18" ht="15" customHeight="1">
      <c r="A18" s="3607"/>
      <c r="B18" s="632" t="s">
        <v>59</v>
      </c>
      <c r="C18" s="633"/>
      <c r="D18" s="634">
        <v>18696</v>
      </c>
      <c r="E18" s="635">
        <v>13877</v>
      </c>
      <c r="F18" s="636">
        <v>3188.2</v>
      </c>
      <c r="G18" s="637">
        <v>10688.3</v>
      </c>
      <c r="H18" s="638">
        <v>3250</v>
      </c>
      <c r="I18" s="577">
        <v>400000</v>
      </c>
      <c r="J18" s="577">
        <v>349000</v>
      </c>
      <c r="K18" s="578" t="s">
        <v>950</v>
      </c>
      <c r="L18" s="579">
        <v>3274</v>
      </c>
      <c r="M18" s="577">
        <v>400000</v>
      </c>
      <c r="N18" s="577">
        <v>355000</v>
      </c>
      <c r="O18" s="580" t="s">
        <v>950</v>
      </c>
      <c r="P18" s="581"/>
      <c r="Q18" s="582"/>
      <c r="R18" s="583"/>
    </row>
    <row r="19" spans="1:18" ht="15" customHeight="1">
      <c r="A19" s="3607"/>
      <c r="B19" s="632" t="s">
        <v>60</v>
      </c>
      <c r="C19" s="633"/>
      <c r="D19" s="634">
        <v>2663</v>
      </c>
      <c r="E19" s="635">
        <v>2125</v>
      </c>
      <c r="F19" s="636">
        <v>785.6</v>
      </c>
      <c r="G19" s="637">
        <f>E19-F19</f>
        <v>1339.4</v>
      </c>
      <c r="H19" s="638">
        <v>710</v>
      </c>
      <c r="I19" s="582"/>
      <c r="J19" s="582"/>
      <c r="K19" s="585" t="s">
        <v>960</v>
      </c>
      <c r="L19" s="579">
        <v>710</v>
      </c>
      <c r="M19" s="582"/>
      <c r="N19" s="582"/>
      <c r="O19" s="587" t="s">
        <v>961</v>
      </c>
      <c r="P19" s="581"/>
      <c r="Q19" s="582"/>
      <c r="R19" s="583"/>
    </row>
    <row r="20" spans="1:18" ht="15" customHeight="1">
      <c r="A20" s="3607"/>
      <c r="B20" s="618" t="s">
        <v>61</v>
      </c>
      <c r="C20" s="619"/>
      <c r="D20" s="620">
        <v>881</v>
      </c>
      <c r="E20" s="621">
        <v>881</v>
      </c>
      <c r="F20" s="622">
        <v>534</v>
      </c>
      <c r="G20" s="623">
        <f>E20-F20</f>
        <v>347</v>
      </c>
      <c r="H20" s="639">
        <v>540</v>
      </c>
      <c r="I20" s="582"/>
      <c r="J20" s="582"/>
      <c r="K20" s="583"/>
      <c r="L20" s="640">
        <v>596</v>
      </c>
      <c r="M20" s="582"/>
      <c r="N20" s="582"/>
      <c r="O20" s="588"/>
      <c r="P20" s="596"/>
      <c r="Q20" s="582"/>
      <c r="R20" s="583"/>
    </row>
    <row r="21" spans="1:18" ht="15" customHeight="1">
      <c r="A21" s="3608"/>
      <c r="B21" s="597" t="s">
        <v>953</v>
      </c>
      <c r="C21" s="598"/>
      <c r="D21" s="599">
        <f>SUM(D17:D20)</f>
        <v>28442</v>
      </c>
      <c r="E21" s="600">
        <f>SUM(E17:E20)</f>
        <v>23085</v>
      </c>
      <c r="F21" s="601">
        <f>SUM(F17:F20)</f>
        <v>5874.6</v>
      </c>
      <c r="G21" s="602">
        <f>SUM(G17:G20)</f>
        <v>17209.900000000001</v>
      </c>
      <c r="H21" s="603">
        <f>SUM(H17:H20)</f>
        <v>5800</v>
      </c>
      <c r="I21" s="604"/>
      <c r="J21" s="604"/>
      <c r="K21" s="605"/>
      <c r="L21" s="606">
        <f>SUM(L17:L20)</f>
        <v>5874</v>
      </c>
      <c r="M21" s="604"/>
      <c r="N21" s="604"/>
      <c r="O21" s="607"/>
      <c r="P21" s="608"/>
      <c r="Q21" s="604"/>
      <c r="R21" s="605"/>
    </row>
    <row r="22" spans="1:18" ht="15" customHeight="1">
      <c r="A22" s="641" t="s">
        <v>962</v>
      </c>
      <c r="B22" s="3612" t="s">
        <v>21</v>
      </c>
      <c r="C22" s="563" t="s">
        <v>164</v>
      </c>
      <c r="D22" s="3632">
        <v>24494</v>
      </c>
      <c r="E22" s="3634">
        <v>21104</v>
      </c>
      <c r="F22" s="3636">
        <v>5932.6</v>
      </c>
      <c r="G22" s="3638">
        <v>15171.4</v>
      </c>
      <c r="H22" s="642">
        <v>5475</v>
      </c>
      <c r="I22" s="569" t="s">
        <v>628</v>
      </c>
      <c r="J22" s="569" t="s">
        <v>628</v>
      </c>
      <c r="K22" s="570">
        <v>26649</v>
      </c>
      <c r="L22" s="643">
        <v>5475</v>
      </c>
      <c r="M22" s="569" t="s">
        <v>509</v>
      </c>
      <c r="N22" s="569" t="s">
        <v>509</v>
      </c>
      <c r="O22" s="572">
        <v>29560</v>
      </c>
      <c r="P22" s="644"/>
      <c r="Q22" s="569"/>
      <c r="R22" s="574"/>
    </row>
    <row r="23" spans="1:18" ht="20.5">
      <c r="A23" s="645" t="s">
        <v>963</v>
      </c>
      <c r="B23" s="3631"/>
      <c r="C23" s="646" t="s">
        <v>23</v>
      </c>
      <c r="D23" s="3633"/>
      <c r="E23" s="3635"/>
      <c r="F23" s="3637"/>
      <c r="G23" s="3639"/>
      <c r="H23" s="647"/>
      <c r="I23" s="577">
        <v>328000</v>
      </c>
      <c r="J23" s="577">
        <v>285000</v>
      </c>
      <c r="K23" s="578" t="s">
        <v>950</v>
      </c>
      <c r="L23" s="648"/>
      <c r="M23" s="577">
        <v>400000</v>
      </c>
      <c r="N23" s="577">
        <v>285000</v>
      </c>
      <c r="O23" s="580" t="s">
        <v>950</v>
      </c>
      <c r="P23" s="649"/>
      <c r="Q23" s="582"/>
      <c r="R23" s="583"/>
    </row>
    <row r="24" spans="1:18" ht="15" customHeight="1">
      <c r="A24" s="650" t="s">
        <v>962</v>
      </c>
      <c r="B24" s="3613" t="s">
        <v>22</v>
      </c>
      <c r="C24" s="646" t="s">
        <v>964</v>
      </c>
      <c r="D24" s="3640">
        <v>38908</v>
      </c>
      <c r="E24" s="3604">
        <v>30209</v>
      </c>
      <c r="F24" s="3568">
        <v>2303.9</v>
      </c>
      <c r="G24" s="3641">
        <f>E24-F24</f>
        <v>27905.1</v>
      </c>
      <c r="H24" s="651">
        <v>2100</v>
      </c>
      <c r="I24" s="577"/>
      <c r="J24" s="577"/>
      <c r="K24" s="585" t="s">
        <v>965</v>
      </c>
      <c r="L24" s="652">
        <v>2100</v>
      </c>
      <c r="M24" s="577"/>
      <c r="N24" s="577"/>
      <c r="O24" s="587" t="s">
        <v>966</v>
      </c>
      <c r="P24" s="649"/>
      <c r="Q24" s="582"/>
      <c r="R24" s="583"/>
    </row>
    <row r="25" spans="1:18" ht="20.5">
      <c r="A25" s="653" t="s">
        <v>967</v>
      </c>
      <c r="B25" s="3631"/>
      <c r="C25" s="619" t="s">
        <v>168</v>
      </c>
      <c r="D25" s="3633"/>
      <c r="E25" s="3635"/>
      <c r="F25" s="3637"/>
      <c r="G25" s="3639"/>
      <c r="H25" s="654"/>
      <c r="I25" s="577"/>
      <c r="J25" s="577"/>
      <c r="K25" s="578"/>
      <c r="L25" s="640"/>
      <c r="M25" s="577"/>
      <c r="N25" s="577"/>
      <c r="O25" s="580"/>
      <c r="P25" s="655"/>
      <c r="Q25" s="582"/>
      <c r="R25" s="583"/>
    </row>
    <row r="26" spans="1:18" ht="15" customHeight="1">
      <c r="A26" s="656"/>
      <c r="B26" s="657" t="s">
        <v>953</v>
      </c>
      <c r="C26" s="658"/>
      <c r="D26" s="659">
        <f>SUM(D22:D24)</f>
        <v>63402</v>
      </c>
      <c r="E26" s="660">
        <f>SUM(E22:E24)</f>
        <v>51313</v>
      </c>
      <c r="F26" s="661">
        <f>SUM(F22:F24)</f>
        <v>8236.5</v>
      </c>
      <c r="G26" s="662">
        <f>SUM(G22:G24)</f>
        <v>43076.5</v>
      </c>
      <c r="H26" s="663">
        <f>SUM(H22:H24)</f>
        <v>7575</v>
      </c>
      <c r="I26" s="582"/>
      <c r="J26" s="582"/>
      <c r="K26" s="578"/>
      <c r="L26" s="664">
        <f>SUM(L22:L24)</f>
        <v>7575</v>
      </c>
      <c r="M26" s="582"/>
      <c r="N26" s="582"/>
      <c r="O26" s="580"/>
      <c r="P26" s="665"/>
      <c r="Q26" s="582"/>
      <c r="R26" s="583"/>
    </row>
    <row r="27" spans="1:18" ht="15" customHeight="1">
      <c r="A27" s="3609" t="s">
        <v>968</v>
      </c>
      <c r="B27" s="3612" t="s">
        <v>465</v>
      </c>
      <c r="C27" s="610" t="s">
        <v>465</v>
      </c>
      <c r="D27" s="3643">
        <v>141193</v>
      </c>
      <c r="E27" s="3634">
        <v>23490</v>
      </c>
      <c r="F27" s="3636">
        <v>10537</v>
      </c>
      <c r="G27" s="3629">
        <f>SUM(E27-F27)</f>
        <v>12953</v>
      </c>
      <c r="H27" s="631">
        <v>5880</v>
      </c>
      <c r="I27" s="569" t="s">
        <v>628</v>
      </c>
      <c r="J27" s="569" t="s">
        <v>628</v>
      </c>
      <c r="K27" s="570">
        <v>25750</v>
      </c>
      <c r="L27" s="616">
        <v>6130</v>
      </c>
      <c r="M27" s="569" t="s">
        <v>647</v>
      </c>
      <c r="N27" s="569" t="s">
        <v>647</v>
      </c>
      <c r="O27" s="572">
        <v>28601</v>
      </c>
      <c r="P27" s="617"/>
      <c r="Q27" s="569"/>
      <c r="R27" s="574"/>
    </row>
    <row r="28" spans="1:18" ht="15" customHeight="1">
      <c r="A28" s="3610"/>
      <c r="B28" s="3631"/>
      <c r="C28" s="619" t="s">
        <v>63</v>
      </c>
      <c r="D28" s="3601"/>
      <c r="E28" s="3604"/>
      <c r="F28" s="3568"/>
      <c r="G28" s="3571"/>
      <c r="H28" s="639">
        <v>3530</v>
      </c>
      <c r="I28" s="577">
        <v>743000</v>
      </c>
      <c r="J28" s="577">
        <v>671000</v>
      </c>
      <c r="K28" s="578" t="s">
        <v>950</v>
      </c>
      <c r="L28" s="640">
        <v>3720</v>
      </c>
      <c r="M28" s="577">
        <v>763000</v>
      </c>
      <c r="N28" s="577">
        <v>690000</v>
      </c>
      <c r="O28" s="580" t="s">
        <v>950</v>
      </c>
      <c r="P28" s="596"/>
      <c r="Q28" s="582"/>
      <c r="R28" s="583"/>
    </row>
    <row r="29" spans="1:18" ht="15" customHeight="1">
      <c r="A29" s="3642"/>
      <c r="B29" s="666" t="s">
        <v>969</v>
      </c>
      <c r="C29" s="667"/>
      <c r="D29" s="3601"/>
      <c r="E29" s="3604"/>
      <c r="F29" s="3568"/>
      <c r="G29" s="3571"/>
      <c r="H29" s="668">
        <f>SUM(H27:H28)</f>
        <v>9410</v>
      </c>
      <c r="I29" s="669"/>
      <c r="J29" s="669"/>
      <c r="K29" s="670" t="s">
        <v>970</v>
      </c>
      <c r="L29" s="671">
        <f>SUM(L27:L28)</f>
        <v>9850</v>
      </c>
      <c r="M29" s="669"/>
      <c r="N29" s="669"/>
      <c r="O29" s="672" t="s">
        <v>971</v>
      </c>
      <c r="P29" s="673"/>
      <c r="Q29" s="674"/>
      <c r="R29" s="675"/>
    </row>
    <row r="30" spans="1:18" ht="20.5">
      <c r="A30" s="676" t="s">
        <v>972</v>
      </c>
      <c r="B30" s="677" t="s">
        <v>973</v>
      </c>
      <c r="C30" s="667" t="s">
        <v>24</v>
      </c>
      <c r="D30" s="3601"/>
      <c r="E30" s="3604"/>
      <c r="F30" s="3568"/>
      <c r="G30" s="3571"/>
      <c r="H30" s="668"/>
      <c r="I30" s="669"/>
      <c r="J30" s="669"/>
      <c r="K30" s="678"/>
      <c r="L30" s="671"/>
      <c r="M30" s="669"/>
      <c r="N30" s="669"/>
      <c r="O30" s="679"/>
      <c r="P30" s="673"/>
      <c r="Q30" s="674"/>
      <c r="R30" s="675"/>
    </row>
    <row r="31" spans="1:18" ht="20.5">
      <c r="A31" s="653" t="s">
        <v>974</v>
      </c>
      <c r="B31" s="680" t="s">
        <v>973</v>
      </c>
      <c r="C31" s="681" t="s">
        <v>25</v>
      </c>
      <c r="D31" s="3644"/>
      <c r="E31" s="3645"/>
      <c r="F31" s="3646"/>
      <c r="G31" s="3630"/>
      <c r="H31" s="663"/>
      <c r="I31" s="577"/>
      <c r="J31" s="577"/>
      <c r="K31" s="578"/>
      <c r="L31" s="664"/>
      <c r="M31" s="577"/>
      <c r="N31" s="577"/>
      <c r="O31" s="580"/>
      <c r="P31" s="665"/>
      <c r="Q31" s="582"/>
      <c r="R31" s="583"/>
    </row>
    <row r="32" spans="1:18" ht="15" customHeight="1">
      <c r="A32" s="3663" t="s">
        <v>121</v>
      </c>
      <c r="B32" s="3612" t="s">
        <v>27</v>
      </c>
      <c r="C32" s="563" t="s">
        <v>27</v>
      </c>
      <c r="D32" s="3665">
        <v>19406</v>
      </c>
      <c r="E32" s="3667">
        <v>11222</v>
      </c>
      <c r="F32" s="3669">
        <v>2038.9</v>
      </c>
      <c r="G32" s="3647">
        <f>E32-F32</f>
        <v>9183.1</v>
      </c>
      <c r="H32" s="682">
        <v>1740</v>
      </c>
      <c r="I32" s="569" t="s">
        <v>647</v>
      </c>
      <c r="J32" s="569" t="s">
        <v>647</v>
      </c>
      <c r="K32" s="570">
        <v>28045</v>
      </c>
      <c r="L32" s="683">
        <v>1740</v>
      </c>
      <c r="M32" s="569" t="s">
        <v>509</v>
      </c>
      <c r="N32" s="569" t="s">
        <v>509</v>
      </c>
      <c r="O32" s="572">
        <v>31106</v>
      </c>
      <c r="P32" s="682">
        <v>1740</v>
      </c>
      <c r="Q32" s="569" t="s">
        <v>509</v>
      </c>
      <c r="R32" s="570">
        <v>31811</v>
      </c>
    </row>
    <row r="33" spans="1:18" ht="15" customHeight="1">
      <c r="A33" s="3662"/>
      <c r="B33" s="3664"/>
      <c r="C33" s="684" t="s">
        <v>28</v>
      </c>
      <c r="D33" s="3666"/>
      <c r="E33" s="3668"/>
      <c r="F33" s="3670"/>
      <c r="G33" s="3648"/>
      <c r="H33" s="685">
        <v>190</v>
      </c>
      <c r="I33" s="582"/>
      <c r="J33" s="582"/>
      <c r="K33" s="578" t="s">
        <v>950</v>
      </c>
      <c r="L33" s="686">
        <v>194</v>
      </c>
      <c r="M33" s="577">
        <v>268100</v>
      </c>
      <c r="N33" s="586">
        <v>187800</v>
      </c>
      <c r="O33" s="481" t="s">
        <v>975</v>
      </c>
      <c r="P33" s="685">
        <v>194</v>
      </c>
      <c r="Q33" s="577">
        <v>187800</v>
      </c>
      <c r="R33" s="578" t="s">
        <v>975</v>
      </c>
    </row>
    <row r="34" spans="1:18" ht="15" customHeight="1">
      <c r="A34" s="3662"/>
      <c r="B34" s="3613" t="s">
        <v>175</v>
      </c>
      <c r="C34" s="684" t="s">
        <v>64</v>
      </c>
      <c r="D34" s="3649">
        <v>7030</v>
      </c>
      <c r="E34" s="3645">
        <v>7030</v>
      </c>
      <c r="F34" s="3646">
        <v>2087.6999999999998</v>
      </c>
      <c r="G34" s="3660">
        <f>E34-F34</f>
        <v>4942.3</v>
      </c>
      <c r="H34" s="685">
        <v>1560</v>
      </c>
      <c r="I34" s="577">
        <v>245000</v>
      </c>
      <c r="J34" s="577">
        <v>196400</v>
      </c>
      <c r="K34" s="585" t="s">
        <v>976</v>
      </c>
      <c r="L34" s="686">
        <v>1542</v>
      </c>
      <c r="M34" s="577"/>
      <c r="N34" s="586">
        <v>-15700</v>
      </c>
      <c r="O34" s="587" t="s">
        <v>977</v>
      </c>
      <c r="P34" s="685">
        <v>1584</v>
      </c>
      <c r="Q34" s="586">
        <v>-13400</v>
      </c>
      <c r="R34" s="585" t="s">
        <v>978</v>
      </c>
    </row>
    <row r="35" spans="1:18" ht="15" customHeight="1">
      <c r="A35" s="3662"/>
      <c r="B35" s="3631"/>
      <c r="C35" s="619" t="s">
        <v>65</v>
      </c>
      <c r="D35" s="3650"/>
      <c r="E35" s="3651"/>
      <c r="F35" s="3652"/>
      <c r="G35" s="3661"/>
      <c r="H35" s="685">
        <v>370</v>
      </c>
      <c r="I35" s="582"/>
      <c r="J35" s="582"/>
      <c r="K35" s="583"/>
      <c r="L35" s="686">
        <v>370</v>
      </c>
      <c r="M35" s="582"/>
      <c r="N35" s="687"/>
      <c r="O35" s="588"/>
      <c r="P35" s="685">
        <v>370</v>
      </c>
      <c r="Q35" s="582"/>
      <c r="R35" s="583"/>
    </row>
    <row r="36" spans="1:18" ht="15" customHeight="1">
      <c r="A36" s="3575"/>
      <c r="B36" s="597" t="s">
        <v>953</v>
      </c>
      <c r="C36" s="598"/>
      <c r="D36" s="688">
        <f>SUM(D32:D35)</f>
        <v>26436</v>
      </c>
      <c r="E36" s="629">
        <f>SUM(E32:E35)</f>
        <v>18252</v>
      </c>
      <c r="F36" s="689">
        <f>SUM(F32:F35)</f>
        <v>4126.6000000000004</v>
      </c>
      <c r="G36" s="690">
        <f>SUM(G32:G35)</f>
        <v>14125.400000000001</v>
      </c>
      <c r="H36" s="691">
        <f>SUM(H32:H35)</f>
        <v>3860</v>
      </c>
      <c r="I36" s="604"/>
      <c r="J36" s="604"/>
      <c r="K36" s="605"/>
      <c r="L36" s="692">
        <f>SUM(L32:L35)</f>
        <v>3846</v>
      </c>
      <c r="M36" s="604"/>
      <c r="N36" s="604"/>
      <c r="O36" s="607"/>
      <c r="P36" s="691">
        <f>SUM(P32:P35)</f>
        <v>3888</v>
      </c>
      <c r="Q36" s="604"/>
      <c r="R36" s="583"/>
    </row>
    <row r="37" spans="1:18" ht="15" customHeight="1">
      <c r="A37" s="3606" t="s">
        <v>979</v>
      </c>
      <c r="B37" s="3612" t="s">
        <v>482</v>
      </c>
      <c r="C37" s="610" t="s">
        <v>482</v>
      </c>
      <c r="D37" s="3632">
        <v>16345</v>
      </c>
      <c r="E37" s="3634">
        <v>16296</v>
      </c>
      <c r="F37" s="3636">
        <v>2819.2</v>
      </c>
      <c r="G37" s="3638">
        <f>E37-F37</f>
        <v>13476.8</v>
      </c>
      <c r="H37" s="631">
        <v>1440</v>
      </c>
      <c r="I37" s="569" t="s">
        <v>647</v>
      </c>
      <c r="J37" s="569" t="s">
        <v>647</v>
      </c>
      <c r="K37" s="570">
        <v>28045</v>
      </c>
      <c r="L37" s="616">
        <v>1451</v>
      </c>
      <c r="M37" s="569" t="s">
        <v>509</v>
      </c>
      <c r="N37" s="569" t="s">
        <v>509</v>
      </c>
      <c r="O37" s="572">
        <v>30809</v>
      </c>
      <c r="P37" s="631">
        <v>1451</v>
      </c>
      <c r="Q37" s="569" t="s">
        <v>509</v>
      </c>
      <c r="R37" s="570">
        <v>32238</v>
      </c>
    </row>
    <row r="38" spans="1:18" ht="15" customHeight="1">
      <c r="A38" s="3662"/>
      <c r="B38" s="3613"/>
      <c r="C38" s="633" t="s">
        <v>980</v>
      </c>
      <c r="D38" s="3640"/>
      <c r="E38" s="3604"/>
      <c r="F38" s="3568"/>
      <c r="G38" s="3641"/>
      <c r="H38" s="638">
        <v>350</v>
      </c>
      <c r="I38" s="577">
        <v>145000</v>
      </c>
      <c r="J38" s="577">
        <v>100300</v>
      </c>
      <c r="K38" s="578" t="s">
        <v>950</v>
      </c>
      <c r="L38" s="579">
        <v>419</v>
      </c>
      <c r="M38" s="577">
        <v>160000</v>
      </c>
      <c r="N38" s="577">
        <v>94200</v>
      </c>
      <c r="O38" s="580" t="s">
        <v>950</v>
      </c>
      <c r="P38" s="638">
        <v>419</v>
      </c>
      <c r="Q38" s="577">
        <v>94200</v>
      </c>
      <c r="R38" s="578" t="s">
        <v>975</v>
      </c>
    </row>
    <row r="39" spans="1:18" ht="15" customHeight="1">
      <c r="A39" s="3662"/>
      <c r="B39" s="3613"/>
      <c r="C39" s="633" t="s">
        <v>981</v>
      </c>
      <c r="D39" s="3640"/>
      <c r="E39" s="3604"/>
      <c r="F39" s="3568"/>
      <c r="G39" s="3641"/>
      <c r="H39" s="638">
        <v>410</v>
      </c>
      <c r="I39" s="582"/>
      <c r="J39" s="582"/>
      <c r="K39" s="585" t="s">
        <v>982</v>
      </c>
      <c r="L39" s="579">
        <v>417</v>
      </c>
      <c r="M39" s="582"/>
      <c r="N39" s="586">
        <v>-2300</v>
      </c>
      <c r="O39" s="587" t="s">
        <v>983</v>
      </c>
      <c r="P39" s="638">
        <v>417</v>
      </c>
      <c r="Q39" s="586">
        <v>-800</v>
      </c>
      <c r="R39" s="585" t="s">
        <v>984</v>
      </c>
    </row>
    <row r="40" spans="1:18" ht="15" customHeight="1">
      <c r="A40" s="3662"/>
      <c r="B40" s="3613"/>
      <c r="C40" s="633" t="s">
        <v>985</v>
      </c>
      <c r="D40" s="3640"/>
      <c r="E40" s="3604"/>
      <c r="F40" s="3568"/>
      <c r="G40" s="3641"/>
      <c r="H40" s="638">
        <v>220</v>
      </c>
      <c r="I40" s="582"/>
      <c r="J40" s="582"/>
      <c r="K40" s="583"/>
      <c r="L40" s="579">
        <v>232</v>
      </c>
      <c r="M40" s="582"/>
      <c r="N40" s="582"/>
      <c r="O40" s="588"/>
      <c r="P40" s="638">
        <v>267.8</v>
      </c>
      <c r="Q40" s="582"/>
      <c r="R40" s="583"/>
    </row>
    <row r="41" spans="1:18" ht="15" customHeight="1">
      <c r="A41" s="3662"/>
      <c r="B41" s="3631"/>
      <c r="C41" s="633" t="s">
        <v>194</v>
      </c>
      <c r="D41" s="3640"/>
      <c r="E41" s="3604"/>
      <c r="F41" s="3568"/>
      <c r="G41" s="3641"/>
      <c r="H41" s="638">
        <v>0</v>
      </c>
      <c r="I41" s="582"/>
      <c r="J41" s="582"/>
      <c r="K41" s="583"/>
      <c r="L41" s="579">
        <v>0</v>
      </c>
      <c r="M41" s="582"/>
      <c r="N41" s="582"/>
      <c r="O41" s="588"/>
      <c r="P41" s="638">
        <v>0</v>
      </c>
      <c r="Q41" s="582"/>
      <c r="R41" s="583"/>
    </row>
    <row r="42" spans="1:18" ht="15" customHeight="1">
      <c r="A42" s="3575"/>
      <c r="B42" s="597" t="s">
        <v>953</v>
      </c>
      <c r="C42" s="598"/>
      <c r="D42" s="3649"/>
      <c r="E42" s="3645"/>
      <c r="F42" s="3646"/>
      <c r="G42" s="3660"/>
      <c r="H42" s="603">
        <f>SUM(H37:H41)</f>
        <v>2420</v>
      </c>
      <c r="I42" s="604"/>
      <c r="J42" s="604"/>
      <c r="K42" s="605"/>
      <c r="L42" s="606">
        <f>SUM(L37:L41)</f>
        <v>2519</v>
      </c>
      <c r="M42" s="604"/>
      <c r="N42" s="604"/>
      <c r="O42" s="607"/>
      <c r="P42" s="603">
        <f>SUM(P37:P41)</f>
        <v>2554.8000000000002</v>
      </c>
      <c r="Q42" s="604"/>
      <c r="R42" s="605"/>
    </row>
    <row r="43" spans="1:18" ht="15" customHeight="1">
      <c r="A43" s="3606" t="s">
        <v>986</v>
      </c>
      <c r="B43" s="3657" t="s">
        <v>302</v>
      </c>
      <c r="C43" s="693" t="s">
        <v>302</v>
      </c>
      <c r="D43" s="3632">
        <v>155811</v>
      </c>
      <c r="E43" s="3634">
        <v>51455</v>
      </c>
      <c r="F43" s="3636">
        <v>9890.1</v>
      </c>
      <c r="G43" s="3638">
        <v>41564.9</v>
      </c>
      <c r="H43" s="682">
        <v>6700</v>
      </c>
      <c r="I43" s="569" t="s">
        <v>987</v>
      </c>
      <c r="J43" s="569" t="s">
        <v>987</v>
      </c>
      <c r="K43" s="570">
        <v>26309</v>
      </c>
      <c r="L43" s="683">
        <v>7021</v>
      </c>
      <c r="M43" s="569" t="s">
        <v>988</v>
      </c>
      <c r="N43" s="569" t="s">
        <v>988</v>
      </c>
      <c r="O43" s="572">
        <v>29193</v>
      </c>
      <c r="P43" s="694"/>
      <c r="Q43" s="569"/>
      <c r="R43" s="570"/>
    </row>
    <row r="44" spans="1:18" ht="15" customHeight="1">
      <c r="A44" s="3678"/>
      <c r="B44" s="3680"/>
      <c r="C44" s="684" t="s">
        <v>989</v>
      </c>
      <c r="D44" s="3640"/>
      <c r="E44" s="3604"/>
      <c r="F44" s="3568"/>
      <c r="G44" s="3641"/>
      <c r="H44" s="685">
        <v>560</v>
      </c>
      <c r="I44" s="577">
        <v>647000</v>
      </c>
      <c r="J44" s="577">
        <v>533000</v>
      </c>
      <c r="K44" s="578" t="s">
        <v>990</v>
      </c>
      <c r="L44" s="686">
        <v>610</v>
      </c>
      <c r="M44" s="577">
        <v>670000</v>
      </c>
      <c r="N44" s="577">
        <v>510000</v>
      </c>
      <c r="O44" s="580" t="s">
        <v>990</v>
      </c>
      <c r="P44" s="695"/>
      <c r="Q44" s="582"/>
      <c r="R44" s="578"/>
    </row>
    <row r="45" spans="1:18" ht="15" customHeight="1">
      <c r="A45" s="3678"/>
      <c r="B45" s="3680"/>
      <c r="C45" s="684" t="s">
        <v>991</v>
      </c>
      <c r="D45" s="3640"/>
      <c r="E45" s="3604"/>
      <c r="F45" s="3568"/>
      <c r="G45" s="3641"/>
      <c r="H45" s="685">
        <v>110</v>
      </c>
      <c r="I45" s="582"/>
      <c r="J45" s="582"/>
      <c r="K45" s="585" t="s">
        <v>992</v>
      </c>
      <c r="L45" s="686">
        <v>148</v>
      </c>
      <c r="M45" s="582"/>
      <c r="N45" s="582"/>
      <c r="O45" s="587" t="s">
        <v>993</v>
      </c>
      <c r="P45" s="695"/>
      <c r="Q45" s="582"/>
      <c r="R45" s="585"/>
    </row>
    <row r="46" spans="1:18" ht="15" customHeight="1">
      <c r="A46" s="3678"/>
      <c r="B46" s="3681"/>
      <c r="C46" s="696" t="s">
        <v>994</v>
      </c>
      <c r="D46" s="3640"/>
      <c r="E46" s="3604"/>
      <c r="F46" s="3568"/>
      <c r="G46" s="3641"/>
      <c r="H46" s="685">
        <v>230</v>
      </c>
      <c r="I46" s="582"/>
      <c r="J46" s="582"/>
      <c r="K46" s="583"/>
      <c r="L46" s="686">
        <v>232</v>
      </c>
      <c r="M46" s="582"/>
      <c r="N46" s="582"/>
      <c r="O46" s="588"/>
      <c r="P46" s="695"/>
      <c r="Q46" s="582"/>
      <c r="R46" s="583"/>
    </row>
    <row r="47" spans="1:18" ht="15" customHeight="1">
      <c r="A47" s="3679"/>
      <c r="B47" s="697" t="s">
        <v>995</v>
      </c>
      <c r="C47" s="658"/>
      <c r="D47" s="3640"/>
      <c r="E47" s="3604"/>
      <c r="F47" s="3568"/>
      <c r="G47" s="3641"/>
      <c r="H47" s="698">
        <f>SUM(H43:H46)</f>
        <v>7600</v>
      </c>
      <c r="I47" s="674"/>
      <c r="J47" s="674"/>
      <c r="K47" s="675"/>
      <c r="L47" s="699">
        <f>SUM(L43:L46)</f>
        <v>8011</v>
      </c>
      <c r="M47" s="674"/>
      <c r="N47" s="674"/>
      <c r="O47" s="700"/>
      <c r="P47" s="701"/>
      <c r="Q47" s="674"/>
      <c r="R47" s="675"/>
    </row>
    <row r="48" spans="1:18" ht="15" customHeight="1">
      <c r="A48" s="3682" t="s">
        <v>996</v>
      </c>
      <c r="B48" s="3653" t="s">
        <v>302</v>
      </c>
      <c r="C48" s="702" t="s">
        <v>997</v>
      </c>
      <c r="D48" s="3640"/>
      <c r="E48" s="3604"/>
      <c r="F48" s="3568"/>
      <c r="G48" s="3641"/>
      <c r="H48" s="703">
        <v>280</v>
      </c>
      <c r="I48" s="582" t="s">
        <v>988</v>
      </c>
      <c r="J48" s="704" t="s">
        <v>988</v>
      </c>
      <c r="K48" s="705">
        <v>28045</v>
      </c>
      <c r="L48" s="706">
        <v>288</v>
      </c>
      <c r="M48" s="582" t="s">
        <v>998</v>
      </c>
      <c r="N48" s="582" t="s">
        <v>998</v>
      </c>
      <c r="O48" s="707">
        <v>30832</v>
      </c>
      <c r="P48" s="708"/>
      <c r="Q48" s="582"/>
      <c r="R48" s="583"/>
    </row>
    <row r="49" spans="1:18" ht="15" customHeight="1">
      <c r="A49" s="3662"/>
      <c r="B49" s="3631"/>
      <c r="C49" s="696" t="s">
        <v>999</v>
      </c>
      <c r="D49" s="3640"/>
      <c r="E49" s="3604"/>
      <c r="F49" s="3568"/>
      <c r="G49" s="3641"/>
      <c r="H49" s="685">
        <v>140</v>
      </c>
      <c r="I49" s="577">
        <v>30000</v>
      </c>
      <c r="J49" s="577">
        <v>21100</v>
      </c>
      <c r="K49" s="578" t="s">
        <v>990</v>
      </c>
      <c r="L49" s="686">
        <v>143</v>
      </c>
      <c r="M49" s="577">
        <v>30500</v>
      </c>
      <c r="N49" s="577">
        <v>18300</v>
      </c>
      <c r="O49" s="580" t="s">
        <v>990</v>
      </c>
      <c r="P49" s="695"/>
      <c r="Q49" s="582"/>
      <c r="R49" s="583"/>
    </row>
    <row r="50" spans="1:18" ht="15" customHeight="1">
      <c r="A50" s="3683"/>
      <c r="B50" s="697" t="s">
        <v>995</v>
      </c>
      <c r="C50" s="658"/>
      <c r="D50" s="3640"/>
      <c r="E50" s="3604"/>
      <c r="F50" s="3568"/>
      <c r="G50" s="3641"/>
      <c r="H50" s="698">
        <f>SUM(H48:H49)</f>
        <v>420</v>
      </c>
      <c r="I50" s="674"/>
      <c r="J50" s="674"/>
      <c r="K50" s="709" t="s">
        <v>1000</v>
      </c>
      <c r="L50" s="699">
        <f>SUM(L48:L49)</f>
        <v>431</v>
      </c>
      <c r="M50" s="674"/>
      <c r="N50" s="674"/>
      <c r="O50" s="672" t="s">
        <v>1001</v>
      </c>
      <c r="P50" s="701"/>
      <c r="Q50" s="674"/>
      <c r="R50" s="675"/>
    </row>
    <row r="51" spans="1:18" ht="15" customHeight="1">
      <c r="A51" s="3684" t="s">
        <v>1002</v>
      </c>
      <c r="B51" s="3653" t="s">
        <v>302</v>
      </c>
      <c r="C51" s="3672" t="s">
        <v>1003</v>
      </c>
      <c r="D51" s="3640"/>
      <c r="E51" s="3604"/>
      <c r="F51" s="3568"/>
      <c r="G51" s="3641"/>
      <c r="H51" s="710"/>
      <c r="I51" s="704"/>
      <c r="J51" s="704"/>
      <c r="K51" s="711"/>
      <c r="L51" s="712"/>
      <c r="M51" s="704"/>
      <c r="N51" s="713"/>
      <c r="O51" s="588"/>
      <c r="P51" s="714"/>
      <c r="Q51" s="577"/>
      <c r="R51" s="583"/>
    </row>
    <row r="52" spans="1:18" ht="15" customHeight="1">
      <c r="A52" s="3685"/>
      <c r="B52" s="3654"/>
      <c r="C52" s="3673"/>
      <c r="D52" s="3640"/>
      <c r="E52" s="3604"/>
      <c r="F52" s="3568"/>
      <c r="G52" s="3641"/>
      <c r="H52" s="715"/>
      <c r="I52" s="674"/>
      <c r="J52" s="674"/>
      <c r="K52" s="716"/>
      <c r="L52" s="717"/>
      <c r="M52" s="674"/>
      <c r="N52" s="669"/>
      <c r="O52" s="700"/>
      <c r="P52" s="718"/>
      <c r="Q52" s="669"/>
      <c r="R52" s="675"/>
    </row>
    <row r="53" spans="1:18" ht="15" customHeight="1">
      <c r="A53" s="3655" t="s">
        <v>1004</v>
      </c>
      <c r="B53" s="3613" t="s">
        <v>302</v>
      </c>
      <c r="C53" s="3658" t="s">
        <v>1005</v>
      </c>
      <c r="D53" s="3640"/>
      <c r="E53" s="3604"/>
      <c r="F53" s="3568"/>
      <c r="G53" s="3641"/>
      <c r="H53" s="708"/>
      <c r="I53" s="582"/>
      <c r="J53" s="582"/>
      <c r="K53" s="711"/>
      <c r="L53" s="719"/>
      <c r="M53" s="582"/>
      <c r="N53" s="577"/>
      <c r="O53" s="588"/>
      <c r="P53" s="720"/>
      <c r="Q53" s="577"/>
      <c r="R53" s="583"/>
    </row>
    <row r="54" spans="1:18" ht="15" customHeight="1">
      <c r="A54" s="3656"/>
      <c r="B54" s="3657"/>
      <c r="C54" s="3659"/>
      <c r="D54" s="3649"/>
      <c r="E54" s="3645"/>
      <c r="F54" s="3646"/>
      <c r="G54" s="3660"/>
      <c r="H54" s="691"/>
      <c r="I54" s="604"/>
      <c r="J54" s="604"/>
      <c r="K54" s="721"/>
      <c r="L54" s="722"/>
      <c r="M54" s="604"/>
      <c r="N54" s="629"/>
      <c r="O54" s="607"/>
      <c r="P54" s="496"/>
      <c r="Q54" s="629"/>
      <c r="R54" s="605"/>
    </row>
    <row r="55" spans="1:18" ht="15" customHeight="1">
      <c r="A55" s="3606" t="s">
        <v>1006</v>
      </c>
      <c r="B55" s="3612" t="s">
        <v>1007</v>
      </c>
      <c r="C55" s="693" t="s">
        <v>1008</v>
      </c>
      <c r="D55" s="3643">
        <v>8656</v>
      </c>
      <c r="E55" s="3634">
        <v>8656</v>
      </c>
      <c r="F55" s="3636">
        <v>1239</v>
      </c>
      <c r="G55" s="3629">
        <f>E55-F55</f>
        <v>7417</v>
      </c>
      <c r="H55" s="682">
        <v>620</v>
      </c>
      <c r="I55" s="569" t="s">
        <v>988</v>
      </c>
      <c r="J55" s="569" t="s">
        <v>988</v>
      </c>
      <c r="K55" s="570">
        <v>28045</v>
      </c>
      <c r="L55" s="683">
        <v>647</v>
      </c>
      <c r="M55" s="569" t="s">
        <v>998</v>
      </c>
      <c r="N55" s="569" t="s">
        <v>998</v>
      </c>
      <c r="O55" s="572">
        <v>31198</v>
      </c>
      <c r="P55" s="694"/>
      <c r="Q55" s="569"/>
      <c r="R55" s="574"/>
    </row>
    <row r="56" spans="1:18" ht="15" customHeight="1">
      <c r="A56" s="3662"/>
      <c r="B56" s="3631"/>
      <c r="C56" s="696" t="s">
        <v>1009</v>
      </c>
      <c r="D56" s="3601"/>
      <c r="E56" s="3604"/>
      <c r="F56" s="3568"/>
      <c r="G56" s="3571"/>
      <c r="H56" s="685">
        <v>430</v>
      </c>
      <c r="I56" s="577">
        <v>59000</v>
      </c>
      <c r="J56" s="577">
        <v>43800</v>
      </c>
      <c r="K56" s="578" t="s">
        <v>990</v>
      </c>
      <c r="L56" s="686">
        <v>430</v>
      </c>
      <c r="M56" s="577">
        <v>63500</v>
      </c>
      <c r="N56" s="577">
        <v>43200</v>
      </c>
      <c r="O56" s="580" t="s">
        <v>990</v>
      </c>
      <c r="P56" s="695"/>
      <c r="Q56" s="582"/>
      <c r="R56" s="583"/>
    </row>
    <row r="57" spans="1:18" ht="15" customHeight="1" thickBot="1">
      <c r="A57" s="3674"/>
      <c r="B57" s="723" t="s">
        <v>995</v>
      </c>
      <c r="C57" s="724"/>
      <c r="D57" s="3675"/>
      <c r="E57" s="3676"/>
      <c r="F57" s="3677"/>
      <c r="G57" s="3671"/>
      <c r="H57" s="725">
        <f>SUM(H55:H56)</f>
        <v>1050</v>
      </c>
      <c r="I57" s="726"/>
      <c r="J57" s="726"/>
      <c r="K57" s="727" t="s">
        <v>1010</v>
      </c>
      <c r="L57" s="728">
        <f>SUM(L55:L56)</f>
        <v>1077</v>
      </c>
      <c r="M57" s="726"/>
      <c r="N57" s="729">
        <v>-2000</v>
      </c>
      <c r="O57" s="730" t="s">
        <v>1011</v>
      </c>
      <c r="P57" s="731"/>
      <c r="Q57" s="726"/>
      <c r="R57" s="732"/>
    </row>
    <row r="58" spans="1:18">
      <c r="A58" s="733" t="s">
        <v>1012</v>
      </c>
      <c r="B58" s="28"/>
      <c r="C58" s="734"/>
      <c r="D58" s="188" t="s">
        <v>1013</v>
      </c>
      <c r="E58" s="28"/>
      <c r="F58" s="28"/>
      <c r="G58" s="28"/>
      <c r="H58" s="188"/>
      <c r="I58" s="28"/>
      <c r="J58" s="28"/>
    </row>
    <row r="59" spans="1:18">
      <c r="B59" s="735"/>
      <c r="C59" s="735"/>
      <c r="D59" s="735"/>
      <c r="E59" s="735"/>
      <c r="F59" s="735"/>
      <c r="G59" s="735"/>
      <c r="H59" s="735"/>
      <c r="I59" s="735"/>
      <c r="J59" s="735"/>
    </row>
    <row r="60" spans="1:18">
      <c r="A60" s="735"/>
      <c r="B60" s="735"/>
      <c r="C60" s="735"/>
      <c r="D60" s="735"/>
      <c r="E60" s="735"/>
      <c r="F60" s="735"/>
      <c r="G60" s="735"/>
      <c r="H60" s="735"/>
      <c r="I60" s="735"/>
      <c r="J60" s="735"/>
    </row>
  </sheetData>
  <mergeCells count="79">
    <mergeCell ref="G55:G57"/>
    <mergeCell ref="C51:C52"/>
    <mergeCell ref="G43:G54"/>
    <mergeCell ref="A55:A57"/>
    <mergeCell ref="B55:B56"/>
    <mergeCell ref="D55:D57"/>
    <mergeCell ref="E55:E57"/>
    <mergeCell ref="F55:F57"/>
    <mergeCell ref="A43:A47"/>
    <mergeCell ref="B43:B46"/>
    <mergeCell ref="D43:D54"/>
    <mergeCell ref="E43:E54"/>
    <mergeCell ref="F43:F54"/>
    <mergeCell ref="A48:A50"/>
    <mergeCell ref="B48:B49"/>
    <mergeCell ref="A51:A52"/>
    <mergeCell ref="B51:B52"/>
    <mergeCell ref="A53:A54"/>
    <mergeCell ref="B53:B54"/>
    <mergeCell ref="C53:C54"/>
    <mergeCell ref="G34:G35"/>
    <mergeCell ref="A37:A42"/>
    <mergeCell ref="B37:B41"/>
    <mergeCell ref="D37:D42"/>
    <mergeCell ref="E37:E42"/>
    <mergeCell ref="F37:F42"/>
    <mergeCell ref="G37:G42"/>
    <mergeCell ref="A32:A36"/>
    <mergeCell ref="B32:B33"/>
    <mergeCell ref="D32:D33"/>
    <mergeCell ref="E32:E33"/>
    <mergeCell ref="F32:F33"/>
    <mergeCell ref="G32:G33"/>
    <mergeCell ref="B34:B35"/>
    <mergeCell ref="D34:D35"/>
    <mergeCell ref="E34:E35"/>
    <mergeCell ref="F34:F35"/>
    <mergeCell ref="A27:A29"/>
    <mergeCell ref="B27:B28"/>
    <mergeCell ref="D27:D31"/>
    <mergeCell ref="E27:E31"/>
    <mergeCell ref="F27:F31"/>
    <mergeCell ref="G27:G31"/>
    <mergeCell ref="B22:B23"/>
    <mergeCell ref="D22:D23"/>
    <mergeCell ref="E22:E23"/>
    <mergeCell ref="F22:F23"/>
    <mergeCell ref="G22:G23"/>
    <mergeCell ref="B24:B25"/>
    <mergeCell ref="D24:D25"/>
    <mergeCell ref="E24:E25"/>
    <mergeCell ref="F24:F25"/>
    <mergeCell ref="G24:G25"/>
    <mergeCell ref="F14:F16"/>
    <mergeCell ref="G14:G16"/>
    <mergeCell ref="H14:H16"/>
    <mergeCell ref="L14:L16"/>
    <mergeCell ref="P14:P16"/>
    <mergeCell ref="A17:A21"/>
    <mergeCell ref="A11:A13"/>
    <mergeCell ref="A14:A16"/>
    <mergeCell ref="B14:B16"/>
    <mergeCell ref="C14:C16"/>
    <mergeCell ref="D14:D16"/>
    <mergeCell ref="E14:E16"/>
    <mergeCell ref="A5:A10"/>
    <mergeCell ref="B6:B8"/>
    <mergeCell ref="D6:D8"/>
    <mergeCell ref="E6:E8"/>
    <mergeCell ref="F6:F8"/>
    <mergeCell ref="G6:G8"/>
    <mergeCell ref="Q2:R2"/>
    <mergeCell ref="A3:A4"/>
    <mergeCell ref="B3:B4"/>
    <mergeCell ref="C3:C4"/>
    <mergeCell ref="D3:G3"/>
    <mergeCell ref="H3:K3"/>
    <mergeCell ref="L3:O3"/>
    <mergeCell ref="P3:R3"/>
  </mergeCells>
  <phoneticPr fontId="1"/>
  <printOptions horizontalCentered="1" verticalCentered="1"/>
  <pageMargins left="0.59055118110236227" right="0.59055118110236227" top="0.78740157480314965" bottom="0.78740157480314965" header="0.51181102362204722" footer="0.35433070866141736"/>
  <pageSetup paperSize="8" scale="85" firstPageNumber="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76C60-9511-47E3-AFE6-F4F676570D5D}">
  <sheetPr>
    <pageSetUpPr fitToPage="1"/>
  </sheetPr>
  <dimension ref="A1:S59"/>
  <sheetViews>
    <sheetView view="pageBreakPreview" zoomScale="85" zoomScaleNormal="100" zoomScaleSheetLayoutView="85" workbookViewId="0">
      <pane xSplit="2" ySplit="4" topLeftCell="C5" activePane="bottomRight" state="frozen"/>
      <selection pane="topRight"/>
      <selection pane="bottomLeft"/>
      <selection pane="bottomRight" activeCell="W30" sqref="W30"/>
    </sheetView>
  </sheetViews>
  <sheetFormatPr defaultColWidth="9" defaultRowHeight="13"/>
  <cols>
    <col min="1" max="1" width="10.26953125" customWidth="1"/>
    <col min="2" max="3" width="9.08984375" customWidth="1"/>
    <col min="4" max="5" width="9.6328125" customWidth="1"/>
    <col min="6" max="6" width="10.453125" bestFit="1" customWidth="1"/>
    <col min="7" max="8" width="9.6328125" customWidth="1"/>
    <col min="9" max="9" width="10.453125" bestFit="1" customWidth="1"/>
    <col min="10" max="11" width="9.6328125" customWidth="1"/>
    <col min="12" max="12" width="10.453125" bestFit="1" customWidth="1"/>
    <col min="13" max="14" width="9.6328125" customWidth="1"/>
    <col min="15" max="15" width="10.453125" bestFit="1" customWidth="1"/>
    <col min="16" max="17" width="9.6328125" customWidth="1"/>
    <col min="18" max="18" width="10.453125" bestFit="1" customWidth="1"/>
    <col min="19" max="19" width="9.6328125" customWidth="1"/>
  </cols>
  <sheetData>
    <row r="1" spans="1:19" ht="16.5" customHeight="1">
      <c r="A1" s="466" t="s">
        <v>1014</v>
      </c>
    </row>
    <row r="2" spans="1:19" ht="16.5" customHeight="1" thickBot="1">
      <c r="Q2" t="s">
        <v>932</v>
      </c>
      <c r="R2" s="3573" t="s">
        <v>933</v>
      </c>
      <c r="S2" s="3573"/>
    </row>
    <row r="3" spans="1:19" ht="16.5" customHeight="1">
      <c r="A3" s="3574" t="s">
        <v>316</v>
      </c>
      <c r="B3" s="3576" t="s">
        <v>52</v>
      </c>
      <c r="C3" s="3578" t="s">
        <v>934</v>
      </c>
      <c r="D3" s="3580" t="s">
        <v>1015</v>
      </c>
      <c r="E3" s="3581"/>
      <c r="F3" s="3581"/>
      <c r="G3" s="3582"/>
      <c r="H3" s="3580" t="s">
        <v>1016</v>
      </c>
      <c r="I3" s="3585"/>
      <c r="J3" s="3587"/>
      <c r="K3" s="3584" t="s">
        <v>1016</v>
      </c>
      <c r="L3" s="3585"/>
      <c r="M3" s="3586"/>
      <c r="N3" s="3580" t="s">
        <v>1016</v>
      </c>
      <c r="O3" s="3585"/>
      <c r="P3" s="3586"/>
      <c r="Q3" s="3580" t="s">
        <v>1017</v>
      </c>
      <c r="R3" s="3585"/>
      <c r="S3" s="3587"/>
    </row>
    <row r="4" spans="1:19" ht="24" customHeight="1">
      <c r="A4" s="3575"/>
      <c r="B4" s="3577"/>
      <c r="C4" s="3579"/>
      <c r="D4" s="558" t="s">
        <v>1018</v>
      </c>
      <c r="E4" s="736" t="s">
        <v>1019</v>
      </c>
      <c r="F4" s="736" t="s">
        <v>1020</v>
      </c>
      <c r="G4" s="561" t="s">
        <v>1021</v>
      </c>
      <c r="H4" s="558" t="s">
        <v>1018</v>
      </c>
      <c r="I4" s="736" t="s">
        <v>1020</v>
      </c>
      <c r="J4" s="559" t="s">
        <v>1021</v>
      </c>
      <c r="K4" s="560" t="s">
        <v>1018</v>
      </c>
      <c r="L4" s="736" t="s">
        <v>1020</v>
      </c>
      <c r="M4" s="561" t="s">
        <v>1021</v>
      </c>
      <c r="N4" s="558" t="s">
        <v>1018</v>
      </c>
      <c r="O4" s="736" t="s">
        <v>1020</v>
      </c>
      <c r="P4" s="561" t="s">
        <v>1021</v>
      </c>
      <c r="Q4" s="558" t="s">
        <v>1018</v>
      </c>
      <c r="R4" s="736" t="s">
        <v>1020</v>
      </c>
      <c r="S4" s="559" t="s">
        <v>1021</v>
      </c>
    </row>
    <row r="5" spans="1:19" ht="15" customHeight="1">
      <c r="A5" s="3663" t="s">
        <v>113</v>
      </c>
      <c r="B5" s="562" t="s">
        <v>947</v>
      </c>
      <c r="C5" s="610" t="s">
        <v>153</v>
      </c>
      <c r="D5" s="631"/>
      <c r="E5" s="737"/>
      <c r="F5" s="737"/>
      <c r="G5" s="572"/>
      <c r="H5" s="631"/>
      <c r="I5" s="737"/>
      <c r="J5" s="570"/>
      <c r="K5" s="738"/>
      <c r="L5" s="737"/>
      <c r="M5" s="739"/>
      <c r="N5" s="617"/>
      <c r="O5" s="737"/>
      <c r="P5" s="739"/>
      <c r="Q5" s="617"/>
      <c r="R5" s="737"/>
      <c r="S5" s="574"/>
    </row>
    <row r="6" spans="1:19" ht="15" customHeight="1">
      <c r="A6" s="3662"/>
      <c r="B6" s="3686" t="s">
        <v>948</v>
      </c>
      <c r="C6" s="740" t="s">
        <v>949</v>
      </c>
      <c r="D6" s="638"/>
      <c r="E6" s="741"/>
      <c r="F6" s="741"/>
      <c r="G6" s="580"/>
      <c r="H6" s="638"/>
      <c r="I6" s="741"/>
      <c r="J6" s="578"/>
      <c r="K6" s="742"/>
      <c r="L6" s="743"/>
      <c r="M6" s="588"/>
      <c r="N6" s="581"/>
      <c r="O6" s="743"/>
      <c r="P6" s="588"/>
      <c r="Q6" s="581"/>
      <c r="R6" s="743"/>
      <c r="S6" s="583"/>
    </row>
    <row r="7" spans="1:19" ht="15" customHeight="1">
      <c r="A7" s="3662"/>
      <c r="B7" s="3686"/>
      <c r="C7" s="633" t="s">
        <v>160</v>
      </c>
      <c r="D7" s="638"/>
      <c r="E7" s="743"/>
      <c r="F7" s="744"/>
      <c r="G7" s="587"/>
      <c r="H7" s="638"/>
      <c r="I7" s="744"/>
      <c r="J7" s="585"/>
      <c r="K7" s="742"/>
      <c r="L7" s="743"/>
      <c r="M7" s="588"/>
      <c r="N7" s="581"/>
      <c r="O7" s="743"/>
      <c r="P7" s="588"/>
      <c r="Q7" s="581"/>
      <c r="R7" s="743"/>
      <c r="S7" s="583"/>
    </row>
    <row r="8" spans="1:19" ht="15" customHeight="1">
      <c r="A8" s="3662"/>
      <c r="B8" s="3686"/>
      <c r="C8" s="633" t="s">
        <v>15</v>
      </c>
      <c r="D8" s="638"/>
      <c r="E8" s="743"/>
      <c r="F8" s="743"/>
      <c r="G8" s="588"/>
      <c r="H8" s="638"/>
      <c r="I8" s="743"/>
      <c r="J8" s="583"/>
      <c r="K8" s="742"/>
      <c r="L8" s="743"/>
      <c r="M8" s="588"/>
      <c r="N8" s="581"/>
      <c r="O8" s="743"/>
      <c r="P8" s="588"/>
      <c r="Q8" s="581"/>
      <c r="R8" s="743"/>
      <c r="S8" s="583"/>
    </row>
    <row r="9" spans="1:19" ht="15" customHeight="1">
      <c r="A9" s="3662"/>
      <c r="B9" s="632" t="s">
        <v>16</v>
      </c>
      <c r="C9" s="633"/>
      <c r="D9" s="638"/>
      <c r="E9" s="743"/>
      <c r="F9" s="743"/>
      <c r="G9" s="588"/>
      <c r="H9" s="638"/>
      <c r="I9" s="743"/>
      <c r="J9" s="583"/>
      <c r="K9" s="742"/>
      <c r="L9" s="743"/>
      <c r="M9" s="588"/>
      <c r="N9" s="581"/>
      <c r="O9" s="743"/>
      <c r="P9" s="588"/>
      <c r="Q9" s="581"/>
      <c r="R9" s="743"/>
      <c r="S9" s="583"/>
    </row>
    <row r="10" spans="1:19" ht="15" customHeight="1">
      <c r="A10" s="3575"/>
      <c r="B10" s="745" t="s">
        <v>953</v>
      </c>
      <c r="C10" s="746"/>
      <c r="D10" s="747"/>
      <c r="E10" s="748"/>
      <c r="F10" s="748"/>
      <c r="G10" s="607"/>
      <c r="H10" s="747"/>
      <c r="I10" s="748"/>
      <c r="J10" s="605"/>
      <c r="K10" s="749"/>
      <c r="L10" s="748"/>
      <c r="M10" s="607"/>
      <c r="N10" s="750"/>
      <c r="O10" s="748"/>
      <c r="P10" s="607"/>
      <c r="Q10" s="750"/>
      <c r="R10" s="748"/>
      <c r="S10" s="605"/>
    </row>
    <row r="11" spans="1:19" ht="15" customHeight="1">
      <c r="A11" s="3606" t="s">
        <v>713</v>
      </c>
      <c r="B11" s="609" t="s">
        <v>17</v>
      </c>
      <c r="C11" s="610"/>
      <c r="D11" s="631"/>
      <c r="E11" s="737"/>
      <c r="F11" s="737"/>
      <c r="G11" s="572"/>
      <c r="H11" s="631"/>
      <c r="I11" s="737"/>
      <c r="J11" s="574"/>
      <c r="K11" s="738"/>
      <c r="L11" s="737"/>
      <c r="M11" s="739"/>
      <c r="N11" s="617"/>
      <c r="O11" s="737"/>
      <c r="P11" s="739"/>
      <c r="Q11" s="617"/>
      <c r="R11" s="737"/>
      <c r="S11" s="574"/>
    </row>
    <row r="12" spans="1:19" ht="15" customHeight="1">
      <c r="A12" s="3682"/>
      <c r="B12" s="632" t="s">
        <v>954</v>
      </c>
      <c r="C12" s="633"/>
      <c r="D12" s="638"/>
      <c r="E12" s="741"/>
      <c r="F12" s="741"/>
      <c r="G12" s="580"/>
      <c r="H12" s="638"/>
      <c r="I12" s="743"/>
      <c r="J12" s="583"/>
      <c r="K12" s="742"/>
      <c r="L12" s="743"/>
      <c r="M12" s="588"/>
      <c r="N12" s="581"/>
      <c r="O12" s="743"/>
      <c r="P12" s="588"/>
      <c r="Q12" s="581"/>
      <c r="R12" s="743"/>
      <c r="S12" s="583"/>
    </row>
    <row r="13" spans="1:19" ht="15" customHeight="1">
      <c r="A13" s="3687"/>
      <c r="B13" s="597" t="s">
        <v>953</v>
      </c>
      <c r="C13" s="598"/>
      <c r="D13" s="603"/>
      <c r="E13" s="748"/>
      <c r="F13" s="751"/>
      <c r="G13" s="628"/>
      <c r="H13" s="603"/>
      <c r="I13" s="748"/>
      <c r="J13" s="605"/>
      <c r="K13" s="752"/>
      <c r="L13" s="748"/>
      <c r="M13" s="607"/>
      <c r="N13" s="608"/>
      <c r="O13" s="748"/>
      <c r="P13" s="607"/>
      <c r="Q13" s="608"/>
      <c r="R13" s="748"/>
      <c r="S13" s="605"/>
    </row>
    <row r="14" spans="1:19" ht="15" customHeight="1">
      <c r="A14" s="3663" t="s">
        <v>8</v>
      </c>
      <c r="B14" s="3612" t="s">
        <v>20</v>
      </c>
      <c r="C14" s="563"/>
      <c r="D14" s="3691"/>
      <c r="E14" s="737"/>
      <c r="F14" s="737"/>
      <c r="G14" s="572"/>
      <c r="H14" s="3691"/>
      <c r="I14" s="737"/>
      <c r="J14" s="574"/>
      <c r="K14" s="3694"/>
      <c r="L14" s="737"/>
      <c r="M14" s="739"/>
      <c r="N14" s="3697"/>
      <c r="O14" s="737"/>
      <c r="P14" s="739"/>
      <c r="Q14" s="3700"/>
      <c r="R14" s="737"/>
      <c r="S14" s="574"/>
    </row>
    <row r="15" spans="1:19" ht="15" customHeight="1">
      <c r="A15" s="3678"/>
      <c r="B15" s="3689"/>
      <c r="C15" s="753"/>
      <c r="D15" s="3692"/>
      <c r="E15" s="741"/>
      <c r="F15" s="741"/>
      <c r="G15" s="580"/>
      <c r="H15" s="3692"/>
      <c r="I15" s="743"/>
      <c r="J15" s="583"/>
      <c r="K15" s="3695"/>
      <c r="L15" s="743"/>
      <c r="M15" s="588"/>
      <c r="N15" s="3698"/>
      <c r="O15" s="743"/>
      <c r="P15" s="588"/>
      <c r="Q15" s="3701"/>
      <c r="R15" s="743"/>
      <c r="S15" s="583"/>
    </row>
    <row r="16" spans="1:19" ht="15" customHeight="1">
      <c r="A16" s="3688"/>
      <c r="B16" s="3690"/>
      <c r="C16" s="754"/>
      <c r="D16" s="3693"/>
      <c r="E16" s="748"/>
      <c r="F16" s="751"/>
      <c r="G16" s="628"/>
      <c r="H16" s="3693"/>
      <c r="I16" s="748"/>
      <c r="J16" s="605"/>
      <c r="K16" s="3696"/>
      <c r="L16" s="748"/>
      <c r="M16" s="607"/>
      <c r="N16" s="3699"/>
      <c r="O16" s="748"/>
      <c r="P16" s="607"/>
      <c r="Q16" s="3702"/>
      <c r="R16" s="748"/>
      <c r="S16" s="605"/>
    </row>
    <row r="17" spans="1:19" ht="15" customHeight="1">
      <c r="A17" s="3606" t="s">
        <v>959</v>
      </c>
      <c r="B17" s="609" t="s">
        <v>19</v>
      </c>
      <c r="C17" s="610"/>
      <c r="D17" s="631">
        <v>1314.1</v>
      </c>
      <c r="E17" s="737" t="s">
        <v>651</v>
      </c>
      <c r="F17" s="737" t="s">
        <v>651</v>
      </c>
      <c r="G17" s="572">
        <v>32192</v>
      </c>
      <c r="H17" s="631">
        <v>1311</v>
      </c>
      <c r="I17" s="737" t="s">
        <v>651</v>
      </c>
      <c r="J17" s="570">
        <v>34005</v>
      </c>
      <c r="K17" s="738"/>
      <c r="L17" s="737"/>
      <c r="M17" s="739"/>
      <c r="N17" s="617"/>
      <c r="O17" s="737"/>
      <c r="P17" s="739"/>
      <c r="Q17" s="617"/>
      <c r="R17" s="737"/>
      <c r="S17" s="574"/>
    </row>
    <row r="18" spans="1:19" ht="15" customHeight="1">
      <c r="A18" s="3607"/>
      <c r="B18" s="632" t="s">
        <v>59</v>
      </c>
      <c r="C18" s="633"/>
      <c r="D18" s="638">
        <v>3273</v>
      </c>
      <c r="E18" s="755">
        <v>394000</v>
      </c>
      <c r="F18" s="755">
        <v>335100</v>
      </c>
      <c r="G18" s="580" t="s">
        <v>950</v>
      </c>
      <c r="H18" s="638">
        <v>3273</v>
      </c>
      <c r="I18" s="755">
        <v>335100</v>
      </c>
      <c r="J18" s="578" t="s">
        <v>950</v>
      </c>
      <c r="K18" s="742"/>
      <c r="L18" s="743"/>
      <c r="M18" s="588"/>
      <c r="N18" s="581"/>
      <c r="O18" s="743"/>
      <c r="P18" s="588"/>
      <c r="Q18" s="581"/>
      <c r="R18" s="743"/>
      <c r="S18" s="583"/>
    </row>
    <row r="19" spans="1:19" ht="15" customHeight="1">
      <c r="A19" s="3607"/>
      <c r="B19" s="632" t="s">
        <v>60</v>
      </c>
      <c r="C19" s="633"/>
      <c r="D19" s="638">
        <v>735.1</v>
      </c>
      <c r="E19" s="743"/>
      <c r="F19" s="744">
        <v>-4900</v>
      </c>
      <c r="G19" s="587" t="s">
        <v>1022</v>
      </c>
      <c r="H19" s="638">
        <v>735</v>
      </c>
      <c r="I19" s="744">
        <v>-4900</v>
      </c>
      <c r="J19" s="585" t="s">
        <v>1023</v>
      </c>
      <c r="K19" s="742"/>
      <c r="L19" s="743"/>
      <c r="M19" s="588"/>
      <c r="N19" s="581"/>
      <c r="O19" s="743"/>
      <c r="P19" s="588"/>
      <c r="Q19" s="581"/>
      <c r="R19" s="743"/>
      <c r="S19" s="583"/>
    </row>
    <row r="20" spans="1:19" ht="15" customHeight="1">
      <c r="A20" s="3607"/>
      <c r="B20" s="632" t="s">
        <v>61</v>
      </c>
      <c r="C20" s="633"/>
      <c r="D20" s="638">
        <v>596</v>
      </c>
      <c r="E20" s="743"/>
      <c r="F20" s="743"/>
      <c r="G20" s="588"/>
      <c r="H20" s="638">
        <v>596</v>
      </c>
      <c r="I20" s="743"/>
      <c r="J20" s="583"/>
      <c r="K20" s="742"/>
      <c r="L20" s="743"/>
      <c r="M20" s="588"/>
      <c r="N20" s="581"/>
      <c r="O20" s="743"/>
      <c r="P20" s="588"/>
      <c r="Q20" s="581"/>
      <c r="R20" s="743"/>
      <c r="S20" s="583"/>
    </row>
    <row r="21" spans="1:19" ht="15" customHeight="1">
      <c r="A21" s="3608"/>
      <c r="B21" s="597" t="s">
        <v>953</v>
      </c>
      <c r="C21" s="598"/>
      <c r="D21" s="603">
        <f>SUM(D17:D20)</f>
        <v>5918.2000000000007</v>
      </c>
      <c r="E21" s="748"/>
      <c r="F21" s="748"/>
      <c r="G21" s="607"/>
      <c r="H21" s="603">
        <f>SUM(H17:H20)</f>
        <v>5915</v>
      </c>
      <c r="I21" s="748"/>
      <c r="J21" s="605"/>
      <c r="K21" s="752"/>
      <c r="L21" s="748"/>
      <c r="M21" s="607"/>
      <c r="N21" s="608"/>
      <c r="O21" s="748"/>
      <c r="P21" s="607"/>
      <c r="Q21" s="608"/>
      <c r="R21" s="748"/>
      <c r="S21" s="605"/>
    </row>
    <row r="22" spans="1:19" ht="15" customHeight="1">
      <c r="A22" s="756" t="s">
        <v>962</v>
      </c>
      <c r="B22" s="3612" t="s">
        <v>21</v>
      </c>
      <c r="C22" s="563" t="s">
        <v>21</v>
      </c>
      <c r="D22" s="568">
        <v>5475</v>
      </c>
      <c r="E22" s="737" t="s">
        <v>651</v>
      </c>
      <c r="F22" s="737" t="s">
        <v>651</v>
      </c>
      <c r="G22" s="572">
        <v>31905</v>
      </c>
      <c r="H22" s="573"/>
      <c r="I22" s="737"/>
      <c r="J22" s="570"/>
      <c r="K22" s="757"/>
      <c r="L22" s="737"/>
      <c r="M22" s="739"/>
      <c r="N22" s="617"/>
      <c r="O22" s="737"/>
      <c r="P22" s="739"/>
      <c r="Q22" s="617"/>
      <c r="R22" s="737"/>
      <c r="S22" s="574"/>
    </row>
    <row r="23" spans="1:19" ht="20.5">
      <c r="A23" s="758" t="s">
        <v>963</v>
      </c>
      <c r="B23" s="3631"/>
      <c r="C23" s="646" t="s">
        <v>23</v>
      </c>
      <c r="D23" s="759"/>
      <c r="E23" s="755">
        <v>360000</v>
      </c>
      <c r="F23" s="755">
        <v>301000</v>
      </c>
      <c r="G23" s="580" t="s">
        <v>950</v>
      </c>
      <c r="H23" s="760"/>
      <c r="I23" s="755"/>
      <c r="J23" s="578"/>
      <c r="K23" s="761"/>
      <c r="L23" s="743"/>
      <c r="M23" s="588"/>
      <c r="N23" s="760"/>
      <c r="O23" s="743"/>
      <c r="P23" s="588"/>
      <c r="Q23" s="760"/>
      <c r="R23" s="743"/>
      <c r="S23" s="583"/>
    </row>
    <row r="24" spans="1:19" ht="15" customHeight="1">
      <c r="A24" s="650" t="s">
        <v>962</v>
      </c>
      <c r="B24" s="3703" t="s">
        <v>22</v>
      </c>
      <c r="C24" s="646" t="s">
        <v>22</v>
      </c>
      <c r="D24" s="759">
        <v>2100</v>
      </c>
      <c r="E24" s="743"/>
      <c r="F24" s="744"/>
      <c r="G24" s="587" t="s">
        <v>1024</v>
      </c>
      <c r="H24" s="760"/>
      <c r="I24" s="744"/>
      <c r="J24" s="585"/>
      <c r="K24" s="761"/>
      <c r="L24" s="743"/>
      <c r="M24" s="588"/>
      <c r="N24" s="760"/>
      <c r="O24" s="743"/>
      <c r="P24" s="588"/>
      <c r="Q24" s="760"/>
      <c r="R24" s="743"/>
      <c r="S24" s="583"/>
    </row>
    <row r="25" spans="1:19" ht="20.5">
      <c r="A25" s="653" t="s">
        <v>967</v>
      </c>
      <c r="B25" s="3631"/>
      <c r="C25" s="619" t="s">
        <v>168</v>
      </c>
      <c r="D25" s="639"/>
      <c r="E25" s="743"/>
      <c r="F25" s="743"/>
      <c r="G25" s="588"/>
      <c r="H25" s="762"/>
      <c r="I25" s="743"/>
      <c r="J25" s="583"/>
      <c r="K25" s="763"/>
      <c r="L25" s="743"/>
      <c r="M25" s="588"/>
      <c r="N25" s="581"/>
      <c r="O25" s="743"/>
      <c r="P25" s="588"/>
      <c r="Q25" s="581"/>
      <c r="R25" s="743"/>
      <c r="S25" s="583"/>
    </row>
    <row r="26" spans="1:19" ht="15" customHeight="1">
      <c r="A26" s="656"/>
      <c r="B26" s="597" t="s">
        <v>953</v>
      </c>
      <c r="C26" s="598"/>
      <c r="D26" s="603">
        <f>SUM(D22:D24)</f>
        <v>7575</v>
      </c>
      <c r="E26" s="748"/>
      <c r="F26" s="748"/>
      <c r="G26" s="628"/>
      <c r="H26" s="603"/>
      <c r="I26" s="748"/>
      <c r="J26" s="605"/>
      <c r="K26" s="764"/>
      <c r="L26" s="748"/>
      <c r="M26" s="607"/>
      <c r="N26" s="608"/>
      <c r="O26" s="748"/>
      <c r="P26" s="607"/>
      <c r="Q26" s="608"/>
      <c r="R26" s="748"/>
      <c r="S26" s="605"/>
    </row>
    <row r="27" spans="1:19" ht="15" customHeight="1">
      <c r="A27" s="3606" t="s">
        <v>968</v>
      </c>
      <c r="B27" s="3612" t="s">
        <v>465</v>
      </c>
      <c r="C27" s="765" t="s">
        <v>465</v>
      </c>
      <c r="D27" s="766">
        <v>6103</v>
      </c>
      <c r="E27" s="737" t="s">
        <v>651</v>
      </c>
      <c r="F27" s="737" t="s">
        <v>651</v>
      </c>
      <c r="G27" s="572">
        <v>31594</v>
      </c>
      <c r="H27" s="631">
        <v>6103.6</v>
      </c>
      <c r="I27" s="737" t="s">
        <v>651</v>
      </c>
      <c r="J27" s="570">
        <v>32381</v>
      </c>
      <c r="K27" s="616">
        <v>6103.6</v>
      </c>
      <c r="L27" s="737" t="s">
        <v>651</v>
      </c>
      <c r="M27" s="572">
        <v>32927</v>
      </c>
      <c r="N27" s="631">
        <v>6103.6</v>
      </c>
      <c r="O27" s="737" t="s">
        <v>651</v>
      </c>
      <c r="P27" s="572">
        <v>33613</v>
      </c>
      <c r="Q27" s="631">
        <v>6124</v>
      </c>
      <c r="R27" s="737" t="s">
        <v>651</v>
      </c>
      <c r="S27" s="570">
        <v>33813</v>
      </c>
    </row>
    <row r="28" spans="1:19" ht="15" customHeight="1">
      <c r="A28" s="3682"/>
      <c r="B28" s="3631"/>
      <c r="C28" s="584" t="s">
        <v>63</v>
      </c>
      <c r="D28" s="576">
        <v>3725</v>
      </c>
      <c r="E28" s="755">
        <v>688000</v>
      </c>
      <c r="F28" s="755">
        <v>625100</v>
      </c>
      <c r="G28" s="580" t="s">
        <v>950</v>
      </c>
      <c r="H28" s="638">
        <v>3724.6</v>
      </c>
      <c r="I28" s="741">
        <v>625100</v>
      </c>
      <c r="J28" s="578" t="s">
        <v>950</v>
      </c>
      <c r="K28" s="579">
        <v>3747.3</v>
      </c>
      <c r="L28" s="741">
        <v>625100</v>
      </c>
      <c r="M28" s="580" t="s">
        <v>950</v>
      </c>
      <c r="N28" s="638">
        <v>3792.8</v>
      </c>
      <c r="O28" s="741">
        <v>625100</v>
      </c>
      <c r="P28" s="580" t="s">
        <v>950</v>
      </c>
      <c r="Q28" s="638">
        <v>3793</v>
      </c>
      <c r="R28" s="741">
        <v>625100</v>
      </c>
      <c r="S28" s="578" t="s">
        <v>950</v>
      </c>
    </row>
    <row r="29" spans="1:19" ht="15" customHeight="1">
      <c r="A29" s="3704"/>
      <c r="B29" s="767" t="s">
        <v>969</v>
      </c>
      <c r="C29" s="667"/>
      <c r="D29" s="668">
        <f>SUM(D27:D28)</f>
        <v>9828</v>
      </c>
      <c r="E29" s="768"/>
      <c r="F29" s="769">
        <v>-10000</v>
      </c>
      <c r="G29" s="770" t="s">
        <v>1025</v>
      </c>
      <c r="H29" s="668">
        <f>SUM(H27:H28)</f>
        <v>9828.2000000000007</v>
      </c>
      <c r="I29" s="769">
        <v>-10000</v>
      </c>
      <c r="J29" s="771" t="s">
        <v>1026</v>
      </c>
      <c r="K29" s="772">
        <f>SUM(K27:K28)</f>
        <v>9850.9000000000015</v>
      </c>
      <c r="L29" s="773">
        <v>-9970</v>
      </c>
      <c r="M29" s="770" t="s">
        <v>1027</v>
      </c>
      <c r="N29" s="774">
        <f>SUM(N27:N28)</f>
        <v>9896.4000000000015</v>
      </c>
      <c r="O29" s="773">
        <v>-8070</v>
      </c>
      <c r="P29" s="770" t="s">
        <v>1028</v>
      </c>
      <c r="Q29" s="774">
        <f>SUM(Q27:Q28)</f>
        <v>9917</v>
      </c>
      <c r="R29" s="773">
        <v>-8070</v>
      </c>
      <c r="S29" s="771" t="s">
        <v>1029</v>
      </c>
    </row>
    <row r="30" spans="1:19" ht="20.5">
      <c r="A30" s="676" t="s">
        <v>972</v>
      </c>
      <c r="B30" s="677" t="s">
        <v>973</v>
      </c>
      <c r="C30" s="667" t="s">
        <v>24</v>
      </c>
      <c r="D30" s="668"/>
      <c r="E30" s="775"/>
      <c r="F30" s="775"/>
      <c r="G30" s="679"/>
      <c r="H30" s="668"/>
      <c r="I30" s="776"/>
      <c r="J30" s="678"/>
      <c r="K30" s="671"/>
      <c r="L30" s="776"/>
      <c r="M30" s="679"/>
      <c r="N30" s="673"/>
      <c r="O30" s="776"/>
      <c r="P30" s="679"/>
      <c r="Q30" s="673"/>
      <c r="R30" s="776"/>
      <c r="S30" s="678"/>
    </row>
    <row r="31" spans="1:19" ht="20.5">
      <c r="A31" s="653" t="s">
        <v>974</v>
      </c>
      <c r="B31" s="680" t="s">
        <v>973</v>
      </c>
      <c r="C31" s="681" t="s">
        <v>25</v>
      </c>
      <c r="E31" s="748"/>
      <c r="F31" s="748"/>
      <c r="G31" s="607"/>
      <c r="I31" s="748"/>
      <c r="J31" s="605"/>
      <c r="K31" s="777"/>
      <c r="L31" s="748"/>
      <c r="M31" s="607"/>
      <c r="O31" s="748"/>
      <c r="P31" s="607"/>
      <c r="R31" s="748"/>
      <c r="S31" s="605"/>
    </row>
    <row r="32" spans="1:19" ht="15" customHeight="1">
      <c r="A32" s="3663" t="s">
        <v>121</v>
      </c>
      <c r="B32" s="3705" t="s">
        <v>27</v>
      </c>
      <c r="C32" s="765" t="s">
        <v>27</v>
      </c>
      <c r="D32" s="766"/>
      <c r="E32" s="737"/>
      <c r="F32" s="737"/>
      <c r="G32" s="572"/>
      <c r="H32" s="766"/>
      <c r="I32" s="737"/>
      <c r="J32" s="570"/>
      <c r="K32" s="778"/>
      <c r="L32" s="737"/>
      <c r="M32" s="739"/>
      <c r="N32" s="779"/>
      <c r="O32" s="737"/>
      <c r="P32" s="739"/>
      <c r="Q32" s="779"/>
      <c r="R32" s="737"/>
      <c r="S32" s="574"/>
    </row>
    <row r="33" spans="1:19" ht="15" customHeight="1">
      <c r="A33" s="3662"/>
      <c r="B33" s="3706"/>
      <c r="C33" s="584" t="s">
        <v>28</v>
      </c>
      <c r="D33" s="576"/>
      <c r="E33" s="741"/>
      <c r="F33" s="741"/>
      <c r="G33" s="580"/>
      <c r="H33" s="576"/>
      <c r="I33" s="741"/>
      <c r="J33" s="578"/>
      <c r="K33" s="780"/>
      <c r="L33" s="743"/>
      <c r="M33" s="588"/>
      <c r="N33" s="781"/>
      <c r="O33" s="743"/>
      <c r="P33" s="588"/>
      <c r="Q33" s="781"/>
      <c r="R33" s="743"/>
      <c r="S33" s="583"/>
    </row>
    <row r="34" spans="1:19" ht="15" customHeight="1">
      <c r="A34" s="3662"/>
      <c r="B34" s="3706" t="s">
        <v>64</v>
      </c>
      <c r="C34" s="584" t="s">
        <v>64</v>
      </c>
      <c r="D34" s="576"/>
      <c r="E34" s="743"/>
      <c r="F34" s="744"/>
      <c r="G34" s="587"/>
      <c r="H34" s="576"/>
      <c r="I34" s="744"/>
      <c r="J34" s="585"/>
      <c r="K34" s="780"/>
      <c r="L34" s="743"/>
      <c r="M34" s="588"/>
      <c r="N34" s="781"/>
      <c r="O34" s="743"/>
      <c r="P34" s="588"/>
      <c r="Q34" s="781"/>
      <c r="R34" s="743"/>
      <c r="S34" s="583"/>
    </row>
    <row r="35" spans="1:19" ht="15" customHeight="1">
      <c r="A35" s="3662"/>
      <c r="B35" s="3706"/>
      <c r="C35" s="584" t="s">
        <v>65</v>
      </c>
      <c r="D35" s="576"/>
      <c r="E35" s="743"/>
      <c r="F35" s="743"/>
      <c r="G35" s="588"/>
      <c r="H35" s="576"/>
      <c r="I35" s="743"/>
      <c r="J35" s="583"/>
      <c r="K35" s="780"/>
      <c r="L35" s="743"/>
      <c r="M35" s="588"/>
      <c r="N35" s="781"/>
      <c r="O35" s="743"/>
      <c r="P35" s="588"/>
      <c r="Q35" s="781"/>
      <c r="R35" s="743"/>
      <c r="S35" s="583"/>
    </row>
    <row r="36" spans="1:19" ht="15" customHeight="1">
      <c r="A36" s="3575"/>
      <c r="B36" s="597" t="s">
        <v>953</v>
      </c>
      <c r="C36" s="598"/>
      <c r="D36" s="603"/>
      <c r="E36" s="748"/>
      <c r="F36" s="748"/>
      <c r="G36" s="607"/>
      <c r="H36" s="603"/>
      <c r="I36" s="748"/>
      <c r="J36" s="605"/>
      <c r="K36" s="606"/>
      <c r="L36" s="748"/>
      <c r="M36" s="607"/>
      <c r="N36" s="608"/>
      <c r="O36" s="748"/>
      <c r="P36" s="607"/>
      <c r="Q36" s="608"/>
      <c r="R36" s="748"/>
      <c r="S36" s="605"/>
    </row>
    <row r="37" spans="1:19" ht="15" customHeight="1">
      <c r="A37" s="3606" t="s">
        <v>979</v>
      </c>
      <c r="B37" s="3707" t="s">
        <v>40</v>
      </c>
      <c r="C37" s="610" t="s">
        <v>482</v>
      </c>
      <c r="D37" s="631"/>
      <c r="E37" s="737"/>
      <c r="F37" s="737"/>
      <c r="G37" s="572"/>
      <c r="H37" s="631"/>
      <c r="I37" s="737"/>
      <c r="J37" s="570"/>
      <c r="K37" s="616"/>
      <c r="L37" s="737"/>
      <c r="M37" s="739"/>
      <c r="N37" s="617"/>
      <c r="O37" s="737"/>
      <c r="P37" s="739"/>
      <c r="Q37" s="617"/>
      <c r="R37" s="737"/>
      <c r="S37" s="574"/>
    </row>
    <row r="38" spans="1:19" ht="15" customHeight="1">
      <c r="A38" s="3662"/>
      <c r="B38" s="3708"/>
      <c r="C38" s="633" t="s">
        <v>980</v>
      </c>
      <c r="D38" s="638"/>
      <c r="E38" s="741"/>
      <c r="F38" s="741"/>
      <c r="G38" s="580"/>
      <c r="H38" s="638"/>
      <c r="I38" s="741"/>
      <c r="J38" s="578"/>
      <c r="K38" s="579"/>
      <c r="L38" s="743"/>
      <c r="M38" s="588"/>
      <c r="N38" s="581"/>
      <c r="O38" s="743"/>
      <c r="P38" s="588"/>
      <c r="Q38" s="581"/>
      <c r="R38" s="743"/>
      <c r="S38" s="583"/>
    </row>
    <row r="39" spans="1:19" ht="15" customHeight="1">
      <c r="A39" s="3662"/>
      <c r="B39" s="3708"/>
      <c r="C39" s="633" t="s">
        <v>981</v>
      </c>
      <c r="D39" s="638"/>
      <c r="E39" s="743"/>
      <c r="F39" s="744"/>
      <c r="G39" s="587"/>
      <c r="H39" s="638"/>
      <c r="I39" s="744"/>
      <c r="J39" s="585"/>
      <c r="K39" s="579"/>
      <c r="L39" s="743"/>
      <c r="M39" s="588"/>
      <c r="N39" s="581"/>
      <c r="O39" s="743"/>
      <c r="P39" s="588"/>
      <c r="Q39" s="581"/>
      <c r="R39" s="743"/>
      <c r="S39" s="583"/>
    </row>
    <row r="40" spans="1:19" ht="15" customHeight="1">
      <c r="A40" s="3662"/>
      <c r="B40" s="3708"/>
      <c r="C40" s="633" t="s">
        <v>985</v>
      </c>
      <c r="D40" s="638"/>
      <c r="E40" s="743"/>
      <c r="F40" s="743"/>
      <c r="G40" s="588"/>
      <c r="H40" s="638"/>
      <c r="I40" s="743"/>
      <c r="J40" s="583"/>
      <c r="K40" s="579"/>
      <c r="L40" s="743"/>
      <c r="M40" s="588"/>
      <c r="N40" s="581"/>
      <c r="O40" s="743"/>
      <c r="P40" s="588"/>
      <c r="Q40" s="581"/>
      <c r="R40" s="743"/>
      <c r="S40" s="583"/>
    </row>
    <row r="41" spans="1:19" ht="15" customHeight="1">
      <c r="A41" s="3662"/>
      <c r="B41" s="3708"/>
      <c r="C41" s="633" t="s">
        <v>194</v>
      </c>
      <c r="D41" s="638"/>
      <c r="E41" s="743"/>
      <c r="F41" s="743"/>
      <c r="G41" s="588"/>
      <c r="H41" s="638"/>
      <c r="I41" s="743"/>
      <c r="J41" s="583"/>
      <c r="K41" s="579"/>
      <c r="L41" s="743"/>
      <c r="M41" s="588"/>
      <c r="N41" s="581"/>
      <c r="O41" s="743"/>
      <c r="P41" s="588"/>
      <c r="Q41" s="581"/>
      <c r="R41" s="743"/>
      <c r="S41" s="583"/>
    </row>
    <row r="42" spans="1:19" ht="15" customHeight="1">
      <c r="A42" s="3575"/>
      <c r="B42" s="597" t="s">
        <v>953</v>
      </c>
      <c r="C42" s="598"/>
      <c r="D42" s="603"/>
      <c r="E42" s="748"/>
      <c r="F42" s="748"/>
      <c r="G42" s="607"/>
      <c r="H42" s="603"/>
      <c r="I42" s="748"/>
      <c r="J42" s="605"/>
      <c r="K42" s="606"/>
      <c r="L42" s="748"/>
      <c r="M42" s="607"/>
      <c r="N42" s="608"/>
      <c r="O42" s="748"/>
      <c r="P42" s="607"/>
      <c r="Q42" s="608"/>
      <c r="R42" s="748"/>
      <c r="S42" s="605"/>
    </row>
    <row r="43" spans="1:19" ht="15" customHeight="1">
      <c r="A43" s="3606" t="s">
        <v>1030</v>
      </c>
      <c r="B43" s="3707" t="s">
        <v>43</v>
      </c>
      <c r="C43" s="610" t="s">
        <v>43</v>
      </c>
      <c r="D43" s="631">
        <v>7269</v>
      </c>
      <c r="E43" s="737" t="s">
        <v>651</v>
      </c>
      <c r="F43" s="737" t="s">
        <v>651</v>
      </c>
      <c r="G43" s="572">
        <v>31583</v>
      </c>
      <c r="H43" s="631">
        <v>7275</v>
      </c>
      <c r="I43" s="737" t="s">
        <v>1031</v>
      </c>
      <c r="J43" s="570">
        <v>32192</v>
      </c>
      <c r="K43" s="616">
        <v>7278</v>
      </c>
      <c r="L43" s="737" t="s">
        <v>651</v>
      </c>
      <c r="M43" s="572">
        <v>33547</v>
      </c>
      <c r="N43" s="617"/>
      <c r="O43" s="737"/>
      <c r="P43" s="739"/>
      <c r="Q43" s="617"/>
      <c r="R43" s="737"/>
      <c r="S43" s="574"/>
    </row>
    <row r="44" spans="1:19" ht="15" customHeight="1">
      <c r="A44" s="3662"/>
      <c r="B44" s="3708"/>
      <c r="C44" s="633" t="s">
        <v>44</v>
      </c>
      <c r="D44" s="638">
        <v>600</v>
      </c>
      <c r="E44" s="741">
        <v>689000</v>
      </c>
      <c r="F44" s="741">
        <v>481500</v>
      </c>
      <c r="G44" s="580" t="s">
        <v>950</v>
      </c>
      <c r="H44" s="638">
        <v>600</v>
      </c>
      <c r="I44" s="741">
        <v>481500</v>
      </c>
      <c r="J44" s="578" t="s">
        <v>950</v>
      </c>
      <c r="K44" s="579">
        <v>600</v>
      </c>
      <c r="L44" s="741">
        <v>481500</v>
      </c>
      <c r="M44" s="580" t="s">
        <v>950</v>
      </c>
      <c r="N44" s="581"/>
      <c r="O44" s="743"/>
      <c r="P44" s="588"/>
      <c r="Q44" s="581"/>
      <c r="R44" s="743"/>
      <c r="S44" s="583"/>
    </row>
    <row r="45" spans="1:19" ht="15" customHeight="1">
      <c r="A45" s="3662"/>
      <c r="B45" s="3708"/>
      <c r="C45" s="633" t="s">
        <v>1032</v>
      </c>
      <c r="D45" s="638">
        <v>148</v>
      </c>
      <c r="E45" s="743"/>
      <c r="F45" s="744">
        <v>-38700</v>
      </c>
      <c r="G45" s="587" t="s">
        <v>1033</v>
      </c>
      <c r="H45" s="638">
        <v>148</v>
      </c>
      <c r="I45" s="744">
        <v>-38400</v>
      </c>
      <c r="J45" s="585" t="s">
        <v>1034</v>
      </c>
      <c r="K45" s="579">
        <v>148</v>
      </c>
      <c r="L45" s="744">
        <v>-38300</v>
      </c>
      <c r="M45" s="587" t="s">
        <v>1035</v>
      </c>
      <c r="N45" s="581"/>
      <c r="O45" s="743"/>
      <c r="P45" s="588"/>
      <c r="Q45" s="581"/>
      <c r="R45" s="743"/>
      <c r="S45" s="583"/>
    </row>
    <row r="46" spans="1:19" ht="15" customHeight="1">
      <c r="A46" s="3662"/>
      <c r="B46" s="3708"/>
      <c r="C46" s="633" t="s">
        <v>46</v>
      </c>
      <c r="D46" s="638">
        <v>232</v>
      </c>
      <c r="E46" s="743"/>
      <c r="F46" s="782"/>
      <c r="G46" s="588"/>
      <c r="H46" s="638">
        <v>232</v>
      </c>
      <c r="I46" s="782"/>
      <c r="J46" s="583"/>
      <c r="K46" s="579">
        <v>232</v>
      </c>
      <c r="L46" s="782"/>
      <c r="M46" s="588"/>
      <c r="N46" s="581"/>
      <c r="O46" s="743"/>
      <c r="P46" s="588"/>
      <c r="Q46" s="581"/>
      <c r="R46" s="743"/>
      <c r="S46" s="583"/>
    </row>
    <row r="47" spans="1:19" ht="15" customHeight="1">
      <c r="A47" s="3683"/>
      <c r="B47" s="697" t="s">
        <v>953</v>
      </c>
      <c r="C47" s="658"/>
      <c r="D47" s="668">
        <f>SUM(D43:D46)</f>
        <v>8249</v>
      </c>
      <c r="E47" s="768"/>
      <c r="F47" s="768"/>
      <c r="G47" s="700"/>
      <c r="H47" s="668">
        <f>SUM(H43:H46)</f>
        <v>8255</v>
      </c>
      <c r="I47" s="768"/>
      <c r="J47" s="675"/>
      <c r="K47" s="671">
        <f>SUM(K43:K46)</f>
        <v>8258</v>
      </c>
      <c r="L47" s="768"/>
      <c r="M47" s="700"/>
      <c r="N47" s="673"/>
      <c r="O47" s="768"/>
      <c r="P47" s="700"/>
      <c r="Q47" s="673"/>
      <c r="R47" s="768"/>
      <c r="S47" s="675"/>
    </row>
    <row r="48" spans="1:19" ht="15" customHeight="1">
      <c r="A48" s="3682" t="s">
        <v>1036</v>
      </c>
      <c r="B48" s="3709" t="s">
        <v>43</v>
      </c>
      <c r="C48" s="783" t="s">
        <v>1037</v>
      </c>
      <c r="D48" s="784"/>
      <c r="E48" s="785"/>
      <c r="F48" s="785"/>
      <c r="G48" s="707"/>
      <c r="H48" s="786"/>
      <c r="I48" s="785"/>
      <c r="J48" s="583"/>
      <c r="K48" s="787"/>
      <c r="L48" s="743"/>
      <c r="M48" s="588"/>
      <c r="N48" s="786"/>
      <c r="O48" s="785"/>
      <c r="P48" s="588"/>
      <c r="Q48" s="788"/>
      <c r="R48" s="743"/>
      <c r="S48" s="583"/>
    </row>
    <row r="49" spans="1:19" ht="15" customHeight="1">
      <c r="A49" s="3678"/>
      <c r="B49" s="3706"/>
      <c r="C49" s="584" t="s">
        <v>1038</v>
      </c>
      <c r="D49" s="576"/>
      <c r="E49" s="741"/>
      <c r="F49" s="741"/>
      <c r="G49" s="580"/>
      <c r="H49" s="781"/>
      <c r="I49" s="743"/>
      <c r="J49" s="583"/>
      <c r="K49" s="789"/>
      <c r="L49" s="743"/>
      <c r="M49" s="588"/>
      <c r="N49" s="781"/>
      <c r="O49" s="743"/>
      <c r="P49" s="588"/>
      <c r="Q49" s="781"/>
      <c r="R49" s="743"/>
      <c r="S49" s="583"/>
    </row>
    <row r="50" spans="1:19" ht="15" customHeight="1">
      <c r="A50" s="3678"/>
      <c r="B50" s="697" t="s">
        <v>953</v>
      </c>
      <c r="C50" s="658"/>
      <c r="D50" s="668"/>
      <c r="E50" s="768"/>
      <c r="F50" s="769"/>
      <c r="G50" s="672"/>
      <c r="H50" s="673"/>
      <c r="I50" s="768"/>
      <c r="J50" s="675"/>
      <c r="K50" s="790"/>
      <c r="L50" s="768"/>
      <c r="M50" s="700"/>
      <c r="N50" s="673"/>
      <c r="O50" s="768"/>
      <c r="P50" s="700"/>
      <c r="Q50" s="673"/>
      <c r="R50" s="768"/>
      <c r="S50" s="675"/>
    </row>
    <row r="51" spans="1:19" ht="15" customHeight="1">
      <c r="A51" s="3684" t="s">
        <v>1039</v>
      </c>
      <c r="B51" s="3613" t="s">
        <v>43</v>
      </c>
      <c r="C51" s="3672" t="s">
        <v>1040</v>
      </c>
      <c r="D51" s="784"/>
      <c r="E51" s="743"/>
      <c r="F51" s="744"/>
      <c r="G51" s="587"/>
      <c r="H51" s="786"/>
      <c r="I51" s="743"/>
      <c r="J51" s="583"/>
      <c r="K51" s="787"/>
      <c r="L51" s="785"/>
      <c r="M51" s="588"/>
      <c r="N51" s="786"/>
      <c r="O51" s="743"/>
      <c r="P51" s="791"/>
      <c r="Q51" s="788"/>
      <c r="R51" s="743"/>
      <c r="S51" s="583"/>
    </row>
    <row r="52" spans="1:19" ht="15" customHeight="1">
      <c r="A52" s="3685"/>
      <c r="B52" s="3654"/>
      <c r="C52" s="3673"/>
      <c r="D52" s="668"/>
      <c r="E52" s="768"/>
      <c r="F52" s="769"/>
      <c r="G52" s="672"/>
      <c r="H52" s="668"/>
      <c r="I52" s="768"/>
      <c r="J52" s="675"/>
      <c r="K52" s="790"/>
      <c r="L52" s="768"/>
      <c r="M52" s="700"/>
      <c r="N52" s="673"/>
      <c r="O52" s="768"/>
      <c r="P52" s="700"/>
      <c r="Q52" s="673"/>
      <c r="R52" s="768"/>
      <c r="S52" s="675"/>
    </row>
    <row r="53" spans="1:19" ht="15" customHeight="1">
      <c r="A53" s="3655" t="s">
        <v>1041</v>
      </c>
      <c r="B53" s="3613" t="s">
        <v>43</v>
      </c>
      <c r="C53" s="3658" t="s">
        <v>1042</v>
      </c>
      <c r="D53" s="784"/>
      <c r="E53" s="743"/>
      <c r="F53" s="744"/>
      <c r="G53" s="587"/>
      <c r="H53" s="786"/>
      <c r="I53" s="743"/>
      <c r="J53" s="583"/>
      <c r="K53" s="787"/>
      <c r="L53" s="785"/>
      <c r="M53" s="588"/>
      <c r="N53" s="786"/>
      <c r="O53" s="743"/>
      <c r="P53" s="791"/>
      <c r="Q53" s="786"/>
      <c r="R53" s="743"/>
      <c r="S53" s="583"/>
    </row>
    <row r="54" spans="1:19" ht="15" customHeight="1">
      <c r="A54" s="3656"/>
      <c r="B54" s="3577"/>
      <c r="C54" s="3659"/>
      <c r="D54" s="603"/>
      <c r="E54" s="743"/>
      <c r="F54" s="744"/>
      <c r="G54" s="587"/>
      <c r="H54" s="603"/>
      <c r="I54" s="748"/>
      <c r="J54" s="605"/>
      <c r="K54" s="752"/>
      <c r="L54" s="748"/>
      <c r="M54" s="607"/>
      <c r="N54" s="608"/>
      <c r="O54" s="748"/>
      <c r="P54" s="607"/>
      <c r="Q54" s="608"/>
      <c r="R54" s="748"/>
      <c r="S54" s="605"/>
    </row>
    <row r="55" spans="1:19" ht="15" customHeight="1">
      <c r="A55" s="3606" t="s">
        <v>1043</v>
      </c>
      <c r="B55" s="3705" t="s">
        <v>47</v>
      </c>
      <c r="C55" s="765" t="s">
        <v>822</v>
      </c>
      <c r="D55" s="766"/>
      <c r="E55" s="737"/>
      <c r="F55" s="737"/>
      <c r="G55" s="572"/>
      <c r="H55" s="779"/>
      <c r="I55" s="737"/>
      <c r="J55" s="574"/>
      <c r="K55" s="792"/>
      <c r="L55" s="737"/>
      <c r="M55" s="739"/>
      <c r="N55" s="779"/>
      <c r="O55" s="737"/>
      <c r="P55" s="739"/>
      <c r="Q55" s="779"/>
      <c r="R55" s="737"/>
      <c r="S55" s="574"/>
    </row>
    <row r="56" spans="1:19" ht="15" customHeight="1">
      <c r="A56" s="3662"/>
      <c r="B56" s="3706"/>
      <c r="C56" s="584" t="s">
        <v>1044</v>
      </c>
      <c r="D56" s="576"/>
      <c r="E56" s="741"/>
      <c r="F56" s="741"/>
      <c r="G56" s="580"/>
      <c r="H56" s="781"/>
      <c r="I56" s="743"/>
      <c r="J56" s="583"/>
      <c r="K56" s="789"/>
      <c r="L56" s="743"/>
      <c r="M56" s="588"/>
      <c r="N56" s="781"/>
      <c r="O56" s="743"/>
      <c r="P56" s="588"/>
      <c r="Q56" s="781"/>
      <c r="R56" s="743"/>
      <c r="S56" s="583"/>
    </row>
    <row r="57" spans="1:19" ht="15" customHeight="1" thickBot="1">
      <c r="A57" s="3674"/>
      <c r="B57" s="723" t="s">
        <v>953</v>
      </c>
      <c r="C57" s="724"/>
      <c r="D57" s="793"/>
      <c r="E57" s="794"/>
      <c r="F57" s="795"/>
      <c r="G57" s="730"/>
      <c r="H57" s="796"/>
      <c r="I57" s="794"/>
      <c r="J57" s="732"/>
      <c r="K57" s="797"/>
      <c r="L57" s="794"/>
      <c r="M57" s="798"/>
      <c r="N57" s="796"/>
      <c r="O57" s="794"/>
      <c r="P57" s="798"/>
      <c r="Q57" s="796"/>
      <c r="R57" s="794"/>
      <c r="S57" s="732"/>
    </row>
    <row r="58" spans="1:19">
      <c r="A58" s="733" t="s">
        <v>1012</v>
      </c>
      <c r="D58" s="188" t="s">
        <v>1013</v>
      </c>
    </row>
    <row r="59" spans="1:19">
      <c r="A59" s="188"/>
    </row>
  </sheetData>
  <mergeCells count="41">
    <mergeCell ref="A55:A57"/>
    <mergeCell ref="B55:B56"/>
    <mergeCell ref="A51:A52"/>
    <mergeCell ref="B51:B52"/>
    <mergeCell ref="C51:C52"/>
    <mergeCell ref="A53:A54"/>
    <mergeCell ref="B53:B54"/>
    <mergeCell ref="C53:C54"/>
    <mergeCell ref="A37:A42"/>
    <mergeCell ref="B37:B41"/>
    <mergeCell ref="A43:A47"/>
    <mergeCell ref="B43:B46"/>
    <mergeCell ref="A48:A50"/>
    <mergeCell ref="B48:B49"/>
    <mergeCell ref="B24:B25"/>
    <mergeCell ref="A27:A29"/>
    <mergeCell ref="B27:B28"/>
    <mergeCell ref="A32:A36"/>
    <mergeCell ref="B32:B33"/>
    <mergeCell ref="B34:B35"/>
    <mergeCell ref="H14:H16"/>
    <mergeCell ref="K14:K16"/>
    <mergeCell ref="N14:N16"/>
    <mergeCell ref="Q14:Q16"/>
    <mergeCell ref="A17:A21"/>
    <mergeCell ref="D14:D16"/>
    <mergeCell ref="B22:B23"/>
    <mergeCell ref="A5:A10"/>
    <mergeCell ref="B6:B8"/>
    <mergeCell ref="A11:A13"/>
    <mergeCell ref="A14:A16"/>
    <mergeCell ref="B14:B16"/>
    <mergeCell ref="R2:S2"/>
    <mergeCell ref="A3:A4"/>
    <mergeCell ref="B3:B4"/>
    <mergeCell ref="C3:C4"/>
    <mergeCell ref="D3:G3"/>
    <mergeCell ref="H3:J3"/>
    <mergeCell ref="K3:M3"/>
    <mergeCell ref="N3:P3"/>
    <mergeCell ref="Q3:S3"/>
  </mergeCells>
  <phoneticPr fontId="1"/>
  <printOptions horizontalCentered="1"/>
  <pageMargins left="0.59055118110236227" right="0.59055118110236227" top="0.78740157480314965" bottom="0.78740157480314965" header="0.51181102362204722" footer="0.35433070866141736"/>
  <pageSetup paperSize="8" scale="85" firstPageNumber="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D0170-5A1E-4A9C-ADE8-8D0BD9E68986}">
  <sheetPr>
    <pageSetUpPr fitToPage="1"/>
  </sheetPr>
  <dimension ref="A1:S58"/>
  <sheetViews>
    <sheetView view="pageBreakPreview" zoomScaleNormal="100" zoomScaleSheetLayoutView="100" workbookViewId="0">
      <pane xSplit="2" ySplit="4" topLeftCell="C5" activePane="bottomRight" state="frozen"/>
      <selection pane="topRight"/>
      <selection pane="bottomLeft"/>
      <selection pane="bottomRight" activeCell="I30" sqref="I30"/>
    </sheetView>
  </sheetViews>
  <sheetFormatPr defaultColWidth="9" defaultRowHeight="13"/>
  <cols>
    <col min="1" max="1" width="10.26953125" customWidth="1"/>
    <col min="2" max="3" width="9.08984375" customWidth="1"/>
    <col min="4" max="5" width="9.6328125" customWidth="1"/>
    <col min="6" max="6" width="10.453125" bestFit="1" customWidth="1"/>
    <col min="7" max="8" width="9.6328125" customWidth="1"/>
    <col min="9" max="9" width="10.453125" bestFit="1" customWidth="1"/>
    <col min="10" max="11" width="9.6328125" customWidth="1"/>
    <col min="12" max="12" width="10.453125" bestFit="1" customWidth="1"/>
    <col min="13" max="14" width="9.6328125" customWidth="1"/>
    <col min="15" max="15" width="10.453125" bestFit="1" customWidth="1"/>
    <col min="16" max="17" width="9.6328125" customWidth="1"/>
    <col min="18" max="18" width="10.453125" bestFit="1" customWidth="1"/>
    <col min="19" max="19" width="9.6328125" customWidth="1"/>
  </cols>
  <sheetData>
    <row r="1" spans="1:19" ht="16.5" customHeight="1">
      <c r="A1" s="466" t="s">
        <v>1045</v>
      </c>
    </row>
    <row r="2" spans="1:19" ht="16.5" customHeight="1" thickBot="1">
      <c r="M2" s="462"/>
      <c r="Q2" t="s">
        <v>932</v>
      </c>
      <c r="R2" s="3573" t="s">
        <v>933</v>
      </c>
      <c r="S2" s="3573"/>
    </row>
    <row r="3" spans="1:19" ht="16.5" customHeight="1">
      <c r="A3" s="3574" t="s">
        <v>316</v>
      </c>
      <c r="B3" s="3576" t="s">
        <v>52</v>
      </c>
      <c r="C3" s="3578" t="s">
        <v>934</v>
      </c>
      <c r="D3" s="3580" t="s">
        <v>1046</v>
      </c>
      <c r="E3" s="3581"/>
      <c r="F3" s="3581"/>
      <c r="G3" s="3582"/>
      <c r="H3" s="3580" t="s">
        <v>1016</v>
      </c>
      <c r="I3" s="3585"/>
      <c r="J3" s="3587"/>
      <c r="K3" s="3584" t="s">
        <v>1016</v>
      </c>
      <c r="L3" s="3585"/>
      <c r="M3" s="3586"/>
      <c r="N3" s="3580" t="s">
        <v>1016</v>
      </c>
      <c r="O3" s="3585"/>
      <c r="P3" s="3586"/>
      <c r="Q3" s="3580" t="s">
        <v>1016</v>
      </c>
      <c r="R3" s="3585"/>
      <c r="S3" s="3587"/>
    </row>
    <row r="4" spans="1:19" ht="24" customHeight="1">
      <c r="A4" s="3575"/>
      <c r="B4" s="3577"/>
      <c r="C4" s="3579"/>
      <c r="D4" s="558" t="s">
        <v>1018</v>
      </c>
      <c r="E4" s="736" t="s">
        <v>1019</v>
      </c>
      <c r="F4" s="736" t="s">
        <v>1020</v>
      </c>
      <c r="G4" s="561" t="s">
        <v>1021</v>
      </c>
      <c r="H4" s="558" t="s">
        <v>1018</v>
      </c>
      <c r="I4" s="736" t="s">
        <v>1020</v>
      </c>
      <c r="J4" s="559" t="s">
        <v>1021</v>
      </c>
      <c r="K4" s="560" t="s">
        <v>1018</v>
      </c>
      <c r="L4" s="736" t="s">
        <v>1020</v>
      </c>
      <c r="M4" s="561" t="s">
        <v>1021</v>
      </c>
      <c r="N4" s="558" t="s">
        <v>1018</v>
      </c>
      <c r="O4" s="736" t="s">
        <v>1020</v>
      </c>
      <c r="P4" s="561" t="s">
        <v>1021</v>
      </c>
      <c r="Q4" s="558" t="s">
        <v>1018</v>
      </c>
      <c r="R4" s="736" t="s">
        <v>1020</v>
      </c>
      <c r="S4" s="559" t="s">
        <v>1021</v>
      </c>
    </row>
    <row r="5" spans="1:19" ht="15" customHeight="1">
      <c r="A5" s="3663" t="s">
        <v>113</v>
      </c>
      <c r="B5" s="562" t="s">
        <v>947</v>
      </c>
      <c r="C5" s="610" t="s">
        <v>153</v>
      </c>
      <c r="D5" s="631">
        <v>210</v>
      </c>
      <c r="E5" s="737" t="s">
        <v>636</v>
      </c>
      <c r="F5" s="737" t="s">
        <v>636</v>
      </c>
      <c r="G5" s="572">
        <v>33813</v>
      </c>
      <c r="H5" s="631">
        <v>210</v>
      </c>
      <c r="I5" s="737" t="s">
        <v>636</v>
      </c>
      <c r="J5" s="570">
        <v>34005</v>
      </c>
      <c r="K5" s="738"/>
      <c r="L5" s="737"/>
      <c r="M5" s="739"/>
      <c r="N5" s="617"/>
      <c r="O5" s="737"/>
      <c r="P5" s="739"/>
      <c r="Q5" s="617"/>
      <c r="R5" s="737"/>
      <c r="S5" s="574"/>
    </row>
    <row r="6" spans="1:19" ht="15" customHeight="1">
      <c r="A6" s="3662"/>
      <c r="B6" s="3686" t="s">
        <v>948</v>
      </c>
      <c r="C6" s="740" t="s">
        <v>949</v>
      </c>
      <c r="D6" s="638">
        <v>220</v>
      </c>
      <c r="E6" s="741">
        <v>111000</v>
      </c>
      <c r="F6" s="741">
        <v>66000</v>
      </c>
      <c r="G6" s="580" t="s">
        <v>950</v>
      </c>
      <c r="H6" s="638">
        <v>220</v>
      </c>
      <c r="I6" s="741">
        <v>66000</v>
      </c>
      <c r="J6" s="578" t="s">
        <v>950</v>
      </c>
      <c r="K6" s="742"/>
      <c r="L6" s="743"/>
      <c r="M6" s="588"/>
      <c r="N6" s="581"/>
      <c r="O6" s="743"/>
      <c r="P6" s="588"/>
      <c r="Q6" s="581"/>
      <c r="R6" s="743"/>
      <c r="S6" s="583"/>
    </row>
    <row r="7" spans="1:19" ht="15" customHeight="1">
      <c r="A7" s="3662"/>
      <c r="B7" s="3686"/>
      <c r="C7" s="633" t="s">
        <v>160</v>
      </c>
      <c r="D7" s="638">
        <v>192</v>
      </c>
      <c r="E7" s="743"/>
      <c r="F7" s="744">
        <v>-12400</v>
      </c>
      <c r="G7" s="587" t="s">
        <v>1047</v>
      </c>
      <c r="H7" s="638">
        <v>192</v>
      </c>
      <c r="I7" s="744">
        <v>-12400</v>
      </c>
      <c r="J7" s="585" t="s">
        <v>1048</v>
      </c>
      <c r="K7" s="742"/>
      <c r="L7" s="743"/>
      <c r="M7" s="588"/>
      <c r="N7" s="581"/>
      <c r="O7" s="743"/>
      <c r="P7" s="588"/>
      <c r="Q7" s="581"/>
      <c r="R7" s="743"/>
      <c r="S7" s="583"/>
    </row>
    <row r="8" spans="1:19" ht="15" customHeight="1">
      <c r="A8" s="3662"/>
      <c r="B8" s="3686"/>
      <c r="C8" s="633" t="s">
        <v>15</v>
      </c>
      <c r="D8" s="638">
        <v>180</v>
      </c>
      <c r="E8" s="743"/>
      <c r="F8" s="743"/>
      <c r="G8" s="588"/>
      <c r="H8" s="638">
        <v>180</v>
      </c>
      <c r="I8" s="743"/>
      <c r="J8" s="583"/>
      <c r="K8" s="742"/>
      <c r="L8" s="743"/>
      <c r="M8" s="588"/>
      <c r="N8" s="581"/>
      <c r="O8" s="743"/>
      <c r="P8" s="588"/>
      <c r="Q8" s="581"/>
      <c r="R8" s="743"/>
      <c r="S8" s="583"/>
    </row>
    <row r="9" spans="1:19" ht="15" customHeight="1">
      <c r="A9" s="3662"/>
      <c r="B9" s="632" t="s">
        <v>16</v>
      </c>
      <c r="C9" s="633"/>
      <c r="D9" s="638">
        <v>370</v>
      </c>
      <c r="E9" s="743"/>
      <c r="F9" s="743"/>
      <c r="G9" s="588"/>
      <c r="H9" s="638">
        <v>370</v>
      </c>
      <c r="I9" s="743"/>
      <c r="J9" s="583"/>
      <c r="K9" s="742"/>
      <c r="L9" s="743"/>
      <c r="M9" s="588"/>
      <c r="N9" s="581"/>
      <c r="O9" s="743"/>
      <c r="P9" s="588"/>
      <c r="Q9" s="581"/>
      <c r="R9" s="743"/>
      <c r="S9" s="583"/>
    </row>
    <row r="10" spans="1:19" ht="15" customHeight="1">
      <c r="A10" s="3575"/>
      <c r="B10" s="745" t="s">
        <v>953</v>
      </c>
      <c r="C10" s="746"/>
      <c r="D10" s="747">
        <f>SUM(D5:D9)</f>
        <v>1172</v>
      </c>
      <c r="E10" s="748"/>
      <c r="F10" s="748"/>
      <c r="G10" s="607"/>
      <c r="H10" s="747">
        <f>SUM(H5:H9)</f>
        <v>1172</v>
      </c>
      <c r="I10" s="748"/>
      <c r="J10" s="605"/>
      <c r="K10" s="749"/>
      <c r="L10" s="748"/>
      <c r="M10" s="607"/>
      <c r="N10" s="750"/>
      <c r="O10" s="748"/>
      <c r="P10" s="607"/>
      <c r="Q10" s="750"/>
      <c r="R10" s="748"/>
      <c r="S10" s="605"/>
    </row>
    <row r="11" spans="1:19" ht="15" customHeight="1">
      <c r="A11" s="3606" t="s">
        <v>713</v>
      </c>
      <c r="B11" s="609" t="s">
        <v>17</v>
      </c>
      <c r="C11" s="610"/>
      <c r="D11" s="631">
        <v>1072</v>
      </c>
      <c r="E11" s="737" t="s">
        <v>636</v>
      </c>
      <c r="F11" s="737" t="s">
        <v>636</v>
      </c>
      <c r="G11" s="572">
        <v>33813</v>
      </c>
      <c r="H11" s="631"/>
      <c r="I11" s="737"/>
      <c r="J11" s="574"/>
      <c r="K11" s="738"/>
      <c r="L11" s="737"/>
      <c r="M11" s="739"/>
      <c r="N11" s="617"/>
      <c r="O11" s="737"/>
      <c r="P11" s="739"/>
      <c r="Q11" s="617"/>
      <c r="R11" s="737"/>
      <c r="S11" s="574"/>
    </row>
    <row r="12" spans="1:19" ht="15" customHeight="1">
      <c r="A12" s="3682"/>
      <c r="B12" s="632" t="s">
        <v>954</v>
      </c>
      <c r="C12" s="633"/>
      <c r="D12" s="638">
        <v>530</v>
      </c>
      <c r="E12" s="741">
        <v>113000</v>
      </c>
      <c r="F12" s="741">
        <v>58200</v>
      </c>
      <c r="G12" s="580" t="s">
        <v>950</v>
      </c>
      <c r="H12" s="638"/>
      <c r="I12" s="743"/>
      <c r="J12" s="583"/>
      <c r="K12" s="742"/>
      <c r="L12" s="743"/>
      <c r="M12" s="588"/>
      <c r="N12" s="581"/>
      <c r="O12" s="743"/>
      <c r="P12" s="588"/>
      <c r="Q12" s="581"/>
      <c r="R12" s="743"/>
      <c r="S12" s="583"/>
    </row>
    <row r="13" spans="1:19" ht="15" customHeight="1">
      <c r="A13" s="3687"/>
      <c r="B13" s="597" t="s">
        <v>953</v>
      </c>
      <c r="C13" s="598"/>
      <c r="D13" s="603">
        <f>SUM(D11:D12)</f>
        <v>1602</v>
      </c>
      <c r="E13" s="748"/>
      <c r="F13" s="751">
        <v>-3800</v>
      </c>
      <c r="G13" s="628" t="s">
        <v>1049</v>
      </c>
      <c r="H13" s="603"/>
      <c r="I13" s="748"/>
      <c r="J13" s="605"/>
      <c r="K13" s="752"/>
      <c r="L13" s="748"/>
      <c r="M13" s="607"/>
      <c r="N13" s="608"/>
      <c r="O13" s="748"/>
      <c r="P13" s="607"/>
      <c r="Q13" s="608"/>
      <c r="R13" s="748"/>
      <c r="S13" s="605"/>
    </row>
    <row r="14" spans="1:19" ht="15" customHeight="1">
      <c r="A14" s="3663" t="s">
        <v>8</v>
      </c>
      <c r="B14" s="3612" t="s">
        <v>20</v>
      </c>
      <c r="C14" s="563"/>
      <c r="D14" s="3710">
        <v>1027</v>
      </c>
      <c r="E14" s="737" t="s">
        <v>636</v>
      </c>
      <c r="F14" s="737" t="s">
        <v>636</v>
      </c>
      <c r="G14" s="572">
        <v>33813</v>
      </c>
      <c r="H14" s="3691"/>
      <c r="I14" s="737"/>
      <c r="J14" s="574"/>
      <c r="K14" s="3694"/>
      <c r="L14" s="737"/>
      <c r="M14" s="739"/>
      <c r="N14" s="3697"/>
      <c r="O14" s="737"/>
      <c r="P14" s="739"/>
      <c r="Q14" s="3700"/>
      <c r="R14" s="737"/>
      <c r="S14" s="574"/>
    </row>
    <row r="15" spans="1:19" ht="15" customHeight="1">
      <c r="A15" s="3678"/>
      <c r="B15" s="3689"/>
      <c r="C15" s="753"/>
      <c r="D15" s="3711"/>
      <c r="E15" s="741">
        <v>56000</v>
      </c>
      <c r="F15" s="741">
        <v>34500</v>
      </c>
      <c r="G15" s="580" t="s">
        <v>950</v>
      </c>
      <c r="H15" s="3692"/>
      <c r="I15" s="743"/>
      <c r="J15" s="583"/>
      <c r="K15" s="3695"/>
      <c r="L15" s="743"/>
      <c r="M15" s="588"/>
      <c r="N15" s="3698"/>
      <c r="O15" s="743"/>
      <c r="P15" s="588"/>
      <c r="Q15" s="3701"/>
      <c r="R15" s="743"/>
      <c r="S15" s="583"/>
    </row>
    <row r="16" spans="1:19" ht="15" customHeight="1">
      <c r="A16" s="3688"/>
      <c r="B16" s="3690"/>
      <c r="C16" s="754"/>
      <c r="D16" s="3712"/>
      <c r="E16" s="748"/>
      <c r="F16" s="751">
        <v>-4300</v>
      </c>
      <c r="G16" s="628" t="s">
        <v>1050</v>
      </c>
      <c r="H16" s="3693"/>
      <c r="I16" s="748"/>
      <c r="J16" s="605"/>
      <c r="K16" s="3696"/>
      <c r="L16" s="748"/>
      <c r="M16" s="607"/>
      <c r="N16" s="3699"/>
      <c r="O16" s="748"/>
      <c r="P16" s="607"/>
      <c r="Q16" s="3702"/>
      <c r="R16" s="748"/>
      <c r="S16" s="605"/>
    </row>
    <row r="17" spans="1:19" ht="15" customHeight="1">
      <c r="A17" s="3606" t="s">
        <v>959</v>
      </c>
      <c r="B17" s="609" t="s">
        <v>19</v>
      </c>
      <c r="C17" s="610"/>
      <c r="D17" s="631">
        <v>1309.0999999999999</v>
      </c>
      <c r="E17" s="737" t="s">
        <v>636</v>
      </c>
      <c r="F17" s="737" t="s">
        <v>636</v>
      </c>
      <c r="G17" s="572">
        <v>34971</v>
      </c>
      <c r="H17" s="631">
        <v>1368</v>
      </c>
      <c r="I17" s="737" t="s">
        <v>636</v>
      </c>
      <c r="J17" s="570">
        <v>35552</v>
      </c>
      <c r="K17" s="738"/>
      <c r="L17" s="737"/>
      <c r="M17" s="739"/>
      <c r="N17" s="617"/>
      <c r="O17" s="737"/>
      <c r="P17" s="739"/>
      <c r="Q17" s="617"/>
      <c r="R17" s="737"/>
      <c r="S17" s="574"/>
    </row>
    <row r="18" spans="1:19" ht="15" customHeight="1">
      <c r="A18" s="3607"/>
      <c r="B18" s="632" t="s">
        <v>59</v>
      </c>
      <c r="C18" s="633"/>
      <c r="D18" s="638">
        <v>3157.9</v>
      </c>
      <c r="E18" s="755">
        <v>407000</v>
      </c>
      <c r="F18" s="755">
        <v>350400</v>
      </c>
      <c r="G18" s="580" t="s">
        <v>950</v>
      </c>
      <c r="H18" s="638">
        <v>3158</v>
      </c>
      <c r="I18" s="755">
        <v>350400</v>
      </c>
      <c r="J18" s="578" t="s">
        <v>950</v>
      </c>
      <c r="K18" s="742"/>
      <c r="L18" s="743"/>
      <c r="M18" s="588"/>
      <c r="N18" s="581"/>
      <c r="O18" s="743"/>
      <c r="P18" s="588"/>
      <c r="Q18" s="581"/>
      <c r="R18" s="743"/>
      <c r="S18" s="583"/>
    </row>
    <row r="19" spans="1:19" ht="15" customHeight="1">
      <c r="A19" s="3607"/>
      <c r="B19" s="632" t="s">
        <v>60</v>
      </c>
      <c r="C19" s="633"/>
      <c r="D19" s="638">
        <v>757.3</v>
      </c>
      <c r="E19" s="743"/>
      <c r="F19" s="744">
        <v>-29000</v>
      </c>
      <c r="G19" s="587" t="s">
        <v>1051</v>
      </c>
      <c r="H19" s="638">
        <v>757</v>
      </c>
      <c r="I19" s="744">
        <v>-26800</v>
      </c>
      <c r="J19" s="585" t="s">
        <v>1052</v>
      </c>
      <c r="K19" s="742"/>
      <c r="L19" s="743"/>
      <c r="M19" s="588"/>
      <c r="N19" s="581"/>
      <c r="O19" s="743"/>
      <c r="P19" s="588"/>
      <c r="Q19" s="581"/>
      <c r="R19" s="743"/>
      <c r="S19" s="583"/>
    </row>
    <row r="20" spans="1:19" ht="15" customHeight="1">
      <c r="A20" s="3607"/>
      <c r="B20" s="632" t="s">
        <v>61</v>
      </c>
      <c r="C20" s="633"/>
      <c r="D20" s="638">
        <v>534</v>
      </c>
      <c r="E20" s="743"/>
      <c r="F20" s="743"/>
      <c r="G20" s="588"/>
      <c r="H20" s="638">
        <v>534</v>
      </c>
      <c r="I20" s="743"/>
      <c r="J20" s="583"/>
      <c r="K20" s="742"/>
      <c r="L20" s="743"/>
      <c r="M20" s="588"/>
      <c r="N20" s="581"/>
      <c r="O20" s="743"/>
      <c r="P20" s="588"/>
      <c r="Q20" s="581"/>
      <c r="R20" s="743"/>
      <c r="S20" s="583"/>
    </row>
    <row r="21" spans="1:19" ht="15" customHeight="1">
      <c r="A21" s="3608"/>
      <c r="B21" s="597" t="s">
        <v>953</v>
      </c>
      <c r="C21" s="598"/>
      <c r="D21" s="603">
        <f>SUM(D17:D20)</f>
        <v>5758.3</v>
      </c>
      <c r="E21" s="748"/>
      <c r="F21" s="748"/>
      <c r="G21" s="607"/>
      <c r="H21" s="603">
        <f>SUM(H17:H20)</f>
        <v>5817</v>
      </c>
      <c r="I21" s="748"/>
      <c r="J21" s="605"/>
      <c r="K21" s="752"/>
      <c r="L21" s="748"/>
      <c r="M21" s="607"/>
      <c r="N21" s="608"/>
      <c r="O21" s="748"/>
      <c r="P21" s="607"/>
      <c r="Q21" s="608"/>
      <c r="R21" s="748"/>
      <c r="S21" s="605"/>
    </row>
    <row r="22" spans="1:19" ht="15" customHeight="1">
      <c r="A22" s="756" t="s">
        <v>962</v>
      </c>
      <c r="B22" s="3612" t="s">
        <v>21</v>
      </c>
      <c r="C22" s="563" t="s">
        <v>21</v>
      </c>
      <c r="D22" s="568">
        <v>5475</v>
      </c>
      <c r="E22" s="737" t="s">
        <v>636</v>
      </c>
      <c r="F22" s="737" t="s">
        <v>636</v>
      </c>
      <c r="G22" s="572">
        <v>34562</v>
      </c>
      <c r="H22" s="617"/>
      <c r="I22" s="737"/>
      <c r="J22" s="570"/>
      <c r="K22" s="757"/>
      <c r="L22" s="737"/>
      <c r="M22" s="739"/>
      <c r="N22" s="617"/>
      <c r="O22" s="737"/>
      <c r="P22" s="739"/>
      <c r="Q22" s="617"/>
      <c r="R22" s="737"/>
      <c r="S22" s="574"/>
    </row>
    <row r="23" spans="1:19" ht="20.5">
      <c r="A23" s="758" t="s">
        <v>963</v>
      </c>
      <c r="B23" s="3631"/>
      <c r="C23" s="646" t="s">
        <v>23</v>
      </c>
      <c r="D23" s="759"/>
      <c r="E23" s="755">
        <v>378000</v>
      </c>
      <c r="F23" s="755">
        <v>308400</v>
      </c>
      <c r="G23" s="580" t="s">
        <v>950</v>
      </c>
      <c r="H23" s="760"/>
      <c r="I23" s="755"/>
      <c r="J23" s="578"/>
      <c r="K23" s="761"/>
      <c r="L23" s="743"/>
      <c r="M23" s="588"/>
      <c r="N23" s="760"/>
      <c r="O23" s="743"/>
      <c r="P23" s="588"/>
      <c r="Q23" s="760"/>
      <c r="R23" s="743"/>
      <c r="S23" s="583"/>
    </row>
    <row r="24" spans="1:19" ht="15" customHeight="1">
      <c r="A24" s="650" t="s">
        <v>962</v>
      </c>
      <c r="B24" s="3703" t="s">
        <v>22</v>
      </c>
      <c r="C24" s="646" t="s">
        <v>22</v>
      </c>
      <c r="D24" s="759">
        <v>2100</v>
      </c>
      <c r="E24" s="743"/>
      <c r="F24" s="744">
        <v>-8500</v>
      </c>
      <c r="G24" s="587" t="s">
        <v>1053</v>
      </c>
      <c r="H24" s="760"/>
      <c r="I24" s="744"/>
      <c r="J24" s="585"/>
      <c r="K24" s="761"/>
      <c r="L24" s="743"/>
      <c r="M24" s="588"/>
      <c r="N24" s="760"/>
      <c r="O24" s="743"/>
      <c r="P24" s="588"/>
      <c r="Q24" s="760"/>
      <c r="R24" s="743"/>
      <c r="S24" s="583"/>
    </row>
    <row r="25" spans="1:19" ht="20.5">
      <c r="A25" s="653" t="s">
        <v>967</v>
      </c>
      <c r="B25" s="3631"/>
      <c r="C25" s="619" t="s">
        <v>168</v>
      </c>
      <c r="D25" s="639"/>
      <c r="E25" s="743"/>
      <c r="F25" s="743"/>
      <c r="G25" s="588"/>
      <c r="H25" s="581"/>
      <c r="I25" s="743"/>
      <c r="J25" s="583"/>
      <c r="K25" s="763"/>
      <c r="L25" s="743"/>
      <c r="M25" s="588"/>
      <c r="N25" s="581"/>
      <c r="O25" s="743"/>
      <c r="P25" s="588"/>
      <c r="Q25" s="581"/>
      <c r="R25" s="743"/>
      <c r="S25" s="583"/>
    </row>
    <row r="26" spans="1:19" ht="15" customHeight="1">
      <c r="A26" s="656"/>
      <c r="B26" s="597" t="s">
        <v>953</v>
      </c>
      <c r="C26" s="598"/>
      <c r="D26" s="603">
        <f>SUM(D22:D24)</f>
        <v>7575</v>
      </c>
      <c r="E26" s="748"/>
      <c r="F26" s="748"/>
      <c r="G26" s="628"/>
      <c r="H26" s="603"/>
      <c r="I26" s="748"/>
      <c r="J26" s="605"/>
      <c r="K26" s="764"/>
      <c r="L26" s="748"/>
      <c r="M26" s="607"/>
      <c r="N26" s="608"/>
      <c r="O26" s="748"/>
      <c r="P26" s="607"/>
      <c r="Q26" s="608"/>
      <c r="R26" s="748"/>
      <c r="S26" s="605"/>
    </row>
    <row r="27" spans="1:19" ht="15" customHeight="1">
      <c r="A27" s="3606" t="s">
        <v>968</v>
      </c>
      <c r="B27" s="3612" t="s">
        <v>465</v>
      </c>
      <c r="C27" s="765" t="s">
        <v>465</v>
      </c>
      <c r="D27" s="766">
        <v>6124</v>
      </c>
      <c r="E27" s="737" t="s">
        <v>636</v>
      </c>
      <c r="F27" s="737" t="s">
        <v>636</v>
      </c>
      <c r="G27" s="572">
        <v>34635</v>
      </c>
      <c r="H27" s="631"/>
      <c r="I27" s="737"/>
      <c r="J27" s="570"/>
      <c r="K27" s="616"/>
      <c r="L27" s="737"/>
      <c r="M27" s="572"/>
      <c r="N27" s="617"/>
      <c r="O27" s="737"/>
      <c r="P27" s="572"/>
      <c r="Q27" s="617"/>
      <c r="R27" s="737"/>
      <c r="S27" s="570"/>
    </row>
    <row r="28" spans="1:19" ht="15" customHeight="1">
      <c r="A28" s="3682"/>
      <c r="B28" s="3631"/>
      <c r="C28" s="584" t="s">
        <v>63</v>
      </c>
      <c r="D28" s="576">
        <v>3796</v>
      </c>
      <c r="E28" s="755">
        <v>703500</v>
      </c>
      <c r="F28" s="755">
        <v>646300</v>
      </c>
      <c r="G28" s="580" t="s">
        <v>950</v>
      </c>
      <c r="H28" s="638"/>
      <c r="I28" s="741"/>
      <c r="J28" s="578"/>
      <c r="K28" s="579"/>
      <c r="L28" s="741"/>
      <c r="M28" s="580"/>
      <c r="N28" s="581"/>
      <c r="O28" s="741"/>
      <c r="P28" s="580"/>
      <c r="Q28" s="581"/>
      <c r="R28" s="741"/>
      <c r="S28" s="578"/>
    </row>
    <row r="29" spans="1:19" ht="15" customHeight="1">
      <c r="A29" s="3704"/>
      <c r="B29" s="767" t="s">
        <v>969</v>
      </c>
      <c r="C29" s="667"/>
      <c r="D29" s="668">
        <f>SUM(D27:D28)</f>
        <v>9920</v>
      </c>
      <c r="E29" s="768"/>
      <c r="F29" s="773">
        <v>-33600</v>
      </c>
      <c r="G29" s="770" t="s">
        <v>1054</v>
      </c>
      <c r="H29" s="774"/>
      <c r="I29" s="769"/>
      <c r="J29" s="709"/>
      <c r="K29" s="772"/>
      <c r="L29" s="769"/>
      <c r="M29" s="672"/>
      <c r="N29" s="799"/>
      <c r="O29" s="769"/>
      <c r="P29" s="672"/>
      <c r="Q29" s="799"/>
      <c r="R29" s="769"/>
      <c r="S29" s="709"/>
    </row>
    <row r="30" spans="1:19" ht="20.5">
      <c r="A30" s="676" t="s">
        <v>972</v>
      </c>
      <c r="B30" s="677" t="s">
        <v>973</v>
      </c>
      <c r="C30" s="667" t="s">
        <v>24</v>
      </c>
      <c r="D30" s="668"/>
      <c r="E30" s="775"/>
      <c r="F30" s="775"/>
      <c r="G30" s="679"/>
      <c r="H30" s="668"/>
      <c r="I30" s="776"/>
      <c r="J30" s="678"/>
      <c r="K30" s="671"/>
      <c r="L30" s="776"/>
      <c r="M30" s="679"/>
      <c r="N30" s="673"/>
      <c r="O30" s="776"/>
      <c r="P30" s="679"/>
      <c r="Q30" s="673"/>
      <c r="R30" s="776"/>
      <c r="S30" s="678"/>
    </row>
    <row r="31" spans="1:19" ht="20.5">
      <c r="A31" s="653" t="s">
        <v>974</v>
      </c>
      <c r="B31" s="680" t="s">
        <v>973</v>
      </c>
      <c r="C31" s="681" t="s">
        <v>25</v>
      </c>
      <c r="E31" s="748"/>
      <c r="F31" s="748"/>
      <c r="G31" s="607"/>
      <c r="I31" s="748"/>
      <c r="J31" s="605"/>
      <c r="K31" s="777"/>
      <c r="L31" s="748"/>
      <c r="M31" s="607"/>
      <c r="N31" s="800"/>
      <c r="O31" s="748"/>
      <c r="P31" s="607"/>
      <c r="R31" s="748"/>
      <c r="S31" s="605"/>
    </row>
    <row r="32" spans="1:19" ht="15" customHeight="1">
      <c r="A32" s="3663" t="s">
        <v>121</v>
      </c>
      <c r="B32" s="3705" t="s">
        <v>27</v>
      </c>
      <c r="C32" s="765" t="s">
        <v>27</v>
      </c>
      <c r="D32" s="766">
        <v>1755</v>
      </c>
      <c r="E32" s="737" t="s">
        <v>636</v>
      </c>
      <c r="F32" s="737" t="s">
        <v>636</v>
      </c>
      <c r="G32" s="572">
        <v>33547</v>
      </c>
      <c r="H32" s="766">
        <v>1756.6</v>
      </c>
      <c r="I32" s="737" t="s">
        <v>636</v>
      </c>
      <c r="J32" s="570">
        <v>34215</v>
      </c>
      <c r="K32" s="778"/>
      <c r="L32" s="737"/>
      <c r="M32" s="739"/>
      <c r="N32" s="779"/>
      <c r="O32" s="737"/>
      <c r="P32" s="739"/>
      <c r="Q32" s="779"/>
      <c r="R32" s="737"/>
      <c r="S32" s="574"/>
    </row>
    <row r="33" spans="1:19" ht="15" customHeight="1">
      <c r="A33" s="3662"/>
      <c r="B33" s="3706"/>
      <c r="C33" s="584" t="s">
        <v>28</v>
      </c>
      <c r="D33" s="576">
        <v>194</v>
      </c>
      <c r="E33" s="741">
        <v>299100</v>
      </c>
      <c r="F33" s="741">
        <v>208700</v>
      </c>
      <c r="G33" s="580" t="s">
        <v>950</v>
      </c>
      <c r="H33" s="576">
        <v>194</v>
      </c>
      <c r="I33" s="741">
        <v>208700</v>
      </c>
      <c r="J33" s="578" t="s">
        <v>950</v>
      </c>
      <c r="K33" s="780"/>
      <c r="L33" s="743"/>
      <c r="M33" s="588"/>
      <c r="N33" s="781"/>
      <c r="O33" s="743"/>
      <c r="P33" s="588"/>
      <c r="Q33" s="781"/>
      <c r="R33" s="743"/>
      <c r="S33" s="583"/>
    </row>
    <row r="34" spans="1:19" ht="15" customHeight="1">
      <c r="A34" s="3662"/>
      <c r="B34" s="3706" t="s">
        <v>64</v>
      </c>
      <c r="C34" s="584" t="s">
        <v>64</v>
      </c>
      <c r="D34" s="576">
        <v>1584</v>
      </c>
      <c r="E34" s="743"/>
      <c r="F34" s="744">
        <v>-38100</v>
      </c>
      <c r="G34" s="587" t="s">
        <v>1055</v>
      </c>
      <c r="H34" s="576">
        <v>1645.9</v>
      </c>
      <c r="I34" s="744">
        <v>-36800</v>
      </c>
      <c r="J34" s="585" t="s">
        <v>955</v>
      </c>
      <c r="K34" s="780"/>
      <c r="L34" s="743"/>
      <c r="M34" s="588"/>
      <c r="N34" s="781"/>
      <c r="O34" s="743"/>
      <c r="P34" s="588"/>
      <c r="Q34" s="781"/>
      <c r="R34" s="743"/>
      <c r="S34" s="583"/>
    </row>
    <row r="35" spans="1:19" ht="15" customHeight="1">
      <c r="A35" s="3662"/>
      <c r="B35" s="3706"/>
      <c r="C35" s="584" t="s">
        <v>65</v>
      </c>
      <c r="D35" s="576">
        <v>370</v>
      </c>
      <c r="E35" s="743"/>
      <c r="F35" s="782"/>
      <c r="G35" s="588"/>
      <c r="H35" s="576">
        <v>370</v>
      </c>
      <c r="I35" s="782"/>
      <c r="J35" s="583"/>
      <c r="K35" s="780"/>
      <c r="L35" s="743"/>
      <c r="M35" s="588"/>
      <c r="N35" s="781"/>
      <c r="O35" s="743"/>
      <c r="P35" s="588"/>
      <c r="Q35" s="781"/>
      <c r="R35" s="743"/>
      <c r="S35" s="583"/>
    </row>
    <row r="36" spans="1:19" ht="15" customHeight="1">
      <c r="A36" s="3575"/>
      <c r="B36" s="597" t="s">
        <v>953</v>
      </c>
      <c r="C36" s="598"/>
      <c r="D36" s="603">
        <f>SUM(D32:D35)</f>
        <v>3903</v>
      </c>
      <c r="E36" s="748"/>
      <c r="F36" s="748"/>
      <c r="G36" s="607"/>
      <c r="H36" s="603">
        <f>SUM(H32:H35)</f>
        <v>3966.5</v>
      </c>
      <c r="I36" s="748"/>
      <c r="J36" s="605"/>
      <c r="K36" s="606"/>
      <c r="L36" s="748"/>
      <c r="M36" s="607"/>
      <c r="N36" s="608"/>
      <c r="O36" s="748"/>
      <c r="P36" s="607"/>
      <c r="Q36" s="608"/>
      <c r="R36" s="748"/>
      <c r="S36" s="605"/>
    </row>
    <row r="37" spans="1:19" ht="15" customHeight="1">
      <c r="A37" s="3606" t="s">
        <v>979</v>
      </c>
      <c r="B37" s="3707" t="s">
        <v>40</v>
      </c>
      <c r="C37" s="610" t="s">
        <v>482</v>
      </c>
      <c r="D37" s="631">
        <v>1499.6</v>
      </c>
      <c r="E37" s="737" t="s">
        <v>636</v>
      </c>
      <c r="F37" s="737" t="s">
        <v>636</v>
      </c>
      <c r="G37" s="572">
        <v>33547</v>
      </c>
      <c r="H37" s="631">
        <v>1526.8</v>
      </c>
      <c r="I37" s="737" t="s">
        <v>636</v>
      </c>
      <c r="J37" s="570">
        <v>35020</v>
      </c>
      <c r="K37" s="616"/>
      <c r="L37" s="737"/>
      <c r="M37" s="739"/>
      <c r="N37" s="617"/>
      <c r="O37" s="737"/>
      <c r="P37" s="739"/>
      <c r="Q37" s="617"/>
      <c r="R37" s="737"/>
      <c r="S37" s="574"/>
    </row>
    <row r="38" spans="1:19" ht="15" customHeight="1">
      <c r="A38" s="3662"/>
      <c r="B38" s="3708"/>
      <c r="C38" s="633" t="s">
        <v>980</v>
      </c>
      <c r="D38" s="638">
        <v>419</v>
      </c>
      <c r="E38" s="741">
        <v>190000</v>
      </c>
      <c r="F38" s="741">
        <v>112900</v>
      </c>
      <c r="G38" s="580" t="s">
        <v>950</v>
      </c>
      <c r="H38" s="638">
        <v>419</v>
      </c>
      <c r="I38" s="741">
        <v>112900</v>
      </c>
      <c r="J38" s="578" t="s">
        <v>950</v>
      </c>
      <c r="K38" s="579"/>
      <c r="L38" s="743"/>
      <c r="M38" s="588"/>
      <c r="N38" s="581"/>
      <c r="O38" s="743"/>
      <c r="P38" s="588"/>
      <c r="Q38" s="581"/>
      <c r="R38" s="743"/>
      <c r="S38" s="583"/>
    </row>
    <row r="39" spans="1:19" ht="15" customHeight="1">
      <c r="A39" s="3662"/>
      <c r="B39" s="3708"/>
      <c r="C39" s="633" t="s">
        <v>981</v>
      </c>
      <c r="D39" s="638">
        <v>429.9</v>
      </c>
      <c r="E39" s="743"/>
      <c r="F39" s="744">
        <v>-23100</v>
      </c>
      <c r="G39" s="587" t="s">
        <v>1056</v>
      </c>
      <c r="H39" s="638">
        <v>427.6</v>
      </c>
      <c r="I39" s="744">
        <v>-22200</v>
      </c>
      <c r="J39" s="585" t="s">
        <v>1057</v>
      </c>
      <c r="K39" s="579"/>
      <c r="L39" s="743"/>
      <c r="M39" s="588"/>
      <c r="N39" s="581"/>
      <c r="O39" s="743"/>
      <c r="P39" s="588"/>
      <c r="Q39" s="581"/>
      <c r="R39" s="743"/>
      <c r="S39" s="583"/>
    </row>
    <row r="40" spans="1:19" ht="15" customHeight="1">
      <c r="A40" s="3662"/>
      <c r="B40" s="3708"/>
      <c r="C40" s="633" t="s">
        <v>985</v>
      </c>
      <c r="D40" s="638">
        <v>274.5</v>
      </c>
      <c r="E40" s="743"/>
      <c r="F40" s="782"/>
      <c r="G40" s="588"/>
      <c r="H40" s="638">
        <v>283.10000000000002</v>
      </c>
      <c r="I40" s="782"/>
      <c r="J40" s="583"/>
      <c r="K40" s="579"/>
      <c r="L40" s="743"/>
      <c r="M40" s="588"/>
      <c r="N40" s="581"/>
      <c r="O40" s="743"/>
      <c r="P40" s="588"/>
      <c r="Q40" s="581"/>
      <c r="R40" s="743"/>
      <c r="S40" s="583"/>
    </row>
    <row r="41" spans="1:19" ht="15" customHeight="1">
      <c r="A41" s="3662"/>
      <c r="B41" s="3708"/>
      <c r="C41" s="633" t="s">
        <v>194</v>
      </c>
      <c r="D41" s="638">
        <v>53.3</v>
      </c>
      <c r="E41" s="743"/>
      <c r="F41" s="743"/>
      <c r="G41" s="588"/>
      <c r="H41" s="638">
        <v>53.3</v>
      </c>
      <c r="I41" s="743"/>
      <c r="J41" s="583"/>
      <c r="K41" s="579"/>
      <c r="L41" s="743"/>
      <c r="M41" s="588"/>
      <c r="N41" s="581"/>
      <c r="O41" s="743"/>
      <c r="P41" s="588"/>
      <c r="Q41" s="581"/>
      <c r="R41" s="743"/>
      <c r="S41" s="583"/>
    </row>
    <row r="42" spans="1:19" ht="15" customHeight="1">
      <c r="A42" s="3575"/>
      <c r="B42" s="597" t="s">
        <v>953</v>
      </c>
      <c r="C42" s="598"/>
      <c r="D42" s="603">
        <f>SUM(D37:D41)</f>
        <v>2676.3</v>
      </c>
      <c r="E42" s="748"/>
      <c r="F42" s="748"/>
      <c r="G42" s="607"/>
      <c r="H42" s="603">
        <f>SUM(H37:H41)</f>
        <v>2709.8</v>
      </c>
      <c r="I42" s="748"/>
      <c r="J42" s="605"/>
      <c r="K42" s="606"/>
      <c r="L42" s="748"/>
      <c r="M42" s="607"/>
      <c r="N42" s="608"/>
      <c r="O42" s="748"/>
      <c r="P42" s="607"/>
      <c r="Q42" s="608"/>
      <c r="R42" s="748"/>
      <c r="S42" s="605"/>
    </row>
    <row r="43" spans="1:19" ht="15" customHeight="1">
      <c r="A43" s="3606" t="s">
        <v>1030</v>
      </c>
      <c r="B43" s="3707" t="s">
        <v>43</v>
      </c>
      <c r="C43" s="610" t="s">
        <v>43</v>
      </c>
      <c r="D43" s="631">
        <v>7278</v>
      </c>
      <c r="E43" s="737" t="s">
        <v>636</v>
      </c>
      <c r="F43" s="737" t="s">
        <v>636</v>
      </c>
      <c r="G43" s="572">
        <v>34562</v>
      </c>
      <c r="H43" s="631">
        <v>7491</v>
      </c>
      <c r="I43" s="737" t="s">
        <v>636</v>
      </c>
      <c r="J43" s="570">
        <v>35048</v>
      </c>
      <c r="K43" s="616">
        <v>7544</v>
      </c>
      <c r="L43" s="737" t="s">
        <v>636</v>
      </c>
      <c r="M43" s="572">
        <v>35671</v>
      </c>
      <c r="N43" s="617"/>
      <c r="O43" s="737"/>
      <c r="P43" s="739"/>
      <c r="Q43" s="617"/>
      <c r="R43" s="737"/>
      <c r="S43" s="574"/>
    </row>
    <row r="44" spans="1:19" ht="15" customHeight="1">
      <c r="A44" s="3662"/>
      <c r="B44" s="3708"/>
      <c r="C44" s="633" t="s">
        <v>44</v>
      </c>
      <c r="D44" s="638">
        <v>761.8</v>
      </c>
      <c r="E44" s="741">
        <v>698000</v>
      </c>
      <c r="F44" s="741">
        <v>466000</v>
      </c>
      <c r="G44" s="580" t="s">
        <v>950</v>
      </c>
      <c r="H44" s="638">
        <v>762</v>
      </c>
      <c r="I44" s="741">
        <v>466000</v>
      </c>
      <c r="J44" s="578" t="s">
        <v>950</v>
      </c>
      <c r="K44" s="579">
        <v>764</v>
      </c>
      <c r="L44" s="741">
        <v>466000</v>
      </c>
      <c r="M44" s="580" t="s">
        <v>950</v>
      </c>
      <c r="N44" s="581"/>
      <c r="O44" s="743"/>
      <c r="P44" s="588"/>
      <c r="Q44" s="581"/>
      <c r="R44" s="743"/>
      <c r="S44" s="583"/>
    </row>
    <row r="45" spans="1:19" ht="15" customHeight="1">
      <c r="A45" s="3662"/>
      <c r="B45" s="3708"/>
      <c r="C45" s="633" t="s">
        <v>1032</v>
      </c>
      <c r="D45" s="638">
        <v>148</v>
      </c>
      <c r="E45" s="743"/>
      <c r="F45" s="744">
        <v>-49300</v>
      </c>
      <c r="G45" s="587" t="s">
        <v>1058</v>
      </c>
      <c r="H45" s="638">
        <v>148</v>
      </c>
      <c r="I45" s="744">
        <v>-38155</v>
      </c>
      <c r="J45" s="585" t="s">
        <v>1059</v>
      </c>
      <c r="K45" s="579">
        <v>195</v>
      </c>
      <c r="L45" s="744">
        <v>-34855</v>
      </c>
      <c r="M45" s="587" t="s">
        <v>1060</v>
      </c>
      <c r="N45" s="581"/>
      <c r="O45" s="743"/>
      <c r="P45" s="588"/>
      <c r="Q45" s="581"/>
      <c r="R45" s="743"/>
      <c r="S45" s="583"/>
    </row>
    <row r="46" spans="1:19" ht="15" customHeight="1">
      <c r="A46" s="3662"/>
      <c r="B46" s="3708"/>
      <c r="C46" s="633" t="s">
        <v>46</v>
      </c>
      <c r="D46" s="638">
        <v>232</v>
      </c>
      <c r="E46" s="743"/>
      <c r="F46" s="782"/>
      <c r="G46" s="588"/>
      <c r="H46" s="638">
        <v>232</v>
      </c>
      <c r="I46" s="782"/>
      <c r="J46" s="583"/>
      <c r="K46" s="579">
        <v>245</v>
      </c>
      <c r="L46" s="782"/>
      <c r="M46" s="588"/>
      <c r="N46" s="581"/>
      <c r="O46" s="743"/>
      <c r="P46" s="588"/>
      <c r="Q46" s="581"/>
      <c r="R46" s="743"/>
      <c r="S46" s="583"/>
    </row>
    <row r="47" spans="1:19" ht="15" customHeight="1">
      <c r="A47" s="3683"/>
      <c r="B47" s="697" t="s">
        <v>953</v>
      </c>
      <c r="C47" s="658"/>
      <c r="D47" s="668">
        <f>SUM(D43:D46)</f>
        <v>8419.7999999999993</v>
      </c>
      <c r="E47" s="768"/>
      <c r="F47" s="768"/>
      <c r="G47" s="700"/>
      <c r="H47" s="668">
        <f>SUM(H43:H46)</f>
        <v>8633</v>
      </c>
      <c r="I47" s="768"/>
      <c r="J47" s="675"/>
      <c r="K47" s="671">
        <f>SUM(K43:K46)</f>
        <v>8748</v>
      </c>
      <c r="L47" s="768"/>
      <c r="M47" s="700"/>
      <c r="N47" s="673"/>
      <c r="O47" s="768"/>
      <c r="P47" s="700"/>
      <c r="Q47" s="673"/>
      <c r="R47" s="768"/>
      <c r="S47" s="675"/>
    </row>
    <row r="48" spans="1:19" ht="15" customHeight="1">
      <c r="A48" s="3682" t="s">
        <v>1036</v>
      </c>
      <c r="B48" s="3709" t="s">
        <v>43</v>
      </c>
      <c r="C48" s="783" t="s">
        <v>1037</v>
      </c>
      <c r="D48" s="784">
        <v>288</v>
      </c>
      <c r="E48" s="785" t="s">
        <v>636</v>
      </c>
      <c r="F48" s="785" t="s">
        <v>636</v>
      </c>
      <c r="G48" s="707">
        <v>33813</v>
      </c>
      <c r="H48" s="786"/>
      <c r="I48" s="785"/>
      <c r="J48" s="583"/>
      <c r="K48" s="787"/>
      <c r="L48" s="743"/>
      <c r="M48" s="588"/>
      <c r="N48" s="786"/>
      <c r="O48" s="785"/>
      <c r="P48" s="588"/>
      <c r="Q48" s="788"/>
      <c r="R48" s="743"/>
      <c r="S48" s="583"/>
    </row>
    <row r="49" spans="1:19" ht="15" customHeight="1">
      <c r="A49" s="3678"/>
      <c r="B49" s="3706"/>
      <c r="C49" s="584" t="s">
        <v>1038</v>
      </c>
      <c r="D49" s="576">
        <v>143</v>
      </c>
      <c r="E49" s="741">
        <v>34700</v>
      </c>
      <c r="F49" s="741">
        <v>20600</v>
      </c>
      <c r="G49" s="580" t="s">
        <v>950</v>
      </c>
      <c r="H49" s="781"/>
      <c r="I49" s="743"/>
      <c r="J49" s="583"/>
      <c r="K49" s="789"/>
      <c r="L49" s="743"/>
      <c r="M49" s="588"/>
      <c r="N49" s="781"/>
      <c r="O49" s="743"/>
      <c r="P49" s="588"/>
      <c r="Q49" s="781"/>
      <c r="R49" s="743"/>
      <c r="S49" s="583"/>
    </row>
    <row r="50" spans="1:19" ht="15" customHeight="1">
      <c r="A50" s="3678"/>
      <c r="B50" s="697" t="s">
        <v>953</v>
      </c>
      <c r="C50" s="658"/>
      <c r="D50" s="668">
        <f>SUM(D48:D49)</f>
        <v>431</v>
      </c>
      <c r="E50" s="768"/>
      <c r="F50" s="769">
        <v>-4900</v>
      </c>
      <c r="G50" s="672" t="s">
        <v>1061</v>
      </c>
      <c r="H50" s="673"/>
      <c r="I50" s="768"/>
      <c r="J50" s="675"/>
      <c r="K50" s="790"/>
      <c r="L50" s="768"/>
      <c r="M50" s="700"/>
      <c r="N50" s="673"/>
      <c r="O50" s="768"/>
      <c r="P50" s="700"/>
      <c r="Q50" s="673"/>
      <c r="R50" s="768"/>
      <c r="S50" s="675"/>
    </row>
    <row r="51" spans="1:19" ht="15" customHeight="1">
      <c r="A51" s="3684" t="s">
        <v>1039</v>
      </c>
      <c r="B51" s="3613" t="s">
        <v>43</v>
      </c>
      <c r="C51" s="3672" t="s">
        <v>1040</v>
      </c>
      <c r="D51" s="784"/>
      <c r="E51" s="743"/>
      <c r="F51" s="744"/>
      <c r="G51" s="587"/>
      <c r="H51" s="786"/>
      <c r="I51" s="743"/>
      <c r="J51" s="583"/>
      <c r="K51" s="787"/>
      <c r="L51" s="785"/>
      <c r="M51" s="588"/>
      <c r="N51" s="786"/>
      <c r="O51" s="743"/>
      <c r="P51" s="791"/>
      <c r="Q51" s="788"/>
      <c r="R51" s="743"/>
      <c r="S51" s="583"/>
    </row>
    <row r="52" spans="1:19" ht="15" customHeight="1">
      <c r="A52" s="3685"/>
      <c r="B52" s="3654"/>
      <c r="C52" s="3673"/>
      <c r="D52" s="668"/>
      <c r="E52" s="768"/>
      <c r="F52" s="769"/>
      <c r="G52" s="672"/>
      <c r="H52" s="668"/>
      <c r="I52" s="768"/>
      <c r="J52" s="675"/>
      <c r="K52" s="790"/>
      <c r="L52" s="768"/>
      <c r="M52" s="700"/>
      <c r="N52" s="673"/>
      <c r="O52" s="768"/>
      <c r="P52" s="700"/>
      <c r="Q52" s="673"/>
      <c r="R52" s="768"/>
      <c r="S52" s="675"/>
    </row>
    <row r="53" spans="1:19" ht="15" customHeight="1">
      <c r="A53" s="3655" t="s">
        <v>1041</v>
      </c>
      <c r="B53" s="3613" t="s">
        <v>43</v>
      </c>
      <c r="C53" s="3658" t="s">
        <v>1042</v>
      </c>
      <c r="D53" s="784"/>
      <c r="E53" s="743"/>
      <c r="F53" s="744"/>
      <c r="G53" s="587"/>
      <c r="H53" s="786"/>
      <c r="I53" s="743"/>
      <c r="J53" s="583"/>
      <c r="K53" s="787"/>
      <c r="L53" s="785"/>
      <c r="M53" s="588"/>
      <c r="N53" s="786"/>
      <c r="O53" s="743"/>
      <c r="P53" s="791"/>
      <c r="Q53" s="786"/>
      <c r="R53" s="743"/>
      <c r="S53" s="583"/>
    </row>
    <row r="54" spans="1:19" ht="15" customHeight="1">
      <c r="A54" s="3656"/>
      <c r="B54" s="3577"/>
      <c r="C54" s="3659"/>
      <c r="D54" s="603"/>
      <c r="E54" s="743"/>
      <c r="F54" s="744"/>
      <c r="G54" s="587"/>
      <c r="H54" s="603"/>
      <c r="I54" s="748"/>
      <c r="J54" s="605"/>
      <c r="K54" s="752"/>
      <c r="L54" s="748"/>
      <c r="M54" s="607"/>
      <c r="N54" s="608"/>
      <c r="O54" s="748"/>
      <c r="P54" s="607"/>
      <c r="Q54" s="608"/>
      <c r="R54" s="748"/>
      <c r="S54" s="605"/>
    </row>
    <row r="55" spans="1:19" ht="15" customHeight="1">
      <c r="A55" s="3606" t="s">
        <v>1043</v>
      </c>
      <c r="B55" s="3705" t="s">
        <v>47</v>
      </c>
      <c r="C55" s="765" t="s">
        <v>822</v>
      </c>
      <c r="D55" s="766">
        <v>736</v>
      </c>
      <c r="E55" s="737" t="s">
        <v>636</v>
      </c>
      <c r="F55" s="737" t="s">
        <v>636</v>
      </c>
      <c r="G55" s="572">
        <v>33708</v>
      </c>
      <c r="H55" s="779"/>
      <c r="I55" s="737"/>
      <c r="J55" s="574"/>
      <c r="K55" s="792"/>
      <c r="L55" s="737"/>
      <c r="M55" s="739"/>
      <c r="N55" s="779"/>
      <c r="O55" s="737"/>
      <c r="P55" s="739"/>
      <c r="Q55" s="779"/>
      <c r="R55" s="737"/>
      <c r="S55" s="574"/>
    </row>
    <row r="56" spans="1:19" ht="15" customHeight="1">
      <c r="A56" s="3662"/>
      <c r="B56" s="3706"/>
      <c r="C56" s="584" t="s">
        <v>1044</v>
      </c>
      <c r="D56" s="576">
        <v>439</v>
      </c>
      <c r="E56" s="741">
        <v>68000</v>
      </c>
      <c r="F56" s="741">
        <v>44500</v>
      </c>
      <c r="G56" s="580" t="s">
        <v>950</v>
      </c>
      <c r="H56" s="781"/>
      <c r="I56" s="743"/>
      <c r="J56" s="583"/>
      <c r="K56" s="789"/>
      <c r="L56" s="743"/>
      <c r="M56" s="588"/>
      <c r="N56" s="781"/>
      <c r="O56" s="743"/>
      <c r="P56" s="588"/>
      <c r="Q56" s="781"/>
      <c r="R56" s="743"/>
      <c r="S56" s="583"/>
    </row>
    <row r="57" spans="1:19" ht="15" customHeight="1" thickBot="1">
      <c r="A57" s="3674"/>
      <c r="B57" s="723" t="s">
        <v>953</v>
      </c>
      <c r="C57" s="724"/>
      <c r="D57" s="793">
        <f>SUM(D55:D56)</f>
        <v>1175</v>
      </c>
      <c r="E57" s="794"/>
      <c r="F57" s="795">
        <v>-4040</v>
      </c>
      <c r="G57" s="730" t="s">
        <v>1062</v>
      </c>
      <c r="H57" s="796"/>
      <c r="I57" s="794"/>
      <c r="J57" s="732"/>
      <c r="K57" s="797"/>
      <c r="L57" s="794"/>
      <c r="M57" s="798"/>
      <c r="N57" s="796"/>
      <c r="O57" s="794"/>
      <c r="P57" s="798"/>
      <c r="Q57" s="796"/>
      <c r="R57" s="794"/>
      <c r="S57" s="732"/>
    </row>
    <row r="58" spans="1:19">
      <c r="A58" s="733" t="s">
        <v>1012</v>
      </c>
      <c r="D58" s="188"/>
    </row>
  </sheetData>
  <mergeCells count="41">
    <mergeCell ref="A55:A57"/>
    <mergeCell ref="B55:B56"/>
    <mergeCell ref="A51:A52"/>
    <mergeCell ref="B51:B52"/>
    <mergeCell ref="C51:C52"/>
    <mergeCell ref="A53:A54"/>
    <mergeCell ref="B53:B54"/>
    <mergeCell ref="C53:C54"/>
    <mergeCell ref="A37:A42"/>
    <mergeCell ref="B37:B41"/>
    <mergeCell ref="A43:A47"/>
    <mergeCell ref="B43:B46"/>
    <mergeCell ref="A48:A50"/>
    <mergeCell ref="B48:B49"/>
    <mergeCell ref="B24:B25"/>
    <mergeCell ref="A27:A29"/>
    <mergeCell ref="B27:B28"/>
    <mergeCell ref="A32:A36"/>
    <mergeCell ref="B32:B33"/>
    <mergeCell ref="B34:B35"/>
    <mergeCell ref="H14:H16"/>
    <mergeCell ref="K14:K16"/>
    <mergeCell ref="N14:N16"/>
    <mergeCell ref="Q14:Q16"/>
    <mergeCell ref="A17:A21"/>
    <mergeCell ref="D14:D16"/>
    <mergeCell ref="B22:B23"/>
    <mergeCell ref="A5:A10"/>
    <mergeCell ref="B6:B8"/>
    <mergeCell ref="A11:A13"/>
    <mergeCell ref="A14:A16"/>
    <mergeCell ref="B14:B16"/>
    <mergeCell ref="R2:S2"/>
    <mergeCell ref="A3:A4"/>
    <mergeCell ref="B3:B4"/>
    <mergeCell ref="C3:C4"/>
    <mergeCell ref="D3:G3"/>
    <mergeCell ref="H3:J3"/>
    <mergeCell ref="K3:M3"/>
    <mergeCell ref="N3:P3"/>
    <mergeCell ref="Q3:S3"/>
  </mergeCells>
  <phoneticPr fontId="1"/>
  <printOptions horizontalCentered="1" verticalCentered="1"/>
  <pageMargins left="0.59055118110236227" right="0.59055118110236227" top="0.78740157480314965" bottom="0.78740157480314965" header="0.51181102362204722" footer="0.51181102362204722"/>
  <pageSetup paperSize="8" scale="85" firstPageNumber="0" orientation="landscape" r:id="rId1"/>
  <headerFooter alignWithMargins="0"/>
  <colBreaks count="1" manualBreakCount="1">
    <brk id="10" max="57"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BD9D8-CA55-4A66-A743-F23EE5083C9C}">
  <sheetPr>
    <pageSetUpPr fitToPage="1"/>
  </sheetPr>
  <dimension ref="A1:S58"/>
  <sheetViews>
    <sheetView view="pageBreakPreview" zoomScaleNormal="100" zoomScaleSheetLayoutView="100" workbookViewId="0">
      <pane xSplit="2" ySplit="4" topLeftCell="C5" activePane="bottomRight" state="frozen"/>
      <selection pane="topRight"/>
      <selection pane="bottomLeft"/>
      <selection pane="bottomRight" activeCell="J39" sqref="J39"/>
    </sheetView>
  </sheetViews>
  <sheetFormatPr defaultColWidth="9" defaultRowHeight="13"/>
  <cols>
    <col min="1" max="1" width="10.26953125" customWidth="1"/>
    <col min="2" max="3" width="9.08984375" customWidth="1"/>
    <col min="4" max="5" width="9.6328125" customWidth="1"/>
    <col min="6" max="6" width="10.453125" bestFit="1" customWidth="1"/>
    <col min="7" max="8" width="9.6328125" customWidth="1"/>
    <col min="9" max="9" width="10.453125" bestFit="1" customWidth="1"/>
    <col min="10" max="11" width="9.6328125" customWidth="1"/>
    <col min="12" max="12" width="10.453125" bestFit="1" customWidth="1"/>
    <col min="13" max="14" width="9.6328125" customWidth="1"/>
    <col min="15" max="15" width="10.453125" bestFit="1" customWidth="1"/>
    <col min="16" max="17" width="9.6328125" customWidth="1"/>
    <col min="18" max="18" width="10.453125" bestFit="1" customWidth="1"/>
    <col min="19" max="19" width="9.6328125" customWidth="1"/>
  </cols>
  <sheetData>
    <row r="1" spans="1:19" ht="16.5" customHeight="1">
      <c r="A1" s="466" t="s">
        <v>1063</v>
      </c>
    </row>
    <row r="2" spans="1:19" ht="16.5" customHeight="1" thickBot="1">
      <c r="J2" s="462"/>
      <c r="Q2" t="s">
        <v>932</v>
      </c>
      <c r="R2" s="3573" t="s">
        <v>933</v>
      </c>
      <c r="S2" s="3573"/>
    </row>
    <row r="3" spans="1:19" ht="16.5" customHeight="1">
      <c r="A3" s="3574" t="s">
        <v>316</v>
      </c>
      <c r="B3" s="3576" t="s">
        <v>52</v>
      </c>
      <c r="C3" s="3578" t="s">
        <v>934</v>
      </c>
      <c r="D3" s="3580" t="s">
        <v>1064</v>
      </c>
      <c r="E3" s="3581"/>
      <c r="F3" s="3581"/>
      <c r="G3" s="3582"/>
      <c r="H3" s="3580" t="s">
        <v>1016</v>
      </c>
      <c r="I3" s="3585"/>
      <c r="J3" s="3587"/>
      <c r="K3" s="3584" t="s">
        <v>1016</v>
      </c>
      <c r="L3" s="3585"/>
      <c r="M3" s="3586"/>
      <c r="N3" s="3580" t="s">
        <v>1016</v>
      </c>
      <c r="O3" s="3585"/>
      <c r="P3" s="3586"/>
      <c r="Q3" s="3580" t="s">
        <v>1016</v>
      </c>
      <c r="R3" s="3585"/>
      <c r="S3" s="3587"/>
    </row>
    <row r="4" spans="1:19" ht="24" customHeight="1">
      <c r="A4" s="3575"/>
      <c r="B4" s="3577"/>
      <c r="C4" s="3579"/>
      <c r="D4" s="558" t="s">
        <v>1018</v>
      </c>
      <c r="E4" s="736" t="s">
        <v>1019</v>
      </c>
      <c r="F4" s="736" t="s">
        <v>1020</v>
      </c>
      <c r="G4" s="561" t="s">
        <v>1021</v>
      </c>
      <c r="H4" s="558" t="s">
        <v>1018</v>
      </c>
      <c r="I4" s="736" t="s">
        <v>1020</v>
      </c>
      <c r="J4" s="559" t="s">
        <v>1021</v>
      </c>
      <c r="K4" s="560" t="s">
        <v>1018</v>
      </c>
      <c r="L4" s="736" t="s">
        <v>1020</v>
      </c>
      <c r="M4" s="561" t="s">
        <v>1021</v>
      </c>
      <c r="N4" s="558" t="s">
        <v>1018</v>
      </c>
      <c r="O4" s="736" t="s">
        <v>1020</v>
      </c>
      <c r="P4" s="561" t="s">
        <v>1021</v>
      </c>
      <c r="Q4" s="558" t="s">
        <v>1018</v>
      </c>
      <c r="R4" s="736" t="s">
        <v>1020</v>
      </c>
      <c r="S4" s="559" t="s">
        <v>1021</v>
      </c>
    </row>
    <row r="5" spans="1:19" ht="15" customHeight="1">
      <c r="A5" s="3663" t="s">
        <v>113</v>
      </c>
      <c r="B5" s="562" t="s">
        <v>947</v>
      </c>
      <c r="C5" s="610" t="s">
        <v>153</v>
      </c>
      <c r="D5" s="801">
        <v>204</v>
      </c>
      <c r="E5" s="737" t="s">
        <v>648</v>
      </c>
      <c r="F5" s="737" t="s">
        <v>648</v>
      </c>
      <c r="G5" s="572">
        <v>35990</v>
      </c>
      <c r="H5" s="801"/>
      <c r="I5" s="737"/>
      <c r="J5" s="570"/>
      <c r="K5" s="757"/>
      <c r="L5" s="737"/>
      <c r="M5" s="739"/>
      <c r="N5" s="802"/>
      <c r="O5" s="737"/>
      <c r="P5" s="739"/>
      <c r="Q5" s="802"/>
      <c r="R5" s="737"/>
      <c r="S5" s="574"/>
    </row>
    <row r="6" spans="1:19" ht="15" customHeight="1">
      <c r="A6" s="3662"/>
      <c r="B6" s="3686" t="s">
        <v>948</v>
      </c>
      <c r="C6" s="740" t="s">
        <v>949</v>
      </c>
      <c r="D6" s="803">
        <v>209</v>
      </c>
      <c r="E6" s="741">
        <v>117000</v>
      </c>
      <c r="F6" s="741">
        <v>71100</v>
      </c>
      <c r="G6" s="580" t="s">
        <v>950</v>
      </c>
      <c r="H6" s="803"/>
      <c r="I6" s="741"/>
      <c r="J6" s="578"/>
      <c r="K6" s="763"/>
      <c r="L6" s="743"/>
      <c r="M6" s="588"/>
      <c r="N6" s="804"/>
      <c r="O6" s="743"/>
      <c r="P6" s="588"/>
      <c r="Q6" s="804"/>
      <c r="R6" s="743"/>
      <c r="S6" s="583"/>
    </row>
    <row r="7" spans="1:19" ht="15" customHeight="1">
      <c r="A7" s="3662"/>
      <c r="B7" s="3686"/>
      <c r="C7" s="633" t="s">
        <v>160</v>
      </c>
      <c r="D7" s="803">
        <v>216</v>
      </c>
      <c r="E7" s="743"/>
      <c r="F7" s="744">
        <v>-10900</v>
      </c>
      <c r="G7" s="587" t="s">
        <v>1065</v>
      </c>
      <c r="H7" s="803"/>
      <c r="I7" s="744"/>
      <c r="J7" s="585"/>
      <c r="K7" s="763"/>
      <c r="L7" s="743"/>
      <c r="M7" s="588"/>
      <c r="N7" s="804"/>
      <c r="O7" s="743"/>
      <c r="P7" s="588"/>
      <c r="Q7" s="804"/>
      <c r="R7" s="743"/>
      <c r="S7" s="583"/>
    </row>
    <row r="8" spans="1:19" ht="15" customHeight="1">
      <c r="A8" s="3662"/>
      <c r="B8" s="3686"/>
      <c r="C8" s="633" t="s">
        <v>15</v>
      </c>
      <c r="D8" s="803">
        <v>171</v>
      </c>
      <c r="E8" s="743"/>
      <c r="F8" s="743"/>
      <c r="G8" s="588"/>
      <c r="H8" s="803"/>
      <c r="I8" s="743"/>
      <c r="J8" s="583"/>
      <c r="K8" s="763"/>
      <c r="L8" s="743"/>
      <c r="M8" s="588"/>
      <c r="N8" s="804"/>
      <c r="O8" s="743"/>
      <c r="P8" s="588"/>
      <c r="Q8" s="804"/>
      <c r="R8" s="743"/>
      <c r="S8" s="583"/>
    </row>
    <row r="9" spans="1:19" ht="15" customHeight="1">
      <c r="A9" s="3662"/>
      <c r="B9" s="632" t="s">
        <v>16</v>
      </c>
      <c r="C9" s="633"/>
      <c r="D9" s="803">
        <v>427</v>
      </c>
      <c r="E9" s="743"/>
      <c r="F9" s="743"/>
      <c r="G9" s="588"/>
      <c r="H9" s="803"/>
      <c r="I9" s="743"/>
      <c r="J9" s="583"/>
      <c r="K9" s="763"/>
      <c r="L9" s="743"/>
      <c r="M9" s="588"/>
      <c r="N9" s="804"/>
      <c r="O9" s="743"/>
      <c r="P9" s="588"/>
      <c r="Q9" s="804"/>
      <c r="R9" s="743"/>
      <c r="S9" s="583"/>
    </row>
    <row r="10" spans="1:19" ht="15" customHeight="1">
      <c r="A10" s="3575"/>
      <c r="B10" s="597" t="s">
        <v>953</v>
      </c>
      <c r="C10" s="598"/>
      <c r="D10" s="603">
        <f>SUM(D5:D9)</f>
        <v>1227</v>
      </c>
      <c r="E10" s="748"/>
      <c r="F10" s="748"/>
      <c r="G10" s="607"/>
      <c r="H10" s="603"/>
      <c r="I10" s="748"/>
      <c r="J10" s="605"/>
      <c r="K10" s="752"/>
      <c r="L10" s="748"/>
      <c r="M10" s="607"/>
      <c r="N10" s="608"/>
      <c r="O10" s="748"/>
      <c r="P10" s="607"/>
      <c r="Q10" s="608"/>
      <c r="R10" s="748"/>
      <c r="S10" s="605"/>
    </row>
    <row r="11" spans="1:19" ht="15" customHeight="1">
      <c r="A11" s="3606" t="s">
        <v>713</v>
      </c>
      <c r="B11" s="609" t="s">
        <v>17</v>
      </c>
      <c r="C11" s="610"/>
      <c r="D11" s="801">
        <v>1106.2</v>
      </c>
      <c r="E11" s="737" t="s">
        <v>648</v>
      </c>
      <c r="F11" s="737" t="s">
        <v>648</v>
      </c>
      <c r="G11" s="572">
        <v>35748</v>
      </c>
      <c r="H11" s="801"/>
      <c r="I11" s="737"/>
      <c r="J11" s="574"/>
      <c r="K11" s="757"/>
      <c r="L11" s="737"/>
      <c r="M11" s="739"/>
      <c r="N11" s="802"/>
      <c r="O11" s="737"/>
      <c r="P11" s="739"/>
      <c r="Q11" s="802"/>
      <c r="R11" s="737"/>
      <c r="S11" s="574"/>
    </row>
    <row r="12" spans="1:19" ht="15" customHeight="1">
      <c r="A12" s="3682"/>
      <c r="B12" s="632" t="s">
        <v>954</v>
      </c>
      <c r="C12" s="633"/>
      <c r="D12" s="803">
        <v>536.5</v>
      </c>
      <c r="E12" s="741">
        <v>113000</v>
      </c>
      <c r="F12" s="741">
        <v>58300</v>
      </c>
      <c r="G12" s="580" t="s">
        <v>950</v>
      </c>
      <c r="H12" s="803"/>
      <c r="I12" s="743"/>
      <c r="J12" s="583"/>
      <c r="K12" s="763"/>
      <c r="L12" s="743"/>
      <c r="M12" s="588"/>
      <c r="N12" s="804"/>
      <c r="O12" s="743"/>
      <c r="P12" s="588"/>
      <c r="Q12" s="804"/>
      <c r="R12" s="743"/>
      <c r="S12" s="583"/>
    </row>
    <row r="13" spans="1:19" ht="15" customHeight="1">
      <c r="A13" s="3687"/>
      <c r="B13" s="597" t="s">
        <v>953</v>
      </c>
      <c r="C13" s="598"/>
      <c r="D13" s="603">
        <f>SUM(D11:D12)</f>
        <v>1642.7</v>
      </c>
      <c r="E13" s="748"/>
      <c r="F13" s="751">
        <v>-4500</v>
      </c>
      <c r="G13" s="628" t="s">
        <v>1066</v>
      </c>
      <c r="H13" s="603"/>
      <c r="I13" s="748"/>
      <c r="J13" s="605"/>
      <c r="K13" s="805"/>
      <c r="L13" s="748"/>
      <c r="M13" s="607"/>
      <c r="N13" s="608"/>
      <c r="O13" s="748"/>
      <c r="P13" s="607"/>
      <c r="Q13" s="608"/>
      <c r="R13" s="748"/>
      <c r="S13" s="605"/>
    </row>
    <row r="14" spans="1:19" ht="15" customHeight="1">
      <c r="A14" s="3663" t="s">
        <v>8</v>
      </c>
      <c r="B14" s="3612" t="s">
        <v>20</v>
      </c>
      <c r="C14" s="563"/>
      <c r="D14" s="3710">
        <v>1012</v>
      </c>
      <c r="E14" s="737" t="s">
        <v>648</v>
      </c>
      <c r="F14" s="737" t="s">
        <v>648</v>
      </c>
      <c r="G14" s="572">
        <v>35990</v>
      </c>
      <c r="H14" s="3691"/>
      <c r="I14" s="737"/>
      <c r="J14" s="574"/>
      <c r="K14" s="3713"/>
      <c r="L14" s="737"/>
      <c r="M14" s="739"/>
      <c r="N14" s="3697"/>
      <c r="O14" s="737"/>
      <c r="P14" s="739"/>
      <c r="Q14" s="3700"/>
      <c r="R14" s="737"/>
      <c r="S14" s="574"/>
    </row>
    <row r="15" spans="1:19" ht="15" customHeight="1">
      <c r="A15" s="3678"/>
      <c r="B15" s="3689"/>
      <c r="C15" s="753"/>
      <c r="D15" s="3711"/>
      <c r="E15" s="741">
        <v>60000</v>
      </c>
      <c r="F15" s="741">
        <v>37300</v>
      </c>
      <c r="G15" s="580" t="s">
        <v>950</v>
      </c>
      <c r="H15" s="3692"/>
      <c r="I15" s="743"/>
      <c r="J15" s="583"/>
      <c r="K15" s="3695"/>
      <c r="L15" s="743"/>
      <c r="M15" s="588"/>
      <c r="N15" s="3698"/>
      <c r="O15" s="743"/>
      <c r="P15" s="588"/>
      <c r="Q15" s="3701"/>
      <c r="R15" s="743"/>
      <c r="S15" s="583"/>
    </row>
    <row r="16" spans="1:19" ht="15" customHeight="1">
      <c r="A16" s="3688"/>
      <c r="B16" s="3690"/>
      <c r="C16" s="754"/>
      <c r="D16" s="3712"/>
      <c r="E16" s="748"/>
      <c r="F16" s="751">
        <v>-4700</v>
      </c>
      <c r="G16" s="628" t="s">
        <v>1067</v>
      </c>
      <c r="H16" s="3693"/>
      <c r="I16" s="748"/>
      <c r="J16" s="605"/>
      <c r="K16" s="3696"/>
      <c r="L16" s="748"/>
      <c r="M16" s="607"/>
      <c r="N16" s="3699"/>
      <c r="O16" s="748"/>
      <c r="P16" s="607"/>
      <c r="Q16" s="3702"/>
      <c r="R16" s="748"/>
      <c r="S16" s="605"/>
    </row>
    <row r="17" spans="1:19" ht="15" customHeight="1">
      <c r="A17" s="3606" t="s">
        <v>959</v>
      </c>
      <c r="B17" s="609" t="s">
        <v>19</v>
      </c>
      <c r="C17" s="610"/>
      <c r="D17" s="801">
        <v>1366.7</v>
      </c>
      <c r="E17" s="737" t="s">
        <v>648</v>
      </c>
      <c r="F17" s="737" t="s">
        <v>648</v>
      </c>
      <c r="G17" s="572">
        <v>36809</v>
      </c>
      <c r="H17" s="801"/>
      <c r="I17" s="737"/>
      <c r="J17" s="570"/>
      <c r="K17" s="757"/>
      <c r="L17" s="737"/>
      <c r="M17" s="739"/>
      <c r="N17" s="802"/>
      <c r="O17" s="737"/>
      <c r="P17" s="739"/>
      <c r="Q17" s="802"/>
      <c r="R17" s="737"/>
      <c r="S17" s="574"/>
    </row>
    <row r="18" spans="1:19" ht="15" customHeight="1">
      <c r="A18" s="3607"/>
      <c r="B18" s="632" t="s">
        <v>59</v>
      </c>
      <c r="C18" s="633"/>
      <c r="D18" s="803">
        <v>3157.9</v>
      </c>
      <c r="E18" s="755">
        <v>398000</v>
      </c>
      <c r="F18" s="755">
        <v>341600</v>
      </c>
      <c r="G18" s="580" t="s">
        <v>975</v>
      </c>
      <c r="H18" s="803"/>
      <c r="I18" s="755"/>
      <c r="J18" s="578"/>
      <c r="K18" s="763"/>
      <c r="L18" s="743"/>
      <c r="M18" s="588"/>
      <c r="N18" s="804"/>
      <c r="O18" s="743"/>
      <c r="P18" s="588"/>
      <c r="Q18" s="804"/>
      <c r="R18" s="743"/>
      <c r="S18" s="583"/>
    </row>
    <row r="19" spans="1:19" ht="15" customHeight="1">
      <c r="A19" s="3607"/>
      <c r="B19" s="632" t="s">
        <v>60</v>
      </c>
      <c r="C19" s="633"/>
      <c r="D19" s="803">
        <v>757.3</v>
      </c>
      <c r="E19" s="743"/>
      <c r="F19" s="744">
        <v>-10500</v>
      </c>
      <c r="G19" s="587" t="s">
        <v>1068</v>
      </c>
      <c r="H19" s="803"/>
      <c r="I19" s="744"/>
      <c r="J19" s="585"/>
      <c r="K19" s="763"/>
      <c r="L19" s="743"/>
      <c r="M19" s="588"/>
      <c r="N19" s="804"/>
      <c r="O19" s="743"/>
      <c r="P19" s="588"/>
      <c r="Q19" s="804"/>
      <c r="R19" s="743"/>
      <c r="S19" s="583"/>
    </row>
    <row r="20" spans="1:19" ht="15" customHeight="1">
      <c r="A20" s="3607"/>
      <c r="B20" s="632" t="s">
        <v>61</v>
      </c>
      <c r="C20" s="633"/>
      <c r="D20" s="803">
        <v>534</v>
      </c>
      <c r="E20" s="743"/>
      <c r="F20" s="743"/>
      <c r="G20" s="588"/>
      <c r="H20" s="803"/>
      <c r="I20" s="743"/>
      <c r="J20" s="583"/>
      <c r="K20" s="763"/>
      <c r="L20" s="743"/>
      <c r="M20" s="588"/>
      <c r="N20" s="804"/>
      <c r="O20" s="743"/>
      <c r="P20" s="588"/>
      <c r="Q20" s="804"/>
      <c r="R20" s="743"/>
      <c r="S20" s="583"/>
    </row>
    <row r="21" spans="1:19" ht="15" customHeight="1">
      <c r="A21" s="3608"/>
      <c r="B21" s="745" t="s">
        <v>953</v>
      </c>
      <c r="C21" s="746"/>
      <c r="D21" s="806">
        <f>D17+D18+D19+D20</f>
        <v>5815.9000000000005</v>
      </c>
      <c r="E21" s="748"/>
      <c r="F21" s="748"/>
      <c r="G21" s="607"/>
      <c r="H21" s="806"/>
      <c r="I21" s="748"/>
      <c r="J21" s="605"/>
      <c r="K21" s="805"/>
      <c r="L21" s="748"/>
      <c r="M21" s="607"/>
      <c r="N21" s="807"/>
      <c r="O21" s="748"/>
      <c r="P21" s="607"/>
      <c r="Q21" s="807"/>
      <c r="R21" s="748"/>
      <c r="S21" s="605"/>
    </row>
    <row r="22" spans="1:19" ht="15" customHeight="1">
      <c r="A22" s="641" t="s">
        <v>962</v>
      </c>
      <c r="B22" s="3612" t="s">
        <v>21</v>
      </c>
      <c r="C22" s="808" t="s">
        <v>21</v>
      </c>
      <c r="D22" s="809">
        <v>5475</v>
      </c>
      <c r="E22" s="737" t="s">
        <v>648</v>
      </c>
      <c r="F22" s="737" t="s">
        <v>648</v>
      </c>
      <c r="G22" s="572">
        <v>36809</v>
      </c>
      <c r="H22" s="802"/>
      <c r="I22" s="737"/>
      <c r="J22" s="570"/>
      <c r="K22" s="757"/>
      <c r="L22" s="737"/>
      <c r="M22" s="739"/>
      <c r="N22" s="802"/>
      <c r="O22" s="737"/>
      <c r="P22" s="739"/>
      <c r="Q22" s="802"/>
      <c r="R22" s="737"/>
      <c r="S22" s="574"/>
    </row>
    <row r="23" spans="1:19" ht="20.5">
      <c r="A23" s="645" t="s">
        <v>963</v>
      </c>
      <c r="B23" s="3631"/>
      <c r="C23" s="810" t="s">
        <v>23</v>
      </c>
      <c r="D23" s="811"/>
      <c r="E23" s="755">
        <v>382000</v>
      </c>
      <c r="F23" s="755">
        <v>312900</v>
      </c>
      <c r="G23" s="580" t="s">
        <v>975</v>
      </c>
      <c r="H23" s="760"/>
      <c r="I23" s="755"/>
      <c r="J23" s="578"/>
      <c r="K23" s="761"/>
      <c r="L23" s="743"/>
      <c r="M23" s="588"/>
      <c r="N23" s="760"/>
      <c r="O23" s="743"/>
      <c r="P23" s="588"/>
      <c r="Q23" s="760"/>
      <c r="R23" s="743"/>
      <c r="S23" s="583"/>
    </row>
    <row r="24" spans="1:19" ht="15" customHeight="1">
      <c r="A24" s="650" t="s">
        <v>962</v>
      </c>
      <c r="B24" s="3703" t="s">
        <v>22</v>
      </c>
      <c r="C24" s="810" t="s">
        <v>22</v>
      </c>
      <c r="D24" s="811">
        <v>2304.6999999999998</v>
      </c>
      <c r="E24" s="743"/>
      <c r="F24" s="744">
        <v>-5400</v>
      </c>
      <c r="G24" s="587" t="s">
        <v>1069</v>
      </c>
      <c r="H24" s="760"/>
      <c r="I24" s="744"/>
      <c r="J24" s="585"/>
      <c r="K24" s="761"/>
      <c r="L24" s="743"/>
      <c r="M24" s="588"/>
      <c r="N24" s="760"/>
      <c r="O24" s="743"/>
      <c r="P24" s="588"/>
      <c r="Q24" s="760"/>
      <c r="R24" s="743"/>
      <c r="S24" s="583"/>
    </row>
    <row r="25" spans="1:19" ht="20.5">
      <c r="A25" s="653" t="s">
        <v>967</v>
      </c>
      <c r="B25" s="3664"/>
      <c r="C25" s="812" t="s">
        <v>168</v>
      </c>
      <c r="D25" s="813"/>
      <c r="E25" s="743"/>
      <c r="F25" s="743"/>
      <c r="G25" s="588"/>
      <c r="H25" s="804"/>
      <c r="I25" s="743"/>
      <c r="J25" s="583"/>
      <c r="K25" s="763"/>
      <c r="L25" s="743"/>
      <c r="M25" s="588"/>
      <c r="N25" s="804"/>
      <c r="O25" s="743"/>
      <c r="P25" s="588"/>
      <c r="Q25" s="804"/>
      <c r="R25" s="743"/>
      <c r="S25" s="583"/>
    </row>
    <row r="26" spans="1:19" ht="15" customHeight="1">
      <c r="A26" s="656"/>
      <c r="B26" s="597" t="s">
        <v>953</v>
      </c>
      <c r="C26" s="598"/>
      <c r="D26" s="603">
        <f>SUM(D22:D24)</f>
        <v>7779.7</v>
      </c>
      <c r="E26" s="748"/>
      <c r="F26" s="748"/>
      <c r="G26" s="628"/>
      <c r="H26" s="603"/>
      <c r="I26" s="748"/>
      <c r="J26" s="605"/>
      <c r="K26" s="764"/>
      <c r="L26" s="748"/>
      <c r="M26" s="607"/>
      <c r="N26" s="608"/>
      <c r="O26" s="748"/>
      <c r="P26" s="607"/>
      <c r="Q26" s="608"/>
      <c r="R26" s="748"/>
      <c r="S26" s="605"/>
    </row>
    <row r="27" spans="1:19" ht="15" customHeight="1">
      <c r="A27" s="3606" t="s">
        <v>968</v>
      </c>
      <c r="B27" s="3707" t="s">
        <v>465</v>
      </c>
      <c r="C27" s="610" t="s">
        <v>465</v>
      </c>
      <c r="D27" s="631">
        <v>6124</v>
      </c>
      <c r="E27" s="737" t="s">
        <v>648</v>
      </c>
      <c r="F27" s="737" t="s">
        <v>648</v>
      </c>
      <c r="G27" s="572">
        <v>36466</v>
      </c>
      <c r="H27" s="631">
        <v>6124</v>
      </c>
      <c r="I27" s="737" t="s">
        <v>648</v>
      </c>
      <c r="J27" s="570">
        <v>37708</v>
      </c>
      <c r="K27" s="616"/>
      <c r="L27" s="737"/>
      <c r="M27" s="572"/>
      <c r="N27" s="617"/>
      <c r="O27" s="737"/>
      <c r="P27" s="572"/>
      <c r="Q27" s="617"/>
      <c r="R27" s="737"/>
      <c r="S27" s="570"/>
    </row>
    <row r="28" spans="1:19" ht="15" customHeight="1">
      <c r="A28" s="3682"/>
      <c r="B28" s="3708"/>
      <c r="C28" s="633" t="s">
        <v>63</v>
      </c>
      <c r="D28" s="638">
        <v>3796</v>
      </c>
      <c r="E28" s="755">
        <v>690700</v>
      </c>
      <c r="F28" s="755">
        <v>636600</v>
      </c>
      <c r="G28" s="580" t="s">
        <v>975</v>
      </c>
      <c r="H28" s="638">
        <v>3817</v>
      </c>
      <c r="I28" s="741">
        <v>636600</v>
      </c>
      <c r="J28" s="578" t="s">
        <v>1070</v>
      </c>
      <c r="K28" s="579"/>
      <c r="L28" s="741"/>
      <c r="M28" s="580"/>
      <c r="N28" s="581"/>
      <c r="O28" s="741"/>
      <c r="P28" s="580"/>
      <c r="Q28" s="581"/>
      <c r="R28" s="741"/>
      <c r="S28" s="578"/>
    </row>
    <row r="29" spans="1:19" ht="15" customHeight="1">
      <c r="A29" s="3704"/>
      <c r="B29" s="767" t="s">
        <v>969</v>
      </c>
      <c r="C29" s="667"/>
      <c r="D29" s="668">
        <f>SUM(D27:D28)</f>
        <v>9920</v>
      </c>
      <c r="E29" s="768"/>
      <c r="F29" s="769">
        <v>-14900</v>
      </c>
      <c r="G29" s="672" t="s">
        <v>1071</v>
      </c>
      <c r="H29" s="668">
        <f>H27+H28</f>
        <v>9941</v>
      </c>
      <c r="I29" s="769">
        <v>-13000</v>
      </c>
      <c r="J29" s="709" t="s">
        <v>1072</v>
      </c>
      <c r="K29" s="671"/>
      <c r="L29" s="769"/>
      <c r="M29" s="672"/>
      <c r="N29" s="673"/>
      <c r="O29" s="769"/>
      <c r="P29" s="672"/>
      <c r="Q29" s="673"/>
      <c r="R29" s="769"/>
      <c r="S29" s="709"/>
    </row>
    <row r="30" spans="1:19" ht="20.5">
      <c r="A30" s="676" t="s">
        <v>972</v>
      </c>
      <c r="B30" s="677" t="s">
        <v>973</v>
      </c>
      <c r="C30" s="667" t="s">
        <v>24</v>
      </c>
      <c r="D30" s="668"/>
      <c r="E30" s="775"/>
      <c r="F30" s="775"/>
      <c r="G30" s="679"/>
      <c r="H30" s="668"/>
      <c r="I30" s="776"/>
      <c r="J30" s="678"/>
      <c r="K30" s="671"/>
      <c r="L30" s="776"/>
      <c r="M30" s="679"/>
      <c r="N30" s="673"/>
      <c r="O30" s="776"/>
      <c r="P30" s="679"/>
      <c r="Q30" s="673"/>
      <c r="R30" s="776"/>
      <c r="S30" s="678"/>
    </row>
    <row r="31" spans="1:19" ht="20.5">
      <c r="A31" s="653" t="s">
        <v>974</v>
      </c>
      <c r="B31" s="680" t="s">
        <v>973</v>
      </c>
      <c r="C31" s="681" t="s">
        <v>25</v>
      </c>
      <c r="E31" s="748"/>
      <c r="F31" s="748"/>
      <c r="G31" s="607"/>
      <c r="I31" s="748"/>
      <c r="J31" s="605"/>
      <c r="K31" s="777"/>
      <c r="L31" s="748"/>
      <c r="M31" s="607"/>
      <c r="O31" s="748"/>
      <c r="P31" s="607"/>
      <c r="R31" s="748"/>
      <c r="S31" s="605"/>
    </row>
    <row r="32" spans="1:19" ht="15" customHeight="1">
      <c r="A32" s="3663" t="s">
        <v>121</v>
      </c>
      <c r="B32" s="3707" t="s">
        <v>27</v>
      </c>
      <c r="C32" s="610" t="s">
        <v>27</v>
      </c>
      <c r="D32" s="801">
        <v>1825.8</v>
      </c>
      <c r="E32" s="737" t="s">
        <v>648</v>
      </c>
      <c r="F32" s="737" t="s">
        <v>648</v>
      </c>
      <c r="G32" s="572">
        <v>35640</v>
      </c>
      <c r="H32" s="801">
        <v>1845.7</v>
      </c>
      <c r="I32" s="737" t="s">
        <v>648</v>
      </c>
      <c r="J32" s="570">
        <v>36809</v>
      </c>
      <c r="K32" s="814"/>
      <c r="L32" s="737"/>
      <c r="M32" s="739"/>
      <c r="N32" s="802"/>
      <c r="O32" s="737"/>
      <c r="P32" s="739"/>
      <c r="Q32" s="802"/>
      <c r="R32" s="737"/>
      <c r="S32" s="574"/>
    </row>
    <row r="33" spans="1:19" ht="15" customHeight="1">
      <c r="A33" s="3662"/>
      <c r="B33" s="3708"/>
      <c r="C33" s="633" t="s">
        <v>28</v>
      </c>
      <c r="D33" s="803">
        <v>185.4</v>
      </c>
      <c r="E33" s="741">
        <v>293000</v>
      </c>
      <c r="F33" s="741">
        <v>192000</v>
      </c>
      <c r="G33" s="580" t="s">
        <v>950</v>
      </c>
      <c r="H33" s="803">
        <v>187.9</v>
      </c>
      <c r="I33" s="741">
        <v>192000</v>
      </c>
      <c r="J33" s="578" t="s">
        <v>950</v>
      </c>
      <c r="K33" s="815"/>
      <c r="L33" s="743"/>
      <c r="M33" s="588"/>
      <c r="N33" s="804"/>
      <c r="O33" s="743"/>
      <c r="P33" s="588"/>
      <c r="Q33" s="804"/>
      <c r="R33" s="743"/>
      <c r="S33" s="583"/>
    </row>
    <row r="34" spans="1:19" ht="15" customHeight="1">
      <c r="A34" s="3662"/>
      <c r="B34" s="3708" t="s">
        <v>64</v>
      </c>
      <c r="C34" s="633" t="s">
        <v>64</v>
      </c>
      <c r="D34" s="803">
        <v>1700.1</v>
      </c>
      <c r="E34" s="743"/>
      <c r="F34" s="744">
        <v>-17500</v>
      </c>
      <c r="G34" s="587" t="s">
        <v>1050</v>
      </c>
      <c r="H34" s="803">
        <v>1705.8</v>
      </c>
      <c r="I34" s="744">
        <v>-17100</v>
      </c>
      <c r="J34" s="585" t="s">
        <v>1073</v>
      </c>
      <c r="K34" s="815"/>
      <c r="L34" s="743"/>
      <c r="M34" s="588"/>
      <c r="N34" s="804"/>
      <c r="O34" s="743"/>
      <c r="P34" s="588"/>
      <c r="Q34" s="804"/>
      <c r="R34" s="743"/>
      <c r="S34" s="583"/>
    </row>
    <row r="35" spans="1:19" ht="15" customHeight="1">
      <c r="A35" s="3662"/>
      <c r="B35" s="3708"/>
      <c r="C35" s="633" t="s">
        <v>65</v>
      </c>
      <c r="D35" s="803">
        <v>359.1</v>
      </c>
      <c r="E35" s="743"/>
      <c r="F35" s="782"/>
      <c r="G35" s="588"/>
      <c r="H35" s="803">
        <v>359.1</v>
      </c>
      <c r="I35" s="782"/>
      <c r="J35" s="583"/>
      <c r="K35" s="815"/>
      <c r="L35" s="743"/>
      <c r="M35" s="588"/>
      <c r="N35" s="804"/>
      <c r="O35" s="743"/>
      <c r="P35" s="588"/>
      <c r="Q35" s="804"/>
      <c r="R35" s="743"/>
      <c r="S35" s="583"/>
    </row>
    <row r="36" spans="1:19" ht="15" customHeight="1">
      <c r="A36" s="3575"/>
      <c r="B36" s="597" t="s">
        <v>953</v>
      </c>
      <c r="C36" s="598"/>
      <c r="D36" s="603">
        <f>SUM(D32:D35)</f>
        <v>4070.4</v>
      </c>
      <c r="E36" s="748"/>
      <c r="F36" s="748"/>
      <c r="G36" s="607"/>
      <c r="H36" s="603">
        <v>4099</v>
      </c>
      <c r="I36" s="748"/>
      <c r="J36" s="605"/>
      <c r="K36" s="606"/>
      <c r="L36" s="748"/>
      <c r="M36" s="607"/>
      <c r="N36" s="608"/>
      <c r="O36" s="748"/>
      <c r="P36" s="607"/>
      <c r="Q36" s="608"/>
      <c r="R36" s="748"/>
      <c r="S36" s="605"/>
    </row>
    <row r="37" spans="1:19" ht="15" customHeight="1">
      <c r="A37" s="3606" t="s">
        <v>979</v>
      </c>
      <c r="B37" s="3707" t="s">
        <v>40</v>
      </c>
      <c r="C37" s="610" t="s">
        <v>482</v>
      </c>
      <c r="D37" s="801">
        <v>1526.8</v>
      </c>
      <c r="E37" s="737" t="s">
        <v>648</v>
      </c>
      <c r="F37" s="737" t="s">
        <v>648</v>
      </c>
      <c r="G37" s="572">
        <v>35640</v>
      </c>
      <c r="H37" s="801"/>
      <c r="I37" s="737"/>
      <c r="J37" s="570"/>
      <c r="K37" s="814"/>
      <c r="L37" s="737"/>
      <c r="M37" s="816"/>
      <c r="N37" s="802"/>
      <c r="O37" s="737"/>
      <c r="P37" s="739"/>
      <c r="Q37" s="802"/>
      <c r="R37" s="737"/>
      <c r="S37" s="574"/>
    </row>
    <row r="38" spans="1:19" ht="15" customHeight="1">
      <c r="A38" s="3662"/>
      <c r="B38" s="3708"/>
      <c r="C38" s="633" t="s">
        <v>980</v>
      </c>
      <c r="D38" s="803">
        <v>419</v>
      </c>
      <c r="E38" s="741">
        <v>176000</v>
      </c>
      <c r="F38" s="741">
        <v>98000</v>
      </c>
      <c r="G38" s="580" t="s">
        <v>950</v>
      </c>
      <c r="H38" s="803"/>
      <c r="I38" s="741"/>
      <c r="J38" s="578"/>
      <c r="K38" s="815"/>
      <c r="L38" s="741"/>
      <c r="M38" s="588"/>
      <c r="N38" s="804"/>
      <c r="O38" s="743"/>
      <c r="P38" s="588"/>
      <c r="Q38" s="804"/>
      <c r="R38" s="743"/>
      <c r="S38" s="583"/>
    </row>
    <row r="39" spans="1:19" ht="15" customHeight="1">
      <c r="A39" s="3662"/>
      <c r="B39" s="3708"/>
      <c r="C39" s="633" t="s">
        <v>981</v>
      </c>
      <c r="D39" s="803">
        <v>427.6</v>
      </c>
      <c r="E39" s="743"/>
      <c r="F39" s="744">
        <v>-11900</v>
      </c>
      <c r="G39" s="587" t="s">
        <v>1074</v>
      </c>
      <c r="H39" s="803"/>
      <c r="I39" s="744"/>
      <c r="J39" s="585"/>
      <c r="K39" s="815"/>
      <c r="L39" s="782"/>
      <c r="M39" s="588"/>
      <c r="N39" s="804"/>
      <c r="O39" s="743"/>
      <c r="P39" s="588"/>
      <c r="Q39" s="804"/>
      <c r="R39" s="743"/>
      <c r="S39" s="583"/>
    </row>
    <row r="40" spans="1:19" ht="15" customHeight="1">
      <c r="A40" s="3662"/>
      <c r="B40" s="3708"/>
      <c r="C40" s="633" t="s">
        <v>985</v>
      </c>
      <c r="D40" s="803">
        <v>283.10000000000002</v>
      </c>
      <c r="E40" s="743"/>
      <c r="F40" s="743"/>
      <c r="G40" s="588"/>
      <c r="H40" s="803"/>
      <c r="I40" s="743"/>
      <c r="J40" s="583"/>
      <c r="K40" s="815"/>
      <c r="L40" s="743"/>
      <c r="M40" s="588"/>
      <c r="N40" s="804"/>
      <c r="O40" s="743"/>
      <c r="P40" s="588"/>
      <c r="Q40" s="804"/>
      <c r="R40" s="743"/>
      <c r="S40" s="583"/>
    </row>
    <row r="41" spans="1:19" ht="15" customHeight="1">
      <c r="A41" s="3662"/>
      <c r="B41" s="3708"/>
      <c r="C41" s="633" t="s">
        <v>194</v>
      </c>
      <c r="D41" s="803">
        <v>53.3</v>
      </c>
      <c r="E41" s="743"/>
      <c r="F41" s="743"/>
      <c r="G41" s="588"/>
      <c r="H41" s="803"/>
      <c r="I41" s="743"/>
      <c r="J41" s="583"/>
      <c r="K41" s="815"/>
      <c r="L41" s="743"/>
      <c r="M41" s="588"/>
      <c r="N41" s="804"/>
      <c r="O41" s="743"/>
      <c r="P41" s="588"/>
      <c r="Q41" s="804"/>
      <c r="R41" s="743"/>
      <c r="S41" s="583"/>
    </row>
    <row r="42" spans="1:19" ht="15" customHeight="1">
      <c r="A42" s="3575"/>
      <c r="B42" s="597" t="s">
        <v>953</v>
      </c>
      <c r="C42" s="598"/>
      <c r="D42" s="603">
        <f>SUM(D37:D41)</f>
        <v>2709.8</v>
      </c>
      <c r="E42" s="748"/>
      <c r="F42" s="748"/>
      <c r="G42" s="607"/>
      <c r="H42" s="603"/>
      <c r="I42" s="748"/>
      <c r="J42" s="605"/>
      <c r="K42" s="606"/>
      <c r="L42" s="748"/>
      <c r="M42" s="607"/>
      <c r="N42" s="608"/>
      <c r="O42" s="748"/>
      <c r="P42" s="607"/>
      <c r="Q42" s="608"/>
      <c r="R42" s="748"/>
      <c r="S42" s="605"/>
    </row>
    <row r="43" spans="1:19" ht="15" customHeight="1">
      <c r="A43" s="3606" t="s">
        <v>1030</v>
      </c>
      <c r="B43" s="3707" t="s">
        <v>43</v>
      </c>
      <c r="C43" s="610" t="s">
        <v>43</v>
      </c>
      <c r="D43" s="801">
        <v>7544</v>
      </c>
      <c r="E43" s="737" t="s">
        <v>648</v>
      </c>
      <c r="F43" s="737" t="s">
        <v>648</v>
      </c>
      <c r="G43" s="572">
        <v>36466</v>
      </c>
      <c r="H43" s="801">
        <v>7544</v>
      </c>
      <c r="I43" s="737" t="s">
        <v>648</v>
      </c>
      <c r="J43" s="570">
        <v>37554</v>
      </c>
      <c r="K43" s="814"/>
      <c r="L43" s="737"/>
      <c r="M43" s="572"/>
      <c r="N43" s="802"/>
      <c r="O43" s="737"/>
      <c r="P43" s="739"/>
      <c r="Q43" s="802"/>
      <c r="R43" s="737"/>
      <c r="S43" s="574"/>
    </row>
    <row r="44" spans="1:19" ht="15" customHeight="1">
      <c r="A44" s="3662"/>
      <c r="B44" s="3708"/>
      <c r="C44" s="633" t="s">
        <v>44</v>
      </c>
      <c r="D44" s="803">
        <v>764</v>
      </c>
      <c r="E44" s="741">
        <v>707000</v>
      </c>
      <c r="F44" s="741">
        <v>473900</v>
      </c>
      <c r="G44" s="580" t="s">
        <v>975</v>
      </c>
      <c r="H44" s="803">
        <v>809.3</v>
      </c>
      <c r="I44" s="741">
        <v>473900</v>
      </c>
      <c r="J44" s="578" t="s">
        <v>1075</v>
      </c>
      <c r="K44" s="815"/>
      <c r="L44" s="741"/>
      <c r="M44" s="580"/>
      <c r="N44" s="804"/>
      <c r="O44" s="743"/>
      <c r="P44" s="588"/>
      <c r="Q44" s="804"/>
      <c r="R44" s="743"/>
      <c r="S44" s="583"/>
    </row>
    <row r="45" spans="1:19" ht="15" customHeight="1">
      <c r="A45" s="3662"/>
      <c r="B45" s="3708"/>
      <c r="C45" s="633" t="s">
        <v>1032</v>
      </c>
      <c r="D45" s="803">
        <v>195</v>
      </c>
      <c r="E45" s="743"/>
      <c r="F45" s="744">
        <v>-23400</v>
      </c>
      <c r="G45" s="587" t="s">
        <v>1076</v>
      </c>
      <c r="H45" s="803">
        <v>195.4</v>
      </c>
      <c r="I45" s="744">
        <v>-21400</v>
      </c>
      <c r="J45" s="585" t="s">
        <v>1077</v>
      </c>
      <c r="K45" s="815"/>
      <c r="L45" s="744"/>
      <c r="M45" s="587"/>
      <c r="N45" s="804"/>
      <c r="O45" s="743"/>
      <c r="P45" s="588"/>
      <c r="Q45" s="804"/>
      <c r="R45" s="743"/>
      <c r="S45" s="583"/>
    </row>
    <row r="46" spans="1:19" ht="15" customHeight="1">
      <c r="A46" s="3662"/>
      <c r="B46" s="3708"/>
      <c r="C46" s="633" t="s">
        <v>46</v>
      </c>
      <c r="D46" s="803">
        <v>245</v>
      </c>
      <c r="E46" s="743"/>
      <c r="F46" s="782"/>
      <c r="G46" s="588"/>
      <c r="H46" s="803">
        <v>245.3</v>
      </c>
      <c r="I46" s="782"/>
      <c r="J46" s="583"/>
      <c r="K46" s="815"/>
      <c r="L46" s="743"/>
      <c r="M46" s="588"/>
      <c r="N46" s="804"/>
      <c r="O46" s="743"/>
      <c r="P46" s="588"/>
      <c r="Q46" s="804"/>
      <c r="R46" s="743"/>
      <c r="S46" s="583"/>
    </row>
    <row r="47" spans="1:19" ht="15" customHeight="1">
      <c r="A47" s="3683"/>
      <c r="B47" s="697" t="s">
        <v>953</v>
      </c>
      <c r="C47" s="658"/>
      <c r="D47" s="668">
        <f>SUM(D43:D46)</f>
        <v>8748</v>
      </c>
      <c r="E47" s="768"/>
      <c r="F47" s="768"/>
      <c r="G47" s="700"/>
      <c r="H47" s="668">
        <f>SUM(H43:H46)</f>
        <v>8793.9999999999982</v>
      </c>
      <c r="I47" s="768"/>
      <c r="J47" s="675"/>
      <c r="K47" s="671"/>
      <c r="L47" s="768"/>
      <c r="M47" s="700"/>
      <c r="N47" s="673"/>
      <c r="O47" s="768"/>
      <c r="P47" s="700"/>
      <c r="Q47" s="673"/>
      <c r="R47" s="768"/>
      <c r="S47" s="675"/>
    </row>
    <row r="48" spans="1:19" ht="15" customHeight="1">
      <c r="A48" s="3682" t="s">
        <v>1036</v>
      </c>
      <c r="B48" s="3714" t="s">
        <v>43</v>
      </c>
      <c r="C48" s="817" t="s">
        <v>1037</v>
      </c>
      <c r="D48" s="818">
        <v>314.60000000000002</v>
      </c>
      <c r="E48" s="785" t="s">
        <v>648</v>
      </c>
      <c r="F48" s="785" t="s">
        <v>648</v>
      </c>
      <c r="G48" s="707">
        <v>35990</v>
      </c>
      <c r="H48" s="819"/>
      <c r="I48" s="785"/>
      <c r="J48" s="583"/>
      <c r="K48" s="820"/>
      <c r="L48" s="743"/>
      <c r="M48" s="588"/>
      <c r="N48" s="819"/>
      <c r="O48" s="785"/>
      <c r="P48" s="588"/>
      <c r="Q48" s="819"/>
      <c r="R48" s="743"/>
      <c r="S48" s="583"/>
    </row>
    <row r="49" spans="1:19" ht="15" customHeight="1">
      <c r="A49" s="3678"/>
      <c r="B49" s="3708"/>
      <c r="C49" s="633" t="s">
        <v>1038</v>
      </c>
      <c r="D49" s="803">
        <v>161.19999999999999</v>
      </c>
      <c r="E49" s="741">
        <v>31000</v>
      </c>
      <c r="F49" s="741">
        <v>16800</v>
      </c>
      <c r="G49" s="580" t="s">
        <v>950</v>
      </c>
      <c r="H49" s="804"/>
      <c r="I49" s="743"/>
      <c r="J49" s="583"/>
      <c r="K49" s="763"/>
      <c r="L49" s="743"/>
      <c r="M49" s="588"/>
      <c r="N49" s="804"/>
      <c r="O49" s="743"/>
      <c r="P49" s="588"/>
      <c r="Q49" s="804"/>
      <c r="R49" s="743"/>
      <c r="S49" s="583"/>
    </row>
    <row r="50" spans="1:19" ht="15" customHeight="1">
      <c r="A50" s="3678"/>
      <c r="B50" s="697" t="s">
        <v>953</v>
      </c>
      <c r="C50" s="658"/>
      <c r="D50" s="668">
        <f>SUM(D48:D49)</f>
        <v>475.8</v>
      </c>
      <c r="E50" s="768"/>
      <c r="F50" s="769">
        <v>-1000</v>
      </c>
      <c r="G50" s="672" t="s">
        <v>1078</v>
      </c>
      <c r="H50" s="673"/>
      <c r="I50" s="768"/>
      <c r="J50" s="675"/>
      <c r="K50" s="790"/>
      <c r="L50" s="768"/>
      <c r="M50" s="700"/>
      <c r="N50" s="673"/>
      <c r="O50" s="768"/>
      <c r="P50" s="700"/>
      <c r="Q50" s="673"/>
      <c r="R50" s="768"/>
      <c r="S50" s="675"/>
    </row>
    <row r="51" spans="1:19" ht="15" customHeight="1">
      <c r="A51" s="3684" t="s">
        <v>1039</v>
      </c>
      <c r="B51" s="3613" t="s">
        <v>43</v>
      </c>
      <c r="C51" s="3672" t="s">
        <v>1040</v>
      </c>
      <c r="D51" s="818"/>
      <c r="E51" s="743"/>
      <c r="F51" s="744"/>
      <c r="G51" s="587"/>
      <c r="H51" s="819"/>
      <c r="I51" s="743"/>
      <c r="J51" s="583"/>
      <c r="K51" s="820"/>
      <c r="L51" s="785"/>
      <c r="M51" s="588"/>
      <c r="N51" s="819"/>
      <c r="O51" s="743"/>
      <c r="P51" s="791"/>
      <c r="Q51" s="819"/>
      <c r="R51" s="743"/>
      <c r="S51" s="583"/>
    </row>
    <row r="52" spans="1:19" ht="15" customHeight="1">
      <c r="A52" s="3685"/>
      <c r="B52" s="3654"/>
      <c r="C52" s="3673"/>
      <c r="D52" s="668"/>
      <c r="E52" s="768"/>
      <c r="F52" s="769"/>
      <c r="G52" s="672"/>
      <c r="H52" s="668"/>
      <c r="I52" s="768"/>
      <c r="J52" s="675"/>
      <c r="K52" s="790"/>
      <c r="L52" s="768"/>
      <c r="M52" s="700"/>
      <c r="N52" s="673"/>
      <c r="O52" s="768"/>
      <c r="P52" s="700"/>
      <c r="Q52" s="673"/>
      <c r="R52" s="768"/>
      <c r="S52" s="675"/>
    </row>
    <row r="53" spans="1:19" ht="15" customHeight="1">
      <c r="A53" s="3655" t="s">
        <v>1041</v>
      </c>
      <c r="B53" s="3613" t="s">
        <v>43</v>
      </c>
      <c r="C53" s="3658" t="s">
        <v>1042</v>
      </c>
      <c r="D53" s="818"/>
      <c r="E53" s="743"/>
      <c r="F53" s="744"/>
      <c r="G53" s="587"/>
      <c r="H53" s="819"/>
      <c r="I53" s="743"/>
      <c r="J53" s="583"/>
      <c r="K53" s="820"/>
      <c r="L53" s="785"/>
      <c r="M53" s="588"/>
      <c r="N53" s="819"/>
      <c r="O53" s="743"/>
      <c r="P53" s="791"/>
      <c r="Q53" s="819"/>
      <c r="R53" s="743"/>
      <c r="S53" s="583"/>
    </row>
    <row r="54" spans="1:19" ht="15" customHeight="1">
      <c r="A54" s="3656"/>
      <c r="B54" s="3577"/>
      <c r="C54" s="3659"/>
      <c r="D54" s="603"/>
      <c r="E54" s="743"/>
      <c r="F54" s="744"/>
      <c r="G54" s="587"/>
      <c r="H54" s="603"/>
      <c r="I54" s="748"/>
      <c r="J54" s="605"/>
      <c r="K54" s="752"/>
      <c r="L54" s="748"/>
      <c r="M54" s="607"/>
      <c r="N54" s="608"/>
      <c r="O54" s="748"/>
      <c r="P54" s="607"/>
      <c r="Q54" s="608"/>
      <c r="R54" s="748"/>
      <c r="S54" s="605"/>
    </row>
    <row r="55" spans="1:19" ht="15" customHeight="1">
      <c r="A55" s="3606" t="s">
        <v>1043</v>
      </c>
      <c r="B55" s="3707" t="s">
        <v>47</v>
      </c>
      <c r="C55" s="610" t="s">
        <v>822</v>
      </c>
      <c r="D55" s="801">
        <v>768</v>
      </c>
      <c r="E55" s="737" t="s">
        <v>648</v>
      </c>
      <c r="F55" s="737" t="s">
        <v>648</v>
      </c>
      <c r="G55" s="572">
        <v>35990</v>
      </c>
      <c r="H55" s="802"/>
      <c r="I55" s="737"/>
      <c r="J55" s="574"/>
      <c r="K55" s="757"/>
      <c r="L55" s="737"/>
      <c r="M55" s="739"/>
      <c r="N55" s="802"/>
      <c r="O55" s="737"/>
      <c r="P55" s="739"/>
      <c r="Q55" s="802"/>
      <c r="R55" s="737"/>
      <c r="S55" s="574"/>
    </row>
    <row r="56" spans="1:19" ht="15" customHeight="1">
      <c r="A56" s="3662"/>
      <c r="B56" s="3708"/>
      <c r="C56" s="633" t="s">
        <v>1044</v>
      </c>
      <c r="D56" s="803">
        <v>441</v>
      </c>
      <c r="E56" s="741">
        <v>64000</v>
      </c>
      <c r="F56" s="741">
        <v>40700</v>
      </c>
      <c r="G56" s="580" t="s">
        <v>950</v>
      </c>
      <c r="H56" s="804"/>
      <c r="I56" s="743"/>
      <c r="J56" s="583"/>
      <c r="K56" s="763"/>
      <c r="L56" s="743"/>
      <c r="M56" s="588"/>
      <c r="N56" s="804"/>
      <c r="O56" s="743"/>
      <c r="P56" s="588"/>
      <c r="Q56" s="804"/>
      <c r="R56" s="743"/>
      <c r="S56" s="583"/>
    </row>
    <row r="57" spans="1:19" ht="15" customHeight="1" thickBot="1">
      <c r="A57" s="3674"/>
      <c r="B57" s="723" t="s">
        <v>953</v>
      </c>
      <c r="C57" s="724"/>
      <c r="D57" s="793">
        <f>SUM(D55:D56)</f>
        <v>1209</v>
      </c>
      <c r="E57" s="794"/>
      <c r="F57" s="795">
        <v>-1900</v>
      </c>
      <c r="G57" s="730" t="s">
        <v>1079</v>
      </c>
      <c r="H57" s="796"/>
      <c r="I57" s="794"/>
      <c r="J57" s="732"/>
      <c r="K57" s="797"/>
      <c r="L57" s="794"/>
      <c r="M57" s="798"/>
      <c r="N57" s="796"/>
      <c r="O57" s="794"/>
      <c r="P57" s="798"/>
      <c r="Q57" s="796"/>
      <c r="R57" s="794"/>
      <c r="S57" s="732"/>
    </row>
    <row r="58" spans="1:19">
      <c r="A58" s="733" t="s">
        <v>1012</v>
      </c>
      <c r="D58" s="188"/>
    </row>
  </sheetData>
  <mergeCells count="41">
    <mergeCell ref="A55:A57"/>
    <mergeCell ref="B55:B56"/>
    <mergeCell ref="A51:A52"/>
    <mergeCell ref="B51:B52"/>
    <mergeCell ref="C51:C52"/>
    <mergeCell ref="A53:A54"/>
    <mergeCell ref="B53:B54"/>
    <mergeCell ref="C53:C54"/>
    <mergeCell ref="A37:A42"/>
    <mergeCell ref="B37:B41"/>
    <mergeCell ref="A43:A47"/>
    <mergeCell ref="B43:B46"/>
    <mergeCell ref="A48:A50"/>
    <mergeCell ref="B48:B49"/>
    <mergeCell ref="B24:B25"/>
    <mergeCell ref="A27:A29"/>
    <mergeCell ref="B27:B28"/>
    <mergeCell ref="A32:A36"/>
    <mergeCell ref="B32:B33"/>
    <mergeCell ref="B34:B35"/>
    <mergeCell ref="H14:H16"/>
    <mergeCell ref="K14:K16"/>
    <mergeCell ref="N14:N16"/>
    <mergeCell ref="Q14:Q16"/>
    <mergeCell ref="A17:A21"/>
    <mergeCell ref="D14:D16"/>
    <mergeCell ref="B22:B23"/>
    <mergeCell ref="A5:A10"/>
    <mergeCell ref="B6:B8"/>
    <mergeCell ref="A11:A13"/>
    <mergeCell ref="A14:A16"/>
    <mergeCell ref="B14:B16"/>
    <mergeCell ref="R2:S2"/>
    <mergeCell ref="A3:A4"/>
    <mergeCell ref="B3:B4"/>
    <mergeCell ref="C3:C4"/>
    <mergeCell ref="D3:G3"/>
    <mergeCell ref="H3:J3"/>
    <mergeCell ref="K3:M3"/>
    <mergeCell ref="N3:P3"/>
    <mergeCell ref="Q3:S3"/>
  </mergeCells>
  <phoneticPr fontId="1"/>
  <printOptions horizontalCentered="1"/>
  <pageMargins left="0.59055118110236227" right="0.59055118110236227" top="0.78740157480314965" bottom="0.78740157480314965" header="0.51181102362204722" footer="0.51181102362204722"/>
  <pageSetup paperSize="8" scale="85" firstPageNumber="0" orientation="landscape" r:id="rId1"/>
  <headerFooter alignWithMargins="0"/>
  <colBreaks count="1" manualBreakCount="1">
    <brk id="10" max="57"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EECE9-4DA5-453D-A9A7-39C7DFBA8C86}">
  <sheetPr>
    <pageSetUpPr fitToPage="1"/>
  </sheetPr>
  <dimension ref="A1:S58"/>
  <sheetViews>
    <sheetView view="pageBreakPreview" zoomScale="55" zoomScaleNormal="100" zoomScaleSheetLayoutView="55" workbookViewId="0">
      <pane xSplit="2" ySplit="4" topLeftCell="C5" activePane="bottomRight" state="frozen"/>
      <selection pane="topRight"/>
      <selection pane="bottomLeft"/>
      <selection pane="bottomRight" activeCell="H57" sqref="H57"/>
    </sheetView>
  </sheetViews>
  <sheetFormatPr defaultColWidth="9" defaultRowHeight="13"/>
  <cols>
    <col min="1" max="1" width="10.26953125" customWidth="1"/>
    <col min="2" max="3" width="9.08984375" customWidth="1"/>
    <col min="4" max="5" width="9.6328125" customWidth="1"/>
    <col min="6" max="6" width="10.453125" customWidth="1"/>
    <col min="7" max="8" width="9.6328125" customWidth="1"/>
    <col min="9" max="9" width="10.453125" customWidth="1"/>
    <col min="10" max="11" width="9.6328125" customWidth="1"/>
    <col min="12" max="12" width="10.453125" customWidth="1"/>
    <col min="13" max="14" width="9.6328125" customWidth="1"/>
    <col min="15" max="15" width="10.453125" customWidth="1"/>
    <col min="16" max="17" width="9.6328125" customWidth="1"/>
    <col min="18" max="18" width="10.453125" customWidth="1"/>
    <col min="19" max="19" width="9.6328125" customWidth="1"/>
  </cols>
  <sheetData>
    <row r="1" spans="1:19" ht="16.5" customHeight="1">
      <c r="A1" s="466" t="s">
        <v>1080</v>
      </c>
    </row>
    <row r="2" spans="1:19" ht="16.5" customHeight="1" thickBot="1">
      <c r="P2" s="462"/>
      <c r="Q2" t="s">
        <v>932</v>
      </c>
      <c r="R2" s="3573" t="s">
        <v>933</v>
      </c>
      <c r="S2" s="3573"/>
    </row>
    <row r="3" spans="1:19" ht="16.5" customHeight="1">
      <c r="A3" s="3574" t="s">
        <v>316</v>
      </c>
      <c r="B3" s="3715" t="s">
        <v>52</v>
      </c>
      <c r="C3" s="3578" t="s">
        <v>934</v>
      </c>
      <c r="D3" s="3580" t="s">
        <v>1081</v>
      </c>
      <c r="E3" s="3581"/>
      <c r="F3" s="3581"/>
      <c r="G3" s="3582"/>
      <c r="H3" s="3580" t="s">
        <v>1016</v>
      </c>
      <c r="I3" s="3585"/>
      <c r="J3" s="3587"/>
      <c r="K3" s="3584" t="s">
        <v>1016</v>
      </c>
      <c r="L3" s="3585"/>
      <c r="M3" s="3586"/>
      <c r="N3" s="3580" t="s">
        <v>1016</v>
      </c>
      <c r="O3" s="3585"/>
      <c r="P3" s="3586"/>
      <c r="Q3" s="3580" t="s">
        <v>1016</v>
      </c>
      <c r="R3" s="3585"/>
      <c r="S3" s="3587"/>
    </row>
    <row r="4" spans="1:19" ht="24" customHeight="1">
      <c r="A4" s="3575"/>
      <c r="B4" s="3716"/>
      <c r="C4" s="3579"/>
      <c r="D4" s="558" t="s">
        <v>1018</v>
      </c>
      <c r="E4" s="821" t="s">
        <v>1019</v>
      </c>
      <c r="F4" s="821" t="s">
        <v>1082</v>
      </c>
      <c r="G4" s="561" t="s">
        <v>1021</v>
      </c>
      <c r="H4" s="558" t="s">
        <v>1018</v>
      </c>
      <c r="I4" s="821" t="s">
        <v>1082</v>
      </c>
      <c r="J4" s="559" t="s">
        <v>1021</v>
      </c>
      <c r="K4" s="560" t="s">
        <v>1018</v>
      </c>
      <c r="L4" s="821" t="s">
        <v>1082</v>
      </c>
      <c r="M4" s="561" t="s">
        <v>1021</v>
      </c>
      <c r="N4" s="558" t="s">
        <v>1018</v>
      </c>
      <c r="O4" s="821" t="s">
        <v>1082</v>
      </c>
      <c r="P4" s="561" t="s">
        <v>1021</v>
      </c>
      <c r="Q4" s="558" t="s">
        <v>1018</v>
      </c>
      <c r="R4" s="821" t="s">
        <v>1082</v>
      </c>
      <c r="S4" s="559" t="s">
        <v>1021</v>
      </c>
    </row>
    <row r="5" spans="1:19" ht="15" customHeight="1">
      <c r="A5" s="3663" t="s">
        <v>113</v>
      </c>
      <c r="B5" s="562" t="s">
        <v>947</v>
      </c>
      <c r="C5" s="610" t="s">
        <v>153</v>
      </c>
      <c r="D5" s="801">
        <v>204</v>
      </c>
      <c r="E5" s="737" t="s">
        <v>633</v>
      </c>
      <c r="F5" s="737" t="s">
        <v>633</v>
      </c>
      <c r="G5" s="572">
        <v>38107</v>
      </c>
      <c r="H5" s="801"/>
      <c r="I5" s="737"/>
      <c r="J5" s="570"/>
      <c r="K5" s="757"/>
      <c r="L5" s="737"/>
      <c r="M5" s="739"/>
      <c r="N5" s="802"/>
      <c r="O5" s="737"/>
      <c r="P5" s="739"/>
      <c r="Q5" s="802"/>
      <c r="R5" s="737"/>
      <c r="S5" s="574"/>
    </row>
    <row r="6" spans="1:19" ht="15" customHeight="1">
      <c r="A6" s="3662"/>
      <c r="B6" s="3719" t="s">
        <v>948</v>
      </c>
      <c r="C6" s="740" t="s">
        <v>949</v>
      </c>
      <c r="D6" s="803">
        <v>209</v>
      </c>
      <c r="E6" s="741">
        <v>105400</v>
      </c>
      <c r="F6" s="741">
        <v>62400</v>
      </c>
      <c r="G6" s="580" t="s">
        <v>950</v>
      </c>
      <c r="H6" s="803"/>
      <c r="I6" s="741"/>
      <c r="J6" s="578"/>
      <c r="K6" s="763"/>
      <c r="L6" s="743"/>
      <c r="M6" s="588"/>
      <c r="N6" s="804"/>
      <c r="O6" s="743"/>
      <c r="P6" s="588"/>
      <c r="Q6" s="804"/>
      <c r="R6" s="743"/>
      <c r="S6" s="583"/>
    </row>
    <row r="7" spans="1:19" ht="15" customHeight="1">
      <c r="A7" s="3662"/>
      <c r="B7" s="3719"/>
      <c r="C7" s="633" t="s">
        <v>160</v>
      </c>
      <c r="D7" s="803">
        <v>216</v>
      </c>
      <c r="E7" s="743"/>
      <c r="F7" s="744">
        <v>-1700</v>
      </c>
      <c r="G7" s="587" t="s">
        <v>1083</v>
      </c>
      <c r="H7" s="803"/>
      <c r="I7" s="744"/>
      <c r="J7" s="585"/>
      <c r="K7" s="763"/>
      <c r="L7" s="743"/>
      <c r="M7" s="588"/>
      <c r="N7" s="804"/>
      <c r="O7" s="743"/>
      <c r="P7" s="588"/>
      <c r="Q7" s="804"/>
      <c r="R7" s="743"/>
      <c r="S7" s="583"/>
    </row>
    <row r="8" spans="1:19" ht="15" customHeight="1">
      <c r="A8" s="3662"/>
      <c r="B8" s="3719"/>
      <c r="C8" s="633" t="s">
        <v>15</v>
      </c>
      <c r="D8" s="803">
        <v>171</v>
      </c>
      <c r="E8" s="743"/>
      <c r="F8" s="743"/>
      <c r="G8" s="588"/>
      <c r="H8" s="803"/>
      <c r="I8" s="743"/>
      <c r="J8" s="583"/>
      <c r="K8" s="763"/>
      <c r="L8" s="743"/>
      <c r="M8" s="588"/>
      <c r="N8" s="804"/>
      <c r="O8" s="743"/>
      <c r="P8" s="588"/>
      <c r="Q8" s="804"/>
      <c r="R8" s="743"/>
      <c r="S8" s="583"/>
    </row>
    <row r="9" spans="1:19" ht="15" customHeight="1">
      <c r="A9" s="3662"/>
      <c r="B9" s="822" t="s">
        <v>16</v>
      </c>
      <c r="C9" s="633"/>
      <c r="D9" s="803">
        <v>427</v>
      </c>
      <c r="E9" s="743"/>
      <c r="F9" s="743"/>
      <c r="G9" s="588"/>
      <c r="H9" s="803"/>
      <c r="I9" s="743"/>
      <c r="J9" s="583"/>
      <c r="K9" s="763"/>
      <c r="L9" s="743"/>
      <c r="M9" s="588"/>
      <c r="N9" s="804"/>
      <c r="O9" s="743"/>
      <c r="P9" s="588"/>
      <c r="Q9" s="804"/>
      <c r="R9" s="743"/>
      <c r="S9" s="583"/>
    </row>
    <row r="10" spans="1:19" ht="15" customHeight="1">
      <c r="A10" s="3575"/>
      <c r="B10" s="823" t="s">
        <v>953</v>
      </c>
      <c r="C10" s="598"/>
      <c r="D10" s="603">
        <f>SUM(D5:D9)</f>
        <v>1227</v>
      </c>
      <c r="E10" s="748"/>
      <c r="F10" s="748"/>
      <c r="G10" s="607"/>
      <c r="H10" s="603"/>
      <c r="I10" s="748"/>
      <c r="J10" s="605"/>
      <c r="K10" s="752"/>
      <c r="L10" s="748"/>
      <c r="M10" s="607"/>
      <c r="N10" s="608"/>
      <c r="O10" s="748"/>
      <c r="P10" s="607"/>
      <c r="Q10" s="608"/>
      <c r="R10" s="748"/>
      <c r="S10" s="605"/>
    </row>
    <row r="11" spans="1:19" ht="15" customHeight="1">
      <c r="A11" s="3606" t="s">
        <v>713</v>
      </c>
      <c r="B11" s="824" t="s">
        <v>17</v>
      </c>
      <c r="C11" s="610"/>
      <c r="D11" s="801">
        <v>1106.4000000000001</v>
      </c>
      <c r="E11" s="737" t="s">
        <v>633</v>
      </c>
      <c r="F11" s="737" t="s">
        <v>633</v>
      </c>
      <c r="G11" s="572">
        <v>38065</v>
      </c>
      <c r="H11" s="801"/>
      <c r="I11" s="737"/>
      <c r="J11" s="574"/>
      <c r="K11" s="757"/>
      <c r="L11" s="737"/>
      <c r="M11" s="739"/>
      <c r="N11" s="802"/>
      <c r="O11" s="737"/>
      <c r="P11" s="739"/>
      <c r="Q11" s="802"/>
      <c r="R11" s="737"/>
      <c r="S11" s="574"/>
    </row>
    <row r="12" spans="1:19" ht="15" customHeight="1">
      <c r="A12" s="3682"/>
      <c r="B12" s="822" t="s">
        <v>954</v>
      </c>
      <c r="C12" s="633"/>
      <c r="D12" s="803">
        <v>536.5</v>
      </c>
      <c r="E12" s="741">
        <v>102500</v>
      </c>
      <c r="F12" s="741">
        <v>54200</v>
      </c>
      <c r="G12" s="580" t="s">
        <v>950</v>
      </c>
      <c r="H12" s="803"/>
      <c r="I12" s="743"/>
      <c r="J12" s="583"/>
      <c r="K12" s="763"/>
      <c r="L12" s="743"/>
      <c r="M12" s="588"/>
      <c r="N12" s="804"/>
      <c r="O12" s="743"/>
      <c r="P12" s="588"/>
      <c r="Q12" s="804"/>
      <c r="R12" s="743"/>
      <c r="S12" s="583"/>
    </row>
    <row r="13" spans="1:19" ht="15" customHeight="1">
      <c r="A13" s="3687"/>
      <c r="B13" s="823" t="s">
        <v>953</v>
      </c>
      <c r="C13" s="598"/>
      <c r="D13" s="603">
        <f>SUM(D11:D12)</f>
        <v>1642.9</v>
      </c>
      <c r="E13" s="748"/>
      <c r="F13" s="751">
        <v>-1500</v>
      </c>
      <c r="G13" s="628" t="s">
        <v>1084</v>
      </c>
      <c r="H13" s="603"/>
      <c r="I13" s="748"/>
      <c r="J13" s="605"/>
      <c r="K13" s="752"/>
      <c r="L13" s="748"/>
      <c r="M13" s="607"/>
      <c r="N13" s="608"/>
      <c r="O13" s="748"/>
      <c r="P13" s="607"/>
      <c r="Q13" s="608"/>
      <c r="R13" s="748"/>
      <c r="S13" s="605"/>
    </row>
    <row r="14" spans="1:19" ht="15" customHeight="1">
      <c r="A14" s="3663" t="s">
        <v>8</v>
      </c>
      <c r="B14" s="3717" t="s">
        <v>20</v>
      </c>
      <c r="C14" s="563"/>
      <c r="D14" s="3710">
        <v>1012</v>
      </c>
      <c r="E14" s="737" t="s">
        <v>633</v>
      </c>
      <c r="F14" s="737" t="s">
        <v>633</v>
      </c>
      <c r="G14" s="572">
        <v>38107</v>
      </c>
      <c r="H14" s="3691"/>
      <c r="I14" s="737"/>
      <c r="J14" s="574"/>
      <c r="K14" s="3694"/>
      <c r="L14" s="737"/>
      <c r="M14" s="739"/>
      <c r="N14" s="3697"/>
      <c r="O14" s="737"/>
      <c r="P14" s="739"/>
      <c r="Q14" s="3700"/>
      <c r="R14" s="737"/>
      <c r="S14" s="574"/>
    </row>
    <row r="15" spans="1:19" ht="15" customHeight="1">
      <c r="A15" s="3678"/>
      <c r="B15" s="3720"/>
      <c r="C15" s="753"/>
      <c r="D15" s="3711"/>
      <c r="E15" s="741">
        <v>57600</v>
      </c>
      <c r="F15" s="741">
        <v>33800</v>
      </c>
      <c r="G15" s="580" t="s">
        <v>950</v>
      </c>
      <c r="H15" s="3692"/>
      <c r="I15" s="743"/>
      <c r="J15" s="583"/>
      <c r="K15" s="3695"/>
      <c r="L15" s="743"/>
      <c r="M15" s="588"/>
      <c r="N15" s="3698"/>
      <c r="O15" s="743"/>
      <c r="P15" s="588"/>
      <c r="Q15" s="3701"/>
      <c r="R15" s="743"/>
      <c r="S15" s="583"/>
    </row>
    <row r="16" spans="1:19" ht="15" customHeight="1">
      <c r="A16" s="3688"/>
      <c r="B16" s="3721"/>
      <c r="C16" s="754"/>
      <c r="D16" s="3712"/>
      <c r="E16" s="748"/>
      <c r="F16" s="751">
        <v>-1700</v>
      </c>
      <c r="G16" s="628" t="s">
        <v>1085</v>
      </c>
      <c r="H16" s="3693"/>
      <c r="I16" s="748"/>
      <c r="J16" s="605"/>
      <c r="K16" s="3696"/>
      <c r="L16" s="748"/>
      <c r="M16" s="607"/>
      <c r="N16" s="3699"/>
      <c r="O16" s="748"/>
      <c r="P16" s="607"/>
      <c r="Q16" s="3702"/>
      <c r="R16" s="748"/>
      <c r="S16" s="605"/>
    </row>
    <row r="17" spans="1:19" ht="15" customHeight="1">
      <c r="A17" s="3606" t="s">
        <v>959</v>
      </c>
      <c r="B17" s="824" t="s">
        <v>19</v>
      </c>
      <c r="C17" s="610"/>
      <c r="D17" s="801">
        <v>1345.7</v>
      </c>
      <c r="E17" s="737" t="s">
        <v>633</v>
      </c>
      <c r="F17" s="737" t="s">
        <v>633</v>
      </c>
      <c r="G17" s="572">
        <v>37974</v>
      </c>
      <c r="H17" s="801"/>
      <c r="I17" s="737"/>
      <c r="J17" s="570"/>
      <c r="K17" s="757"/>
      <c r="L17" s="737"/>
      <c r="M17" s="739"/>
      <c r="N17" s="802"/>
      <c r="O17" s="737"/>
      <c r="P17" s="739"/>
      <c r="Q17" s="802"/>
      <c r="R17" s="737"/>
      <c r="S17" s="574"/>
    </row>
    <row r="18" spans="1:19" ht="15" customHeight="1">
      <c r="A18" s="3607"/>
      <c r="B18" s="822" t="s">
        <v>59</v>
      </c>
      <c r="C18" s="633"/>
      <c r="D18" s="803">
        <v>3157.9</v>
      </c>
      <c r="E18" s="755">
        <v>384100</v>
      </c>
      <c r="F18" s="755">
        <v>330100</v>
      </c>
      <c r="G18" s="580" t="s">
        <v>975</v>
      </c>
      <c r="H18" s="803"/>
      <c r="I18" s="755"/>
      <c r="J18" s="578"/>
      <c r="K18" s="763"/>
      <c r="L18" s="743"/>
      <c r="M18" s="588"/>
      <c r="N18" s="804"/>
      <c r="O18" s="743"/>
      <c r="P18" s="588"/>
      <c r="Q18" s="804"/>
      <c r="R18" s="743"/>
      <c r="S18" s="583"/>
    </row>
    <row r="19" spans="1:19" ht="15" customHeight="1">
      <c r="A19" s="3607"/>
      <c r="B19" s="822" t="s">
        <v>60</v>
      </c>
      <c r="C19" s="633"/>
      <c r="D19" s="803">
        <v>757.3</v>
      </c>
      <c r="E19" s="743"/>
      <c r="F19" s="744">
        <v>-3800</v>
      </c>
      <c r="G19" s="587" t="s">
        <v>1086</v>
      </c>
      <c r="H19" s="803"/>
      <c r="I19" s="744"/>
      <c r="J19" s="585"/>
      <c r="K19" s="763"/>
      <c r="L19" s="743"/>
      <c r="M19" s="588"/>
      <c r="N19" s="804"/>
      <c r="O19" s="743"/>
      <c r="P19" s="588"/>
      <c r="Q19" s="804"/>
      <c r="R19" s="743"/>
      <c r="S19" s="583"/>
    </row>
    <row r="20" spans="1:19" ht="15" customHeight="1">
      <c r="A20" s="3607"/>
      <c r="B20" s="822" t="s">
        <v>61</v>
      </c>
      <c r="C20" s="633"/>
      <c r="D20" s="803">
        <v>534</v>
      </c>
      <c r="E20" s="743"/>
      <c r="F20" s="743"/>
      <c r="G20" s="588"/>
      <c r="H20" s="803"/>
      <c r="I20" s="743"/>
      <c r="J20" s="583"/>
      <c r="K20" s="763"/>
      <c r="L20" s="743"/>
      <c r="M20" s="588"/>
      <c r="N20" s="804"/>
      <c r="O20" s="743"/>
      <c r="P20" s="588"/>
      <c r="Q20" s="804"/>
      <c r="R20" s="743"/>
      <c r="S20" s="583"/>
    </row>
    <row r="21" spans="1:19" ht="15" customHeight="1">
      <c r="A21" s="3608"/>
      <c r="B21" s="823" t="s">
        <v>953</v>
      </c>
      <c r="C21" s="598"/>
      <c r="D21" s="603">
        <f>D17+D18+D19+D20</f>
        <v>5794.9000000000005</v>
      </c>
      <c r="E21" s="748"/>
      <c r="F21" s="748"/>
      <c r="G21" s="607"/>
      <c r="H21" s="603"/>
      <c r="I21" s="748"/>
      <c r="J21" s="605"/>
      <c r="K21" s="752"/>
      <c r="L21" s="748"/>
      <c r="M21" s="607"/>
      <c r="N21" s="608"/>
      <c r="O21" s="748"/>
      <c r="P21" s="607"/>
      <c r="Q21" s="608"/>
      <c r="R21" s="748"/>
      <c r="S21" s="605"/>
    </row>
    <row r="22" spans="1:19" ht="15" customHeight="1">
      <c r="A22" s="641" t="s">
        <v>962</v>
      </c>
      <c r="B22" s="3717" t="s">
        <v>21</v>
      </c>
      <c r="C22" s="563" t="s">
        <v>21</v>
      </c>
      <c r="D22" s="825">
        <v>5475</v>
      </c>
      <c r="E22" s="737" t="s">
        <v>633</v>
      </c>
      <c r="F22" s="737" t="s">
        <v>633</v>
      </c>
      <c r="G22" s="572">
        <v>38107</v>
      </c>
      <c r="H22" s="825">
        <v>5524.1</v>
      </c>
      <c r="I22" s="737" t="s">
        <v>633</v>
      </c>
      <c r="J22" s="570">
        <v>38891</v>
      </c>
      <c r="K22" s="826"/>
      <c r="L22" s="737"/>
      <c r="M22" s="739"/>
      <c r="N22" s="573"/>
      <c r="O22" s="737"/>
      <c r="P22" s="739"/>
      <c r="Q22" s="573"/>
      <c r="R22" s="737"/>
      <c r="S22" s="574"/>
    </row>
    <row r="23" spans="1:19" ht="20.5">
      <c r="A23" s="827" t="s">
        <v>963</v>
      </c>
      <c r="B23" s="3718"/>
      <c r="C23" s="828" t="s">
        <v>23</v>
      </c>
      <c r="D23" s="829"/>
      <c r="E23" s="755">
        <v>354600</v>
      </c>
      <c r="F23" s="755">
        <v>292000</v>
      </c>
      <c r="G23" s="580" t="s">
        <v>975</v>
      </c>
      <c r="H23" s="830"/>
      <c r="I23" s="755">
        <v>292000</v>
      </c>
      <c r="J23" s="578" t="s">
        <v>950</v>
      </c>
      <c r="K23" s="761"/>
      <c r="L23" s="743"/>
      <c r="M23" s="588"/>
      <c r="N23" s="760"/>
      <c r="O23" s="743"/>
      <c r="P23" s="588"/>
      <c r="Q23" s="760"/>
      <c r="R23" s="743"/>
      <c r="S23" s="583"/>
    </row>
    <row r="24" spans="1:19" ht="15" customHeight="1">
      <c r="A24" s="650" t="s">
        <v>962</v>
      </c>
      <c r="B24" s="3722" t="s">
        <v>22</v>
      </c>
      <c r="C24" s="828" t="s">
        <v>22</v>
      </c>
      <c r="D24" s="811">
        <v>2304.6999999999998</v>
      </c>
      <c r="E24" s="743"/>
      <c r="F24" s="744">
        <v>-3000</v>
      </c>
      <c r="G24" s="587" t="s">
        <v>1087</v>
      </c>
      <c r="H24" s="811">
        <v>2303.9</v>
      </c>
      <c r="I24" s="744">
        <v>-2800</v>
      </c>
      <c r="J24" s="585" t="s">
        <v>1088</v>
      </c>
      <c r="K24" s="761"/>
      <c r="L24" s="743"/>
      <c r="M24" s="588"/>
      <c r="N24" s="760"/>
      <c r="O24" s="743"/>
      <c r="P24" s="588"/>
      <c r="Q24" s="760"/>
      <c r="R24" s="743"/>
      <c r="S24" s="583"/>
    </row>
    <row r="25" spans="1:19" ht="20.5">
      <c r="A25" s="653" t="s">
        <v>967</v>
      </c>
      <c r="B25" s="3718"/>
      <c r="C25" s="619" t="s">
        <v>168</v>
      </c>
      <c r="D25" s="831"/>
      <c r="E25" s="743"/>
      <c r="F25" s="743"/>
      <c r="G25" s="588"/>
      <c r="H25" s="832"/>
      <c r="I25" s="743"/>
      <c r="J25" s="583"/>
      <c r="K25" s="833"/>
      <c r="L25" s="743"/>
      <c r="M25" s="588"/>
      <c r="N25" s="834"/>
      <c r="O25" s="743"/>
      <c r="P25" s="588"/>
      <c r="Q25" s="834"/>
      <c r="R25" s="743"/>
      <c r="S25" s="583"/>
    </row>
    <row r="26" spans="1:19" ht="15" customHeight="1">
      <c r="A26" s="656"/>
      <c r="B26" s="823" t="s">
        <v>953</v>
      </c>
      <c r="C26" s="598"/>
      <c r="D26" s="603">
        <f>SUM(D22:D24)</f>
        <v>7779.7</v>
      </c>
      <c r="E26" s="748"/>
      <c r="F26" s="748"/>
      <c r="G26" s="628"/>
      <c r="H26" s="603">
        <f>SUM(H22:H24)</f>
        <v>7828</v>
      </c>
      <c r="I26" s="748"/>
      <c r="J26" s="605"/>
      <c r="K26" s="764"/>
      <c r="L26" s="748"/>
      <c r="M26" s="607"/>
      <c r="N26" s="608"/>
      <c r="O26" s="748"/>
      <c r="P26" s="607"/>
      <c r="Q26" s="608"/>
      <c r="R26" s="748"/>
      <c r="S26" s="605"/>
    </row>
    <row r="27" spans="1:19" ht="15" customHeight="1">
      <c r="A27" s="3606" t="s">
        <v>968</v>
      </c>
      <c r="B27" s="3723" t="s">
        <v>465</v>
      </c>
      <c r="C27" s="610" t="s">
        <v>465</v>
      </c>
      <c r="D27" s="801">
        <v>6124</v>
      </c>
      <c r="E27" s="737" t="s">
        <v>633</v>
      </c>
      <c r="F27" s="737" t="s">
        <v>633</v>
      </c>
      <c r="G27" s="572">
        <v>38107</v>
      </c>
      <c r="H27" s="809">
        <v>10298.9</v>
      </c>
      <c r="I27" s="737" t="s">
        <v>633</v>
      </c>
      <c r="J27" s="570">
        <v>38758</v>
      </c>
      <c r="K27" s="835">
        <v>10302.9</v>
      </c>
      <c r="L27" s="737" t="s">
        <v>633</v>
      </c>
      <c r="M27" s="572">
        <v>39374</v>
      </c>
      <c r="N27" s="809">
        <v>10440.299999999999</v>
      </c>
      <c r="O27" s="737" t="s">
        <v>633</v>
      </c>
      <c r="P27" s="572">
        <v>39745</v>
      </c>
      <c r="Q27" s="802"/>
      <c r="R27" s="737"/>
      <c r="S27" s="570"/>
    </row>
    <row r="28" spans="1:19" ht="15" customHeight="1">
      <c r="A28" s="3682"/>
      <c r="B28" s="3724"/>
      <c r="C28" s="633" t="s">
        <v>63</v>
      </c>
      <c r="D28" s="803">
        <v>3798</v>
      </c>
      <c r="E28" s="755">
        <v>677300</v>
      </c>
      <c r="F28" s="755">
        <v>620500</v>
      </c>
      <c r="G28" s="580" t="s">
        <v>975</v>
      </c>
      <c r="H28" s="829"/>
      <c r="I28" s="741">
        <v>632200</v>
      </c>
      <c r="J28" s="578" t="s">
        <v>950</v>
      </c>
      <c r="K28" s="836"/>
      <c r="L28" s="741">
        <v>632200</v>
      </c>
      <c r="M28" s="580" t="s">
        <v>950</v>
      </c>
      <c r="N28" s="830"/>
      <c r="O28" s="741">
        <v>639000</v>
      </c>
      <c r="P28" s="580" t="s">
        <v>950</v>
      </c>
      <c r="Q28" s="804"/>
      <c r="R28" s="741"/>
      <c r="S28" s="578"/>
    </row>
    <row r="29" spans="1:19" ht="15" customHeight="1">
      <c r="A29" s="3704"/>
      <c r="B29" s="837" t="s">
        <v>969</v>
      </c>
      <c r="C29" s="667"/>
      <c r="D29" s="668">
        <f>SUM(D27:D28)</f>
        <v>9922</v>
      </c>
      <c r="E29" s="768"/>
      <c r="F29" s="769">
        <v>-5500</v>
      </c>
      <c r="G29" s="672" t="s">
        <v>1089</v>
      </c>
      <c r="H29" s="829"/>
      <c r="I29" s="744">
        <v>-5500</v>
      </c>
      <c r="J29" s="585" t="s">
        <v>1090</v>
      </c>
      <c r="K29" s="836"/>
      <c r="L29" s="744">
        <v>-5500</v>
      </c>
      <c r="M29" s="587" t="s">
        <v>1091</v>
      </c>
      <c r="N29" s="830"/>
      <c r="O29" s="744">
        <v>-5500</v>
      </c>
      <c r="P29" s="587" t="s">
        <v>1092</v>
      </c>
      <c r="Q29" s="665"/>
      <c r="R29" s="744"/>
      <c r="S29" s="585"/>
    </row>
    <row r="30" spans="1:19" ht="20.5">
      <c r="A30" s="676" t="s">
        <v>972</v>
      </c>
      <c r="B30" s="838" t="s">
        <v>973</v>
      </c>
      <c r="C30" s="667" t="s">
        <v>24</v>
      </c>
      <c r="D30" s="668"/>
      <c r="E30" s="775"/>
      <c r="F30" s="775"/>
      <c r="G30" s="679"/>
      <c r="H30" s="839"/>
      <c r="I30" s="776"/>
      <c r="J30" s="678"/>
      <c r="K30" s="840"/>
      <c r="L30" s="776"/>
      <c r="M30" s="679"/>
      <c r="N30" s="830"/>
      <c r="O30" s="741"/>
      <c r="P30" s="580"/>
      <c r="Q30" s="665"/>
      <c r="R30" s="741"/>
      <c r="S30" s="578"/>
    </row>
    <row r="31" spans="1:19" ht="20.5">
      <c r="A31" s="653" t="s">
        <v>974</v>
      </c>
      <c r="B31" s="841" t="s">
        <v>973</v>
      </c>
      <c r="C31" s="681" t="s">
        <v>25</v>
      </c>
      <c r="E31" s="748"/>
      <c r="F31" s="748"/>
      <c r="G31" s="607"/>
      <c r="I31" s="748"/>
      <c r="J31" s="605"/>
      <c r="K31" s="777"/>
      <c r="L31" s="748"/>
      <c r="M31" s="607"/>
      <c r="N31" s="842"/>
      <c r="O31" s="748"/>
      <c r="P31" s="607"/>
      <c r="R31" s="748"/>
      <c r="S31" s="605"/>
    </row>
    <row r="32" spans="1:19" ht="15" customHeight="1">
      <c r="A32" s="3663" t="s">
        <v>121</v>
      </c>
      <c r="B32" s="3723" t="s">
        <v>27</v>
      </c>
      <c r="C32" s="610" t="s">
        <v>27</v>
      </c>
      <c r="D32" s="801">
        <v>1845.7</v>
      </c>
      <c r="E32" s="737" t="s">
        <v>633</v>
      </c>
      <c r="F32" s="737" t="s">
        <v>633</v>
      </c>
      <c r="G32" s="572">
        <v>37974</v>
      </c>
      <c r="H32" s="801">
        <v>1850.5</v>
      </c>
      <c r="I32" s="737" t="s">
        <v>633</v>
      </c>
      <c r="J32" s="570">
        <v>38443</v>
      </c>
      <c r="K32" s="814"/>
      <c r="L32" s="737"/>
      <c r="M32" s="739"/>
      <c r="N32" s="802"/>
      <c r="O32" s="737"/>
      <c r="P32" s="739"/>
      <c r="Q32" s="802"/>
      <c r="R32" s="737"/>
      <c r="S32" s="574"/>
    </row>
    <row r="33" spans="1:19" ht="15" customHeight="1">
      <c r="A33" s="3662"/>
      <c r="B33" s="3724"/>
      <c r="C33" s="633" t="s">
        <v>28</v>
      </c>
      <c r="D33" s="803">
        <v>187.9</v>
      </c>
      <c r="E33" s="741">
        <v>282100</v>
      </c>
      <c r="F33" s="741">
        <v>190100</v>
      </c>
      <c r="G33" s="580" t="s">
        <v>975</v>
      </c>
      <c r="H33" s="803">
        <v>187.9</v>
      </c>
      <c r="I33" s="741">
        <v>190100</v>
      </c>
      <c r="J33" s="578" t="s">
        <v>975</v>
      </c>
      <c r="K33" s="815"/>
      <c r="L33" s="743"/>
      <c r="M33" s="588"/>
      <c r="N33" s="804"/>
      <c r="O33" s="743"/>
      <c r="P33" s="588"/>
      <c r="Q33" s="804"/>
      <c r="R33" s="743"/>
      <c r="S33" s="583"/>
    </row>
    <row r="34" spans="1:19" ht="15" customHeight="1">
      <c r="A34" s="3662"/>
      <c r="B34" s="3724" t="s">
        <v>64</v>
      </c>
      <c r="C34" s="633" t="s">
        <v>64</v>
      </c>
      <c r="D34" s="803">
        <v>1712.7</v>
      </c>
      <c r="E34" s="743"/>
      <c r="F34" s="744">
        <v>-6800</v>
      </c>
      <c r="G34" s="587" t="s">
        <v>1093</v>
      </c>
      <c r="H34" s="803">
        <v>1718.2</v>
      </c>
      <c r="I34" s="843" t="s">
        <v>1094</v>
      </c>
      <c r="J34" s="585" t="s">
        <v>1095</v>
      </c>
      <c r="K34" s="815"/>
      <c r="L34" s="743"/>
      <c r="M34" s="588"/>
      <c r="N34" s="804"/>
      <c r="O34" s="743"/>
      <c r="P34" s="588"/>
      <c r="Q34" s="804"/>
      <c r="R34" s="743"/>
      <c r="S34" s="583"/>
    </row>
    <row r="35" spans="1:19" ht="15" customHeight="1">
      <c r="A35" s="3662"/>
      <c r="B35" s="3724"/>
      <c r="C35" s="633" t="s">
        <v>65</v>
      </c>
      <c r="D35" s="803">
        <v>359.1</v>
      </c>
      <c r="E35" s="743"/>
      <c r="F35" s="743"/>
      <c r="G35" s="588"/>
      <c r="H35" s="803">
        <v>359.1</v>
      </c>
      <c r="I35" s="743"/>
      <c r="J35" s="583"/>
      <c r="K35" s="815"/>
      <c r="L35" s="743"/>
      <c r="M35" s="588"/>
      <c r="N35" s="804"/>
      <c r="O35" s="743"/>
      <c r="P35" s="588"/>
      <c r="Q35" s="804"/>
      <c r="R35" s="743"/>
      <c r="S35" s="583"/>
    </row>
    <row r="36" spans="1:19" ht="15" customHeight="1">
      <c r="A36" s="3575"/>
      <c r="B36" s="823" t="s">
        <v>953</v>
      </c>
      <c r="C36" s="598"/>
      <c r="D36" s="603">
        <f>D32+D34+D33+D35</f>
        <v>4105.4000000000005</v>
      </c>
      <c r="E36" s="748"/>
      <c r="F36" s="748"/>
      <c r="G36" s="607"/>
      <c r="H36" s="603">
        <f>H32+H34+H33+H35</f>
        <v>4115.7</v>
      </c>
      <c r="I36" s="748"/>
      <c r="J36" s="605"/>
      <c r="K36" s="606"/>
      <c r="L36" s="748"/>
      <c r="M36" s="607"/>
      <c r="N36" s="608"/>
      <c r="O36" s="748"/>
      <c r="P36" s="607"/>
      <c r="Q36" s="608"/>
      <c r="R36" s="748"/>
      <c r="S36" s="605"/>
    </row>
    <row r="37" spans="1:19" ht="15" customHeight="1">
      <c r="A37" s="3606" t="s">
        <v>979</v>
      </c>
      <c r="B37" s="3723" t="s">
        <v>40</v>
      </c>
      <c r="C37" s="610" t="s">
        <v>482</v>
      </c>
      <c r="D37" s="801">
        <v>1526.8</v>
      </c>
      <c r="E37" s="737" t="s">
        <v>633</v>
      </c>
      <c r="F37" s="737" t="s">
        <v>633</v>
      </c>
      <c r="G37" s="572">
        <v>38107</v>
      </c>
      <c r="H37" s="801">
        <v>1527</v>
      </c>
      <c r="I37" s="737" t="s">
        <v>633</v>
      </c>
      <c r="J37" s="570">
        <v>38443</v>
      </c>
      <c r="K37" s="3725">
        <v>2758.9</v>
      </c>
      <c r="L37" s="737" t="s">
        <v>633</v>
      </c>
      <c r="M37" s="844">
        <v>39861</v>
      </c>
      <c r="N37" s="3728"/>
      <c r="O37" s="737"/>
      <c r="P37" s="739"/>
      <c r="Q37" s="3728"/>
      <c r="R37" s="737"/>
      <c r="S37" s="574"/>
    </row>
    <row r="38" spans="1:19" ht="15" customHeight="1">
      <c r="A38" s="3662"/>
      <c r="B38" s="3724"/>
      <c r="C38" s="633" t="s">
        <v>980</v>
      </c>
      <c r="D38" s="803">
        <v>425.9</v>
      </c>
      <c r="E38" s="741">
        <v>170400</v>
      </c>
      <c r="F38" s="741">
        <v>94900</v>
      </c>
      <c r="G38" s="580" t="s">
        <v>975</v>
      </c>
      <c r="H38" s="803">
        <v>425.9</v>
      </c>
      <c r="I38" s="741">
        <v>94900</v>
      </c>
      <c r="J38" s="578" t="s">
        <v>1070</v>
      </c>
      <c r="K38" s="3726"/>
      <c r="L38" s="741">
        <v>94900</v>
      </c>
      <c r="M38" s="580" t="s">
        <v>1070</v>
      </c>
      <c r="N38" s="3729"/>
      <c r="O38" s="743"/>
      <c r="P38" s="588"/>
      <c r="Q38" s="3729"/>
      <c r="R38" s="743"/>
      <c r="S38" s="583"/>
    </row>
    <row r="39" spans="1:19" ht="15" customHeight="1">
      <c r="A39" s="3662"/>
      <c r="B39" s="3724"/>
      <c r="C39" s="633" t="s">
        <v>981</v>
      </c>
      <c r="D39" s="803">
        <v>427.6</v>
      </c>
      <c r="E39" s="743"/>
      <c r="F39" s="744">
        <v>-6900</v>
      </c>
      <c r="G39" s="587" t="s">
        <v>1096</v>
      </c>
      <c r="H39" s="803">
        <v>427.6</v>
      </c>
      <c r="I39" s="843" t="s">
        <v>1097</v>
      </c>
      <c r="J39" s="585" t="s">
        <v>1098</v>
      </c>
      <c r="K39" s="3726"/>
      <c r="L39" s="782" t="s">
        <v>1097</v>
      </c>
      <c r="M39" s="587" t="s">
        <v>1099</v>
      </c>
      <c r="N39" s="3729"/>
      <c r="O39" s="743"/>
      <c r="P39" s="588"/>
      <c r="Q39" s="3729"/>
      <c r="R39" s="743"/>
      <c r="S39" s="583"/>
    </row>
    <row r="40" spans="1:19" ht="15" customHeight="1">
      <c r="A40" s="3662"/>
      <c r="B40" s="3724"/>
      <c r="C40" s="633" t="s">
        <v>985</v>
      </c>
      <c r="D40" s="803">
        <v>283.10000000000002</v>
      </c>
      <c r="E40" s="743"/>
      <c r="F40" s="743"/>
      <c r="G40" s="588"/>
      <c r="H40" s="803">
        <v>325.10000000000002</v>
      </c>
      <c r="I40" s="743"/>
      <c r="J40" s="583"/>
      <c r="K40" s="3726"/>
      <c r="L40" s="743"/>
      <c r="M40" s="588"/>
      <c r="N40" s="3729"/>
      <c r="O40" s="743"/>
      <c r="P40" s="588"/>
      <c r="Q40" s="3729"/>
      <c r="R40" s="743"/>
      <c r="S40" s="583"/>
    </row>
    <row r="41" spans="1:19" ht="15" customHeight="1">
      <c r="A41" s="3662"/>
      <c r="B41" s="3724"/>
      <c r="C41" s="633" t="s">
        <v>194</v>
      </c>
      <c r="D41" s="803">
        <v>53.3</v>
      </c>
      <c r="E41" s="743"/>
      <c r="F41" s="743"/>
      <c r="G41" s="588"/>
      <c r="H41" s="803">
        <v>53.3</v>
      </c>
      <c r="I41" s="743"/>
      <c r="J41" s="583"/>
      <c r="K41" s="3727"/>
      <c r="L41" s="743"/>
      <c r="M41" s="588"/>
      <c r="N41" s="3730"/>
      <c r="O41" s="743"/>
      <c r="P41" s="588"/>
      <c r="Q41" s="3730"/>
      <c r="R41" s="743"/>
      <c r="S41" s="583"/>
    </row>
    <row r="42" spans="1:19" ht="15" customHeight="1">
      <c r="A42" s="3575"/>
      <c r="B42" s="823" t="s">
        <v>953</v>
      </c>
      <c r="C42" s="598"/>
      <c r="D42" s="603">
        <f>SUM(D37:D41)</f>
        <v>2716.7</v>
      </c>
      <c r="E42" s="748"/>
      <c r="F42" s="748"/>
      <c r="G42" s="607"/>
      <c r="H42" s="603">
        <f>H37+H38+H39+H40+H41</f>
        <v>2758.9</v>
      </c>
      <c r="I42" s="748"/>
      <c r="J42" s="605"/>
      <c r="K42" s="606"/>
      <c r="L42" s="748"/>
      <c r="M42" s="607"/>
      <c r="N42" s="608"/>
      <c r="O42" s="748"/>
      <c r="P42" s="607"/>
      <c r="Q42" s="608"/>
      <c r="R42" s="748"/>
      <c r="S42" s="605"/>
    </row>
    <row r="43" spans="1:19" ht="15" customHeight="1">
      <c r="A43" s="3606" t="s">
        <v>1030</v>
      </c>
      <c r="B43" s="3723" t="s">
        <v>43</v>
      </c>
      <c r="C43" s="610" t="s">
        <v>43</v>
      </c>
      <c r="D43" s="801">
        <v>7544</v>
      </c>
      <c r="E43" s="737" t="s">
        <v>633</v>
      </c>
      <c r="F43" s="737" t="s">
        <v>633</v>
      </c>
      <c r="G43" s="572">
        <v>38107</v>
      </c>
      <c r="H43" s="663">
        <v>9788.7000000000007</v>
      </c>
      <c r="I43" s="582" t="s">
        <v>633</v>
      </c>
      <c r="J43" s="845">
        <v>39173</v>
      </c>
      <c r="K43" s="571"/>
      <c r="L43" s="569"/>
      <c r="M43" s="844"/>
      <c r="N43" s="568"/>
      <c r="O43" s="569"/>
      <c r="P43" s="572"/>
      <c r="Q43" s="846"/>
      <c r="R43" s="569"/>
      <c r="S43" s="570"/>
    </row>
    <row r="44" spans="1:19" ht="15" customHeight="1">
      <c r="A44" s="3662"/>
      <c r="B44" s="3724"/>
      <c r="C44" s="633" t="s">
        <v>44</v>
      </c>
      <c r="D44" s="803">
        <v>808.9</v>
      </c>
      <c r="E44" s="741">
        <v>712000</v>
      </c>
      <c r="F44" s="741">
        <v>477200</v>
      </c>
      <c r="G44" s="580" t="s">
        <v>975</v>
      </c>
      <c r="H44" s="663"/>
      <c r="I44" s="847">
        <v>513500</v>
      </c>
      <c r="J44" s="578" t="s">
        <v>975</v>
      </c>
      <c r="K44" s="664"/>
      <c r="L44" s="577"/>
      <c r="M44" s="848"/>
      <c r="N44" s="663"/>
      <c r="O44" s="577"/>
      <c r="P44" s="849"/>
      <c r="Q44" s="850"/>
      <c r="R44" s="577"/>
      <c r="S44" s="851"/>
    </row>
    <row r="45" spans="1:19" ht="15" customHeight="1">
      <c r="A45" s="3662"/>
      <c r="B45" s="3724"/>
      <c r="C45" s="633" t="s">
        <v>1032</v>
      </c>
      <c r="D45" s="803">
        <v>195.4</v>
      </c>
      <c r="E45" s="743"/>
      <c r="F45" s="744">
        <v>-14300</v>
      </c>
      <c r="G45" s="587" t="s">
        <v>1100</v>
      </c>
      <c r="H45" s="665"/>
      <c r="I45" s="586">
        <v>-14900</v>
      </c>
      <c r="J45" s="585" t="s">
        <v>1101</v>
      </c>
      <c r="K45" s="664"/>
      <c r="L45" s="586"/>
      <c r="M45" s="462"/>
      <c r="N45" s="663"/>
      <c r="O45" s="586"/>
      <c r="P45" s="587"/>
      <c r="Q45" s="850"/>
      <c r="R45" s="586"/>
      <c r="S45" s="585"/>
    </row>
    <row r="46" spans="1:19" ht="15" customHeight="1">
      <c r="A46" s="3662"/>
      <c r="B46" s="3724"/>
      <c r="C46" s="633" t="s">
        <v>46</v>
      </c>
      <c r="D46" s="803">
        <v>245.3</v>
      </c>
      <c r="E46" s="852"/>
      <c r="F46" s="852"/>
      <c r="G46" s="853"/>
      <c r="H46" s="663"/>
      <c r="I46" s="582"/>
      <c r="J46" s="583"/>
      <c r="K46" s="664"/>
      <c r="L46" s="582"/>
      <c r="N46" s="663"/>
      <c r="O46" s="582"/>
      <c r="P46" s="588"/>
      <c r="Q46" s="850"/>
      <c r="R46" s="582"/>
      <c r="S46" s="583"/>
    </row>
    <row r="47" spans="1:19" ht="15" customHeight="1">
      <c r="A47" s="3683"/>
      <c r="B47" s="854" t="s">
        <v>953</v>
      </c>
      <c r="C47" s="658"/>
      <c r="D47" s="668">
        <f>SUM(D43:D46)</f>
        <v>8793.5999999999985</v>
      </c>
      <c r="E47" s="768"/>
      <c r="F47" s="768"/>
      <c r="G47" s="700"/>
      <c r="H47" s="663"/>
      <c r="I47" s="582"/>
      <c r="J47" s="845"/>
      <c r="K47" s="664"/>
      <c r="L47" s="582"/>
      <c r="M47" s="855"/>
      <c r="N47" s="663"/>
      <c r="O47" s="582"/>
      <c r="P47" s="707"/>
      <c r="Q47" s="850"/>
      <c r="R47" s="582"/>
      <c r="S47" s="845"/>
    </row>
    <row r="48" spans="1:19" ht="15" customHeight="1">
      <c r="A48" s="3682" t="s">
        <v>1036</v>
      </c>
      <c r="B48" s="3732" t="s">
        <v>43</v>
      </c>
      <c r="C48" s="817" t="s">
        <v>1037</v>
      </c>
      <c r="D48" s="818">
        <v>314.60000000000002</v>
      </c>
      <c r="E48" s="785" t="s">
        <v>633</v>
      </c>
      <c r="F48" s="785" t="s">
        <v>633</v>
      </c>
      <c r="G48" s="707">
        <v>38065</v>
      </c>
      <c r="H48" s="663"/>
      <c r="I48" s="847"/>
      <c r="J48" s="578"/>
      <c r="K48" s="664"/>
      <c r="L48" s="847"/>
      <c r="M48" s="481"/>
      <c r="N48" s="663"/>
      <c r="O48" s="847"/>
      <c r="P48" s="580"/>
      <c r="Q48" s="850"/>
      <c r="R48" s="847"/>
      <c r="S48" s="578"/>
    </row>
    <row r="49" spans="1:19" ht="15" customHeight="1">
      <c r="A49" s="3678"/>
      <c r="B49" s="3724"/>
      <c r="C49" s="633" t="s">
        <v>1038</v>
      </c>
      <c r="D49" s="803">
        <v>162.19999999999999</v>
      </c>
      <c r="E49" s="741">
        <v>33600</v>
      </c>
      <c r="F49" s="741">
        <v>19200</v>
      </c>
      <c r="G49" s="580" t="s">
        <v>975</v>
      </c>
      <c r="H49" s="665"/>
      <c r="I49" s="586"/>
      <c r="J49" s="585"/>
      <c r="K49" s="856"/>
      <c r="L49" s="586"/>
      <c r="M49" s="462"/>
      <c r="N49" s="665"/>
      <c r="O49" s="586"/>
      <c r="P49" s="587"/>
      <c r="Q49" s="659"/>
      <c r="R49" s="586"/>
      <c r="S49" s="585"/>
    </row>
    <row r="50" spans="1:19" ht="15" customHeight="1">
      <c r="A50" s="3678"/>
      <c r="B50" s="854" t="s">
        <v>953</v>
      </c>
      <c r="C50" s="658"/>
      <c r="D50" s="668">
        <v>476.8</v>
      </c>
      <c r="E50" s="768"/>
      <c r="F50" s="769">
        <v>-1000</v>
      </c>
      <c r="G50" s="672" t="s">
        <v>1102</v>
      </c>
      <c r="H50" s="663"/>
      <c r="I50" s="582"/>
      <c r="J50" s="583"/>
      <c r="K50" s="664"/>
      <c r="L50" s="582"/>
      <c r="N50" s="663"/>
      <c r="O50" s="582"/>
      <c r="P50" s="588"/>
      <c r="Q50" s="850"/>
      <c r="R50" s="582"/>
      <c r="S50" s="583"/>
    </row>
    <row r="51" spans="1:19" ht="15" customHeight="1">
      <c r="A51" s="3684" t="s">
        <v>1039</v>
      </c>
      <c r="B51" s="3731" t="s">
        <v>43</v>
      </c>
      <c r="C51" s="3672" t="s">
        <v>1040</v>
      </c>
      <c r="D51" s="818"/>
      <c r="E51" s="743"/>
      <c r="F51" s="744"/>
      <c r="G51" s="587"/>
      <c r="H51" s="665"/>
      <c r="I51" s="582"/>
      <c r="J51" s="583"/>
      <c r="K51" s="856"/>
      <c r="L51" s="582"/>
      <c r="N51" s="665"/>
      <c r="O51" s="582"/>
      <c r="P51" s="588"/>
      <c r="Q51" s="659"/>
      <c r="R51" s="582"/>
      <c r="S51" s="583"/>
    </row>
    <row r="52" spans="1:19" ht="15" customHeight="1">
      <c r="A52" s="3685"/>
      <c r="B52" s="3733"/>
      <c r="C52" s="3673"/>
      <c r="D52" s="668"/>
      <c r="E52" s="768"/>
      <c r="F52" s="769"/>
      <c r="G52" s="672"/>
      <c r="H52" s="663"/>
      <c r="I52" s="582"/>
      <c r="J52" s="583"/>
      <c r="K52" s="664"/>
      <c r="L52" s="582"/>
      <c r="N52" s="663"/>
      <c r="O52" s="582"/>
      <c r="P52" s="588"/>
      <c r="Q52" s="850"/>
      <c r="R52" s="582"/>
      <c r="S52" s="583"/>
    </row>
    <row r="53" spans="1:19" ht="15" customHeight="1">
      <c r="A53" s="3655" t="s">
        <v>1041</v>
      </c>
      <c r="B53" s="3731" t="s">
        <v>43</v>
      </c>
      <c r="C53" s="3658" t="s">
        <v>1042</v>
      </c>
      <c r="D53" s="818"/>
      <c r="E53" s="743"/>
      <c r="F53" s="744"/>
      <c r="G53" s="587"/>
      <c r="H53" s="665"/>
      <c r="I53" s="582"/>
      <c r="J53" s="583"/>
      <c r="K53" s="856"/>
      <c r="L53" s="582"/>
      <c r="N53" s="665"/>
      <c r="O53" s="582"/>
      <c r="P53" s="588"/>
      <c r="Q53" s="659"/>
      <c r="R53" s="582"/>
      <c r="S53" s="583"/>
    </row>
    <row r="54" spans="1:19" ht="15" customHeight="1">
      <c r="A54" s="3656"/>
      <c r="B54" s="3716"/>
      <c r="C54" s="3659"/>
      <c r="D54" s="603"/>
      <c r="E54" s="743"/>
      <c r="F54" s="744"/>
      <c r="G54" s="587"/>
      <c r="H54" s="663"/>
      <c r="I54" s="604"/>
      <c r="J54" s="605"/>
      <c r="K54" s="664"/>
      <c r="L54" s="604"/>
      <c r="M54" s="857"/>
      <c r="N54" s="603"/>
      <c r="O54" s="604"/>
      <c r="P54" s="607"/>
      <c r="Q54" s="850"/>
      <c r="R54" s="604"/>
      <c r="S54" s="605"/>
    </row>
    <row r="55" spans="1:19" ht="15" customHeight="1">
      <c r="A55" s="3606" t="s">
        <v>1043</v>
      </c>
      <c r="B55" s="3723" t="s">
        <v>47</v>
      </c>
      <c r="C55" s="610" t="s">
        <v>822</v>
      </c>
      <c r="D55" s="801">
        <v>711.3</v>
      </c>
      <c r="E55" s="737" t="s">
        <v>633</v>
      </c>
      <c r="F55" s="737" t="s">
        <v>633</v>
      </c>
      <c r="G55" s="572">
        <v>37974</v>
      </c>
      <c r="H55" s="802"/>
      <c r="I55" s="737"/>
      <c r="J55" s="574"/>
      <c r="K55" s="757"/>
      <c r="L55" s="737"/>
      <c r="M55" s="739"/>
      <c r="N55" s="802"/>
      <c r="O55" s="737"/>
      <c r="P55" s="739"/>
      <c r="Q55" s="802"/>
      <c r="R55" s="737"/>
      <c r="S55" s="574"/>
    </row>
    <row r="56" spans="1:19" ht="15" customHeight="1">
      <c r="A56" s="3662"/>
      <c r="B56" s="3724"/>
      <c r="C56" s="633" t="s">
        <v>1044</v>
      </c>
      <c r="D56" s="803">
        <v>441</v>
      </c>
      <c r="E56" s="741">
        <v>60100</v>
      </c>
      <c r="F56" s="741">
        <v>40000</v>
      </c>
      <c r="G56" s="580" t="s">
        <v>975</v>
      </c>
      <c r="H56" s="804"/>
      <c r="I56" s="743"/>
      <c r="J56" s="583"/>
      <c r="K56" s="763"/>
      <c r="L56" s="743"/>
      <c r="M56" s="588"/>
      <c r="N56" s="804"/>
      <c r="O56" s="743"/>
      <c r="P56" s="588"/>
      <c r="Q56" s="804"/>
      <c r="R56" s="743"/>
      <c r="S56" s="583"/>
    </row>
    <row r="57" spans="1:19" ht="15" customHeight="1" thickBot="1">
      <c r="A57" s="3674"/>
      <c r="B57" s="858" t="s">
        <v>953</v>
      </c>
      <c r="C57" s="724"/>
      <c r="D57" s="793">
        <f>D55+D56</f>
        <v>1152.3</v>
      </c>
      <c r="E57" s="794"/>
      <c r="F57" s="795">
        <v>-1000</v>
      </c>
      <c r="G57" s="730" t="s">
        <v>1103</v>
      </c>
      <c r="H57" s="796"/>
      <c r="I57" s="794"/>
      <c r="J57" s="732"/>
      <c r="K57" s="797"/>
      <c r="L57" s="794"/>
      <c r="M57" s="798"/>
      <c r="N57" s="796"/>
      <c r="O57" s="794"/>
      <c r="P57" s="798"/>
      <c r="Q57" s="796"/>
      <c r="R57" s="794"/>
      <c r="S57" s="732"/>
    </row>
    <row r="58" spans="1:19">
      <c r="A58" s="188" t="s">
        <v>1104</v>
      </c>
      <c r="D58" s="188"/>
    </row>
  </sheetData>
  <mergeCells count="44">
    <mergeCell ref="A55:A57"/>
    <mergeCell ref="B55:B56"/>
    <mergeCell ref="A48:A50"/>
    <mergeCell ref="B48:B49"/>
    <mergeCell ref="A51:A52"/>
    <mergeCell ref="B51:B52"/>
    <mergeCell ref="C51:C52"/>
    <mergeCell ref="A53:A54"/>
    <mergeCell ref="B53:B54"/>
    <mergeCell ref="C53:C54"/>
    <mergeCell ref="A37:A42"/>
    <mergeCell ref="B37:B41"/>
    <mergeCell ref="K37:K41"/>
    <mergeCell ref="N37:N41"/>
    <mergeCell ref="Q37:Q41"/>
    <mergeCell ref="A43:A47"/>
    <mergeCell ref="B43:B46"/>
    <mergeCell ref="B24:B25"/>
    <mergeCell ref="A27:A29"/>
    <mergeCell ref="B27:B28"/>
    <mergeCell ref="A32:A36"/>
    <mergeCell ref="B32:B33"/>
    <mergeCell ref="B34:B35"/>
    <mergeCell ref="H14:H16"/>
    <mergeCell ref="K14:K16"/>
    <mergeCell ref="N14:N16"/>
    <mergeCell ref="Q14:Q16"/>
    <mergeCell ref="A17:A21"/>
    <mergeCell ref="D14:D16"/>
    <mergeCell ref="B22:B23"/>
    <mergeCell ref="A5:A10"/>
    <mergeCell ref="B6:B8"/>
    <mergeCell ref="A11:A13"/>
    <mergeCell ref="A14:A16"/>
    <mergeCell ref="B14:B16"/>
    <mergeCell ref="R2:S2"/>
    <mergeCell ref="A3:A4"/>
    <mergeCell ref="B3:B4"/>
    <mergeCell ref="C3:C4"/>
    <mergeCell ref="D3:G3"/>
    <mergeCell ref="H3:J3"/>
    <mergeCell ref="K3:M3"/>
    <mergeCell ref="N3:P3"/>
    <mergeCell ref="Q3:S3"/>
  </mergeCells>
  <phoneticPr fontId="1"/>
  <printOptions horizontalCentered="1"/>
  <pageMargins left="0.59055118110236227" right="0.59055118110236227" top="0.78740157480314965" bottom="0.78740157480314965" header="0.51181102362204722" footer="0.51181102362204722"/>
  <pageSetup paperSize="8" scale="85" firstPageNumber="0" orientation="landscape" r:id="rId1"/>
  <headerFooter alignWithMargins="0"/>
  <colBreaks count="1" manualBreakCount="1">
    <brk id="10" max="57"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96029-D4FA-40B3-BE7A-EF21EBDE3656}">
  <sheetPr>
    <pageSetUpPr fitToPage="1"/>
  </sheetPr>
  <dimension ref="A1:S54"/>
  <sheetViews>
    <sheetView view="pageBreakPreview" zoomScale="55" zoomScaleNormal="100" zoomScaleSheetLayoutView="55" workbookViewId="0">
      <pane xSplit="2" ySplit="4" topLeftCell="C5" activePane="bottomRight" state="frozen"/>
      <selection pane="topRight"/>
      <selection pane="bottomLeft"/>
      <selection pane="bottomRight" activeCell="H79" sqref="H79"/>
    </sheetView>
  </sheetViews>
  <sheetFormatPr defaultColWidth="9" defaultRowHeight="13"/>
  <cols>
    <col min="1" max="1" width="10.26953125" customWidth="1"/>
    <col min="2" max="3" width="9.08984375" customWidth="1"/>
    <col min="4" max="5" width="9.6328125" customWidth="1"/>
    <col min="6" max="6" width="10.453125" bestFit="1" customWidth="1"/>
    <col min="7" max="8" width="9.6328125" customWidth="1"/>
    <col min="9" max="9" width="10.453125" bestFit="1" customWidth="1"/>
    <col min="10" max="11" width="9.6328125" customWidth="1"/>
    <col min="12" max="12" width="10.453125" bestFit="1" customWidth="1"/>
    <col min="13" max="14" width="9.6328125" customWidth="1"/>
    <col min="15" max="15" width="10.453125" bestFit="1" customWidth="1"/>
    <col min="16" max="17" width="9.6328125" customWidth="1"/>
    <col min="18" max="18" width="10.453125" bestFit="1" customWidth="1"/>
    <col min="19" max="19" width="9.6328125" customWidth="1"/>
  </cols>
  <sheetData>
    <row r="1" spans="1:19" ht="16.5" customHeight="1">
      <c r="A1" s="466" t="s">
        <v>1105</v>
      </c>
    </row>
    <row r="2" spans="1:19" ht="16.5" customHeight="1" thickBot="1">
      <c r="M2" s="462"/>
      <c r="Q2" t="s">
        <v>932</v>
      </c>
      <c r="R2" s="3573" t="s">
        <v>933</v>
      </c>
      <c r="S2" s="3573"/>
    </row>
    <row r="3" spans="1:19" ht="16.5" customHeight="1">
      <c r="A3" s="3574" t="s">
        <v>316</v>
      </c>
      <c r="B3" s="3576" t="s">
        <v>52</v>
      </c>
      <c r="C3" s="3578" t="s">
        <v>934</v>
      </c>
      <c r="D3" s="3580" t="s">
        <v>1106</v>
      </c>
      <c r="E3" s="3581"/>
      <c r="F3" s="3581"/>
      <c r="G3" s="3582"/>
      <c r="H3" s="3580" t="s">
        <v>1016</v>
      </c>
      <c r="I3" s="3581"/>
      <c r="J3" s="3735"/>
      <c r="K3" s="3584" t="s">
        <v>1016</v>
      </c>
      <c r="L3" s="3581"/>
      <c r="M3" s="3582"/>
      <c r="N3" s="3580" t="s">
        <v>1016</v>
      </c>
      <c r="O3" s="3581"/>
      <c r="P3" s="3582"/>
      <c r="Q3" s="3580" t="s">
        <v>1016</v>
      </c>
      <c r="R3" s="3581"/>
      <c r="S3" s="3735"/>
    </row>
    <row r="4" spans="1:19" ht="24" customHeight="1">
      <c r="A4" s="3575"/>
      <c r="B4" s="3734"/>
      <c r="C4" s="3579"/>
      <c r="D4" s="558" t="s">
        <v>1018</v>
      </c>
      <c r="E4" s="556" t="s">
        <v>1019</v>
      </c>
      <c r="F4" s="556" t="s">
        <v>1107</v>
      </c>
      <c r="G4" s="561" t="s">
        <v>1021</v>
      </c>
      <c r="H4" s="558" t="s">
        <v>1018</v>
      </c>
      <c r="I4" s="556" t="s">
        <v>1107</v>
      </c>
      <c r="J4" s="559" t="s">
        <v>1021</v>
      </c>
      <c r="K4" s="560" t="s">
        <v>1018</v>
      </c>
      <c r="L4" s="556" t="s">
        <v>1107</v>
      </c>
      <c r="M4" s="561" t="s">
        <v>1021</v>
      </c>
      <c r="N4" s="558" t="s">
        <v>1018</v>
      </c>
      <c r="O4" s="556" t="s">
        <v>1107</v>
      </c>
      <c r="P4" s="561" t="s">
        <v>1021</v>
      </c>
      <c r="Q4" s="558" t="s">
        <v>1018</v>
      </c>
      <c r="R4" s="556" t="s">
        <v>1107</v>
      </c>
      <c r="S4" s="559" t="s">
        <v>1021</v>
      </c>
    </row>
    <row r="5" spans="1:19" ht="15" customHeight="1">
      <c r="A5" s="3663" t="s">
        <v>113</v>
      </c>
      <c r="B5" s="562" t="s">
        <v>947</v>
      </c>
      <c r="C5" s="610" t="s">
        <v>153</v>
      </c>
      <c r="D5" s="615">
        <v>203.9</v>
      </c>
      <c r="E5" s="569" t="s">
        <v>652</v>
      </c>
      <c r="F5" s="569" t="s">
        <v>652</v>
      </c>
      <c r="G5" s="572">
        <v>40631</v>
      </c>
      <c r="H5" s="859"/>
      <c r="I5" s="569"/>
      <c r="J5" s="574"/>
      <c r="K5" s="860"/>
      <c r="L5" s="569"/>
      <c r="M5" s="739"/>
      <c r="N5" s="859"/>
      <c r="O5" s="569"/>
      <c r="P5" s="739"/>
      <c r="Q5" s="859"/>
      <c r="R5" s="569"/>
      <c r="S5" s="574"/>
    </row>
    <row r="6" spans="1:19" ht="15" customHeight="1">
      <c r="A6" s="3662"/>
      <c r="B6" s="3686" t="s">
        <v>948</v>
      </c>
      <c r="C6" s="740" t="s">
        <v>949</v>
      </c>
      <c r="D6" s="3745">
        <v>594.29999999999995</v>
      </c>
      <c r="E6" s="577">
        <v>100000</v>
      </c>
      <c r="F6" s="577">
        <v>58400</v>
      </c>
      <c r="G6" s="580" t="s">
        <v>950</v>
      </c>
      <c r="H6" s="3736"/>
      <c r="I6" s="582"/>
      <c r="J6" s="583"/>
      <c r="K6" s="3748"/>
      <c r="L6" s="582"/>
      <c r="M6" s="588"/>
      <c r="N6" s="3736"/>
      <c r="O6" s="582"/>
      <c r="P6" s="588"/>
      <c r="Q6" s="3736"/>
      <c r="R6" s="582"/>
      <c r="S6" s="583"/>
    </row>
    <row r="7" spans="1:19" ht="15" customHeight="1">
      <c r="A7" s="3662"/>
      <c r="B7" s="3686"/>
      <c r="C7" s="633" t="s">
        <v>160</v>
      </c>
      <c r="D7" s="3746"/>
      <c r="E7" s="582"/>
      <c r="F7" s="586">
        <v>-400</v>
      </c>
      <c r="G7" s="587" t="s">
        <v>1108</v>
      </c>
      <c r="H7" s="3737"/>
      <c r="I7" s="582"/>
      <c r="J7" s="583"/>
      <c r="K7" s="3749"/>
      <c r="L7" s="582"/>
      <c r="M7" s="588"/>
      <c r="N7" s="3737"/>
      <c r="O7" s="582"/>
      <c r="P7" s="588"/>
      <c r="Q7" s="3737"/>
      <c r="R7" s="582"/>
      <c r="S7" s="583"/>
    </row>
    <row r="8" spans="1:19" ht="15" customHeight="1">
      <c r="A8" s="3662"/>
      <c r="B8" s="3686"/>
      <c r="C8" s="633" t="s">
        <v>15</v>
      </c>
      <c r="D8" s="3747"/>
      <c r="E8" s="582"/>
      <c r="F8" s="582"/>
      <c r="G8" s="588"/>
      <c r="H8" s="3738"/>
      <c r="I8" s="582"/>
      <c r="J8" s="583"/>
      <c r="K8" s="3750"/>
      <c r="L8" s="582"/>
      <c r="M8" s="588"/>
      <c r="N8" s="3738"/>
      <c r="O8" s="582"/>
      <c r="P8" s="588"/>
      <c r="Q8" s="3738"/>
      <c r="R8" s="582"/>
      <c r="S8" s="583"/>
    </row>
    <row r="9" spans="1:19" ht="15" customHeight="1">
      <c r="A9" s="3662"/>
      <c r="B9" s="632" t="s">
        <v>16</v>
      </c>
      <c r="C9" s="633"/>
      <c r="D9" s="861">
        <v>424.7</v>
      </c>
      <c r="E9" s="582"/>
      <c r="F9" s="582"/>
      <c r="G9" s="588"/>
      <c r="H9" s="596"/>
      <c r="I9" s="582"/>
      <c r="J9" s="583"/>
      <c r="K9" s="862"/>
      <c r="L9" s="582"/>
      <c r="M9" s="588"/>
      <c r="N9" s="596"/>
      <c r="O9" s="582"/>
      <c r="P9" s="588"/>
      <c r="Q9" s="596"/>
      <c r="R9" s="582"/>
      <c r="S9" s="583"/>
    </row>
    <row r="10" spans="1:19" ht="15" customHeight="1">
      <c r="A10" s="3575"/>
      <c r="B10" s="597" t="s">
        <v>953</v>
      </c>
      <c r="C10" s="598"/>
      <c r="D10" s="603">
        <f>SUM(D5:D9)</f>
        <v>1222.8999999999999</v>
      </c>
      <c r="E10" s="604"/>
      <c r="F10" s="604"/>
      <c r="G10" s="607"/>
      <c r="H10" s="608"/>
      <c r="I10" s="604"/>
      <c r="J10" s="605"/>
      <c r="K10" s="752"/>
      <c r="L10" s="604"/>
      <c r="M10" s="607"/>
      <c r="N10" s="608"/>
      <c r="O10" s="604"/>
      <c r="P10" s="607"/>
      <c r="Q10" s="608"/>
      <c r="R10" s="604"/>
      <c r="S10" s="605"/>
    </row>
    <row r="11" spans="1:19" ht="15" customHeight="1">
      <c r="A11" s="3606" t="s">
        <v>713</v>
      </c>
      <c r="B11" s="609" t="s">
        <v>17</v>
      </c>
      <c r="C11" s="610"/>
      <c r="D11" s="615">
        <v>1106.4000000000001</v>
      </c>
      <c r="E11" s="569" t="s">
        <v>652</v>
      </c>
      <c r="F11" s="569" t="s">
        <v>652</v>
      </c>
      <c r="G11" s="572">
        <v>40540</v>
      </c>
      <c r="H11" s="859"/>
      <c r="I11" s="569"/>
      <c r="J11" s="574"/>
      <c r="K11" s="860"/>
      <c r="L11" s="569"/>
      <c r="M11" s="739"/>
      <c r="N11" s="859"/>
      <c r="O11" s="569"/>
      <c r="P11" s="739"/>
      <c r="Q11" s="859"/>
      <c r="R11" s="569"/>
      <c r="S11" s="574"/>
    </row>
    <row r="12" spans="1:19" ht="15" customHeight="1">
      <c r="A12" s="3682"/>
      <c r="B12" s="632" t="s">
        <v>954</v>
      </c>
      <c r="C12" s="633"/>
      <c r="D12" s="861">
        <v>536.5</v>
      </c>
      <c r="E12" s="577">
        <v>107200</v>
      </c>
      <c r="F12" s="577">
        <v>54000</v>
      </c>
      <c r="G12" s="580" t="s">
        <v>950</v>
      </c>
      <c r="H12" s="596"/>
      <c r="I12" s="582"/>
      <c r="J12" s="583"/>
      <c r="K12" s="862"/>
      <c r="L12" s="582"/>
      <c r="M12" s="588"/>
      <c r="N12" s="596"/>
      <c r="O12" s="582"/>
      <c r="P12" s="588"/>
      <c r="Q12" s="596"/>
      <c r="R12" s="582"/>
      <c r="S12" s="583"/>
    </row>
    <row r="13" spans="1:19" ht="15" customHeight="1">
      <c r="A13" s="3687"/>
      <c r="B13" s="597" t="s">
        <v>953</v>
      </c>
      <c r="C13" s="598"/>
      <c r="D13" s="603">
        <f>D11+D12</f>
        <v>1642.9</v>
      </c>
      <c r="E13" s="604"/>
      <c r="F13" s="630">
        <v>-300</v>
      </c>
      <c r="G13" s="628" t="s">
        <v>1109</v>
      </c>
      <c r="H13" s="608"/>
      <c r="I13" s="604"/>
      <c r="J13" s="605"/>
      <c r="K13" s="752"/>
      <c r="L13" s="604"/>
      <c r="M13" s="607"/>
      <c r="N13" s="608"/>
      <c r="O13" s="604"/>
      <c r="P13" s="607"/>
      <c r="Q13" s="608"/>
      <c r="R13" s="604"/>
      <c r="S13" s="605"/>
    </row>
    <row r="14" spans="1:19" ht="15" customHeight="1">
      <c r="A14" s="3663" t="s">
        <v>8</v>
      </c>
      <c r="B14" s="3612" t="s">
        <v>20</v>
      </c>
      <c r="C14" s="563"/>
      <c r="D14" s="3739">
        <v>1038.7</v>
      </c>
      <c r="E14" s="569" t="s">
        <v>652</v>
      </c>
      <c r="F14" s="569" t="s">
        <v>652</v>
      </c>
      <c r="G14" s="572">
        <v>40540</v>
      </c>
      <c r="H14" s="3700"/>
      <c r="I14" s="569"/>
      <c r="J14" s="574"/>
      <c r="K14" s="3694"/>
      <c r="L14" s="569"/>
      <c r="M14" s="739"/>
      <c r="N14" s="3700"/>
      <c r="O14" s="569"/>
      <c r="P14" s="739"/>
      <c r="Q14" s="3700"/>
      <c r="R14" s="569"/>
      <c r="S14" s="574"/>
    </row>
    <row r="15" spans="1:19" ht="15" customHeight="1">
      <c r="A15" s="3662"/>
      <c r="B15" s="3613"/>
      <c r="C15" s="753"/>
      <c r="D15" s="3740"/>
      <c r="E15" s="577">
        <v>51400</v>
      </c>
      <c r="F15" s="577">
        <v>31500</v>
      </c>
      <c r="G15" s="580" t="s">
        <v>975</v>
      </c>
      <c r="H15" s="3742"/>
      <c r="I15" s="582"/>
      <c r="J15" s="583"/>
      <c r="K15" s="3713"/>
      <c r="L15" s="582"/>
      <c r="M15" s="588"/>
      <c r="N15" s="3742"/>
      <c r="O15" s="582"/>
      <c r="P15" s="588"/>
      <c r="Q15" s="3742"/>
      <c r="R15" s="582"/>
      <c r="S15" s="583"/>
    </row>
    <row r="16" spans="1:19" ht="15" customHeight="1">
      <c r="A16" s="3575"/>
      <c r="B16" s="3577"/>
      <c r="C16" s="754"/>
      <c r="D16" s="3741"/>
      <c r="E16" s="604"/>
      <c r="F16" s="630">
        <v>-200</v>
      </c>
      <c r="G16" s="628" t="s">
        <v>1110</v>
      </c>
      <c r="H16" s="3743"/>
      <c r="I16" s="604"/>
      <c r="J16" s="605"/>
      <c r="K16" s="3744"/>
      <c r="L16" s="604"/>
      <c r="M16" s="607"/>
      <c r="N16" s="3743"/>
      <c r="O16" s="604"/>
      <c r="P16" s="607"/>
      <c r="Q16" s="3743"/>
      <c r="R16" s="604"/>
      <c r="S16" s="605"/>
    </row>
    <row r="17" spans="1:19" ht="15" customHeight="1">
      <c r="A17" s="3606" t="s">
        <v>959</v>
      </c>
      <c r="B17" s="609" t="s">
        <v>19</v>
      </c>
      <c r="C17" s="610"/>
      <c r="D17" s="615">
        <v>1345.7</v>
      </c>
      <c r="E17" s="569" t="s">
        <v>652</v>
      </c>
      <c r="F17" s="569" t="s">
        <v>652</v>
      </c>
      <c r="G17" s="572">
        <v>40631</v>
      </c>
      <c r="H17" s="615">
        <v>1366.8</v>
      </c>
      <c r="I17" s="569" t="s">
        <v>652</v>
      </c>
      <c r="J17" s="570">
        <v>42454</v>
      </c>
      <c r="K17" s="860"/>
      <c r="L17" s="569"/>
      <c r="M17" s="739"/>
      <c r="N17" s="859"/>
      <c r="O17" s="569"/>
      <c r="P17" s="739"/>
      <c r="Q17" s="859"/>
      <c r="R17" s="569"/>
      <c r="S17" s="574"/>
    </row>
    <row r="18" spans="1:19" ht="15" customHeight="1">
      <c r="A18" s="3682"/>
      <c r="B18" s="632" t="s">
        <v>59</v>
      </c>
      <c r="C18" s="633"/>
      <c r="D18" s="861">
        <v>3158.6</v>
      </c>
      <c r="E18" s="577">
        <v>377800</v>
      </c>
      <c r="F18" s="577">
        <v>319700</v>
      </c>
      <c r="G18" s="580" t="s">
        <v>975</v>
      </c>
      <c r="H18" s="861">
        <v>3158.6</v>
      </c>
      <c r="I18" s="577">
        <v>319700</v>
      </c>
      <c r="J18" s="578" t="s">
        <v>950</v>
      </c>
      <c r="K18" s="862"/>
      <c r="L18" s="582"/>
      <c r="M18" s="588"/>
      <c r="N18" s="596"/>
      <c r="O18" s="582"/>
      <c r="P18" s="588"/>
      <c r="Q18" s="596"/>
      <c r="R18" s="582"/>
      <c r="S18" s="583"/>
    </row>
    <row r="19" spans="1:19" ht="15" customHeight="1">
      <c r="A19" s="3682"/>
      <c r="B19" s="632" t="s">
        <v>60</v>
      </c>
      <c r="C19" s="633"/>
      <c r="D19" s="861">
        <v>757.3</v>
      </c>
      <c r="E19" s="582"/>
      <c r="F19" s="586">
        <v>-2000</v>
      </c>
      <c r="G19" s="587" t="s">
        <v>1111</v>
      </c>
      <c r="H19" s="861">
        <v>757.3</v>
      </c>
      <c r="I19" s="586">
        <v>-2000</v>
      </c>
      <c r="J19" s="585" t="s">
        <v>1062</v>
      </c>
      <c r="K19" s="862"/>
      <c r="L19" s="582"/>
      <c r="M19" s="588"/>
      <c r="N19" s="596"/>
      <c r="O19" s="582"/>
      <c r="P19" s="588"/>
      <c r="Q19" s="596"/>
      <c r="R19" s="582"/>
      <c r="S19" s="583"/>
    </row>
    <row r="20" spans="1:19" ht="15" customHeight="1">
      <c r="A20" s="3682"/>
      <c r="B20" s="632" t="s">
        <v>61</v>
      </c>
      <c r="C20" s="633"/>
      <c r="D20" s="861">
        <v>534</v>
      </c>
      <c r="E20" s="582"/>
      <c r="F20" s="582"/>
      <c r="G20" s="588"/>
      <c r="H20" s="861">
        <v>534</v>
      </c>
      <c r="I20" s="582"/>
      <c r="J20" s="583"/>
      <c r="K20" s="862"/>
      <c r="L20" s="582"/>
      <c r="M20" s="588"/>
      <c r="N20" s="596"/>
      <c r="O20" s="582"/>
      <c r="P20" s="588"/>
      <c r="Q20" s="596"/>
      <c r="R20" s="582"/>
      <c r="S20" s="583"/>
    </row>
    <row r="21" spans="1:19" ht="15" customHeight="1">
      <c r="A21" s="3687"/>
      <c r="B21" s="597" t="s">
        <v>953</v>
      </c>
      <c r="C21" s="598"/>
      <c r="D21" s="603">
        <f>D17+D18+D19+D20</f>
        <v>5795.6</v>
      </c>
      <c r="E21" s="604"/>
      <c r="F21" s="604"/>
      <c r="G21" s="607"/>
      <c r="H21" s="603">
        <v>5816.7</v>
      </c>
      <c r="I21" s="604"/>
      <c r="J21" s="605"/>
      <c r="K21" s="752"/>
      <c r="L21" s="604"/>
      <c r="M21" s="607"/>
      <c r="N21" s="608"/>
      <c r="O21" s="604"/>
      <c r="P21" s="607"/>
      <c r="Q21" s="608"/>
      <c r="R21" s="604"/>
      <c r="S21" s="605"/>
    </row>
    <row r="22" spans="1:19" ht="15" customHeight="1">
      <c r="A22" s="863" t="s">
        <v>962</v>
      </c>
      <c r="B22" s="3612" t="s">
        <v>21</v>
      </c>
      <c r="C22" s="693" t="s">
        <v>21</v>
      </c>
      <c r="D22" s="3751">
        <v>5932.6</v>
      </c>
      <c r="E22" s="569" t="s">
        <v>652</v>
      </c>
      <c r="F22" s="569" t="s">
        <v>652</v>
      </c>
      <c r="G22" s="572">
        <v>40631</v>
      </c>
      <c r="H22" s="3753"/>
      <c r="I22" s="569"/>
      <c r="J22" s="864"/>
      <c r="K22" s="3755"/>
      <c r="L22" s="569"/>
      <c r="M22" s="739"/>
      <c r="N22" s="3753"/>
      <c r="O22" s="569"/>
      <c r="P22" s="739"/>
      <c r="Q22" s="3753"/>
      <c r="R22" s="569"/>
      <c r="S22" s="574"/>
    </row>
    <row r="23" spans="1:19" ht="20.5">
      <c r="A23" s="865" t="s">
        <v>963</v>
      </c>
      <c r="B23" s="3664"/>
      <c r="C23" s="684" t="s">
        <v>23</v>
      </c>
      <c r="D23" s="3752"/>
      <c r="E23" s="577">
        <v>374500</v>
      </c>
      <c r="F23" s="577">
        <v>302500</v>
      </c>
      <c r="G23" s="580" t="s">
        <v>975</v>
      </c>
      <c r="H23" s="3754"/>
      <c r="I23" s="582"/>
      <c r="J23" s="866"/>
      <c r="K23" s="3756"/>
      <c r="L23" s="582"/>
      <c r="M23" s="588"/>
      <c r="N23" s="3754"/>
      <c r="O23" s="582"/>
      <c r="P23" s="588"/>
      <c r="Q23" s="3754"/>
      <c r="R23" s="582"/>
      <c r="S23" s="583"/>
    </row>
    <row r="24" spans="1:19" ht="15" customHeight="1">
      <c r="A24" s="650" t="s">
        <v>962</v>
      </c>
      <c r="B24" s="3613" t="s">
        <v>22</v>
      </c>
      <c r="C24" s="684" t="s">
        <v>22</v>
      </c>
      <c r="D24" s="3752">
        <v>2303.9</v>
      </c>
      <c r="E24" s="577"/>
      <c r="F24" s="586">
        <v>-200</v>
      </c>
      <c r="G24" s="587" t="s">
        <v>1112</v>
      </c>
      <c r="H24" s="3754"/>
      <c r="I24" s="847"/>
      <c r="J24" s="578"/>
      <c r="K24" s="3756"/>
      <c r="L24" s="582"/>
      <c r="M24" s="588"/>
      <c r="N24" s="3754"/>
      <c r="O24" s="582"/>
      <c r="P24" s="588"/>
      <c r="Q24" s="3754"/>
      <c r="R24" s="582"/>
      <c r="S24" s="583"/>
    </row>
    <row r="25" spans="1:19" ht="20.5">
      <c r="A25" s="653" t="s">
        <v>967</v>
      </c>
      <c r="B25" s="3664"/>
      <c r="C25" s="684" t="s">
        <v>168</v>
      </c>
      <c r="D25" s="3752"/>
      <c r="E25" s="577"/>
      <c r="F25" s="577"/>
      <c r="G25" s="580"/>
      <c r="H25" s="3754"/>
      <c r="I25" s="847"/>
      <c r="J25" s="578"/>
      <c r="K25" s="3756"/>
      <c r="L25" s="582"/>
      <c r="M25" s="588"/>
      <c r="N25" s="3754"/>
      <c r="O25" s="582"/>
      <c r="P25" s="588"/>
      <c r="Q25" s="3754"/>
      <c r="R25" s="582"/>
      <c r="S25" s="583"/>
    </row>
    <row r="26" spans="1:19" ht="15" customHeight="1">
      <c r="A26" s="656"/>
      <c r="B26" s="597" t="s">
        <v>953</v>
      </c>
      <c r="C26" s="598"/>
      <c r="D26" s="603">
        <f>SUM(D22:D24)</f>
        <v>8236.5</v>
      </c>
      <c r="E26" s="604"/>
      <c r="F26" s="630"/>
      <c r="G26" s="587"/>
      <c r="H26" s="608"/>
      <c r="I26" s="630"/>
      <c r="J26" s="626"/>
      <c r="K26" s="867"/>
      <c r="L26" s="604"/>
      <c r="M26" s="607"/>
      <c r="N26" s="608"/>
      <c r="O26" s="604"/>
      <c r="P26" s="607"/>
      <c r="Q26" s="608"/>
      <c r="R26" s="604"/>
      <c r="S26" s="605"/>
    </row>
    <row r="27" spans="1:19" ht="15" customHeight="1">
      <c r="A27" s="3609" t="s">
        <v>968</v>
      </c>
      <c r="B27" s="3765" t="s">
        <v>465</v>
      </c>
      <c r="C27" s="765" t="s">
        <v>465</v>
      </c>
      <c r="D27" s="3757">
        <v>10438.200000000001</v>
      </c>
      <c r="E27" s="868" t="s">
        <v>652</v>
      </c>
      <c r="F27" s="868" t="s">
        <v>652</v>
      </c>
      <c r="G27" s="572">
        <v>40540</v>
      </c>
      <c r="H27" s="3757">
        <v>10402.9</v>
      </c>
      <c r="I27" s="869" t="s">
        <v>652</v>
      </c>
      <c r="J27" s="570">
        <v>41426</v>
      </c>
      <c r="K27" s="3768"/>
      <c r="L27" s="569"/>
      <c r="M27" s="870"/>
      <c r="N27" s="3757"/>
      <c r="O27" s="569"/>
      <c r="P27" s="870"/>
      <c r="Q27" s="3757"/>
      <c r="R27" s="569"/>
      <c r="S27" s="574"/>
    </row>
    <row r="28" spans="1:19" ht="15" customHeight="1">
      <c r="A28" s="3642"/>
      <c r="B28" s="3766"/>
      <c r="C28" s="584" t="s">
        <v>63</v>
      </c>
      <c r="D28" s="3758"/>
      <c r="E28" s="577">
        <v>671300</v>
      </c>
      <c r="F28" s="577">
        <v>620500</v>
      </c>
      <c r="G28" s="580" t="s">
        <v>950</v>
      </c>
      <c r="H28" s="3758">
        <v>10438.200000000001</v>
      </c>
      <c r="I28" s="577">
        <v>620500</v>
      </c>
      <c r="J28" s="578" t="s">
        <v>1113</v>
      </c>
      <c r="K28" s="3769"/>
      <c r="L28" s="847"/>
      <c r="M28" s="580"/>
      <c r="N28" s="3758"/>
      <c r="O28" s="577"/>
      <c r="P28" s="588"/>
      <c r="Q28" s="3758"/>
      <c r="R28" s="582"/>
      <c r="S28" s="583"/>
    </row>
    <row r="29" spans="1:19" ht="20.5">
      <c r="A29" s="676" t="s">
        <v>972</v>
      </c>
      <c r="B29" s="3766"/>
      <c r="C29" s="667" t="s">
        <v>24</v>
      </c>
      <c r="D29" s="3758"/>
      <c r="E29" s="577"/>
      <c r="F29" s="586">
        <v>-4200</v>
      </c>
      <c r="G29" s="587" t="s">
        <v>1114</v>
      </c>
      <c r="H29" s="3758"/>
      <c r="I29" s="586">
        <v>-6100</v>
      </c>
      <c r="J29" s="585" t="s">
        <v>1115</v>
      </c>
      <c r="K29" s="3769"/>
      <c r="L29" s="847"/>
      <c r="M29" s="580"/>
      <c r="N29" s="3758"/>
      <c r="O29" s="577"/>
      <c r="P29" s="588"/>
      <c r="Q29" s="3758"/>
      <c r="R29" s="582"/>
      <c r="S29" s="583"/>
    </row>
    <row r="30" spans="1:19" ht="20.5">
      <c r="A30" s="653" t="s">
        <v>974</v>
      </c>
      <c r="B30" s="3767"/>
      <c r="C30" s="681" t="s">
        <v>25</v>
      </c>
      <c r="D30" s="3759"/>
      <c r="E30" s="577"/>
      <c r="F30" s="871"/>
      <c r="G30" s="588"/>
      <c r="H30" s="3759"/>
      <c r="I30" s="872"/>
      <c r="J30" s="578"/>
      <c r="K30" s="3770"/>
      <c r="L30" s="847"/>
      <c r="M30" s="580"/>
      <c r="N30" s="3759"/>
      <c r="O30" s="577"/>
      <c r="P30" s="588"/>
      <c r="Q30" s="3759"/>
      <c r="R30" s="582"/>
      <c r="S30" s="583"/>
    </row>
    <row r="31" spans="1:19" ht="15" customHeight="1">
      <c r="A31" s="3663" t="s">
        <v>121</v>
      </c>
      <c r="B31" s="3705" t="s">
        <v>27</v>
      </c>
      <c r="C31" s="765" t="s">
        <v>27</v>
      </c>
      <c r="D31" s="3760">
        <v>2038.3</v>
      </c>
      <c r="E31" s="569" t="s">
        <v>652</v>
      </c>
      <c r="F31" s="569" t="s">
        <v>652</v>
      </c>
      <c r="G31" s="572">
        <v>40631</v>
      </c>
      <c r="H31" s="3761"/>
      <c r="I31" s="569"/>
      <c r="J31" s="570"/>
      <c r="K31" s="3763"/>
      <c r="L31" s="569"/>
      <c r="M31" s="739"/>
      <c r="N31" s="3761"/>
      <c r="O31" s="569"/>
      <c r="P31" s="739"/>
      <c r="Q31" s="3761"/>
      <c r="R31" s="569"/>
      <c r="S31" s="574"/>
    </row>
    <row r="32" spans="1:19" ht="15" customHeight="1">
      <c r="A32" s="3662"/>
      <c r="B32" s="3706"/>
      <c r="C32" s="584" t="s">
        <v>28</v>
      </c>
      <c r="D32" s="3747"/>
      <c r="E32" s="577">
        <v>276900</v>
      </c>
      <c r="F32" s="577">
        <v>181400</v>
      </c>
      <c r="G32" s="580" t="s">
        <v>975</v>
      </c>
      <c r="H32" s="3762"/>
      <c r="I32" s="577"/>
      <c r="J32" s="578"/>
      <c r="K32" s="3764"/>
      <c r="L32" s="582"/>
      <c r="M32" s="588"/>
      <c r="N32" s="3762"/>
      <c r="O32" s="582"/>
      <c r="P32" s="588"/>
      <c r="Q32" s="3762"/>
      <c r="R32" s="582"/>
      <c r="S32" s="583"/>
    </row>
    <row r="33" spans="1:19" ht="15" customHeight="1">
      <c r="A33" s="3662"/>
      <c r="B33" s="3706" t="s">
        <v>64</v>
      </c>
      <c r="C33" s="584" t="s">
        <v>64</v>
      </c>
      <c r="D33" s="3745">
        <v>2087.6</v>
      </c>
      <c r="E33" s="582"/>
      <c r="F33" s="586">
        <v>-2500</v>
      </c>
      <c r="G33" s="587" t="s">
        <v>1116</v>
      </c>
      <c r="H33" s="3771"/>
      <c r="I33" s="873"/>
      <c r="J33" s="585"/>
      <c r="K33" s="3772"/>
      <c r="L33" s="582"/>
      <c r="M33" s="588"/>
      <c r="N33" s="3771"/>
      <c r="O33" s="582"/>
      <c r="P33" s="588"/>
      <c r="Q33" s="3771"/>
      <c r="R33" s="582"/>
      <c r="S33" s="583"/>
    </row>
    <row r="34" spans="1:19" ht="15" customHeight="1">
      <c r="A34" s="3662"/>
      <c r="B34" s="3706"/>
      <c r="C34" s="584" t="s">
        <v>65</v>
      </c>
      <c r="D34" s="3747"/>
      <c r="E34" s="582"/>
      <c r="F34" s="582"/>
      <c r="G34" s="588"/>
      <c r="H34" s="3762"/>
      <c r="I34" s="582"/>
      <c r="J34" s="583"/>
      <c r="K34" s="3764"/>
      <c r="L34" s="582"/>
      <c r="M34" s="588"/>
      <c r="N34" s="3762"/>
      <c r="O34" s="582"/>
      <c r="P34" s="588"/>
      <c r="Q34" s="3762"/>
      <c r="R34" s="582"/>
      <c r="S34" s="583"/>
    </row>
    <row r="35" spans="1:19" ht="15" customHeight="1">
      <c r="A35" s="3575"/>
      <c r="B35" s="597" t="s">
        <v>953</v>
      </c>
      <c r="C35" s="598"/>
      <c r="D35" s="874">
        <f>SUM(D31:D34)</f>
        <v>4125.8999999999996</v>
      </c>
      <c r="E35" s="604"/>
      <c r="F35" s="604"/>
      <c r="G35" s="607"/>
      <c r="H35" s="603"/>
      <c r="I35" s="604"/>
      <c r="J35" s="605"/>
      <c r="K35" s="606"/>
      <c r="L35" s="604"/>
      <c r="M35" s="607"/>
      <c r="N35" s="603"/>
      <c r="O35" s="604"/>
      <c r="P35" s="607"/>
      <c r="Q35" s="603"/>
      <c r="R35" s="604"/>
      <c r="S35" s="605"/>
    </row>
    <row r="36" spans="1:19" ht="15" customHeight="1">
      <c r="A36" s="3606" t="s">
        <v>979</v>
      </c>
      <c r="B36" s="3705" t="s">
        <v>40</v>
      </c>
      <c r="C36" s="765" t="s">
        <v>482</v>
      </c>
      <c r="D36" s="3760">
        <v>2758.9</v>
      </c>
      <c r="E36" s="569" t="s">
        <v>652</v>
      </c>
      <c r="F36" s="569" t="s">
        <v>652</v>
      </c>
      <c r="G36" s="572">
        <v>40540</v>
      </c>
      <c r="H36" s="3757">
        <v>2807.8</v>
      </c>
      <c r="I36" s="569" t="s">
        <v>652</v>
      </c>
      <c r="J36" s="570">
        <v>41411</v>
      </c>
      <c r="K36" s="3775"/>
      <c r="L36" s="569"/>
      <c r="M36" s="739"/>
      <c r="N36" s="3757"/>
      <c r="O36" s="569"/>
      <c r="P36" s="739"/>
      <c r="Q36" s="3757"/>
      <c r="R36" s="569"/>
      <c r="S36" s="574"/>
    </row>
    <row r="37" spans="1:19" ht="15" customHeight="1">
      <c r="A37" s="3662"/>
      <c r="B37" s="3706"/>
      <c r="C37" s="584" t="s">
        <v>980</v>
      </c>
      <c r="D37" s="3746"/>
      <c r="E37" s="577">
        <v>173900</v>
      </c>
      <c r="F37" s="577">
        <v>98400</v>
      </c>
      <c r="G37" s="580" t="s">
        <v>975</v>
      </c>
      <c r="H37" s="3758"/>
      <c r="I37" s="577">
        <v>98400</v>
      </c>
      <c r="J37" s="578" t="s">
        <v>975</v>
      </c>
      <c r="K37" s="3776"/>
      <c r="L37" s="582"/>
      <c r="M37" s="588"/>
      <c r="N37" s="3758"/>
      <c r="O37" s="582"/>
      <c r="P37" s="588"/>
      <c r="Q37" s="3758"/>
      <c r="R37" s="582"/>
      <c r="S37" s="583"/>
    </row>
    <row r="38" spans="1:19" ht="15" customHeight="1">
      <c r="A38" s="3662"/>
      <c r="B38" s="3706"/>
      <c r="C38" s="584" t="s">
        <v>981</v>
      </c>
      <c r="D38" s="3746"/>
      <c r="E38" s="582"/>
      <c r="F38" s="586">
        <v>-2400</v>
      </c>
      <c r="G38" s="587" t="s">
        <v>1117</v>
      </c>
      <c r="H38" s="3758"/>
      <c r="I38" s="873">
        <v>-2400</v>
      </c>
      <c r="J38" s="585" t="s">
        <v>1118</v>
      </c>
      <c r="K38" s="3776"/>
      <c r="L38" s="582"/>
      <c r="M38" s="588"/>
      <c r="N38" s="3758"/>
      <c r="O38" s="582"/>
      <c r="P38" s="588"/>
      <c r="Q38" s="3758"/>
      <c r="R38" s="582"/>
      <c r="S38" s="583"/>
    </row>
    <row r="39" spans="1:19" ht="15" customHeight="1">
      <c r="A39" s="3662"/>
      <c r="B39" s="3706"/>
      <c r="C39" s="584" t="s">
        <v>985</v>
      </c>
      <c r="D39" s="3746"/>
      <c r="E39" s="582"/>
      <c r="F39" s="582"/>
      <c r="G39" s="588"/>
      <c r="H39" s="3758"/>
      <c r="I39" s="582"/>
      <c r="J39" s="583"/>
      <c r="K39" s="3776"/>
      <c r="L39" s="582"/>
      <c r="M39" s="588"/>
      <c r="N39" s="3758"/>
      <c r="O39" s="582"/>
      <c r="P39" s="588"/>
      <c r="Q39" s="3758"/>
      <c r="R39" s="582"/>
      <c r="S39" s="583"/>
    </row>
    <row r="40" spans="1:19" ht="15" customHeight="1">
      <c r="A40" s="3575"/>
      <c r="B40" s="3773"/>
      <c r="C40" s="875" t="s">
        <v>194</v>
      </c>
      <c r="D40" s="3774"/>
      <c r="E40" s="604"/>
      <c r="F40" s="604"/>
      <c r="G40" s="607"/>
      <c r="H40" s="3759"/>
      <c r="I40" s="604"/>
      <c r="J40" s="605"/>
      <c r="K40" s="3777"/>
      <c r="L40" s="604"/>
      <c r="M40" s="607"/>
      <c r="N40" s="3759"/>
      <c r="O40" s="604"/>
      <c r="P40" s="607"/>
      <c r="Q40" s="3759"/>
      <c r="R40" s="604"/>
      <c r="S40" s="605"/>
    </row>
    <row r="41" spans="1:19" ht="15" customHeight="1">
      <c r="A41" s="3682" t="s">
        <v>1030</v>
      </c>
      <c r="B41" s="3613" t="s">
        <v>43</v>
      </c>
      <c r="C41" s="876" t="s">
        <v>43</v>
      </c>
      <c r="D41" s="877">
        <v>9788.7000000000007</v>
      </c>
      <c r="E41" s="878" t="s">
        <v>1119</v>
      </c>
      <c r="F41" s="878" t="s">
        <v>1119</v>
      </c>
      <c r="G41" s="879">
        <v>40631</v>
      </c>
      <c r="H41" s="663">
        <v>9822.7999999999993</v>
      </c>
      <c r="I41" s="582" t="s">
        <v>1119</v>
      </c>
      <c r="J41" s="845">
        <v>41415</v>
      </c>
      <c r="K41" s="664">
        <v>9872.6</v>
      </c>
      <c r="L41" s="582" t="s">
        <v>1119</v>
      </c>
      <c r="M41" s="707">
        <v>42020</v>
      </c>
      <c r="N41" s="665"/>
      <c r="O41" s="582"/>
      <c r="P41" s="588"/>
      <c r="Q41" s="665"/>
      <c r="R41" s="582"/>
      <c r="S41" s="583"/>
    </row>
    <row r="42" spans="1:19" ht="15" customHeight="1">
      <c r="A42" s="3682"/>
      <c r="B42" s="3613"/>
      <c r="C42" s="584" t="s">
        <v>44</v>
      </c>
      <c r="D42" s="877"/>
      <c r="E42" s="880">
        <v>783100</v>
      </c>
      <c r="F42" s="880">
        <v>519700</v>
      </c>
      <c r="G42" s="881" t="s">
        <v>1070</v>
      </c>
      <c r="H42" s="663"/>
      <c r="I42" s="577">
        <v>519700</v>
      </c>
      <c r="J42" s="851" t="s">
        <v>1120</v>
      </c>
      <c r="K42" s="856"/>
      <c r="L42" s="577">
        <v>519700</v>
      </c>
      <c r="M42" s="580" t="s">
        <v>1120</v>
      </c>
      <c r="N42" s="665"/>
      <c r="O42" s="582"/>
      <c r="P42" s="588"/>
      <c r="Q42" s="665"/>
      <c r="R42" s="582"/>
      <c r="S42" s="583"/>
    </row>
    <row r="43" spans="1:19" ht="15" customHeight="1">
      <c r="A43" s="3682"/>
      <c r="B43" s="3613"/>
      <c r="C43" s="584" t="s">
        <v>1032</v>
      </c>
      <c r="D43" s="877"/>
      <c r="E43" s="878"/>
      <c r="F43" s="586">
        <v>-7000</v>
      </c>
      <c r="G43" s="882" t="s">
        <v>1121</v>
      </c>
      <c r="H43" s="663"/>
      <c r="I43" s="586">
        <v>-7000</v>
      </c>
      <c r="J43" s="585" t="s">
        <v>1122</v>
      </c>
      <c r="K43" s="856"/>
      <c r="L43" s="586">
        <v>-7000</v>
      </c>
      <c r="M43" s="587" t="s">
        <v>1123</v>
      </c>
      <c r="N43" s="665"/>
      <c r="O43" s="582"/>
      <c r="P43" s="588"/>
      <c r="Q43" s="665"/>
      <c r="R43" s="582"/>
      <c r="S43" s="583"/>
    </row>
    <row r="44" spans="1:19" ht="15" customHeight="1">
      <c r="A44" s="3682"/>
      <c r="B44" s="3613"/>
      <c r="C44" s="584" t="s">
        <v>46</v>
      </c>
      <c r="D44" s="877"/>
      <c r="E44" s="878"/>
      <c r="F44" s="878"/>
      <c r="G44" s="883"/>
      <c r="H44" s="663"/>
      <c r="I44" s="582"/>
      <c r="J44" s="583"/>
      <c r="K44" s="856"/>
      <c r="L44" s="582"/>
      <c r="M44" s="588"/>
      <c r="N44" s="665"/>
      <c r="O44" s="582"/>
      <c r="P44" s="588"/>
      <c r="Q44" s="665"/>
      <c r="R44" s="582"/>
      <c r="S44" s="583"/>
    </row>
    <row r="45" spans="1:19" ht="15" customHeight="1">
      <c r="A45" s="3781" t="s">
        <v>1036</v>
      </c>
      <c r="B45" s="3613"/>
      <c r="C45" s="783" t="s">
        <v>1037</v>
      </c>
      <c r="D45" s="877"/>
      <c r="E45" s="884"/>
      <c r="F45" s="884"/>
      <c r="G45" s="881"/>
      <c r="H45" s="663"/>
      <c r="I45" s="847"/>
      <c r="J45" s="578"/>
      <c r="K45" s="664"/>
      <c r="L45" s="847"/>
      <c r="M45" s="580"/>
      <c r="N45" s="665"/>
      <c r="O45" s="582"/>
      <c r="P45" s="588"/>
      <c r="Q45" s="665"/>
      <c r="R45" s="582"/>
      <c r="S45" s="583"/>
    </row>
    <row r="46" spans="1:19" ht="15" customHeight="1">
      <c r="A46" s="3682"/>
      <c r="B46" s="3613"/>
      <c r="C46" s="584" t="s">
        <v>1038</v>
      </c>
      <c r="D46" s="877"/>
      <c r="E46" s="878"/>
      <c r="F46" s="586"/>
      <c r="G46" s="882"/>
      <c r="H46" s="665"/>
      <c r="I46" s="586"/>
      <c r="J46" s="585"/>
      <c r="K46" s="856"/>
      <c r="L46" s="586"/>
      <c r="M46" s="587"/>
      <c r="N46" s="665"/>
      <c r="O46" s="582"/>
      <c r="P46" s="588"/>
      <c r="Q46" s="665"/>
      <c r="R46" s="582"/>
      <c r="S46" s="583"/>
    </row>
    <row r="47" spans="1:19" ht="15" customHeight="1">
      <c r="A47" s="3684" t="s">
        <v>1039</v>
      </c>
      <c r="B47" s="3613"/>
      <c r="C47" s="3672" t="s">
        <v>1040</v>
      </c>
      <c r="D47" s="877"/>
      <c r="E47" s="878"/>
      <c r="F47" s="878"/>
      <c r="G47" s="883"/>
      <c r="H47" s="665"/>
      <c r="I47" s="582"/>
      <c r="J47" s="583"/>
      <c r="K47" s="856"/>
      <c r="L47" s="582"/>
      <c r="M47" s="588"/>
      <c r="N47" s="665"/>
      <c r="O47" s="582"/>
      <c r="P47" s="588"/>
      <c r="Q47" s="665"/>
      <c r="R47" s="582"/>
      <c r="S47" s="583"/>
    </row>
    <row r="48" spans="1:19" ht="15" customHeight="1">
      <c r="A48" s="3782"/>
      <c r="B48" s="3613"/>
      <c r="C48" s="3673"/>
      <c r="D48" s="877"/>
      <c r="E48" s="878"/>
      <c r="F48" s="878"/>
      <c r="G48" s="883"/>
      <c r="H48" s="663"/>
      <c r="I48" s="582"/>
      <c r="J48" s="583"/>
      <c r="K48" s="856"/>
      <c r="L48" s="582"/>
      <c r="M48" s="588"/>
      <c r="N48" s="665"/>
      <c r="O48" s="582"/>
      <c r="P48" s="588"/>
      <c r="Q48" s="665"/>
      <c r="R48" s="582"/>
      <c r="S48" s="583"/>
    </row>
    <row r="49" spans="1:19" ht="15" customHeight="1">
      <c r="A49" s="3684" t="s">
        <v>1041</v>
      </c>
      <c r="B49" s="3613"/>
      <c r="C49" s="3672" t="s">
        <v>1042</v>
      </c>
      <c r="D49" s="877"/>
      <c r="E49" s="878"/>
      <c r="F49" s="878"/>
      <c r="G49" s="883"/>
      <c r="H49" s="665"/>
      <c r="I49" s="582"/>
      <c r="J49" s="583"/>
      <c r="K49" s="856"/>
      <c r="L49" s="582"/>
      <c r="M49" s="588"/>
      <c r="N49" s="665"/>
      <c r="O49" s="582"/>
      <c r="P49" s="588"/>
      <c r="Q49" s="665"/>
      <c r="R49" s="582"/>
      <c r="S49" s="583"/>
    </row>
    <row r="50" spans="1:19" ht="15" customHeight="1">
      <c r="A50" s="3783"/>
      <c r="B50" s="3577"/>
      <c r="C50" s="3659"/>
      <c r="D50" s="885"/>
      <c r="E50" s="872"/>
      <c r="F50" s="872"/>
      <c r="G50" s="886"/>
      <c r="H50" s="663"/>
      <c r="I50" s="604"/>
      <c r="J50" s="605"/>
      <c r="K50" s="856"/>
      <c r="L50" s="582"/>
      <c r="M50" s="588"/>
      <c r="N50" s="665"/>
      <c r="O50" s="582"/>
      <c r="P50" s="588"/>
      <c r="Q50" s="665"/>
      <c r="R50" s="582"/>
      <c r="S50" s="583"/>
    </row>
    <row r="51" spans="1:19" ht="15" customHeight="1">
      <c r="A51" s="3606" t="s">
        <v>1043</v>
      </c>
      <c r="B51" s="3705" t="s">
        <v>47</v>
      </c>
      <c r="C51" s="765" t="s">
        <v>822</v>
      </c>
      <c r="D51" s="887">
        <v>711.3</v>
      </c>
      <c r="E51" s="569" t="s">
        <v>652</v>
      </c>
      <c r="F51" s="569" t="s">
        <v>652</v>
      </c>
      <c r="G51" s="572">
        <v>40631</v>
      </c>
      <c r="H51" s="3785">
        <v>1166</v>
      </c>
      <c r="I51" s="569" t="s">
        <v>652</v>
      </c>
      <c r="J51" s="570">
        <v>41411</v>
      </c>
      <c r="K51" s="3788"/>
      <c r="L51" s="569"/>
      <c r="M51" s="739"/>
      <c r="N51" s="3778"/>
      <c r="O51" s="569"/>
      <c r="P51" s="739"/>
      <c r="Q51" s="3778"/>
      <c r="R51" s="569"/>
      <c r="S51" s="574"/>
    </row>
    <row r="52" spans="1:19" ht="15" customHeight="1">
      <c r="A52" s="3682"/>
      <c r="B52" s="3706"/>
      <c r="C52" s="584" t="s">
        <v>1044</v>
      </c>
      <c r="D52" s="888">
        <v>441</v>
      </c>
      <c r="E52" s="577">
        <v>59600</v>
      </c>
      <c r="F52" s="577">
        <v>37800</v>
      </c>
      <c r="G52" s="580" t="s">
        <v>975</v>
      </c>
      <c r="H52" s="3786"/>
      <c r="I52" s="577">
        <v>37800</v>
      </c>
      <c r="J52" s="583" t="s">
        <v>975</v>
      </c>
      <c r="K52" s="3789"/>
      <c r="L52" s="582"/>
      <c r="M52" s="588"/>
      <c r="N52" s="3779"/>
      <c r="O52" s="582"/>
      <c r="P52" s="588"/>
      <c r="Q52" s="3779"/>
      <c r="R52" s="582"/>
      <c r="S52" s="583"/>
    </row>
    <row r="53" spans="1:19" ht="15" customHeight="1" thickBot="1">
      <c r="A53" s="3784"/>
      <c r="B53" s="723" t="s">
        <v>953</v>
      </c>
      <c r="C53" s="724"/>
      <c r="D53" s="793">
        <f>SUM(D51:D52)</f>
        <v>1152.3</v>
      </c>
      <c r="E53" s="726"/>
      <c r="F53" s="729">
        <v>-300</v>
      </c>
      <c r="G53" s="730" t="s">
        <v>1124</v>
      </c>
      <c r="H53" s="3787"/>
      <c r="I53" s="729">
        <v>-300</v>
      </c>
      <c r="J53" s="727" t="s">
        <v>1125</v>
      </c>
      <c r="K53" s="3790"/>
      <c r="L53" s="726"/>
      <c r="M53" s="798"/>
      <c r="N53" s="3780"/>
      <c r="O53" s="726"/>
      <c r="P53" s="798"/>
      <c r="Q53" s="3780"/>
      <c r="R53" s="726"/>
      <c r="S53" s="732"/>
    </row>
    <row r="54" spans="1:19">
      <c r="A54" s="188" t="s">
        <v>1104</v>
      </c>
      <c r="D54" s="188"/>
    </row>
  </sheetData>
  <mergeCells count="77">
    <mergeCell ref="Q51:Q53"/>
    <mergeCell ref="Q36:Q40"/>
    <mergeCell ref="A41:A44"/>
    <mergeCell ref="B41:B50"/>
    <mergeCell ref="A45:A46"/>
    <mergeCell ref="A47:A48"/>
    <mergeCell ref="C47:C48"/>
    <mergeCell ref="A49:A50"/>
    <mergeCell ref="C49:C50"/>
    <mergeCell ref="A51:A53"/>
    <mergeCell ref="B51:B52"/>
    <mergeCell ref="H51:H53"/>
    <mergeCell ref="K51:K53"/>
    <mergeCell ref="N51:N53"/>
    <mergeCell ref="H33:H34"/>
    <mergeCell ref="K33:K34"/>
    <mergeCell ref="N33:N34"/>
    <mergeCell ref="Q33:Q34"/>
    <mergeCell ref="A36:A40"/>
    <mergeCell ref="B36:B40"/>
    <mergeCell ref="D36:D40"/>
    <mergeCell ref="H36:H40"/>
    <mergeCell ref="K36:K40"/>
    <mergeCell ref="N36:N40"/>
    <mergeCell ref="Q27:Q30"/>
    <mergeCell ref="A31:A35"/>
    <mergeCell ref="B31:B32"/>
    <mergeCell ref="D31:D32"/>
    <mergeCell ref="H31:H32"/>
    <mergeCell ref="K31:K32"/>
    <mergeCell ref="N31:N32"/>
    <mergeCell ref="Q31:Q32"/>
    <mergeCell ref="B33:B34"/>
    <mergeCell ref="D33:D34"/>
    <mergeCell ref="A27:A28"/>
    <mergeCell ref="B27:B30"/>
    <mergeCell ref="D27:D30"/>
    <mergeCell ref="H27:H30"/>
    <mergeCell ref="K27:K30"/>
    <mergeCell ref="N27:N30"/>
    <mergeCell ref="Q22:Q23"/>
    <mergeCell ref="B24:B25"/>
    <mergeCell ref="D24:D25"/>
    <mergeCell ref="H24:H25"/>
    <mergeCell ref="K24:K25"/>
    <mergeCell ref="N24:N25"/>
    <mergeCell ref="Q24:Q25"/>
    <mergeCell ref="N22:N23"/>
    <mergeCell ref="A17:A21"/>
    <mergeCell ref="B22:B23"/>
    <mergeCell ref="D22:D23"/>
    <mergeCell ref="H22:H23"/>
    <mergeCell ref="K22:K23"/>
    <mergeCell ref="Q6:Q8"/>
    <mergeCell ref="A11:A13"/>
    <mergeCell ref="A14:A16"/>
    <mergeCell ref="B14:B16"/>
    <mergeCell ref="D14:D16"/>
    <mergeCell ref="H14:H16"/>
    <mergeCell ref="K14:K16"/>
    <mergeCell ref="N14:N16"/>
    <mergeCell ref="Q14:Q16"/>
    <mergeCell ref="A5:A10"/>
    <mergeCell ref="B6:B8"/>
    <mergeCell ref="D6:D8"/>
    <mergeCell ref="H6:H8"/>
    <mergeCell ref="K6:K8"/>
    <mergeCell ref="N6:N8"/>
    <mergeCell ref="R2:S2"/>
    <mergeCell ref="A3:A4"/>
    <mergeCell ref="B3:B4"/>
    <mergeCell ref="C3:C4"/>
    <mergeCell ref="D3:G3"/>
    <mergeCell ref="H3:J3"/>
    <mergeCell ref="K3:M3"/>
    <mergeCell ref="N3:P3"/>
    <mergeCell ref="Q3:S3"/>
  </mergeCells>
  <phoneticPr fontId="1"/>
  <printOptions horizontalCentered="1"/>
  <pageMargins left="0.59055118110236227" right="0.59055118110236227" top="0.78740157480314965" bottom="0.78740157480314965" header="0.51181102362204722" footer="0.51181102362204722"/>
  <pageSetup paperSize="8" scale="92" firstPageNumber="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F5757-5285-48CB-9098-D95D304589CF}">
  <sheetPr>
    <pageSetUpPr fitToPage="1"/>
  </sheetPr>
  <dimension ref="A1:S53"/>
  <sheetViews>
    <sheetView view="pageBreakPreview" zoomScale="70" zoomScaleNormal="100" zoomScaleSheetLayoutView="70" workbookViewId="0">
      <pane xSplit="2" ySplit="4" topLeftCell="C5" activePane="bottomRight" state="frozen"/>
      <selection pane="topRight"/>
      <selection pane="bottomLeft"/>
      <selection pane="bottomRight" activeCell="I38" sqref="I38"/>
    </sheetView>
  </sheetViews>
  <sheetFormatPr defaultColWidth="9" defaultRowHeight="13"/>
  <cols>
    <col min="1" max="1" width="10.26953125" customWidth="1"/>
    <col min="2" max="3" width="10.08984375" customWidth="1"/>
    <col min="4" max="4" width="8.6328125" customWidth="1"/>
    <col min="5" max="5" width="9.6328125" customWidth="1"/>
    <col min="6" max="6" width="10.6328125" customWidth="1"/>
    <col min="7" max="7" width="9.6328125" customWidth="1"/>
    <col min="8" max="8" width="8.6328125" customWidth="1"/>
    <col min="9" max="9" width="10.6328125" customWidth="1"/>
    <col min="10" max="10" width="9.6328125" customWidth="1"/>
    <col min="11" max="11" width="8.6328125" customWidth="1"/>
    <col min="12" max="12" width="10.6328125" customWidth="1"/>
    <col min="13" max="13" width="9.6328125" customWidth="1"/>
    <col min="14" max="14" width="8.6328125" customWidth="1"/>
    <col min="15" max="15" width="10.6328125" customWidth="1"/>
    <col min="16" max="16" width="9.6328125" customWidth="1"/>
    <col min="17" max="17" width="8.6328125" customWidth="1"/>
    <col min="18" max="18" width="10.6328125" customWidth="1"/>
    <col min="19" max="19" width="9.6328125" customWidth="1"/>
  </cols>
  <sheetData>
    <row r="1" spans="1:19" ht="16.5" customHeight="1">
      <c r="A1" s="466" t="s">
        <v>1126</v>
      </c>
    </row>
    <row r="2" spans="1:19" ht="16.5" customHeight="1" thickBot="1">
      <c r="M2" s="462"/>
      <c r="Q2" t="s">
        <v>932</v>
      </c>
      <c r="R2" s="3573" t="s">
        <v>933</v>
      </c>
      <c r="S2" s="3573"/>
    </row>
    <row r="3" spans="1:19" ht="16.5" customHeight="1">
      <c r="A3" s="3574" t="s">
        <v>316</v>
      </c>
      <c r="B3" s="3576" t="s">
        <v>52</v>
      </c>
      <c r="C3" s="3578" t="s">
        <v>934</v>
      </c>
      <c r="D3" s="3791" t="s">
        <v>1127</v>
      </c>
      <c r="E3" s="3792"/>
      <c r="F3" s="3792"/>
      <c r="G3" s="3793"/>
      <c r="H3" s="3791" t="s">
        <v>1016</v>
      </c>
      <c r="I3" s="3794"/>
      <c r="J3" s="3795"/>
      <c r="K3" s="3796" t="s">
        <v>1016</v>
      </c>
      <c r="L3" s="3794"/>
      <c r="M3" s="3797"/>
      <c r="N3" s="3791" t="s">
        <v>1016</v>
      </c>
      <c r="O3" s="3794"/>
      <c r="P3" s="3797"/>
      <c r="Q3" s="3791" t="s">
        <v>1016</v>
      </c>
      <c r="R3" s="3794"/>
      <c r="S3" s="3795"/>
    </row>
    <row r="4" spans="1:19" ht="24" customHeight="1">
      <c r="A4" s="3575"/>
      <c r="B4" s="3734"/>
      <c r="C4" s="3579"/>
      <c r="D4" s="889" t="s">
        <v>1018</v>
      </c>
      <c r="E4" s="890" t="s">
        <v>1019</v>
      </c>
      <c r="F4" s="890" t="s">
        <v>1020</v>
      </c>
      <c r="G4" s="891" t="s">
        <v>1021</v>
      </c>
      <c r="H4" s="889" t="s">
        <v>1018</v>
      </c>
      <c r="I4" s="892" t="s">
        <v>1020</v>
      </c>
      <c r="J4" s="559" t="s">
        <v>1021</v>
      </c>
      <c r="K4" s="893" t="s">
        <v>1018</v>
      </c>
      <c r="L4" s="892" t="s">
        <v>1020</v>
      </c>
      <c r="M4" s="561" t="s">
        <v>1021</v>
      </c>
      <c r="N4" s="889" t="s">
        <v>1018</v>
      </c>
      <c r="O4" s="892" t="s">
        <v>1020</v>
      </c>
      <c r="P4" s="561" t="s">
        <v>1021</v>
      </c>
      <c r="Q4" s="889" t="s">
        <v>1018</v>
      </c>
      <c r="R4" s="892" t="s">
        <v>1020</v>
      </c>
      <c r="S4" s="559" t="s">
        <v>1021</v>
      </c>
    </row>
    <row r="5" spans="1:19" ht="15" customHeight="1">
      <c r="A5" s="3813" t="s">
        <v>1128</v>
      </c>
      <c r="B5" s="3816" t="s">
        <v>948</v>
      </c>
      <c r="C5" s="894" t="s">
        <v>949</v>
      </c>
      <c r="D5" s="3817">
        <v>594.29999999999995</v>
      </c>
      <c r="E5" s="895" t="s">
        <v>637</v>
      </c>
      <c r="F5" s="895" t="s">
        <v>637</v>
      </c>
      <c r="G5" s="572">
        <v>42825</v>
      </c>
      <c r="H5" s="3798"/>
      <c r="I5" s="896"/>
      <c r="J5" s="583"/>
      <c r="K5" s="3820"/>
      <c r="L5" s="896"/>
      <c r="M5" s="588"/>
      <c r="N5" s="3798"/>
      <c r="O5" s="896"/>
      <c r="P5" s="588"/>
      <c r="Q5" s="3798"/>
      <c r="R5" s="896"/>
      <c r="S5" s="583"/>
    </row>
    <row r="6" spans="1:19" ht="15" customHeight="1">
      <c r="A6" s="3814"/>
      <c r="B6" s="3686"/>
      <c r="C6" s="633" t="s">
        <v>160</v>
      </c>
      <c r="D6" s="3818"/>
      <c r="E6" s="897">
        <v>84100</v>
      </c>
      <c r="F6" s="898">
        <v>52000</v>
      </c>
      <c r="G6" s="580" t="s">
        <v>950</v>
      </c>
      <c r="H6" s="3799"/>
      <c r="I6" s="896"/>
      <c r="J6" s="583"/>
      <c r="K6" s="3821"/>
      <c r="L6" s="896"/>
      <c r="M6" s="588"/>
      <c r="N6" s="3799"/>
      <c r="O6" s="896"/>
      <c r="P6" s="588"/>
      <c r="Q6" s="3799"/>
      <c r="R6" s="896"/>
      <c r="S6" s="583"/>
    </row>
    <row r="7" spans="1:19" ht="15" customHeight="1">
      <c r="A7" s="3814"/>
      <c r="B7" s="3686"/>
      <c r="C7" s="633" t="s">
        <v>15</v>
      </c>
      <c r="D7" s="3819"/>
      <c r="E7" s="896"/>
      <c r="F7" s="898">
        <v>-1000</v>
      </c>
      <c r="G7" s="587" t="s">
        <v>1129</v>
      </c>
      <c r="H7" s="3800"/>
      <c r="I7" s="896"/>
      <c r="J7" s="583"/>
      <c r="K7" s="3822"/>
      <c r="L7" s="896"/>
      <c r="M7" s="588"/>
      <c r="N7" s="3800"/>
      <c r="O7" s="896"/>
      <c r="P7" s="588"/>
      <c r="Q7" s="3800"/>
      <c r="R7" s="896"/>
      <c r="S7" s="583"/>
    </row>
    <row r="8" spans="1:19" ht="15" customHeight="1">
      <c r="A8" s="3814"/>
      <c r="B8" s="632" t="s">
        <v>16</v>
      </c>
      <c r="C8" s="633"/>
      <c r="D8" s="899">
        <v>424.7</v>
      </c>
      <c r="E8" s="896"/>
      <c r="F8" s="896"/>
      <c r="G8" s="588"/>
      <c r="H8" s="900"/>
      <c r="I8" s="896"/>
      <c r="J8" s="583"/>
      <c r="K8" s="901"/>
      <c r="L8" s="896"/>
      <c r="M8" s="588"/>
      <c r="N8" s="900"/>
      <c r="O8" s="896"/>
      <c r="P8" s="588"/>
      <c r="Q8" s="900"/>
      <c r="R8" s="896"/>
      <c r="S8" s="583"/>
    </row>
    <row r="9" spans="1:19" ht="15" customHeight="1">
      <c r="A9" s="3815"/>
      <c r="B9" s="597" t="s">
        <v>953</v>
      </c>
      <c r="C9" s="598"/>
      <c r="D9" s="902">
        <f>SUM(D5:D8)</f>
        <v>1019</v>
      </c>
      <c r="E9" s="903"/>
      <c r="F9" s="903"/>
      <c r="G9" s="607"/>
      <c r="H9" s="904"/>
      <c r="I9" s="903"/>
      <c r="J9" s="605"/>
      <c r="K9" s="905"/>
      <c r="L9" s="903"/>
      <c r="M9" s="607"/>
      <c r="N9" s="904"/>
      <c r="O9" s="903"/>
      <c r="P9" s="607"/>
      <c r="Q9" s="904"/>
      <c r="R9" s="903"/>
      <c r="S9" s="605"/>
    </row>
    <row r="10" spans="1:19" ht="15" customHeight="1">
      <c r="A10" s="3606" t="s">
        <v>713</v>
      </c>
      <c r="B10" s="609" t="s">
        <v>17</v>
      </c>
      <c r="C10" s="610"/>
      <c r="D10" s="906">
        <v>1139.5999999999999</v>
      </c>
      <c r="E10" s="895" t="s">
        <v>637</v>
      </c>
      <c r="F10" s="895" t="s">
        <v>637</v>
      </c>
      <c r="G10" s="572">
        <v>42454</v>
      </c>
      <c r="H10" s="907"/>
      <c r="I10" s="895"/>
      <c r="J10" s="574"/>
      <c r="K10" s="908"/>
      <c r="L10" s="895"/>
      <c r="M10" s="739"/>
      <c r="N10" s="907"/>
      <c r="O10" s="895"/>
      <c r="P10" s="739"/>
      <c r="Q10" s="907"/>
      <c r="R10" s="895"/>
      <c r="S10" s="574"/>
    </row>
    <row r="11" spans="1:19" ht="15" customHeight="1">
      <c r="A11" s="3682"/>
      <c r="B11" s="632" t="s">
        <v>954</v>
      </c>
      <c r="C11" s="633"/>
      <c r="D11" s="909">
        <v>536.5</v>
      </c>
      <c r="E11" s="897">
        <v>109100</v>
      </c>
      <c r="F11" s="897">
        <v>52800</v>
      </c>
      <c r="G11" s="580" t="s">
        <v>975</v>
      </c>
      <c r="H11" s="900"/>
      <c r="I11" s="896"/>
      <c r="J11" s="583"/>
      <c r="K11" s="901"/>
      <c r="L11" s="896"/>
      <c r="M11" s="588"/>
      <c r="N11" s="900"/>
      <c r="O11" s="896"/>
      <c r="P11" s="588"/>
      <c r="Q11" s="900"/>
      <c r="R11" s="896"/>
      <c r="S11" s="583"/>
    </row>
    <row r="12" spans="1:19" ht="15" customHeight="1">
      <c r="A12" s="3687"/>
      <c r="B12" s="597" t="s">
        <v>953</v>
      </c>
      <c r="C12" s="598"/>
      <c r="D12" s="902">
        <f>SUM(D10:D11)</f>
        <v>1676.1</v>
      </c>
      <c r="E12" s="903"/>
      <c r="F12" s="910">
        <v>-3000</v>
      </c>
      <c r="G12" s="628" t="s">
        <v>1130</v>
      </c>
      <c r="H12" s="904"/>
      <c r="I12" s="903"/>
      <c r="J12" s="605"/>
      <c r="K12" s="905"/>
      <c r="L12" s="903"/>
      <c r="M12" s="607"/>
      <c r="N12" s="904"/>
      <c r="O12" s="903"/>
      <c r="P12" s="607"/>
      <c r="Q12" s="904"/>
      <c r="R12" s="903"/>
      <c r="S12" s="605"/>
    </row>
    <row r="13" spans="1:19" ht="15" customHeight="1">
      <c r="A13" s="3663" t="s">
        <v>8</v>
      </c>
      <c r="B13" s="3612" t="s">
        <v>20</v>
      </c>
      <c r="C13" s="563"/>
      <c r="D13" s="3801">
        <v>1038.7</v>
      </c>
      <c r="E13" s="895" t="s">
        <v>637</v>
      </c>
      <c r="F13" s="895" t="s">
        <v>637</v>
      </c>
      <c r="G13" s="572">
        <v>42825</v>
      </c>
      <c r="H13" s="3804">
        <v>1043.4000000000001</v>
      </c>
      <c r="I13" s="895" t="s">
        <v>1131</v>
      </c>
      <c r="J13" s="864">
        <v>43550</v>
      </c>
      <c r="K13" s="3807"/>
      <c r="L13" s="895"/>
      <c r="M13" s="739"/>
      <c r="N13" s="3810"/>
      <c r="O13" s="895"/>
      <c r="P13" s="739"/>
      <c r="Q13" s="3810"/>
      <c r="R13" s="895"/>
      <c r="S13" s="574"/>
    </row>
    <row r="14" spans="1:19" ht="15" customHeight="1">
      <c r="A14" s="3662"/>
      <c r="B14" s="3613"/>
      <c r="C14" s="753"/>
      <c r="D14" s="3802"/>
      <c r="E14" s="897">
        <v>55160</v>
      </c>
      <c r="F14" s="897">
        <v>34680</v>
      </c>
      <c r="G14" s="580" t="s">
        <v>950</v>
      </c>
      <c r="H14" s="3805"/>
      <c r="I14" s="896">
        <v>34680</v>
      </c>
      <c r="J14" s="578" t="s">
        <v>950</v>
      </c>
      <c r="K14" s="3808"/>
      <c r="L14" s="896"/>
      <c r="M14" s="588"/>
      <c r="N14" s="3811"/>
      <c r="O14" s="896"/>
      <c r="P14" s="588"/>
      <c r="Q14" s="3811"/>
      <c r="R14" s="896"/>
      <c r="S14" s="583"/>
    </row>
    <row r="15" spans="1:19" ht="15" customHeight="1">
      <c r="A15" s="3575"/>
      <c r="B15" s="3577"/>
      <c r="C15" s="754"/>
      <c r="D15" s="3803"/>
      <c r="E15" s="903"/>
      <c r="F15" s="910">
        <v>-2290</v>
      </c>
      <c r="G15" s="587" t="s">
        <v>1132</v>
      </c>
      <c r="H15" s="3806"/>
      <c r="I15" s="910">
        <v>-1890</v>
      </c>
      <c r="J15" s="626" t="s">
        <v>1133</v>
      </c>
      <c r="K15" s="3809"/>
      <c r="L15" s="903"/>
      <c r="M15" s="607"/>
      <c r="N15" s="3812"/>
      <c r="O15" s="903"/>
      <c r="P15" s="607"/>
      <c r="Q15" s="3812"/>
      <c r="R15" s="903"/>
      <c r="S15" s="605"/>
    </row>
    <row r="16" spans="1:19" ht="15" customHeight="1">
      <c r="A16" s="3606" t="s">
        <v>959</v>
      </c>
      <c r="B16" s="609" t="s">
        <v>19</v>
      </c>
      <c r="C16" s="610"/>
      <c r="D16" s="911">
        <v>1366.8</v>
      </c>
      <c r="E16" s="895" t="s">
        <v>1131</v>
      </c>
      <c r="F16" s="895" t="s">
        <v>1131</v>
      </c>
      <c r="G16" s="572">
        <v>42825</v>
      </c>
      <c r="H16" s="906"/>
      <c r="I16" s="895"/>
      <c r="J16" s="570"/>
      <c r="K16" s="908"/>
      <c r="L16" s="895"/>
      <c r="M16" s="739"/>
      <c r="N16" s="907"/>
      <c r="O16" s="895"/>
      <c r="P16" s="739"/>
      <c r="Q16" s="907"/>
      <c r="R16" s="895"/>
      <c r="S16" s="574"/>
    </row>
    <row r="17" spans="1:19" ht="15" customHeight="1">
      <c r="A17" s="3682"/>
      <c r="B17" s="632" t="s">
        <v>59</v>
      </c>
      <c r="C17" s="633"/>
      <c r="D17" s="912">
        <v>3188.2</v>
      </c>
      <c r="E17" s="897">
        <v>369000</v>
      </c>
      <c r="F17" s="897">
        <v>317500</v>
      </c>
      <c r="G17" s="580" t="s">
        <v>950</v>
      </c>
      <c r="H17" s="909"/>
      <c r="I17" s="897"/>
      <c r="J17" s="578"/>
      <c r="K17" s="901"/>
      <c r="L17" s="896"/>
      <c r="M17" s="588"/>
      <c r="N17" s="900"/>
      <c r="O17" s="896"/>
      <c r="P17" s="588"/>
      <c r="Q17" s="900"/>
      <c r="R17" s="896"/>
      <c r="S17" s="583"/>
    </row>
    <row r="18" spans="1:19" ht="15" customHeight="1">
      <c r="A18" s="3682"/>
      <c r="B18" s="632" t="s">
        <v>60</v>
      </c>
      <c r="C18" s="633"/>
      <c r="D18" s="912">
        <v>785.6</v>
      </c>
      <c r="E18" s="896"/>
      <c r="F18" s="898">
        <v>-200</v>
      </c>
      <c r="G18" s="587" t="s">
        <v>1134</v>
      </c>
      <c r="H18" s="909"/>
      <c r="I18" s="898"/>
      <c r="J18" s="585"/>
      <c r="K18" s="901"/>
      <c r="L18" s="896"/>
      <c r="M18" s="588"/>
      <c r="N18" s="900"/>
      <c r="O18" s="896"/>
      <c r="P18" s="588"/>
      <c r="Q18" s="900"/>
      <c r="R18" s="896"/>
      <c r="S18" s="583"/>
    </row>
    <row r="19" spans="1:19" ht="15" customHeight="1">
      <c r="A19" s="3682"/>
      <c r="B19" s="632" t="s">
        <v>61</v>
      </c>
      <c r="C19" s="633"/>
      <c r="D19" s="912">
        <v>534</v>
      </c>
      <c r="E19" s="896"/>
      <c r="F19" s="896"/>
      <c r="G19" s="588"/>
      <c r="H19" s="909"/>
      <c r="I19" s="896"/>
      <c r="J19" s="583"/>
      <c r="K19" s="901"/>
      <c r="L19" s="896"/>
      <c r="M19" s="588"/>
      <c r="N19" s="900"/>
      <c r="O19" s="896"/>
      <c r="P19" s="588"/>
      <c r="Q19" s="900"/>
      <c r="R19" s="896"/>
      <c r="S19" s="583"/>
    </row>
    <row r="20" spans="1:19" ht="15" customHeight="1">
      <c r="A20" s="3687"/>
      <c r="B20" s="597" t="s">
        <v>953</v>
      </c>
      <c r="C20" s="598"/>
      <c r="D20" s="913">
        <f>SUM(D16:D19)</f>
        <v>5874.6</v>
      </c>
      <c r="E20" s="903"/>
      <c r="F20" s="903"/>
      <c r="G20" s="607"/>
      <c r="H20" s="902"/>
      <c r="I20" s="903"/>
      <c r="J20" s="605"/>
      <c r="K20" s="905"/>
      <c r="L20" s="903"/>
      <c r="M20" s="607"/>
      <c r="N20" s="904"/>
      <c r="O20" s="903"/>
      <c r="P20" s="607"/>
      <c r="Q20" s="904"/>
      <c r="R20" s="903"/>
      <c r="S20" s="605"/>
    </row>
    <row r="21" spans="1:19" ht="15" customHeight="1">
      <c r="A21" s="641" t="s">
        <v>962</v>
      </c>
      <c r="B21" s="3612" t="s">
        <v>21</v>
      </c>
      <c r="C21" s="610" t="s">
        <v>21</v>
      </c>
      <c r="D21" s="3823">
        <v>5932.6</v>
      </c>
      <c r="E21" s="895" t="s">
        <v>637</v>
      </c>
      <c r="F21" s="895" t="s">
        <v>637</v>
      </c>
      <c r="G21" s="572">
        <v>42454</v>
      </c>
      <c r="H21" s="3825"/>
      <c r="I21" s="895"/>
      <c r="J21" s="864"/>
      <c r="K21" s="3827"/>
      <c r="L21" s="895"/>
      <c r="M21" s="739"/>
      <c r="N21" s="3825"/>
      <c r="O21" s="895"/>
      <c r="P21" s="739"/>
      <c r="Q21" s="3825"/>
      <c r="R21" s="895"/>
      <c r="S21" s="574"/>
    </row>
    <row r="22" spans="1:19" ht="20.5">
      <c r="A22" s="914" t="s">
        <v>963</v>
      </c>
      <c r="B22" s="3631"/>
      <c r="C22" s="633" t="s">
        <v>23</v>
      </c>
      <c r="D22" s="3824"/>
      <c r="E22" s="897">
        <v>380000</v>
      </c>
      <c r="F22" s="897">
        <v>303900</v>
      </c>
      <c r="G22" s="580" t="s">
        <v>950</v>
      </c>
      <c r="H22" s="3826"/>
      <c r="I22" s="896"/>
      <c r="J22" s="866"/>
      <c r="K22" s="3828"/>
      <c r="L22" s="896"/>
      <c r="M22" s="588"/>
      <c r="N22" s="3826"/>
      <c r="O22" s="896"/>
      <c r="P22" s="588"/>
      <c r="Q22" s="3826"/>
      <c r="R22" s="896"/>
      <c r="S22" s="583"/>
    </row>
    <row r="23" spans="1:19" ht="15" customHeight="1">
      <c r="A23" s="650" t="s">
        <v>962</v>
      </c>
      <c r="B23" s="3613" t="s">
        <v>22</v>
      </c>
      <c r="C23" s="619" t="s">
        <v>22</v>
      </c>
      <c r="D23" s="3824">
        <v>2303.9</v>
      </c>
      <c r="E23" s="897"/>
      <c r="F23" s="915">
        <v>-900</v>
      </c>
      <c r="G23" s="587" t="s">
        <v>1135</v>
      </c>
      <c r="H23" s="3826"/>
      <c r="I23" s="916"/>
      <c r="J23" s="578"/>
      <c r="K23" s="3828"/>
      <c r="L23" s="896"/>
      <c r="M23" s="588"/>
      <c r="N23" s="3826"/>
      <c r="O23" s="896"/>
      <c r="P23" s="588"/>
      <c r="Q23" s="3826"/>
      <c r="R23" s="896"/>
      <c r="S23" s="583"/>
    </row>
    <row r="24" spans="1:19" ht="20.5">
      <c r="A24" s="914" t="s">
        <v>967</v>
      </c>
      <c r="B24" s="3631"/>
      <c r="C24" s="633" t="s">
        <v>168</v>
      </c>
      <c r="D24" s="3824"/>
      <c r="E24" s="897"/>
      <c r="F24" s="897"/>
      <c r="G24" s="580"/>
      <c r="H24" s="3826"/>
      <c r="I24" s="916"/>
      <c r="J24" s="578"/>
      <c r="K24" s="3828"/>
      <c r="L24" s="896"/>
      <c r="M24" s="588"/>
      <c r="N24" s="3826"/>
      <c r="O24" s="896"/>
      <c r="P24" s="588"/>
      <c r="Q24" s="3826"/>
      <c r="R24" s="896"/>
      <c r="S24" s="583"/>
    </row>
    <row r="25" spans="1:19" ht="15" customHeight="1">
      <c r="A25" s="656"/>
      <c r="B25" s="597" t="s">
        <v>953</v>
      </c>
      <c r="C25" s="598"/>
      <c r="D25" s="902">
        <f>SUM(D21:D23)</f>
        <v>8236.5</v>
      </c>
      <c r="E25" s="903"/>
      <c r="F25" s="910"/>
      <c r="G25" s="587"/>
      <c r="H25" s="902"/>
      <c r="I25" s="910"/>
      <c r="J25" s="626"/>
      <c r="K25" s="917"/>
      <c r="L25" s="903"/>
      <c r="M25" s="607"/>
      <c r="N25" s="902"/>
      <c r="O25" s="903"/>
      <c r="P25" s="607"/>
      <c r="Q25" s="902"/>
      <c r="R25" s="903"/>
      <c r="S25" s="605"/>
    </row>
    <row r="26" spans="1:19" ht="15" customHeight="1">
      <c r="A26" s="3609" t="s">
        <v>968</v>
      </c>
      <c r="B26" s="3765" t="s">
        <v>465</v>
      </c>
      <c r="C26" s="693" t="s">
        <v>465</v>
      </c>
      <c r="D26" s="918">
        <v>10434.299999999999</v>
      </c>
      <c r="E26" s="895" t="s">
        <v>1131</v>
      </c>
      <c r="F26" s="895" t="s">
        <v>1131</v>
      </c>
      <c r="G26" s="572">
        <v>42510</v>
      </c>
      <c r="H26" s="918">
        <v>10474</v>
      </c>
      <c r="I26" s="895" t="s">
        <v>1131</v>
      </c>
      <c r="J26" s="570">
        <v>43067</v>
      </c>
      <c r="K26" s="3833">
        <v>10481</v>
      </c>
      <c r="L26" s="895" t="s">
        <v>1131</v>
      </c>
      <c r="M26" s="572">
        <v>44046</v>
      </c>
      <c r="N26" s="3835"/>
      <c r="O26" s="3829"/>
      <c r="P26" s="870"/>
      <c r="Q26" s="3835"/>
      <c r="R26" s="3829"/>
      <c r="S26" s="574"/>
    </row>
    <row r="27" spans="1:19" ht="15" customHeight="1">
      <c r="A27" s="3642"/>
      <c r="B27" s="3766"/>
      <c r="C27" s="919" t="s">
        <v>63</v>
      </c>
      <c r="D27" s="920"/>
      <c r="E27" s="897">
        <v>661800</v>
      </c>
      <c r="F27" s="897">
        <v>614000</v>
      </c>
      <c r="G27" s="580" t="s">
        <v>1113</v>
      </c>
      <c r="H27" s="920"/>
      <c r="I27" s="897">
        <v>614000</v>
      </c>
      <c r="J27" s="578" t="s">
        <v>1113</v>
      </c>
      <c r="K27" s="3834"/>
      <c r="L27" s="897">
        <v>614000</v>
      </c>
      <c r="M27" s="580" t="s">
        <v>1113</v>
      </c>
      <c r="N27" s="3836"/>
      <c r="O27" s="3830"/>
      <c r="P27" s="588"/>
      <c r="Q27" s="3836"/>
      <c r="R27" s="3830"/>
      <c r="S27" s="583"/>
    </row>
    <row r="28" spans="1:19" ht="20.5">
      <c r="A28" s="676" t="s">
        <v>972</v>
      </c>
      <c r="B28" s="3766"/>
      <c r="C28" s="921" t="s">
        <v>24</v>
      </c>
      <c r="D28" s="920"/>
      <c r="E28" s="896"/>
      <c r="F28" s="898">
        <v>-3700</v>
      </c>
      <c r="G28" s="587" t="s">
        <v>1136</v>
      </c>
      <c r="H28" s="920"/>
      <c r="I28" s="898">
        <v>-3400</v>
      </c>
      <c r="J28" s="585" t="s">
        <v>1137</v>
      </c>
      <c r="K28" s="3834"/>
      <c r="L28" s="898">
        <v>-3400</v>
      </c>
      <c r="M28" s="580" t="s">
        <v>1096</v>
      </c>
      <c r="N28" s="3836"/>
      <c r="O28" s="3830"/>
      <c r="P28" s="588"/>
      <c r="Q28" s="3836"/>
      <c r="R28" s="3830"/>
      <c r="S28" s="583"/>
    </row>
    <row r="29" spans="1:19" ht="20.5">
      <c r="A29" s="653" t="s">
        <v>974</v>
      </c>
      <c r="B29" s="3767"/>
      <c r="C29" s="681" t="s">
        <v>25</v>
      </c>
      <c r="D29" s="920"/>
      <c r="E29" s="897"/>
      <c r="F29" s="922"/>
      <c r="G29" s="588"/>
      <c r="H29" s="920"/>
      <c r="I29" s="922"/>
      <c r="J29" s="583"/>
      <c r="K29" s="3834"/>
      <c r="L29" s="922"/>
      <c r="M29" s="580"/>
      <c r="N29" s="3836"/>
      <c r="O29" s="3830"/>
      <c r="P29" s="588"/>
      <c r="Q29" s="3836"/>
      <c r="R29" s="3830"/>
      <c r="S29" s="583"/>
    </row>
    <row r="30" spans="1:19" ht="15" customHeight="1">
      <c r="A30" s="3663" t="s">
        <v>121</v>
      </c>
      <c r="B30" s="3705" t="s">
        <v>27</v>
      </c>
      <c r="C30" s="765" t="s">
        <v>27</v>
      </c>
      <c r="D30" s="3831">
        <v>2038.9</v>
      </c>
      <c r="E30" s="895" t="s">
        <v>637</v>
      </c>
      <c r="F30" s="895" t="s">
        <v>637</v>
      </c>
      <c r="G30" s="572">
        <v>42454</v>
      </c>
      <c r="H30" s="918"/>
      <c r="I30" s="895"/>
      <c r="J30" s="574"/>
      <c r="K30" s="923"/>
      <c r="L30" s="895"/>
      <c r="M30" s="739"/>
      <c r="N30" s="918"/>
      <c r="O30" s="895"/>
      <c r="P30" s="739"/>
      <c r="Q30" s="918"/>
      <c r="R30" s="895"/>
      <c r="S30" s="574"/>
    </row>
    <row r="31" spans="1:19" ht="15" customHeight="1">
      <c r="A31" s="3662"/>
      <c r="B31" s="3706"/>
      <c r="C31" s="584" t="s">
        <v>28</v>
      </c>
      <c r="D31" s="3832"/>
      <c r="E31" s="897">
        <v>277300</v>
      </c>
      <c r="F31" s="897">
        <v>180800</v>
      </c>
      <c r="G31" s="580" t="s">
        <v>975</v>
      </c>
      <c r="H31" s="924"/>
      <c r="I31" s="896"/>
      <c r="J31" s="583"/>
      <c r="K31" s="925"/>
      <c r="L31" s="896"/>
      <c r="M31" s="588"/>
      <c r="N31" s="924"/>
      <c r="O31" s="896"/>
      <c r="P31" s="588"/>
      <c r="Q31" s="924"/>
      <c r="R31" s="896"/>
      <c r="S31" s="583"/>
    </row>
    <row r="32" spans="1:19" ht="15" customHeight="1">
      <c r="A32" s="3662"/>
      <c r="B32" s="3706" t="s">
        <v>64</v>
      </c>
      <c r="C32" s="584" t="s">
        <v>64</v>
      </c>
      <c r="D32" s="3832">
        <v>2087.6999999999998</v>
      </c>
      <c r="E32" s="897"/>
      <c r="F32" s="898">
        <v>-6700</v>
      </c>
      <c r="G32" s="587" t="s">
        <v>1138</v>
      </c>
      <c r="H32" s="926"/>
      <c r="I32" s="896"/>
      <c r="J32" s="583"/>
      <c r="K32" s="927"/>
      <c r="L32" s="896"/>
      <c r="M32" s="588"/>
      <c r="N32" s="926"/>
      <c r="O32" s="896"/>
      <c r="P32" s="588"/>
      <c r="Q32" s="926"/>
      <c r="R32" s="896"/>
      <c r="S32" s="583"/>
    </row>
    <row r="33" spans="1:19" ht="15" customHeight="1">
      <c r="A33" s="3662"/>
      <c r="B33" s="3706"/>
      <c r="C33" s="584" t="s">
        <v>65</v>
      </c>
      <c r="D33" s="3832"/>
      <c r="E33" s="897"/>
      <c r="F33" s="897"/>
      <c r="G33" s="580"/>
      <c r="H33" s="924"/>
      <c r="I33" s="896"/>
      <c r="J33" s="583"/>
      <c r="K33" s="925"/>
      <c r="L33" s="896"/>
      <c r="M33" s="588"/>
      <c r="N33" s="924"/>
      <c r="O33" s="896"/>
      <c r="P33" s="588"/>
      <c r="Q33" s="924"/>
      <c r="R33" s="896"/>
      <c r="S33" s="583"/>
    </row>
    <row r="34" spans="1:19" ht="15" customHeight="1">
      <c r="A34" s="3575"/>
      <c r="B34" s="597" t="s">
        <v>953</v>
      </c>
      <c r="C34" s="598"/>
      <c r="D34" s="928">
        <f>SUM(D30:D33)</f>
        <v>4126.6000000000004</v>
      </c>
      <c r="E34" s="903"/>
      <c r="F34" s="903"/>
      <c r="G34" s="607"/>
      <c r="H34" s="929"/>
      <c r="I34" s="903"/>
      <c r="J34" s="605"/>
      <c r="K34" s="930"/>
      <c r="L34" s="903"/>
      <c r="M34" s="607"/>
      <c r="N34" s="929"/>
      <c r="O34" s="903"/>
      <c r="P34" s="607"/>
      <c r="Q34" s="929"/>
      <c r="R34" s="903"/>
      <c r="S34" s="605"/>
    </row>
    <row r="35" spans="1:19" ht="15" customHeight="1">
      <c r="A35" s="3606" t="s">
        <v>979</v>
      </c>
      <c r="B35" s="3707" t="s">
        <v>40</v>
      </c>
      <c r="C35" s="610" t="s">
        <v>482</v>
      </c>
      <c r="D35" s="3817">
        <v>2819.2</v>
      </c>
      <c r="E35" s="895" t="s">
        <v>637</v>
      </c>
      <c r="F35" s="895" t="s">
        <v>637</v>
      </c>
      <c r="G35" s="572">
        <v>42825</v>
      </c>
      <c r="H35" s="3798"/>
      <c r="I35" s="895"/>
      <c r="J35" s="574"/>
      <c r="K35" s="3820"/>
      <c r="L35" s="895"/>
      <c r="M35" s="739"/>
      <c r="N35" s="3798"/>
      <c r="O35" s="895"/>
      <c r="P35" s="739"/>
      <c r="Q35" s="3798"/>
      <c r="R35" s="895"/>
      <c r="S35" s="574"/>
    </row>
    <row r="36" spans="1:19" ht="15" customHeight="1">
      <c r="A36" s="3662"/>
      <c r="B36" s="3708"/>
      <c r="C36" s="633" t="s">
        <v>980</v>
      </c>
      <c r="D36" s="3818"/>
      <c r="E36" s="897">
        <v>163700</v>
      </c>
      <c r="F36" s="897">
        <v>91000</v>
      </c>
      <c r="G36" s="580" t="s">
        <v>950</v>
      </c>
      <c r="H36" s="3799"/>
      <c r="I36" s="896"/>
      <c r="J36" s="583"/>
      <c r="K36" s="3821"/>
      <c r="L36" s="896"/>
      <c r="M36" s="588"/>
      <c r="N36" s="3799"/>
      <c r="O36" s="896"/>
      <c r="P36" s="588"/>
      <c r="Q36" s="3799"/>
      <c r="R36" s="896"/>
      <c r="S36" s="583"/>
    </row>
    <row r="37" spans="1:19" ht="15" customHeight="1">
      <c r="A37" s="3662"/>
      <c r="B37" s="3708"/>
      <c r="C37" s="633" t="s">
        <v>981</v>
      </c>
      <c r="D37" s="3818"/>
      <c r="E37" s="896"/>
      <c r="F37" s="898">
        <v>-100</v>
      </c>
      <c r="G37" s="587" t="s">
        <v>1139</v>
      </c>
      <c r="H37" s="3799"/>
      <c r="I37" s="896"/>
      <c r="J37" s="583"/>
      <c r="K37" s="3821"/>
      <c r="L37" s="896"/>
      <c r="M37" s="588"/>
      <c r="N37" s="3799"/>
      <c r="O37" s="896"/>
      <c r="P37" s="588"/>
      <c r="Q37" s="3799"/>
      <c r="R37" s="896"/>
      <c r="S37" s="583"/>
    </row>
    <row r="38" spans="1:19" ht="15" customHeight="1">
      <c r="A38" s="3662"/>
      <c r="B38" s="3708"/>
      <c r="C38" s="633" t="s">
        <v>985</v>
      </c>
      <c r="D38" s="3818"/>
      <c r="E38" s="896"/>
      <c r="F38" s="896"/>
      <c r="G38" s="588"/>
      <c r="H38" s="3799"/>
      <c r="I38" s="896"/>
      <c r="J38" s="583"/>
      <c r="K38" s="3821"/>
      <c r="L38" s="896"/>
      <c r="M38" s="588"/>
      <c r="N38" s="3799"/>
      <c r="O38" s="896"/>
      <c r="P38" s="588"/>
      <c r="Q38" s="3799"/>
      <c r="R38" s="896"/>
      <c r="S38" s="583"/>
    </row>
    <row r="39" spans="1:19" ht="15" customHeight="1">
      <c r="A39" s="3662"/>
      <c r="B39" s="3708"/>
      <c r="C39" s="633" t="s">
        <v>194</v>
      </c>
      <c r="D39" s="3818"/>
      <c r="E39" s="896"/>
      <c r="F39" s="896"/>
      <c r="G39" s="588"/>
      <c r="H39" s="3799"/>
      <c r="I39" s="896"/>
      <c r="J39" s="583"/>
      <c r="K39" s="3821"/>
      <c r="L39" s="896"/>
      <c r="M39" s="588"/>
      <c r="N39" s="3799"/>
      <c r="O39" s="896"/>
      <c r="P39" s="588"/>
      <c r="Q39" s="3799"/>
      <c r="R39" s="896"/>
      <c r="S39" s="583"/>
    </row>
    <row r="40" spans="1:19" ht="15" customHeight="1">
      <c r="A40" s="3606" t="s">
        <v>1030</v>
      </c>
      <c r="B40" s="3765" t="s">
        <v>43</v>
      </c>
      <c r="C40" s="765" t="s">
        <v>43</v>
      </c>
      <c r="D40" s="931">
        <v>9872.7000000000007</v>
      </c>
      <c r="E40" s="932" t="s">
        <v>637</v>
      </c>
      <c r="F40" s="932" t="s">
        <v>637</v>
      </c>
      <c r="G40" s="933">
        <v>42453</v>
      </c>
      <c r="H40" s="934"/>
      <c r="I40" s="895"/>
      <c r="J40" s="570"/>
      <c r="K40" s="935"/>
      <c r="L40" s="895"/>
      <c r="M40" s="572"/>
      <c r="N40" s="936"/>
      <c r="O40" s="895"/>
      <c r="P40" s="739"/>
      <c r="Q40" s="936"/>
      <c r="R40" s="895"/>
      <c r="S40" s="574"/>
    </row>
    <row r="41" spans="1:19" ht="15" customHeight="1">
      <c r="A41" s="3682"/>
      <c r="B41" s="3766"/>
      <c r="C41" s="584" t="s">
        <v>44</v>
      </c>
      <c r="D41" s="937"/>
      <c r="E41" s="938">
        <v>755600</v>
      </c>
      <c r="F41" s="938">
        <v>495500</v>
      </c>
      <c r="G41" s="939" t="s">
        <v>1140</v>
      </c>
      <c r="H41" s="940"/>
      <c r="I41" s="941"/>
      <c r="J41" s="851"/>
      <c r="K41" s="942"/>
      <c r="L41" s="941"/>
      <c r="M41" s="580"/>
      <c r="N41" s="943"/>
      <c r="O41" s="896"/>
      <c r="P41" s="588"/>
      <c r="Q41" s="943"/>
      <c r="R41" s="896"/>
      <c r="S41" s="583"/>
    </row>
    <row r="42" spans="1:19" ht="15" customHeight="1">
      <c r="A42" s="3682"/>
      <c r="B42" s="3766"/>
      <c r="C42" s="584" t="s">
        <v>1032</v>
      </c>
      <c r="D42" s="937"/>
      <c r="E42" s="922"/>
      <c r="F42" s="898">
        <v>-7000</v>
      </c>
      <c r="G42" s="944" t="s">
        <v>1141</v>
      </c>
      <c r="H42" s="940"/>
      <c r="I42" s="898"/>
      <c r="J42" s="585"/>
      <c r="K42" s="942"/>
      <c r="L42" s="898"/>
      <c r="M42" s="587"/>
      <c r="N42" s="943"/>
      <c r="O42" s="896"/>
      <c r="P42" s="588"/>
      <c r="Q42" s="943"/>
      <c r="R42" s="896"/>
      <c r="S42" s="583"/>
    </row>
    <row r="43" spans="1:19" ht="15" customHeight="1">
      <c r="A43" s="3682"/>
      <c r="B43" s="3766"/>
      <c r="C43" s="584" t="s">
        <v>46</v>
      </c>
      <c r="D43" s="937"/>
      <c r="E43" s="922"/>
      <c r="F43" s="922"/>
      <c r="G43" s="945"/>
      <c r="H43" s="946"/>
      <c r="I43" s="896"/>
      <c r="J43" s="583"/>
      <c r="K43" s="942"/>
      <c r="L43" s="896"/>
      <c r="M43" s="588"/>
      <c r="N43" s="943"/>
      <c r="O43" s="896"/>
      <c r="P43" s="588"/>
      <c r="Q43" s="943"/>
      <c r="R43" s="896"/>
      <c r="S43" s="583"/>
    </row>
    <row r="44" spans="1:19" ht="15" customHeight="1">
      <c r="A44" s="3781" t="s">
        <v>1036</v>
      </c>
      <c r="B44" s="3766"/>
      <c r="C44" s="783" t="s">
        <v>1037</v>
      </c>
      <c r="D44" s="926"/>
      <c r="E44" s="922"/>
      <c r="F44" s="922"/>
      <c r="G44" s="945"/>
      <c r="H44" s="947"/>
      <c r="I44" s="916"/>
      <c r="J44" s="578"/>
      <c r="K44" s="948"/>
      <c r="L44" s="916"/>
      <c r="M44" s="580"/>
      <c r="N44" s="949"/>
      <c r="O44" s="896"/>
      <c r="P44" s="588"/>
      <c r="Q44" s="949"/>
      <c r="R44" s="896"/>
      <c r="S44" s="583"/>
    </row>
    <row r="45" spans="1:19" ht="15" customHeight="1">
      <c r="A45" s="3682"/>
      <c r="B45" s="3766"/>
      <c r="C45" s="584" t="s">
        <v>1038</v>
      </c>
      <c r="D45" s="926"/>
      <c r="E45" s="922"/>
      <c r="F45" s="922"/>
      <c r="G45" s="945"/>
      <c r="H45" s="949"/>
      <c r="I45" s="898"/>
      <c r="J45" s="585"/>
      <c r="K45" s="950"/>
      <c r="L45" s="898"/>
      <c r="M45" s="587"/>
      <c r="N45" s="949"/>
      <c r="O45" s="896"/>
      <c r="P45" s="588"/>
      <c r="Q45" s="949"/>
      <c r="R45" s="896"/>
      <c r="S45" s="583"/>
    </row>
    <row r="46" spans="1:19" ht="15" customHeight="1">
      <c r="A46" s="3684" t="s">
        <v>1039</v>
      </c>
      <c r="B46" s="3766"/>
      <c r="C46" s="3672" t="s">
        <v>1040</v>
      </c>
      <c r="D46" s="926"/>
      <c r="E46" s="922"/>
      <c r="F46" s="922"/>
      <c r="G46" s="945"/>
      <c r="H46" s="949"/>
      <c r="I46" s="896"/>
      <c r="J46" s="583"/>
      <c r="K46" s="950"/>
      <c r="L46" s="896"/>
      <c r="M46" s="588"/>
      <c r="N46" s="949"/>
      <c r="O46" s="896"/>
      <c r="P46" s="588"/>
      <c r="Q46" s="949"/>
      <c r="R46" s="896"/>
      <c r="S46" s="583"/>
    </row>
    <row r="47" spans="1:19" ht="15" customHeight="1">
      <c r="A47" s="3782"/>
      <c r="B47" s="3766"/>
      <c r="C47" s="3673"/>
      <c r="D47" s="926"/>
      <c r="E47" s="922"/>
      <c r="F47" s="922"/>
      <c r="G47" s="945"/>
      <c r="H47" s="947"/>
      <c r="I47" s="896"/>
      <c r="J47" s="583"/>
      <c r="K47" s="950"/>
      <c r="L47" s="896"/>
      <c r="M47" s="588"/>
      <c r="N47" s="949"/>
      <c r="O47" s="896"/>
      <c r="P47" s="588"/>
      <c r="Q47" s="949"/>
      <c r="R47" s="896"/>
      <c r="S47" s="583"/>
    </row>
    <row r="48" spans="1:19" ht="15" customHeight="1">
      <c r="A48" s="3684" t="s">
        <v>1041</v>
      </c>
      <c r="B48" s="3766"/>
      <c r="C48" s="3672" t="s">
        <v>1042</v>
      </c>
      <c r="D48" s="926"/>
      <c r="E48" s="922"/>
      <c r="F48" s="922"/>
      <c r="G48" s="945"/>
      <c r="H48" s="949"/>
      <c r="I48" s="896"/>
      <c r="J48" s="583"/>
      <c r="K48" s="950"/>
      <c r="L48" s="896"/>
      <c r="M48" s="588"/>
      <c r="N48" s="949"/>
      <c r="O48" s="896"/>
      <c r="P48" s="588"/>
      <c r="Q48" s="949"/>
      <c r="R48" s="896"/>
      <c r="S48" s="583"/>
    </row>
    <row r="49" spans="1:19" ht="15" customHeight="1">
      <c r="A49" s="3783"/>
      <c r="B49" s="3767"/>
      <c r="C49" s="3659"/>
      <c r="D49" s="929"/>
      <c r="E49" s="951"/>
      <c r="F49" s="951"/>
      <c r="G49" s="952"/>
      <c r="H49" s="947"/>
      <c r="I49" s="903"/>
      <c r="J49" s="605"/>
      <c r="K49" s="950"/>
      <c r="L49" s="896"/>
      <c r="M49" s="588"/>
      <c r="N49" s="949"/>
      <c r="O49" s="896"/>
      <c r="P49" s="588"/>
      <c r="Q49" s="949"/>
      <c r="R49" s="896"/>
      <c r="S49" s="583"/>
    </row>
    <row r="50" spans="1:19" ht="15" customHeight="1">
      <c r="A50" s="3606" t="s">
        <v>1043</v>
      </c>
      <c r="B50" s="3705" t="s">
        <v>47</v>
      </c>
      <c r="C50" s="765" t="s">
        <v>822</v>
      </c>
      <c r="D50" s="3817">
        <v>1190.3</v>
      </c>
      <c r="E50" s="895" t="s">
        <v>637</v>
      </c>
      <c r="F50" s="895" t="s">
        <v>637</v>
      </c>
      <c r="G50" s="572">
        <v>42454</v>
      </c>
      <c r="H50" s="3817">
        <v>1239</v>
      </c>
      <c r="I50" s="895" t="s">
        <v>795</v>
      </c>
      <c r="J50" s="864">
        <v>43917</v>
      </c>
      <c r="K50" s="3841"/>
      <c r="L50" s="895"/>
      <c r="M50" s="739"/>
      <c r="N50" s="3837"/>
      <c r="O50" s="895"/>
      <c r="P50" s="739"/>
      <c r="Q50" s="3837"/>
      <c r="R50" s="895"/>
      <c r="S50" s="574"/>
    </row>
    <row r="51" spans="1:19" ht="15" customHeight="1">
      <c r="A51" s="3682"/>
      <c r="B51" s="3706"/>
      <c r="C51" s="584" t="s">
        <v>1044</v>
      </c>
      <c r="D51" s="3818"/>
      <c r="E51" s="897">
        <v>59200</v>
      </c>
      <c r="F51" s="897">
        <v>37500</v>
      </c>
      <c r="G51" s="580" t="s">
        <v>975</v>
      </c>
      <c r="H51" s="3818"/>
      <c r="I51" s="916">
        <v>37500</v>
      </c>
      <c r="J51" s="583" t="s">
        <v>950</v>
      </c>
      <c r="K51" s="3842"/>
      <c r="L51" s="896"/>
      <c r="M51" s="588"/>
      <c r="N51" s="3838"/>
      <c r="O51" s="896"/>
      <c r="P51" s="588"/>
      <c r="Q51" s="3838"/>
      <c r="R51" s="896"/>
      <c r="S51" s="583"/>
    </row>
    <row r="52" spans="1:19" ht="15" customHeight="1" thickBot="1">
      <c r="A52" s="3784"/>
      <c r="B52" s="723" t="s">
        <v>953</v>
      </c>
      <c r="C52" s="724"/>
      <c r="D52" s="3840"/>
      <c r="E52" s="953"/>
      <c r="F52" s="954">
        <v>-300</v>
      </c>
      <c r="G52" s="955" t="s">
        <v>1142</v>
      </c>
      <c r="H52" s="3840"/>
      <c r="I52" s="954">
        <v>-300</v>
      </c>
      <c r="J52" s="956" t="s">
        <v>1143</v>
      </c>
      <c r="K52" s="3843"/>
      <c r="L52" s="953"/>
      <c r="M52" s="798"/>
      <c r="N52" s="3839"/>
      <c r="O52" s="953"/>
      <c r="P52" s="798"/>
      <c r="Q52" s="3839"/>
      <c r="R52" s="953"/>
      <c r="S52" s="732"/>
    </row>
    <row r="53" spans="1:19">
      <c r="A53" s="188" t="s">
        <v>1104</v>
      </c>
      <c r="D53" s="188"/>
    </row>
  </sheetData>
  <mergeCells count="70">
    <mergeCell ref="Q50:Q52"/>
    <mergeCell ref="A50:A52"/>
    <mergeCell ref="B50:B51"/>
    <mergeCell ref="D50:D52"/>
    <mergeCell ref="H50:H52"/>
    <mergeCell ref="K50:K52"/>
    <mergeCell ref="N50:N52"/>
    <mergeCell ref="Q35:Q39"/>
    <mergeCell ref="A40:A43"/>
    <mergeCell ref="B40:B49"/>
    <mergeCell ref="A44:A45"/>
    <mergeCell ref="A46:A47"/>
    <mergeCell ref="C46:C47"/>
    <mergeCell ref="A48:A49"/>
    <mergeCell ref="C48:C49"/>
    <mergeCell ref="A35:A39"/>
    <mergeCell ref="B35:B39"/>
    <mergeCell ref="D35:D39"/>
    <mergeCell ref="H35:H39"/>
    <mergeCell ref="K35:K39"/>
    <mergeCell ref="N35:N39"/>
    <mergeCell ref="R26:R29"/>
    <mergeCell ref="A30:A34"/>
    <mergeCell ref="B30:B31"/>
    <mergeCell ref="D30:D31"/>
    <mergeCell ref="B32:B33"/>
    <mergeCell ref="D32:D33"/>
    <mergeCell ref="A26:A27"/>
    <mergeCell ref="B26:B29"/>
    <mergeCell ref="K26:K29"/>
    <mergeCell ref="N26:N29"/>
    <mergeCell ref="O26:O29"/>
    <mergeCell ref="Q26:Q29"/>
    <mergeCell ref="Q21:Q22"/>
    <mergeCell ref="B23:B24"/>
    <mergeCell ref="D23:D24"/>
    <mergeCell ref="H23:H24"/>
    <mergeCell ref="K23:K24"/>
    <mergeCell ref="N23:N24"/>
    <mergeCell ref="Q23:Q24"/>
    <mergeCell ref="N21:N22"/>
    <mergeCell ref="A16:A20"/>
    <mergeCell ref="B21:B22"/>
    <mergeCell ref="D21:D22"/>
    <mergeCell ref="H21:H22"/>
    <mergeCell ref="K21:K22"/>
    <mergeCell ref="Q5:Q7"/>
    <mergeCell ref="A10:A12"/>
    <mergeCell ref="A13:A15"/>
    <mergeCell ref="B13:B15"/>
    <mergeCell ref="D13:D15"/>
    <mergeCell ref="H13:H15"/>
    <mergeCell ref="K13:K15"/>
    <mergeCell ref="N13:N15"/>
    <mergeCell ref="Q13:Q15"/>
    <mergeCell ref="A5:A9"/>
    <mergeCell ref="B5:B7"/>
    <mergeCell ref="D5:D7"/>
    <mergeCell ref="H5:H7"/>
    <mergeCell ref="K5:K7"/>
    <mergeCell ref="N5:N7"/>
    <mergeCell ref="R2:S2"/>
    <mergeCell ref="A3:A4"/>
    <mergeCell ref="B3:B4"/>
    <mergeCell ref="C3:C4"/>
    <mergeCell ref="D3:G3"/>
    <mergeCell ref="H3:J3"/>
    <mergeCell ref="K3:M3"/>
    <mergeCell ref="N3:P3"/>
    <mergeCell ref="Q3:S3"/>
  </mergeCells>
  <phoneticPr fontId="1"/>
  <printOptions horizontalCentered="1"/>
  <pageMargins left="0.59055118110236227" right="0.59055118110236227" top="0.78740157480314965" bottom="0.78740157480314965" header="0.51181102362204722" footer="0.51181102362204722"/>
  <pageSetup paperSize="8" scale="94" firstPageNumber="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8D6B9-2D27-43D1-A366-357726C3A5FA}">
  <dimension ref="A1:N76"/>
  <sheetViews>
    <sheetView view="pageBreakPreview" topLeftCell="A37" zoomScale="55" zoomScaleNormal="55" zoomScaleSheetLayoutView="55" workbookViewId="0"/>
  </sheetViews>
  <sheetFormatPr defaultColWidth="9" defaultRowHeight="13"/>
  <cols>
    <col min="1" max="1" width="21.26953125" style="28" customWidth="1"/>
    <col min="2" max="14" width="20.7265625" style="28" customWidth="1"/>
    <col min="15" max="17" width="9" style="29"/>
    <col min="18" max="18" width="17" style="29" bestFit="1" customWidth="1"/>
    <col min="19" max="16384" width="9" style="29"/>
  </cols>
  <sheetData>
    <row r="1" spans="1:14" ht="16.5">
      <c r="A1" s="27" t="s">
        <v>136</v>
      </c>
    </row>
    <row r="2" spans="1:14">
      <c r="A2" s="30" t="s">
        <v>137</v>
      </c>
      <c r="B2" s="30" t="s">
        <v>138</v>
      </c>
      <c r="C2" s="30" t="s">
        <v>139</v>
      </c>
      <c r="D2" s="30" t="s">
        <v>140</v>
      </c>
      <c r="E2" s="30" t="s">
        <v>141</v>
      </c>
      <c r="F2" s="30" t="s">
        <v>142</v>
      </c>
      <c r="G2" s="30" t="s">
        <v>143</v>
      </c>
      <c r="H2" s="30" t="s">
        <v>144</v>
      </c>
      <c r="I2" s="30" t="s">
        <v>145</v>
      </c>
      <c r="J2" s="30" t="s">
        <v>146</v>
      </c>
      <c r="K2" s="30" t="s">
        <v>147</v>
      </c>
      <c r="L2" s="30" t="s">
        <v>148</v>
      </c>
      <c r="M2" s="30" t="s">
        <v>149</v>
      </c>
      <c r="N2" s="30" t="s">
        <v>150</v>
      </c>
    </row>
    <row r="3" spans="1:14" ht="19.5" customHeight="1">
      <c r="A3" s="30" t="s">
        <v>151</v>
      </c>
      <c r="B3" s="30" t="s">
        <v>151</v>
      </c>
      <c r="C3" s="30" t="s">
        <v>151</v>
      </c>
      <c r="D3" s="30" t="s">
        <v>151</v>
      </c>
      <c r="E3" s="30" t="s">
        <v>151</v>
      </c>
      <c r="F3" s="30" t="s">
        <v>151</v>
      </c>
      <c r="G3" s="30" t="s">
        <v>151</v>
      </c>
      <c r="H3" s="30" t="s">
        <v>151</v>
      </c>
      <c r="I3" s="30" t="s">
        <v>151</v>
      </c>
      <c r="J3" s="30" t="s">
        <v>151</v>
      </c>
      <c r="K3" s="30" t="s">
        <v>151</v>
      </c>
      <c r="L3" s="30" t="s">
        <v>151</v>
      </c>
      <c r="M3" s="30" t="s">
        <v>151</v>
      </c>
      <c r="N3" s="30" t="s">
        <v>151</v>
      </c>
    </row>
    <row r="4" spans="1:14" ht="19.5" customHeight="1">
      <c r="A4" s="30" t="s">
        <v>0</v>
      </c>
      <c r="B4" s="30" t="s">
        <v>0</v>
      </c>
      <c r="C4" s="30" t="s">
        <v>0</v>
      </c>
      <c r="D4" s="30" t="s">
        <v>0</v>
      </c>
      <c r="E4" s="30" t="s">
        <v>0</v>
      </c>
      <c r="F4" s="30" t="s">
        <v>0</v>
      </c>
      <c r="G4" s="30" t="s">
        <v>0</v>
      </c>
      <c r="H4" s="30" t="s">
        <v>0</v>
      </c>
      <c r="I4" s="30" t="s">
        <v>0</v>
      </c>
      <c r="J4" s="30" t="s">
        <v>0</v>
      </c>
      <c r="K4" s="30" t="s">
        <v>0</v>
      </c>
      <c r="L4" s="30" t="s">
        <v>0</v>
      </c>
      <c r="M4" s="30" t="s">
        <v>0</v>
      </c>
      <c r="N4" s="30" t="s">
        <v>0</v>
      </c>
    </row>
    <row r="5" spans="1:14" ht="19.5" customHeight="1">
      <c r="A5" s="30" t="s">
        <v>13</v>
      </c>
      <c r="B5" s="30" t="s">
        <v>13</v>
      </c>
      <c r="C5" s="30" t="s">
        <v>13</v>
      </c>
      <c r="D5" s="30" t="s">
        <v>13</v>
      </c>
      <c r="E5" s="30" t="s">
        <v>13</v>
      </c>
      <c r="F5" s="30" t="s">
        <v>13</v>
      </c>
      <c r="G5" s="30" t="s">
        <v>13</v>
      </c>
      <c r="H5" s="30" t="s">
        <v>13</v>
      </c>
      <c r="I5" s="30" t="s">
        <v>13</v>
      </c>
      <c r="J5" s="30" t="s">
        <v>13</v>
      </c>
      <c r="K5" s="30" t="s">
        <v>13</v>
      </c>
      <c r="L5" s="30" t="s">
        <v>13</v>
      </c>
      <c r="M5" s="30" t="s">
        <v>13</v>
      </c>
      <c r="N5" s="30" t="s">
        <v>13</v>
      </c>
    </row>
    <row r="6" spans="1:14" ht="19.5" customHeight="1">
      <c r="A6" s="30" t="s">
        <v>152</v>
      </c>
      <c r="B6" s="30" t="s">
        <v>152</v>
      </c>
      <c r="C6" s="30" t="s">
        <v>152</v>
      </c>
      <c r="D6" s="30" t="s">
        <v>152</v>
      </c>
      <c r="E6" s="30" t="s">
        <v>152</v>
      </c>
      <c r="F6" s="30" t="s">
        <v>152</v>
      </c>
      <c r="G6" s="30" t="s">
        <v>152</v>
      </c>
      <c r="H6" s="30" t="s">
        <v>152</v>
      </c>
      <c r="I6" s="30" t="s">
        <v>152</v>
      </c>
      <c r="J6" s="30" t="s">
        <v>152</v>
      </c>
      <c r="K6" s="30" t="s">
        <v>152</v>
      </c>
      <c r="L6" s="30" t="s">
        <v>152</v>
      </c>
      <c r="M6" s="30" t="s">
        <v>152</v>
      </c>
      <c r="N6" s="30" t="s">
        <v>152</v>
      </c>
    </row>
    <row r="7" spans="1:14" ht="19.5" customHeight="1">
      <c r="A7" s="30" t="s">
        <v>1</v>
      </c>
      <c r="B7" s="30" t="s">
        <v>1</v>
      </c>
      <c r="C7" s="30" t="s">
        <v>1</v>
      </c>
      <c r="D7" s="30" t="s">
        <v>1</v>
      </c>
      <c r="E7" s="30" t="s">
        <v>1</v>
      </c>
      <c r="F7" s="30" t="s">
        <v>1</v>
      </c>
      <c r="G7" s="30" t="s">
        <v>1</v>
      </c>
      <c r="H7" s="30" t="s">
        <v>1</v>
      </c>
      <c r="I7" s="30" t="s">
        <v>1</v>
      </c>
      <c r="J7" s="30" t="s">
        <v>1</v>
      </c>
      <c r="K7" s="30" t="s">
        <v>1</v>
      </c>
      <c r="L7" s="30" t="s">
        <v>1</v>
      </c>
      <c r="M7" s="30" t="s">
        <v>1</v>
      </c>
      <c r="N7" s="30" t="s">
        <v>1</v>
      </c>
    </row>
    <row r="8" spans="1:14" ht="19.5" customHeight="1">
      <c r="A8" s="30" t="s">
        <v>2</v>
      </c>
      <c r="B8" s="30" t="s">
        <v>2</v>
      </c>
      <c r="C8" s="30" t="s">
        <v>2</v>
      </c>
      <c r="D8" s="30" t="s">
        <v>2</v>
      </c>
      <c r="E8" s="30" t="s">
        <v>2</v>
      </c>
      <c r="F8" s="30" t="s">
        <v>2</v>
      </c>
      <c r="G8" s="30" t="s">
        <v>2</v>
      </c>
      <c r="H8" s="30" t="s">
        <v>2</v>
      </c>
      <c r="I8" s="30" t="s">
        <v>2</v>
      </c>
      <c r="J8" s="30" t="s">
        <v>2</v>
      </c>
      <c r="K8" s="30" t="s">
        <v>2</v>
      </c>
      <c r="L8" s="30" t="s">
        <v>2</v>
      </c>
      <c r="M8" s="30" t="s">
        <v>2</v>
      </c>
      <c r="N8" s="30" t="s">
        <v>2</v>
      </c>
    </row>
    <row r="9" spans="1:14" ht="19.5" customHeight="1">
      <c r="A9" s="30" t="s">
        <v>153</v>
      </c>
      <c r="B9" s="30" t="s">
        <v>153</v>
      </c>
      <c r="C9" s="3337" t="s">
        <v>154</v>
      </c>
      <c r="D9" s="3336" t="s">
        <v>75</v>
      </c>
      <c r="E9" s="3336" t="s">
        <v>75</v>
      </c>
      <c r="F9" s="3336" t="s">
        <v>75</v>
      </c>
      <c r="G9" s="3336" t="s">
        <v>75</v>
      </c>
      <c r="H9" s="3336" t="s">
        <v>75</v>
      </c>
      <c r="I9" s="3336" t="s">
        <v>75</v>
      </c>
      <c r="J9" s="3336" t="s">
        <v>75</v>
      </c>
      <c r="K9" s="3336" t="s">
        <v>75</v>
      </c>
      <c r="L9" s="3336" t="s">
        <v>75</v>
      </c>
      <c r="M9" s="3336" t="s">
        <v>75</v>
      </c>
      <c r="N9" s="3336" t="s">
        <v>75</v>
      </c>
    </row>
    <row r="10" spans="1:14" ht="19.5" customHeight="1">
      <c r="A10" s="33" t="s">
        <v>155</v>
      </c>
      <c r="B10" s="33" t="s">
        <v>155</v>
      </c>
      <c r="C10" s="3336"/>
      <c r="D10" s="3336"/>
      <c r="E10" s="3336"/>
      <c r="F10" s="3336"/>
      <c r="G10" s="3336"/>
      <c r="H10" s="3336"/>
      <c r="I10" s="3336"/>
      <c r="J10" s="3336"/>
      <c r="K10" s="3336"/>
      <c r="L10" s="3336"/>
      <c r="M10" s="3336"/>
      <c r="N10" s="3336"/>
    </row>
    <row r="11" spans="1:14" ht="19.5" customHeight="1">
      <c r="A11" s="33" t="s">
        <v>156</v>
      </c>
      <c r="B11" s="33" t="s">
        <v>156</v>
      </c>
      <c r="C11" s="3336"/>
      <c r="D11" s="3336"/>
      <c r="E11" s="3336"/>
      <c r="F11" s="3336"/>
      <c r="G11" s="3336"/>
      <c r="H11" s="3336"/>
      <c r="I11" s="3336"/>
      <c r="J11" s="3336"/>
      <c r="K11" s="3336"/>
      <c r="L11" s="3336"/>
      <c r="M11" s="3336"/>
      <c r="N11" s="3336"/>
    </row>
    <row r="12" spans="1:14" ht="19.5" customHeight="1">
      <c r="A12" s="33" t="s">
        <v>157</v>
      </c>
      <c r="B12" s="33" t="s">
        <v>157</v>
      </c>
      <c r="C12" s="3336"/>
      <c r="D12" s="3336"/>
      <c r="E12" s="3336"/>
      <c r="F12" s="3336"/>
      <c r="G12" s="3336"/>
      <c r="H12" s="3336"/>
      <c r="I12" s="3336"/>
      <c r="J12" s="3336"/>
      <c r="K12" s="3336"/>
      <c r="L12" s="3336"/>
      <c r="M12" s="3336"/>
      <c r="N12" s="3336"/>
    </row>
    <row r="13" spans="1:14" ht="19.5" customHeight="1">
      <c r="A13" s="30" t="s">
        <v>58</v>
      </c>
      <c r="B13" s="30" t="s">
        <v>58</v>
      </c>
      <c r="C13" s="30" t="s">
        <v>58</v>
      </c>
      <c r="D13" s="30" t="s">
        <v>58</v>
      </c>
      <c r="E13" s="3337" t="s">
        <v>158</v>
      </c>
      <c r="F13" s="3336" t="s">
        <v>76</v>
      </c>
      <c r="G13" s="3336" t="s">
        <v>76</v>
      </c>
      <c r="H13" s="3336" t="s">
        <v>76</v>
      </c>
      <c r="I13" s="3336" t="s">
        <v>76</v>
      </c>
      <c r="J13" s="3336" t="s">
        <v>76</v>
      </c>
      <c r="K13" s="3336" t="s">
        <v>76</v>
      </c>
      <c r="L13" s="3336" t="s">
        <v>76</v>
      </c>
      <c r="M13" s="3336" t="s">
        <v>76</v>
      </c>
      <c r="N13" s="3336" t="s">
        <v>76</v>
      </c>
    </row>
    <row r="14" spans="1:14" ht="19.5" customHeight="1">
      <c r="A14" s="30" t="s">
        <v>159</v>
      </c>
      <c r="B14" s="30" t="s">
        <v>159</v>
      </c>
      <c r="C14" s="30" t="s">
        <v>159</v>
      </c>
      <c r="D14" s="30" t="s">
        <v>159</v>
      </c>
      <c r="E14" s="3336"/>
      <c r="F14" s="3336"/>
      <c r="G14" s="3336"/>
      <c r="H14" s="3336"/>
      <c r="I14" s="3336"/>
      <c r="J14" s="3336"/>
      <c r="K14" s="3336"/>
      <c r="L14" s="3336"/>
      <c r="M14" s="3336"/>
      <c r="N14" s="3336"/>
    </row>
    <row r="15" spans="1:14" ht="19.5" customHeight="1">
      <c r="A15" s="30" t="s">
        <v>160</v>
      </c>
      <c r="B15" s="30" t="s">
        <v>160</v>
      </c>
      <c r="C15" s="30" t="s">
        <v>160</v>
      </c>
      <c r="D15" s="30" t="s">
        <v>160</v>
      </c>
      <c r="E15" s="3336"/>
      <c r="F15" s="3336"/>
      <c r="G15" s="3336"/>
      <c r="H15" s="3336"/>
      <c r="I15" s="3336"/>
      <c r="J15" s="3336"/>
      <c r="K15" s="3336"/>
      <c r="L15" s="3336"/>
      <c r="M15" s="3336"/>
      <c r="N15" s="3336"/>
    </row>
    <row r="16" spans="1:14" ht="19.5" customHeight="1">
      <c r="A16" s="30" t="s">
        <v>161</v>
      </c>
      <c r="B16" s="30" t="s">
        <v>161</v>
      </c>
      <c r="C16" s="30" t="s">
        <v>161</v>
      </c>
      <c r="D16" s="30" t="s">
        <v>161</v>
      </c>
      <c r="E16" s="30" t="s">
        <v>161</v>
      </c>
      <c r="F16" s="30" t="s">
        <v>161</v>
      </c>
      <c r="G16" s="30" t="s">
        <v>161</v>
      </c>
      <c r="H16" s="30" t="s">
        <v>161</v>
      </c>
      <c r="I16" s="30" t="s">
        <v>161</v>
      </c>
      <c r="J16" s="30" t="s">
        <v>161</v>
      </c>
      <c r="K16" s="30" t="s">
        <v>161</v>
      </c>
      <c r="L16" s="30" t="s">
        <v>161</v>
      </c>
      <c r="M16" s="30" t="s">
        <v>161</v>
      </c>
      <c r="N16" s="30" t="s">
        <v>161</v>
      </c>
    </row>
    <row r="17" spans="1:14" ht="19.5" customHeight="1">
      <c r="A17" s="30" t="s">
        <v>17</v>
      </c>
      <c r="B17" s="30" t="s">
        <v>17</v>
      </c>
      <c r="C17" s="30" t="s">
        <v>17</v>
      </c>
      <c r="D17" s="30" t="s">
        <v>17</v>
      </c>
      <c r="E17" s="30" t="s">
        <v>17</v>
      </c>
      <c r="F17" s="30" t="s">
        <v>17</v>
      </c>
      <c r="G17" s="30" t="s">
        <v>17</v>
      </c>
      <c r="H17" s="30" t="s">
        <v>17</v>
      </c>
      <c r="I17" s="30" t="s">
        <v>17</v>
      </c>
      <c r="J17" s="30" t="s">
        <v>17</v>
      </c>
      <c r="K17" s="30" t="s">
        <v>17</v>
      </c>
      <c r="L17" s="30" t="s">
        <v>17</v>
      </c>
      <c r="M17" s="30" t="s">
        <v>17</v>
      </c>
      <c r="N17" s="30" t="s">
        <v>17</v>
      </c>
    </row>
    <row r="18" spans="1:14" ht="19.5" customHeight="1">
      <c r="A18" s="30" t="s">
        <v>18</v>
      </c>
      <c r="B18" s="30" t="s">
        <v>18</v>
      </c>
      <c r="C18" s="30" t="s">
        <v>18</v>
      </c>
      <c r="D18" s="30" t="s">
        <v>18</v>
      </c>
      <c r="E18" s="30" t="s">
        <v>18</v>
      </c>
      <c r="F18" s="30" t="s">
        <v>18</v>
      </c>
      <c r="G18" s="30" t="s">
        <v>18</v>
      </c>
      <c r="H18" s="30" t="s">
        <v>18</v>
      </c>
      <c r="I18" s="30" t="s">
        <v>18</v>
      </c>
      <c r="J18" s="30" t="s">
        <v>18</v>
      </c>
      <c r="K18" s="30" t="s">
        <v>18</v>
      </c>
      <c r="L18" s="30" t="s">
        <v>18</v>
      </c>
      <c r="M18" s="30" t="s">
        <v>18</v>
      </c>
      <c r="N18" s="30" t="s">
        <v>18</v>
      </c>
    </row>
    <row r="19" spans="1:14" ht="19.5" customHeight="1">
      <c r="A19" s="30" t="s">
        <v>19</v>
      </c>
      <c r="B19" s="30" t="s">
        <v>19</v>
      </c>
      <c r="C19" s="30" t="s">
        <v>19</v>
      </c>
      <c r="D19" s="30" t="s">
        <v>19</v>
      </c>
      <c r="E19" s="30" t="s">
        <v>19</v>
      </c>
      <c r="F19" s="30" t="s">
        <v>19</v>
      </c>
      <c r="G19" s="30" t="s">
        <v>19</v>
      </c>
      <c r="H19" s="30" t="s">
        <v>19</v>
      </c>
      <c r="I19" s="30" t="s">
        <v>19</v>
      </c>
      <c r="J19" s="30" t="s">
        <v>19</v>
      </c>
      <c r="K19" s="30" t="s">
        <v>19</v>
      </c>
      <c r="L19" s="30" t="s">
        <v>19</v>
      </c>
      <c r="M19" s="30" t="s">
        <v>19</v>
      </c>
      <c r="N19" s="30" t="s">
        <v>19</v>
      </c>
    </row>
    <row r="20" spans="1:14" ht="19.5" customHeight="1">
      <c r="A20" s="30" t="s">
        <v>59</v>
      </c>
      <c r="B20" s="30" t="s">
        <v>59</v>
      </c>
      <c r="C20" s="30" t="s">
        <v>59</v>
      </c>
      <c r="D20" s="30" t="s">
        <v>59</v>
      </c>
      <c r="E20" s="3337" t="s">
        <v>162</v>
      </c>
      <c r="F20" s="3336" t="s">
        <v>59</v>
      </c>
      <c r="G20" s="3336" t="s">
        <v>59</v>
      </c>
      <c r="H20" s="3336" t="s">
        <v>59</v>
      </c>
      <c r="I20" s="3336" t="s">
        <v>59</v>
      </c>
      <c r="J20" s="3336" t="s">
        <v>59</v>
      </c>
      <c r="K20" s="3336" t="s">
        <v>59</v>
      </c>
      <c r="L20" s="3336" t="s">
        <v>59</v>
      </c>
      <c r="M20" s="3336" t="s">
        <v>59</v>
      </c>
      <c r="N20" s="3336" t="s">
        <v>59</v>
      </c>
    </row>
    <row r="21" spans="1:14" ht="19.5" customHeight="1">
      <c r="A21" s="33" t="s">
        <v>163</v>
      </c>
      <c r="B21" s="33" t="s">
        <v>163</v>
      </c>
      <c r="C21" s="33" t="s">
        <v>163</v>
      </c>
      <c r="D21" s="33" t="s">
        <v>163</v>
      </c>
      <c r="E21" s="3336"/>
      <c r="F21" s="3336"/>
      <c r="G21" s="3336"/>
      <c r="H21" s="3336"/>
      <c r="I21" s="3336"/>
      <c r="J21" s="3336"/>
      <c r="K21" s="3336"/>
      <c r="L21" s="3336"/>
      <c r="M21" s="3336"/>
      <c r="N21" s="3336"/>
    </row>
    <row r="22" spans="1:14" ht="19.5" customHeight="1">
      <c r="A22" s="30" t="s">
        <v>60</v>
      </c>
      <c r="B22" s="30" t="s">
        <v>60</v>
      </c>
      <c r="C22" s="30" t="s">
        <v>60</v>
      </c>
      <c r="D22" s="30" t="s">
        <v>60</v>
      </c>
      <c r="E22" s="30" t="s">
        <v>60</v>
      </c>
      <c r="F22" s="30" t="s">
        <v>60</v>
      </c>
      <c r="G22" s="30" t="s">
        <v>60</v>
      </c>
      <c r="H22" s="30" t="s">
        <v>60</v>
      </c>
      <c r="I22" s="30" t="s">
        <v>60</v>
      </c>
      <c r="J22" s="30" t="s">
        <v>60</v>
      </c>
      <c r="K22" s="30" t="s">
        <v>60</v>
      </c>
      <c r="L22" s="30" t="s">
        <v>60</v>
      </c>
      <c r="M22" s="30" t="s">
        <v>60</v>
      </c>
      <c r="N22" s="30" t="s">
        <v>60</v>
      </c>
    </row>
    <row r="23" spans="1:14" ht="19.5" customHeight="1">
      <c r="A23" s="30" t="s">
        <v>61</v>
      </c>
      <c r="B23" s="30" t="s">
        <v>61</v>
      </c>
      <c r="C23" s="30" t="s">
        <v>61</v>
      </c>
      <c r="D23" s="30" t="s">
        <v>61</v>
      </c>
      <c r="E23" s="30" t="s">
        <v>61</v>
      </c>
      <c r="F23" s="30" t="s">
        <v>61</v>
      </c>
      <c r="G23" s="30" t="s">
        <v>61</v>
      </c>
      <c r="H23" s="30" t="s">
        <v>61</v>
      </c>
      <c r="I23" s="30" t="s">
        <v>61</v>
      </c>
      <c r="J23" s="30" t="s">
        <v>61</v>
      </c>
      <c r="K23" s="30" t="s">
        <v>61</v>
      </c>
      <c r="L23" s="30" t="s">
        <v>61</v>
      </c>
      <c r="M23" s="30" t="s">
        <v>61</v>
      </c>
      <c r="N23" s="30" t="s">
        <v>61</v>
      </c>
    </row>
    <row r="24" spans="1:14" ht="19.5" customHeight="1">
      <c r="A24" s="30" t="s">
        <v>20</v>
      </c>
      <c r="B24" s="30" t="s">
        <v>20</v>
      </c>
      <c r="C24" s="30" t="s">
        <v>20</v>
      </c>
      <c r="D24" s="30" t="s">
        <v>20</v>
      </c>
      <c r="E24" s="30" t="s">
        <v>20</v>
      </c>
      <c r="F24" s="30" t="s">
        <v>20</v>
      </c>
      <c r="G24" s="30" t="s">
        <v>20</v>
      </c>
      <c r="H24" s="30" t="s">
        <v>20</v>
      </c>
      <c r="I24" s="30" t="s">
        <v>20</v>
      </c>
      <c r="J24" s="30" t="s">
        <v>20</v>
      </c>
      <c r="K24" s="30" t="s">
        <v>20</v>
      </c>
      <c r="L24" s="30" t="s">
        <v>20</v>
      </c>
      <c r="M24" s="30" t="s">
        <v>20</v>
      </c>
      <c r="N24" s="30" t="s">
        <v>20</v>
      </c>
    </row>
    <row r="25" spans="1:14" ht="19.5" customHeight="1">
      <c r="A25" s="30" t="s">
        <v>164</v>
      </c>
      <c r="B25" s="30" t="s">
        <v>164</v>
      </c>
      <c r="C25" s="30" t="s">
        <v>164</v>
      </c>
      <c r="D25" s="30" t="s">
        <v>164</v>
      </c>
      <c r="E25" s="30" t="s">
        <v>164</v>
      </c>
      <c r="F25" s="30" t="s">
        <v>164</v>
      </c>
      <c r="G25" s="30" t="s">
        <v>164</v>
      </c>
      <c r="H25" s="30" t="s">
        <v>164</v>
      </c>
      <c r="I25" s="30" t="s">
        <v>164</v>
      </c>
      <c r="J25" s="30" t="s">
        <v>164</v>
      </c>
      <c r="K25" s="30" t="s">
        <v>164</v>
      </c>
      <c r="L25" s="3334" t="s">
        <v>165</v>
      </c>
      <c r="M25" s="3339" t="s">
        <v>164</v>
      </c>
      <c r="N25" s="3339" t="s">
        <v>164</v>
      </c>
    </row>
    <row r="26" spans="1:14" ht="19.5" customHeight="1">
      <c r="A26" s="30" t="s">
        <v>166</v>
      </c>
      <c r="B26" s="30" t="s">
        <v>166</v>
      </c>
      <c r="C26" s="30" t="s">
        <v>166</v>
      </c>
      <c r="D26" s="30" t="s">
        <v>166</v>
      </c>
      <c r="E26" s="30" t="s">
        <v>166</v>
      </c>
      <c r="F26" s="30" t="s">
        <v>166</v>
      </c>
      <c r="G26" s="30" t="s">
        <v>166</v>
      </c>
      <c r="H26" s="30" t="s">
        <v>166</v>
      </c>
      <c r="I26" s="30" t="s">
        <v>166</v>
      </c>
      <c r="J26" s="30" t="s">
        <v>166</v>
      </c>
      <c r="K26" s="30" t="s">
        <v>166</v>
      </c>
      <c r="L26" s="3338"/>
      <c r="M26" s="3338"/>
      <c r="N26" s="3338"/>
    </row>
    <row r="27" spans="1:14" ht="19.5" customHeight="1">
      <c r="A27" s="30" t="s">
        <v>22</v>
      </c>
      <c r="B27" s="30" t="s">
        <v>22</v>
      </c>
      <c r="C27" s="30" t="s">
        <v>22</v>
      </c>
      <c r="D27" s="30" t="s">
        <v>22</v>
      </c>
      <c r="E27" s="30" t="s">
        <v>22</v>
      </c>
      <c r="F27" s="30" t="s">
        <v>22</v>
      </c>
      <c r="G27" s="30" t="s">
        <v>22</v>
      </c>
      <c r="H27" s="30" t="s">
        <v>22</v>
      </c>
      <c r="I27" s="30" t="s">
        <v>22</v>
      </c>
      <c r="J27" s="30" t="s">
        <v>22</v>
      </c>
      <c r="K27" s="30" t="s">
        <v>22</v>
      </c>
      <c r="L27" s="30" t="s">
        <v>22</v>
      </c>
      <c r="M27" s="30" t="s">
        <v>22</v>
      </c>
      <c r="N27" s="3334" t="s">
        <v>167</v>
      </c>
    </row>
    <row r="28" spans="1:14" ht="19.5" customHeight="1">
      <c r="A28" s="30" t="s">
        <v>168</v>
      </c>
      <c r="B28" s="30" t="s">
        <v>168</v>
      </c>
      <c r="C28" s="30" t="s">
        <v>168</v>
      </c>
      <c r="D28" s="30" t="s">
        <v>168</v>
      </c>
      <c r="E28" s="30" t="s">
        <v>168</v>
      </c>
      <c r="F28" s="30" t="s">
        <v>168</v>
      </c>
      <c r="G28" s="30" t="s">
        <v>168</v>
      </c>
      <c r="H28" s="30" t="s">
        <v>168</v>
      </c>
      <c r="I28" s="30" t="s">
        <v>168</v>
      </c>
      <c r="J28" s="30" t="s">
        <v>168</v>
      </c>
      <c r="K28" s="30" t="s">
        <v>168</v>
      </c>
      <c r="L28" s="30" t="s">
        <v>168</v>
      </c>
      <c r="M28" s="30" t="s">
        <v>168</v>
      </c>
      <c r="N28" s="3338"/>
    </row>
    <row r="29" spans="1:14" ht="19.5" customHeight="1">
      <c r="A29" s="30" t="s">
        <v>26</v>
      </c>
      <c r="B29" s="3337" t="s">
        <v>169</v>
      </c>
      <c r="C29" s="3336" t="s">
        <v>26</v>
      </c>
      <c r="D29" s="3336" t="s">
        <v>26</v>
      </c>
      <c r="E29" s="3337" t="s">
        <v>170</v>
      </c>
      <c r="F29" s="3336" t="s">
        <v>26</v>
      </c>
      <c r="G29" s="3336" t="s">
        <v>26</v>
      </c>
      <c r="H29" s="3336" t="s">
        <v>26</v>
      </c>
      <c r="I29" s="3334" t="s">
        <v>171</v>
      </c>
      <c r="J29" s="3334" t="s">
        <v>26</v>
      </c>
      <c r="K29" s="3336" t="s">
        <v>26</v>
      </c>
      <c r="L29" s="3334" t="s">
        <v>172</v>
      </c>
      <c r="M29" s="3339" t="s">
        <v>26</v>
      </c>
      <c r="N29" s="3339" t="s">
        <v>26</v>
      </c>
    </row>
    <row r="30" spans="1:14" ht="19.5" customHeight="1">
      <c r="A30" s="30" t="s">
        <v>63</v>
      </c>
      <c r="B30" s="3336"/>
      <c r="C30" s="3336"/>
      <c r="D30" s="3336"/>
      <c r="E30" s="3336"/>
      <c r="F30" s="3336"/>
      <c r="G30" s="3336"/>
      <c r="H30" s="3336"/>
      <c r="I30" s="3340"/>
      <c r="J30" s="3340"/>
      <c r="K30" s="3336"/>
      <c r="L30" s="3340"/>
      <c r="M30" s="3340"/>
      <c r="N30" s="3340"/>
    </row>
    <row r="31" spans="1:14" ht="19.5" customHeight="1">
      <c r="A31" s="30" t="s">
        <v>87</v>
      </c>
      <c r="B31" s="30" t="s">
        <v>87</v>
      </c>
      <c r="C31" s="30" t="s">
        <v>87</v>
      </c>
      <c r="D31" s="30" t="s">
        <v>87</v>
      </c>
      <c r="E31" s="30" t="s">
        <v>87</v>
      </c>
      <c r="F31" s="30" t="s">
        <v>87</v>
      </c>
      <c r="G31" s="30" t="s">
        <v>87</v>
      </c>
      <c r="H31" s="30" t="s">
        <v>87</v>
      </c>
      <c r="I31" s="3338"/>
      <c r="J31" s="3338"/>
      <c r="K31" s="3336"/>
      <c r="L31" s="3340"/>
      <c r="M31" s="3340"/>
      <c r="N31" s="3340"/>
    </row>
    <row r="32" spans="1:14" ht="19.5" customHeight="1">
      <c r="A32" s="30" t="s">
        <v>173</v>
      </c>
      <c r="B32" s="30" t="s">
        <v>173</v>
      </c>
      <c r="C32" s="30" t="s">
        <v>173</v>
      </c>
      <c r="D32" s="30" t="s">
        <v>173</v>
      </c>
      <c r="E32" s="30" t="s">
        <v>173</v>
      </c>
      <c r="F32" s="30" t="s">
        <v>173</v>
      </c>
      <c r="G32" s="30" t="s">
        <v>173</v>
      </c>
      <c r="H32" s="30" t="s">
        <v>173</v>
      </c>
      <c r="I32" s="30" t="s">
        <v>173</v>
      </c>
      <c r="J32" s="30" t="s">
        <v>173</v>
      </c>
      <c r="K32" s="30" t="s">
        <v>173</v>
      </c>
      <c r="L32" s="3338"/>
      <c r="M32" s="3338"/>
      <c r="N32" s="3338"/>
    </row>
    <row r="33" spans="1:14" ht="19.5" customHeight="1">
      <c r="A33" s="30" t="s">
        <v>27</v>
      </c>
      <c r="B33" s="30" t="s">
        <v>27</v>
      </c>
      <c r="C33" s="30" t="s">
        <v>27</v>
      </c>
      <c r="D33" s="30" t="s">
        <v>27</v>
      </c>
      <c r="E33" s="30" t="s">
        <v>27</v>
      </c>
      <c r="F33" s="30" t="s">
        <v>27</v>
      </c>
      <c r="G33" s="30" t="s">
        <v>27</v>
      </c>
      <c r="H33" s="30" t="s">
        <v>27</v>
      </c>
      <c r="I33" s="30" t="s">
        <v>27</v>
      </c>
      <c r="J33" s="30" t="s">
        <v>27</v>
      </c>
      <c r="K33" s="30" t="s">
        <v>27</v>
      </c>
      <c r="L33" s="30" t="s">
        <v>27</v>
      </c>
      <c r="M33" s="3334" t="s">
        <v>174</v>
      </c>
      <c r="N33" s="3334" t="s">
        <v>27</v>
      </c>
    </row>
    <row r="34" spans="1:14" ht="19.5" customHeight="1">
      <c r="A34" s="30" t="s">
        <v>28</v>
      </c>
      <c r="B34" s="30" t="s">
        <v>28</v>
      </c>
      <c r="C34" s="30" t="s">
        <v>28</v>
      </c>
      <c r="D34" s="30" t="s">
        <v>28</v>
      </c>
      <c r="E34" s="30" t="s">
        <v>28</v>
      </c>
      <c r="F34" s="30" t="s">
        <v>28</v>
      </c>
      <c r="G34" s="30" t="s">
        <v>28</v>
      </c>
      <c r="H34" s="30" t="s">
        <v>28</v>
      </c>
      <c r="I34" s="30" t="s">
        <v>28</v>
      </c>
      <c r="J34" s="30" t="s">
        <v>28</v>
      </c>
      <c r="K34" s="30" t="s">
        <v>28</v>
      </c>
      <c r="L34" s="30" t="s">
        <v>28</v>
      </c>
      <c r="M34" s="3338"/>
      <c r="N34" s="3341"/>
    </row>
    <row r="35" spans="1:14" ht="19.5" customHeight="1">
      <c r="A35" s="30" t="s">
        <v>175</v>
      </c>
      <c r="B35" s="30" t="s">
        <v>175</v>
      </c>
      <c r="C35" s="30" t="s">
        <v>175</v>
      </c>
      <c r="D35" s="30" t="s">
        <v>175</v>
      </c>
      <c r="E35" s="30" t="s">
        <v>175</v>
      </c>
      <c r="F35" s="30" t="s">
        <v>175</v>
      </c>
      <c r="G35" s="30" t="s">
        <v>175</v>
      </c>
      <c r="H35" s="30" t="s">
        <v>175</v>
      </c>
      <c r="I35" s="30" t="s">
        <v>175</v>
      </c>
      <c r="J35" s="30" t="s">
        <v>175</v>
      </c>
      <c r="K35" s="30" t="s">
        <v>175</v>
      </c>
      <c r="L35" s="3334" t="s">
        <v>176</v>
      </c>
      <c r="M35" s="3339" t="s">
        <v>175</v>
      </c>
      <c r="N35" s="3339" t="s">
        <v>175</v>
      </c>
    </row>
    <row r="36" spans="1:14" ht="19.5" customHeight="1">
      <c r="A36" s="30" t="s">
        <v>65</v>
      </c>
      <c r="B36" s="30" t="s">
        <v>65</v>
      </c>
      <c r="C36" s="30" t="s">
        <v>65</v>
      </c>
      <c r="D36" s="30" t="s">
        <v>65</v>
      </c>
      <c r="E36" s="30" t="s">
        <v>65</v>
      </c>
      <c r="F36" s="30" t="s">
        <v>65</v>
      </c>
      <c r="G36" s="30" t="s">
        <v>65</v>
      </c>
      <c r="H36" s="30" t="s">
        <v>65</v>
      </c>
      <c r="I36" s="30" t="s">
        <v>65</v>
      </c>
      <c r="J36" s="30" t="s">
        <v>65</v>
      </c>
      <c r="K36" s="30" t="s">
        <v>65</v>
      </c>
      <c r="L36" s="3338"/>
      <c r="M36" s="3338"/>
      <c r="N36" s="3338"/>
    </row>
    <row r="37" spans="1:14" ht="19.5" customHeight="1">
      <c r="A37" s="30" t="s">
        <v>29</v>
      </c>
      <c r="B37" s="30" t="s">
        <v>29</v>
      </c>
      <c r="C37" s="30" t="s">
        <v>29</v>
      </c>
      <c r="D37" s="30" t="s">
        <v>29</v>
      </c>
      <c r="E37" s="30" t="s">
        <v>29</v>
      </c>
      <c r="F37" s="3337" t="s">
        <v>177</v>
      </c>
      <c r="G37" s="3336" t="s">
        <v>29</v>
      </c>
      <c r="H37" s="3336" t="s">
        <v>29</v>
      </c>
      <c r="I37" s="3336" t="s">
        <v>29</v>
      </c>
      <c r="J37" s="3336" t="s">
        <v>29</v>
      </c>
      <c r="K37" s="3334" t="s">
        <v>178</v>
      </c>
      <c r="L37" s="3336" t="s">
        <v>29</v>
      </c>
      <c r="M37" s="3336" t="s">
        <v>29</v>
      </c>
      <c r="N37" s="3336" t="s">
        <v>29</v>
      </c>
    </row>
    <row r="38" spans="1:14" ht="19.5" customHeight="1">
      <c r="A38" s="30" t="s">
        <v>179</v>
      </c>
      <c r="B38" s="30" t="s">
        <v>179</v>
      </c>
      <c r="C38" s="30" t="s">
        <v>179</v>
      </c>
      <c r="D38" s="30" t="s">
        <v>179</v>
      </c>
      <c r="E38" s="30" t="s">
        <v>179</v>
      </c>
      <c r="F38" s="3336"/>
      <c r="G38" s="3336"/>
      <c r="H38" s="3336"/>
      <c r="I38" s="3336"/>
      <c r="J38" s="3336"/>
      <c r="K38" s="3340"/>
      <c r="L38" s="3336"/>
      <c r="M38" s="3336"/>
      <c r="N38" s="3336"/>
    </row>
    <row r="39" spans="1:14" ht="19.5" customHeight="1">
      <c r="A39" s="33" t="s">
        <v>180</v>
      </c>
      <c r="B39" s="33" t="s">
        <v>180</v>
      </c>
      <c r="C39" s="33" t="s">
        <v>180</v>
      </c>
      <c r="D39" s="33" t="s">
        <v>180</v>
      </c>
      <c r="E39" s="33" t="s">
        <v>180</v>
      </c>
      <c r="F39" s="33" t="s">
        <v>180</v>
      </c>
      <c r="G39" s="33" t="s">
        <v>180</v>
      </c>
      <c r="H39" s="33" t="s">
        <v>180</v>
      </c>
      <c r="I39" s="33" t="s">
        <v>180</v>
      </c>
      <c r="J39" s="33" t="s">
        <v>180</v>
      </c>
      <c r="K39" s="3338"/>
      <c r="L39" s="3336"/>
      <c r="M39" s="3336"/>
      <c r="N39" s="3336"/>
    </row>
    <row r="40" spans="1:14" ht="19.5" customHeight="1">
      <c r="A40" s="30" t="s">
        <v>30</v>
      </c>
      <c r="B40" s="30" t="s">
        <v>30</v>
      </c>
      <c r="C40" s="30" t="s">
        <v>30</v>
      </c>
      <c r="D40" s="30" t="s">
        <v>30</v>
      </c>
      <c r="E40" s="30" t="s">
        <v>30</v>
      </c>
      <c r="F40" s="30" t="s">
        <v>30</v>
      </c>
      <c r="G40" s="30" t="s">
        <v>30</v>
      </c>
      <c r="H40" s="30" t="s">
        <v>30</v>
      </c>
      <c r="I40" s="30" t="s">
        <v>30</v>
      </c>
      <c r="J40" s="30" t="s">
        <v>30</v>
      </c>
      <c r="K40" s="30" t="s">
        <v>30</v>
      </c>
      <c r="L40" s="30" t="s">
        <v>30</v>
      </c>
      <c r="M40" s="30" t="s">
        <v>30</v>
      </c>
      <c r="N40" s="30" t="s">
        <v>30</v>
      </c>
    </row>
    <row r="41" spans="1:14" ht="19.5" customHeight="1">
      <c r="A41" s="30" t="s">
        <v>67</v>
      </c>
      <c r="B41" s="30" t="s">
        <v>67</v>
      </c>
      <c r="C41" s="30" t="s">
        <v>67</v>
      </c>
      <c r="D41" s="30" t="s">
        <v>67</v>
      </c>
      <c r="E41" s="30" t="s">
        <v>67</v>
      </c>
      <c r="F41" s="30" t="s">
        <v>67</v>
      </c>
      <c r="G41" s="30" t="s">
        <v>67</v>
      </c>
      <c r="H41" s="3337" t="s">
        <v>181</v>
      </c>
      <c r="I41" s="3336" t="s">
        <v>80</v>
      </c>
      <c r="J41" s="3336" t="s">
        <v>80</v>
      </c>
      <c r="K41" s="3336" t="s">
        <v>80</v>
      </c>
      <c r="L41" s="3336" t="s">
        <v>80</v>
      </c>
      <c r="M41" s="3336" t="s">
        <v>80</v>
      </c>
      <c r="N41" s="3336" t="s">
        <v>80</v>
      </c>
    </row>
    <row r="42" spans="1:14" ht="19.5" customHeight="1">
      <c r="A42" s="30" t="s">
        <v>182</v>
      </c>
      <c r="B42" s="30" t="s">
        <v>182</v>
      </c>
      <c r="C42" s="30" t="s">
        <v>182</v>
      </c>
      <c r="D42" s="30" t="s">
        <v>182</v>
      </c>
      <c r="E42" s="30" t="s">
        <v>182</v>
      </c>
      <c r="F42" s="30" t="s">
        <v>182</v>
      </c>
      <c r="G42" s="30" t="s">
        <v>182</v>
      </c>
      <c r="H42" s="3336"/>
      <c r="I42" s="3336"/>
      <c r="J42" s="3336"/>
      <c r="K42" s="3336"/>
      <c r="L42" s="3336"/>
      <c r="M42" s="3336"/>
      <c r="N42" s="3336"/>
    </row>
    <row r="43" spans="1:14" ht="19.5" customHeight="1">
      <c r="A43" s="30" t="s">
        <v>183</v>
      </c>
      <c r="B43" s="30" t="s">
        <v>183</v>
      </c>
      <c r="C43" s="3337" t="s">
        <v>184</v>
      </c>
      <c r="D43" s="3336" t="s">
        <v>81</v>
      </c>
      <c r="E43" s="3336" t="s">
        <v>81</v>
      </c>
      <c r="F43" s="3336" t="s">
        <v>81</v>
      </c>
      <c r="G43" s="3336" t="s">
        <v>81</v>
      </c>
      <c r="H43" s="3336" t="s">
        <v>81</v>
      </c>
      <c r="I43" s="3336" t="s">
        <v>81</v>
      </c>
      <c r="J43" s="3336" t="s">
        <v>81</v>
      </c>
      <c r="K43" s="3336" t="s">
        <v>81</v>
      </c>
      <c r="L43" s="3336" t="s">
        <v>81</v>
      </c>
      <c r="M43" s="3336" t="s">
        <v>81</v>
      </c>
      <c r="N43" s="3336" t="s">
        <v>81</v>
      </c>
    </row>
    <row r="44" spans="1:14" ht="19.5" customHeight="1">
      <c r="A44" s="30" t="s">
        <v>33</v>
      </c>
      <c r="B44" s="30" t="s">
        <v>33</v>
      </c>
      <c r="C44" s="3336"/>
      <c r="D44" s="3336"/>
      <c r="E44" s="3336"/>
      <c r="F44" s="3336"/>
      <c r="G44" s="3336"/>
      <c r="H44" s="3336"/>
      <c r="I44" s="3336"/>
      <c r="J44" s="3336"/>
      <c r="K44" s="3336"/>
      <c r="L44" s="3336"/>
      <c r="M44" s="3336"/>
      <c r="N44" s="3336"/>
    </row>
    <row r="45" spans="1:14" ht="19.5" customHeight="1">
      <c r="A45" s="30" t="s">
        <v>34</v>
      </c>
      <c r="B45" s="30" t="s">
        <v>34</v>
      </c>
      <c r="C45" s="30" t="s">
        <v>34</v>
      </c>
      <c r="D45" s="30" t="s">
        <v>34</v>
      </c>
      <c r="E45" s="3337" t="s">
        <v>185</v>
      </c>
      <c r="F45" s="3336" t="s">
        <v>34</v>
      </c>
      <c r="G45" s="3336" t="s">
        <v>34</v>
      </c>
      <c r="H45" s="3336" t="s">
        <v>34</v>
      </c>
      <c r="I45" s="3336" t="s">
        <v>34</v>
      </c>
      <c r="J45" s="3336" t="s">
        <v>34</v>
      </c>
      <c r="K45" s="3336" t="s">
        <v>34</v>
      </c>
      <c r="L45" s="3336" t="s">
        <v>34</v>
      </c>
      <c r="M45" s="3336" t="s">
        <v>34</v>
      </c>
      <c r="N45" s="3336" t="s">
        <v>34</v>
      </c>
    </row>
    <row r="46" spans="1:14" ht="19.5" customHeight="1">
      <c r="A46" s="30" t="s">
        <v>186</v>
      </c>
      <c r="B46" s="30" t="s">
        <v>186</v>
      </c>
      <c r="C46" s="30" t="s">
        <v>186</v>
      </c>
      <c r="D46" s="30" t="s">
        <v>186</v>
      </c>
      <c r="E46" s="3336"/>
      <c r="F46" s="3336"/>
      <c r="G46" s="3336"/>
      <c r="H46" s="3336"/>
      <c r="I46" s="3336"/>
      <c r="J46" s="3336"/>
      <c r="K46" s="3336"/>
      <c r="L46" s="3336"/>
      <c r="M46" s="3336"/>
      <c r="N46" s="3336"/>
    </row>
    <row r="47" spans="1:14" ht="19.5" customHeight="1">
      <c r="A47" s="30" t="s">
        <v>187</v>
      </c>
      <c r="B47" s="30" t="s">
        <v>187</v>
      </c>
      <c r="C47" s="30" t="s">
        <v>187</v>
      </c>
      <c r="D47" s="30" t="s">
        <v>187</v>
      </c>
      <c r="E47" s="3336"/>
      <c r="F47" s="3336"/>
      <c r="G47" s="3336"/>
      <c r="H47" s="3336"/>
      <c r="I47" s="3336"/>
      <c r="J47" s="3336"/>
      <c r="K47" s="3336"/>
      <c r="L47" s="3336"/>
      <c r="M47" s="3336"/>
      <c r="N47" s="3336"/>
    </row>
    <row r="48" spans="1:14" ht="19.5" customHeight="1">
      <c r="A48" s="30" t="s">
        <v>188</v>
      </c>
      <c r="B48" s="30" t="s">
        <v>188</v>
      </c>
      <c r="C48" s="30" t="s">
        <v>188</v>
      </c>
      <c r="D48" s="3337" t="s">
        <v>189</v>
      </c>
      <c r="E48" s="3336" t="s">
        <v>82</v>
      </c>
      <c r="F48" s="3336" t="s">
        <v>82</v>
      </c>
      <c r="G48" s="3336" t="s">
        <v>82</v>
      </c>
      <c r="H48" s="3336" t="s">
        <v>82</v>
      </c>
      <c r="I48" s="3336" t="s">
        <v>82</v>
      </c>
      <c r="J48" s="3336" t="s">
        <v>82</v>
      </c>
      <c r="K48" s="3336" t="s">
        <v>82</v>
      </c>
      <c r="L48" s="3336" t="s">
        <v>82</v>
      </c>
      <c r="M48" s="3336" t="s">
        <v>82</v>
      </c>
      <c r="N48" s="3336" t="s">
        <v>82</v>
      </c>
    </row>
    <row r="49" spans="1:14" ht="19.5" customHeight="1">
      <c r="A49" s="30" t="s">
        <v>36</v>
      </c>
      <c r="B49" s="30" t="s">
        <v>36</v>
      </c>
      <c r="C49" s="30" t="s">
        <v>36</v>
      </c>
      <c r="D49" s="3336"/>
      <c r="E49" s="3336"/>
      <c r="F49" s="3336"/>
      <c r="G49" s="3336"/>
      <c r="H49" s="3336"/>
      <c r="I49" s="3336"/>
      <c r="J49" s="3336"/>
      <c r="K49" s="3336"/>
      <c r="L49" s="3336"/>
      <c r="M49" s="3336"/>
      <c r="N49" s="3336"/>
    </row>
    <row r="50" spans="1:14" ht="19.5" customHeight="1">
      <c r="A50" s="30" t="s">
        <v>38</v>
      </c>
      <c r="B50" s="30" t="s">
        <v>38</v>
      </c>
      <c r="C50" s="30" t="s">
        <v>38</v>
      </c>
      <c r="D50" s="30" t="s">
        <v>38</v>
      </c>
      <c r="E50" s="3337" t="s">
        <v>190</v>
      </c>
      <c r="F50" s="3336" t="s">
        <v>38</v>
      </c>
      <c r="G50" s="3336" t="s">
        <v>38</v>
      </c>
      <c r="H50" s="3336" t="s">
        <v>38</v>
      </c>
      <c r="I50" s="3336" t="s">
        <v>38</v>
      </c>
      <c r="J50" s="3336" t="s">
        <v>38</v>
      </c>
      <c r="K50" s="3336" t="s">
        <v>38</v>
      </c>
      <c r="L50" s="3336" t="s">
        <v>38</v>
      </c>
      <c r="M50" s="3336" t="s">
        <v>38</v>
      </c>
      <c r="N50" s="3336" t="s">
        <v>38</v>
      </c>
    </row>
    <row r="51" spans="1:14" ht="19.5" customHeight="1">
      <c r="A51" s="30" t="s">
        <v>191</v>
      </c>
      <c r="B51" s="30" t="s">
        <v>191</v>
      </c>
      <c r="C51" s="30" t="s">
        <v>191</v>
      </c>
      <c r="D51" s="30" t="s">
        <v>191</v>
      </c>
      <c r="E51" s="3336"/>
      <c r="F51" s="3336"/>
      <c r="G51" s="3336"/>
      <c r="H51" s="3336"/>
      <c r="I51" s="3336"/>
      <c r="J51" s="3336"/>
      <c r="K51" s="3336"/>
      <c r="L51" s="3336"/>
      <c r="M51" s="3336"/>
      <c r="N51" s="3336"/>
    </row>
    <row r="52" spans="1:14" ht="19.5" customHeight="1">
      <c r="A52" s="30" t="s">
        <v>39</v>
      </c>
      <c r="B52" s="30" t="s">
        <v>39</v>
      </c>
      <c r="C52" s="30" t="s">
        <v>39</v>
      </c>
      <c r="D52" s="30" t="s">
        <v>39</v>
      </c>
      <c r="E52" s="30" t="s">
        <v>39</v>
      </c>
      <c r="F52" s="30" t="s">
        <v>39</v>
      </c>
      <c r="G52" s="30" t="s">
        <v>39</v>
      </c>
      <c r="H52" s="30" t="s">
        <v>39</v>
      </c>
      <c r="I52" s="30" t="s">
        <v>39</v>
      </c>
      <c r="J52" s="30" t="s">
        <v>39</v>
      </c>
      <c r="K52" s="30" t="s">
        <v>39</v>
      </c>
      <c r="L52" s="30" t="s">
        <v>39</v>
      </c>
      <c r="M52" s="30" t="s">
        <v>39</v>
      </c>
      <c r="N52" s="30" t="s">
        <v>39</v>
      </c>
    </row>
    <row r="53" spans="1:14" ht="19.5" customHeight="1">
      <c r="A53" s="30" t="s">
        <v>40</v>
      </c>
      <c r="B53" s="30" t="s">
        <v>40</v>
      </c>
      <c r="C53" s="30" t="s">
        <v>40</v>
      </c>
      <c r="D53" s="30" t="s">
        <v>40</v>
      </c>
      <c r="E53" s="3337" t="s">
        <v>192</v>
      </c>
      <c r="F53" s="3336" t="s">
        <v>40</v>
      </c>
      <c r="G53" s="3336" t="s">
        <v>40</v>
      </c>
      <c r="H53" s="3336" t="s">
        <v>40</v>
      </c>
      <c r="I53" s="3336" t="s">
        <v>40</v>
      </c>
      <c r="J53" s="3336" t="s">
        <v>40</v>
      </c>
      <c r="K53" s="3336" t="s">
        <v>40</v>
      </c>
      <c r="L53" s="3336" t="s">
        <v>40</v>
      </c>
      <c r="M53" s="3336" t="s">
        <v>40</v>
      </c>
      <c r="N53" s="3336" t="s">
        <v>40</v>
      </c>
    </row>
    <row r="54" spans="1:14" ht="19.5" customHeight="1">
      <c r="A54" s="30" t="s">
        <v>41</v>
      </c>
      <c r="B54" s="30" t="s">
        <v>41</v>
      </c>
      <c r="C54" s="30" t="s">
        <v>41</v>
      </c>
      <c r="D54" s="30" t="s">
        <v>41</v>
      </c>
      <c r="E54" s="3336"/>
      <c r="F54" s="3336"/>
      <c r="G54" s="3336"/>
      <c r="H54" s="3336"/>
      <c r="I54" s="3336"/>
      <c r="J54" s="3336"/>
      <c r="K54" s="3336"/>
      <c r="L54" s="3336"/>
      <c r="M54" s="3336"/>
      <c r="N54" s="3336"/>
    </row>
    <row r="55" spans="1:14" ht="19.5" customHeight="1">
      <c r="A55" s="30" t="s">
        <v>70</v>
      </c>
      <c r="B55" s="30" t="s">
        <v>70</v>
      </c>
      <c r="C55" s="30" t="s">
        <v>70</v>
      </c>
      <c r="D55" s="30" t="s">
        <v>70</v>
      </c>
      <c r="E55" s="3336"/>
      <c r="F55" s="3336"/>
      <c r="G55" s="3336"/>
      <c r="H55" s="3336"/>
      <c r="I55" s="3336"/>
      <c r="J55" s="3336"/>
      <c r="K55" s="3336"/>
      <c r="L55" s="3336"/>
      <c r="M55" s="3336"/>
      <c r="N55" s="3336"/>
    </row>
    <row r="56" spans="1:14" ht="19.5" customHeight="1">
      <c r="A56" s="30" t="s">
        <v>193</v>
      </c>
      <c r="B56" s="30" t="s">
        <v>193</v>
      </c>
      <c r="C56" s="30" t="s">
        <v>193</v>
      </c>
      <c r="D56" s="30" t="s">
        <v>193</v>
      </c>
      <c r="E56" s="3336"/>
      <c r="F56" s="3336"/>
      <c r="G56" s="3336"/>
      <c r="H56" s="3336"/>
      <c r="I56" s="3336"/>
      <c r="J56" s="3336"/>
      <c r="K56" s="3336"/>
      <c r="L56" s="3336"/>
      <c r="M56" s="3336"/>
      <c r="N56" s="3336"/>
    </row>
    <row r="57" spans="1:14" ht="19.5" customHeight="1">
      <c r="A57" s="30" t="s">
        <v>194</v>
      </c>
      <c r="B57" s="30" t="s">
        <v>194</v>
      </c>
      <c r="C57" s="30" t="s">
        <v>194</v>
      </c>
      <c r="D57" s="30" t="s">
        <v>194</v>
      </c>
      <c r="E57" s="3336"/>
      <c r="F57" s="3336"/>
      <c r="G57" s="3336"/>
      <c r="H57" s="3336"/>
      <c r="I57" s="3336"/>
      <c r="J57" s="3336"/>
      <c r="K57" s="3336"/>
      <c r="L57" s="3336"/>
      <c r="M57" s="3336"/>
      <c r="N57" s="3336"/>
    </row>
    <row r="58" spans="1:14" ht="19.5" customHeight="1">
      <c r="A58" s="30" t="s">
        <v>43</v>
      </c>
      <c r="B58" s="30" t="s">
        <v>43</v>
      </c>
      <c r="C58" s="30" t="s">
        <v>43</v>
      </c>
      <c r="D58" s="30" t="s">
        <v>43</v>
      </c>
      <c r="E58" s="30" t="s">
        <v>43</v>
      </c>
      <c r="F58" s="30" t="s">
        <v>43</v>
      </c>
      <c r="G58" s="3337" t="s">
        <v>195</v>
      </c>
      <c r="H58" s="3336" t="s">
        <v>43</v>
      </c>
      <c r="I58" s="3336" t="s">
        <v>43</v>
      </c>
      <c r="J58" s="3337" t="s">
        <v>196</v>
      </c>
      <c r="K58" s="3336" t="s">
        <v>43</v>
      </c>
      <c r="L58" s="3336" t="s">
        <v>43</v>
      </c>
      <c r="M58" s="3336" t="s">
        <v>43</v>
      </c>
      <c r="N58" s="3336" t="s">
        <v>43</v>
      </c>
    </row>
    <row r="59" spans="1:14" ht="19.5" customHeight="1">
      <c r="A59" s="30" t="s">
        <v>44</v>
      </c>
      <c r="B59" s="30" t="s">
        <v>44</v>
      </c>
      <c r="C59" s="30" t="s">
        <v>44</v>
      </c>
      <c r="D59" s="30" t="s">
        <v>44</v>
      </c>
      <c r="E59" s="30" t="s">
        <v>44</v>
      </c>
      <c r="F59" s="30" t="s">
        <v>44</v>
      </c>
      <c r="G59" s="3336"/>
      <c r="H59" s="3336"/>
      <c r="I59" s="3336"/>
      <c r="J59" s="3336"/>
      <c r="K59" s="3336"/>
      <c r="L59" s="3336"/>
      <c r="M59" s="3336"/>
      <c r="N59" s="3336"/>
    </row>
    <row r="60" spans="1:14" ht="19.5" customHeight="1">
      <c r="A60" s="30" t="s">
        <v>42</v>
      </c>
      <c r="B60" s="30" t="s">
        <v>42</v>
      </c>
      <c r="C60" s="30" t="s">
        <v>42</v>
      </c>
      <c r="D60" s="30" t="s">
        <v>42</v>
      </c>
      <c r="E60" s="30" t="s">
        <v>42</v>
      </c>
      <c r="F60" s="30" t="s">
        <v>42</v>
      </c>
      <c r="G60" s="3336"/>
      <c r="H60" s="3336"/>
      <c r="I60" s="3336"/>
      <c r="J60" s="3336"/>
      <c r="K60" s="3336"/>
      <c r="L60" s="3336"/>
      <c r="M60" s="3336"/>
      <c r="N60" s="3336"/>
    </row>
    <row r="61" spans="1:14" ht="19.5" customHeight="1">
      <c r="A61" s="30" t="s">
        <v>197</v>
      </c>
      <c r="B61" s="30" t="s">
        <v>197</v>
      </c>
      <c r="C61" s="30" t="s">
        <v>197</v>
      </c>
      <c r="D61" s="30" t="s">
        <v>197</v>
      </c>
      <c r="E61" s="30" t="s">
        <v>197</v>
      </c>
      <c r="F61" s="30" t="s">
        <v>197</v>
      </c>
      <c r="G61" s="3336"/>
      <c r="H61" s="3336"/>
      <c r="I61" s="3336"/>
      <c r="J61" s="3336"/>
      <c r="K61" s="3336"/>
      <c r="L61" s="3336"/>
      <c r="M61" s="3336"/>
      <c r="N61" s="3336"/>
    </row>
    <row r="62" spans="1:14" ht="19.5" customHeight="1">
      <c r="A62" s="30" t="s">
        <v>198</v>
      </c>
      <c r="B62" s="30" t="s">
        <v>198</v>
      </c>
      <c r="C62" s="30" t="s">
        <v>198</v>
      </c>
      <c r="D62" s="30" t="s">
        <v>198</v>
      </c>
      <c r="E62" s="30" t="s">
        <v>198</v>
      </c>
      <c r="F62" s="30" t="s">
        <v>198</v>
      </c>
      <c r="G62" s="3336"/>
      <c r="H62" s="3336"/>
      <c r="I62" s="3336"/>
      <c r="J62" s="3336"/>
      <c r="K62" s="3336"/>
      <c r="L62" s="3336"/>
      <c r="M62" s="3336"/>
      <c r="N62" s="3336"/>
    </row>
    <row r="63" spans="1:14" ht="19.5" customHeight="1">
      <c r="A63" s="30" t="s">
        <v>72</v>
      </c>
      <c r="B63" s="30" t="s">
        <v>72</v>
      </c>
      <c r="C63" s="30" t="s">
        <v>72</v>
      </c>
      <c r="D63" s="30" t="s">
        <v>72</v>
      </c>
      <c r="E63" s="30" t="s">
        <v>72</v>
      </c>
      <c r="F63" s="30" t="s">
        <v>72</v>
      </c>
      <c r="G63" s="3336"/>
      <c r="H63" s="3336"/>
      <c r="I63" s="3336"/>
      <c r="J63" s="3336"/>
      <c r="K63" s="3336"/>
      <c r="L63" s="3336"/>
      <c r="M63" s="3336"/>
      <c r="N63" s="3336"/>
    </row>
    <row r="64" spans="1:14" ht="19.5" customHeight="1">
      <c r="A64" s="30" t="s">
        <v>199</v>
      </c>
      <c r="B64" s="30" t="s">
        <v>199</v>
      </c>
      <c r="C64" s="30" t="s">
        <v>199</v>
      </c>
      <c r="D64" s="30" t="s">
        <v>199</v>
      </c>
      <c r="E64" s="30" t="s">
        <v>199</v>
      </c>
      <c r="F64" s="30" t="s">
        <v>199</v>
      </c>
      <c r="G64" s="3336"/>
      <c r="H64" s="3336"/>
      <c r="I64" s="3336"/>
      <c r="J64" s="3336"/>
      <c r="K64" s="3336"/>
      <c r="L64" s="3336"/>
      <c r="M64" s="3336"/>
      <c r="N64" s="3336"/>
    </row>
    <row r="65" spans="1:14" ht="19.5" customHeight="1">
      <c r="A65" s="30" t="s">
        <v>49</v>
      </c>
      <c r="B65" s="30" t="s">
        <v>49</v>
      </c>
      <c r="C65" s="30" t="s">
        <v>49</v>
      </c>
      <c r="D65" s="30" t="s">
        <v>49</v>
      </c>
      <c r="E65" s="30" t="s">
        <v>49</v>
      </c>
      <c r="F65" s="30" t="s">
        <v>49</v>
      </c>
      <c r="G65" s="3336"/>
      <c r="H65" s="3336"/>
      <c r="I65" s="3336"/>
      <c r="J65" s="3336"/>
      <c r="K65" s="3336"/>
      <c r="L65" s="3336"/>
      <c r="M65" s="3336"/>
      <c r="N65" s="3336"/>
    </row>
    <row r="66" spans="1:14" ht="19.5" customHeight="1">
      <c r="A66" s="33" t="s">
        <v>200</v>
      </c>
      <c r="B66" s="33" t="s">
        <v>200</v>
      </c>
      <c r="C66" s="33" t="s">
        <v>200</v>
      </c>
      <c r="D66" s="33" t="s">
        <v>200</v>
      </c>
      <c r="E66" s="33" t="s">
        <v>200</v>
      </c>
      <c r="F66" s="33" t="s">
        <v>200</v>
      </c>
      <c r="G66" s="3336"/>
      <c r="H66" s="3336"/>
      <c r="I66" s="3336"/>
      <c r="J66" s="3336"/>
      <c r="K66" s="3336"/>
      <c r="L66" s="3336"/>
      <c r="M66" s="3336"/>
      <c r="N66" s="3336"/>
    </row>
    <row r="67" spans="1:14" ht="19.5" customHeight="1">
      <c r="A67" s="33" t="s">
        <v>201</v>
      </c>
      <c r="B67" s="33" t="s">
        <v>201</v>
      </c>
      <c r="C67" s="33" t="s">
        <v>201</v>
      </c>
      <c r="D67" s="33" t="s">
        <v>201</v>
      </c>
      <c r="E67" s="33" t="s">
        <v>201</v>
      </c>
      <c r="F67" s="33" t="s">
        <v>201</v>
      </c>
      <c r="G67" s="3336"/>
      <c r="H67" s="3336"/>
      <c r="I67" s="3336"/>
      <c r="J67" s="3336"/>
      <c r="K67" s="3336"/>
      <c r="L67" s="3336"/>
      <c r="M67" s="3336"/>
      <c r="N67" s="3336"/>
    </row>
    <row r="68" spans="1:14" ht="19.5" customHeight="1">
      <c r="A68" s="33" t="s">
        <v>202</v>
      </c>
      <c r="B68" s="33" t="s">
        <v>202</v>
      </c>
      <c r="C68" s="33" t="s">
        <v>202</v>
      </c>
      <c r="D68" s="33" t="s">
        <v>202</v>
      </c>
      <c r="E68" s="33" t="s">
        <v>202</v>
      </c>
      <c r="F68" s="33" t="s">
        <v>202</v>
      </c>
      <c r="G68" s="3336"/>
      <c r="H68" s="3336"/>
      <c r="I68" s="3336"/>
      <c r="J68" s="3336"/>
      <c r="K68" s="3336"/>
      <c r="L68" s="3336"/>
      <c r="M68" s="3336"/>
      <c r="N68" s="3336"/>
    </row>
    <row r="69" spans="1:14" ht="19.5" customHeight="1">
      <c r="A69" s="33" t="s">
        <v>203</v>
      </c>
      <c r="B69" s="33" t="s">
        <v>203</v>
      </c>
      <c r="C69" s="33" t="s">
        <v>203</v>
      </c>
      <c r="D69" s="33" t="s">
        <v>203</v>
      </c>
      <c r="E69" s="33" t="s">
        <v>203</v>
      </c>
      <c r="F69" s="33" t="s">
        <v>203</v>
      </c>
      <c r="G69" s="3336"/>
      <c r="H69" s="3336"/>
      <c r="I69" s="3336"/>
      <c r="J69" s="3336"/>
      <c r="K69" s="3336"/>
      <c r="L69" s="3336"/>
      <c r="M69" s="3336"/>
      <c r="N69" s="3336"/>
    </row>
    <row r="70" spans="1:14" ht="19.5" customHeight="1">
      <c r="A70" s="30" t="s">
        <v>47</v>
      </c>
      <c r="B70" s="30" t="s">
        <v>47</v>
      </c>
      <c r="C70" s="30" t="s">
        <v>47</v>
      </c>
      <c r="D70" s="30" t="s">
        <v>47</v>
      </c>
      <c r="E70" s="30" t="s">
        <v>47</v>
      </c>
      <c r="F70" s="30" t="s">
        <v>47</v>
      </c>
      <c r="G70" s="30" t="s">
        <v>47</v>
      </c>
      <c r="H70" s="30" t="s">
        <v>47</v>
      </c>
      <c r="I70" s="30" t="s">
        <v>47</v>
      </c>
      <c r="J70" s="30" t="s">
        <v>47</v>
      </c>
      <c r="K70" s="30" t="s">
        <v>47</v>
      </c>
      <c r="L70" s="30" t="s">
        <v>47</v>
      </c>
      <c r="M70" s="30" t="s">
        <v>47</v>
      </c>
      <c r="N70" s="3334" t="s">
        <v>204</v>
      </c>
    </row>
    <row r="71" spans="1:14" ht="19.5" customHeight="1" thickBot="1">
      <c r="A71" s="38" t="s">
        <v>205</v>
      </c>
      <c r="B71" s="38" t="s">
        <v>205</v>
      </c>
      <c r="C71" s="38" t="s">
        <v>205</v>
      </c>
      <c r="D71" s="38" t="s">
        <v>205</v>
      </c>
      <c r="E71" s="38" t="s">
        <v>205</v>
      </c>
      <c r="F71" s="38" t="s">
        <v>205</v>
      </c>
      <c r="G71" s="38" t="s">
        <v>205</v>
      </c>
      <c r="H71" s="38" t="s">
        <v>205</v>
      </c>
      <c r="I71" s="38" t="s">
        <v>205</v>
      </c>
      <c r="J71" s="38" t="s">
        <v>205</v>
      </c>
      <c r="K71" s="38" t="s">
        <v>205</v>
      </c>
      <c r="L71" s="38" t="s">
        <v>205</v>
      </c>
      <c r="M71" s="38" t="s">
        <v>205</v>
      </c>
      <c r="N71" s="3335"/>
    </row>
    <row r="72" spans="1:14" ht="19.5" customHeight="1" thickTop="1">
      <c r="A72" s="39" t="s">
        <v>206</v>
      </c>
      <c r="B72" s="39" t="s">
        <v>207</v>
      </c>
      <c r="C72" s="39" t="s">
        <v>208</v>
      </c>
      <c r="D72" s="39" t="s">
        <v>209</v>
      </c>
      <c r="E72" s="39" t="s">
        <v>210</v>
      </c>
      <c r="F72" s="39" t="s">
        <v>211</v>
      </c>
      <c r="G72" s="39" t="s">
        <v>212</v>
      </c>
      <c r="H72" s="39" t="s">
        <v>213</v>
      </c>
      <c r="I72" s="39" t="s">
        <v>214</v>
      </c>
      <c r="J72" s="39" t="s">
        <v>214</v>
      </c>
      <c r="K72" s="39" t="s">
        <v>214</v>
      </c>
      <c r="L72" s="39" t="s">
        <v>215</v>
      </c>
      <c r="M72" s="39" t="s">
        <v>216</v>
      </c>
      <c r="N72" s="39" t="s">
        <v>217</v>
      </c>
    </row>
    <row r="73" spans="1:14" ht="19.5" customHeight="1">
      <c r="A73" s="40" t="s">
        <v>218</v>
      </c>
      <c r="N73" s="41" t="s">
        <v>219</v>
      </c>
    </row>
    <row r="74" spans="1:14">
      <c r="A74" s="42"/>
    </row>
    <row r="75" spans="1:14">
      <c r="N75" s="41"/>
    </row>
    <row r="76" spans="1:14">
      <c r="N76" s="41"/>
    </row>
  </sheetData>
  <mergeCells count="132">
    <mergeCell ref="I9:I12"/>
    <mergeCell ref="J9:J12"/>
    <mergeCell ref="K9:K12"/>
    <mergeCell ref="L9:L12"/>
    <mergeCell ref="M9:M12"/>
    <mergeCell ref="N9:N12"/>
    <mergeCell ref="C9:C12"/>
    <mergeCell ref="D9:D12"/>
    <mergeCell ref="E9:E12"/>
    <mergeCell ref="F9:F12"/>
    <mergeCell ref="G9:G12"/>
    <mergeCell ref="H9:H12"/>
    <mergeCell ref="E20:E21"/>
    <mergeCell ref="F20:F21"/>
    <mergeCell ref="G20:G21"/>
    <mergeCell ref="H20:H21"/>
    <mergeCell ref="I20:I21"/>
    <mergeCell ref="J20:J21"/>
    <mergeCell ref="E13:E15"/>
    <mergeCell ref="F13:F15"/>
    <mergeCell ref="G13:G15"/>
    <mergeCell ref="H13:H15"/>
    <mergeCell ref="I13:I15"/>
    <mergeCell ref="J13:J15"/>
    <mergeCell ref="K20:K21"/>
    <mergeCell ref="L20:L21"/>
    <mergeCell ref="M20:M21"/>
    <mergeCell ref="N20:N21"/>
    <mergeCell ref="L25:L26"/>
    <mergeCell ref="M25:M26"/>
    <mergeCell ref="N25:N26"/>
    <mergeCell ref="K13:K15"/>
    <mergeCell ref="L13:L15"/>
    <mergeCell ref="M13:M15"/>
    <mergeCell ref="N13:N15"/>
    <mergeCell ref="K29:K31"/>
    <mergeCell ref="L29:L32"/>
    <mergeCell ref="M29:M32"/>
    <mergeCell ref="N29:N32"/>
    <mergeCell ref="M33:M34"/>
    <mergeCell ref="N33:N34"/>
    <mergeCell ref="N27:N28"/>
    <mergeCell ref="B29:B30"/>
    <mergeCell ref="C29:C30"/>
    <mergeCell ref="D29:D30"/>
    <mergeCell ref="E29:E30"/>
    <mergeCell ref="F29:F30"/>
    <mergeCell ref="G29:G30"/>
    <mergeCell ref="H29:H30"/>
    <mergeCell ref="I29:I31"/>
    <mergeCell ref="J29:J31"/>
    <mergeCell ref="L35:L36"/>
    <mergeCell ref="M35:M36"/>
    <mergeCell ref="N35:N36"/>
    <mergeCell ref="F37:F38"/>
    <mergeCell ref="G37:G38"/>
    <mergeCell ref="H37:H38"/>
    <mergeCell ref="I37:I38"/>
    <mergeCell ref="J37:J38"/>
    <mergeCell ref="K37:K39"/>
    <mergeCell ref="L37:L39"/>
    <mergeCell ref="M37:M39"/>
    <mergeCell ref="N37:N39"/>
    <mergeCell ref="H41:H42"/>
    <mergeCell ref="I41:I42"/>
    <mergeCell ref="J41:J42"/>
    <mergeCell ref="K41:K42"/>
    <mergeCell ref="L41:L42"/>
    <mergeCell ref="M41:M42"/>
    <mergeCell ref="N41:N42"/>
    <mergeCell ref="I43:I44"/>
    <mergeCell ref="J43:J44"/>
    <mergeCell ref="K43:K44"/>
    <mergeCell ref="L43:L44"/>
    <mergeCell ref="M43:M44"/>
    <mergeCell ref="N43:N44"/>
    <mergeCell ref="C43:C44"/>
    <mergeCell ref="D43:D44"/>
    <mergeCell ref="E43:E44"/>
    <mergeCell ref="F43:F44"/>
    <mergeCell ref="G43:G44"/>
    <mergeCell ref="H43:H44"/>
    <mergeCell ref="K45:K47"/>
    <mergeCell ref="L45:L47"/>
    <mergeCell ref="M45:M47"/>
    <mergeCell ref="N45:N47"/>
    <mergeCell ref="D48:D49"/>
    <mergeCell ref="E48:E49"/>
    <mergeCell ref="F48:F49"/>
    <mergeCell ref="G48:G49"/>
    <mergeCell ref="H48:H49"/>
    <mergeCell ref="I48:I49"/>
    <mergeCell ref="E45:E47"/>
    <mergeCell ref="F45:F47"/>
    <mergeCell ref="G45:G47"/>
    <mergeCell ref="H45:H47"/>
    <mergeCell ref="I45:I47"/>
    <mergeCell ref="J45:J47"/>
    <mergeCell ref="J48:J49"/>
    <mergeCell ref="K48:K49"/>
    <mergeCell ref="L48:L49"/>
    <mergeCell ref="M48:M49"/>
    <mergeCell ref="N48:N49"/>
    <mergeCell ref="N50:N51"/>
    <mergeCell ref="E53:E57"/>
    <mergeCell ref="F53:F57"/>
    <mergeCell ref="G53:G57"/>
    <mergeCell ref="H53:H57"/>
    <mergeCell ref="I53:I57"/>
    <mergeCell ref="N58:N69"/>
    <mergeCell ref="E50:E51"/>
    <mergeCell ref="F50:F51"/>
    <mergeCell ref="G50:G51"/>
    <mergeCell ref="H50:H51"/>
    <mergeCell ref="I50:I51"/>
    <mergeCell ref="J50:J51"/>
    <mergeCell ref="K50:K51"/>
    <mergeCell ref="L50:L51"/>
    <mergeCell ref="M50:M51"/>
    <mergeCell ref="N70:N71"/>
    <mergeCell ref="J53:J57"/>
    <mergeCell ref="K53:K57"/>
    <mergeCell ref="L53:L57"/>
    <mergeCell ref="M53:M57"/>
    <mergeCell ref="N53:N57"/>
    <mergeCell ref="G58:G69"/>
    <mergeCell ref="H58:H69"/>
    <mergeCell ref="I58:I69"/>
    <mergeCell ref="J58:J69"/>
    <mergeCell ref="K58:K69"/>
    <mergeCell ref="L58:L69"/>
    <mergeCell ref="M58:M69"/>
  </mergeCells>
  <phoneticPr fontId="1"/>
  <pageMargins left="0.7" right="0.7" top="0.75" bottom="0.75" header="0.3" footer="0.3"/>
  <pageSetup paperSize="9" scale="31"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2D56E-940B-4A22-8D7B-A54BAF3A636A}">
  <sheetPr>
    <pageSetUpPr fitToPage="1"/>
  </sheetPr>
  <dimension ref="A1:S53"/>
  <sheetViews>
    <sheetView view="pageBreakPreview" zoomScale="70" zoomScaleNormal="100" zoomScaleSheetLayoutView="70" workbookViewId="0">
      <selection activeCell="N35" sqref="N35:N39"/>
    </sheetView>
  </sheetViews>
  <sheetFormatPr defaultRowHeight="13"/>
  <cols>
    <col min="1" max="1" width="10.26953125" customWidth="1"/>
    <col min="2" max="3" width="10.08984375" customWidth="1"/>
    <col min="4" max="4" width="8.6328125" customWidth="1"/>
    <col min="5" max="5" width="9.6328125" customWidth="1"/>
    <col min="6" max="6" width="10.6328125" customWidth="1"/>
    <col min="7" max="7" width="9.6328125" customWidth="1"/>
    <col min="8" max="8" width="8.6328125" customWidth="1"/>
    <col min="9" max="9" width="10.6328125" customWidth="1"/>
    <col min="10" max="10" width="9.6328125" customWidth="1"/>
    <col min="11" max="11" width="8.6328125" customWidth="1"/>
    <col min="12" max="12" width="10.6328125" customWidth="1"/>
    <col min="13" max="13" width="9.6328125" customWidth="1"/>
    <col min="14" max="14" width="8.6328125" customWidth="1"/>
    <col min="15" max="15" width="10.6328125" customWidth="1"/>
    <col min="16" max="16" width="9.6328125" customWidth="1"/>
    <col min="17" max="17" width="8.6328125" customWidth="1"/>
    <col min="18" max="18" width="10.6328125" customWidth="1"/>
    <col min="19" max="19" width="9.6328125" customWidth="1"/>
  </cols>
  <sheetData>
    <row r="1" spans="1:19" ht="16.5" customHeight="1">
      <c r="A1" s="466" t="s">
        <v>1144</v>
      </c>
    </row>
    <row r="2" spans="1:19" ht="16.5" customHeight="1" thickBot="1">
      <c r="G2" s="462"/>
      <c r="M2" s="462"/>
      <c r="Q2" t="s">
        <v>932</v>
      </c>
      <c r="R2" s="3573" t="s">
        <v>933</v>
      </c>
      <c r="S2" s="3573"/>
    </row>
    <row r="3" spans="1:19" ht="16.5" customHeight="1">
      <c r="A3" s="3574" t="s">
        <v>1145</v>
      </c>
      <c r="B3" s="3576" t="s">
        <v>224</v>
      </c>
      <c r="C3" s="3578" t="s">
        <v>1146</v>
      </c>
      <c r="D3" s="3791" t="s">
        <v>1147</v>
      </c>
      <c r="E3" s="3792"/>
      <c r="F3" s="3792"/>
      <c r="G3" s="3793"/>
      <c r="H3" s="3791" t="s">
        <v>1016</v>
      </c>
      <c r="I3" s="3794"/>
      <c r="J3" s="3795"/>
      <c r="K3" s="3796" t="s">
        <v>1016</v>
      </c>
      <c r="L3" s="3794"/>
      <c r="M3" s="3797"/>
      <c r="N3" s="3791" t="s">
        <v>1016</v>
      </c>
      <c r="O3" s="3794"/>
      <c r="P3" s="3797"/>
      <c r="Q3" s="3791" t="s">
        <v>1016</v>
      </c>
      <c r="R3" s="3794"/>
      <c r="S3" s="3795"/>
    </row>
    <row r="4" spans="1:19" ht="24" customHeight="1">
      <c r="A4" s="3575"/>
      <c r="B4" s="3734"/>
      <c r="C4" s="3579"/>
      <c r="D4" s="889" t="s">
        <v>1018</v>
      </c>
      <c r="E4" s="890" t="s">
        <v>1019</v>
      </c>
      <c r="F4" s="890" t="s">
        <v>1020</v>
      </c>
      <c r="G4" s="891" t="s">
        <v>1021</v>
      </c>
      <c r="H4" s="889" t="s">
        <v>1018</v>
      </c>
      <c r="I4" s="892" t="s">
        <v>1020</v>
      </c>
      <c r="J4" s="559" t="s">
        <v>1021</v>
      </c>
      <c r="K4" s="893" t="s">
        <v>1018</v>
      </c>
      <c r="L4" s="892" t="s">
        <v>1020</v>
      </c>
      <c r="M4" s="561" t="s">
        <v>1021</v>
      </c>
      <c r="N4" s="889" t="s">
        <v>1018</v>
      </c>
      <c r="O4" s="892" t="s">
        <v>1020</v>
      </c>
      <c r="P4" s="561" t="s">
        <v>1021</v>
      </c>
      <c r="Q4" s="889" t="s">
        <v>1018</v>
      </c>
      <c r="R4" s="892" t="s">
        <v>1020</v>
      </c>
      <c r="S4" s="559" t="s">
        <v>1021</v>
      </c>
    </row>
    <row r="5" spans="1:19" ht="15" customHeight="1">
      <c r="A5" s="3813" t="s">
        <v>457</v>
      </c>
      <c r="B5" s="3816" t="s">
        <v>260</v>
      </c>
      <c r="C5" s="894" t="s">
        <v>1148</v>
      </c>
      <c r="D5" s="3851">
        <v>594.29999999999995</v>
      </c>
      <c r="E5" s="895" t="s">
        <v>1149</v>
      </c>
      <c r="F5" s="895" t="s">
        <v>1149</v>
      </c>
      <c r="G5" s="572">
        <v>44285</v>
      </c>
      <c r="H5" s="3854"/>
      <c r="I5" s="896"/>
      <c r="J5" s="583"/>
      <c r="K5" s="3857"/>
      <c r="L5" s="896"/>
      <c r="M5" s="588"/>
      <c r="N5" s="3844"/>
      <c r="O5" s="896"/>
      <c r="P5" s="588"/>
      <c r="Q5" s="3844"/>
      <c r="R5" s="896"/>
      <c r="S5" s="583"/>
    </row>
    <row r="6" spans="1:19" ht="15" customHeight="1">
      <c r="A6" s="3814"/>
      <c r="B6" s="3686"/>
      <c r="C6" s="633" t="s">
        <v>1150</v>
      </c>
      <c r="D6" s="3852"/>
      <c r="E6" s="941">
        <v>79100</v>
      </c>
      <c r="F6" s="898">
        <v>49200</v>
      </c>
      <c r="G6" s="580" t="s">
        <v>1070</v>
      </c>
      <c r="H6" s="3855"/>
      <c r="I6" s="896"/>
      <c r="J6" s="583"/>
      <c r="K6" s="3858"/>
      <c r="L6" s="896"/>
      <c r="M6" s="588"/>
      <c r="N6" s="3845"/>
      <c r="O6" s="896"/>
      <c r="P6" s="588"/>
      <c r="Q6" s="3845"/>
      <c r="R6" s="896"/>
      <c r="S6" s="583"/>
    </row>
    <row r="7" spans="1:19" ht="15" customHeight="1">
      <c r="A7" s="3814"/>
      <c r="B7" s="3686"/>
      <c r="C7" s="633" t="s">
        <v>1151</v>
      </c>
      <c r="D7" s="3853"/>
      <c r="E7" s="896"/>
      <c r="F7" s="898">
        <v>-300</v>
      </c>
      <c r="G7" s="587" t="s">
        <v>1152</v>
      </c>
      <c r="H7" s="3856"/>
      <c r="I7" s="896"/>
      <c r="J7" s="583"/>
      <c r="K7" s="3859"/>
      <c r="L7" s="896"/>
      <c r="M7" s="588"/>
      <c r="N7" s="3846"/>
      <c r="O7" s="896"/>
      <c r="P7" s="588"/>
      <c r="Q7" s="3846"/>
      <c r="R7" s="896"/>
      <c r="S7" s="583"/>
    </row>
    <row r="8" spans="1:19" ht="15" customHeight="1">
      <c r="A8" s="3814"/>
      <c r="B8" s="632" t="s">
        <v>262</v>
      </c>
      <c r="C8" s="633"/>
      <c r="D8" s="957">
        <v>424.7</v>
      </c>
      <c r="E8" s="896"/>
      <c r="F8" s="896"/>
      <c r="G8" s="588"/>
      <c r="H8" s="958"/>
      <c r="I8" s="896"/>
      <c r="J8" s="583"/>
      <c r="K8" s="959"/>
      <c r="L8" s="896"/>
      <c r="M8" s="588"/>
      <c r="N8" s="960"/>
      <c r="O8" s="896"/>
      <c r="P8" s="588"/>
      <c r="Q8" s="960"/>
      <c r="R8" s="896"/>
      <c r="S8" s="583"/>
    </row>
    <row r="9" spans="1:19" ht="15" customHeight="1">
      <c r="A9" s="3815"/>
      <c r="B9" s="597" t="s">
        <v>1153</v>
      </c>
      <c r="C9" s="598"/>
      <c r="D9" s="961">
        <f>SUM(D5:D8)</f>
        <v>1019</v>
      </c>
      <c r="E9" s="903"/>
      <c r="F9" s="903"/>
      <c r="G9" s="607"/>
      <c r="H9" s="962"/>
      <c r="I9" s="903"/>
      <c r="J9" s="605"/>
      <c r="K9" s="963"/>
      <c r="L9" s="903"/>
      <c r="M9" s="607"/>
      <c r="N9" s="964"/>
      <c r="O9" s="903"/>
      <c r="P9" s="607"/>
      <c r="Q9" s="964"/>
      <c r="R9" s="903"/>
      <c r="S9" s="605"/>
    </row>
    <row r="10" spans="1:19" ht="15" customHeight="1">
      <c r="A10" s="3606" t="s">
        <v>1154</v>
      </c>
      <c r="B10" s="609" t="s">
        <v>265</v>
      </c>
      <c r="C10" s="610"/>
      <c r="D10" s="965">
        <v>1139.5999999999999</v>
      </c>
      <c r="E10" s="895" t="s">
        <v>1155</v>
      </c>
      <c r="F10" s="895" t="s">
        <v>1155</v>
      </c>
      <c r="G10" s="572">
        <v>44285</v>
      </c>
      <c r="H10" s="966"/>
      <c r="I10" s="895"/>
      <c r="J10" s="574"/>
      <c r="K10" s="967"/>
      <c r="L10" s="895"/>
      <c r="M10" s="739"/>
      <c r="N10" s="968"/>
      <c r="O10" s="895"/>
      <c r="P10" s="739"/>
      <c r="Q10" s="968"/>
      <c r="R10" s="895"/>
      <c r="S10" s="574"/>
    </row>
    <row r="11" spans="1:19" ht="15" customHeight="1">
      <c r="A11" s="3682"/>
      <c r="B11" s="632" t="s">
        <v>267</v>
      </c>
      <c r="C11" s="633"/>
      <c r="D11" s="969">
        <v>536.5</v>
      </c>
      <c r="E11" s="941">
        <v>98900</v>
      </c>
      <c r="F11" s="941">
        <v>49200</v>
      </c>
      <c r="G11" s="580" t="s">
        <v>1070</v>
      </c>
      <c r="H11" s="970"/>
      <c r="I11" s="896"/>
      <c r="J11" s="583"/>
      <c r="K11" s="959"/>
      <c r="L11" s="896"/>
      <c r="M11" s="588"/>
      <c r="N11" s="960"/>
      <c r="O11" s="896"/>
      <c r="P11" s="588"/>
      <c r="Q11" s="960"/>
      <c r="R11" s="896"/>
      <c r="S11" s="583"/>
    </row>
    <row r="12" spans="1:19" ht="15" customHeight="1">
      <c r="A12" s="3687"/>
      <c r="B12" s="597" t="s">
        <v>1153</v>
      </c>
      <c r="C12" s="598"/>
      <c r="D12" s="961">
        <v>1676.1</v>
      </c>
      <c r="E12" s="903"/>
      <c r="F12" s="910">
        <v>-900</v>
      </c>
      <c r="G12" s="628" t="s">
        <v>1156</v>
      </c>
      <c r="H12" s="971"/>
      <c r="I12" s="903"/>
      <c r="J12" s="605"/>
      <c r="K12" s="963"/>
      <c r="L12" s="903"/>
      <c r="M12" s="607"/>
      <c r="N12" s="964"/>
      <c r="O12" s="903"/>
      <c r="P12" s="607"/>
      <c r="Q12" s="964"/>
      <c r="R12" s="903"/>
      <c r="S12" s="605"/>
    </row>
    <row r="13" spans="1:19" ht="15" customHeight="1">
      <c r="A13" s="3663" t="s">
        <v>274</v>
      </c>
      <c r="B13" s="3612" t="s">
        <v>275</v>
      </c>
      <c r="C13" s="563"/>
      <c r="D13" s="3847">
        <v>1043.4000000000001</v>
      </c>
      <c r="E13" s="895" t="s">
        <v>1157</v>
      </c>
      <c r="F13" s="895" t="s">
        <v>1157</v>
      </c>
      <c r="G13" s="572">
        <v>44285</v>
      </c>
      <c r="H13" s="3848"/>
      <c r="I13" s="895"/>
      <c r="J13" s="864"/>
      <c r="K13" s="3849"/>
      <c r="L13" s="895"/>
      <c r="M13" s="739"/>
      <c r="N13" s="3850"/>
      <c r="O13" s="895"/>
      <c r="P13" s="739"/>
      <c r="Q13" s="3850"/>
      <c r="R13" s="895"/>
      <c r="S13" s="574"/>
    </row>
    <row r="14" spans="1:19" ht="15" customHeight="1">
      <c r="A14" s="3662"/>
      <c r="B14" s="3613"/>
      <c r="C14" s="753"/>
      <c r="D14" s="3802"/>
      <c r="E14" s="941">
        <v>49300</v>
      </c>
      <c r="F14" s="941">
        <v>30900</v>
      </c>
      <c r="G14" s="580" t="s">
        <v>1070</v>
      </c>
      <c r="H14" s="3805"/>
      <c r="I14" s="896"/>
      <c r="J14" s="578"/>
      <c r="K14" s="3808"/>
      <c r="L14" s="896"/>
      <c r="M14" s="588"/>
      <c r="N14" s="3811"/>
      <c r="O14" s="896"/>
      <c r="P14" s="588"/>
      <c r="Q14" s="3811"/>
      <c r="R14" s="896"/>
      <c r="S14" s="583"/>
    </row>
    <row r="15" spans="1:19" ht="15" customHeight="1">
      <c r="A15" s="3575"/>
      <c r="B15" s="3577"/>
      <c r="C15" s="754"/>
      <c r="D15" s="3803"/>
      <c r="E15" s="903"/>
      <c r="F15" s="910">
        <v>-600</v>
      </c>
      <c r="G15" s="587" t="s">
        <v>1158</v>
      </c>
      <c r="H15" s="3806"/>
      <c r="I15" s="910"/>
      <c r="J15" s="626"/>
      <c r="K15" s="3809"/>
      <c r="L15" s="903"/>
      <c r="M15" s="607"/>
      <c r="N15" s="3812"/>
      <c r="O15" s="903"/>
      <c r="P15" s="607"/>
      <c r="Q15" s="3812"/>
      <c r="R15" s="903"/>
      <c r="S15" s="605"/>
    </row>
    <row r="16" spans="1:19" ht="15" customHeight="1">
      <c r="A16" s="3606" t="s">
        <v>1159</v>
      </c>
      <c r="B16" s="609" t="s">
        <v>269</v>
      </c>
      <c r="C16" s="610"/>
      <c r="D16" s="972">
        <v>1366.8</v>
      </c>
      <c r="E16" s="895" t="s">
        <v>1157</v>
      </c>
      <c r="F16" s="895" t="s">
        <v>1157</v>
      </c>
      <c r="G16" s="973" t="s">
        <v>717</v>
      </c>
      <c r="H16" s="965"/>
      <c r="I16" s="895"/>
      <c r="J16" s="570"/>
      <c r="K16" s="967"/>
      <c r="L16" s="895"/>
      <c r="M16" s="739"/>
      <c r="N16" s="968"/>
      <c r="O16" s="895"/>
      <c r="P16" s="739"/>
      <c r="Q16" s="968"/>
      <c r="R16" s="895"/>
      <c r="S16" s="574"/>
    </row>
    <row r="17" spans="1:19" ht="15" customHeight="1">
      <c r="A17" s="3682"/>
      <c r="B17" s="632" t="s">
        <v>271</v>
      </c>
      <c r="C17" s="633"/>
      <c r="D17" s="974">
        <v>3188.2</v>
      </c>
      <c r="E17" s="941">
        <v>348500</v>
      </c>
      <c r="F17" s="941">
        <v>296500</v>
      </c>
      <c r="G17" s="580" t="s">
        <v>950</v>
      </c>
      <c r="H17" s="969"/>
      <c r="I17" s="975"/>
      <c r="J17" s="578"/>
      <c r="K17" s="959"/>
      <c r="L17" s="896"/>
      <c r="M17" s="588"/>
      <c r="N17" s="960"/>
      <c r="O17" s="896"/>
      <c r="P17" s="588"/>
      <c r="Q17" s="960"/>
      <c r="R17" s="896"/>
      <c r="S17" s="583"/>
    </row>
    <row r="18" spans="1:19" ht="15" customHeight="1">
      <c r="A18" s="3682"/>
      <c r="B18" s="632" t="s">
        <v>272</v>
      </c>
      <c r="C18" s="633"/>
      <c r="D18" s="974">
        <v>785.6</v>
      </c>
      <c r="E18" s="896"/>
      <c r="F18" s="898">
        <v>-400</v>
      </c>
      <c r="G18" s="587" t="s">
        <v>960</v>
      </c>
      <c r="H18" s="969"/>
      <c r="I18" s="898"/>
      <c r="J18" s="585"/>
      <c r="K18" s="959"/>
      <c r="L18" s="896"/>
      <c r="M18" s="588"/>
      <c r="N18" s="960"/>
      <c r="O18" s="896"/>
      <c r="P18" s="588"/>
      <c r="Q18" s="960"/>
      <c r="R18" s="896"/>
      <c r="S18" s="583"/>
    </row>
    <row r="19" spans="1:19" ht="15" customHeight="1">
      <c r="A19" s="3682"/>
      <c r="B19" s="632" t="s">
        <v>273</v>
      </c>
      <c r="C19" s="633"/>
      <c r="D19" s="974">
        <v>534</v>
      </c>
      <c r="E19" s="896"/>
      <c r="F19" s="896"/>
      <c r="G19" s="588"/>
      <c r="H19" s="969"/>
      <c r="I19" s="896"/>
      <c r="J19" s="583"/>
      <c r="K19" s="959"/>
      <c r="L19" s="896"/>
      <c r="M19" s="588"/>
      <c r="N19" s="960"/>
      <c r="O19" s="896"/>
      <c r="P19" s="588"/>
      <c r="Q19" s="960"/>
      <c r="R19" s="896"/>
      <c r="S19" s="583"/>
    </row>
    <row r="20" spans="1:19" ht="15" customHeight="1">
      <c r="A20" s="3687"/>
      <c r="B20" s="597" t="s">
        <v>1153</v>
      </c>
      <c r="C20" s="598"/>
      <c r="D20" s="976">
        <f>SUM(D16:D19)</f>
        <v>5874.6</v>
      </c>
      <c r="E20" s="903"/>
      <c r="F20" s="903"/>
      <c r="G20" s="607"/>
      <c r="H20" s="961"/>
      <c r="I20" s="903"/>
      <c r="J20" s="605"/>
      <c r="K20" s="963"/>
      <c r="L20" s="903"/>
      <c r="M20" s="607"/>
      <c r="N20" s="964"/>
      <c r="O20" s="903"/>
      <c r="P20" s="607"/>
      <c r="Q20" s="964"/>
      <c r="R20" s="903"/>
      <c r="S20" s="605"/>
    </row>
    <row r="21" spans="1:19" ht="15" customHeight="1">
      <c r="A21" s="641" t="s">
        <v>962</v>
      </c>
      <c r="B21" s="3612" t="s">
        <v>21</v>
      </c>
      <c r="C21" s="610" t="s">
        <v>21</v>
      </c>
      <c r="D21" s="3860">
        <v>5932.6</v>
      </c>
      <c r="E21" s="895" t="s">
        <v>1157</v>
      </c>
      <c r="F21" s="895" t="s">
        <v>1157</v>
      </c>
      <c r="G21" s="572">
        <v>44285</v>
      </c>
      <c r="H21" s="3862">
        <v>5934.4</v>
      </c>
      <c r="I21" s="895" t="s">
        <v>1157</v>
      </c>
      <c r="J21" s="570">
        <v>45016</v>
      </c>
      <c r="K21" s="3864"/>
      <c r="L21" s="895"/>
      <c r="M21" s="739"/>
      <c r="N21" s="3862"/>
      <c r="O21" s="895"/>
      <c r="P21" s="739"/>
      <c r="Q21" s="3862"/>
      <c r="R21" s="895"/>
      <c r="S21" s="574"/>
    </row>
    <row r="22" spans="1:19" ht="20.5">
      <c r="A22" s="914" t="s">
        <v>963</v>
      </c>
      <c r="B22" s="3631"/>
      <c r="C22" s="633" t="s">
        <v>23</v>
      </c>
      <c r="D22" s="3861"/>
      <c r="E22" s="941">
        <v>352900</v>
      </c>
      <c r="F22" s="941">
        <v>287200</v>
      </c>
      <c r="G22" s="580" t="s">
        <v>950</v>
      </c>
      <c r="H22" s="3863"/>
      <c r="I22" s="916">
        <v>287200</v>
      </c>
      <c r="J22" s="866" t="s">
        <v>950</v>
      </c>
      <c r="K22" s="3865"/>
      <c r="L22" s="896"/>
      <c r="M22" s="588"/>
      <c r="N22" s="3863"/>
      <c r="O22" s="896"/>
      <c r="P22" s="588"/>
      <c r="Q22" s="3863"/>
      <c r="R22" s="896"/>
      <c r="S22" s="583"/>
    </row>
    <row r="23" spans="1:19" ht="15" customHeight="1">
      <c r="A23" s="650" t="s">
        <v>962</v>
      </c>
      <c r="B23" s="3613" t="s">
        <v>22</v>
      </c>
      <c r="C23" s="619" t="s">
        <v>22</v>
      </c>
      <c r="D23" s="3861">
        <v>2303.9</v>
      </c>
      <c r="E23" s="941"/>
      <c r="F23" s="977">
        <v>-700</v>
      </c>
      <c r="G23" s="587" t="s">
        <v>1160</v>
      </c>
      <c r="H23" s="3863">
        <v>2303.9</v>
      </c>
      <c r="I23" s="898">
        <v>-700</v>
      </c>
      <c r="J23" s="578" t="s">
        <v>1161</v>
      </c>
      <c r="K23" s="3865"/>
      <c r="L23" s="896"/>
      <c r="M23" s="588"/>
      <c r="N23" s="3863"/>
      <c r="O23" s="896"/>
      <c r="P23" s="588"/>
      <c r="Q23" s="3863"/>
      <c r="R23" s="896"/>
      <c r="S23" s="583"/>
    </row>
    <row r="24" spans="1:19" ht="20.5">
      <c r="A24" s="914" t="s">
        <v>967</v>
      </c>
      <c r="B24" s="3631"/>
      <c r="C24" s="633" t="s">
        <v>168</v>
      </c>
      <c r="D24" s="3861"/>
      <c r="E24" s="941"/>
      <c r="F24" s="941"/>
      <c r="G24" s="580"/>
      <c r="H24" s="3863"/>
      <c r="I24" s="916"/>
      <c r="J24" s="578"/>
      <c r="K24" s="3865"/>
      <c r="L24" s="896"/>
      <c r="M24" s="588"/>
      <c r="N24" s="3863"/>
      <c r="O24" s="896"/>
      <c r="P24" s="588"/>
      <c r="Q24" s="3863"/>
      <c r="R24" s="896"/>
      <c r="S24" s="583"/>
    </row>
    <row r="25" spans="1:19" ht="15" customHeight="1">
      <c r="A25" s="656"/>
      <c r="B25" s="597" t="s">
        <v>953</v>
      </c>
      <c r="C25" s="598"/>
      <c r="D25" s="961">
        <f>SUM(D21:D23)</f>
        <v>8236.5</v>
      </c>
      <c r="E25" s="903"/>
      <c r="F25" s="910"/>
      <c r="G25" s="587"/>
      <c r="H25" s="961">
        <f>SUM(H21:H24)</f>
        <v>8238.2999999999993</v>
      </c>
      <c r="I25" s="910"/>
      <c r="J25" s="626"/>
      <c r="K25" s="978"/>
      <c r="L25" s="903"/>
      <c r="M25" s="607"/>
      <c r="N25" s="979"/>
      <c r="O25" s="903"/>
      <c r="P25" s="607"/>
      <c r="Q25" s="979"/>
      <c r="R25" s="903"/>
      <c r="S25" s="605"/>
    </row>
    <row r="26" spans="1:19" ht="15" customHeight="1">
      <c r="A26" s="3609" t="s">
        <v>1162</v>
      </c>
      <c r="B26" s="3765" t="s">
        <v>1163</v>
      </c>
      <c r="C26" s="693" t="s">
        <v>1163</v>
      </c>
      <c r="D26" s="931">
        <v>10480.700000000001</v>
      </c>
      <c r="E26" s="895" t="s">
        <v>1157</v>
      </c>
      <c r="F26" s="895" t="s">
        <v>1157</v>
      </c>
      <c r="G26" s="572">
        <v>44299</v>
      </c>
      <c r="H26" s="931">
        <v>10537</v>
      </c>
      <c r="I26" s="895" t="s">
        <v>1155</v>
      </c>
      <c r="J26" s="570">
        <v>44666</v>
      </c>
      <c r="K26" s="3868"/>
      <c r="L26" s="895"/>
      <c r="M26" s="572"/>
      <c r="N26" s="3870"/>
      <c r="O26" s="3829"/>
      <c r="P26" s="870"/>
      <c r="Q26" s="3870"/>
      <c r="R26" s="3829"/>
      <c r="S26" s="574"/>
    </row>
    <row r="27" spans="1:19" ht="15" customHeight="1">
      <c r="A27" s="3642"/>
      <c r="B27" s="3766"/>
      <c r="C27" s="919" t="s">
        <v>1164</v>
      </c>
      <c r="D27" s="980"/>
      <c r="E27" s="941">
        <v>661500</v>
      </c>
      <c r="F27" s="941">
        <v>614700</v>
      </c>
      <c r="G27" s="580" t="s">
        <v>1113</v>
      </c>
      <c r="H27" s="980"/>
      <c r="I27" s="941">
        <v>614700</v>
      </c>
      <c r="J27" s="583" t="s">
        <v>1113</v>
      </c>
      <c r="K27" s="3869"/>
      <c r="L27" s="941"/>
      <c r="M27" s="580"/>
      <c r="N27" s="3871"/>
      <c r="O27" s="3830"/>
      <c r="P27" s="588"/>
      <c r="Q27" s="3871"/>
      <c r="R27" s="3830"/>
      <c r="S27" s="583"/>
    </row>
    <row r="28" spans="1:19" ht="20.5">
      <c r="A28" s="676" t="s">
        <v>1165</v>
      </c>
      <c r="B28" s="3766"/>
      <c r="C28" s="921" t="s">
        <v>1166</v>
      </c>
      <c r="D28" s="980"/>
      <c r="E28" s="896"/>
      <c r="F28" s="977">
        <v>-2100</v>
      </c>
      <c r="G28" s="587" t="s">
        <v>1167</v>
      </c>
      <c r="H28" s="980"/>
      <c r="I28" s="898">
        <v>-1900</v>
      </c>
      <c r="J28" s="578" t="s">
        <v>1168</v>
      </c>
      <c r="K28" s="3869"/>
      <c r="L28" s="898"/>
      <c r="M28" s="580"/>
      <c r="N28" s="3871"/>
      <c r="O28" s="3830"/>
      <c r="P28" s="588"/>
      <c r="Q28" s="3871"/>
      <c r="R28" s="3830"/>
      <c r="S28" s="583"/>
    </row>
    <row r="29" spans="1:19" ht="20.5">
      <c r="A29" s="653" t="s">
        <v>1169</v>
      </c>
      <c r="B29" s="3767"/>
      <c r="C29" s="681" t="s">
        <v>1170</v>
      </c>
      <c r="D29" s="980"/>
      <c r="E29" s="975"/>
      <c r="F29" s="922"/>
      <c r="G29" s="588"/>
      <c r="H29" s="980"/>
      <c r="I29" s="922"/>
      <c r="J29" s="583"/>
      <c r="K29" s="3869"/>
      <c r="L29" s="922"/>
      <c r="M29" s="580"/>
      <c r="N29" s="3871"/>
      <c r="O29" s="3830"/>
      <c r="P29" s="588"/>
      <c r="Q29" s="3871"/>
      <c r="R29" s="3830"/>
      <c r="S29" s="583"/>
    </row>
    <row r="30" spans="1:19" ht="15" customHeight="1">
      <c r="A30" s="3663" t="s">
        <v>121</v>
      </c>
      <c r="B30" s="3705" t="s">
        <v>27</v>
      </c>
      <c r="C30" s="765" t="s">
        <v>27</v>
      </c>
      <c r="D30" s="3866">
        <v>2038.9</v>
      </c>
      <c r="E30" s="895" t="s">
        <v>1157</v>
      </c>
      <c r="F30" s="895" t="s">
        <v>1157</v>
      </c>
      <c r="G30" s="572">
        <v>44285</v>
      </c>
      <c r="H30" s="931"/>
      <c r="I30" s="895"/>
      <c r="J30" s="574"/>
      <c r="K30" s="981"/>
      <c r="L30" s="895"/>
      <c r="M30" s="739"/>
      <c r="N30" s="931"/>
      <c r="O30" s="895"/>
      <c r="P30" s="739"/>
      <c r="Q30" s="931"/>
      <c r="R30" s="895"/>
      <c r="S30" s="574"/>
    </row>
    <row r="31" spans="1:19" ht="15" customHeight="1">
      <c r="A31" s="3662"/>
      <c r="B31" s="3706"/>
      <c r="C31" s="584" t="s">
        <v>28</v>
      </c>
      <c r="D31" s="3867"/>
      <c r="E31" s="941">
        <v>270900</v>
      </c>
      <c r="F31" s="941">
        <v>190000</v>
      </c>
      <c r="G31" s="580" t="s">
        <v>975</v>
      </c>
      <c r="H31" s="982"/>
      <c r="I31" s="896"/>
      <c r="J31" s="583"/>
      <c r="K31" s="983"/>
      <c r="L31" s="896"/>
      <c r="M31" s="588"/>
      <c r="N31" s="982"/>
      <c r="O31" s="896"/>
      <c r="P31" s="588"/>
      <c r="Q31" s="982"/>
      <c r="R31" s="896"/>
      <c r="S31" s="583"/>
    </row>
    <row r="32" spans="1:19" ht="15" customHeight="1">
      <c r="A32" s="3662"/>
      <c r="B32" s="3706" t="s">
        <v>64</v>
      </c>
      <c r="C32" s="584" t="s">
        <v>64</v>
      </c>
      <c r="D32" s="3867">
        <v>2087.6999999999998</v>
      </c>
      <c r="E32" s="941"/>
      <c r="F32" s="898">
        <v>-2800</v>
      </c>
      <c r="G32" s="587" t="s">
        <v>1171</v>
      </c>
      <c r="H32" s="937"/>
      <c r="I32" s="896"/>
      <c r="J32" s="583"/>
      <c r="K32" s="984"/>
      <c r="L32" s="896"/>
      <c r="M32" s="588"/>
      <c r="N32" s="937"/>
      <c r="O32" s="896"/>
      <c r="P32" s="588"/>
      <c r="Q32" s="937"/>
      <c r="R32" s="896"/>
      <c r="S32" s="583"/>
    </row>
    <row r="33" spans="1:19" ht="15" customHeight="1">
      <c r="A33" s="3662"/>
      <c r="B33" s="3706"/>
      <c r="C33" s="584" t="s">
        <v>65</v>
      </c>
      <c r="D33" s="3867"/>
      <c r="E33" s="941"/>
      <c r="F33" s="941"/>
      <c r="G33" s="580"/>
      <c r="H33" s="982"/>
      <c r="I33" s="896"/>
      <c r="J33" s="583"/>
      <c r="K33" s="983"/>
      <c r="L33" s="896"/>
      <c r="M33" s="588"/>
      <c r="N33" s="982"/>
      <c r="O33" s="896"/>
      <c r="P33" s="588"/>
      <c r="Q33" s="982"/>
      <c r="R33" s="896"/>
      <c r="S33" s="583"/>
    </row>
    <row r="34" spans="1:19" ht="15" customHeight="1">
      <c r="A34" s="3575"/>
      <c r="B34" s="597" t="s">
        <v>953</v>
      </c>
      <c r="C34" s="598"/>
      <c r="D34" s="985">
        <f>SUM(D30:D33)</f>
        <v>4126.6000000000004</v>
      </c>
      <c r="E34" s="903"/>
      <c r="F34" s="903"/>
      <c r="G34" s="607"/>
      <c r="H34" s="986"/>
      <c r="I34" s="903"/>
      <c r="J34" s="605"/>
      <c r="K34" s="987"/>
      <c r="L34" s="903"/>
      <c r="M34" s="607"/>
      <c r="N34" s="986"/>
      <c r="O34" s="903"/>
      <c r="P34" s="607"/>
      <c r="Q34" s="986"/>
      <c r="R34" s="903"/>
      <c r="S34" s="605"/>
    </row>
    <row r="35" spans="1:19" ht="15" customHeight="1">
      <c r="A35" s="3606" t="s">
        <v>979</v>
      </c>
      <c r="B35" s="3707" t="s">
        <v>40</v>
      </c>
      <c r="C35" s="610" t="s">
        <v>482</v>
      </c>
      <c r="D35" s="3851">
        <v>2819.2</v>
      </c>
      <c r="E35" s="895" t="s">
        <v>1157</v>
      </c>
      <c r="F35" s="895" t="s">
        <v>1157</v>
      </c>
      <c r="G35" s="572">
        <v>44285</v>
      </c>
      <c r="H35" s="3872"/>
      <c r="I35" s="895"/>
      <c r="J35" s="574"/>
      <c r="K35" s="3857"/>
      <c r="L35" s="895"/>
      <c r="M35" s="739"/>
      <c r="N35" s="3844"/>
      <c r="O35" s="895"/>
      <c r="P35" s="739"/>
      <c r="Q35" s="3844"/>
      <c r="R35" s="895"/>
      <c r="S35" s="574"/>
    </row>
    <row r="36" spans="1:19" ht="15" customHeight="1">
      <c r="A36" s="3662"/>
      <c r="B36" s="3708"/>
      <c r="C36" s="633" t="s">
        <v>980</v>
      </c>
      <c r="D36" s="3852"/>
      <c r="E36" s="916">
        <v>162200</v>
      </c>
      <c r="F36" s="941">
        <v>98400</v>
      </c>
      <c r="G36" s="580" t="s">
        <v>950</v>
      </c>
      <c r="H36" s="3873"/>
      <c r="I36" s="896"/>
      <c r="J36" s="583"/>
      <c r="K36" s="3858"/>
      <c r="L36" s="896"/>
      <c r="M36" s="588"/>
      <c r="N36" s="3845"/>
      <c r="O36" s="896"/>
      <c r="P36" s="588"/>
      <c r="Q36" s="3845"/>
      <c r="R36" s="896"/>
      <c r="S36" s="583"/>
    </row>
    <row r="37" spans="1:19" ht="15" customHeight="1">
      <c r="A37" s="3662"/>
      <c r="B37" s="3708"/>
      <c r="C37" s="633" t="s">
        <v>981</v>
      </c>
      <c r="D37" s="3852"/>
      <c r="E37" s="896"/>
      <c r="F37" s="898">
        <v>-100</v>
      </c>
      <c r="G37" s="587" t="s">
        <v>1172</v>
      </c>
      <c r="H37" s="3873"/>
      <c r="I37" s="896"/>
      <c r="J37" s="583"/>
      <c r="K37" s="3858"/>
      <c r="L37" s="896"/>
      <c r="M37" s="588"/>
      <c r="N37" s="3845"/>
      <c r="O37" s="896"/>
      <c r="P37" s="588"/>
      <c r="Q37" s="3845"/>
      <c r="R37" s="896"/>
      <c r="S37" s="583"/>
    </row>
    <row r="38" spans="1:19" ht="15" customHeight="1">
      <c r="A38" s="3662"/>
      <c r="B38" s="3708"/>
      <c r="C38" s="633" t="s">
        <v>985</v>
      </c>
      <c r="D38" s="3852"/>
      <c r="E38" s="896"/>
      <c r="F38" s="941"/>
      <c r="G38" s="580"/>
      <c r="H38" s="3873"/>
      <c r="I38" s="896"/>
      <c r="J38" s="583"/>
      <c r="K38" s="3858"/>
      <c r="L38" s="896"/>
      <c r="M38" s="588"/>
      <c r="N38" s="3845"/>
      <c r="O38" s="896"/>
      <c r="P38" s="588"/>
      <c r="Q38" s="3845"/>
      <c r="R38" s="896"/>
      <c r="S38" s="583"/>
    </row>
    <row r="39" spans="1:19" ht="15" customHeight="1">
      <c r="A39" s="3662"/>
      <c r="B39" s="3708"/>
      <c r="C39" s="633" t="s">
        <v>194</v>
      </c>
      <c r="D39" s="3852"/>
      <c r="E39" s="896"/>
      <c r="F39" s="903"/>
      <c r="G39" s="607"/>
      <c r="H39" s="3873"/>
      <c r="I39" s="896"/>
      <c r="J39" s="583"/>
      <c r="K39" s="3858"/>
      <c r="L39" s="896"/>
      <c r="M39" s="588"/>
      <c r="N39" s="3845"/>
      <c r="O39" s="896"/>
      <c r="P39" s="588"/>
      <c r="Q39" s="3845"/>
      <c r="R39" s="896"/>
      <c r="S39" s="583"/>
    </row>
    <row r="40" spans="1:19" ht="15" customHeight="1">
      <c r="A40" s="3606" t="s">
        <v>1173</v>
      </c>
      <c r="B40" s="3765" t="s">
        <v>1174</v>
      </c>
      <c r="C40" s="765" t="s">
        <v>1174</v>
      </c>
      <c r="D40" s="931">
        <v>9890.1</v>
      </c>
      <c r="E40" s="932" t="s">
        <v>1175</v>
      </c>
      <c r="F40" s="895" t="s">
        <v>1175</v>
      </c>
      <c r="G40" s="988">
        <v>44278</v>
      </c>
      <c r="H40" s="989"/>
      <c r="I40" s="895"/>
      <c r="J40" s="570"/>
      <c r="K40" s="990"/>
      <c r="L40" s="895"/>
      <c r="M40" s="572"/>
      <c r="N40" s="991"/>
      <c r="O40" s="895"/>
      <c r="P40" s="739"/>
      <c r="Q40" s="991"/>
      <c r="R40" s="895"/>
      <c r="S40" s="574"/>
    </row>
    <row r="41" spans="1:19" ht="15" customHeight="1">
      <c r="A41" s="3682"/>
      <c r="B41" s="3766"/>
      <c r="C41" s="584" t="s">
        <v>1176</v>
      </c>
      <c r="D41" s="937"/>
      <c r="E41" s="938">
        <v>766800</v>
      </c>
      <c r="F41" s="941">
        <v>497700</v>
      </c>
      <c r="G41" s="992" t="s">
        <v>1177</v>
      </c>
      <c r="H41" s="993"/>
      <c r="I41" s="975"/>
      <c r="J41" s="851"/>
      <c r="K41" s="994"/>
      <c r="L41" s="941"/>
      <c r="M41" s="580"/>
      <c r="N41" s="995"/>
      <c r="O41" s="896"/>
      <c r="P41" s="588"/>
      <c r="Q41" s="995"/>
      <c r="R41" s="896"/>
      <c r="S41" s="583"/>
    </row>
    <row r="42" spans="1:19" ht="15" customHeight="1">
      <c r="A42" s="3682"/>
      <c r="B42" s="3766"/>
      <c r="C42" s="584" t="s">
        <v>1178</v>
      </c>
      <c r="D42" s="937"/>
      <c r="E42" s="922"/>
      <c r="F42" s="898">
        <v>-2400</v>
      </c>
      <c r="G42" s="996" t="s">
        <v>1179</v>
      </c>
      <c r="H42" s="993"/>
      <c r="I42" s="898"/>
      <c r="J42" s="585"/>
      <c r="K42" s="994"/>
      <c r="L42" s="898"/>
      <c r="M42" s="587"/>
      <c r="N42" s="995"/>
      <c r="O42" s="896"/>
      <c r="P42" s="588"/>
      <c r="Q42" s="995"/>
      <c r="R42" s="896"/>
      <c r="S42" s="583"/>
    </row>
    <row r="43" spans="1:19" ht="15" customHeight="1">
      <c r="A43" s="3682"/>
      <c r="B43" s="3766"/>
      <c r="C43" s="584" t="s">
        <v>1180</v>
      </c>
      <c r="D43" s="937"/>
      <c r="E43" s="922"/>
      <c r="F43" s="922"/>
      <c r="G43" s="945"/>
      <c r="H43" s="940"/>
      <c r="I43" s="896"/>
      <c r="J43" s="583"/>
      <c r="K43" s="994"/>
      <c r="L43" s="896"/>
      <c r="M43" s="588"/>
      <c r="N43" s="995"/>
      <c r="O43" s="896"/>
      <c r="P43" s="588"/>
      <c r="Q43" s="995"/>
      <c r="R43" s="896"/>
      <c r="S43" s="583"/>
    </row>
    <row r="44" spans="1:19" ht="15" customHeight="1">
      <c r="A44" s="3781" t="s">
        <v>1181</v>
      </c>
      <c r="B44" s="3766"/>
      <c r="C44" s="783" t="s">
        <v>1182</v>
      </c>
      <c r="D44" s="937"/>
      <c r="E44" s="922"/>
      <c r="F44" s="922"/>
      <c r="G44" s="945"/>
      <c r="H44" s="940"/>
      <c r="I44" s="916"/>
      <c r="J44" s="578"/>
      <c r="K44" s="997"/>
      <c r="L44" s="916"/>
      <c r="M44" s="580"/>
      <c r="N44" s="995"/>
      <c r="O44" s="896"/>
      <c r="P44" s="588"/>
      <c r="Q44" s="995"/>
      <c r="R44" s="896"/>
      <c r="S44" s="583"/>
    </row>
    <row r="45" spans="1:19" ht="15" customHeight="1">
      <c r="A45" s="3682"/>
      <c r="B45" s="3766"/>
      <c r="C45" s="584" t="s">
        <v>1183</v>
      </c>
      <c r="D45" s="937"/>
      <c r="E45" s="922"/>
      <c r="F45" s="922"/>
      <c r="G45" s="945"/>
      <c r="H45" s="998"/>
      <c r="I45" s="898"/>
      <c r="J45" s="585"/>
      <c r="K45" s="994"/>
      <c r="L45" s="898"/>
      <c r="M45" s="587"/>
      <c r="N45" s="995"/>
      <c r="O45" s="896"/>
      <c r="P45" s="588"/>
      <c r="Q45" s="995"/>
      <c r="R45" s="896"/>
      <c r="S45" s="583"/>
    </row>
    <row r="46" spans="1:19" ht="15" customHeight="1">
      <c r="A46" s="3684" t="s">
        <v>1184</v>
      </c>
      <c r="B46" s="3766"/>
      <c r="C46" s="3672" t="s">
        <v>1185</v>
      </c>
      <c r="D46" s="937"/>
      <c r="E46" s="922"/>
      <c r="F46" s="922"/>
      <c r="G46" s="945"/>
      <c r="H46" s="998"/>
      <c r="I46" s="896"/>
      <c r="J46" s="583"/>
      <c r="K46" s="994"/>
      <c r="L46" s="896"/>
      <c r="M46" s="588"/>
      <c r="N46" s="995"/>
      <c r="O46" s="896"/>
      <c r="P46" s="588"/>
      <c r="Q46" s="995"/>
      <c r="R46" s="896"/>
      <c r="S46" s="583"/>
    </row>
    <row r="47" spans="1:19" ht="15" customHeight="1">
      <c r="A47" s="3782"/>
      <c r="B47" s="3766"/>
      <c r="C47" s="3673"/>
      <c r="D47" s="937"/>
      <c r="E47" s="922"/>
      <c r="F47" s="922"/>
      <c r="G47" s="945"/>
      <c r="H47" s="940"/>
      <c r="I47" s="896"/>
      <c r="J47" s="583"/>
      <c r="K47" s="994"/>
      <c r="L47" s="896"/>
      <c r="M47" s="588"/>
      <c r="N47" s="995"/>
      <c r="O47" s="896"/>
      <c r="P47" s="588"/>
      <c r="Q47" s="995"/>
      <c r="R47" s="896"/>
      <c r="S47" s="583"/>
    </row>
    <row r="48" spans="1:19" ht="15" customHeight="1">
      <c r="A48" s="3684" t="s">
        <v>1186</v>
      </c>
      <c r="B48" s="3766"/>
      <c r="C48" s="3672" t="s">
        <v>1187</v>
      </c>
      <c r="D48" s="937"/>
      <c r="E48" s="922"/>
      <c r="F48" s="922"/>
      <c r="G48" s="945"/>
      <c r="H48" s="998"/>
      <c r="I48" s="896"/>
      <c r="J48" s="583"/>
      <c r="K48" s="994"/>
      <c r="L48" s="896"/>
      <c r="M48" s="588"/>
      <c r="N48" s="995"/>
      <c r="O48" s="896"/>
      <c r="P48" s="588"/>
      <c r="Q48" s="995"/>
      <c r="R48" s="896"/>
      <c r="S48" s="583"/>
    </row>
    <row r="49" spans="1:19" ht="15" customHeight="1">
      <c r="A49" s="3783"/>
      <c r="B49" s="3767"/>
      <c r="C49" s="3659"/>
      <c r="D49" s="986"/>
      <c r="E49" s="951"/>
      <c r="F49" s="951"/>
      <c r="G49" s="952"/>
      <c r="H49" s="940"/>
      <c r="I49" s="903"/>
      <c r="J49" s="605"/>
      <c r="K49" s="994"/>
      <c r="L49" s="896"/>
      <c r="M49" s="588"/>
      <c r="N49" s="995"/>
      <c r="O49" s="896"/>
      <c r="P49" s="588"/>
      <c r="Q49" s="995"/>
      <c r="R49" s="896"/>
      <c r="S49" s="583"/>
    </row>
    <row r="50" spans="1:19" ht="15" customHeight="1">
      <c r="A50" s="3606" t="s">
        <v>1006</v>
      </c>
      <c r="B50" s="3705" t="s">
        <v>1007</v>
      </c>
      <c r="C50" s="765" t="s">
        <v>1008</v>
      </c>
      <c r="D50" s="3851">
        <v>1239</v>
      </c>
      <c r="E50" s="895" t="s">
        <v>1175</v>
      </c>
      <c r="F50" s="895" t="s">
        <v>1175</v>
      </c>
      <c r="G50" s="572">
        <v>44285</v>
      </c>
      <c r="H50" s="3851">
        <v>1239</v>
      </c>
      <c r="I50" s="895" t="s">
        <v>1155</v>
      </c>
      <c r="J50" s="864">
        <v>45016</v>
      </c>
      <c r="K50" s="3878"/>
      <c r="L50" s="895"/>
      <c r="M50" s="739"/>
      <c r="N50" s="3874"/>
      <c r="O50" s="895"/>
      <c r="P50" s="739"/>
      <c r="Q50" s="3874"/>
      <c r="R50" s="895"/>
      <c r="S50" s="574"/>
    </row>
    <row r="51" spans="1:19" ht="15" customHeight="1">
      <c r="A51" s="3682"/>
      <c r="B51" s="3706"/>
      <c r="C51" s="584" t="s">
        <v>1009</v>
      </c>
      <c r="D51" s="3852"/>
      <c r="E51" s="941">
        <v>58200</v>
      </c>
      <c r="F51" s="941">
        <v>40200</v>
      </c>
      <c r="G51" s="580" t="s">
        <v>1188</v>
      </c>
      <c r="H51" s="3852"/>
      <c r="I51" s="916">
        <v>40200</v>
      </c>
      <c r="J51" s="583" t="s">
        <v>990</v>
      </c>
      <c r="K51" s="3879"/>
      <c r="L51" s="896"/>
      <c r="M51" s="588"/>
      <c r="N51" s="3875"/>
      <c r="O51" s="896"/>
      <c r="P51" s="588"/>
      <c r="Q51" s="3875"/>
      <c r="R51" s="896"/>
      <c r="S51" s="583"/>
    </row>
    <row r="52" spans="1:19" ht="15" customHeight="1" thickBot="1">
      <c r="A52" s="3784"/>
      <c r="B52" s="723" t="s">
        <v>995</v>
      </c>
      <c r="C52" s="724"/>
      <c r="D52" s="3877"/>
      <c r="E52" s="953"/>
      <c r="F52" s="954">
        <v>-100</v>
      </c>
      <c r="G52" s="955" t="s">
        <v>1189</v>
      </c>
      <c r="H52" s="3877"/>
      <c r="I52" s="954">
        <v>-100</v>
      </c>
      <c r="J52" s="956" t="s">
        <v>1190</v>
      </c>
      <c r="K52" s="3880"/>
      <c r="L52" s="953"/>
      <c r="M52" s="798"/>
      <c r="N52" s="3876"/>
      <c r="O52" s="953"/>
      <c r="P52" s="798"/>
      <c r="Q52" s="3876"/>
      <c r="R52" s="953"/>
      <c r="S52" s="732"/>
    </row>
    <row r="53" spans="1:19">
      <c r="A53" s="188" t="s">
        <v>1104</v>
      </c>
      <c r="D53" s="188"/>
    </row>
  </sheetData>
  <mergeCells count="70">
    <mergeCell ref="Q50:Q52"/>
    <mergeCell ref="A50:A52"/>
    <mergeCell ref="B50:B51"/>
    <mergeCell ref="D50:D52"/>
    <mergeCell ref="H50:H52"/>
    <mergeCell ref="K50:K52"/>
    <mergeCell ref="N50:N52"/>
    <mergeCell ref="Q35:Q39"/>
    <mergeCell ref="A40:A43"/>
    <mergeCell ref="B40:B49"/>
    <mergeCell ref="A44:A45"/>
    <mergeCell ref="A46:A47"/>
    <mergeCell ref="C46:C47"/>
    <mergeCell ref="A48:A49"/>
    <mergeCell ref="C48:C49"/>
    <mergeCell ref="A35:A39"/>
    <mergeCell ref="B35:B39"/>
    <mergeCell ref="D35:D39"/>
    <mergeCell ref="H35:H39"/>
    <mergeCell ref="K35:K39"/>
    <mergeCell ref="N35:N39"/>
    <mergeCell ref="R26:R29"/>
    <mergeCell ref="A30:A34"/>
    <mergeCell ref="B30:B31"/>
    <mergeCell ref="D30:D31"/>
    <mergeCell ref="B32:B33"/>
    <mergeCell ref="D32:D33"/>
    <mergeCell ref="A26:A27"/>
    <mergeCell ref="B26:B29"/>
    <mergeCell ref="K26:K29"/>
    <mergeCell ref="N26:N29"/>
    <mergeCell ref="O26:O29"/>
    <mergeCell ref="Q26:Q29"/>
    <mergeCell ref="Q21:Q22"/>
    <mergeCell ref="B23:B24"/>
    <mergeCell ref="D23:D24"/>
    <mergeCell ref="H23:H24"/>
    <mergeCell ref="K23:K24"/>
    <mergeCell ref="N23:N24"/>
    <mergeCell ref="Q23:Q24"/>
    <mergeCell ref="N21:N22"/>
    <mergeCell ref="A16:A20"/>
    <mergeCell ref="B21:B22"/>
    <mergeCell ref="D21:D22"/>
    <mergeCell ref="H21:H22"/>
    <mergeCell ref="K21:K22"/>
    <mergeCell ref="Q5:Q7"/>
    <mergeCell ref="A10:A12"/>
    <mergeCell ref="A13:A15"/>
    <mergeCell ref="B13:B15"/>
    <mergeCell ref="D13:D15"/>
    <mergeCell ref="H13:H15"/>
    <mergeCell ref="K13:K15"/>
    <mergeCell ref="N13:N15"/>
    <mergeCell ref="Q13:Q15"/>
    <mergeCell ref="A5:A9"/>
    <mergeCell ref="B5:B7"/>
    <mergeCell ref="D5:D7"/>
    <mergeCell ref="H5:H7"/>
    <mergeCell ref="K5:K7"/>
    <mergeCell ref="N5:N7"/>
    <mergeCell ref="R2:S2"/>
    <mergeCell ref="A3:A4"/>
    <mergeCell ref="B3:B4"/>
    <mergeCell ref="C3:C4"/>
    <mergeCell ref="D3:G3"/>
    <mergeCell ref="H3:J3"/>
    <mergeCell ref="K3:M3"/>
    <mergeCell ref="N3:P3"/>
    <mergeCell ref="Q3:S3"/>
  </mergeCells>
  <phoneticPr fontId="1"/>
  <printOptions horizontalCentered="1"/>
  <pageMargins left="0.59055118110236227" right="0.59055118110236227" top="0.78740157480314965" bottom="0.78740157480314965" header="0.31496062992125984" footer="0.31496062992125984"/>
  <pageSetup paperSize="8" scale="94" firstPageNumber="0" orientation="landscape"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37D60-5203-447F-BEB8-5593DFDADB98}">
  <sheetPr>
    <pageSetUpPr fitToPage="1"/>
  </sheetPr>
  <dimension ref="B1:T285"/>
  <sheetViews>
    <sheetView view="pageBreakPreview" zoomScale="40" zoomScaleNormal="50" zoomScaleSheetLayoutView="40" workbookViewId="0">
      <pane xSplit="3" ySplit="6" topLeftCell="D7" activePane="bottomRight" state="frozen"/>
      <selection pane="topRight"/>
      <selection pane="bottomLeft"/>
      <selection pane="bottomRight" activeCell="Y36" sqref="Y36"/>
    </sheetView>
  </sheetViews>
  <sheetFormatPr defaultColWidth="11.54296875" defaultRowHeight="32.15" customHeight="1"/>
  <cols>
    <col min="1" max="1" width="1.6328125" style="999" customWidth="1"/>
    <col min="2" max="3" width="20.26953125" style="1001" customWidth="1"/>
    <col min="4" max="19" width="17" style="1002" customWidth="1"/>
    <col min="20" max="20" width="6.08984375" style="999" customWidth="1"/>
    <col min="21" max="16384" width="11.54296875" style="999"/>
  </cols>
  <sheetData>
    <row r="1" spans="2:19" ht="32.15" customHeight="1">
      <c r="B1" s="1000" t="s">
        <v>1191</v>
      </c>
    </row>
    <row r="2" spans="2:19" ht="32.15" customHeight="1">
      <c r="B2" s="1000" t="s">
        <v>1192</v>
      </c>
    </row>
    <row r="3" spans="2:19" ht="32.15" customHeight="1" thickBot="1">
      <c r="B3" s="1000" t="s">
        <v>1193</v>
      </c>
      <c r="M3" s="1003"/>
      <c r="Q3" s="1004" t="s">
        <v>1194</v>
      </c>
      <c r="S3" s="1004" t="s">
        <v>315</v>
      </c>
    </row>
    <row r="4" spans="2:19" s="1002" customFormat="1" ht="27" customHeight="1">
      <c r="B4" s="1005" t="s">
        <v>1195</v>
      </c>
      <c r="C4" s="3886" t="s">
        <v>1196</v>
      </c>
      <c r="D4" s="1006" t="s">
        <v>1197</v>
      </c>
      <c r="E4" s="1007" t="s">
        <v>1198</v>
      </c>
      <c r="F4" s="3886" t="s">
        <v>1199</v>
      </c>
      <c r="G4" s="1008" t="s">
        <v>1200</v>
      </c>
      <c r="H4" s="1006" t="s">
        <v>1201</v>
      </c>
      <c r="I4" s="1008" t="s">
        <v>1200</v>
      </c>
      <c r="J4" s="1008" t="s">
        <v>1201</v>
      </c>
      <c r="K4" s="1008" t="s">
        <v>1200</v>
      </c>
      <c r="L4" s="1006" t="s">
        <v>1201</v>
      </c>
      <c r="M4" s="3886" t="s">
        <v>1202</v>
      </c>
      <c r="N4" s="1006" t="s">
        <v>1203</v>
      </c>
      <c r="O4" s="3886" t="s">
        <v>1204</v>
      </c>
      <c r="P4" s="3886" t="s">
        <v>1205</v>
      </c>
      <c r="Q4" s="3886" t="s">
        <v>1206</v>
      </c>
      <c r="R4" s="1006" t="s">
        <v>1207</v>
      </c>
      <c r="S4" s="3889" t="s">
        <v>1208</v>
      </c>
    </row>
    <row r="5" spans="2:19" s="1002" customFormat="1" ht="27" customHeight="1">
      <c r="B5" s="1009"/>
      <c r="C5" s="3887"/>
      <c r="D5" s="1010" t="s">
        <v>1209</v>
      </c>
      <c r="E5" s="1011" t="s">
        <v>1209</v>
      </c>
      <c r="F5" s="3887"/>
      <c r="G5" s="1012" t="s">
        <v>1210</v>
      </c>
      <c r="H5" s="1010" t="s">
        <v>1210</v>
      </c>
      <c r="I5" s="1012" t="s">
        <v>1211</v>
      </c>
      <c r="J5" s="1012" t="s">
        <v>1211</v>
      </c>
      <c r="K5" s="1012"/>
      <c r="L5" s="1010"/>
      <c r="M5" s="3887"/>
      <c r="N5" s="1010"/>
      <c r="O5" s="3887"/>
      <c r="P5" s="3887"/>
      <c r="Q5" s="3887"/>
      <c r="R5" s="1010"/>
      <c r="S5" s="3890"/>
    </row>
    <row r="6" spans="2:19" s="1002" customFormat="1" ht="27" customHeight="1" thickBot="1">
      <c r="B6" s="1013" t="s">
        <v>1212</v>
      </c>
      <c r="C6" s="3888"/>
      <c r="D6" s="1014" t="s">
        <v>1213</v>
      </c>
      <c r="E6" s="1015" t="s">
        <v>1213</v>
      </c>
      <c r="F6" s="3888"/>
      <c r="G6" s="1016" t="s">
        <v>1214</v>
      </c>
      <c r="H6" s="1014" t="s">
        <v>1214</v>
      </c>
      <c r="I6" s="1016" t="s">
        <v>1214</v>
      </c>
      <c r="J6" s="1016" t="s">
        <v>1214</v>
      </c>
      <c r="K6" s="1016" t="s">
        <v>1215</v>
      </c>
      <c r="L6" s="1014" t="s">
        <v>1215</v>
      </c>
      <c r="M6" s="3888"/>
      <c r="N6" s="1014" t="s">
        <v>1216</v>
      </c>
      <c r="O6" s="3888"/>
      <c r="P6" s="3888"/>
      <c r="Q6" s="3888"/>
      <c r="R6" s="1014" t="s">
        <v>1217</v>
      </c>
      <c r="S6" s="3891"/>
    </row>
    <row r="7" spans="2:19" ht="27" customHeight="1">
      <c r="B7" s="1017" t="s">
        <v>238</v>
      </c>
      <c r="C7" s="1018" t="s">
        <v>238</v>
      </c>
      <c r="D7" s="1019"/>
      <c r="E7" s="1019"/>
      <c r="F7" s="1019"/>
      <c r="G7" s="1020"/>
      <c r="H7" s="1020"/>
      <c r="I7" s="1020"/>
      <c r="J7" s="1020"/>
      <c r="K7" s="1020"/>
      <c r="L7" s="1020"/>
      <c r="M7" s="1020"/>
      <c r="N7" s="1020"/>
      <c r="O7" s="1020"/>
      <c r="P7" s="1020"/>
      <c r="Q7" s="1020"/>
      <c r="R7" s="1021"/>
      <c r="S7" s="1022"/>
    </row>
    <row r="8" spans="2:19" ht="27" customHeight="1">
      <c r="B8" s="1023" t="s">
        <v>240</v>
      </c>
      <c r="C8" s="1024" t="s">
        <v>241</v>
      </c>
      <c r="D8" s="1025">
        <v>26358</v>
      </c>
      <c r="E8" s="1026">
        <v>36152</v>
      </c>
      <c r="F8" s="1027" t="s">
        <v>1218</v>
      </c>
      <c r="G8" s="1028">
        <v>31.8</v>
      </c>
      <c r="H8" s="1028"/>
      <c r="I8" s="1028">
        <v>64.400000000000006</v>
      </c>
      <c r="J8" s="1028"/>
      <c r="K8" s="1028">
        <v>32.9</v>
      </c>
      <c r="L8" s="1028">
        <v>115.3</v>
      </c>
      <c r="M8" s="1028">
        <v>3.5</v>
      </c>
      <c r="N8" s="1028">
        <v>41.9</v>
      </c>
      <c r="O8" s="1028">
        <v>13.2</v>
      </c>
      <c r="P8" s="1028">
        <v>7.1</v>
      </c>
      <c r="Q8" s="1028">
        <v>5.8</v>
      </c>
      <c r="R8" s="1029"/>
      <c r="S8" s="1030">
        <f>SUM(G8:R8)</f>
        <v>315.89999999999998</v>
      </c>
    </row>
    <row r="9" spans="2:19" ht="27" customHeight="1">
      <c r="B9" s="1023" t="s">
        <v>243</v>
      </c>
      <c r="C9" s="1024" t="s">
        <v>244</v>
      </c>
      <c r="D9" s="1025">
        <v>31595</v>
      </c>
      <c r="E9" s="1026">
        <v>36140</v>
      </c>
      <c r="F9" s="1027" t="s">
        <v>1219</v>
      </c>
      <c r="G9" s="1028">
        <v>30.8</v>
      </c>
      <c r="H9" s="1028"/>
      <c r="I9" s="1028">
        <v>9.1</v>
      </c>
      <c r="J9" s="1028"/>
      <c r="K9" s="1028">
        <v>6.3</v>
      </c>
      <c r="L9" s="1028">
        <v>39.9</v>
      </c>
      <c r="M9" s="1028"/>
      <c r="N9" s="1028">
        <v>18.899999999999999</v>
      </c>
      <c r="O9" s="1028"/>
      <c r="P9" s="1028"/>
      <c r="Q9" s="1028"/>
      <c r="R9" s="1029"/>
      <c r="S9" s="1030">
        <f>SUM(G9:R9)</f>
        <v>105</v>
      </c>
    </row>
    <row r="10" spans="2:19" ht="27" customHeight="1">
      <c r="B10" s="1023" t="s">
        <v>247</v>
      </c>
      <c r="C10" s="1024" t="s">
        <v>248</v>
      </c>
      <c r="D10" s="1027"/>
      <c r="E10" s="1031"/>
      <c r="F10" s="1027"/>
      <c r="G10" s="1028"/>
      <c r="H10" s="1028"/>
      <c r="I10" s="1028"/>
      <c r="J10" s="1028"/>
      <c r="K10" s="1028"/>
      <c r="L10" s="1028"/>
      <c r="M10" s="1028"/>
      <c r="N10" s="1028"/>
      <c r="O10" s="1028"/>
      <c r="P10" s="1028"/>
      <c r="Q10" s="1028"/>
      <c r="R10" s="1029"/>
      <c r="S10" s="1030"/>
    </row>
    <row r="11" spans="2:19" ht="27" customHeight="1">
      <c r="B11" s="1023" t="s">
        <v>250</v>
      </c>
      <c r="C11" s="1024" t="s">
        <v>251</v>
      </c>
      <c r="D11" s="1025">
        <v>23596</v>
      </c>
      <c r="E11" s="1026">
        <v>39141</v>
      </c>
      <c r="F11" s="1027" t="s">
        <v>1220</v>
      </c>
      <c r="G11" s="1028">
        <v>26</v>
      </c>
      <c r="H11" s="1028"/>
      <c r="I11" s="1028">
        <v>88</v>
      </c>
      <c r="J11" s="1028">
        <v>124.1</v>
      </c>
      <c r="K11" s="1028">
        <v>91.7</v>
      </c>
      <c r="L11" s="1028">
        <v>119.8</v>
      </c>
      <c r="M11" s="1028">
        <v>23.8</v>
      </c>
      <c r="N11" s="1028">
        <v>138.19999999999999</v>
      </c>
      <c r="O11" s="1028">
        <v>51.6</v>
      </c>
      <c r="P11" s="1028">
        <v>5</v>
      </c>
      <c r="Q11" s="1028"/>
      <c r="R11" s="1029"/>
      <c r="S11" s="1030">
        <f>SUM(G11:R11)</f>
        <v>668.2</v>
      </c>
    </row>
    <row r="12" spans="2:19" ht="27" customHeight="1">
      <c r="B12" s="1023" t="s">
        <v>253</v>
      </c>
      <c r="C12" s="1024" t="s">
        <v>254</v>
      </c>
      <c r="D12" s="1025">
        <v>21822</v>
      </c>
      <c r="E12" s="1026">
        <v>36140</v>
      </c>
      <c r="F12" s="1027" t="s">
        <v>1221</v>
      </c>
      <c r="G12" s="1028">
        <v>16.600000000000001</v>
      </c>
      <c r="H12" s="1028"/>
      <c r="I12" s="1028">
        <v>298.5</v>
      </c>
      <c r="J12" s="1028">
        <v>534.1</v>
      </c>
      <c r="K12" s="1028">
        <v>8.5</v>
      </c>
      <c r="L12" s="1028">
        <v>182.5</v>
      </c>
      <c r="M12" s="1028"/>
      <c r="N12" s="1028">
        <v>76.900000000000006</v>
      </c>
      <c r="O12" s="1028">
        <v>84.1</v>
      </c>
      <c r="P12" s="1028"/>
      <c r="Q12" s="1028"/>
      <c r="R12" s="1029"/>
      <c r="S12" s="1030">
        <f>SUM(G12:R12)</f>
        <v>1201.2</v>
      </c>
    </row>
    <row r="13" spans="2:19" ht="27" customHeight="1">
      <c r="B13" s="1023" t="s">
        <v>110</v>
      </c>
      <c r="C13" s="1024" t="s">
        <v>745</v>
      </c>
      <c r="D13" s="1025">
        <v>26583</v>
      </c>
      <c r="E13" s="1026">
        <v>41363</v>
      </c>
      <c r="F13" s="1027" t="s">
        <v>1222</v>
      </c>
      <c r="G13" s="1028">
        <v>42.2</v>
      </c>
      <c r="H13" s="1028"/>
      <c r="I13" s="1028">
        <v>21.3</v>
      </c>
      <c r="J13" s="1028"/>
      <c r="K13" s="1028">
        <v>28.4</v>
      </c>
      <c r="L13" s="1028">
        <v>60</v>
      </c>
      <c r="M13" s="1028"/>
      <c r="N13" s="1028">
        <v>9.4</v>
      </c>
      <c r="O13" s="1028">
        <v>26.6</v>
      </c>
      <c r="P13" s="1028"/>
      <c r="Q13" s="1028">
        <v>16</v>
      </c>
      <c r="R13" s="1029"/>
      <c r="S13" s="1030">
        <f>SUM(G13:R13)</f>
        <v>203.9</v>
      </c>
    </row>
    <row r="14" spans="2:19" ht="27" customHeight="1">
      <c r="B14" s="3892" t="s">
        <v>1128</v>
      </c>
      <c r="C14" s="1032" t="s">
        <v>76</v>
      </c>
      <c r="D14" s="1033">
        <v>26583</v>
      </c>
      <c r="E14" s="1033">
        <v>40998</v>
      </c>
      <c r="F14" s="1034" t="s">
        <v>1223</v>
      </c>
      <c r="G14" s="1035">
        <v>57.1</v>
      </c>
      <c r="H14" s="1035"/>
      <c r="I14" s="1035">
        <v>136.19999999999999</v>
      </c>
      <c r="J14" s="1035">
        <v>39.700000000000003</v>
      </c>
      <c r="K14" s="1035">
        <v>122.4</v>
      </c>
      <c r="L14" s="1035">
        <v>74.8</v>
      </c>
      <c r="M14" s="1035">
        <v>28.4</v>
      </c>
      <c r="N14" s="1035">
        <v>52.4</v>
      </c>
      <c r="O14" s="1035">
        <v>52.5</v>
      </c>
      <c r="P14" s="1035"/>
      <c r="Q14" s="1035">
        <v>30.8</v>
      </c>
      <c r="R14" s="1036"/>
      <c r="S14" s="1037">
        <f>SUM(G14:R14)</f>
        <v>594.29999999999995</v>
      </c>
    </row>
    <row r="15" spans="2:19" ht="27" customHeight="1">
      <c r="B15" s="3882"/>
      <c r="C15" s="1038" t="s">
        <v>262</v>
      </c>
      <c r="D15" s="1025">
        <v>26583</v>
      </c>
      <c r="E15" s="1025">
        <v>40155</v>
      </c>
      <c r="F15" s="1027" t="s">
        <v>1224</v>
      </c>
      <c r="G15" s="1039">
        <v>79.2</v>
      </c>
      <c r="H15" s="1039"/>
      <c r="I15" s="1039">
        <v>109.2</v>
      </c>
      <c r="J15" s="1039">
        <v>79.099999999999994</v>
      </c>
      <c r="K15" s="1039">
        <v>83.5</v>
      </c>
      <c r="L15" s="1039">
        <v>2.6</v>
      </c>
      <c r="M15" s="1039">
        <v>16.100000000000001</v>
      </c>
      <c r="N15" s="1039">
        <v>24.5</v>
      </c>
      <c r="O15" s="1039"/>
      <c r="P15" s="1039"/>
      <c r="Q15" s="1039">
        <v>30.5</v>
      </c>
      <c r="R15" s="1040"/>
      <c r="S15" s="1041">
        <f>SUM(G15:R15)</f>
        <v>424.70000000000005</v>
      </c>
    </row>
    <row r="16" spans="2:19" ht="27" customHeight="1">
      <c r="B16" s="3883"/>
      <c r="C16" s="1042" t="s">
        <v>306</v>
      </c>
      <c r="D16" s="3884"/>
      <c r="E16" s="3884"/>
      <c r="F16" s="3885"/>
      <c r="G16" s="1028">
        <f>SUM(G14:G15)</f>
        <v>136.30000000000001</v>
      </c>
      <c r="H16" s="1028"/>
      <c r="I16" s="1028">
        <f t="shared" ref="I16:O16" si="0">SUM(I14:I15)</f>
        <v>245.39999999999998</v>
      </c>
      <c r="J16" s="1028">
        <f t="shared" si="0"/>
        <v>118.8</v>
      </c>
      <c r="K16" s="1028">
        <f t="shared" si="0"/>
        <v>205.9</v>
      </c>
      <c r="L16" s="1028">
        <f t="shared" si="0"/>
        <v>77.399999999999991</v>
      </c>
      <c r="M16" s="1028">
        <f t="shared" si="0"/>
        <v>44.5</v>
      </c>
      <c r="N16" s="1028">
        <f t="shared" si="0"/>
        <v>76.900000000000006</v>
      </c>
      <c r="O16" s="1028">
        <f t="shared" si="0"/>
        <v>52.5</v>
      </c>
      <c r="P16" s="1028"/>
      <c r="Q16" s="1028">
        <f>SUM(Q14:Q15)</f>
        <v>61.3</v>
      </c>
      <c r="R16" s="1029"/>
      <c r="S16" s="1030">
        <f>SUM(S14:S15)</f>
        <v>1019</v>
      </c>
    </row>
    <row r="17" spans="2:20" ht="27" customHeight="1">
      <c r="B17" s="3881" t="s">
        <v>1225</v>
      </c>
      <c r="C17" s="1032" t="s">
        <v>265</v>
      </c>
      <c r="D17" s="1033">
        <v>25428</v>
      </c>
      <c r="E17" s="1033">
        <v>43159</v>
      </c>
      <c r="F17" s="1034" t="s">
        <v>1226</v>
      </c>
      <c r="G17" s="1035">
        <v>164</v>
      </c>
      <c r="H17" s="1035">
        <v>9.6</v>
      </c>
      <c r="I17" s="1035">
        <v>178.3</v>
      </c>
      <c r="J17" s="1035">
        <v>55.5</v>
      </c>
      <c r="K17" s="1035">
        <v>171.1</v>
      </c>
      <c r="L17" s="1035">
        <v>115.5</v>
      </c>
      <c r="M17" s="1035">
        <v>24</v>
      </c>
      <c r="N17" s="1035">
        <v>13.4</v>
      </c>
      <c r="O17" s="1035">
        <v>13.1</v>
      </c>
      <c r="P17" s="1035">
        <v>43</v>
      </c>
      <c r="Q17" s="1035">
        <v>51.1</v>
      </c>
      <c r="R17" s="1043">
        <v>301.10000000000002</v>
      </c>
      <c r="S17" s="1037">
        <f>SUM(G17:R17)-0.1</f>
        <v>1139.6000000000001</v>
      </c>
      <c r="T17" s="1044"/>
    </row>
    <row r="18" spans="2:20" ht="27" customHeight="1">
      <c r="B18" s="3893"/>
      <c r="C18" s="1038" t="s">
        <v>267</v>
      </c>
      <c r="D18" s="1025">
        <v>26583</v>
      </c>
      <c r="E18" s="1025">
        <v>36132</v>
      </c>
      <c r="F18" s="1027" t="s">
        <v>1227</v>
      </c>
      <c r="G18" s="1039">
        <v>40.299999999999997</v>
      </c>
      <c r="H18" s="1039"/>
      <c r="I18" s="1039">
        <v>214</v>
      </c>
      <c r="J18" s="1039">
        <v>30</v>
      </c>
      <c r="K18" s="1039">
        <v>71</v>
      </c>
      <c r="L18" s="1039">
        <v>62</v>
      </c>
      <c r="M18" s="1039"/>
      <c r="N18" s="1039">
        <v>13</v>
      </c>
      <c r="O18" s="1039"/>
      <c r="P18" s="1039">
        <v>4.2</v>
      </c>
      <c r="Q18" s="1039">
        <v>49</v>
      </c>
      <c r="R18" s="1040">
        <v>53</v>
      </c>
      <c r="S18" s="1041">
        <f>SUM(G18:R18)</f>
        <v>536.5</v>
      </c>
    </row>
    <row r="19" spans="2:20" ht="27" customHeight="1">
      <c r="B19" s="3894"/>
      <c r="C19" s="1042" t="s">
        <v>306</v>
      </c>
      <c r="D19" s="3884"/>
      <c r="E19" s="3884"/>
      <c r="F19" s="3885"/>
      <c r="G19" s="1028">
        <f t="shared" ref="G19:S19" si="1">SUM(G17:G18)</f>
        <v>204.3</v>
      </c>
      <c r="H19" s="1028">
        <f t="shared" si="1"/>
        <v>9.6</v>
      </c>
      <c r="I19" s="1028">
        <f t="shared" si="1"/>
        <v>392.3</v>
      </c>
      <c r="J19" s="1028">
        <f t="shared" si="1"/>
        <v>85.5</v>
      </c>
      <c r="K19" s="1028">
        <f t="shared" si="1"/>
        <v>242.1</v>
      </c>
      <c r="L19" s="1028">
        <f t="shared" si="1"/>
        <v>177.5</v>
      </c>
      <c r="M19" s="1028">
        <f t="shared" si="1"/>
        <v>24</v>
      </c>
      <c r="N19" s="1028">
        <f t="shared" si="1"/>
        <v>26.4</v>
      </c>
      <c r="O19" s="1028">
        <f t="shared" si="1"/>
        <v>13.1</v>
      </c>
      <c r="P19" s="1028">
        <f t="shared" si="1"/>
        <v>47.2</v>
      </c>
      <c r="Q19" s="1028">
        <f t="shared" si="1"/>
        <v>100.1</v>
      </c>
      <c r="R19" s="1029">
        <f t="shared" si="1"/>
        <v>354.1</v>
      </c>
      <c r="S19" s="1030">
        <f t="shared" si="1"/>
        <v>1676.1000000000001</v>
      </c>
    </row>
    <row r="20" spans="2:20" ht="27" customHeight="1">
      <c r="B20" s="3881" t="s">
        <v>268</v>
      </c>
      <c r="C20" s="1032" t="s">
        <v>269</v>
      </c>
      <c r="D20" s="1033">
        <v>11798</v>
      </c>
      <c r="E20" s="1033" t="s">
        <v>1228</v>
      </c>
      <c r="F20" s="1034" t="s">
        <v>1229</v>
      </c>
      <c r="G20" s="1035">
        <v>390.6</v>
      </c>
      <c r="H20" s="1035">
        <v>8.3000000000000007</v>
      </c>
      <c r="I20" s="1035">
        <v>165.7</v>
      </c>
      <c r="J20" s="1035">
        <v>167.3</v>
      </c>
      <c r="K20" s="1035">
        <v>135.4</v>
      </c>
      <c r="L20" s="1035">
        <v>114.1</v>
      </c>
      <c r="M20" s="1035">
        <v>40.5</v>
      </c>
      <c r="N20" s="1035">
        <v>113.1</v>
      </c>
      <c r="O20" s="1035">
        <v>34.5</v>
      </c>
      <c r="P20" s="1035">
        <v>62.1</v>
      </c>
      <c r="Q20" s="1035">
        <v>115.7</v>
      </c>
      <c r="R20" s="1043">
        <v>19.399999999999999</v>
      </c>
      <c r="S20" s="1037">
        <v>1366.7</v>
      </c>
    </row>
    <row r="21" spans="2:20" ht="27" customHeight="1">
      <c r="B21" s="3882"/>
      <c r="C21" s="1045" t="s">
        <v>271</v>
      </c>
      <c r="D21" s="1046">
        <v>11098</v>
      </c>
      <c r="E21" s="1046">
        <v>43866</v>
      </c>
      <c r="F21" s="1047" t="s">
        <v>1230</v>
      </c>
      <c r="G21" s="1048">
        <v>436.1</v>
      </c>
      <c r="H21" s="1048"/>
      <c r="I21" s="1048">
        <v>134.4</v>
      </c>
      <c r="J21" s="1048">
        <v>673.7</v>
      </c>
      <c r="K21" s="1048">
        <v>562.5</v>
      </c>
      <c r="L21" s="1048">
        <v>252.2</v>
      </c>
      <c r="M21" s="1048">
        <v>83.3</v>
      </c>
      <c r="N21" s="1048">
        <v>169.5</v>
      </c>
      <c r="O21" s="1048">
        <v>111.8</v>
      </c>
      <c r="P21" s="1048">
        <v>348.8</v>
      </c>
      <c r="Q21" s="1048">
        <v>260.5</v>
      </c>
      <c r="R21" s="1049">
        <v>155.4</v>
      </c>
      <c r="S21" s="1050">
        <f>SUM(G21:R21)</f>
        <v>3188.2000000000007</v>
      </c>
    </row>
    <row r="22" spans="2:20" ht="27" customHeight="1">
      <c r="B22" s="3882"/>
      <c r="C22" s="1045" t="s">
        <v>272</v>
      </c>
      <c r="D22" s="1046">
        <v>25501</v>
      </c>
      <c r="E22" s="1046">
        <v>43551</v>
      </c>
      <c r="F22" s="1047" t="s">
        <v>1231</v>
      </c>
      <c r="G22" s="1048">
        <v>91.5</v>
      </c>
      <c r="H22" s="1048">
        <v>23.3</v>
      </c>
      <c r="I22" s="1048">
        <v>45.1</v>
      </c>
      <c r="J22" s="1048">
        <v>13.1</v>
      </c>
      <c r="K22" s="1048">
        <v>186.9</v>
      </c>
      <c r="L22" s="1048">
        <v>53.3</v>
      </c>
      <c r="M22" s="1048">
        <v>25.7</v>
      </c>
      <c r="N22" s="1048">
        <v>45.3</v>
      </c>
      <c r="O22" s="1048"/>
      <c r="P22" s="1048">
        <v>150.80000000000001</v>
      </c>
      <c r="Q22" s="1048">
        <v>103.7</v>
      </c>
      <c r="R22" s="1049">
        <v>46.9</v>
      </c>
      <c r="S22" s="1050">
        <f>SUM(G22:R22)</f>
        <v>785.6</v>
      </c>
    </row>
    <row r="23" spans="2:20" ht="27" customHeight="1">
      <c r="B23" s="3882"/>
      <c r="C23" s="1038" t="s">
        <v>273</v>
      </c>
      <c r="D23" s="1025">
        <v>25501</v>
      </c>
      <c r="E23" s="1025">
        <v>43768</v>
      </c>
      <c r="F23" s="1027" t="s">
        <v>1232</v>
      </c>
      <c r="G23" s="1039"/>
      <c r="H23" s="1039">
        <v>23.2</v>
      </c>
      <c r="I23" s="1039">
        <v>153.30000000000001</v>
      </c>
      <c r="J23" s="1039">
        <v>16.5</v>
      </c>
      <c r="K23" s="1039">
        <v>159.9</v>
      </c>
      <c r="L23" s="1039">
        <v>38.799999999999997</v>
      </c>
      <c r="M23" s="1039">
        <v>17.899999999999999</v>
      </c>
      <c r="N23" s="1039">
        <v>8.1999999999999993</v>
      </c>
      <c r="O23" s="1039">
        <v>17</v>
      </c>
      <c r="P23" s="1039">
        <v>12.4</v>
      </c>
      <c r="Q23" s="1039">
        <v>86.8</v>
      </c>
      <c r="R23" s="1040"/>
      <c r="S23" s="1041">
        <f>SUM(G23:R23)</f>
        <v>533.99999999999989</v>
      </c>
    </row>
    <row r="24" spans="2:20" ht="27" customHeight="1">
      <c r="B24" s="3883"/>
      <c r="C24" s="1042" t="s">
        <v>306</v>
      </c>
      <c r="D24" s="3884"/>
      <c r="E24" s="3884"/>
      <c r="F24" s="3885"/>
      <c r="G24" s="1028">
        <f t="shared" ref="G24:S24" si="2">SUM(G20:G23)</f>
        <v>918.2</v>
      </c>
      <c r="H24" s="1028">
        <f t="shared" si="2"/>
        <v>54.8</v>
      </c>
      <c r="I24" s="1028">
        <f t="shared" si="2"/>
        <v>498.50000000000006</v>
      </c>
      <c r="J24" s="1028">
        <f t="shared" si="2"/>
        <v>870.6</v>
      </c>
      <c r="K24" s="1028">
        <f t="shared" si="2"/>
        <v>1044.7</v>
      </c>
      <c r="L24" s="1028">
        <f t="shared" si="2"/>
        <v>458.4</v>
      </c>
      <c r="M24" s="1028">
        <f t="shared" si="2"/>
        <v>167.4</v>
      </c>
      <c r="N24" s="1028">
        <f t="shared" si="2"/>
        <v>336.1</v>
      </c>
      <c r="O24" s="1028">
        <f t="shared" si="2"/>
        <v>163.30000000000001</v>
      </c>
      <c r="P24" s="1028">
        <f t="shared" si="2"/>
        <v>574.1</v>
      </c>
      <c r="Q24" s="1028">
        <f t="shared" si="2"/>
        <v>566.69999999999993</v>
      </c>
      <c r="R24" s="1029">
        <f t="shared" si="2"/>
        <v>221.70000000000002</v>
      </c>
      <c r="S24" s="1030">
        <f t="shared" si="2"/>
        <v>5874.5000000000009</v>
      </c>
    </row>
    <row r="25" spans="2:20" ht="27" customHeight="1">
      <c r="B25" s="1023" t="s">
        <v>274</v>
      </c>
      <c r="C25" s="1024" t="s">
        <v>275</v>
      </c>
      <c r="D25" s="1025">
        <v>26583</v>
      </c>
      <c r="E25" s="1026">
        <v>42724</v>
      </c>
      <c r="F25" s="1027" t="s">
        <v>1233</v>
      </c>
      <c r="G25" s="1028">
        <v>34.9</v>
      </c>
      <c r="H25" s="1028">
        <v>11.2</v>
      </c>
      <c r="I25" s="1028">
        <v>262.60000000000002</v>
      </c>
      <c r="J25" s="1028">
        <v>47</v>
      </c>
      <c r="K25" s="1028">
        <v>127.4</v>
      </c>
      <c r="L25" s="1028">
        <v>47.3</v>
      </c>
      <c r="M25" s="1028">
        <v>24.7</v>
      </c>
      <c r="N25" s="1028">
        <v>18.899999999999999</v>
      </c>
      <c r="O25" s="1028">
        <v>2.5</v>
      </c>
      <c r="P25" s="1028">
        <v>46.3</v>
      </c>
      <c r="Q25" s="1028">
        <v>134.30000000000001</v>
      </c>
      <c r="R25" s="1029">
        <v>286.3</v>
      </c>
      <c r="S25" s="1030">
        <v>1043.4000000000001</v>
      </c>
    </row>
    <row r="26" spans="2:20" ht="27" customHeight="1">
      <c r="B26" s="3892" t="s">
        <v>1234</v>
      </c>
      <c r="C26" s="1032" t="s">
        <v>1235</v>
      </c>
      <c r="D26" s="1033">
        <v>22476</v>
      </c>
      <c r="E26" s="1033">
        <v>43554</v>
      </c>
      <c r="F26" s="1034" t="s">
        <v>1236</v>
      </c>
      <c r="G26" s="1035">
        <v>642.9</v>
      </c>
      <c r="H26" s="1035">
        <v>7</v>
      </c>
      <c r="I26" s="1035">
        <v>430.3</v>
      </c>
      <c r="J26" s="1035">
        <v>653.29999999999995</v>
      </c>
      <c r="K26" s="1035">
        <v>1555.3</v>
      </c>
      <c r="L26" s="1035">
        <v>255</v>
      </c>
      <c r="M26" s="1035">
        <v>185.2</v>
      </c>
      <c r="N26" s="1035">
        <v>210</v>
      </c>
      <c r="O26" s="1035">
        <v>105.6</v>
      </c>
      <c r="P26" s="1035">
        <v>135.5</v>
      </c>
      <c r="Q26" s="1035">
        <v>1065.3</v>
      </c>
      <c r="R26" s="1043">
        <v>689</v>
      </c>
      <c r="S26" s="1037">
        <f>SUM(G26:R26)</f>
        <v>5934.4000000000005</v>
      </c>
    </row>
    <row r="27" spans="2:20" ht="27" customHeight="1">
      <c r="B27" s="3882"/>
      <c r="C27" s="1038" t="s">
        <v>280</v>
      </c>
      <c r="D27" s="1025">
        <v>23596</v>
      </c>
      <c r="E27" s="1025">
        <v>43568</v>
      </c>
      <c r="F27" s="1027" t="s">
        <v>1237</v>
      </c>
      <c r="G27" s="1039">
        <v>849.2</v>
      </c>
      <c r="H27" s="1039">
        <v>7.5</v>
      </c>
      <c r="I27" s="1039">
        <v>153.5</v>
      </c>
      <c r="J27" s="1039">
        <v>225.4</v>
      </c>
      <c r="K27" s="1039">
        <v>397.4</v>
      </c>
      <c r="L27" s="1039">
        <v>229.2</v>
      </c>
      <c r="M27" s="1039">
        <v>0.6</v>
      </c>
      <c r="N27" s="1039">
        <v>89.1</v>
      </c>
      <c r="O27" s="1039">
        <v>49</v>
      </c>
      <c r="P27" s="1039">
        <v>89.8</v>
      </c>
      <c r="Q27" s="1039">
        <v>158.80000000000001</v>
      </c>
      <c r="R27" s="1040">
        <v>54.4</v>
      </c>
      <c r="S27" s="1041">
        <f>SUM(G27:R27)</f>
        <v>2303.9</v>
      </c>
    </row>
    <row r="28" spans="2:20" ht="27" customHeight="1">
      <c r="B28" s="3883"/>
      <c r="C28" s="1042" t="s">
        <v>306</v>
      </c>
      <c r="D28" s="3884"/>
      <c r="E28" s="3884"/>
      <c r="F28" s="3885"/>
      <c r="G28" s="1028">
        <f t="shared" ref="G28:R28" si="3">SUM(G26:G27)</f>
        <v>1492.1</v>
      </c>
      <c r="H28" s="1028">
        <f t="shared" si="3"/>
        <v>14.5</v>
      </c>
      <c r="I28" s="1028">
        <f t="shared" si="3"/>
        <v>583.79999999999995</v>
      </c>
      <c r="J28" s="1028">
        <f t="shared" si="3"/>
        <v>878.69999999999993</v>
      </c>
      <c r="K28" s="1028">
        <f t="shared" si="3"/>
        <v>1952.6999999999998</v>
      </c>
      <c r="L28" s="1028">
        <f t="shared" si="3"/>
        <v>484.2</v>
      </c>
      <c r="M28" s="1028">
        <f t="shared" si="3"/>
        <v>185.79999999999998</v>
      </c>
      <c r="N28" s="1028">
        <f t="shared" si="3"/>
        <v>299.10000000000002</v>
      </c>
      <c r="O28" s="1028">
        <f t="shared" si="3"/>
        <v>154.6</v>
      </c>
      <c r="P28" s="1028">
        <f t="shared" si="3"/>
        <v>225.3</v>
      </c>
      <c r="Q28" s="1028">
        <f t="shared" si="3"/>
        <v>1224.0999999999999</v>
      </c>
      <c r="R28" s="1029">
        <f t="shared" si="3"/>
        <v>743.4</v>
      </c>
      <c r="S28" s="1030">
        <f>SUM(S26:S27)</f>
        <v>8238.3000000000011</v>
      </c>
    </row>
    <row r="29" spans="2:20" ht="27" customHeight="1">
      <c r="B29" s="1051" t="s">
        <v>1238</v>
      </c>
      <c r="C29" s="1024" t="s">
        <v>465</v>
      </c>
      <c r="D29" s="1025">
        <v>10324</v>
      </c>
      <c r="E29" s="1026">
        <v>43538</v>
      </c>
      <c r="F29" s="1027" t="s">
        <v>1239</v>
      </c>
      <c r="G29" s="1028">
        <v>486</v>
      </c>
      <c r="H29" s="1028"/>
      <c r="I29" s="1028">
        <v>1642.7</v>
      </c>
      <c r="J29" s="1028">
        <v>1506</v>
      </c>
      <c r="K29" s="1028">
        <v>1721.1</v>
      </c>
      <c r="L29" s="1028">
        <v>1063.2</v>
      </c>
      <c r="M29" s="1028">
        <v>57.7</v>
      </c>
      <c r="N29" s="1028">
        <v>562.5</v>
      </c>
      <c r="O29" s="1028">
        <v>402.4</v>
      </c>
      <c r="P29" s="1028">
        <v>1630.2</v>
      </c>
      <c r="Q29" s="1028">
        <v>1146.4000000000001</v>
      </c>
      <c r="R29" s="1029">
        <v>318.89999999999998</v>
      </c>
      <c r="S29" s="1030">
        <f>SUM(G29:R29)</f>
        <v>10537.099999999999</v>
      </c>
    </row>
    <row r="30" spans="2:20" ht="27" customHeight="1">
      <c r="B30" s="3892" t="s">
        <v>1240</v>
      </c>
      <c r="C30" s="1032" t="s">
        <v>283</v>
      </c>
      <c r="D30" s="1033">
        <v>23596</v>
      </c>
      <c r="E30" s="1033">
        <v>42713</v>
      </c>
      <c r="F30" s="1034" t="s">
        <v>1241</v>
      </c>
      <c r="G30" s="1035">
        <v>383.2</v>
      </c>
      <c r="H30" s="1035">
        <v>17.899999999999999</v>
      </c>
      <c r="I30" s="1035">
        <v>150.19999999999999</v>
      </c>
      <c r="J30" s="1035">
        <v>445.1</v>
      </c>
      <c r="K30" s="1035">
        <v>255.2</v>
      </c>
      <c r="L30" s="1035">
        <v>121.6</v>
      </c>
      <c r="M30" s="1035">
        <v>88.8</v>
      </c>
      <c r="N30" s="1035">
        <v>93.9</v>
      </c>
      <c r="O30" s="1035">
        <v>52.9</v>
      </c>
      <c r="P30" s="1035">
        <v>199.1</v>
      </c>
      <c r="Q30" s="1035">
        <v>66.5</v>
      </c>
      <c r="R30" s="1043">
        <v>164.5</v>
      </c>
      <c r="S30" s="1037">
        <f>SUM(G30:R30)</f>
        <v>2038.8999999999999</v>
      </c>
    </row>
    <row r="31" spans="2:20" ht="27" customHeight="1">
      <c r="B31" s="3882"/>
      <c r="C31" s="1038" t="s">
        <v>285</v>
      </c>
      <c r="D31" s="1025">
        <v>23596</v>
      </c>
      <c r="E31" s="1025">
        <v>42460</v>
      </c>
      <c r="F31" s="1027" t="s">
        <v>1242</v>
      </c>
      <c r="G31" s="1039">
        <v>208.8</v>
      </c>
      <c r="H31" s="1039"/>
      <c r="I31" s="1039">
        <v>230.1</v>
      </c>
      <c r="J31" s="1039">
        <v>158</v>
      </c>
      <c r="K31" s="1039">
        <v>444.6</v>
      </c>
      <c r="L31" s="1039">
        <v>162</v>
      </c>
      <c r="M31" s="1039">
        <v>9.9</v>
      </c>
      <c r="N31" s="1039">
        <v>49.3</v>
      </c>
      <c r="O31" s="1039">
        <v>53.6</v>
      </c>
      <c r="P31" s="1039">
        <v>383.4</v>
      </c>
      <c r="Q31" s="1039">
        <v>248</v>
      </c>
      <c r="R31" s="1040">
        <v>140</v>
      </c>
      <c r="S31" s="1041">
        <f>SUM(G31:R31)</f>
        <v>2087.6999999999998</v>
      </c>
    </row>
    <row r="32" spans="2:20" ht="27" customHeight="1">
      <c r="B32" s="3883"/>
      <c r="C32" s="1042" t="s">
        <v>306</v>
      </c>
      <c r="D32" s="3884"/>
      <c r="E32" s="3884"/>
      <c r="F32" s="3885"/>
      <c r="G32" s="1028">
        <f t="shared" ref="G32:S32" si="4">SUM(G30:G31)</f>
        <v>592</v>
      </c>
      <c r="H32" s="1028">
        <f t="shared" si="4"/>
        <v>17.899999999999999</v>
      </c>
      <c r="I32" s="1028">
        <f t="shared" si="4"/>
        <v>380.29999999999995</v>
      </c>
      <c r="J32" s="1028">
        <f t="shared" si="4"/>
        <v>603.1</v>
      </c>
      <c r="K32" s="1028">
        <f t="shared" si="4"/>
        <v>699.8</v>
      </c>
      <c r="L32" s="1028">
        <f t="shared" si="4"/>
        <v>283.60000000000002</v>
      </c>
      <c r="M32" s="1028">
        <f t="shared" si="4"/>
        <v>98.7</v>
      </c>
      <c r="N32" s="1028">
        <f t="shared" si="4"/>
        <v>143.19999999999999</v>
      </c>
      <c r="O32" s="1028">
        <f t="shared" si="4"/>
        <v>106.5</v>
      </c>
      <c r="P32" s="1028">
        <f t="shared" si="4"/>
        <v>582.5</v>
      </c>
      <c r="Q32" s="1028">
        <f t="shared" si="4"/>
        <v>314.5</v>
      </c>
      <c r="R32" s="1029">
        <f t="shared" si="4"/>
        <v>304.5</v>
      </c>
      <c r="S32" s="1030">
        <f t="shared" si="4"/>
        <v>4126.5999999999995</v>
      </c>
    </row>
    <row r="33" spans="2:19" ht="27" customHeight="1">
      <c r="B33" s="1051" t="s">
        <v>79</v>
      </c>
      <c r="C33" s="1024" t="s">
        <v>1243</v>
      </c>
      <c r="D33" s="1025">
        <v>23597</v>
      </c>
      <c r="E33" s="1026">
        <v>41729</v>
      </c>
      <c r="F33" s="1027" t="s">
        <v>1244</v>
      </c>
      <c r="G33" s="1028">
        <v>116.6</v>
      </c>
      <c r="H33" s="1028">
        <v>8.9</v>
      </c>
      <c r="I33" s="1028">
        <v>271.10000000000002</v>
      </c>
      <c r="J33" s="1028">
        <v>112.4</v>
      </c>
      <c r="K33" s="1028">
        <v>395.7</v>
      </c>
      <c r="L33" s="1028">
        <v>55.1</v>
      </c>
      <c r="M33" s="1028">
        <v>76.7</v>
      </c>
      <c r="N33" s="1028">
        <v>49.3</v>
      </c>
      <c r="O33" s="1028">
        <v>34.6</v>
      </c>
      <c r="P33" s="1028">
        <v>181.5</v>
      </c>
      <c r="Q33" s="1028">
        <v>163.19999999999999</v>
      </c>
      <c r="R33" s="1029">
        <v>145</v>
      </c>
      <c r="S33" s="1030">
        <v>1610.1</v>
      </c>
    </row>
    <row r="34" spans="2:19" ht="27" customHeight="1">
      <c r="B34" s="3881" t="s">
        <v>288</v>
      </c>
      <c r="C34" s="1032" t="s">
        <v>289</v>
      </c>
      <c r="D34" s="1033">
        <v>29494</v>
      </c>
      <c r="E34" s="1033">
        <v>41474</v>
      </c>
      <c r="F34" s="1034" t="s">
        <v>1245</v>
      </c>
      <c r="G34" s="1035">
        <v>17</v>
      </c>
      <c r="H34" s="1035"/>
      <c r="I34" s="1035">
        <v>12</v>
      </c>
      <c r="J34" s="1035">
        <v>111</v>
      </c>
      <c r="K34" s="1035">
        <v>67</v>
      </c>
      <c r="L34" s="1035">
        <v>131</v>
      </c>
      <c r="M34" s="1035">
        <v>18</v>
      </c>
      <c r="N34" s="1035">
        <v>6.9</v>
      </c>
      <c r="O34" s="1035">
        <v>7.1</v>
      </c>
      <c r="P34" s="1035">
        <v>18</v>
      </c>
      <c r="Q34" s="1035">
        <v>65</v>
      </c>
      <c r="R34" s="1043">
        <v>115</v>
      </c>
      <c r="S34" s="1037">
        <f>SUM(G34:R34)</f>
        <v>568</v>
      </c>
    </row>
    <row r="35" spans="2:19" ht="27" customHeight="1">
      <c r="B35" s="3882"/>
      <c r="C35" s="1045" t="s">
        <v>1246</v>
      </c>
      <c r="D35" s="1046">
        <v>30713</v>
      </c>
      <c r="E35" s="1046">
        <v>44056</v>
      </c>
      <c r="F35" s="1047" t="s">
        <v>1247</v>
      </c>
      <c r="G35" s="1048">
        <v>43.9</v>
      </c>
      <c r="H35" s="1048"/>
      <c r="I35" s="1048"/>
      <c r="J35" s="1048">
        <v>164</v>
      </c>
      <c r="K35" s="1048">
        <v>254.9</v>
      </c>
      <c r="L35" s="1048">
        <v>81.3</v>
      </c>
      <c r="M35" s="1048"/>
      <c r="N35" s="1048">
        <v>65.8</v>
      </c>
      <c r="O35" s="1048">
        <v>7.4</v>
      </c>
      <c r="P35" s="1048">
        <v>32.6</v>
      </c>
      <c r="Q35" s="1048">
        <v>28.9</v>
      </c>
      <c r="R35" s="1049">
        <v>301.8</v>
      </c>
      <c r="S35" s="1050">
        <f>SUM(G35:R35)</f>
        <v>980.59999999999991</v>
      </c>
    </row>
    <row r="36" spans="2:19" ht="27" customHeight="1">
      <c r="B36" s="3882"/>
      <c r="C36" s="1038" t="s">
        <v>81</v>
      </c>
      <c r="D36" s="1025">
        <v>28151</v>
      </c>
      <c r="E36" s="1025">
        <v>36148</v>
      </c>
      <c r="F36" s="1027" t="s">
        <v>1248</v>
      </c>
      <c r="G36" s="1039">
        <v>19.7</v>
      </c>
      <c r="H36" s="1039"/>
      <c r="I36" s="1039">
        <v>58.1</v>
      </c>
      <c r="J36" s="1039">
        <v>40.799999999999997</v>
      </c>
      <c r="K36" s="1039">
        <v>94.5</v>
      </c>
      <c r="L36" s="1039">
        <v>22.3</v>
      </c>
      <c r="M36" s="1039"/>
      <c r="N36" s="1039">
        <v>6.9</v>
      </c>
      <c r="O36" s="1039">
        <v>8</v>
      </c>
      <c r="P36" s="1039"/>
      <c r="Q36" s="1039">
        <v>39</v>
      </c>
      <c r="R36" s="1040"/>
      <c r="S36" s="1041">
        <f>SUM(G36:R36)</f>
        <v>289.3</v>
      </c>
    </row>
    <row r="37" spans="2:19" ht="27" customHeight="1">
      <c r="B37" s="3883"/>
      <c r="C37" s="1042" t="s">
        <v>306</v>
      </c>
      <c r="D37" s="3884"/>
      <c r="E37" s="3884"/>
      <c r="F37" s="3885"/>
      <c r="G37" s="1028">
        <f>SUM(G34:G36)</f>
        <v>80.599999999999994</v>
      </c>
      <c r="H37" s="1028"/>
      <c r="I37" s="1028">
        <f>SUM(I34:I36)</f>
        <v>70.099999999999994</v>
      </c>
      <c r="J37" s="1028">
        <f>SUM(J34:J36)</f>
        <v>315.8</v>
      </c>
      <c r="K37" s="1028">
        <f>SUM(K34:K36)</f>
        <v>416.4</v>
      </c>
      <c r="L37" s="1028">
        <f>SUM(L34:L36)</f>
        <v>234.60000000000002</v>
      </c>
      <c r="M37" s="1028"/>
      <c r="N37" s="1028">
        <f t="shared" ref="N37:S37" si="5">SUM(N34:N36)</f>
        <v>79.600000000000009</v>
      </c>
      <c r="O37" s="1028">
        <f t="shared" si="5"/>
        <v>22.5</v>
      </c>
      <c r="P37" s="1028">
        <f t="shared" si="5"/>
        <v>50.6</v>
      </c>
      <c r="Q37" s="1028">
        <f t="shared" si="5"/>
        <v>132.9</v>
      </c>
      <c r="R37" s="1029">
        <f t="shared" si="5"/>
        <v>416.8</v>
      </c>
      <c r="S37" s="1030">
        <f t="shared" si="5"/>
        <v>1837.8999999999999</v>
      </c>
    </row>
    <row r="38" spans="2:19" ht="27" customHeight="1">
      <c r="B38" s="3892" t="s">
        <v>1249</v>
      </c>
      <c r="C38" s="1032" t="s">
        <v>292</v>
      </c>
      <c r="D38" s="1033">
        <v>23483</v>
      </c>
      <c r="E38" s="1033">
        <v>43918</v>
      </c>
      <c r="F38" s="1034" t="s">
        <v>1250</v>
      </c>
      <c r="G38" s="1035">
        <v>470.7</v>
      </c>
      <c r="H38" s="1035">
        <v>18.399999999999999</v>
      </c>
      <c r="I38" s="1035">
        <v>363.4</v>
      </c>
      <c r="J38" s="1035">
        <v>193.7</v>
      </c>
      <c r="K38" s="1035">
        <v>379.7</v>
      </c>
      <c r="L38" s="1035">
        <v>142.1</v>
      </c>
      <c r="M38" s="1035">
        <v>29.2</v>
      </c>
      <c r="N38" s="1035">
        <v>52.5</v>
      </c>
      <c r="O38" s="1035">
        <v>57.5</v>
      </c>
      <c r="P38" s="1035">
        <v>205.8</v>
      </c>
      <c r="Q38" s="1035">
        <v>329.7</v>
      </c>
      <c r="R38" s="1043">
        <v>265.3</v>
      </c>
      <c r="S38" s="1037">
        <f>SUM(G38:R38)</f>
        <v>2508</v>
      </c>
    </row>
    <row r="39" spans="2:19" ht="27" customHeight="1">
      <c r="B39" s="3882"/>
      <c r="C39" s="1038" t="s">
        <v>1251</v>
      </c>
      <c r="D39" s="1025">
        <v>27038</v>
      </c>
      <c r="E39" s="1025">
        <v>43554</v>
      </c>
      <c r="F39" s="1027" t="s">
        <v>1252</v>
      </c>
      <c r="G39" s="1039">
        <v>177.8</v>
      </c>
      <c r="H39" s="1039"/>
      <c r="I39" s="1039">
        <v>104</v>
      </c>
      <c r="J39" s="1039">
        <v>22.3</v>
      </c>
      <c r="K39" s="1039">
        <v>203.5</v>
      </c>
      <c r="L39" s="1039">
        <v>34</v>
      </c>
      <c r="M39" s="1039">
        <v>3.8</v>
      </c>
      <c r="N39" s="1039">
        <v>37.700000000000003</v>
      </c>
      <c r="O39" s="1039">
        <v>5.8</v>
      </c>
      <c r="P39" s="1039">
        <v>28.9</v>
      </c>
      <c r="Q39" s="1039">
        <v>163.19999999999999</v>
      </c>
      <c r="R39" s="1040">
        <f>111+42</f>
        <v>153</v>
      </c>
      <c r="S39" s="1041">
        <f>SUM(G39:R39)</f>
        <v>934</v>
      </c>
    </row>
    <row r="40" spans="2:19" ht="27" customHeight="1">
      <c r="B40" s="3883"/>
      <c r="C40" s="1042" t="s">
        <v>306</v>
      </c>
      <c r="D40" s="3884"/>
      <c r="E40" s="3884"/>
      <c r="F40" s="3885"/>
      <c r="G40" s="1028">
        <f t="shared" ref="G40:R40" si="6">SUM(G38:G39)</f>
        <v>648.5</v>
      </c>
      <c r="H40" s="1028">
        <f t="shared" si="6"/>
        <v>18.399999999999999</v>
      </c>
      <c r="I40" s="1028">
        <f t="shared" si="6"/>
        <v>467.4</v>
      </c>
      <c r="J40" s="1028">
        <f t="shared" si="6"/>
        <v>216</v>
      </c>
      <c r="K40" s="1028">
        <f t="shared" si="6"/>
        <v>583.20000000000005</v>
      </c>
      <c r="L40" s="1028">
        <f t="shared" si="6"/>
        <v>176.1</v>
      </c>
      <c r="M40" s="1028">
        <f t="shared" si="6"/>
        <v>33</v>
      </c>
      <c r="N40" s="1028">
        <f t="shared" si="6"/>
        <v>90.2</v>
      </c>
      <c r="O40" s="1028">
        <f t="shared" si="6"/>
        <v>63.3</v>
      </c>
      <c r="P40" s="1028">
        <f t="shared" si="6"/>
        <v>234.70000000000002</v>
      </c>
      <c r="Q40" s="1028">
        <f t="shared" si="6"/>
        <v>492.9</v>
      </c>
      <c r="R40" s="1029">
        <f t="shared" si="6"/>
        <v>418.3</v>
      </c>
      <c r="S40" s="1030">
        <f>SUM(S38:S39)</f>
        <v>3442</v>
      </c>
    </row>
    <row r="41" spans="2:19" ht="27" customHeight="1">
      <c r="B41" s="3892" t="s">
        <v>1253</v>
      </c>
      <c r="C41" s="1032" t="s">
        <v>330</v>
      </c>
      <c r="D41" s="1033">
        <v>24178</v>
      </c>
      <c r="E41" s="1033">
        <v>43767</v>
      </c>
      <c r="F41" s="1034" t="s">
        <v>1254</v>
      </c>
      <c r="G41" s="1035">
        <v>276.89999999999998</v>
      </c>
      <c r="H41" s="1035">
        <v>26.5</v>
      </c>
      <c r="I41" s="1035">
        <v>149.5</v>
      </c>
      <c r="J41" s="1035">
        <v>121.3</v>
      </c>
      <c r="K41" s="1035">
        <v>207</v>
      </c>
      <c r="L41" s="1035">
        <v>103.5</v>
      </c>
      <c r="M41" s="1035">
        <v>17.3</v>
      </c>
      <c r="N41" s="1035">
        <v>80</v>
      </c>
      <c r="O41" s="1035">
        <v>17.3</v>
      </c>
      <c r="P41" s="1035">
        <v>46.2</v>
      </c>
      <c r="Q41" s="1035">
        <v>339</v>
      </c>
      <c r="R41" s="1043">
        <v>148.19999999999999</v>
      </c>
      <c r="S41" s="1037">
        <f>SUM(G41:R41)</f>
        <v>1532.6999999999998</v>
      </c>
    </row>
    <row r="42" spans="2:19" ht="27" customHeight="1">
      <c r="B42" s="3882"/>
      <c r="C42" s="1038" t="s">
        <v>298</v>
      </c>
      <c r="D42" s="1025">
        <v>31595</v>
      </c>
      <c r="E42" s="1025">
        <v>40155</v>
      </c>
      <c r="F42" s="1027" t="s">
        <v>1255</v>
      </c>
      <c r="G42" s="1039">
        <v>43.5</v>
      </c>
      <c r="H42" s="1039"/>
      <c r="I42" s="1039">
        <v>39.4</v>
      </c>
      <c r="J42" s="1039">
        <v>24.4</v>
      </c>
      <c r="K42" s="1039">
        <v>68.5</v>
      </c>
      <c r="L42" s="1039">
        <v>14.7</v>
      </c>
      <c r="M42" s="1039"/>
      <c r="N42" s="1039">
        <v>24</v>
      </c>
      <c r="O42" s="1039"/>
      <c r="P42" s="1039">
        <v>16.600000000000001</v>
      </c>
      <c r="Q42" s="1039">
        <v>7</v>
      </c>
      <c r="R42" s="1040">
        <v>80</v>
      </c>
      <c r="S42" s="1041">
        <f>SUM(G42:R42)</f>
        <v>318.10000000000002</v>
      </c>
    </row>
    <row r="43" spans="2:19" ht="27" customHeight="1">
      <c r="B43" s="3883"/>
      <c r="C43" s="1042" t="s">
        <v>306</v>
      </c>
      <c r="D43" s="3884"/>
      <c r="E43" s="3884"/>
      <c r="F43" s="3885"/>
      <c r="G43" s="1028">
        <f t="shared" ref="G43:S43" si="7">SUM(G41:G42)</f>
        <v>320.39999999999998</v>
      </c>
      <c r="H43" s="1028">
        <f t="shared" si="7"/>
        <v>26.5</v>
      </c>
      <c r="I43" s="1028">
        <f t="shared" si="7"/>
        <v>188.9</v>
      </c>
      <c r="J43" s="1028">
        <f t="shared" si="7"/>
        <v>145.69999999999999</v>
      </c>
      <c r="K43" s="1028">
        <f t="shared" si="7"/>
        <v>275.5</v>
      </c>
      <c r="L43" s="1028">
        <f t="shared" si="7"/>
        <v>118.2</v>
      </c>
      <c r="M43" s="1028">
        <f t="shared" si="7"/>
        <v>17.3</v>
      </c>
      <c r="N43" s="1028">
        <f t="shared" si="7"/>
        <v>104</v>
      </c>
      <c r="O43" s="1028">
        <f t="shared" si="7"/>
        <v>17.3</v>
      </c>
      <c r="P43" s="1028">
        <f t="shared" si="7"/>
        <v>62.800000000000004</v>
      </c>
      <c r="Q43" s="1028">
        <f t="shared" si="7"/>
        <v>346</v>
      </c>
      <c r="R43" s="1029">
        <f t="shared" si="7"/>
        <v>228.2</v>
      </c>
      <c r="S43" s="1030">
        <f t="shared" si="7"/>
        <v>1850.7999999999997</v>
      </c>
    </row>
    <row r="44" spans="2:19" ht="27" customHeight="1">
      <c r="B44" s="1052" t="s">
        <v>84</v>
      </c>
      <c r="C44" s="1038" t="s">
        <v>40</v>
      </c>
      <c r="D44" s="1025">
        <v>23785</v>
      </c>
      <c r="E44" s="1026">
        <v>42452</v>
      </c>
      <c r="F44" s="1027" t="s">
        <v>1256</v>
      </c>
      <c r="G44" s="1028">
        <v>309.8</v>
      </c>
      <c r="H44" s="1028">
        <v>20</v>
      </c>
      <c r="I44" s="1028">
        <v>280</v>
      </c>
      <c r="J44" s="1028">
        <v>201.7</v>
      </c>
      <c r="K44" s="1028">
        <v>656.3</v>
      </c>
      <c r="L44" s="1028">
        <v>149.9</v>
      </c>
      <c r="M44" s="1028">
        <v>45.3</v>
      </c>
      <c r="N44" s="1028">
        <v>94.8</v>
      </c>
      <c r="O44" s="1028">
        <v>35.200000000000003</v>
      </c>
      <c r="P44" s="1028">
        <v>166.8</v>
      </c>
      <c r="Q44" s="1028">
        <v>345</v>
      </c>
      <c r="R44" s="1029">
        <v>514.4</v>
      </c>
      <c r="S44" s="1030">
        <f>SUM(G44:R44)</f>
        <v>2819.2000000000003</v>
      </c>
    </row>
    <row r="45" spans="2:19" ht="27" customHeight="1">
      <c r="B45" s="1023" t="s">
        <v>85</v>
      </c>
      <c r="C45" s="1038" t="s">
        <v>1257</v>
      </c>
      <c r="D45" s="1025">
        <v>11058</v>
      </c>
      <c r="E45" s="1053">
        <v>44272</v>
      </c>
      <c r="F45" s="1054" t="s">
        <v>1258</v>
      </c>
      <c r="G45" s="1055">
        <v>1066.3</v>
      </c>
      <c r="H45" s="1056">
        <v>32.4</v>
      </c>
      <c r="I45" s="1056">
        <v>1400.2</v>
      </c>
      <c r="J45" s="1057">
        <v>594.4</v>
      </c>
      <c r="K45" s="1055">
        <v>3191.2</v>
      </c>
      <c r="L45" s="1058">
        <v>498.5</v>
      </c>
      <c r="M45" s="1058">
        <v>175.1</v>
      </c>
      <c r="N45" s="1058">
        <v>576.4</v>
      </c>
      <c r="O45" s="1058">
        <v>344.2</v>
      </c>
      <c r="P45" s="1058">
        <v>399.3</v>
      </c>
      <c r="Q45" s="1058">
        <v>1153.2</v>
      </c>
      <c r="R45" s="1029">
        <v>458.5</v>
      </c>
      <c r="S45" s="1030">
        <f>SUM(G45:R45)</f>
        <v>9889.7000000000007</v>
      </c>
    </row>
    <row r="46" spans="2:19" ht="27" customHeight="1" thickBot="1">
      <c r="B46" s="1052" t="s">
        <v>54</v>
      </c>
      <c r="C46" s="1038" t="s">
        <v>304</v>
      </c>
      <c r="D46" s="1025">
        <v>26583</v>
      </c>
      <c r="E46" s="1026">
        <v>43554</v>
      </c>
      <c r="F46" s="1027" t="s">
        <v>1259</v>
      </c>
      <c r="G46" s="1028">
        <v>178.7</v>
      </c>
      <c r="H46" s="1028">
        <v>9.1</v>
      </c>
      <c r="I46" s="1059">
        <v>120.8</v>
      </c>
      <c r="J46" s="1060">
        <v>80.599999999999994</v>
      </c>
      <c r="K46" s="1028">
        <v>238.4</v>
      </c>
      <c r="L46" s="1028">
        <v>88.5</v>
      </c>
      <c r="M46" s="1028">
        <v>2.1</v>
      </c>
      <c r="N46" s="1061">
        <v>48.9</v>
      </c>
      <c r="O46" s="1028">
        <v>25</v>
      </c>
      <c r="P46" s="1028">
        <v>29.4</v>
      </c>
      <c r="Q46" s="1028">
        <v>165.4</v>
      </c>
      <c r="R46" s="1029">
        <v>252.1</v>
      </c>
      <c r="S46" s="1030">
        <f>SUM(G46:R46)</f>
        <v>1238.9999999999998</v>
      </c>
    </row>
    <row r="47" spans="2:19" ht="27" customHeight="1" thickBot="1">
      <c r="B47" s="1062" t="s">
        <v>1260</v>
      </c>
      <c r="C47" s="3896"/>
      <c r="D47" s="3896"/>
      <c r="E47" s="3896"/>
      <c r="F47" s="3897"/>
      <c r="G47" s="1063">
        <f t="shared" ref="G47:S47" si="8">G7+G8+G9+G10+G11+G12+G13+G14+G15+G17+G18+G20+G21+G22+G23+G25+G26+G27+G29+G30+G31++G33+G34+G35+G36+G38+G39+G41+G42+G44+G45+G46</f>
        <v>6732.0999999999995</v>
      </c>
      <c r="H47" s="1063">
        <f t="shared" si="8"/>
        <v>223.3</v>
      </c>
      <c r="I47" s="1063">
        <f t="shared" si="8"/>
        <v>7285.4000000000005</v>
      </c>
      <c r="J47" s="1063">
        <f t="shared" si="8"/>
        <v>6434.5</v>
      </c>
      <c r="K47" s="1063">
        <f t="shared" si="8"/>
        <v>11918.199999999999</v>
      </c>
      <c r="L47" s="1063">
        <f t="shared" si="8"/>
        <v>4430</v>
      </c>
      <c r="M47" s="1063">
        <f t="shared" si="8"/>
        <v>997.59999999999991</v>
      </c>
      <c r="N47" s="1063">
        <f t="shared" si="8"/>
        <v>2791.6000000000004</v>
      </c>
      <c r="O47" s="1063">
        <f t="shared" si="8"/>
        <v>1612.4999999999998</v>
      </c>
      <c r="P47" s="1063">
        <f t="shared" si="8"/>
        <v>4242.7999999999993</v>
      </c>
      <c r="Q47" s="1063">
        <f t="shared" si="8"/>
        <v>6367.7999999999993</v>
      </c>
      <c r="R47" s="1063">
        <f t="shared" si="8"/>
        <v>4662.2000000000007</v>
      </c>
      <c r="S47" s="1064">
        <f t="shared" si="8"/>
        <v>57697.899999999994</v>
      </c>
    </row>
    <row r="48" spans="2:19" ht="27" customHeight="1" thickBot="1">
      <c r="B48" s="1062" t="s">
        <v>1261</v>
      </c>
      <c r="C48" s="3898"/>
      <c r="D48" s="3898"/>
      <c r="E48" s="3898"/>
      <c r="F48" s="3899"/>
      <c r="G48" s="1065">
        <f t="shared" ref="G48:R48" si="9">COUNTA(G7:G15,G17:G18,G20:G23,G25:G27,G29:G31,G33:G35,G36,G38:G39,G41:G42,G44:G46)</f>
        <v>29</v>
      </c>
      <c r="H48" s="1065">
        <f t="shared" si="9"/>
        <v>14</v>
      </c>
      <c r="I48" s="1065">
        <f t="shared" si="9"/>
        <v>29</v>
      </c>
      <c r="J48" s="1065">
        <f t="shared" si="9"/>
        <v>27</v>
      </c>
      <c r="K48" s="1065">
        <f t="shared" si="9"/>
        <v>30</v>
      </c>
      <c r="L48" s="1065">
        <f t="shared" si="9"/>
        <v>30</v>
      </c>
      <c r="M48" s="1065">
        <f t="shared" si="9"/>
        <v>23</v>
      </c>
      <c r="N48" s="1065">
        <f t="shared" si="9"/>
        <v>30</v>
      </c>
      <c r="O48" s="1065">
        <f t="shared" si="9"/>
        <v>25</v>
      </c>
      <c r="P48" s="1065">
        <f t="shared" si="9"/>
        <v>24</v>
      </c>
      <c r="Q48" s="1065">
        <f t="shared" si="9"/>
        <v>27</v>
      </c>
      <c r="R48" s="1065">
        <f t="shared" si="9"/>
        <v>21</v>
      </c>
      <c r="S48" s="1066"/>
    </row>
    <row r="49" spans="2:19" ht="60" customHeight="1">
      <c r="B49" s="3895"/>
      <c r="C49" s="3895"/>
      <c r="D49" s="3895"/>
      <c r="E49" s="3895"/>
      <c r="F49" s="3895"/>
      <c r="G49" s="3895"/>
      <c r="H49" s="1067"/>
      <c r="S49" s="1068"/>
    </row>
    <row r="50" spans="2:19" ht="32.15" customHeight="1">
      <c r="B50" s="1069"/>
    </row>
    <row r="51" spans="2:19" ht="32.15" customHeight="1">
      <c r="B51" s="1069"/>
    </row>
    <row r="52" spans="2:19" ht="32.15" customHeight="1">
      <c r="B52" s="1069"/>
    </row>
    <row r="53" spans="2:19" ht="32.15" customHeight="1">
      <c r="B53" s="1069"/>
    </row>
    <row r="54" spans="2:19" ht="32.15" customHeight="1">
      <c r="B54" s="1069"/>
    </row>
    <row r="55" spans="2:19" ht="32.15" customHeight="1">
      <c r="B55" s="1069"/>
    </row>
    <row r="56" spans="2:19" ht="32.15" customHeight="1">
      <c r="B56" s="1069"/>
    </row>
    <row r="57" spans="2:19" ht="32.15" customHeight="1">
      <c r="B57" s="1069"/>
    </row>
    <row r="58" spans="2:19" ht="32.15" customHeight="1">
      <c r="B58" s="1069"/>
    </row>
    <row r="59" spans="2:19" ht="32.15" customHeight="1">
      <c r="B59" s="1069"/>
    </row>
    <row r="60" spans="2:19" ht="32.15" customHeight="1">
      <c r="B60" s="1069"/>
    </row>
    <row r="61" spans="2:19" ht="32.15" customHeight="1">
      <c r="B61" s="1069"/>
    </row>
    <row r="62" spans="2:19" ht="32.15" customHeight="1">
      <c r="B62" s="1069"/>
    </row>
    <row r="63" spans="2:19" ht="32.15" customHeight="1">
      <c r="B63" s="1069"/>
    </row>
    <row r="64" spans="2:19" ht="32.15" customHeight="1">
      <c r="B64" s="1069"/>
    </row>
    <row r="65" spans="2:2" ht="32.15" customHeight="1">
      <c r="B65" s="1069"/>
    </row>
    <row r="66" spans="2:2" ht="32.15" customHeight="1">
      <c r="B66" s="1069"/>
    </row>
    <row r="67" spans="2:2" ht="32.15" customHeight="1">
      <c r="B67" s="1069"/>
    </row>
    <row r="68" spans="2:2" ht="32.15" customHeight="1">
      <c r="B68" s="1069"/>
    </row>
    <row r="69" spans="2:2" ht="32.15" customHeight="1">
      <c r="B69" s="1069"/>
    </row>
    <row r="70" spans="2:2" ht="32.15" customHeight="1">
      <c r="B70" s="1069"/>
    </row>
    <row r="71" spans="2:2" ht="32.15" customHeight="1">
      <c r="B71" s="1069"/>
    </row>
    <row r="72" spans="2:2" ht="32.15" customHeight="1">
      <c r="B72" s="1069"/>
    </row>
    <row r="73" spans="2:2" ht="32.15" customHeight="1">
      <c r="B73" s="1069"/>
    </row>
    <row r="74" spans="2:2" ht="32.15" customHeight="1">
      <c r="B74" s="1069"/>
    </row>
    <row r="75" spans="2:2" ht="32.15" customHeight="1">
      <c r="B75" s="1069"/>
    </row>
    <row r="76" spans="2:2" ht="32.15" customHeight="1">
      <c r="B76" s="1069"/>
    </row>
    <row r="77" spans="2:2" ht="32.15" customHeight="1">
      <c r="B77" s="1069"/>
    </row>
    <row r="78" spans="2:2" ht="32.15" customHeight="1">
      <c r="B78" s="1069"/>
    </row>
    <row r="79" spans="2:2" ht="32.15" customHeight="1">
      <c r="B79" s="1069"/>
    </row>
    <row r="80" spans="2:2" ht="32.15" customHeight="1">
      <c r="B80" s="1069"/>
    </row>
    <row r="81" spans="2:2" ht="32.15" customHeight="1">
      <c r="B81" s="1069"/>
    </row>
    <row r="82" spans="2:2" ht="32.15" customHeight="1">
      <c r="B82" s="1069"/>
    </row>
    <row r="83" spans="2:2" ht="32.15" customHeight="1">
      <c r="B83" s="1069"/>
    </row>
    <row r="84" spans="2:2" ht="32.15" customHeight="1">
      <c r="B84" s="1069"/>
    </row>
    <row r="85" spans="2:2" ht="32.15" customHeight="1">
      <c r="B85" s="1069"/>
    </row>
    <row r="86" spans="2:2" ht="32.15" customHeight="1">
      <c r="B86" s="1069"/>
    </row>
    <row r="87" spans="2:2" ht="32.15" customHeight="1">
      <c r="B87" s="1069"/>
    </row>
    <row r="88" spans="2:2" ht="32.15" customHeight="1">
      <c r="B88" s="1069"/>
    </row>
    <row r="89" spans="2:2" ht="32.15" customHeight="1">
      <c r="B89" s="1069"/>
    </row>
    <row r="90" spans="2:2" ht="32.15" customHeight="1">
      <c r="B90" s="1069"/>
    </row>
    <row r="91" spans="2:2" ht="32.15" customHeight="1">
      <c r="B91" s="1069"/>
    </row>
    <row r="92" spans="2:2" ht="32.15" customHeight="1">
      <c r="B92" s="1069"/>
    </row>
    <row r="93" spans="2:2" ht="32.15" customHeight="1">
      <c r="B93" s="1069"/>
    </row>
    <row r="94" spans="2:2" ht="32.15" customHeight="1">
      <c r="B94" s="1069"/>
    </row>
    <row r="95" spans="2:2" ht="32.15" customHeight="1">
      <c r="B95" s="1069"/>
    </row>
    <row r="96" spans="2:2" ht="32.15" customHeight="1">
      <c r="B96" s="1069"/>
    </row>
    <row r="97" spans="2:2" ht="32.15" customHeight="1">
      <c r="B97" s="1069"/>
    </row>
    <row r="98" spans="2:2" ht="32.15" customHeight="1">
      <c r="B98" s="1069"/>
    </row>
    <row r="99" spans="2:2" ht="32.15" customHeight="1">
      <c r="B99" s="1069"/>
    </row>
    <row r="100" spans="2:2" ht="32.15" customHeight="1">
      <c r="B100" s="1069"/>
    </row>
    <row r="101" spans="2:2" ht="32.15" customHeight="1">
      <c r="B101" s="1069"/>
    </row>
    <row r="102" spans="2:2" ht="32.15" customHeight="1">
      <c r="B102" s="1069"/>
    </row>
    <row r="103" spans="2:2" ht="32.15" customHeight="1">
      <c r="B103" s="1069"/>
    </row>
    <row r="104" spans="2:2" ht="32.15" customHeight="1">
      <c r="B104" s="1069"/>
    </row>
    <row r="105" spans="2:2" ht="32.15" customHeight="1">
      <c r="B105" s="1069"/>
    </row>
    <row r="106" spans="2:2" ht="32.15" customHeight="1">
      <c r="B106" s="1069"/>
    </row>
    <row r="107" spans="2:2" ht="32.15" customHeight="1">
      <c r="B107" s="1069"/>
    </row>
    <row r="108" spans="2:2" ht="32.15" customHeight="1">
      <c r="B108" s="1069"/>
    </row>
    <row r="109" spans="2:2" ht="32.15" customHeight="1">
      <c r="B109" s="1069"/>
    </row>
    <row r="110" spans="2:2" ht="32.15" customHeight="1">
      <c r="B110" s="1069"/>
    </row>
    <row r="111" spans="2:2" ht="32.15" customHeight="1">
      <c r="B111" s="1069"/>
    </row>
    <row r="112" spans="2:2" ht="32.15" customHeight="1">
      <c r="B112" s="1069"/>
    </row>
    <row r="113" spans="2:2" ht="32.15" customHeight="1">
      <c r="B113" s="1069"/>
    </row>
    <row r="114" spans="2:2" ht="32.15" customHeight="1">
      <c r="B114" s="1069"/>
    </row>
    <row r="115" spans="2:2" ht="32.15" customHeight="1">
      <c r="B115" s="1069"/>
    </row>
    <row r="116" spans="2:2" ht="32.15" customHeight="1">
      <c r="B116" s="1069"/>
    </row>
    <row r="117" spans="2:2" ht="32.15" customHeight="1">
      <c r="B117" s="1069"/>
    </row>
    <row r="118" spans="2:2" ht="32.15" customHeight="1">
      <c r="B118" s="1069"/>
    </row>
    <row r="119" spans="2:2" ht="32.15" customHeight="1">
      <c r="B119" s="1069"/>
    </row>
    <row r="120" spans="2:2" ht="32.15" customHeight="1">
      <c r="B120" s="1069"/>
    </row>
    <row r="121" spans="2:2" ht="32.15" customHeight="1">
      <c r="B121" s="1069"/>
    </row>
    <row r="122" spans="2:2" ht="32.15" customHeight="1">
      <c r="B122" s="1069"/>
    </row>
    <row r="123" spans="2:2" ht="32.15" customHeight="1">
      <c r="B123" s="1069"/>
    </row>
    <row r="124" spans="2:2" ht="32.15" customHeight="1">
      <c r="B124" s="1069"/>
    </row>
    <row r="125" spans="2:2" ht="32.15" customHeight="1">
      <c r="B125" s="1069"/>
    </row>
    <row r="126" spans="2:2" ht="32.15" customHeight="1">
      <c r="B126" s="1069"/>
    </row>
    <row r="127" spans="2:2" ht="32.15" customHeight="1">
      <c r="B127" s="1069"/>
    </row>
    <row r="128" spans="2:2" ht="32.15" customHeight="1">
      <c r="B128" s="1069"/>
    </row>
    <row r="129" spans="2:2" ht="32.15" customHeight="1">
      <c r="B129" s="1069"/>
    </row>
    <row r="130" spans="2:2" ht="32.15" customHeight="1">
      <c r="B130" s="1069"/>
    </row>
    <row r="131" spans="2:2" ht="32.15" customHeight="1">
      <c r="B131" s="1069"/>
    </row>
    <row r="132" spans="2:2" ht="32.15" customHeight="1">
      <c r="B132" s="1069"/>
    </row>
    <row r="133" spans="2:2" ht="32.15" customHeight="1">
      <c r="B133" s="1069"/>
    </row>
    <row r="134" spans="2:2" ht="32.15" customHeight="1">
      <c r="B134" s="1069"/>
    </row>
    <row r="135" spans="2:2" ht="32.15" customHeight="1">
      <c r="B135" s="1069"/>
    </row>
    <row r="136" spans="2:2" ht="32.15" customHeight="1">
      <c r="B136" s="1069"/>
    </row>
    <row r="137" spans="2:2" ht="32.15" customHeight="1">
      <c r="B137" s="1069"/>
    </row>
    <row r="138" spans="2:2" ht="32.15" customHeight="1">
      <c r="B138" s="1069"/>
    </row>
    <row r="139" spans="2:2" ht="32.15" customHeight="1">
      <c r="B139" s="1069"/>
    </row>
    <row r="140" spans="2:2" ht="32.15" customHeight="1">
      <c r="B140" s="1069"/>
    </row>
    <row r="141" spans="2:2" ht="32.15" customHeight="1">
      <c r="B141" s="1069"/>
    </row>
    <row r="142" spans="2:2" ht="32.15" customHeight="1">
      <c r="B142" s="1069"/>
    </row>
    <row r="143" spans="2:2" ht="32.15" customHeight="1">
      <c r="B143" s="1069"/>
    </row>
    <row r="144" spans="2:2" ht="32.15" customHeight="1">
      <c r="B144" s="1069"/>
    </row>
    <row r="145" spans="2:2" ht="32.15" customHeight="1">
      <c r="B145" s="1069"/>
    </row>
    <row r="146" spans="2:2" ht="32.15" customHeight="1">
      <c r="B146" s="1069"/>
    </row>
    <row r="147" spans="2:2" ht="32.15" customHeight="1">
      <c r="B147" s="1069"/>
    </row>
    <row r="148" spans="2:2" ht="32.15" customHeight="1">
      <c r="B148" s="1069"/>
    </row>
    <row r="149" spans="2:2" ht="32.15" customHeight="1">
      <c r="B149" s="1069"/>
    </row>
    <row r="150" spans="2:2" ht="32.15" customHeight="1">
      <c r="B150" s="1069"/>
    </row>
    <row r="151" spans="2:2" ht="32.15" customHeight="1">
      <c r="B151" s="1069"/>
    </row>
    <row r="152" spans="2:2" ht="32.15" customHeight="1">
      <c r="B152" s="1069"/>
    </row>
    <row r="153" spans="2:2" ht="32.15" customHeight="1">
      <c r="B153" s="1069"/>
    </row>
    <row r="154" spans="2:2" ht="32.15" customHeight="1">
      <c r="B154" s="1069"/>
    </row>
    <row r="155" spans="2:2" ht="32.15" customHeight="1">
      <c r="B155" s="1069"/>
    </row>
    <row r="156" spans="2:2" ht="32.15" customHeight="1">
      <c r="B156" s="1069"/>
    </row>
    <row r="157" spans="2:2" ht="32.15" customHeight="1">
      <c r="B157" s="1069"/>
    </row>
    <row r="158" spans="2:2" ht="32.15" customHeight="1">
      <c r="B158" s="1069"/>
    </row>
    <row r="159" spans="2:2" ht="32.15" customHeight="1">
      <c r="B159" s="1069"/>
    </row>
    <row r="160" spans="2:2" ht="32.15" customHeight="1">
      <c r="B160" s="1069"/>
    </row>
    <row r="161" spans="2:2" ht="32.15" customHeight="1">
      <c r="B161" s="1069"/>
    </row>
    <row r="162" spans="2:2" ht="32.15" customHeight="1">
      <c r="B162" s="1069"/>
    </row>
    <row r="163" spans="2:2" ht="32.15" customHeight="1">
      <c r="B163" s="1069"/>
    </row>
    <row r="164" spans="2:2" ht="32.15" customHeight="1">
      <c r="B164" s="1069"/>
    </row>
    <row r="165" spans="2:2" ht="32.15" customHeight="1">
      <c r="B165" s="1069"/>
    </row>
    <row r="166" spans="2:2" ht="32.15" customHeight="1">
      <c r="B166" s="1069"/>
    </row>
    <row r="167" spans="2:2" ht="32.15" customHeight="1">
      <c r="B167" s="1069"/>
    </row>
    <row r="168" spans="2:2" ht="32.15" customHeight="1">
      <c r="B168" s="1069"/>
    </row>
    <row r="169" spans="2:2" ht="32.15" customHeight="1">
      <c r="B169" s="1069"/>
    </row>
    <row r="170" spans="2:2" ht="32.15" customHeight="1">
      <c r="B170" s="1069"/>
    </row>
    <row r="171" spans="2:2" ht="32.15" customHeight="1">
      <c r="B171" s="1069"/>
    </row>
    <row r="172" spans="2:2" ht="32.15" customHeight="1">
      <c r="B172" s="1069"/>
    </row>
    <row r="173" spans="2:2" ht="32.15" customHeight="1">
      <c r="B173" s="1069"/>
    </row>
    <row r="174" spans="2:2" ht="32.15" customHeight="1">
      <c r="B174" s="1069"/>
    </row>
    <row r="175" spans="2:2" ht="32.15" customHeight="1">
      <c r="B175" s="1069"/>
    </row>
    <row r="176" spans="2:2" ht="32.15" customHeight="1">
      <c r="B176" s="1069"/>
    </row>
    <row r="177" spans="2:2" ht="32.15" customHeight="1">
      <c r="B177" s="1069"/>
    </row>
    <row r="178" spans="2:2" ht="32.15" customHeight="1">
      <c r="B178" s="1069"/>
    </row>
    <row r="179" spans="2:2" ht="32.15" customHeight="1">
      <c r="B179" s="1069"/>
    </row>
    <row r="180" spans="2:2" ht="32.15" customHeight="1">
      <c r="B180" s="1069"/>
    </row>
    <row r="181" spans="2:2" ht="32.15" customHeight="1">
      <c r="B181" s="1069"/>
    </row>
    <row r="182" spans="2:2" ht="32.15" customHeight="1">
      <c r="B182" s="1069"/>
    </row>
    <row r="183" spans="2:2" ht="32.15" customHeight="1">
      <c r="B183" s="1069"/>
    </row>
    <row r="184" spans="2:2" ht="32.15" customHeight="1">
      <c r="B184" s="1069"/>
    </row>
    <row r="185" spans="2:2" ht="32.15" customHeight="1">
      <c r="B185" s="1069"/>
    </row>
    <row r="186" spans="2:2" ht="32.15" customHeight="1">
      <c r="B186" s="1069"/>
    </row>
    <row r="187" spans="2:2" ht="32.15" customHeight="1">
      <c r="B187" s="1069"/>
    </row>
    <row r="188" spans="2:2" ht="32.15" customHeight="1">
      <c r="B188" s="1069"/>
    </row>
    <row r="189" spans="2:2" ht="32.15" customHeight="1">
      <c r="B189" s="1069"/>
    </row>
    <row r="190" spans="2:2" ht="32.15" customHeight="1">
      <c r="B190" s="1069"/>
    </row>
    <row r="191" spans="2:2" ht="32.15" customHeight="1">
      <c r="B191" s="1069"/>
    </row>
    <row r="192" spans="2:2" ht="32.15" customHeight="1">
      <c r="B192" s="1069"/>
    </row>
    <row r="193" spans="2:2" ht="32.15" customHeight="1">
      <c r="B193" s="1069"/>
    </row>
    <row r="194" spans="2:2" ht="32.15" customHeight="1">
      <c r="B194" s="1069"/>
    </row>
    <row r="195" spans="2:2" ht="32.15" customHeight="1">
      <c r="B195" s="1069"/>
    </row>
    <row r="196" spans="2:2" ht="32.15" customHeight="1">
      <c r="B196" s="1069"/>
    </row>
    <row r="197" spans="2:2" ht="32.15" customHeight="1">
      <c r="B197" s="1069"/>
    </row>
    <row r="198" spans="2:2" ht="32.15" customHeight="1">
      <c r="B198" s="1069"/>
    </row>
    <row r="199" spans="2:2" ht="32.15" customHeight="1">
      <c r="B199" s="1069"/>
    </row>
    <row r="200" spans="2:2" ht="32.15" customHeight="1">
      <c r="B200" s="1069"/>
    </row>
    <row r="201" spans="2:2" ht="32.15" customHeight="1">
      <c r="B201" s="1069"/>
    </row>
    <row r="202" spans="2:2" ht="32.15" customHeight="1">
      <c r="B202" s="1069"/>
    </row>
    <row r="203" spans="2:2" ht="32.15" customHeight="1">
      <c r="B203" s="1069"/>
    </row>
    <row r="204" spans="2:2" ht="32.15" customHeight="1">
      <c r="B204" s="1069"/>
    </row>
    <row r="205" spans="2:2" ht="32.15" customHeight="1">
      <c r="B205" s="1069"/>
    </row>
    <row r="206" spans="2:2" ht="32.15" customHeight="1">
      <c r="B206" s="1069"/>
    </row>
    <row r="207" spans="2:2" ht="32.15" customHeight="1">
      <c r="B207" s="1069"/>
    </row>
    <row r="208" spans="2:2" ht="32.15" customHeight="1">
      <c r="B208" s="1069"/>
    </row>
    <row r="209" spans="2:2" ht="32.15" customHeight="1">
      <c r="B209" s="1069"/>
    </row>
    <row r="210" spans="2:2" ht="32.15" customHeight="1">
      <c r="B210" s="1069"/>
    </row>
    <row r="211" spans="2:2" ht="32.15" customHeight="1">
      <c r="B211" s="1069"/>
    </row>
    <row r="212" spans="2:2" ht="32.15" customHeight="1">
      <c r="B212" s="1069"/>
    </row>
    <row r="213" spans="2:2" ht="32.15" customHeight="1">
      <c r="B213" s="1069"/>
    </row>
    <row r="214" spans="2:2" ht="32.15" customHeight="1">
      <c r="B214" s="1069"/>
    </row>
    <row r="215" spans="2:2" ht="32.15" customHeight="1">
      <c r="B215" s="1069"/>
    </row>
    <row r="216" spans="2:2" ht="32.15" customHeight="1">
      <c r="B216" s="1069"/>
    </row>
    <row r="217" spans="2:2" ht="32.15" customHeight="1">
      <c r="B217" s="1069"/>
    </row>
    <row r="218" spans="2:2" ht="32.15" customHeight="1">
      <c r="B218" s="1069"/>
    </row>
    <row r="219" spans="2:2" ht="32.15" customHeight="1">
      <c r="B219" s="1069"/>
    </row>
    <row r="220" spans="2:2" ht="32.15" customHeight="1">
      <c r="B220" s="1069"/>
    </row>
    <row r="221" spans="2:2" ht="32.15" customHeight="1">
      <c r="B221" s="1069"/>
    </row>
    <row r="222" spans="2:2" ht="32.15" customHeight="1">
      <c r="B222" s="1069"/>
    </row>
    <row r="223" spans="2:2" ht="32.15" customHeight="1">
      <c r="B223" s="1069"/>
    </row>
    <row r="224" spans="2:2" ht="32.15" customHeight="1">
      <c r="B224" s="1069"/>
    </row>
    <row r="225" spans="2:2" ht="32.15" customHeight="1">
      <c r="B225" s="1069"/>
    </row>
    <row r="226" spans="2:2" ht="32.15" customHeight="1">
      <c r="B226" s="1069"/>
    </row>
    <row r="227" spans="2:2" ht="32.15" customHeight="1">
      <c r="B227" s="1069"/>
    </row>
    <row r="228" spans="2:2" ht="32.15" customHeight="1">
      <c r="B228" s="1069"/>
    </row>
    <row r="229" spans="2:2" ht="32.15" customHeight="1">
      <c r="B229" s="1069"/>
    </row>
    <row r="230" spans="2:2" ht="32.15" customHeight="1">
      <c r="B230" s="1069"/>
    </row>
    <row r="231" spans="2:2" ht="32.15" customHeight="1">
      <c r="B231" s="1069"/>
    </row>
    <row r="232" spans="2:2" ht="32.15" customHeight="1">
      <c r="B232" s="1069"/>
    </row>
    <row r="233" spans="2:2" ht="32.15" customHeight="1">
      <c r="B233" s="1069"/>
    </row>
    <row r="234" spans="2:2" ht="32.15" customHeight="1">
      <c r="B234" s="1069"/>
    </row>
    <row r="235" spans="2:2" ht="32.15" customHeight="1">
      <c r="B235" s="1069"/>
    </row>
    <row r="236" spans="2:2" ht="32.15" customHeight="1">
      <c r="B236" s="1069"/>
    </row>
    <row r="237" spans="2:2" ht="32.15" customHeight="1">
      <c r="B237" s="1069"/>
    </row>
    <row r="238" spans="2:2" ht="32.15" customHeight="1">
      <c r="B238" s="1069"/>
    </row>
    <row r="239" spans="2:2" ht="32.15" customHeight="1">
      <c r="B239" s="1069"/>
    </row>
    <row r="240" spans="2:2" ht="32.15" customHeight="1">
      <c r="B240" s="1069"/>
    </row>
    <row r="241" spans="2:2" ht="32.15" customHeight="1">
      <c r="B241" s="1069"/>
    </row>
    <row r="242" spans="2:2" ht="32.15" customHeight="1">
      <c r="B242" s="1069"/>
    </row>
    <row r="243" spans="2:2" ht="32.15" customHeight="1">
      <c r="B243" s="1069"/>
    </row>
    <row r="244" spans="2:2" ht="32.15" customHeight="1">
      <c r="B244" s="1069"/>
    </row>
    <row r="245" spans="2:2" ht="32.15" customHeight="1">
      <c r="B245" s="1069"/>
    </row>
    <row r="246" spans="2:2" ht="32.15" customHeight="1">
      <c r="B246" s="1069"/>
    </row>
    <row r="247" spans="2:2" ht="32.15" customHeight="1">
      <c r="B247" s="1069"/>
    </row>
    <row r="248" spans="2:2" ht="32.15" customHeight="1">
      <c r="B248" s="1069"/>
    </row>
    <row r="249" spans="2:2" ht="32.15" customHeight="1">
      <c r="B249" s="1069"/>
    </row>
    <row r="250" spans="2:2" ht="32.15" customHeight="1">
      <c r="B250" s="1069"/>
    </row>
    <row r="251" spans="2:2" ht="32.15" customHeight="1">
      <c r="B251" s="1069"/>
    </row>
    <row r="252" spans="2:2" ht="32.15" customHeight="1">
      <c r="B252" s="1069"/>
    </row>
    <row r="253" spans="2:2" ht="32.15" customHeight="1">
      <c r="B253" s="1069"/>
    </row>
    <row r="254" spans="2:2" ht="32.15" customHeight="1">
      <c r="B254" s="1069"/>
    </row>
    <row r="255" spans="2:2" ht="32.15" customHeight="1">
      <c r="B255" s="1069"/>
    </row>
    <row r="256" spans="2:2" ht="32.15" customHeight="1">
      <c r="B256" s="1069"/>
    </row>
    <row r="257" spans="2:2" ht="32.15" customHeight="1">
      <c r="B257" s="1069"/>
    </row>
    <row r="258" spans="2:2" ht="32.15" customHeight="1">
      <c r="B258" s="1069"/>
    </row>
    <row r="259" spans="2:2" ht="32.15" customHeight="1">
      <c r="B259" s="1069"/>
    </row>
    <row r="260" spans="2:2" ht="32.15" customHeight="1">
      <c r="B260" s="1069"/>
    </row>
    <row r="261" spans="2:2" ht="32.15" customHeight="1">
      <c r="B261" s="1069"/>
    </row>
    <row r="262" spans="2:2" ht="32.15" customHeight="1">
      <c r="B262" s="1069"/>
    </row>
    <row r="263" spans="2:2" ht="32.15" customHeight="1">
      <c r="B263" s="1069"/>
    </row>
    <row r="264" spans="2:2" ht="32.15" customHeight="1">
      <c r="B264" s="1069"/>
    </row>
    <row r="265" spans="2:2" ht="32.15" customHeight="1">
      <c r="B265" s="1069"/>
    </row>
    <row r="266" spans="2:2" ht="32.15" customHeight="1">
      <c r="B266" s="1069"/>
    </row>
    <row r="267" spans="2:2" ht="32.15" customHeight="1">
      <c r="B267" s="1069"/>
    </row>
    <row r="268" spans="2:2" ht="32.15" customHeight="1">
      <c r="B268" s="1069"/>
    </row>
    <row r="269" spans="2:2" ht="32.15" customHeight="1">
      <c r="B269" s="1069"/>
    </row>
    <row r="270" spans="2:2" ht="32.15" customHeight="1">
      <c r="B270" s="1069"/>
    </row>
    <row r="271" spans="2:2" ht="32.15" customHeight="1">
      <c r="B271" s="1069"/>
    </row>
    <row r="272" spans="2:2" ht="32.15" customHeight="1">
      <c r="B272" s="1069"/>
    </row>
    <row r="273" spans="2:2" ht="32.15" customHeight="1">
      <c r="B273" s="1069"/>
    </row>
    <row r="274" spans="2:2" ht="32.15" customHeight="1">
      <c r="B274" s="1069"/>
    </row>
    <row r="275" spans="2:2" ht="32.15" customHeight="1">
      <c r="B275" s="1069"/>
    </row>
    <row r="276" spans="2:2" ht="32.15" customHeight="1">
      <c r="B276" s="1069"/>
    </row>
    <row r="277" spans="2:2" ht="32.15" customHeight="1">
      <c r="B277" s="1069"/>
    </row>
    <row r="278" spans="2:2" ht="32.15" customHeight="1">
      <c r="B278" s="1069"/>
    </row>
    <row r="279" spans="2:2" ht="32.15" customHeight="1">
      <c r="B279" s="1069"/>
    </row>
    <row r="280" spans="2:2" ht="32.15" customHeight="1">
      <c r="B280" s="1069"/>
    </row>
    <row r="281" spans="2:2" ht="32.15" customHeight="1">
      <c r="B281" s="1069"/>
    </row>
    <row r="282" spans="2:2" ht="32.15" customHeight="1">
      <c r="B282" s="1069"/>
    </row>
    <row r="283" spans="2:2" ht="32.15" customHeight="1">
      <c r="B283" s="1069"/>
    </row>
    <row r="284" spans="2:2" ht="32.15" customHeight="1">
      <c r="B284" s="1069"/>
    </row>
    <row r="285" spans="2:2" ht="32.15" customHeight="1">
      <c r="B285" s="1069"/>
    </row>
  </sheetData>
  <mergeCells count="26">
    <mergeCell ref="B49:G49"/>
    <mergeCell ref="B38:B40"/>
    <mergeCell ref="D40:F40"/>
    <mergeCell ref="B41:B43"/>
    <mergeCell ref="D43:F43"/>
    <mergeCell ref="C47:F47"/>
    <mergeCell ref="C48:F48"/>
    <mergeCell ref="B26:B28"/>
    <mergeCell ref="D28:F28"/>
    <mergeCell ref="B30:B32"/>
    <mergeCell ref="D32:F32"/>
    <mergeCell ref="B34:B37"/>
    <mergeCell ref="D37:F37"/>
    <mergeCell ref="S4:S6"/>
    <mergeCell ref="B14:B16"/>
    <mergeCell ref="D16:F16"/>
    <mergeCell ref="B17:B19"/>
    <mergeCell ref="D19:F19"/>
    <mergeCell ref="O4:O6"/>
    <mergeCell ref="P4:P6"/>
    <mergeCell ref="Q4:Q6"/>
    <mergeCell ref="B20:B24"/>
    <mergeCell ref="D24:F24"/>
    <mergeCell ref="C4:C6"/>
    <mergeCell ref="F4:F6"/>
    <mergeCell ref="M4:M6"/>
  </mergeCells>
  <phoneticPr fontId="1"/>
  <printOptions horizontalCentered="1" verticalCentered="1"/>
  <pageMargins left="0.19685039370078741" right="0.19685039370078741" top="0.19685039370078741" bottom="0.19685039370078741" header="0" footer="0"/>
  <pageSetup paperSize="8" scale="58" firstPageNumber="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8FADD-32D9-4C40-9144-5057192C3BDF}">
  <dimension ref="A1:BK447"/>
  <sheetViews>
    <sheetView showZeros="0" view="pageBreakPreview" zoomScale="70" zoomScaleNormal="100" zoomScaleSheetLayoutView="70" workbookViewId="0">
      <pane xSplit="2" ySplit="3" topLeftCell="C4" activePane="bottomRight" state="frozen"/>
      <selection pane="topRight"/>
      <selection pane="bottomLeft"/>
      <selection pane="bottomRight" activeCell="BJ44" sqref="BJ44"/>
    </sheetView>
  </sheetViews>
  <sheetFormatPr defaultColWidth="11.7265625" defaultRowHeight="20.149999999999999" customHeight="1"/>
  <cols>
    <col min="1" max="2" width="7.1796875" style="1070" customWidth="1"/>
    <col min="3" max="61" width="5" style="1070" customWidth="1"/>
    <col min="62" max="62" width="7.1796875" style="1070" customWidth="1"/>
    <col min="63" max="88" width="5" style="1070" customWidth="1"/>
    <col min="89" max="16384" width="11.7265625" style="1070"/>
  </cols>
  <sheetData>
    <row r="1" spans="1:63" ht="20.149999999999999" customHeight="1" thickBot="1">
      <c r="C1" s="1071" t="s">
        <v>1262</v>
      </c>
      <c r="O1" s="1072" t="s">
        <v>1263</v>
      </c>
      <c r="P1" s="1071" t="s">
        <v>1262</v>
      </c>
      <c r="AG1" s="1072" t="s">
        <v>1263</v>
      </c>
      <c r="AH1" s="1071" t="s">
        <v>1262</v>
      </c>
      <c r="AV1" s="1072" t="s">
        <v>1263</v>
      </c>
      <c r="AW1" s="1071" t="s">
        <v>1262</v>
      </c>
      <c r="BJ1" s="1072" t="s">
        <v>1263</v>
      </c>
    </row>
    <row r="2" spans="1:63" ht="15.65" customHeight="1">
      <c r="A2" s="3907" t="s">
        <v>316</v>
      </c>
      <c r="B2" s="3908" t="s">
        <v>224</v>
      </c>
      <c r="C2" s="3903" t="s">
        <v>1264</v>
      </c>
      <c r="D2" s="3904"/>
      <c r="E2" s="3904"/>
      <c r="F2" s="3904"/>
      <c r="G2" s="3904"/>
      <c r="H2" s="3904"/>
      <c r="I2" s="3904"/>
      <c r="J2" s="3903" t="s">
        <v>1265</v>
      </c>
      <c r="K2" s="3904"/>
      <c r="L2" s="3904"/>
      <c r="M2" s="3904"/>
      <c r="N2" s="3904"/>
      <c r="O2" s="3905"/>
      <c r="P2" s="3910" t="s">
        <v>1266</v>
      </c>
      <c r="Q2" s="3904"/>
      <c r="R2" s="3904"/>
      <c r="S2" s="3904"/>
      <c r="T2" s="3904"/>
      <c r="U2" s="3904"/>
      <c r="V2" s="3904"/>
      <c r="W2" s="3904"/>
      <c r="X2" s="3904"/>
      <c r="Y2" s="3904"/>
      <c r="Z2" s="3910" t="s">
        <v>1267</v>
      </c>
      <c r="AA2" s="3904"/>
      <c r="AB2" s="3904"/>
      <c r="AC2" s="3904"/>
      <c r="AD2" s="3904"/>
      <c r="AE2" s="3904"/>
      <c r="AF2" s="3904"/>
      <c r="AG2" s="3905"/>
      <c r="AH2" s="3903" t="s">
        <v>1268</v>
      </c>
      <c r="AI2" s="3904"/>
      <c r="AJ2" s="3904"/>
      <c r="AK2" s="3904"/>
      <c r="AL2" s="3904"/>
      <c r="AM2" s="3903" t="s">
        <v>1269</v>
      </c>
      <c r="AN2" s="3904"/>
      <c r="AO2" s="3905"/>
      <c r="AP2" s="1073" t="s">
        <v>1202</v>
      </c>
      <c r="AQ2" s="1074"/>
      <c r="AR2" s="3903" t="s">
        <v>1270</v>
      </c>
      <c r="AS2" s="3906"/>
      <c r="AT2" s="3904"/>
      <c r="AU2" s="3904"/>
      <c r="AV2" s="3905"/>
      <c r="AW2" s="3903" t="s">
        <v>1204</v>
      </c>
      <c r="AX2" s="3904"/>
      <c r="AY2" s="3904"/>
      <c r="AZ2" s="3904"/>
      <c r="BA2" s="3904"/>
      <c r="BB2" s="3905"/>
      <c r="BC2" s="3903" t="s">
        <v>1205</v>
      </c>
      <c r="BD2" s="3905"/>
      <c r="BE2" s="3903" t="s">
        <v>1206</v>
      </c>
      <c r="BF2" s="3911"/>
      <c r="BG2" s="3903" t="s">
        <v>1271</v>
      </c>
      <c r="BH2" s="3906"/>
      <c r="BI2" s="3911"/>
      <c r="BJ2" s="3912" t="s">
        <v>1272</v>
      </c>
    </row>
    <row r="3" spans="1:63" ht="15.65" customHeight="1">
      <c r="A3" s="3902"/>
      <c r="B3" s="3909"/>
      <c r="C3" s="1075" t="s">
        <v>1273</v>
      </c>
      <c r="D3" s="1076" t="s">
        <v>1274</v>
      </c>
      <c r="E3" s="1076" t="s">
        <v>1275</v>
      </c>
      <c r="F3" s="1076" t="s">
        <v>1276</v>
      </c>
      <c r="G3" s="1076" t="s">
        <v>1277</v>
      </c>
      <c r="H3" s="1076" t="s">
        <v>1278</v>
      </c>
      <c r="I3" s="1077" t="s">
        <v>1279</v>
      </c>
      <c r="J3" s="1075" t="s">
        <v>1274</v>
      </c>
      <c r="K3" s="1076" t="s">
        <v>1275</v>
      </c>
      <c r="L3" s="1076" t="s">
        <v>1276</v>
      </c>
      <c r="M3" s="1076" t="s">
        <v>1277</v>
      </c>
      <c r="N3" s="1076" t="s">
        <v>1278</v>
      </c>
      <c r="O3" s="1078" t="s">
        <v>1279</v>
      </c>
      <c r="P3" s="1075" t="s">
        <v>1280</v>
      </c>
      <c r="Q3" s="1076" t="s">
        <v>1281</v>
      </c>
      <c r="R3" s="1076" t="s">
        <v>1282</v>
      </c>
      <c r="S3" s="1076" t="s">
        <v>1283</v>
      </c>
      <c r="T3" s="1076" t="s">
        <v>1277</v>
      </c>
      <c r="U3" s="1076" t="s">
        <v>1284</v>
      </c>
      <c r="V3" s="1076" t="s">
        <v>1278</v>
      </c>
      <c r="W3" s="1076" t="s">
        <v>1285</v>
      </c>
      <c r="X3" s="1076" t="s">
        <v>1286</v>
      </c>
      <c r="Y3" s="1079" t="s">
        <v>1279</v>
      </c>
      <c r="Z3" s="1075" t="s">
        <v>1283</v>
      </c>
      <c r="AA3" s="1076" t="s">
        <v>1277</v>
      </c>
      <c r="AB3" s="1076" t="s">
        <v>1284</v>
      </c>
      <c r="AC3" s="1076" t="s">
        <v>1287</v>
      </c>
      <c r="AD3" s="1076" t="s">
        <v>1278</v>
      </c>
      <c r="AE3" s="1076" t="s">
        <v>1285</v>
      </c>
      <c r="AF3" s="1076" t="s">
        <v>1286</v>
      </c>
      <c r="AG3" s="1078" t="s">
        <v>1279</v>
      </c>
      <c r="AH3" s="1075" t="s">
        <v>1288</v>
      </c>
      <c r="AI3" s="1076" t="s">
        <v>1286</v>
      </c>
      <c r="AJ3" s="1076" t="s">
        <v>1289</v>
      </c>
      <c r="AK3" s="1076" t="s">
        <v>1290</v>
      </c>
      <c r="AL3" s="1079" t="s">
        <v>1279</v>
      </c>
      <c r="AM3" s="1075" t="s">
        <v>1286</v>
      </c>
      <c r="AN3" s="1076" t="s">
        <v>1290</v>
      </c>
      <c r="AO3" s="1078" t="s">
        <v>1291</v>
      </c>
      <c r="AP3" s="1075" t="s">
        <v>1286</v>
      </c>
      <c r="AQ3" s="1078" t="s">
        <v>1292</v>
      </c>
      <c r="AR3" s="1075" t="s">
        <v>1293</v>
      </c>
      <c r="AS3" s="1076" t="s">
        <v>1294</v>
      </c>
      <c r="AT3" s="1076" t="s">
        <v>1295</v>
      </c>
      <c r="AU3" s="1076" t="s">
        <v>1296</v>
      </c>
      <c r="AV3" s="1078" t="s">
        <v>1279</v>
      </c>
      <c r="AW3" s="1075" t="s">
        <v>1294</v>
      </c>
      <c r="AX3" s="1076" t="s">
        <v>1295</v>
      </c>
      <c r="AY3" s="1076" t="s">
        <v>1296</v>
      </c>
      <c r="AZ3" s="1076" t="s">
        <v>1297</v>
      </c>
      <c r="BA3" s="1076" t="s">
        <v>1298</v>
      </c>
      <c r="BB3" s="1078" t="s">
        <v>1279</v>
      </c>
      <c r="BC3" s="1075" t="s">
        <v>1286</v>
      </c>
      <c r="BD3" s="1078" t="s">
        <v>1279</v>
      </c>
      <c r="BE3" s="1075" t="s">
        <v>1286</v>
      </c>
      <c r="BF3" s="1078" t="s">
        <v>1291</v>
      </c>
      <c r="BG3" s="1075" t="s">
        <v>1286</v>
      </c>
      <c r="BH3" s="1080" t="s">
        <v>1299</v>
      </c>
      <c r="BI3" s="1078" t="s">
        <v>1291</v>
      </c>
      <c r="BJ3" s="3913"/>
      <c r="BK3" s="1081"/>
    </row>
    <row r="4" spans="1:63" ht="18.75" customHeight="1">
      <c r="A4" s="1082" t="s">
        <v>237</v>
      </c>
      <c r="B4" s="1083" t="s">
        <v>238</v>
      </c>
      <c r="C4" s="1084"/>
      <c r="D4" s="1085"/>
      <c r="E4" s="1085"/>
      <c r="F4" s="1085"/>
      <c r="G4" s="1085"/>
      <c r="H4" s="1085"/>
      <c r="I4" s="1086"/>
      <c r="J4" s="1084"/>
      <c r="K4" s="1085"/>
      <c r="L4" s="1085"/>
      <c r="M4" s="1085"/>
      <c r="N4" s="1085"/>
      <c r="O4" s="1087"/>
      <c r="P4" s="1084"/>
      <c r="Q4" s="1085"/>
      <c r="R4" s="1085"/>
      <c r="S4" s="1085"/>
      <c r="T4" s="1085"/>
      <c r="U4" s="1085"/>
      <c r="V4" s="1085"/>
      <c r="W4" s="1085"/>
      <c r="X4" s="1085"/>
      <c r="Y4" s="1086"/>
      <c r="Z4" s="1084"/>
      <c r="AA4" s="1085"/>
      <c r="AB4" s="1085"/>
      <c r="AC4" s="1085"/>
      <c r="AD4" s="1085"/>
      <c r="AE4" s="1085"/>
      <c r="AF4" s="1085"/>
      <c r="AG4" s="1087"/>
      <c r="AH4" s="1084"/>
      <c r="AI4" s="1085"/>
      <c r="AJ4" s="1085"/>
      <c r="AK4" s="1085"/>
      <c r="AL4" s="1086"/>
      <c r="AM4" s="1084"/>
      <c r="AN4" s="1085"/>
      <c r="AO4" s="1087"/>
      <c r="AP4" s="1084"/>
      <c r="AQ4" s="1087"/>
      <c r="AR4" s="1084"/>
      <c r="AS4" s="1085"/>
      <c r="AT4" s="1085"/>
      <c r="AU4" s="1085"/>
      <c r="AV4" s="1087"/>
      <c r="AW4" s="1084"/>
      <c r="AX4" s="1085"/>
      <c r="AY4" s="1085"/>
      <c r="AZ4" s="1085"/>
      <c r="BA4" s="1085"/>
      <c r="BB4" s="1087"/>
      <c r="BC4" s="1084"/>
      <c r="BD4" s="1087"/>
      <c r="BE4" s="1084"/>
      <c r="BF4" s="1087"/>
      <c r="BG4" s="1084"/>
      <c r="BH4" s="1088"/>
      <c r="BI4" s="1087"/>
      <c r="BJ4" s="1089"/>
      <c r="BK4" s="1081"/>
    </row>
    <row r="5" spans="1:63" ht="18.75" customHeight="1">
      <c r="A5" s="1082" t="s">
        <v>240</v>
      </c>
      <c r="B5" s="1083" t="s">
        <v>241</v>
      </c>
      <c r="C5" s="1090">
        <v>18.399999999999999</v>
      </c>
      <c r="D5" s="1091">
        <v>4.0999999999999996</v>
      </c>
      <c r="E5" s="1091"/>
      <c r="F5" s="1091">
        <v>9.3000000000000007</v>
      </c>
      <c r="G5" s="1091"/>
      <c r="H5" s="1091"/>
      <c r="I5" s="1092">
        <f>SUM(C5:H5)</f>
        <v>31.8</v>
      </c>
      <c r="J5" s="1090"/>
      <c r="K5" s="1091"/>
      <c r="L5" s="1091"/>
      <c r="M5" s="1091"/>
      <c r="N5" s="1091"/>
      <c r="O5" s="1093">
        <f>SUM(J5:N5)</f>
        <v>0</v>
      </c>
      <c r="P5" s="1090"/>
      <c r="Q5" s="1091"/>
      <c r="R5" s="1091"/>
      <c r="S5" s="1091"/>
      <c r="T5" s="1091"/>
      <c r="U5" s="1091"/>
      <c r="V5" s="1091"/>
      <c r="W5" s="1091">
        <v>64.400000000000006</v>
      </c>
      <c r="X5" s="1091"/>
      <c r="Y5" s="1092">
        <f>SUM(P5:X5)</f>
        <v>64.400000000000006</v>
      </c>
      <c r="Z5" s="1090"/>
      <c r="AA5" s="1091"/>
      <c r="AB5" s="1091"/>
      <c r="AC5" s="1091"/>
      <c r="AD5" s="1091"/>
      <c r="AE5" s="1091"/>
      <c r="AF5" s="1091"/>
      <c r="AG5" s="1087">
        <f>SUM(Z5:AF5)</f>
        <v>0</v>
      </c>
      <c r="AH5" s="1084"/>
      <c r="AI5" s="1091">
        <v>32.9</v>
      </c>
      <c r="AJ5" s="1091"/>
      <c r="AK5" s="1091"/>
      <c r="AL5" s="1092">
        <f>SUM(AH5:AK5)</f>
        <v>32.9</v>
      </c>
      <c r="AM5" s="1090">
        <v>106.5</v>
      </c>
      <c r="AN5" s="1091">
        <v>8.8000000000000007</v>
      </c>
      <c r="AO5" s="1093">
        <f>SUM(AM5:AN5)</f>
        <v>115.3</v>
      </c>
      <c r="AP5" s="1090">
        <v>3.5</v>
      </c>
      <c r="AQ5" s="1087">
        <f>AP5</f>
        <v>3.5</v>
      </c>
      <c r="AR5" s="1090"/>
      <c r="AS5" s="1091">
        <v>19.899999999999999</v>
      </c>
      <c r="AT5" s="1091">
        <v>22</v>
      </c>
      <c r="AU5" s="1091"/>
      <c r="AV5" s="1093">
        <f>SUM(AR5:AU5)</f>
        <v>41.9</v>
      </c>
      <c r="AW5" s="1090"/>
      <c r="AX5" s="1091"/>
      <c r="AY5" s="1091">
        <v>13.2</v>
      </c>
      <c r="AZ5" s="1091"/>
      <c r="BA5" s="1091"/>
      <c r="BB5" s="1093">
        <f>SUM(AW5:BA5)</f>
        <v>13.2</v>
      </c>
      <c r="BC5" s="1090">
        <v>7.1</v>
      </c>
      <c r="BD5" s="1093">
        <f>SUM(BC5:BC5)</f>
        <v>7.1</v>
      </c>
      <c r="BE5" s="1090">
        <v>5.8</v>
      </c>
      <c r="BF5" s="1093">
        <f>SUM(BE5:BE5)</f>
        <v>5.8</v>
      </c>
      <c r="BG5" s="1090"/>
      <c r="BH5" s="1094"/>
      <c r="BI5" s="1093">
        <f>SUM(BG5:BG5)</f>
        <v>0</v>
      </c>
      <c r="BJ5" s="1095">
        <f>SUM(I:I+O:O+Y:Y+AG:AG+AL:AL+AO:AO+AQ:AQ+AV:AV+BB:BB+BD:BD+BF:BF+BI:BI)</f>
        <v>315.89999999999998</v>
      </c>
    </row>
    <row r="6" spans="1:63" ht="18.75" customHeight="1">
      <c r="A6" s="1082" t="s">
        <v>243</v>
      </c>
      <c r="B6" s="1083" t="s">
        <v>244</v>
      </c>
      <c r="C6" s="1090"/>
      <c r="D6" s="1091"/>
      <c r="E6" s="1091"/>
      <c r="F6" s="1091">
        <v>21.1</v>
      </c>
      <c r="G6" s="1091">
        <v>9.6999999999999993</v>
      </c>
      <c r="H6" s="1091"/>
      <c r="I6" s="1092">
        <f>SUM(C6:H6)</f>
        <v>30.8</v>
      </c>
      <c r="J6" s="1090"/>
      <c r="K6" s="1091"/>
      <c r="L6" s="1091"/>
      <c r="M6" s="1091"/>
      <c r="N6" s="1091"/>
      <c r="O6" s="1093">
        <f>SUM(J6:N6)</f>
        <v>0</v>
      </c>
      <c r="P6" s="1090"/>
      <c r="Q6" s="1091"/>
      <c r="R6" s="1091"/>
      <c r="S6" s="1091"/>
      <c r="T6" s="1091"/>
      <c r="U6" s="1091">
        <v>3.9</v>
      </c>
      <c r="V6" s="1091"/>
      <c r="W6" s="1091">
        <v>3.3</v>
      </c>
      <c r="X6" s="1091">
        <v>1.9</v>
      </c>
      <c r="Y6" s="1092">
        <f>SUM(P6:X6)</f>
        <v>9.1</v>
      </c>
      <c r="Z6" s="1090"/>
      <c r="AA6" s="1091"/>
      <c r="AB6" s="1091"/>
      <c r="AC6" s="1091"/>
      <c r="AD6" s="1091"/>
      <c r="AE6" s="1091"/>
      <c r="AF6" s="1091"/>
      <c r="AG6" s="1087">
        <f>SUM(Z6:AF6)</f>
        <v>0</v>
      </c>
      <c r="AH6" s="1084"/>
      <c r="AI6" s="1091">
        <v>6.3</v>
      </c>
      <c r="AJ6" s="1091"/>
      <c r="AK6" s="1091"/>
      <c r="AL6" s="1092">
        <f>SUM(AH6:AK6)</f>
        <v>6.3</v>
      </c>
      <c r="AM6" s="1090">
        <v>39.9</v>
      </c>
      <c r="AN6" s="1091"/>
      <c r="AO6" s="1093">
        <f>SUM(AM6:AN6)</f>
        <v>39.9</v>
      </c>
      <c r="AP6" s="1090">
        <v>0</v>
      </c>
      <c r="AQ6" s="1087">
        <f>AP6</f>
        <v>0</v>
      </c>
      <c r="AR6" s="1090"/>
      <c r="AS6" s="1091">
        <v>8.9</v>
      </c>
      <c r="AT6" s="1091">
        <v>10</v>
      </c>
      <c r="AU6" s="1091"/>
      <c r="AV6" s="1093">
        <f>SUM(AR6:AU6)</f>
        <v>18.899999999999999</v>
      </c>
      <c r="AW6" s="1090"/>
      <c r="AX6" s="1091"/>
      <c r="AY6" s="1091"/>
      <c r="AZ6" s="1091"/>
      <c r="BA6" s="1091"/>
      <c r="BB6" s="1093">
        <f>SUM(AW6:BA6)</f>
        <v>0</v>
      </c>
      <c r="BC6" s="1090"/>
      <c r="BD6" s="1093">
        <f>SUM(BC6:BC6)</f>
        <v>0</v>
      </c>
      <c r="BE6" s="1090"/>
      <c r="BF6" s="1093">
        <f>SUM(BE6:BE6)</f>
        <v>0</v>
      </c>
      <c r="BG6" s="1090"/>
      <c r="BH6" s="1094"/>
      <c r="BI6" s="1093">
        <f>SUM(BG6:BG6)</f>
        <v>0</v>
      </c>
      <c r="BJ6" s="1095">
        <f>SUM(I:I+O:O+Y:Y+AG:AG+AL:AL+AO:AO+AQ:AQ+AV:AV+BB:BB+BD:BD+BF:BF+BI:BI)</f>
        <v>105</v>
      </c>
    </row>
    <row r="7" spans="1:63" ht="18.75" customHeight="1">
      <c r="A7" s="1082" t="s">
        <v>247</v>
      </c>
      <c r="B7" s="1083" t="s">
        <v>248</v>
      </c>
      <c r="C7" s="1084"/>
      <c r="D7" s="1085"/>
      <c r="E7" s="1085"/>
      <c r="F7" s="1085"/>
      <c r="G7" s="1085"/>
      <c r="H7" s="1085"/>
      <c r="I7" s="1086"/>
      <c r="J7" s="1084"/>
      <c r="K7" s="1085"/>
      <c r="L7" s="1085"/>
      <c r="M7" s="1085"/>
      <c r="N7" s="1085"/>
      <c r="O7" s="1087"/>
      <c r="P7" s="1084"/>
      <c r="Q7" s="1085"/>
      <c r="R7" s="1085"/>
      <c r="S7" s="1085"/>
      <c r="T7" s="1085"/>
      <c r="U7" s="1085"/>
      <c r="V7" s="1085"/>
      <c r="W7" s="1085"/>
      <c r="X7" s="1085"/>
      <c r="Y7" s="1086"/>
      <c r="Z7" s="1084"/>
      <c r="AA7" s="1085"/>
      <c r="AB7" s="1085"/>
      <c r="AC7" s="1085"/>
      <c r="AD7" s="1085"/>
      <c r="AE7" s="1085"/>
      <c r="AF7" s="1085"/>
      <c r="AG7" s="1087"/>
      <c r="AH7" s="1084"/>
      <c r="AI7" s="1085"/>
      <c r="AJ7" s="1085"/>
      <c r="AK7" s="1085"/>
      <c r="AL7" s="1086"/>
      <c r="AM7" s="1084"/>
      <c r="AN7" s="1085"/>
      <c r="AO7" s="1087"/>
      <c r="AP7" s="1084"/>
      <c r="AQ7" s="1087"/>
      <c r="AR7" s="1084"/>
      <c r="AS7" s="1085"/>
      <c r="AT7" s="1085"/>
      <c r="AU7" s="1085"/>
      <c r="AV7" s="1087"/>
      <c r="AW7" s="1084"/>
      <c r="AX7" s="1085"/>
      <c r="AY7" s="1085"/>
      <c r="AZ7" s="1085"/>
      <c r="BA7" s="1085"/>
      <c r="BB7" s="1087"/>
      <c r="BC7" s="1084"/>
      <c r="BD7" s="1087"/>
      <c r="BE7" s="1084"/>
      <c r="BF7" s="1087"/>
      <c r="BG7" s="1084"/>
      <c r="BH7" s="1088"/>
      <c r="BI7" s="1087"/>
      <c r="BJ7" s="1089"/>
    </row>
    <row r="8" spans="1:63" ht="18.75" customHeight="1">
      <c r="A8" s="1082" t="s">
        <v>250</v>
      </c>
      <c r="B8" s="1083" t="s">
        <v>251</v>
      </c>
      <c r="C8" s="1090"/>
      <c r="D8" s="1091"/>
      <c r="E8" s="1091"/>
      <c r="F8" s="1091">
        <v>26</v>
      </c>
      <c r="G8" s="1091"/>
      <c r="H8" s="1091"/>
      <c r="I8" s="1092">
        <f>SUM(C8:H8)</f>
        <v>26</v>
      </c>
      <c r="J8" s="1090"/>
      <c r="K8" s="1091"/>
      <c r="L8" s="1091"/>
      <c r="M8" s="1091"/>
      <c r="N8" s="1091"/>
      <c r="O8" s="1093">
        <f>SUM(J8:N8)</f>
        <v>0</v>
      </c>
      <c r="P8" s="1090"/>
      <c r="Q8" s="1091"/>
      <c r="R8" s="1091"/>
      <c r="S8" s="1091"/>
      <c r="T8" s="1091"/>
      <c r="U8" s="1091"/>
      <c r="V8" s="1091"/>
      <c r="W8" s="1091">
        <v>88</v>
      </c>
      <c r="X8" s="1091"/>
      <c r="Y8" s="1092">
        <f>SUM(P8:X8)</f>
        <v>88</v>
      </c>
      <c r="Z8" s="1090"/>
      <c r="AA8" s="1091"/>
      <c r="AB8" s="1091"/>
      <c r="AC8" s="1091"/>
      <c r="AD8" s="1091"/>
      <c r="AE8" s="1091">
        <v>53.7</v>
      </c>
      <c r="AF8" s="1091">
        <v>70.400000000000006</v>
      </c>
      <c r="AG8" s="1087">
        <f>SUM(Z8:AF8)</f>
        <v>124.10000000000001</v>
      </c>
      <c r="AH8" s="1084"/>
      <c r="AI8" s="1091">
        <v>91.7</v>
      </c>
      <c r="AJ8" s="1091"/>
      <c r="AK8" s="1091"/>
      <c r="AL8" s="1092">
        <f>SUM(AH8:AK8)</f>
        <v>91.7</v>
      </c>
      <c r="AM8" s="1090">
        <v>111</v>
      </c>
      <c r="AN8" s="1091">
        <v>8.8000000000000007</v>
      </c>
      <c r="AO8" s="1093">
        <f>SUM(AM8:AN8)</f>
        <v>119.8</v>
      </c>
      <c r="AP8" s="1090">
        <v>23.8</v>
      </c>
      <c r="AQ8" s="1087">
        <f>AP8</f>
        <v>23.8</v>
      </c>
      <c r="AR8" s="1090"/>
      <c r="AS8" s="1091">
        <v>61.3</v>
      </c>
      <c r="AT8" s="1091">
        <v>76.900000000000006</v>
      </c>
      <c r="AU8" s="1091"/>
      <c r="AV8" s="1093">
        <f>SUM(AR8:AU8)</f>
        <v>138.19999999999999</v>
      </c>
      <c r="AW8" s="1090"/>
      <c r="AX8" s="1091"/>
      <c r="AY8" s="1091">
        <v>51.6</v>
      </c>
      <c r="AZ8" s="1091"/>
      <c r="BA8" s="1091"/>
      <c r="BB8" s="1093">
        <f>SUM(AW8:BA8)</f>
        <v>51.6</v>
      </c>
      <c r="BC8" s="1090">
        <v>5</v>
      </c>
      <c r="BD8" s="1093">
        <f>SUM(BC8:BC8)</f>
        <v>5</v>
      </c>
      <c r="BE8" s="1090"/>
      <c r="BF8" s="1093">
        <f>SUM(BE8:BE8)</f>
        <v>0</v>
      </c>
      <c r="BG8" s="1090"/>
      <c r="BH8" s="1094"/>
      <c r="BI8" s="1093">
        <f>SUM(BG8:BG8)</f>
        <v>0</v>
      </c>
      <c r="BJ8" s="1095">
        <f>SUM(I:I+O:O+Y:Y+AG:AG+AL:AL+AO:AO+AQ:AQ+AV:AV+BB:BB+BD:BD+BF:BF+BI:BI)</f>
        <v>668.2</v>
      </c>
    </row>
    <row r="9" spans="1:63" ht="18.75" customHeight="1">
      <c r="A9" s="1082" t="s">
        <v>253</v>
      </c>
      <c r="B9" s="1083" t="s">
        <v>254</v>
      </c>
      <c r="C9" s="1090">
        <v>16.600000000000001</v>
      </c>
      <c r="D9" s="1091"/>
      <c r="E9" s="1091"/>
      <c r="F9" s="1091"/>
      <c r="G9" s="1091"/>
      <c r="H9" s="1091"/>
      <c r="I9" s="1092">
        <f>SUM(C9:H9)</f>
        <v>16.600000000000001</v>
      </c>
      <c r="J9" s="1090"/>
      <c r="K9" s="1091"/>
      <c r="L9" s="1091"/>
      <c r="M9" s="1091"/>
      <c r="N9" s="1091"/>
      <c r="O9" s="1093">
        <f>SUM(J9:N9)</f>
        <v>0</v>
      </c>
      <c r="P9" s="1090"/>
      <c r="Q9" s="1091"/>
      <c r="R9" s="1091">
        <v>54</v>
      </c>
      <c r="S9" s="1091">
        <v>80.099999999999994</v>
      </c>
      <c r="T9" s="1091"/>
      <c r="U9" s="1091"/>
      <c r="V9" s="1091"/>
      <c r="W9" s="1091">
        <v>53.2</v>
      </c>
      <c r="X9" s="1091">
        <v>111.2</v>
      </c>
      <c r="Y9" s="1092">
        <f>SUM(P9:X9)</f>
        <v>298.5</v>
      </c>
      <c r="Z9" s="1090">
        <v>251.2</v>
      </c>
      <c r="AA9" s="1091"/>
      <c r="AB9" s="1091"/>
      <c r="AC9" s="1091"/>
      <c r="AD9" s="1091"/>
      <c r="AE9" s="1091"/>
      <c r="AF9" s="1091">
        <v>282.89999999999998</v>
      </c>
      <c r="AG9" s="1087">
        <f>SUM(Z9:AF9)</f>
        <v>534.09999999999991</v>
      </c>
      <c r="AH9" s="1084"/>
      <c r="AI9" s="1091">
        <v>8.5</v>
      </c>
      <c r="AJ9" s="1091"/>
      <c r="AK9" s="1091"/>
      <c r="AL9" s="1092">
        <f>SUM(AH9:AK9)</f>
        <v>8.5</v>
      </c>
      <c r="AM9" s="1090">
        <v>89.2</v>
      </c>
      <c r="AN9" s="1091">
        <v>93.3</v>
      </c>
      <c r="AO9" s="1093">
        <f>SUM(AM9:AN9)</f>
        <v>182.5</v>
      </c>
      <c r="AP9" s="1090">
        <v>0</v>
      </c>
      <c r="AQ9" s="1087">
        <f>AP9</f>
        <v>0</v>
      </c>
      <c r="AR9" s="1090"/>
      <c r="AS9" s="1091">
        <v>13.3</v>
      </c>
      <c r="AT9" s="1091">
        <v>11.6</v>
      </c>
      <c r="AU9" s="1091">
        <v>52</v>
      </c>
      <c r="AV9" s="1093">
        <f>SUM(AR9:AU9)</f>
        <v>76.900000000000006</v>
      </c>
      <c r="AW9" s="1090"/>
      <c r="AX9" s="1091"/>
      <c r="AY9" s="1091">
        <v>45.4</v>
      </c>
      <c r="AZ9" s="1091">
        <v>38.700000000000003</v>
      </c>
      <c r="BA9" s="1091"/>
      <c r="BB9" s="1093">
        <f>SUM(AW9:BA9)</f>
        <v>84.1</v>
      </c>
      <c r="BC9" s="1090"/>
      <c r="BD9" s="1093">
        <f>SUM(BC9:BC9)</f>
        <v>0</v>
      </c>
      <c r="BE9" s="1090"/>
      <c r="BF9" s="1093">
        <f>SUM(BE9:BE9)</f>
        <v>0</v>
      </c>
      <c r="BG9" s="1090"/>
      <c r="BH9" s="1094"/>
      <c r="BI9" s="1093">
        <f>SUM(BG9:BG9)</f>
        <v>0</v>
      </c>
      <c r="BJ9" s="1095">
        <f>SUM(I:I+O:O+Y:Y+AG:AG+AL:AL+AO:AO+AQ:AQ+AV:AV+BB:BB+BD:BD+BF:BF+BI:BI)</f>
        <v>1201.1999999999998</v>
      </c>
    </row>
    <row r="10" spans="1:63" ht="18.75" customHeight="1">
      <c r="A10" s="1082" t="s">
        <v>110</v>
      </c>
      <c r="B10" s="1083" t="s">
        <v>745</v>
      </c>
      <c r="C10" s="1090"/>
      <c r="D10" s="1091">
        <v>42.2</v>
      </c>
      <c r="E10" s="1091"/>
      <c r="F10" s="1091"/>
      <c r="G10" s="1091"/>
      <c r="H10" s="1091"/>
      <c r="I10" s="1092">
        <f>SUM(C10:H10)</f>
        <v>42.2</v>
      </c>
      <c r="J10" s="1090"/>
      <c r="K10" s="1091"/>
      <c r="L10" s="1091"/>
      <c r="M10" s="1091"/>
      <c r="N10" s="1091"/>
      <c r="O10" s="1093">
        <f>SUM(J10:N10)</f>
        <v>0</v>
      </c>
      <c r="P10" s="1090"/>
      <c r="Q10" s="1091"/>
      <c r="R10" s="1091"/>
      <c r="S10" s="1091"/>
      <c r="T10" s="1091"/>
      <c r="U10" s="1091"/>
      <c r="V10" s="1091"/>
      <c r="W10" s="1091">
        <v>21.3</v>
      </c>
      <c r="X10" s="1091"/>
      <c r="Y10" s="1092">
        <f>SUM(P10:X10)</f>
        <v>21.3</v>
      </c>
      <c r="Z10" s="1090"/>
      <c r="AA10" s="1091"/>
      <c r="AB10" s="1091"/>
      <c r="AC10" s="1091"/>
      <c r="AD10" s="1091"/>
      <c r="AE10" s="1091"/>
      <c r="AF10" s="1091"/>
      <c r="AG10" s="1087">
        <f>SUM(Z10:AF10)</f>
        <v>0</v>
      </c>
      <c r="AH10" s="1084"/>
      <c r="AI10" s="1091">
        <v>28.4</v>
      </c>
      <c r="AJ10" s="1091"/>
      <c r="AK10" s="1091"/>
      <c r="AL10" s="1092">
        <f>SUM(AH10:AK10)</f>
        <v>28.4</v>
      </c>
      <c r="AM10" s="1090">
        <v>60</v>
      </c>
      <c r="AN10" s="1091"/>
      <c r="AO10" s="1093">
        <f>SUM(AM10:AN10)</f>
        <v>60</v>
      </c>
      <c r="AP10" s="1090">
        <v>0</v>
      </c>
      <c r="AQ10" s="1087">
        <f>AP10</f>
        <v>0</v>
      </c>
      <c r="AR10" s="1090"/>
      <c r="AS10" s="1091">
        <v>5.3</v>
      </c>
      <c r="AT10" s="1091">
        <v>4.0999999999999996</v>
      </c>
      <c r="AU10" s="1091"/>
      <c r="AV10" s="1093">
        <f>SUM(AR10:AU10)</f>
        <v>9.3999999999999986</v>
      </c>
      <c r="AW10" s="1090"/>
      <c r="AX10" s="1091"/>
      <c r="AY10" s="1091">
        <v>26.6</v>
      </c>
      <c r="AZ10" s="1091"/>
      <c r="BA10" s="1091"/>
      <c r="BB10" s="1093">
        <f>SUM(AW10:BA10)</f>
        <v>26.6</v>
      </c>
      <c r="BC10" s="1090"/>
      <c r="BD10" s="1093">
        <f>SUM(BC10:BC10)</f>
        <v>0</v>
      </c>
      <c r="BE10" s="1090">
        <v>16</v>
      </c>
      <c r="BF10" s="1093">
        <f>SUM(BE10:BE10)</f>
        <v>16</v>
      </c>
      <c r="BG10" s="1090"/>
      <c r="BH10" s="1094"/>
      <c r="BI10" s="1093">
        <f>SUM(BG10:BG10)</f>
        <v>0</v>
      </c>
      <c r="BJ10" s="1095">
        <f>SUM(I:I+O:O+Y:Y+AG:AG+AL:AL+AO:AO+AQ:AQ+AV:AV+BB:BB+BD:BD+BF:BF+BI:BI)</f>
        <v>203.9</v>
      </c>
    </row>
    <row r="11" spans="1:63" ht="18.75" customHeight="1">
      <c r="A11" s="3900" t="s">
        <v>113</v>
      </c>
      <c r="B11" s="1096" t="s">
        <v>76</v>
      </c>
      <c r="C11" s="1097">
        <v>28.6</v>
      </c>
      <c r="D11" s="1098"/>
      <c r="E11" s="1098"/>
      <c r="F11" s="1098">
        <v>28.5</v>
      </c>
      <c r="G11" s="1098"/>
      <c r="H11" s="1098"/>
      <c r="I11" s="1099">
        <f>SUM(C11:H11)</f>
        <v>57.1</v>
      </c>
      <c r="J11" s="1097"/>
      <c r="K11" s="1098"/>
      <c r="L11" s="1098"/>
      <c r="M11" s="1098"/>
      <c r="N11" s="1098"/>
      <c r="O11" s="1100">
        <f>SUM(J11:N11)</f>
        <v>0</v>
      </c>
      <c r="P11" s="1097"/>
      <c r="Q11" s="1098"/>
      <c r="R11" s="1098"/>
      <c r="S11" s="1098"/>
      <c r="T11" s="1098">
        <v>12.3</v>
      </c>
      <c r="U11" s="1098"/>
      <c r="V11" s="1098"/>
      <c r="W11" s="1098">
        <v>123.9</v>
      </c>
      <c r="X11" s="1098"/>
      <c r="Y11" s="1099">
        <f>SUM(P11:X11)</f>
        <v>136.20000000000002</v>
      </c>
      <c r="Z11" s="1097"/>
      <c r="AA11" s="1098"/>
      <c r="AB11" s="1098"/>
      <c r="AC11" s="1098"/>
      <c r="AD11" s="1098"/>
      <c r="AE11" s="1098">
        <v>39.700000000000003</v>
      </c>
      <c r="AF11" s="1098"/>
      <c r="AG11" s="1100">
        <f>SUM(Z11:AF11)</f>
        <v>39.700000000000003</v>
      </c>
      <c r="AH11" s="1097"/>
      <c r="AI11" s="1098">
        <v>122.4</v>
      </c>
      <c r="AJ11" s="1098"/>
      <c r="AK11" s="1098"/>
      <c r="AL11" s="1099">
        <f>SUM(AH11:AK11)</f>
        <v>122.4</v>
      </c>
      <c r="AM11" s="1097">
        <v>74</v>
      </c>
      <c r="AN11" s="1098">
        <v>0.8</v>
      </c>
      <c r="AO11" s="1101">
        <f>SUM(AM11:AN11)</f>
        <v>74.8</v>
      </c>
      <c r="AP11" s="1097">
        <v>28.4</v>
      </c>
      <c r="AQ11" s="1100">
        <f>AP11</f>
        <v>28.4</v>
      </c>
      <c r="AR11" s="1097"/>
      <c r="AS11" s="1102">
        <v>52.4</v>
      </c>
      <c r="AT11" s="1098"/>
      <c r="AU11" s="1098"/>
      <c r="AV11" s="1101">
        <f>SUM(AR11:AU11)</f>
        <v>52.4</v>
      </c>
      <c r="AW11" s="1097"/>
      <c r="AX11" s="1098"/>
      <c r="AY11" s="1102">
        <v>52.5</v>
      </c>
      <c r="AZ11" s="1098"/>
      <c r="BA11" s="1098"/>
      <c r="BB11" s="1101">
        <f>SUM(AW11:BA11)</f>
        <v>52.5</v>
      </c>
      <c r="BC11" s="1097"/>
      <c r="BD11" s="1100">
        <f>SUM(BC11:BC11)</f>
        <v>0</v>
      </c>
      <c r="BE11" s="1103">
        <v>30.8</v>
      </c>
      <c r="BF11" s="1101">
        <f>SUM(BE11:BE11)</f>
        <v>30.8</v>
      </c>
      <c r="BG11" s="1097"/>
      <c r="BH11" s="1104"/>
      <c r="BI11" s="1100">
        <f>SUM(BG11:BG11)</f>
        <v>0</v>
      </c>
      <c r="BJ11" s="1105">
        <f>SUM(I:I+O:O+Y:Y+AG:AG+AL:AL+AO:AO+AQ:AQ+AV:AV+BB:BB+BD:BD+BF:BF+BI:BI)</f>
        <v>594.29999999999995</v>
      </c>
    </row>
    <row r="12" spans="1:63" ht="18.75" customHeight="1">
      <c r="A12" s="3914"/>
      <c r="B12" s="1106" t="s">
        <v>262</v>
      </c>
      <c r="C12" s="1107"/>
      <c r="D12" s="1108"/>
      <c r="E12" s="1108"/>
      <c r="F12" s="1108">
        <v>79.2</v>
      </c>
      <c r="G12" s="1108"/>
      <c r="H12" s="1108"/>
      <c r="I12" s="1109">
        <f>SUM(C12:H12)</f>
        <v>79.2</v>
      </c>
      <c r="J12" s="1107"/>
      <c r="K12" s="1108"/>
      <c r="L12" s="1108"/>
      <c r="M12" s="1108"/>
      <c r="N12" s="1108"/>
      <c r="O12" s="1110">
        <f>SUM(J12:N12)</f>
        <v>0</v>
      </c>
      <c r="P12" s="1107"/>
      <c r="Q12" s="1108"/>
      <c r="R12" s="1108"/>
      <c r="S12" s="1108"/>
      <c r="T12" s="1108">
        <v>9.5</v>
      </c>
      <c r="U12" s="1108"/>
      <c r="V12" s="1108"/>
      <c r="W12" s="1108">
        <v>99.7</v>
      </c>
      <c r="X12" s="1108"/>
      <c r="Y12" s="1109">
        <f>SUM(P12:X12)</f>
        <v>109.2</v>
      </c>
      <c r="Z12" s="1107"/>
      <c r="AA12" s="1108"/>
      <c r="AB12" s="1108"/>
      <c r="AC12" s="1108"/>
      <c r="AD12" s="1108"/>
      <c r="AE12" s="1108">
        <v>79.099999999999994</v>
      </c>
      <c r="AF12" s="1108"/>
      <c r="AG12" s="1111">
        <f>SUM(Z12:AF12)</f>
        <v>79.099999999999994</v>
      </c>
      <c r="AH12" s="1112"/>
      <c r="AI12" s="1108">
        <v>83.5</v>
      </c>
      <c r="AJ12" s="1108"/>
      <c r="AK12" s="1108"/>
      <c r="AL12" s="1109">
        <f>SUM(AH12:AK12)</f>
        <v>83.5</v>
      </c>
      <c r="AM12" s="1107">
        <v>2.6</v>
      </c>
      <c r="AN12" s="1108"/>
      <c r="AO12" s="1110">
        <f>SUM(AM12:AN12)</f>
        <v>2.6</v>
      </c>
      <c r="AP12" s="1107">
        <v>16.100000000000001</v>
      </c>
      <c r="AQ12" s="1110">
        <f>AP12</f>
        <v>16.100000000000001</v>
      </c>
      <c r="AR12" s="1107"/>
      <c r="AS12" s="1108">
        <v>24.5</v>
      </c>
      <c r="AT12" s="1108"/>
      <c r="AU12" s="1108"/>
      <c r="AV12" s="1110">
        <f>SUM(AR12:AU12)</f>
        <v>24.5</v>
      </c>
      <c r="AW12" s="1107"/>
      <c r="AX12" s="1108"/>
      <c r="AY12" s="1108"/>
      <c r="AZ12" s="1108"/>
      <c r="BA12" s="1108"/>
      <c r="BB12" s="1110">
        <f>SUM(AW12:BA12)</f>
        <v>0</v>
      </c>
      <c r="BC12" s="1107"/>
      <c r="BD12" s="1110">
        <f>SUM(BC12:BC12)</f>
        <v>0</v>
      </c>
      <c r="BE12" s="1107">
        <v>30.5</v>
      </c>
      <c r="BF12" s="1110">
        <f>SUM(BE12:BE12)</f>
        <v>30.5</v>
      </c>
      <c r="BG12" s="1107"/>
      <c r="BH12" s="1113"/>
      <c r="BI12" s="1110">
        <f>SUM(BG12:BG12)</f>
        <v>0</v>
      </c>
      <c r="BJ12" s="1114">
        <f>SUM(I:I+O:O+Y:Y+AG:AG+AL:AL+AO:AO+AQ:AQ+AV:AV+BB:BB+BD:BD+BF:BF+BI:BI)</f>
        <v>424.70000000000005</v>
      </c>
    </row>
    <row r="13" spans="1:63" ht="18.75" customHeight="1">
      <c r="A13" s="3915"/>
      <c r="B13" s="1083" t="s">
        <v>1279</v>
      </c>
      <c r="C13" s="1090">
        <f>SUM(C11:C12)</f>
        <v>28.6</v>
      </c>
      <c r="D13" s="1091"/>
      <c r="E13" s="1091">
        <f t="shared" ref="E13:AT13" si="0">SUM(E11:E12)</f>
        <v>0</v>
      </c>
      <c r="F13" s="1091">
        <f t="shared" si="0"/>
        <v>107.7</v>
      </c>
      <c r="G13" s="1091">
        <f t="shared" si="0"/>
        <v>0</v>
      </c>
      <c r="H13" s="1091">
        <f t="shared" si="0"/>
        <v>0</v>
      </c>
      <c r="I13" s="1092">
        <f>SUM(I11:I12)</f>
        <v>136.30000000000001</v>
      </c>
      <c r="J13" s="1090">
        <f t="shared" si="0"/>
        <v>0</v>
      </c>
      <c r="K13" s="1091">
        <f t="shared" si="0"/>
        <v>0</v>
      </c>
      <c r="L13" s="1091">
        <f t="shared" si="0"/>
        <v>0</v>
      </c>
      <c r="M13" s="1091">
        <f t="shared" si="0"/>
        <v>0</v>
      </c>
      <c r="N13" s="1091">
        <f t="shared" si="0"/>
        <v>0</v>
      </c>
      <c r="O13" s="1093">
        <f t="shared" si="0"/>
        <v>0</v>
      </c>
      <c r="P13" s="1090">
        <f t="shared" si="0"/>
        <v>0</v>
      </c>
      <c r="Q13" s="1091">
        <f t="shared" si="0"/>
        <v>0</v>
      </c>
      <c r="R13" s="1091">
        <f t="shared" si="0"/>
        <v>0</v>
      </c>
      <c r="S13" s="1091">
        <f t="shared" si="0"/>
        <v>0</v>
      </c>
      <c r="T13" s="1091">
        <f t="shared" si="0"/>
        <v>21.8</v>
      </c>
      <c r="U13" s="1091">
        <f t="shared" si="0"/>
        <v>0</v>
      </c>
      <c r="V13" s="1091">
        <f t="shared" si="0"/>
        <v>0</v>
      </c>
      <c r="W13" s="1091">
        <f t="shared" si="0"/>
        <v>223.60000000000002</v>
      </c>
      <c r="X13" s="1091">
        <f t="shared" si="0"/>
        <v>0</v>
      </c>
      <c r="Y13" s="1092">
        <f t="shared" si="0"/>
        <v>245.40000000000003</v>
      </c>
      <c r="Z13" s="1090">
        <f t="shared" si="0"/>
        <v>0</v>
      </c>
      <c r="AA13" s="1091">
        <f t="shared" si="0"/>
        <v>0</v>
      </c>
      <c r="AB13" s="1091">
        <f t="shared" si="0"/>
        <v>0</v>
      </c>
      <c r="AC13" s="1091">
        <f t="shared" si="0"/>
        <v>0</v>
      </c>
      <c r="AD13" s="1091">
        <f t="shared" si="0"/>
        <v>0</v>
      </c>
      <c r="AE13" s="1091">
        <f t="shared" si="0"/>
        <v>118.8</v>
      </c>
      <c r="AF13" s="1091">
        <f t="shared" si="0"/>
        <v>0</v>
      </c>
      <c r="AG13" s="1093">
        <f t="shared" si="0"/>
        <v>118.8</v>
      </c>
      <c r="AH13" s="1090">
        <f t="shared" si="0"/>
        <v>0</v>
      </c>
      <c r="AI13" s="1091">
        <f t="shared" si="0"/>
        <v>205.9</v>
      </c>
      <c r="AJ13" s="1091">
        <f t="shared" si="0"/>
        <v>0</v>
      </c>
      <c r="AK13" s="1091">
        <f t="shared" si="0"/>
        <v>0</v>
      </c>
      <c r="AL13" s="1092">
        <f t="shared" si="0"/>
        <v>205.9</v>
      </c>
      <c r="AM13" s="1090">
        <f t="shared" si="0"/>
        <v>76.599999999999994</v>
      </c>
      <c r="AN13" s="1091">
        <f t="shared" si="0"/>
        <v>0.8</v>
      </c>
      <c r="AO13" s="1093">
        <f t="shared" si="0"/>
        <v>77.399999999999991</v>
      </c>
      <c r="AP13" s="1090">
        <f t="shared" si="0"/>
        <v>44.5</v>
      </c>
      <c r="AQ13" s="1093">
        <f t="shared" si="0"/>
        <v>44.5</v>
      </c>
      <c r="AR13" s="1090">
        <f t="shared" si="0"/>
        <v>0</v>
      </c>
      <c r="AS13" s="1091">
        <f t="shared" si="0"/>
        <v>76.900000000000006</v>
      </c>
      <c r="AT13" s="1091">
        <f t="shared" si="0"/>
        <v>0</v>
      </c>
      <c r="AU13" s="1091">
        <f>SUM(AU10:AU12)</f>
        <v>0</v>
      </c>
      <c r="AV13" s="1093">
        <f>SUM(AV11:AV12)</f>
        <v>76.900000000000006</v>
      </c>
      <c r="AW13" s="1090">
        <f>SUM(AW10:AW12)</f>
        <v>0</v>
      </c>
      <c r="AX13" s="1091">
        <f>SUM(AX10:AX12)</f>
        <v>0</v>
      </c>
      <c r="AY13" s="1091">
        <f>SUM(AY11:AY12)</f>
        <v>52.5</v>
      </c>
      <c r="AZ13" s="1091">
        <f>SUM(AZ10:AZ12)</f>
        <v>0</v>
      </c>
      <c r="BA13" s="1091">
        <f>SUM(BA10:BA12)</f>
        <v>0</v>
      </c>
      <c r="BB13" s="1093">
        <f>SUM(BB11:BB12)</f>
        <v>52.5</v>
      </c>
      <c r="BC13" s="1090">
        <f>SUM(BC10:BC12)</f>
        <v>0</v>
      </c>
      <c r="BD13" s="1093">
        <f>SUM(BD10:BD12)</f>
        <v>0</v>
      </c>
      <c r="BE13" s="1090">
        <f>SUM(BE11:BE12)</f>
        <v>61.3</v>
      </c>
      <c r="BF13" s="1093">
        <f>SUM(BF11:BF12)</f>
        <v>61.3</v>
      </c>
      <c r="BG13" s="1090">
        <f>SUM(BG10:BG12)</f>
        <v>0</v>
      </c>
      <c r="BH13" s="1094"/>
      <c r="BI13" s="1093">
        <f>SUM(BI10:BI12)</f>
        <v>0</v>
      </c>
      <c r="BJ13" s="1095">
        <f>SUM(BJ11:BJ12)</f>
        <v>1019</v>
      </c>
    </row>
    <row r="14" spans="1:63" ht="18.75" customHeight="1">
      <c r="A14" s="3916" t="s">
        <v>1300</v>
      </c>
      <c r="B14" s="1096" t="s">
        <v>265</v>
      </c>
      <c r="C14" s="1103"/>
      <c r="D14" s="1102"/>
      <c r="E14" s="1102">
        <v>149</v>
      </c>
      <c r="F14" s="1102">
        <v>11</v>
      </c>
      <c r="G14" s="1102">
        <v>4</v>
      </c>
      <c r="H14" s="1102"/>
      <c r="I14" s="1115">
        <f>SUM(C14:H14)</f>
        <v>164</v>
      </c>
      <c r="J14" s="1103"/>
      <c r="K14" s="1102"/>
      <c r="L14" s="1102"/>
      <c r="M14" s="1102"/>
      <c r="N14" s="1102">
        <v>9.6</v>
      </c>
      <c r="O14" s="1101">
        <f>SUM(J14:N14)</f>
        <v>9.6</v>
      </c>
      <c r="P14" s="1103"/>
      <c r="Q14" s="1102">
        <v>7.7</v>
      </c>
      <c r="R14" s="1102"/>
      <c r="S14" s="1102"/>
      <c r="T14" s="1102"/>
      <c r="U14" s="1102"/>
      <c r="V14" s="1102"/>
      <c r="W14" s="1102">
        <v>170.6</v>
      </c>
      <c r="X14" s="1102"/>
      <c r="Y14" s="1115">
        <f>SUM(P14:X14)</f>
        <v>178.29999999999998</v>
      </c>
      <c r="Z14" s="1103"/>
      <c r="AA14" s="1102"/>
      <c r="AB14" s="1102"/>
      <c r="AC14" s="1102"/>
      <c r="AD14" s="1102"/>
      <c r="AE14" s="1102">
        <v>43.5</v>
      </c>
      <c r="AF14" s="1102">
        <v>12</v>
      </c>
      <c r="AG14" s="1100">
        <f>SUM(Z14:AF14)</f>
        <v>55.5</v>
      </c>
      <c r="AH14" s="1097"/>
      <c r="AI14" s="1102">
        <v>171.1</v>
      </c>
      <c r="AJ14" s="1102"/>
      <c r="AK14" s="1102"/>
      <c r="AL14" s="1115">
        <f>SUM(AH14:AK14)</f>
        <v>171.1</v>
      </c>
      <c r="AM14" s="1103">
        <v>115.5</v>
      </c>
      <c r="AN14" s="1102"/>
      <c r="AO14" s="1101">
        <f>SUM(AM14:AN14)</f>
        <v>115.5</v>
      </c>
      <c r="AP14" s="1103">
        <v>24</v>
      </c>
      <c r="AQ14" s="1100">
        <f>AP14</f>
        <v>24</v>
      </c>
      <c r="AR14" s="1103"/>
      <c r="AS14" s="1102">
        <v>10</v>
      </c>
      <c r="AT14" s="1102">
        <v>3.4</v>
      </c>
      <c r="AU14" s="1102"/>
      <c r="AV14" s="1101">
        <f>SUM(AR14:AU14)</f>
        <v>13.4</v>
      </c>
      <c r="AW14" s="1103"/>
      <c r="AX14" s="1102"/>
      <c r="AY14" s="1102">
        <v>13.1</v>
      </c>
      <c r="AZ14" s="1102"/>
      <c r="BA14" s="1102"/>
      <c r="BB14" s="1101">
        <f>SUM(AW14:BA14)</f>
        <v>13.1</v>
      </c>
      <c r="BC14" s="1103">
        <v>43</v>
      </c>
      <c r="BD14" s="1101">
        <f>SUM(BC14:BC14)</f>
        <v>43</v>
      </c>
      <c r="BE14" s="1103">
        <v>51.1</v>
      </c>
      <c r="BF14" s="1101">
        <f>SUM(BE14:BE14)</f>
        <v>51.1</v>
      </c>
      <c r="BG14" s="1103">
        <v>301.10000000000002</v>
      </c>
      <c r="BH14" s="1116"/>
      <c r="BI14" s="1101">
        <f>SUM(BG14:BG14)</f>
        <v>301.10000000000002</v>
      </c>
      <c r="BJ14" s="1105">
        <f>SUM(I:I+O:O+Y:Y+AG:AG+AL:AL+AO:AO+AQ:AQ+AV:AV+BB:BB+BD:BD+BF:BF+BI:BI)-0.1</f>
        <v>1139.6000000000001</v>
      </c>
    </row>
    <row r="15" spans="1:63" ht="18.75" customHeight="1">
      <c r="A15" s="3917"/>
      <c r="B15" s="1106" t="s">
        <v>267</v>
      </c>
      <c r="C15" s="1107"/>
      <c r="D15" s="1108"/>
      <c r="E15" s="1108"/>
      <c r="F15" s="1108">
        <v>37</v>
      </c>
      <c r="G15" s="1108"/>
      <c r="H15" s="1108">
        <v>3.3</v>
      </c>
      <c r="I15" s="1109">
        <f>SUM(C15:H15)</f>
        <v>40.299999999999997</v>
      </c>
      <c r="J15" s="1107"/>
      <c r="K15" s="1108"/>
      <c r="L15" s="1108"/>
      <c r="M15" s="1108"/>
      <c r="N15" s="1108"/>
      <c r="O15" s="1110">
        <f>SUM(J15:N15)</f>
        <v>0</v>
      </c>
      <c r="P15" s="1107"/>
      <c r="Q15" s="1108"/>
      <c r="R15" s="1108"/>
      <c r="S15" s="1108"/>
      <c r="T15" s="1108"/>
      <c r="U15" s="1108"/>
      <c r="V15" s="1108"/>
      <c r="W15" s="1108">
        <v>214</v>
      </c>
      <c r="X15" s="1108"/>
      <c r="Y15" s="1109">
        <f>SUM(P15:X15)</f>
        <v>214</v>
      </c>
      <c r="Z15" s="1107"/>
      <c r="AA15" s="1108"/>
      <c r="AB15" s="1108"/>
      <c r="AC15" s="1108"/>
      <c r="AD15" s="1108"/>
      <c r="AE15" s="1108">
        <v>30</v>
      </c>
      <c r="AF15" s="1108"/>
      <c r="AG15" s="1111">
        <f>SUM(Z15:AF15)</f>
        <v>30</v>
      </c>
      <c r="AH15" s="1112"/>
      <c r="AI15" s="1108">
        <v>71</v>
      </c>
      <c r="AJ15" s="1108"/>
      <c r="AK15" s="1108"/>
      <c r="AL15" s="1109">
        <f>SUM(AH15:AK15)</f>
        <v>71</v>
      </c>
      <c r="AM15" s="1107">
        <v>62</v>
      </c>
      <c r="AN15" s="1108"/>
      <c r="AO15" s="1110">
        <f>SUM(AM15:AN15)</f>
        <v>62</v>
      </c>
      <c r="AP15" s="1107">
        <v>0</v>
      </c>
      <c r="AQ15" s="1111">
        <f>AP15</f>
        <v>0</v>
      </c>
      <c r="AR15" s="1107"/>
      <c r="AS15" s="1108">
        <v>13</v>
      </c>
      <c r="AT15" s="1108"/>
      <c r="AU15" s="1108"/>
      <c r="AV15" s="1110">
        <f>SUM(AR15:AU15)</f>
        <v>13</v>
      </c>
      <c r="AW15" s="1107"/>
      <c r="AX15" s="1108"/>
      <c r="AY15" s="1108"/>
      <c r="AZ15" s="1108"/>
      <c r="BA15" s="1108"/>
      <c r="BB15" s="1110">
        <f>SUM(AW15:BA15)</f>
        <v>0</v>
      </c>
      <c r="BC15" s="1107">
        <v>4.2</v>
      </c>
      <c r="BD15" s="1110">
        <f>SUM(BC15:BC15)</f>
        <v>4.2</v>
      </c>
      <c r="BE15" s="1107">
        <v>49</v>
      </c>
      <c r="BF15" s="1110">
        <f>SUM(BE15:BE15)</f>
        <v>49</v>
      </c>
      <c r="BG15" s="1107">
        <v>53</v>
      </c>
      <c r="BH15" s="1113"/>
      <c r="BI15" s="1110">
        <f>SUM(BG15:BG15)</f>
        <v>53</v>
      </c>
      <c r="BJ15" s="1114">
        <f>SUM(I:I+O:O+Y:Y+AG:AG+AL:AL+AO:AO+AQ:AQ+AV:AV+BB:BB+BD:BD+BF:BF+BI:BI)</f>
        <v>536.5</v>
      </c>
    </row>
    <row r="16" spans="1:63" ht="18.75" customHeight="1">
      <c r="A16" s="3918"/>
      <c r="B16" s="1083" t="s">
        <v>1279</v>
      </c>
      <c r="C16" s="1090">
        <f t="shared" ref="C16:AI16" si="1">SUM(C14:C15)</f>
        <v>0</v>
      </c>
      <c r="D16" s="1091">
        <f t="shared" si="1"/>
        <v>0</v>
      </c>
      <c r="E16" s="1091">
        <f t="shared" si="1"/>
        <v>149</v>
      </c>
      <c r="F16" s="1091">
        <f t="shared" si="1"/>
        <v>48</v>
      </c>
      <c r="G16" s="1091">
        <f t="shared" si="1"/>
        <v>4</v>
      </c>
      <c r="H16" s="1091">
        <f t="shared" si="1"/>
        <v>3.3</v>
      </c>
      <c r="I16" s="1092">
        <f t="shared" si="1"/>
        <v>204.3</v>
      </c>
      <c r="J16" s="1090">
        <f t="shared" si="1"/>
        <v>0</v>
      </c>
      <c r="K16" s="1091">
        <f t="shared" si="1"/>
        <v>0</v>
      </c>
      <c r="L16" s="1091">
        <f t="shared" si="1"/>
        <v>0</v>
      </c>
      <c r="M16" s="1091">
        <f t="shared" si="1"/>
        <v>0</v>
      </c>
      <c r="N16" s="1091">
        <f t="shared" si="1"/>
        <v>9.6</v>
      </c>
      <c r="O16" s="1093">
        <f t="shared" si="1"/>
        <v>9.6</v>
      </c>
      <c r="P16" s="1090">
        <f t="shared" si="1"/>
        <v>0</v>
      </c>
      <c r="Q16" s="1091">
        <f t="shared" si="1"/>
        <v>7.7</v>
      </c>
      <c r="R16" s="1091">
        <f t="shared" si="1"/>
        <v>0</v>
      </c>
      <c r="S16" s="1091">
        <f t="shared" si="1"/>
        <v>0</v>
      </c>
      <c r="T16" s="1091">
        <f t="shared" si="1"/>
        <v>0</v>
      </c>
      <c r="U16" s="1091">
        <f t="shared" si="1"/>
        <v>0</v>
      </c>
      <c r="V16" s="1091">
        <f t="shared" si="1"/>
        <v>0</v>
      </c>
      <c r="W16" s="1091">
        <f t="shared" si="1"/>
        <v>384.6</v>
      </c>
      <c r="X16" s="1091">
        <f t="shared" si="1"/>
        <v>0</v>
      </c>
      <c r="Y16" s="1092">
        <f t="shared" si="1"/>
        <v>392.29999999999995</v>
      </c>
      <c r="Z16" s="1090">
        <f t="shared" si="1"/>
        <v>0</v>
      </c>
      <c r="AA16" s="1091">
        <f t="shared" si="1"/>
        <v>0</v>
      </c>
      <c r="AB16" s="1091">
        <f t="shared" si="1"/>
        <v>0</v>
      </c>
      <c r="AC16" s="1091">
        <f t="shared" si="1"/>
        <v>0</v>
      </c>
      <c r="AD16" s="1091">
        <f t="shared" si="1"/>
        <v>0</v>
      </c>
      <c r="AE16" s="1091">
        <f t="shared" si="1"/>
        <v>73.5</v>
      </c>
      <c r="AF16" s="1091">
        <f t="shared" si="1"/>
        <v>12</v>
      </c>
      <c r="AG16" s="1093">
        <f t="shared" si="1"/>
        <v>85.5</v>
      </c>
      <c r="AH16" s="1090">
        <f t="shared" si="1"/>
        <v>0</v>
      </c>
      <c r="AI16" s="1091">
        <f t="shared" si="1"/>
        <v>242.1</v>
      </c>
      <c r="AJ16" s="1091"/>
      <c r="AK16" s="1091">
        <f t="shared" ref="AK16:BJ16" si="2">SUM(AK14:AK15)</f>
        <v>0</v>
      </c>
      <c r="AL16" s="1092">
        <f t="shared" si="2"/>
        <v>242.1</v>
      </c>
      <c r="AM16" s="1090">
        <f t="shared" si="2"/>
        <v>177.5</v>
      </c>
      <c r="AN16" s="1091">
        <f t="shared" si="2"/>
        <v>0</v>
      </c>
      <c r="AO16" s="1093">
        <f t="shared" si="2"/>
        <v>177.5</v>
      </c>
      <c r="AP16" s="1090">
        <f t="shared" si="2"/>
        <v>24</v>
      </c>
      <c r="AQ16" s="1093">
        <f t="shared" si="2"/>
        <v>24</v>
      </c>
      <c r="AR16" s="1090">
        <f t="shared" si="2"/>
        <v>0</v>
      </c>
      <c r="AS16" s="1091">
        <f t="shared" si="2"/>
        <v>23</v>
      </c>
      <c r="AT16" s="1091">
        <f t="shared" si="2"/>
        <v>3.4</v>
      </c>
      <c r="AU16" s="1091">
        <f t="shared" si="2"/>
        <v>0</v>
      </c>
      <c r="AV16" s="1093">
        <f t="shared" si="2"/>
        <v>26.4</v>
      </c>
      <c r="AW16" s="1090">
        <f t="shared" si="2"/>
        <v>0</v>
      </c>
      <c r="AX16" s="1091">
        <f t="shared" si="2"/>
        <v>0</v>
      </c>
      <c r="AY16" s="1091">
        <f t="shared" si="2"/>
        <v>13.1</v>
      </c>
      <c r="AZ16" s="1091">
        <f t="shared" si="2"/>
        <v>0</v>
      </c>
      <c r="BA16" s="1091">
        <f t="shared" si="2"/>
        <v>0</v>
      </c>
      <c r="BB16" s="1093">
        <f t="shared" si="2"/>
        <v>13.1</v>
      </c>
      <c r="BC16" s="1090">
        <f t="shared" si="2"/>
        <v>47.2</v>
      </c>
      <c r="BD16" s="1093">
        <f t="shared" si="2"/>
        <v>47.2</v>
      </c>
      <c r="BE16" s="1090">
        <f t="shared" si="2"/>
        <v>100.1</v>
      </c>
      <c r="BF16" s="1093">
        <f t="shared" si="2"/>
        <v>100.1</v>
      </c>
      <c r="BG16" s="1090">
        <f t="shared" si="2"/>
        <v>354.1</v>
      </c>
      <c r="BH16" s="1094"/>
      <c r="BI16" s="1093">
        <f t="shared" si="2"/>
        <v>354.1</v>
      </c>
      <c r="BJ16" s="1095">
        <f t="shared" si="2"/>
        <v>1676.1000000000001</v>
      </c>
    </row>
    <row r="17" spans="1:62" ht="18.75" customHeight="1">
      <c r="A17" s="3916" t="s">
        <v>115</v>
      </c>
      <c r="B17" s="1096" t="s">
        <v>269</v>
      </c>
      <c r="C17" s="1103"/>
      <c r="D17" s="1102">
        <v>66.900000000000006</v>
      </c>
      <c r="E17" s="1102">
        <v>4.3</v>
      </c>
      <c r="F17" s="1102">
        <v>319.39999999999998</v>
      </c>
      <c r="G17" s="1102"/>
      <c r="H17" s="1102"/>
      <c r="I17" s="1115">
        <f>SUM(C17:H17)</f>
        <v>390.59999999999997</v>
      </c>
      <c r="J17" s="1103"/>
      <c r="K17" s="1102"/>
      <c r="L17" s="1102">
        <v>8.3000000000000007</v>
      </c>
      <c r="M17" s="1102"/>
      <c r="N17" s="1102"/>
      <c r="O17" s="1101">
        <f>SUM(J17:N17)</f>
        <v>8.3000000000000007</v>
      </c>
      <c r="P17" s="1103"/>
      <c r="Q17" s="1102"/>
      <c r="R17" s="1102"/>
      <c r="S17" s="1102"/>
      <c r="T17" s="1102">
        <v>3.6</v>
      </c>
      <c r="U17" s="1102">
        <v>10.199999999999999</v>
      </c>
      <c r="V17" s="1102"/>
      <c r="W17" s="1102">
        <v>93.6</v>
      </c>
      <c r="X17" s="1102">
        <v>58.3</v>
      </c>
      <c r="Y17" s="1115">
        <f>SUM(P17:X17)</f>
        <v>165.7</v>
      </c>
      <c r="Z17" s="1103"/>
      <c r="AA17" s="1102"/>
      <c r="AB17" s="1102"/>
      <c r="AC17" s="1102"/>
      <c r="AD17" s="1102"/>
      <c r="AE17" s="1102">
        <v>57.2</v>
      </c>
      <c r="AF17" s="1102">
        <v>110.1</v>
      </c>
      <c r="AG17" s="1100">
        <f>SUM(Z17:AF17)</f>
        <v>167.3</v>
      </c>
      <c r="AH17" s="1097"/>
      <c r="AI17" s="1102">
        <v>135.4</v>
      </c>
      <c r="AJ17" s="1102"/>
      <c r="AK17" s="1102"/>
      <c r="AL17" s="1115">
        <f>SUM(AH17:AK17)</f>
        <v>135.4</v>
      </c>
      <c r="AM17" s="1103">
        <v>114.1</v>
      </c>
      <c r="AN17" s="1102"/>
      <c r="AO17" s="1101">
        <f>SUM(AM17:AN17)</f>
        <v>114.1</v>
      </c>
      <c r="AP17" s="1103">
        <v>40.5</v>
      </c>
      <c r="AQ17" s="1100">
        <f>AP17</f>
        <v>40.5</v>
      </c>
      <c r="AR17" s="1103"/>
      <c r="AS17" s="1102">
        <v>113.1</v>
      </c>
      <c r="AT17" s="1102"/>
      <c r="AU17" s="1102"/>
      <c r="AV17" s="1101">
        <f>SUM(AR17:AU17)</f>
        <v>113.1</v>
      </c>
      <c r="AW17" s="1103"/>
      <c r="AX17" s="1102"/>
      <c r="AY17" s="1102">
        <v>34.5</v>
      </c>
      <c r="AZ17" s="1102"/>
      <c r="BA17" s="1102"/>
      <c r="BB17" s="1101">
        <f>SUM(AW17:BA17)</f>
        <v>34.5</v>
      </c>
      <c r="BC17" s="1103">
        <v>62.1</v>
      </c>
      <c r="BD17" s="1101">
        <f>SUM(BC17:BC17)</f>
        <v>62.1</v>
      </c>
      <c r="BE17" s="1103">
        <v>115.7</v>
      </c>
      <c r="BF17" s="1101">
        <f>SUM(BE17:BE17)</f>
        <v>115.7</v>
      </c>
      <c r="BG17" s="1103">
        <v>19.399999999999999</v>
      </c>
      <c r="BH17" s="1116"/>
      <c r="BI17" s="1101">
        <f>SUM(BG17:BG17)</f>
        <v>19.399999999999999</v>
      </c>
      <c r="BJ17" s="1117">
        <f>SUM(I:I+O:O+Y:Y+AG:AG+AL:AL+AO:AO+AQ:AQ+AV:AV+BB:BB+BD:BD+BF:BF+BI:BI)</f>
        <v>1366.6999999999998</v>
      </c>
    </row>
    <row r="18" spans="1:62" ht="18.75" customHeight="1">
      <c r="A18" s="3917"/>
      <c r="B18" s="1118" t="s">
        <v>271</v>
      </c>
      <c r="C18" s="1119"/>
      <c r="D18" s="1120">
        <v>131.9</v>
      </c>
      <c r="E18" s="1120"/>
      <c r="F18" s="1120">
        <v>292</v>
      </c>
      <c r="G18" s="1120">
        <v>12.2</v>
      </c>
      <c r="H18" s="1120"/>
      <c r="I18" s="1121">
        <f>SUM(C18:H18)</f>
        <v>436.09999999999997</v>
      </c>
      <c r="J18" s="1119"/>
      <c r="K18" s="1120"/>
      <c r="L18" s="1120"/>
      <c r="M18" s="1120"/>
      <c r="N18" s="1120"/>
      <c r="O18" s="1122">
        <f>SUM(J18:N18)</f>
        <v>0</v>
      </c>
      <c r="P18" s="1119"/>
      <c r="Q18" s="1120">
        <v>15.2</v>
      </c>
      <c r="R18" s="1120"/>
      <c r="S18" s="1120"/>
      <c r="T18" s="1120">
        <v>15.7</v>
      </c>
      <c r="U18" s="1120"/>
      <c r="V18" s="1120"/>
      <c r="W18" s="1120">
        <v>77.8</v>
      </c>
      <c r="X18" s="1120">
        <v>25.7</v>
      </c>
      <c r="Y18" s="1121">
        <f>SUM(P18:X18)</f>
        <v>134.39999999999998</v>
      </c>
      <c r="Z18" s="1119"/>
      <c r="AA18" s="1120"/>
      <c r="AB18" s="1120"/>
      <c r="AC18" s="1120"/>
      <c r="AD18" s="1120"/>
      <c r="AE18" s="1120">
        <v>358</v>
      </c>
      <c r="AF18" s="1120">
        <v>315.7</v>
      </c>
      <c r="AG18" s="1123">
        <f>SUM(Z18:AF18)</f>
        <v>673.7</v>
      </c>
      <c r="AH18" s="1124"/>
      <c r="AI18" s="1120">
        <v>562.5</v>
      </c>
      <c r="AJ18" s="1120"/>
      <c r="AK18" s="1120"/>
      <c r="AL18" s="1121">
        <f>SUM(AH18:AK18)</f>
        <v>562.5</v>
      </c>
      <c r="AM18" s="1119">
        <v>252.2</v>
      </c>
      <c r="AN18" s="1120"/>
      <c r="AO18" s="1122">
        <f>SUM(AM18:AN18)</f>
        <v>252.2</v>
      </c>
      <c r="AP18" s="1119">
        <v>83.3</v>
      </c>
      <c r="AQ18" s="1123">
        <f>AP18</f>
        <v>83.3</v>
      </c>
      <c r="AR18" s="1119"/>
      <c r="AS18" s="1120">
        <v>95.7</v>
      </c>
      <c r="AT18" s="1120">
        <v>73.8</v>
      </c>
      <c r="AU18" s="1120"/>
      <c r="AV18" s="1122">
        <f>SUM(AR18:AU18)</f>
        <v>169.5</v>
      </c>
      <c r="AW18" s="1119"/>
      <c r="AX18" s="1120"/>
      <c r="AY18" s="1120">
        <v>73</v>
      </c>
      <c r="AZ18" s="1120">
        <v>32.1</v>
      </c>
      <c r="BA18" s="1120">
        <v>6.7</v>
      </c>
      <c r="BB18" s="1122">
        <f>SUM(AW18:BA18)</f>
        <v>111.8</v>
      </c>
      <c r="BC18" s="1119">
        <v>348.8</v>
      </c>
      <c r="BD18" s="1122">
        <f>SUM(BC18:BC18)</f>
        <v>348.8</v>
      </c>
      <c r="BE18" s="1119">
        <v>260.5</v>
      </c>
      <c r="BF18" s="1122">
        <f>SUM(BE18:BE18)</f>
        <v>260.5</v>
      </c>
      <c r="BG18" s="1119">
        <v>155.4</v>
      </c>
      <c r="BH18" s="1125"/>
      <c r="BI18" s="1122">
        <f>SUM(BG18:BG18)</f>
        <v>155.4</v>
      </c>
      <c r="BJ18" s="1117">
        <f>SUM(I:I+O:O+Y:Y+AG:AG+AL:AL+AO:AO+AQ:AQ+AV:AV+BB:BB+BD:BD+BF:BF+BI:BI)</f>
        <v>3188.2000000000007</v>
      </c>
    </row>
    <row r="19" spans="1:62" ht="18.75" customHeight="1">
      <c r="A19" s="3917"/>
      <c r="B19" s="1118" t="s">
        <v>272</v>
      </c>
      <c r="C19" s="1119"/>
      <c r="D19" s="1120"/>
      <c r="E19" s="1120"/>
      <c r="F19" s="1120"/>
      <c r="G19" s="1120">
        <v>91.5</v>
      </c>
      <c r="H19" s="1120"/>
      <c r="I19" s="1121">
        <f>SUM(C19:H19)</f>
        <v>91.5</v>
      </c>
      <c r="J19" s="1119"/>
      <c r="K19" s="1120"/>
      <c r="L19" s="1120"/>
      <c r="M19" s="1120">
        <v>23.3</v>
      </c>
      <c r="N19" s="1120"/>
      <c r="O19" s="1122">
        <f>SUM(J19:N19)</f>
        <v>23.3</v>
      </c>
      <c r="P19" s="1119"/>
      <c r="Q19" s="1120"/>
      <c r="R19" s="1120"/>
      <c r="S19" s="1120"/>
      <c r="T19" s="1120">
        <v>8.9</v>
      </c>
      <c r="U19" s="1120"/>
      <c r="V19" s="1120"/>
      <c r="W19" s="1120"/>
      <c r="X19" s="1120">
        <v>36.200000000000003</v>
      </c>
      <c r="Y19" s="1121">
        <f>SUM(P19:X19)</f>
        <v>45.1</v>
      </c>
      <c r="Z19" s="1119"/>
      <c r="AA19" s="1120"/>
      <c r="AB19" s="1120"/>
      <c r="AC19" s="1120"/>
      <c r="AD19" s="1120"/>
      <c r="AE19" s="1120"/>
      <c r="AF19" s="1120">
        <v>13.1</v>
      </c>
      <c r="AG19" s="1123">
        <f>SUM(Z19:AF19)</f>
        <v>13.1</v>
      </c>
      <c r="AH19" s="1124"/>
      <c r="AI19" s="1120">
        <v>186.9</v>
      </c>
      <c r="AJ19" s="1120"/>
      <c r="AK19" s="1120"/>
      <c r="AL19" s="1121">
        <f>SUM(AH19:AK19)</f>
        <v>186.9</v>
      </c>
      <c r="AM19" s="1119">
        <v>53.3</v>
      </c>
      <c r="AN19" s="1120"/>
      <c r="AO19" s="1122">
        <f>SUM(AM19:AN19)</f>
        <v>53.3</v>
      </c>
      <c r="AP19" s="1119">
        <v>25.7</v>
      </c>
      <c r="AQ19" s="1123">
        <f>AP19</f>
        <v>25.7</v>
      </c>
      <c r="AR19" s="1119"/>
      <c r="AS19" s="1120">
        <v>42</v>
      </c>
      <c r="AT19" s="1120">
        <v>3.3</v>
      </c>
      <c r="AU19" s="1120"/>
      <c r="AV19" s="1122">
        <f>SUM(AR19:AU19)</f>
        <v>45.3</v>
      </c>
      <c r="AW19" s="1119"/>
      <c r="AX19" s="1120"/>
      <c r="AY19" s="1120"/>
      <c r="AZ19" s="1120"/>
      <c r="BA19" s="1120"/>
      <c r="BB19" s="1122">
        <f>SUM(AW19:BA19)</f>
        <v>0</v>
      </c>
      <c r="BC19" s="1119">
        <v>150.80000000000001</v>
      </c>
      <c r="BD19" s="1122">
        <f>SUM(BC19:BC19)</f>
        <v>150.80000000000001</v>
      </c>
      <c r="BE19" s="1119">
        <v>103.7</v>
      </c>
      <c r="BF19" s="1122">
        <f>SUM(BE19:BE19)</f>
        <v>103.7</v>
      </c>
      <c r="BG19" s="1119">
        <v>46.9</v>
      </c>
      <c r="BH19" s="1125"/>
      <c r="BI19" s="1122">
        <f>SUM(BG19:BG19)</f>
        <v>46.9</v>
      </c>
      <c r="BJ19" s="1117">
        <f>SUM(I:I+O:O+Y:Y+AG:AG+AL:AL+AO:AO+AQ:AQ+AV:AV+BB:BB+BD:BD+BF:BF+BI:BI)</f>
        <v>785.6</v>
      </c>
    </row>
    <row r="20" spans="1:62" ht="18.75" customHeight="1">
      <c r="A20" s="3917"/>
      <c r="B20" s="1106" t="s">
        <v>273</v>
      </c>
      <c r="C20" s="1107"/>
      <c r="D20" s="1108"/>
      <c r="E20" s="1108"/>
      <c r="F20" s="1108"/>
      <c r="G20" s="1108"/>
      <c r="H20" s="1108"/>
      <c r="I20" s="1109">
        <f>SUM(C20:H20)</f>
        <v>0</v>
      </c>
      <c r="J20" s="1107"/>
      <c r="K20" s="1108"/>
      <c r="L20" s="1108"/>
      <c r="M20" s="1108"/>
      <c r="N20" s="1108">
        <v>23.2</v>
      </c>
      <c r="O20" s="1110">
        <f>SUM(J20:N20)</f>
        <v>23.2</v>
      </c>
      <c r="P20" s="1107"/>
      <c r="Q20" s="1108"/>
      <c r="R20" s="1108"/>
      <c r="S20" s="1108"/>
      <c r="T20" s="1108"/>
      <c r="U20" s="1108"/>
      <c r="V20" s="1108"/>
      <c r="W20" s="1108">
        <v>153.30000000000001</v>
      </c>
      <c r="X20" s="1108"/>
      <c r="Y20" s="1109">
        <f>SUM(P20:X20)</f>
        <v>153.30000000000001</v>
      </c>
      <c r="Z20" s="1107"/>
      <c r="AA20" s="1108"/>
      <c r="AB20" s="1108"/>
      <c r="AC20" s="1108"/>
      <c r="AD20" s="1108"/>
      <c r="AE20" s="1108">
        <v>16.5</v>
      </c>
      <c r="AF20" s="1108"/>
      <c r="AG20" s="1111">
        <f>SUM(Z20:AF20)</f>
        <v>16.5</v>
      </c>
      <c r="AH20" s="1112"/>
      <c r="AI20" s="1108">
        <v>159.9</v>
      </c>
      <c r="AJ20" s="1108"/>
      <c r="AK20" s="1108"/>
      <c r="AL20" s="1109">
        <f>SUM(AH20:AK20)</f>
        <v>159.9</v>
      </c>
      <c r="AM20" s="1107">
        <v>38.799999999999997</v>
      </c>
      <c r="AN20" s="1108"/>
      <c r="AO20" s="1110">
        <f>SUM(AM20:AN20)</f>
        <v>38.799999999999997</v>
      </c>
      <c r="AP20" s="1107">
        <v>17.899999999999999</v>
      </c>
      <c r="AQ20" s="1111">
        <f>AP20</f>
        <v>17.899999999999999</v>
      </c>
      <c r="AR20" s="1107"/>
      <c r="AS20" s="1108">
        <v>8.1999999999999993</v>
      </c>
      <c r="AT20" s="1108"/>
      <c r="AU20" s="1108"/>
      <c r="AV20" s="1110">
        <f>SUM(AR20:AU20)</f>
        <v>8.1999999999999993</v>
      </c>
      <c r="AW20" s="1107"/>
      <c r="AX20" s="1108">
        <v>17</v>
      </c>
      <c r="AY20" s="1108"/>
      <c r="AZ20" s="1108"/>
      <c r="BA20" s="1108"/>
      <c r="BB20" s="1110">
        <f>SUM(AW20:BA20)</f>
        <v>17</v>
      </c>
      <c r="BC20" s="1107">
        <v>12.4</v>
      </c>
      <c r="BD20" s="1110">
        <f>SUM(BC20:BC20)</f>
        <v>12.4</v>
      </c>
      <c r="BE20" s="1107">
        <v>86.8</v>
      </c>
      <c r="BF20" s="1110">
        <f>SUM(BE20:BE20)</f>
        <v>86.8</v>
      </c>
      <c r="BG20" s="1107"/>
      <c r="BH20" s="1113"/>
      <c r="BI20" s="1110">
        <f>SUM(BG20:BG20)</f>
        <v>0</v>
      </c>
      <c r="BJ20" s="1114">
        <f>SUM(I:I+O:O+Y:Y+AG:AG+AL:AL+AO:AO+AQ:AQ+AV:AV+BB:BB+BD:BD+BF:BF+BI:BI)</f>
        <v>533.99999999999989</v>
      </c>
    </row>
    <row r="21" spans="1:62" ht="18.75" customHeight="1">
      <c r="A21" s="3918"/>
      <c r="B21" s="1083" t="s">
        <v>1279</v>
      </c>
      <c r="C21" s="1090">
        <f t="shared" ref="C21:AI21" si="3">SUM(C17:C20)</f>
        <v>0</v>
      </c>
      <c r="D21" s="1091">
        <f t="shared" si="3"/>
        <v>198.8</v>
      </c>
      <c r="E21" s="1091">
        <f t="shared" si="3"/>
        <v>4.3</v>
      </c>
      <c r="F21" s="1091">
        <f t="shared" si="3"/>
        <v>611.4</v>
      </c>
      <c r="G21" s="1091">
        <f t="shared" si="3"/>
        <v>103.7</v>
      </c>
      <c r="H21" s="1091">
        <f t="shared" si="3"/>
        <v>0</v>
      </c>
      <c r="I21" s="1092">
        <f t="shared" si="3"/>
        <v>918.19999999999993</v>
      </c>
      <c r="J21" s="1090">
        <f t="shared" si="3"/>
        <v>0</v>
      </c>
      <c r="K21" s="1091">
        <f t="shared" si="3"/>
        <v>0</v>
      </c>
      <c r="L21" s="1091">
        <f t="shared" si="3"/>
        <v>8.3000000000000007</v>
      </c>
      <c r="M21" s="1091">
        <f t="shared" si="3"/>
        <v>23.3</v>
      </c>
      <c r="N21" s="1091">
        <f t="shared" si="3"/>
        <v>23.2</v>
      </c>
      <c r="O21" s="1093">
        <f t="shared" si="3"/>
        <v>54.8</v>
      </c>
      <c r="P21" s="1090">
        <f t="shared" si="3"/>
        <v>0</v>
      </c>
      <c r="Q21" s="1091">
        <f t="shared" si="3"/>
        <v>15.2</v>
      </c>
      <c r="R21" s="1091">
        <f t="shared" si="3"/>
        <v>0</v>
      </c>
      <c r="S21" s="1091">
        <f t="shared" si="3"/>
        <v>0</v>
      </c>
      <c r="T21" s="1091">
        <f t="shared" si="3"/>
        <v>28.200000000000003</v>
      </c>
      <c r="U21" s="1091">
        <f t="shared" si="3"/>
        <v>10.199999999999999</v>
      </c>
      <c r="V21" s="1091">
        <f t="shared" si="3"/>
        <v>0</v>
      </c>
      <c r="W21" s="1091">
        <f t="shared" si="3"/>
        <v>324.7</v>
      </c>
      <c r="X21" s="1091">
        <f t="shared" si="3"/>
        <v>120.2</v>
      </c>
      <c r="Y21" s="1092">
        <f t="shared" si="3"/>
        <v>498.5</v>
      </c>
      <c r="Z21" s="1090">
        <f t="shared" si="3"/>
        <v>0</v>
      </c>
      <c r="AA21" s="1091">
        <f t="shared" si="3"/>
        <v>0</v>
      </c>
      <c r="AB21" s="1091">
        <f t="shared" si="3"/>
        <v>0</v>
      </c>
      <c r="AC21" s="1091">
        <f t="shared" si="3"/>
        <v>0</v>
      </c>
      <c r="AD21" s="1091">
        <f t="shared" si="3"/>
        <v>0</v>
      </c>
      <c r="AE21" s="1091">
        <f t="shared" si="3"/>
        <v>431.7</v>
      </c>
      <c r="AF21" s="1091">
        <f t="shared" si="3"/>
        <v>438.9</v>
      </c>
      <c r="AG21" s="1093">
        <f t="shared" si="3"/>
        <v>870.6</v>
      </c>
      <c r="AH21" s="1090">
        <f t="shared" si="3"/>
        <v>0</v>
      </c>
      <c r="AI21" s="1091">
        <f t="shared" si="3"/>
        <v>1044.7</v>
      </c>
      <c r="AJ21" s="1091"/>
      <c r="AK21" s="1091">
        <f t="shared" ref="AK21:BJ21" si="4">SUM(AK17:AK20)</f>
        <v>0</v>
      </c>
      <c r="AL21" s="1092">
        <f t="shared" si="4"/>
        <v>1044.7</v>
      </c>
      <c r="AM21" s="1090">
        <f t="shared" si="4"/>
        <v>458.4</v>
      </c>
      <c r="AN21" s="1091">
        <f t="shared" si="4"/>
        <v>0</v>
      </c>
      <c r="AO21" s="1093">
        <f t="shared" si="4"/>
        <v>458.4</v>
      </c>
      <c r="AP21" s="1090">
        <f t="shared" si="4"/>
        <v>167.4</v>
      </c>
      <c r="AQ21" s="1093">
        <f t="shared" si="4"/>
        <v>167.4</v>
      </c>
      <c r="AR21" s="1090">
        <f t="shared" si="4"/>
        <v>0</v>
      </c>
      <c r="AS21" s="1091">
        <f t="shared" si="4"/>
        <v>259</v>
      </c>
      <c r="AT21" s="1091">
        <f t="shared" si="4"/>
        <v>77.099999999999994</v>
      </c>
      <c r="AU21" s="1091">
        <f t="shared" si="4"/>
        <v>0</v>
      </c>
      <c r="AV21" s="1093">
        <f t="shared" si="4"/>
        <v>336.1</v>
      </c>
      <c r="AW21" s="1090">
        <f t="shared" si="4"/>
        <v>0</v>
      </c>
      <c r="AX21" s="1091">
        <f t="shared" si="4"/>
        <v>17</v>
      </c>
      <c r="AY21" s="1091">
        <f t="shared" si="4"/>
        <v>107.5</v>
      </c>
      <c r="AZ21" s="1091">
        <f t="shared" si="4"/>
        <v>32.1</v>
      </c>
      <c r="BA21" s="1091">
        <f t="shared" si="4"/>
        <v>6.7</v>
      </c>
      <c r="BB21" s="1093">
        <f t="shared" si="4"/>
        <v>163.30000000000001</v>
      </c>
      <c r="BC21" s="1090">
        <f t="shared" si="4"/>
        <v>574.1</v>
      </c>
      <c r="BD21" s="1093">
        <f t="shared" si="4"/>
        <v>574.1</v>
      </c>
      <c r="BE21" s="1090">
        <f t="shared" si="4"/>
        <v>566.69999999999993</v>
      </c>
      <c r="BF21" s="1093">
        <f t="shared" si="4"/>
        <v>566.69999999999993</v>
      </c>
      <c r="BG21" s="1090">
        <f t="shared" si="4"/>
        <v>221.70000000000002</v>
      </c>
      <c r="BH21" s="1094"/>
      <c r="BI21" s="1093">
        <f t="shared" si="4"/>
        <v>221.70000000000002</v>
      </c>
      <c r="BJ21" s="1095">
        <f t="shared" si="4"/>
        <v>5874.5000000000009</v>
      </c>
    </row>
    <row r="22" spans="1:62" ht="18.75" customHeight="1">
      <c r="A22" s="1082" t="s">
        <v>274</v>
      </c>
      <c r="B22" s="1083" t="s">
        <v>275</v>
      </c>
      <c r="C22" s="1090"/>
      <c r="D22" s="1091"/>
      <c r="E22" s="1091"/>
      <c r="F22" s="1091">
        <v>34.9</v>
      </c>
      <c r="G22" s="1091"/>
      <c r="H22" s="1091"/>
      <c r="I22" s="1092">
        <f>SUM(C22:H22)</f>
        <v>34.9</v>
      </c>
      <c r="J22" s="1090"/>
      <c r="K22" s="1091"/>
      <c r="L22" s="1091"/>
      <c r="M22" s="1091"/>
      <c r="N22" s="1091">
        <v>11.2</v>
      </c>
      <c r="O22" s="1093">
        <f>SUM(J22:N22)</f>
        <v>11.2</v>
      </c>
      <c r="P22" s="1090"/>
      <c r="Q22" s="1091"/>
      <c r="R22" s="1091"/>
      <c r="S22" s="1091"/>
      <c r="T22" s="1091">
        <v>25.9</v>
      </c>
      <c r="U22" s="1091"/>
      <c r="V22" s="1091"/>
      <c r="W22" s="1091">
        <v>228.9</v>
      </c>
      <c r="X22" s="1091">
        <v>7.8</v>
      </c>
      <c r="Y22" s="1092">
        <f>SUM(P22:X22)</f>
        <v>262.60000000000002</v>
      </c>
      <c r="Z22" s="1090"/>
      <c r="AA22" s="1091"/>
      <c r="AB22" s="1091">
        <v>19.2</v>
      </c>
      <c r="AC22" s="1091"/>
      <c r="AD22" s="1091"/>
      <c r="AE22" s="1091">
        <v>26.2</v>
      </c>
      <c r="AF22" s="1091">
        <v>1.6</v>
      </c>
      <c r="AG22" s="1087">
        <f>SUM(Z22:AF22)</f>
        <v>47</v>
      </c>
      <c r="AH22" s="1084"/>
      <c r="AI22" s="1091">
        <v>127.4</v>
      </c>
      <c r="AJ22" s="1091"/>
      <c r="AK22" s="1091"/>
      <c r="AL22" s="1092">
        <f>SUM(AH22:AK22)</f>
        <v>127.4</v>
      </c>
      <c r="AM22" s="1090">
        <v>47.3</v>
      </c>
      <c r="AN22" s="1091"/>
      <c r="AO22" s="1093">
        <f>SUM(AM22:AN22)</f>
        <v>47.3</v>
      </c>
      <c r="AP22" s="1090">
        <v>24.7</v>
      </c>
      <c r="AQ22" s="1087">
        <f>AP22</f>
        <v>24.7</v>
      </c>
      <c r="AR22" s="1090"/>
      <c r="AS22" s="1091">
        <v>15.7</v>
      </c>
      <c r="AT22" s="1091">
        <v>3.2</v>
      </c>
      <c r="AU22" s="1091"/>
      <c r="AV22" s="1093">
        <f>SUM(AR22:AU22)</f>
        <v>18.899999999999999</v>
      </c>
      <c r="AW22" s="1090"/>
      <c r="AX22" s="1091"/>
      <c r="AY22" s="1091">
        <v>2.5</v>
      </c>
      <c r="AZ22" s="1091"/>
      <c r="BA22" s="1091"/>
      <c r="BB22" s="1093">
        <f>SUM(AW22:BA22)</f>
        <v>2.5</v>
      </c>
      <c r="BC22" s="1090">
        <v>46.3</v>
      </c>
      <c r="BD22" s="1093">
        <f>SUM(BC22:BC22)</f>
        <v>46.3</v>
      </c>
      <c r="BE22" s="1090">
        <v>134.30000000000001</v>
      </c>
      <c r="BF22" s="1093">
        <f>SUM(BE22:BE22)</f>
        <v>134.30000000000001</v>
      </c>
      <c r="BG22" s="1090">
        <v>286.3</v>
      </c>
      <c r="BH22" s="1094"/>
      <c r="BI22" s="1093">
        <f>SUM(BG22:BG22)</f>
        <v>286.3</v>
      </c>
      <c r="BJ22" s="1095">
        <v>1043.4000000000001</v>
      </c>
    </row>
    <row r="23" spans="1:62" ht="18.75" customHeight="1">
      <c r="A23" s="3900" t="s">
        <v>1301</v>
      </c>
      <c r="B23" s="1096" t="s">
        <v>1235</v>
      </c>
      <c r="C23" s="1103"/>
      <c r="D23" s="1102"/>
      <c r="E23" s="1102"/>
      <c r="F23" s="1102">
        <v>592.5</v>
      </c>
      <c r="G23" s="1102">
        <v>50.4</v>
      </c>
      <c r="H23" s="1102"/>
      <c r="I23" s="1115">
        <f>SUM(C23:H23)</f>
        <v>642.9</v>
      </c>
      <c r="J23" s="1103"/>
      <c r="K23" s="1102"/>
      <c r="L23" s="1102">
        <v>7</v>
      </c>
      <c r="M23" s="1102"/>
      <c r="N23" s="1102"/>
      <c r="O23" s="1101">
        <f>SUM(J23:N23)</f>
        <v>7</v>
      </c>
      <c r="P23" s="1103"/>
      <c r="Q23" s="1102"/>
      <c r="R23" s="1102"/>
      <c r="S23" s="1102"/>
      <c r="T23" s="1102">
        <v>49.3</v>
      </c>
      <c r="U23" s="1102">
        <v>33.5</v>
      </c>
      <c r="V23" s="1102">
        <v>17.3</v>
      </c>
      <c r="W23" s="1102">
        <v>330.2</v>
      </c>
      <c r="X23" s="1102"/>
      <c r="Y23" s="1115">
        <f>SUM(P23:X23)</f>
        <v>430.29999999999995</v>
      </c>
      <c r="Z23" s="1103"/>
      <c r="AA23" s="1102"/>
      <c r="AB23" s="1102"/>
      <c r="AC23" s="1102"/>
      <c r="AD23" s="1102"/>
      <c r="AE23" s="1102">
        <v>636.20000000000005</v>
      </c>
      <c r="AF23" s="1102">
        <v>17.100000000000001</v>
      </c>
      <c r="AG23" s="1100">
        <f>SUM(Z23:AF23)</f>
        <v>653.30000000000007</v>
      </c>
      <c r="AH23" s="1097"/>
      <c r="AI23" s="1126">
        <v>1555.3</v>
      </c>
      <c r="AJ23" s="1102"/>
      <c r="AK23" s="1102"/>
      <c r="AL23" s="1115">
        <f>SUM(AH23:AK23)</f>
        <v>1555.3</v>
      </c>
      <c r="AM23" s="1103">
        <v>255</v>
      </c>
      <c r="AN23" s="1102"/>
      <c r="AO23" s="1101">
        <f>SUM(AM23:AN23)</f>
        <v>255</v>
      </c>
      <c r="AP23" s="1127">
        <v>185.2</v>
      </c>
      <c r="AQ23" s="1100">
        <v>185.2</v>
      </c>
      <c r="AR23" s="1103"/>
      <c r="AS23" s="1126">
        <v>160.6</v>
      </c>
      <c r="AT23" s="1102">
        <v>49.4</v>
      </c>
      <c r="AU23" s="1102"/>
      <c r="AV23" s="1101">
        <f>SUM(AR23:AU23)</f>
        <v>210</v>
      </c>
      <c r="AW23" s="1103"/>
      <c r="AX23" s="1102"/>
      <c r="AY23" s="1102">
        <v>105.6</v>
      </c>
      <c r="AZ23" s="1102"/>
      <c r="BA23" s="1102"/>
      <c r="BB23" s="1101">
        <f>SUM(AW23:BA23)</f>
        <v>105.6</v>
      </c>
      <c r="BC23" s="1103">
        <v>135.5</v>
      </c>
      <c r="BD23" s="1101">
        <f>SUM(BC23:BC23)</f>
        <v>135.5</v>
      </c>
      <c r="BE23" s="1103">
        <v>1065.3</v>
      </c>
      <c r="BF23" s="1101">
        <f>SUM(BE23:BE23)</f>
        <v>1065.3</v>
      </c>
      <c r="BG23" s="1103">
        <v>689</v>
      </c>
      <c r="BH23" s="1116"/>
      <c r="BI23" s="1101">
        <f>SUM(BG23:BG23)</f>
        <v>689</v>
      </c>
      <c r="BJ23" s="1105">
        <f>SUM(I:I+O:O+Y:Y+AG:AG+AL:AL+AO:AO+AQ:AQ+AV:AV+BB:BB+BD:BD+BF:BF+BI:BI)</f>
        <v>5934.4000000000005</v>
      </c>
    </row>
    <row r="24" spans="1:62" ht="18.75" customHeight="1">
      <c r="A24" s="3901"/>
      <c r="B24" s="1106" t="s">
        <v>403</v>
      </c>
      <c r="C24" s="1107"/>
      <c r="D24" s="1108">
        <v>42.8</v>
      </c>
      <c r="E24" s="1108"/>
      <c r="F24" s="1108">
        <v>791.6</v>
      </c>
      <c r="G24" s="1108"/>
      <c r="H24" s="1108">
        <v>14.8</v>
      </c>
      <c r="I24" s="1109">
        <f>SUM(C24:H24)</f>
        <v>849.19999999999993</v>
      </c>
      <c r="J24" s="1107"/>
      <c r="K24" s="1108"/>
      <c r="L24" s="1108"/>
      <c r="M24" s="1108">
        <v>4.7</v>
      </c>
      <c r="N24" s="1108">
        <v>2.8</v>
      </c>
      <c r="O24" s="1110">
        <f>SUM(J24:N24)</f>
        <v>7.5</v>
      </c>
      <c r="P24" s="1107">
        <v>2.9</v>
      </c>
      <c r="Q24" s="1108">
        <v>7.9</v>
      </c>
      <c r="R24" s="1108"/>
      <c r="S24" s="1108"/>
      <c r="T24" s="1108">
        <v>18.8</v>
      </c>
      <c r="U24" s="1108">
        <v>2</v>
      </c>
      <c r="V24" s="1108">
        <v>30.6</v>
      </c>
      <c r="W24" s="1108">
        <v>91.3</v>
      </c>
      <c r="X24" s="1108"/>
      <c r="Y24" s="1109">
        <f>SUM(P24:X24)</f>
        <v>153.5</v>
      </c>
      <c r="Z24" s="1107"/>
      <c r="AA24" s="1108"/>
      <c r="AB24" s="1108"/>
      <c r="AC24" s="1108"/>
      <c r="AD24" s="1108"/>
      <c r="AE24" s="1108">
        <v>225.4</v>
      </c>
      <c r="AF24" s="1108"/>
      <c r="AG24" s="1111">
        <f>SUM(Z24:AF24)</f>
        <v>225.4</v>
      </c>
      <c r="AH24" s="1112"/>
      <c r="AI24" s="1108">
        <v>397.4</v>
      </c>
      <c r="AJ24" s="1108"/>
      <c r="AK24" s="1108"/>
      <c r="AL24" s="1109">
        <f>SUM(AH24:AK24)</f>
        <v>397.4</v>
      </c>
      <c r="AM24" s="1107">
        <v>229.2</v>
      </c>
      <c r="AN24" s="1108"/>
      <c r="AO24" s="1110">
        <f>SUM(AM24:AN24)</f>
        <v>229.2</v>
      </c>
      <c r="AP24" s="1107">
        <v>0.6</v>
      </c>
      <c r="AQ24" s="1111">
        <f>AP24</f>
        <v>0.6</v>
      </c>
      <c r="AR24" s="1107"/>
      <c r="AS24" s="1108">
        <v>84.3</v>
      </c>
      <c r="AT24" s="1108">
        <v>4.8</v>
      </c>
      <c r="AU24" s="1108"/>
      <c r="AV24" s="1110">
        <f>SUM(AR24:AU24)</f>
        <v>89.1</v>
      </c>
      <c r="AW24" s="1107"/>
      <c r="AX24" s="1108"/>
      <c r="AY24" s="1108">
        <v>49</v>
      </c>
      <c r="AZ24" s="1108"/>
      <c r="BA24" s="1108"/>
      <c r="BB24" s="1110">
        <f>SUM(AW24:BA24)</f>
        <v>49</v>
      </c>
      <c r="BC24" s="1107">
        <v>89.8</v>
      </c>
      <c r="BD24" s="1110">
        <f>SUM(BC24:BC24)</f>
        <v>89.8</v>
      </c>
      <c r="BE24" s="1107">
        <v>158.80000000000001</v>
      </c>
      <c r="BF24" s="1110">
        <f>SUM(BE24:BE24)</f>
        <v>158.80000000000001</v>
      </c>
      <c r="BG24" s="1107">
        <v>54.4</v>
      </c>
      <c r="BH24" s="1113"/>
      <c r="BI24" s="1110">
        <f>SUM(BG24:BG24)</f>
        <v>54.4</v>
      </c>
      <c r="BJ24" s="1114">
        <f>SUM(I:I+O:O+Y:Y+AG:AG+AL:AL+AO:AO+AQ:AQ+AV:AV+BB:BB+BD:BD+BF:BF+BI:BI)</f>
        <v>2303.9</v>
      </c>
    </row>
    <row r="25" spans="1:62" ht="18.75" customHeight="1">
      <c r="A25" s="3902"/>
      <c r="B25" s="1083" t="s">
        <v>1279</v>
      </c>
      <c r="C25" s="1090">
        <f t="shared" ref="C25:AI25" si="5">SUM(C23:C24)</f>
        <v>0</v>
      </c>
      <c r="D25" s="1091">
        <f t="shared" si="5"/>
        <v>42.8</v>
      </c>
      <c r="E25" s="1091">
        <f t="shared" si="5"/>
        <v>0</v>
      </c>
      <c r="F25" s="1091">
        <f t="shared" si="5"/>
        <v>1384.1</v>
      </c>
      <c r="G25" s="1091">
        <f t="shared" si="5"/>
        <v>50.4</v>
      </c>
      <c r="H25" s="1091">
        <f t="shared" si="5"/>
        <v>14.8</v>
      </c>
      <c r="I25" s="1092">
        <f t="shared" si="5"/>
        <v>1492.1</v>
      </c>
      <c r="J25" s="1090">
        <f t="shared" si="5"/>
        <v>0</v>
      </c>
      <c r="K25" s="1091">
        <f t="shared" si="5"/>
        <v>0</v>
      </c>
      <c r="L25" s="1091">
        <f t="shared" si="5"/>
        <v>7</v>
      </c>
      <c r="M25" s="1091">
        <f t="shared" si="5"/>
        <v>4.7</v>
      </c>
      <c r="N25" s="1091">
        <f t="shared" si="5"/>
        <v>2.8</v>
      </c>
      <c r="O25" s="1093">
        <f t="shared" si="5"/>
        <v>14.5</v>
      </c>
      <c r="P25" s="1090">
        <f t="shared" si="5"/>
        <v>2.9</v>
      </c>
      <c r="Q25" s="1091">
        <f t="shared" si="5"/>
        <v>7.9</v>
      </c>
      <c r="R25" s="1091">
        <f t="shared" si="5"/>
        <v>0</v>
      </c>
      <c r="S25" s="1091">
        <f t="shared" si="5"/>
        <v>0</v>
      </c>
      <c r="T25" s="1091">
        <f t="shared" si="5"/>
        <v>68.099999999999994</v>
      </c>
      <c r="U25" s="1091">
        <f t="shared" si="5"/>
        <v>35.5</v>
      </c>
      <c r="V25" s="1091">
        <f t="shared" si="5"/>
        <v>47.900000000000006</v>
      </c>
      <c r="W25" s="1091">
        <f t="shared" si="5"/>
        <v>421.5</v>
      </c>
      <c r="X25" s="1091">
        <f t="shared" si="5"/>
        <v>0</v>
      </c>
      <c r="Y25" s="1092">
        <f t="shared" si="5"/>
        <v>583.79999999999995</v>
      </c>
      <c r="Z25" s="1090">
        <f t="shared" si="5"/>
        <v>0</v>
      </c>
      <c r="AA25" s="1091">
        <f t="shared" si="5"/>
        <v>0</v>
      </c>
      <c r="AB25" s="1091">
        <f t="shared" si="5"/>
        <v>0</v>
      </c>
      <c r="AC25" s="1091">
        <f t="shared" si="5"/>
        <v>0</v>
      </c>
      <c r="AD25" s="1091">
        <f t="shared" si="5"/>
        <v>0</v>
      </c>
      <c r="AE25" s="1091">
        <f t="shared" si="5"/>
        <v>861.6</v>
      </c>
      <c r="AF25" s="1091">
        <f t="shared" si="5"/>
        <v>17.100000000000001</v>
      </c>
      <c r="AG25" s="1093">
        <f t="shared" si="5"/>
        <v>878.7</v>
      </c>
      <c r="AH25" s="1090">
        <f t="shared" si="5"/>
        <v>0</v>
      </c>
      <c r="AI25" s="1091">
        <f t="shared" si="5"/>
        <v>1952.6999999999998</v>
      </c>
      <c r="AJ25" s="1091"/>
      <c r="AK25" s="1091">
        <f t="shared" ref="AK25:BJ25" si="6">SUM(AK23:AK24)</f>
        <v>0</v>
      </c>
      <c r="AL25" s="1092">
        <f t="shared" si="6"/>
        <v>1952.6999999999998</v>
      </c>
      <c r="AM25" s="1090">
        <f t="shared" si="6"/>
        <v>484.2</v>
      </c>
      <c r="AN25" s="1091">
        <f t="shared" si="6"/>
        <v>0</v>
      </c>
      <c r="AO25" s="1093">
        <f t="shared" si="6"/>
        <v>484.2</v>
      </c>
      <c r="AP25" s="1090">
        <f t="shared" si="6"/>
        <v>185.79999999999998</v>
      </c>
      <c r="AQ25" s="1093">
        <f t="shared" si="6"/>
        <v>185.79999999999998</v>
      </c>
      <c r="AR25" s="1090">
        <f t="shared" si="6"/>
        <v>0</v>
      </c>
      <c r="AS25" s="1091">
        <f t="shared" si="6"/>
        <v>244.89999999999998</v>
      </c>
      <c r="AT25" s="1091">
        <f t="shared" si="6"/>
        <v>54.199999999999996</v>
      </c>
      <c r="AU25" s="1091">
        <f t="shared" si="6"/>
        <v>0</v>
      </c>
      <c r="AV25" s="1093">
        <f t="shared" si="6"/>
        <v>299.10000000000002</v>
      </c>
      <c r="AW25" s="1090">
        <f t="shared" si="6"/>
        <v>0</v>
      </c>
      <c r="AX25" s="1091">
        <f t="shared" si="6"/>
        <v>0</v>
      </c>
      <c r="AY25" s="1091">
        <f t="shared" si="6"/>
        <v>154.6</v>
      </c>
      <c r="AZ25" s="1091">
        <f t="shared" si="6"/>
        <v>0</v>
      </c>
      <c r="BA25" s="1091">
        <f t="shared" si="6"/>
        <v>0</v>
      </c>
      <c r="BB25" s="1093">
        <f t="shared" si="6"/>
        <v>154.6</v>
      </c>
      <c r="BC25" s="1090">
        <f t="shared" si="6"/>
        <v>225.3</v>
      </c>
      <c r="BD25" s="1093">
        <f t="shared" si="6"/>
        <v>225.3</v>
      </c>
      <c r="BE25" s="1090">
        <f t="shared" si="6"/>
        <v>1224.0999999999999</v>
      </c>
      <c r="BF25" s="1093">
        <f t="shared" si="6"/>
        <v>1224.0999999999999</v>
      </c>
      <c r="BG25" s="1090">
        <f t="shared" si="6"/>
        <v>743.4</v>
      </c>
      <c r="BH25" s="1094"/>
      <c r="BI25" s="1093">
        <f t="shared" si="6"/>
        <v>743.4</v>
      </c>
      <c r="BJ25" s="1095">
        <f t="shared" si="6"/>
        <v>8238.3000000000011</v>
      </c>
    </row>
    <row r="26" spans="1:62" ht="18.75" customHeight="1">
      <c r="A26" s="1128" t="s">
        <v>78</v>
      </c>
      <c r="B26" s="1083" t="s">
        <v>465</v>
      </c>
      <c r="C26" s="1084"/>
      <c r="D26" s="1085">
        <v>227.5</v>
      </c>
      <c r="E26" s="1085">
        <v>33.799999999999997</v>
      </c>
      <c r="F26" s="1085">
        <v>218.5</v>
      </c>
      <c r="G26" s="1085">
        <v>0</v>
      </c>
      <c r="H26" s="1085">
        <v>0</v>
      </c>
      <c r="I26" s="1086">
        <f>SUM(C26:H26)</f>
        <v>479.8</v>
      </c>
      <c r="J26" s="1084">
        <v>0</v>
      </c>
      <c r="K26" s="1085">
        <v>0</v>
      </c>
      <c r="L26" s="1085">
        <v>0</v>
      </c>
      <c r="M26" s="1085">
        <v>0</v>
      </c>
      <c r="N26" s="1085">
        <v>0</v>
      </c>
      <c r="O26" s="1087">
        <v>0</v>
      </c>
      <c r="P26" s="1084">
        <v>0</v>
      </c>
      <c r="Q26" s="1085">
        <v>60.4</v>
      </c>
      <c r="R26" s="1085">
        <v>0</v>
      </c>
      <c r="S26" s="1085">
        <v>0</v>
      </c>
      <c r="T26" s="1085">
        <v>0</v>
      </c>
      <c r="U26" s="1085">
        <v>0</v>
      </c>
      <c r="V26" s="1085">
        <v>0</v>
      </c>
      <c r="W26" s="1085">
        <v>1035.7</v>
      </c>
      <c r="X26" s="1085">
        <v>546.6</v>
      </c>
      <c r="Y26" s="1086">
        <f>SUM(P26:X26)</f>
        <v>1642.7000000000003</v>
      </c>
      <c r="Z26" s="1084">
        <v>0</v>
      </c>
      <c r="AA26" s="1085">
        <v>0</v>
      </c>
      <c r="AB26" s="1085">
        <v>0</v>
      </c>
      <c r="AC26" s="1085">
        <v>0</v>
      </c>
      <c r="AD26" s="1085">
        <v>0</v>
      </c>
      <c r="AE26" s="1085">
        <v>41.3</v>
      </c>
      <c r="AF26" s="1085">
        <v>1464.7</v>
      </c>
      <c r="AG26" s="1087">
        <f>SUM(Z26:AF26)</f>
        <v>1506</v>
      </c>
      <c r="AH26" s="1084">
        <v>0.9</v>
      </c>
      <c r="AI26" s="1085">
        <v>1662.1</v>
      </c>
      <c r="AJ26" s="1085">
        <v>62.1</v>
      </c>
      <c r="AK26" s="1085">
        <v>1.5</v>
      </c>
      <c r="AL26" s="1086">
        <f>SUM(AH26:AK26)</f>
        <v>1726.6</v>
      </c>
      <c r="AM26" s="1084">
        <v>1064.0999999999999</v>
      </c>
      <c r="AN26" s="1085">
        <v>0</v>
      </c>
      <c r="AO26" s="1093">
        <f>SUM(AM26:AN26)</f>
        <v>1064.0999999999999</v>
      </c>
      <c r="AP26" s="1084">
        <v>57.7</v>
      </c>
      <c r="AQ26" s="1087">
        <f>AP26</f>
        <v>57.7</v>
      </c>
      <c r="AR26" s="1084">
        <v>0</v>
      </c>
      <c r="AS26" s="1085">
        <v>239.4</v>
      </c>
      <c r="AT26" s="1085">
        <v>323.10000000000002</v>
      </c>
      <c r="AU26" s="1085">
        <v>0</v>
      </c>
      <c r="AV26" s="1093">
        <f>SUM(AR26:AU26)</f>
        <v>562.5</v>
      </c>
      <c r="AW26" s="1084">
        <v>7.7</v>
      </c>
      <c r="AX26" s="1085">
        <v>0</v>
      </c>
      <c r="AY26" s="1085">
        <v>249</v>
      </c>
      <c r="AZ26" s="1085">
        <v>92.7</v>
      </c>
      <c r="BA26" s="1085">
        <v>53</v>
      </c>
      <c r="BB26" s="1093">
        <f>SUM(AW26:BA26)</f>
        <v>402.4</v>
      </c>
      <c r="BC26" s="1084">
        <v>1680</v>
      </c>
      <c r="BD26" s="1093">
        <f>SUM(BC26:BC26)</f>
        <v>1680</v>
      </c>
      <c r="BE26" s="1084">
        <v>1146.4000000000001</v>
      </c>
      <c r="BF26" s="1093">
        <f>SUM(BE26:BE26)</f>
        <v>1146.4000000000001</v>
      </c>
      <c r="BG26" s="1084">
        <v>268.89999999999998</v>
      </c>
      <c r="BH26" s="1088">
        <v>0</v>
      </c>
      <c r="BI26" s="1093">
        <f>SUM(BG26:BH26)</f>
        <v>268.89999999999998</v>
      </c>
      <c r="BJ26" s="1095">
        <f>SUM(I:I+O:O+Y:Y+AG:AG+AL:AL+AO:AO+AQ:AQ+AV:AV+BB:BB+BD:BD+BF:BF+BI:BI)</f>
        <v>10537.099999999999</v>
      </c>
    </row>
    <row r="27" spans="1:62" ht="18.75" customHeight="1">
      <c r="A27" s="3900" t="s">
        <v>1240</v>
      </c>
      <c r="B27" s="1096" t="s">
        <v>283</v>
      </c>
      <c r="C27" s="1103"/>
      <c r="D27" s="1102">
        <v>65.3</v>
      </c>
      <c r="E27" s="1102"/>
      <c r="F27" s="1102">
        <v>296.3</v>
      </c>
      <c r="G27" s="1102"/>
      <c r="H27" s="1102">
        <v>21.6</v>
      </c>
      <c r="I27" s="1115">
        <v>383.2</v>
      </c>
      <c r="J27" s="1103"/>
      <c r="K27" s="1102"/>
      <c r="L27" s="1102">
        <v>8.9</v>
      </c>
      <c r="M27" s="1102"/>
      <c r="N27" s="1102">
        <v>9</v>
      </c>
      <c r="O27" s="1101">
        <v>17.899999999999999</v>
      </c>
      <c r="P27" s="1103"/>
      <c r="Q27" s="1102"/>
      <c r="R27" s="1102"/>
      <c r="S27" s="1102"/>
      <c r="T27" s="1102">
        <v>9.8000000000000007</v>
      </c>
      <c r="U27" s="1102"/>
      <c r="V27" s="1102">
        <v>7.9</v>
      </c>
      <c r="W27" s="1102">
        <v>123.3</v>
      </c>
      <c r="X27" s="1102">
        <v>9.1999999999999993</v>
      </c>
      <c r="Y27" s="1115">
        <v>150.19999999999999</v>
      </c>
      <c r="Z27" s="1103"/>
      <c r="AA27" s="1102">
        <v>3.2</v>
      </c>
      <c r="AB27" s="1102"/>
      <c r="AC27" s="1102"/>
      <c r="AD27" s="1102"/>
      <c r="AE27" s="1102">
        <v>398</v>
      </c>
      <c r="AF27" s="1102">
        <v>43.9</v>
      </c>
      <c r="AG27" s="1100">
        <v>445.1</v>
      </c>
      <c r="AH27" s="1097"/>
      <c r="AI27" s="1102">
        <v>255.2</v>
      </c>
      <c r="AJ27" s="1102"/>
      <c r="AK27" s="1102"/>
      <c r="AL27" s="1115">
        <v>255.2</v>
      </c>
      <c r="AM27" s="1103">
        <v>121.6</v>
      </c>
      <c r="AN27" s="1102"/>
      <c r="AO27" s="1101">
        <v>121.6</v>
      </c>
      <c r="AP27" s="1103">
        <v>88.8</v>
      </c>
      <c r="AQ27" s="1100">
        <v>88.8</v>
      </c>
      <c r="AR27" s="1103"/>
      <c r="AS27" s="1102">
        <v>45.8</v>
      </c>
      <c r="AT27" s="1102">
        <v>48.1</v>
      </c>
      <c r="AU27" s="1102"/>
      <c r="AV27" s="1101">
        <v>93.9</v>
      </c>
      <c r="AW27" s="1103"/>
      <c r="AX27" s="1102"/>
      <c r="AY27" s="1102">
        <v>52.9</v>
      </c>
      <c r="AZ27" s="1102"/>
      <c r="BA27" s="1102"/>
      <c r="BB27" s="1101">
        <v>52.9</v>
      </c>
      <c r="BC27" s="1103">
        <v>199.1</v>
      </c>
      <c r="BD27" s="1101">
        <v>199.1</v>
      </c>
      <c r="BE27" s="1103">
        <v>66.5</v>
      </c>
      <c r="BF27" s="1101">
        <v>66.5</v>
      </c>
      <c r="BG27" s="1103">
        <v>164.5</v>
      </c>
      <c r="BH27" s="1116"/>
      <c r="BI27" s="1101">
        <v>164.5</v>
      </c>
      <c r="BJ27" s="1105">
        <v>2038.9</v>
      </c>
    </row>
    <row r="28" spans="1:62" ht="18.75" customHeight="1">
      <c r="A28" s="3914"/>
      <c r="B28" s="1106" t="s">
        <v>285</v>
      </c>
      <c r="C28" s="1107"/>
      <c r="D28" s="1108">
        <v>116.9</v>
      </c>
      <c r="E28" s="1108"/>
      <c r="F28" s="1108">
        <v>91.9</v>
      </c>
      <c r="G28" s="1108"/>
      <c r="H28" s="1108"/>
      <c r="I28" s="1109">
        <f>SUM(C28:H28)</f>
        <v>208.8</v>
      </c>
      <c r="J28" s="1107"/>
      <c r="K28" s="1108"/>
      <c r="L28" s="1108"/>
      <c r="M28" s="1108"/>
      <c r="N28" s="1108"/>
      <c r="O28" s="1110">
        <f>SUM(J28:N28)</f>
        <v>0</v>
      </c>
      <c r="P28" s="1107"/>
      <c r="Q28" s="1108">
        <v>3</v>
      </c>
      <c r="R28" s="1108"/>
      <c r="S28" s="1108"/>
      <c r="T28" s="1108">
        <v>4.5</v>
      </c>
      <c r="U28" s="1108"/>
      <c r="V28" s="1108">
        <v>12.6</v>
      </c>
      <c r="W28" s="1108">
        <v>210</v>
      </c>
      <c r="X28" s="1108"/>
      <c r="Y28" s="1109">
        <f>SUM(P28:X28)</f>
        <v>230.1</v>
      </c>
      <c r="Z28" s="1107"/>
      <c r="AA28" s="1108"/>
      <c r="AB28" s="1108"/>
      <c r="AC28" s="1108"/>
      <c r="AD28" s="1108"/>
      <c r="AE28" s="1108">
        <v>158</v>
      </c>
      <c r="AF28" s="1108"/>
      <c r="AG28" s="1111">
        <f>SUM(Z28:AF28)</f>
        <v>158</v>
      </c>
      <c r="AH28" s="1112"/>
      <c r="AI28" s="1108">
        <v>444.6</v>
      </c>
      <c r="AJ28" s="1108"/>
      <c r="AK28" s="1108"/>
      <c r="AL28" s="1109">
        <f>SUM(AH28:AK28)</f>
        <v>444.6</v>
      </c>
      <c r="AM28" s="1107">
        <v>162</v>
      </c>
      <c r="AN28" s="1108"/>
      <c r="AO28" s="1110">
        <f>SUM(AM28:AN28)</f>
        <v>162</v>
      </c>
      <c r="AP28" s="1107">
        <v>9.9</v>
      </c>
      <c r="AQ28" s="1111">
        <f>AP28</f>
        <v>9.9</v>
      </c>
      <c r="AR28" s="1107"/>
      <c r="AS28" s="1108">
        <v>39.6</v>
      </c>
      <c r="AT28" s="1108">
        <v>9.6999999999999993</v>
      </c>
      <c r="AU28" s="1108"/>
      <c r="AV28" s="1110">
        <f>SUM(AR28:AU28)</f>
        <v>49.3</v>
      </c>
      <c r="AW28" s="1107"/>
      <c r="AX28" s="1108"/>
      <c r="AY28" s="1108">
        <v>53.6</v>
      </c>
      <c r="AZ28" s="1108"/>
      <c r="BA28" s="1108"/>
      <c r="BB28" s="1110">
        <f>SUM(AW28:BA28)</f>
        <v>53.6</v>
      </c>
      <c r="BC28" s="1107">
        <v>383.4</v>
      </c>
      <c r="BD28" s="1110">
        <f>SUM(BC28:BC28)</f>
        <v>383.4</v>
      </c>
      <c r="BE28" s="1107">
        <v>248</v>
      </c>
      <c r="BF28" s="1110">
        <f>SUM(BE28:BE28)</f>
        <v>248</v>
      </c>
      <c r="BG28" s="1107">
        <v>140</v>
      </c>
      <c r="BH28" s="1113"/>
      <c r="BI28" s="1110">
        <f>SUM(BG28:BG28)</f>
        <v>140</v>
      </c>
      <c r="BJ28" s="1114">
        <f>SUM(I:I+O:O+Y:Y+AG:AG+AL:AL+AO:AO+AQ:AQ+AV:AV+BB:BB+BD:BD+BF:BF+BI:BI)</f>
        <v>2087.6999999999998</v>
      </c>
    </row>
    <row r="29" spans="1:62" ht="18.75" customHeight="1">
      <c r="A29" s="3915"/>
      <c r="B29" s="1083" t="s">
        <v>1279</v>
      </c>
      <c r="C29" s="1090">
        <f t="shared" ref="C29:AI29" si="7">SUM(C27:C28)</f>
        <v>0</v>
      </c>
      <c r="D29" s="1091">
        <f t="shared" si="7"/>
        <v>182.2</v>
      </c>
      <c r="E29" s="1091">
        <f t="shared" si="7"/>
        <v>0</v>
      </c>
      <c r="F29" s="1091">
        <f t="shared" si="7"/>
        <v>388.20000000000005</v>
      </c>
      <c r="G29" s="1091">
        <f t="shared" si="7"/>
        <v>0</v>
      </c>
      <c r="H29" s="1091">
        <f t="shared" si="7"/>
        <v>21.6</v>
      </c>
      <c r="I29" s="1092">
        <f t="shared" si="7"/>
        <v>592</v>
      </c>
      <c r="J29" s="1090">
        <f t="shared" si="7"/>
        <v>0</v>
      </c>
      <c r="K29" s="1091">
        <f t="shared" si="7"/>
        <v>0</v>
      </c>
      <c r="L29" s="1091">
        <f t="shared" si="7"/>
        <v>8.9</v>
      </c>
      <c r="M29" s="1091">
        <f t="shared" si="7"/>
        <v>0</v>
      </c>
      <c r="N29" s="1091">
        <f t="shared" si="7"/>
        <v>9</v>
      </c>
      <c r="O29" s="1093">
        <f t="shared" si="7"/>
        <v>17.899999999999999</v>
      </c>
      <c r="P29" s="1090">
        <f t="shared" si="7"/>
        <v>0</v>
      </c>
      <c r="Q29" s="1091">
        <f t="shared" si="7"/>
        <v>3</v>
      </c>
      <c r="R29" s="1091">
        <f t="shared" si="7"/>
        <v>0</v>
      </c>
      <c r="S29" s="1091">
        <f t="shared" si="7"/>
        <v>0</v>
      </c>
      <c r="T29" s="1091">
        <f t="shared" si="7"/>
        <v>14.3</v>
      </c>
      <c r="U29" s="1091">
        <f t="shared" si="7"/>
        <v>0</v>
      </c>
      <c r="V29" s="1091">
        <f t="shared" si="7"/>
        <v>20.5</v>
      </c>
      <c r="W29" s="1091">
        <f t="shared" si="7"/>
        <v>333.3</v>
      </c>
      <c r="X29" s="1091">
        <f t="shared" si="7"/>
        <v>9.1999999999999993</v>
      </c>
      <c r="Y29" s="1092">
        <f t="shared" si="7"/>
        <v>380.29999999999995</v>
      </c>
      <c r="Z29" s="1090">
        <f t="shared" si="7"/>
        <v>0</v>
      </c>
      <c r="AA29" s="1091">
        <f t="shared" si="7"/>
        <v>3.2</v>
      </c>
      <c r="AB29" s="1091">
        <f t="shared" si="7"/>
        <v>0</v>
      </c>
      <c r="AC29" s="1091">
        <f t="shared" si="7"/>
        <v>0</v>
      </c>
      <c r="AD29" s="1091">
        <f t="shared" si="7"/>
        <v>0</v>
      </c>
      <c r="AE29" s="1091">
        <f t="shared" si="7"/>
        <v>556</v>
      </c>
      <c r="AF29" s="1091">
        <f t="shared" si="7"/>
        <v>43.9</v>
      </c>
      <c r="AG29" s="1093">
        <f t="shared" si="7"/>
        <v>603.1</v>
      </c>
      <c r="AH29" s="1090">
        <f t="shared" si="7"/>
        <v>0</v>
      </c>
      <c r="AI29" s="1091">
        <f t="shared" si="7"/>
        <v>699.8</v>
      </c>
      <c r="AJ29" s="1091"/>
      <c r="AK29" s="1091">
        <f t="shared" ref="AK29:BI29" si="8">SUM(AK27:AK28)</f>
        <v>0</v>
      </c>
      <c r="AL29" s="1092">
        <f t="shared" si="8"/>
        <v>699.8</v>
      </c>
      <c r="AM29" s="1090">
        <f t="shared" si="8"/>
        <v>283.60000000000002</v>
      </c>
      <c r="AN29" s="1091">
        <f t="shared" si="8"/>
        <v>0</v>
      </c>
      <c r="AO29" s="1093">
        <f t="shared" si="8"/>
        <v>283.60000000000002</v>
      </c>
      <c r="AP29" s="1090">
        <f t="shared" si="8"/>
        <v>98.7</v>
      </c>
      <c r="AQ29" s="1093">
        <f t="shared" si="8"/>
        <v>98.7</v>
      </c>
      <c r="AR29" s="1090">
        <f t="shared" si="8"/>
        <v>0</v>
      </c>
      <c r="AS29" s="1091">
        <f t="shared" si="8"/>
        <v>85.4</v>
      </c>
      <c r="AT29" s="1091">
        <f t="shared" si="8"/>
        <v>57.8</v>
      </c>
      <c r="AU29" s="1091">
        <f t="shared" si="8"/>
        <v>0</v>
      </c>
      <c r="AV29" s="1093">
        <f t="shared" si="8"/>
        <v>143.19999999999999</v>
      </c>
      <c r="AW29" s="1090">
        <f t="shared" si="8"/>
        <v>0</v>
      </c>
      <c r="AX29" s="1091">
        <f t="shared" si="8"/>
        <v>0</v>
      </c>
      <c r="AY29" s="1091">
        <f t="shared" si="8"/>
        <v>106.5</v>
      </c>
      <c r="AZ29" s="1091">
        <f t="shared" si="8"/>
        <v>0</v>
      </c>
      <c r="BA29" s="1091">
        <f t="shared" si="8"/>
        <v>0</v>
      </c>
      <c r="BB29" s="1093">
        <f t="shared" si="8"/>
        <v>106.5</v>
      </c>
      <c r="BC29" s="1090">
        <f t="shared" si="8"/>
        <v>582.5</v>
      </c>
      <c r="BD29" s="1093">
        <f t="shared" si="8"/>
        <v>582.5</v>
      </c>
      <c r="BE29" s="1090">
        <f t="shared" si="8"/>
        <v>314.5</v>
      </c>
      <c r="BF29" s="1093">
        <f t="shared" si="8"/>
        <v>314.5</v>
      </c>
      <c r="BG29" s="1090">
        <f t="shared" si="8"/>
        <v>304.5</v>
      </c>
      <c r="BH29" s="1094"/>
      <c r="BI29" s="1093">
        <f t="shared" si="8"/>
        <v>304.5</v>
      </c>
      <c r="BJ29" s="1095">
        <f>SUM(BJ27:BJ28)</f>
        <v>4126.6000000000004</v>
      </c>
    </row>
    <row r="30" spans="1:62" ht="18.75" customHeight="1">
      <c r="A30" s="1129" t="s">
        <v>79</v>
      </c>
      <c r="B30" s="1083" t="s">
        <v>286</v>
      </c>
      <c r="C30" s="1090"/>
      <c r="D30" s="1091">
        <v>72.099999999999994</v>
      </c>
      <c r="E30" s="1091">
        <v>14.2</v>
      </c>
      <c r="F30" s="1091">
        <v>27.4</v>
      </c>
      <c r="G30" s="1091">
        <v>0</v>
      </c>
      <c r="H30" s="1091">
        <v>2.9</v>
      </c>
      <c r="I30" s="1092">
        <f>SUM(C30:H30)</f>
        <v>116.6</v>
      </c>
      <c r="J30" s="1090">
        <v>6.8</v>
      </c>
      <c r="K30" s="1091">
        <v>2.1</v>
      </c>
      <c r="L30" s="1091"/>
      <c r="M30" s="1091"/>
      <c r="N30" s="1091"/>
      <c r="O30" s="1093">
        <f>SUM(J30:N30)</f>
        <v>8.9</v>
      </c>
      <c r="P30" s="1090"/>
      <c r="Q30" s="1091">
        <v>4.8</v>
      </c>
      <c r="R30" s="1091"/>
      <c r="S30" s="1091"/>
      <c r="T30" s="1091"/>
      <c r="U30" s="1091"/>
      <c r="V30" s="1091"/>
      <c r="W30" s="1091">
        <v>266.3</v>
      </c>
      <c r="X30" s="1091"/>
      <c r="Y30" s="1092">
        <f>SUM(P30:X30)</f>
        <v>271.10000000000002</v>
      </c>
      <c r="Z30" s="1090"/>
      <c r="AA30" s="1091"/>
      <c r="AB30" s="1091">
        <v>14.8</v>
      </c>
      <c r="AC30" s="1091"/>
      <c r="AD30" s="1091"/>
      <c r="AE30" s="1091">
        <v>97.6</v>
      </c>
      <c r="AF30" s="1091"/>
      <c r="AG30" s="1087">
        <f>SUM(Z30:AF30)</f>
        <v>112.39999999999999</v>
      </c>
      <c r="AH30" s="1084"/>
      <c r="AI30" s="1091">
        <v>395.7</v>
      </c>
      <c r="AJ30" s="1091"/>
      <c r="AK30" s="1091"/>
      <c r="AL30" s="1092">
        <f>SUM(AH30:AK30)</f>
        <v>395.7</v>
      </c>
      <c r="AM30" s="1090">
        <v>55.1</v>
      </c>
      <c r="AN30" s="1091"/>
      <c r="AO30" s="1093">
        <f>SUM(AM30:AN30)</f>
        <v>55.1</v>
      </c>
      <c r="AP30" s="1090">
        <v>76.7</v>
      </c>
      <c r="AQ30" s="1087">
        <f>AP30</f>
        <v>76.7</v>
      </c>
      <c r="AR30" s="1090"/>
      <c r="AS30" s="1091">
        <v>46.5</v>
      </c>
      <c r="AT30" s="1091">
        <v>2.8</v>
      </c>
      <c r="AU30" s="1091"/>
      <c r="AV30" s="1093">
        <f>SUM(AR30:AU30)</f>
        <v>49.3</v>
      </c>
      <c r="AW30" s="1090"/>
      <c r="AX30" s="1091"/>
      <c r="AY30" s="1091">
        <v>34.6</v>
      </c>
      <c r="AZ30" s="1091"/>
      <c r="BA30" s="1091"/>
      <c r="BB30" s="1093">
        <f>SUM(AW30:BA30)</f>
        <v>34.6</v>
      </c>
      <c r="BC30" s="1090">
        <v>181.5</v>
      </c>
      <c r="BD30" s="1093">
        <f>SUM(BC30:BC30)</f>
        <v>181.5</v>
      </c>
      <c r="BE30" s="1090">
        <v>163.19999999999999</v>
      </c>
      <c r="BF30" s="1093">
        <f>SUM(BE30:BE30)</f>
        <v>163.19999999999999</v>
      </c>
      <c r="BG30" s="1090">
        <v>145</v>
      </c>
      <c r="BH30" s="1094"/>
      <c r="BI30" s="1093">
        <f>SUM(BG30:BG30)</f>
        <v>145</v>
      </c>
      <c r="BJ30" s="1095">
        <f>SUM(I:I+O:O+Y:Y+AG:AG+AL:AL+AO:AO+AQ:AQ+AV:AV+BB:BB+BD:BD+BF:BF+BI:BI)</f>
        <v>1610.1</v>
      </c>
    </row>
    <row r="31" spans="1:62" ht="18.75" customHeight="1">
      <c r="A31" s="3916" t="s">
        <v>1302</v>
      </c>
      <c r="B31" s="1096" t="s">
        <v>289</v>
      </c>
      <c r="C31" s="1103"/>
      <c r="D31" s="1102"/>
      <c r="E31" s="1102"/>
      <c r="F31" s="1102">
        <v>17</v>
      </c>
      <c r="G31" s="1102"/>
      <c r="H31" s="1102"/>
      <c r="I31" s="1115">
        <f>SUM(C31:H31)</f>
        <v>17</v>
      </c>
      <c r="J31" s="1103"/>
      <c r="K31" s="1102"/>
      <c r="L31" s="1102"/>
      <c r="M31" s="1102"/>
      <c r="N31" s="1102"/>
      <c r="O31" s="1101">
        <f>SUM(J31:N31)</f>
        <v>0</v>
      </c>
      <c r="P31" s="1103"/>
      <c r="Q31" s="1102"/>
      <c r="R31" s="1102"/>
      <c r="S31" s="1102"/>
      <c r="T31" s="1102">
        <v>12</v>
      </c>
      <c r="U31" s="1102"/>
      <c r="V31" s="1102"/>
      <c r="W31" s="1102"/>
      <c r="X31" s="1102"/>
      <c r="Y31" s="1115">
        <f>SUM(P31:X31)</f>
        <v>12</v>
      </c>
      <c r="Z31" s="1103"/>
      <c r="AA31" s="1102">
        <v>16</v>
      </c>
      <c r="AB31" s="1102"/>
      <c r="AC31" s="1102"/>
      <c r="AD31" s="1102"/>
      <c r="AE31" s="1102"/>
      <c r="AF31" s="1102">
        <v>95</v>
      </c>
      <c r="AG31" s="1100">
        <f>SUM(Z31:AF31)</f>
        <v>111</v>
      </c>
      <c r="AH31" s="1097"/>
      <c r="AI31" s="1102">
        <v>67</v>
      </c>
      <c r="AJ31" s="1102"/>
      <c r="AK31" s="1102"/>
      <c r="AL31" s="1115">
        <f>SUM(AH31:AK31)</f>
        <v>67</v>
      </c>
      <c r="AM31" s="1103">
        <v>131</v>
      </c>
      <c r="AN31" s="1102"/>
      <c r="AO31" s="1101">
        <f>SUM(AM31:AN31)</f>
        <v>131</v>
      </c>
      <c r="AP31" s="1103">
        <v>18</v>
      </c>
      <c r="AQ31" s="1100">
        <f>AP31</f>
        <v>18</v>
      </c>
      <c r="AR31" s="1103"/>
      <c r="AS31" s="1102">
        <v>6.9</v>
      </c>
      <c r="AT31" s="1102"/>
      <c r="AU31" s="1102"/>
      <c r="AV31" s="1101">
        <f>SUM(AR31:AU31)</f>
        <v>6.9</v>
      </c>
      <c r="AW31" s="1103"/>
      <c r="AX31" s="1102"/>
      <c r="AY31" s="1102">
        <v>7.1</v>
      </c>
      <c r="AZ31" s="1102"/>
      <c r="BA31" s="1102"/>
      <c r="BB31" s="1101">
        <f>SUM(AW31:BA31)</f>
        <v>7.1</v>
      </c>
      <c r="BC31" s="1103">
        <v>18</v>
      </c>
      <c r="BD31" s="1101">
        <f>SUM(BC31:BC31)</f>
        <v>18</v>
      </c>
      <c r="BE31" s="1103">
        <v>65</v>
      </c>
      <c r="BF31" s="1101">
        <f>SUM(BE31:BE31)</f>
        <v>65</v>
      </c>
      <c r="BG31" s="1103">
        <v>115</v>
      </c>
      <c r="BH31" s="1116"/>
      <c r="BI31" s="1101">
        <f>SUM(BG31:BG31)</f>
        <v>115</v>
      </c>
      <c r="BJ31" s="1105">
        <f>SUM(I:I+O:O+Y:Y+AG:AG+AL:AL+AO:AO+AQ:AQ+AV:AV+BB:BB+BD:BD+BF:BF+BI:BI)</f>
        <v>568</v>
      </c>
    </row>
    <row r="32" spans="1:62" ht="18.75" customHeight="1">
      <c r="A32" s="3914"/>
      <c r="B32" s="1118" t="s">
        <v>1246</v>
      </c>
      <c r="C32" s="1119"/>
      <c r="D32" s="1120"/>
      <c r="E32" s="1120">
        <v>26.6</v>
      </c>
      <c r="F32" s="1120">
        <v>17.3</v>
      </c>
      <c r="G32" s="1120"/>
      <c r="H32" s="1120"/>
      <c r="I32" s="1121">
        <f>SUM(C32:H32)</f>
        <v>43.900000000000006</v>
      </c>
      <c r="J32" s="1119"/>
      <c r="K32" s="1120"/>
      <c r="L32" s="1120"/>
      <c r="M32" s="1120"/>
      <c r="N32" s="1120"/>
      <c r="O32" s="1122">
        <f>SUM(J32:N32)</f>
        <v>0</v>
      </c>
      <c r="P32" s="1119"/>
      <c r="Q32" s="1120"/>
      <c r="R32" s="1120"/>
      <c r="S32" s="1120"/>
      <c r="T32" s="1120"/>
      <c r="U32" s="1120"/>
      <c r="V32" s="1120"/>
      <c r="W32" s="1120"/>
      <c r="X32" s="1120"/>
      <c r="Y32" s="1121">
        <f>SUM(P32:X32)</f>
        <v>0</v>
      </c>
      <c r="Z32" s="1119"/>
      <c r="AA32" s="1120">
        <v>14.9</v>
      </c>
      <c r="AB32" s="1120"/>
      <c r="AC32" s="1120"/>
      <c r="AD32" s="1120">
        <v>87</v>
      </c>
      <c r="AE32" s="1120">
        <v>62.1</v>
      </c>
      <c r="AF32" s="1120"/>
      <c r="AG32" s="1123">
        <f>SUM(Z32:AF32)</f>
        <v>164</v>
      </c>
      <c r="AH32" s="1124"/>
      <c r="AI32" s="1120">
        <v>254.9</v>
      </c>
      <c r="AJ32" s="1120"/>
      <c r="AK32" s="1120"/>
      <c r="AL32" s="1121">
        <f>SUM(AH32:AK32)</f>
        <v>254.9</v>
      </c>
      <c r="AM32" s="1119">
        <v>81.3</v>
      </c>
      <c r="AN32" s="1120"/>
      <c r="AO32" s="1122">
        <f>SUM(AM32:AN32)</f>
        <v>81.3</v>
      </c>
      <c r="AP32" s="1119">
        <v>0</v>
      </c>
      <c r="AQ32" s="1123">
        <f>AP32</f>
        <v>0</v>
      </c>
      <c r="AR32" s="1119"/>
      <c r="AS32" s="1120">
        <v>65.8</v>
      </c>
      <c r="AT32" s="1120"/>
      <c r="AU32" s="1120"/>
      <c r="AV32" s="1122">
        <f>SUM(AR32:AU32)</f>
        <v>65.8</v>
      </c>
      <c r="AW32" s="1119"/>
      <c r="AX32" s="1120"/>
      <c r="AY32" s="1120">
        <v>7.4</v>
      </c>
      <c r="AZ32" s="1120"/>
      <c r="BA32" s="1120"/>
      <c r="BB32" s="1122">
        <f>SUM(AW32:BA32)</f>
        <v>7.4</v>
      </c>
      <c r="BC32" s="1119">
        <v>32.6</v>
      </c>
      <c r="BD32" s="1122">
        <f>SUM(BC32:BC32)</f>
        <v>32.6</v>
      </c>
      <c r="BE32" s="1119">
        <v>28.9</v>
      </c>
      <c r="BF32" s="1122">
        <f>SUM(BE32:BE32)</f>
        <v>28.9</v>
      </c>
      <c r="BG32" s="1119">
        <v>301.8</v>
      </c>
      <c r="BH32" s="1125"/>
      <c r="BI32" s="1122">
        <f>SUM(BG32:BG32)</f>
        <v>301.8</v>
      </c>
      <c r="BJ32" s="1117">
        <f>SUM(I:I+O:O+Y:Y+AG:AG+AL:AL+AO:AO+AQ:AQ+AV:AV+BB:BB+BD:BD+BF:BF+BI:BI)</f>
        <v>980.59999999999991</v>
      </c>
    </row>
    <row r="33" spans="1:62" ht="18.75" customHeight="1">
      <c r="A33" s="3914"/>
      <c r="B33" s="1106" t="s">
        <v>81</v>
      </c>
      <c r="C33" s="1107"/>
      <c r="D33" s="1108">
        <v>19.7</v>
      </c>
      <c r="E33" s="1108"/>
      <c r="F33" s="1108"/>
      <c r="G33" s="1108"/>
      <c r="H33" s="1108"/>
      <c r="I33" s="1109">
        <f>SUM(C33:H33)</f>
        <v>19.7</v>
      </c>
      <c r="J33" s="1107"/>
      <c r="K33" s="1108"/>
      <c r="L33" s="1108"/>
      <c r="M33" s="1108"/>
      <c r="N33" s="1108"/>
      <c r="O33" s="1110">
        <f>SUM(J33:N33)</f>
        <v>0</v>
      </c>
      <c r="P33" s="1107"/>
      <c r="Q33" s="1108"/>
      <c r="R33" s="1108"/>
      <c r="S33" s="1108"/>
      <c r="T33" s="1108"/>
      <c r="U33" s="1108"/>
      <c r="V33" s="1108"/>
      <c r="W33" s="1108">
        <v>58.1</v>
      </c>
      <c r="X33" s="1108"/>
      <c r="Y33" s="1109">
        <f>SUM(P33:X33)</f>
        <v>58.1</v>
      </c>
      <c r="Z33" s="1107"/>
      <c r="AA33" s="1108"/>
      <c r="AB33" s="1108"/>
      <c r="AC33" s="1108"/>
      <c r="AD33" s="1108"/>
      <c r="AE33" s="1108">
        <v>40.799999999999997</v>
      </c>
      <c r="AF33" s="1108"/>
      <c r="AG33" s="1111">
        <f>SUM(Z33:AF33)</f>
        <v>40.799999999999997</v>
      </c>
      <c r="AH33" s="1112"/>
      <c r="AI33" s="1108">
        <v>94.5</v>
      </c>
      <c r="AJ33" s="1108"/>
      <c r="AK33" s="1108"/>
      <c r="AL33" s="1109">
        <f>SUM(AH33:AK33)</f>
        <v>94.5</v>
      </c>
      <c r="AM33" s="1107">
        <v>22.3</v>
      </c>
      <c r="AN33" s="1108"/>
      <c r="AO33" s="1110">
        <f>SUM(AM33:AN33)</f>
        <v>22.3</v>
      </c>
      <c r="AP33" s="1107">
        <v>0</v>
      </c>
      <c r="AQ33" s="1111">
        <f>AP33</f>
        <v>0</v>
      </c>
      <c r="AR33" s="1107"/>
      <c r="AS33" s="1108">
        <v>6.9</v>
      </c>
      <c r="AT33" s="1108"/>
      <c r="AU33" s="1108"/>
      <c r="AV33" s="1110">
        <f>SUM(AR33:AU33)</f>
        <v>6.9</v>
      </c>
      <c r="AW33" s="1107">
        <v>8</v>
      </c>
      <c r="AX33" s="1108"/>
      <c r="AY33" s="1108"/>
      <c r="AZ33" s="1108"/>
      <c r="BA33" s="1108"/>
      <c r="BB33" s="1110">
        <f>SUM(AW33:BA33)</f>
        <v>8</v>
      </c>
      <c r="BC33" s="1107"/>
      <c r="BD33" s="1110">
        <f>SUM(BC33:BC33)</f>
        <v>0</v>
      </c>
      <c r="BE33" s="1107">
        <v>39</v>
      </c>
      <c r="BF33" s="1110">
        <f>SUM(BE33:BE33)</f>
        <v>39</v>
      </c>
      <c r="BG33" s="1107"/>
      <c r="BH33" s="1113"/>
      <c r="BI33" s="1110">
        <f>SUM(BG33:BG33)</f>
        <v>0</v>
      </c>
      <c r="BJ33" s="1114">
        <f>SUM(I:I+O:O+Y:Y+AG:AG+AL:AL+AO:AO+AQ:AQ+AV:AV+BB:BB+BD:BD+BF:BF+BI:BI)</f>
        <v>289.3</v>
      </c>
    </row>
    <row r="34" spans="1:62" ht="18.75" customHeight="1">
      <c r="A34" s="3915"/>
      <c r="B34" s="1106" t="s">
        <v>1279</v>
      </c>
      <c r="C34" s="1090">
        <f t="shared" ref="C34:BJ34" si="9">SUM(C31:C33)</f>
        <v>0</v>
      </c>
      <c r="D34" s="1091">
        <f t="shared" si="9"/>
        <v>19.7</v>
      </c>
      <c r="E34" s="1091">
        <f t="shared" si="9"/>
        <v>26.6</v>
      </c>
      <c r="F34" s="1091">
        <f t="shared" si="9"/>
        <v>34.299999999999997</v>
      </c>
      <c r="G34" s="1091">
        <f t="shared" si="9"/>
        <v>0</v>
      </c>
      <c r="H34" s="1091">
        <f t="shared" si="9"/>
        <v>0</v>
      </c>
      <c r="I34" s="1092">
        <f t="shared" si="9"/>
        <v>80.600000000000009</v>
      </c>
      <c r="J34" s="1090">
        <f t="shared" si="9"/>
        <v>0</v>
      </c>
      <c r="K34" s="1091">
        <f t="shared" si="9"/>
        <v>0</v>
      </c>
      <c r="L34" s="1091">
        <f t="shared" si="9"/>
        <v>0</v>
      </c>
      <c r="M34" s="1091">
        <f t="shared" si="9"/>
        <v>0</v>
      </c>
      <c r="N34" s="1091">
        <f t="shared" si="9"/>
        <v>0</v>
      </c>
      <c r="O34" s="1093">
        <f t="shared" si="9"/>
        <v>0</v>
      </c>
      <c r="P34" s="1090">
        <f t="shared" si="9"/>
        <v>0</v>
      </c>
      <c r="Q34" s="1091">
        <f t="shared" si="9"/>
        <v>0</v>
      </c>
      <c r="R34" s="1091">
        <f t="shared" si="9"/>
        <v>0</v>
      </c>
      <c r="S34" s="1091">
        <f t="shared" si="9"/>
        <v>0</v>
      </c>
      <c r="T34" s="1091">
        <f t="shared" si="9"/>
        <v>12</v>
      </c>
      <c r="U34" s="1091">
        <f t="shared" si="9"/>
        <v>0</v>
      </c>
      <c r="V34" s="1091">
        <f t="shared" si="9"/>
        <v>0</v>
      </c>
      <c r="W34" s="1091">
        <f t="shared" si="9"/>
        <v>58.1</v>
      </c>
      <c r="X34" s="1091">
        <f t="shared" si="9"/>
        <v>0</v>
      </c>
      <c r="Y34" s="1092">
        <f t="shared" si="9"/>
        <v>70.099999999999994</v>
      </c>
      <c r="Z34" s="1090">
        <f t="shared" si="9"/>
        <v>0</v>
      </c>
      <c r="AA34" s="1091">
        <f t="shared" si="9"/>
        <v>30.9</v>
      </c>
      <c r="AB34" s="1091">
        <f t="shared" si="9"/>
        <v>0</v>
      </c>
      <c r="AC34" s="1091">
        <f t="shared" si="9"/>
        <v>0</v>
      </c>
      <c r="AD34" s="1091">
        <f t="shared" si="9"/>
        <v>87</v>
      </c>
      <c r="AE34" s="1091">
        <f t="shared" si="9"/>
        <v>102.9</v>
      </c>
      <c r="AF34" s="1091">
        <f t="shared" si="9"/>
        <v>95</v>
      </c>
      <c r="AG34" s="1093">
        <f t="shared" si="9"/>
        <v>315.8</v>
      </c>
      <c r="AH34" s="1090">
        <f t="shared" si="9"/>
        <v>0</v>
      </c>
      <c r="AI34" s="1091">
        <f t="shared" si="9"/>
        <v>416.4</v>
      </c>
      <c r="AJ34" s="1091">
        <f t="shared" si="9"/>
        <v>0</v>
      </c>
      <c r="AK34" s="1091">
        <f t="shared" si="9"/>
        <v>0</v>
      </c>
      <c r="AL34" s="1092">
        <f t="shared" si="9"/>
        <v>416.4</v>
      </c>
      <c r="AM34" s="1090">
        <f t="shared" si="9"/>
        <v>234.60000000000002</v>
      </c>
      <c r="AN34" s="1091">
        <f t="shared" si="9"/>
        <v>0</v>
      </c>
      <c r="AO34" s="1093">
        <f t="shared" si="9"/>
        <v>234.60000000000002</v>
      </c>
      <c r="AP34" s="1090">
        <f t="shared" si="9"/>
        <v>18</v>
      </c>
      <c r="AQ34" s="1093">
        <f t="shared" si="9"/>
        <v>18</v>
      </c>
      <c r="AR34" s="1090">
        <f t="shared" si="9"/>
        <v>0</v>
      </c>
      <c r="AS34" s="1091">
        <f t="shared" si="9"/>
        <v>79.600000000000009</v>
      </c>
      <c r="AT34" s="1091">
        <f t="shared" si="9"/>
        <v>0</v>
      </c>
      <c r="AU34" s="1091">
        <f t="shared" si="9"/>
        <v>0</v>
      </c>
      <c r="AV34" s="1093">
        <f t="shared" si="9"/>
        <v>79.600000000000009</v>
      </c>
      <c r="AW34" s="1090">
        <f t="shared" si="9"/>
        <v>8</v>
      </c>
      <c r="AX34" s="1091">
        <f t="shared" si="9"/>
        <v>0</v>
      </c>
      <c r="AY34" s="1091">
        <f t="shared" si="9"/>
        <v>14.5</v>
      </c>
      <c r="AZ34" s="1091">
        <f t="shared" si="9"/>
        <v>0</v>
      </c>
      <c r="BA34" s="1091">
        <f t="shared" si="9"/>
        <v>0</v>
      </c>
      <c r="BB34" s="1093">
        <f t="shared" si="9"/>
        <v>22.5</v>
      </c>
      <c r="BC34" s="1090">
        <f t="shared" si="9"/>
        <v>50.6</v>
      </c>
      <c r="BD34" s="1093">
        <f t="shared" si="9"/>
        <v>50.6</v>
      </c>
      <c r="BE34" s="1090">
        <f t="shared" si="9"/>
        <v>132.9</v>
      </c>
      <c r="BF34" s="1093">
        <f t="shared" si="9"/>
        <v>132.9</v>
      </c>
      <c r="BG34" s="1090">
        <f t="shared" si="9"/>
        <v>416.8</v>
      </c>
      <c r="BH34" s="1094"/>
      <c r="BI34" s="1093">
        <f t="shared" si="9"/>
        <v>416.8</v>
      </c>
      <c r="BJ34" s="1095">
        <f t="shared" si="9"/>
        <v>1837.8999999999999</v>
      </c>
    </row>
    <row r="35" spans="1:62" ht="18.75" customHeight="1">
      <c r="A35" s="3900" t="s">
        <v>1249</v>
      </c>
      <c r="B35" s="1096" t="s">
        <v>292</v>
      </c>
      <c r="C35" s="1103">
        <v>112.3</v>
      </c>
      <c r="D35" s="1102">
        <v>99.7</v>
      </c>
      <c r="E35" s="1102"/>
      <c r="F35" s="1102">
        <v>258.7</v>
      </c>
      <c r="G35" s="1102"/>
      <c r="H35" s="1102"/>
      <c r="I35" s="1115">
        <f>SUM(C35:H35)</f>
        <v>470.7</v>
      </c>
      <c r="J35" s="1103"/>
      <c r="K35" s="1102"/>
      <c r="L35" s="1102">
        <v>18.399999999999999</v>
      </c>
      <c r="M35" s="1102"/>
      <c r="N35" s="1102"/>
      <c r="O35" s="1101">
        <f>SUM(J35:N35)</f>
        <v>18.399999999999999</v>
      </c>
      <c r="P35" s="1103"/>
      <c r="Q35" s="1102">
        <v>5.7</v>
      </c>
      <c r="R35" s="1102"/>
      <c r="S35" s="1102"/>
      <c r="T35" s="1102">
        <v>45</v>
      </c>
      <c r="U35" s="1102"/>
      <c r="V35" s="1102">
        <v>38.1</v>
      </c>
      <c r="W35" s="1102">
        <v>273.8</v>
      </c>
      <c r="X35" s="1102">
        <v>0.8</v>
      </c>
      <c r="Y35" s="1115">
        <f>SUM(P35:X35)</f>
        <v>363.40000000000003</v>
      </c>
      <c r="Z35" s="1103"/>
      <c r="AA35" s="1102"/>
      <c r="AB35" s="1102"/>
      <c r="AC35" s="1102"/>
      <c r="AD35" s="1102">
        <v>20.8</v>
      </c>
      <c r="AE35" s="1102">
        <v>172.9</v>
      </c>
      <c r="AF35" s="1102"/>
      <c r="AG35" s="1101">
        <f>SUM(Z35:AF35)</f>
        <v>193.70000000000002</v>
      </c>
      <c r="AH35" s="1097"/>
      <c r="AI35" s="1102">
        <v>379.7</v>
      </c>
      <c r="AJ35" s="1102"/>
      <c r="AK35" s="1102"/>
      <c r="AL35" s="1115">
        <f>SUM(AH35:AK35)</f>
        <v>379.7</v>
      </c>
      <c r="AM35" s="1103">
        <v>142.1</v>
      </c>
      <c r="AN35" s="1102"/>
      <c r="AO35" s="1101">
        <f>SUM(AM35:AN35)</f>
        <v>142.1</v>
      </c>
      <c r="AP35" s="1103">
        <v>29.2</v>
      </c>
      <c r="AQ35" s="1101">
        <f>AP35</f>
        <v>29.2</v>
      </c>
      <c r="AR35" s="1103"/>
      <c r="AS35" s="1102">
        <v>52.5</v>
      </c>
      <c r="AT35" s="1102"/>
      <c r="AU35" s="1102"/>
      <c r="AV35" s="1101">
        <f>SUM(AR35:AU35)</f>
        <v>52.5</v>
      </c>
      <c r="AW35" s="1103"/>
      <c r="AX35" s="1102"/>
      <c r="AY35" s="1102">
        <v>57.5</v>
      </c>
      <c r="AZ35" s="1102"/>
      <c r="BA35" s="1102"/>
      <c r="BB35" s="1101">
        <f>SUM(AW35:BA35)</f>
        <v>57.5</v>
      </c>
      <c r="BC35" s="1103">
        <v>205.8</v>
      </c>
      <c r="BD35" s="1101">
        <f>SUM(BC35:BC35)</f>
        <v>205.8</v>
      </c>
      <c r="BE35" s="1103">
        <v>329.7</v>
      </c>
      <c r="BF35" s="1101">
        <f>SUM(BE35:BE35)</f>
        <v>329.7</v>
      </c>
      <c r="BG35" s="1103">
        <v>265.3</v>
      </c>
      <c r="BH35" s="1116"/>
      <c r="BI35" s="1101">
        <f>SUM(BG35:BG35)</f>
        <v>265.3</v>
      </c>
      <c r="BJ35" s="1105">
        <f>SUM(I:I+O:O+Y:Y+AG:AG+AL:AL+AO:AO+AQ:AQ+AV:AV+BB:BB+BD:BD+BF:BF+BI:BI)</f>
        <v>2508</v>
      </c>
    </row>
    <row r="36" spans="1:62" ht="18.75" customHeight="1">
      <c r="A36" s="3901"/>
      <c r="B36" s="1106" t="s">
        <v>1251</v>
      </c>
      <c r="C36" s="1107"/>
      <c r="D36" s="1108"/>
      <c r="E36" s="1108"/>
      <c r="F36" s="1108">
        <v>110.8</v>
      </c>
      <c r="G36" s="1108">
        <v>67</v>
      </c>
      <c r="H36" s="1108"/>
      <c r="I36" s="1109">
        <f>SUM(C36:H36)</f>
        <v>177.8</v>
      </c>
      <c r="J36" s="1107"/>
      <c r="K36" s="1108"/>
      <c r="L36" s="1108"/>
      <c r="M36" s="1108"/>
      <c r="N36" s="1108"/>
      <c r="O36" s="1110">
        <f>SUM(J36:N36)</f>
        <v>0</v>
      </c>
      <c r="P36" s="1107"/>
      <c r="Q36" s="1108"/>
      <c r="R36" s="1108"/>
      <c r="S36" s="1108"/>
      <c r="T36" s="1108">
        <f>2.6+3.3</f>
        <v>5.9</v>
      </c>
      <c r="U36" s="1108"/>
      <c r="V36" s="1108"/>
      <c r="W36" s="1108">
        <v>98.1</v>
      </c>
      <c r="X36" s="1108"/>
      <c r="Y36" s="1109">
        <f>SUM(P36:X36)</f>
        <v>104</v>
      </c>
      <c r="Z36" s="1107"/>
      <c r="AA36" s="1108"/>
      <c r="AB36" s="1108"/>
      <c r="AC36" s="1108"/>
      <c r="AD36" s="1108"/>
      <c r="AE36" s="1108">
        <v>22.3</v>
      </c>
      <c r="AF36" s="1108"/>
      <c r="AG36" s="1110">
        <f>SUM(Z36:AF36)</f>
        <v>22.3</v>
      </c>
      <c r="AH36" s="1112"/>
      <c r="AI36" s="1108">
        <v>203.5</v>
      </c>
      <c r="AJ36" s="1108"/>
      <c r="AK36" s="1108"/>
      <c r="AL36" s="1109">
        <f>SUM(AH36:AK36)</f>
        <v>203.5</v>
      </c>
      <c r="AM36" s="1107">
        <v>34</v>
      </c>
      <c r="AN36" s="1108"/>
      <c r="AO36" s="1110">
        <f>SUM(AM36:AN36)</f>
        <v>34</v>
      </c>
      <c r="AP36" s="1107">
        <v>3.8</v>
      </c>
      <c r="AQ36" s="1111">
        <f>AP36</f>
        <v>3.8</v>
      </c>
      <c r="AR36" s="1107"/>
      <c r="AS36" s="1108">
        <v>37.700000000000003</v>
      </c>
      <c r="AT36" s="1108"/>
      <c r="AU36" s="1108"/>
      <c r="AV36" s="1110">
        <f>SUM(AR36:AU36)</f>
        <v>37.700000000000003</v>
      </c>
      <c r="AW36" s="1107"/>
      <c r="AX36" s="1108"/>
      <c r="AY36" s="1108">
        <v>5.8</v>
      </c>
      <c r="AZ36" s="1108"/>
      <c r="BA36" s="1108"/>
      <c r="BB36" s="1110">
        <f>SUM(AW36:BA36)</f>
        <v>5.8</v>
      </c>
      <c r="BC36" s="1107">
        <v>28.9</v>
      </c>
      <c r="BD36" s="1110">
        <f>SUM(BC36:BC36)</f>
        <v>28.9</v>
      </c>
      <c r="BE36" s="1107">
        <v>163.19999999999999</v>
      </c>
      <c r="BF36" s="1110">
        <f>SUM(BE36:BE36)</f>
        <v>163.19999999999999</v>
      </c>
      <c r="BG36" s="1107">
        <f>111+42</f>
        <v>153</v>
      </c>
      <c r="BH36" s="1113"/>
      <c r="BI36" s="1110">
        <f>SUM(BG36:BG36)</f>
        <v>153</v>
      </c>
      <c r="BJ36" s="1114">
        <f>SUM(I:I+O:O+Y:Y+AG:AG+AL:AL+AO:AO+AQ:AQ+AV:AV+BB:BB+BD:BD+BF:BF+BI:BI)</f>
        <v>934</v>
      </c>
    </row>
    <row r="37" spans="1:62" ht="18.75" customHeight="1">
      <c r="A37" s="3902"/>
      <c r="B37" s="1106" t="s">
        <v>1279</v>
      </c>
      <c r="C37" s="1090">
        <f t="shared" ref="C37:AI37" si="10">SUM(C35:C36)</f>
        <v>112.3</v>
      </c>
      <c r="D37" s="1091">
        <f t="shared" si="10"/>
        <v>99.7</v>
      </c>
      <c r="E37" s="1091">
        <f t="shared" si="10"/>
        <v>0</v>
      </c>
      <c r="F37" s="1091">
        <f t="shared" si="10"/>
        <v>369.5</v>
      </c>
      <c r="G37" s="1091">
        <f t="shared" si="10"/>
        <v>67</v>
      </c>
      <c r="H37" s="1091">
        <f t="shared" si="10"/>
        <v>0</v>
      </c>
      <c r="I37" s="1092">
        <f t="shared" si="10"/>
        <v>648.5</v>
      </c>
      <c r="J37" s="1090">
        <f t="shared" si="10"/>
        <v>0</v>
      </c>
      <c r="K37" s="1091">
        <f t="shared" si="10"/>
        <v>0</v>
      </c>
      <c r="L37" s="1091">
        <f t="shared" si="10"/>
        <v>18.399999999999999</v>
      </c>
      <c r="M37" s="1091">
        <f t="shared" si="10"/>
        <v>0</v>
      </c>
      <c r="N37" s="1091">
        <f t="shared" si="10"/>
        <v>0</v>
      </c>
      <c r="O37" s="1093">
        <f t="shared" si="10"/>
        <v>18.399999999999999</v>
      </c>
      <c r="P37" s="1090">
        <f t="shared" si="10"/>
        <v>0</v>
      </c>
      <c r="Q37" s="1091">
        <f t="shared" si="10"/>
        <v>5.7</v>
      </c>
      <c r="R37" s="1091">
        <f t="shared" si="10"/>
        <v>0</v>
      </c>
      <c r="S37" s="1091">
        <f t="shared" si="10"/>
        <v>0</v>
      </c>
      <c r="T37" s="1091">
        <f t="shared" si="10"/>
        <v>50.9</v>
      </c>
      <c r="U37" s="1091">
        <f t="shared" si="10"/>
        <v>0</v>
      </c>
      <c r="V37" s="1091">
        <f t="shared" si="10"/>
        <v>38.1</v>
      </c>
      <c r="W37" s="1091">
        <f t="shared" si="10"/>
        <v>371.9</v>
      </c>
      <c r="X37" s="1091">
        <f t="shared" si="10"/>
        <v>0.8</v>
      </c>
      <c r="Y37" s="1092">
        <f t="shared" si="10"/>
        <v>467.40000000000003</v>
      </c>
      <c r="Z37" s="1090">
        <f t="shared" si="10"/>
        <v>0</v>
      </c>
      <c r="AA37" s="1091">
        <f t="shared" si="10"/>
        <v>0</v>
      </c>
      <c r="AB37" s="1091">
        <f t="shared" si="10"/>
        <v>0</v>
      </c>
      <c r="AC37" s="1091">
        <f t="shared" si="10"/>
        <v>0</v>
      </c>
      <c r="AD37" s="1091">
        <f t="shared" si="10"/>
        <v>20.8</v>
      </c>
      <c r="AE37" s="1091">
        <f t="shared" si="10"/>
        <v>195.20000000000002</v>
      </c>
      <c r="AF37" s="1091">
        <f t="shared" si="10"/>
        <v>0</v>
      </c>
      <c r="AG37" s="1093">
        <f t="shared" si="10"/>
        <v>216.00000000000003</v>
      </c>
      <c r="AH37" s="1090">
        <f t="shared" si="10"/>
        <v>0</v>
      </c>
      <c r="AI37" s="1091">
        <f t="shared" si="10"/>
        <v>583.20000000000005</v>
      </c>
      <c r="AJ37" s="1091"/>
      <c r="AK37" s="1091">
        <f t="shared" ref="AK37:BJ37" si="11">SUM(AK35:AK36)</f>
        <v>0</v>
      </c>
      <c r="AL37" s="1092">
        <f t="shared" si="11"/>
        <v>583.20000000000005</v>
      </c>
      <c r="AM37" s="1090">
        <f t="shared" si="11"/>
        <v>176.1</v>
      </c>
      <c r="AN37" s="1091">
        <f t="shared" si="11"/>
        <v>0</v>
      </c>
      <c r="AO37" s="1093">
        <f t="shared" si="11"/>
        <v>176.1</v>
      </c>
      <c r="AP37" s="1090">
        <f t="shared" si="11"/>
        <v>33</v>
      </c>
      <c r="AQ37" s="1093">
        <f t="shared" si="11"/>
        <v>33</v>
      </c>
      <c r="AR37" s="1090">
        <f t="shared" si="11"/>
        <v>0</v>
      </c>
      <c r="AS37" s="1091">
        <f t="shared" si="11"/>
        <v>90.2</v>
      </c>
      <c r="AT37" s="1091">
        <f t="shared" si="11"/>
        <v>0</v>
      </c>
      <c r="AU37" s="1091">
        <f t="shared" si="11"/>
        <v>0</v>
      </c>
      <c r="AV37" s="1093">
        <f t="shared" si="11"/>
        <v>90.2</v>
      </c>
      <c r="AW37" s="1090">
        <f t="shared" si="11"/>
        <v>0</v>
      </c>
      <c r="AX37" s="1091">
        <f t="shared" si="11"/>
        <v>0</v>
      </c>
      <c r="AY37" s="1091">
        <f t="shared" si="11"/>
        <v>63.3</v>
      </c>
      <c r="AZ37" s="1091">
        <f t="shared" si="11"/>
        <v>0</v>
      </c>
      <c r="BA37" s="1091">
        <f t="shared" si="11"/>
        <v>0</v>
      </c>
      <c r="BB37" s="1093">
        <f t="shared" si="11"/>
        <v>63.3</v>
      </c>
      <c r="BC37" s="1090">
        <f t="shared" si="11"/>
        <v>234.70000000000002</v>
      </c>
      <c r="BD37" s="1093">
        <f t="shared" si="11"/>
        <v>234.70000000000002</v>
      </c>
      <c r="BE37" s="1090">
        <f t="shared" si="11"/>
        <v>492.9</v>
      </c>
      <c r="BF37" s="1093">
        <f t="shared" si="11"/>
        <v>492.9</v>
      </c>
      <c r="BG37" s="1090">
        <f t="shared" si="11"/>
        <v>418.3</v>
      </c>
      <c r="BH37" s="1094"/>
      <c r="BI37" s="1093">
        <f t="shared" si="11"/>
        <v>418.3</v>
      </c>
      <c r="BJ37" s="1095">
        <f t="shared" si="11"/>
        <v>3442</v>
      </c>
    </row>
    <row r="38" spans="1:62" ht="18.75" customHeight="1">
      <c r="A38" s="3900" t="s">
        <v>1253</v>
      </c>
      <c r="B38" s="1096" t="s">
        <v>330</v>
      </c>
      <c r="C38" s="1103">
        <v>15.5</v>
      </c>
      <c r="D38" s="1102">
        <v>38.299999999999997</v>
      </c>
      <c r="E38" s="1102"/>
      <c r="F38" s="1102">
        <v>112.9</v>
      </c>
      <c r="G38" s="1102">
        <v>110.2</v>
      </c>
      <c r="H38" s="1102"/>
      <c r="I38" s="1115">
        <f>SUM(C38:H38)</f>
        <v>276.89999999999998</v>
      </c>
      <c r="J38" s="1103"/>
      <c r="K38" s="1102"/>
      <c r="L38" s="1102"/>
      <c r="M38" s="1102"/>
      <c r="N38" s="1102">
        <v>26.5</v>
      </c>
      <c r="O38" s="1101">
        <f>SUM(J38:N38)</f>
        <v>26.5</v>
      </c>
      <c r="P38" s="1103"/>
      <c r="Q38" s="1102">
        <v>16.5</v>
      </c>
      <c r="R38" s="1102"/>
      <c r="S38" s="1102"/>
      <c r="T38" s="1102">
        <v>6.7</v>
      </c>
      <c r="U38" s="1102">
        <v>8</v>
      </c>
      <c r="V38" s="1102">
        <v>94.3</v>
      </c>
      <c r="W38" s="1102">
        <v>15.1</v>
      </c>
      <c r="X38" s="1102">
        <v>8.9</v>
      </c>
      <c r="Y38" s="1115">
        <f>SUM(P38:X38)</f>
        <v>149.5</v>
      </c>
      <c r="Z38" s="1103"/>
      <c r="AA38" s="1102">
        <v>6.9</v>
      </c>
      <c r="AB38" s="1102">
        <v>7.4</v>
      </c>
      <c r="AC38" s="1102"/>
      <c r="AD38" s="1102"/>
      <c r="AE38" s="1102">
        <v>66.7</v>
      </c>
      <c r="AF38" s="1102">
        <v>40.299999999999997</v>
      </c>
      <c r="AG38" s="1100">
        <f>SUM(Z38:AF38)</f>
        <v>121.3</v>
      </c>
      <c r="AH38" s="1097"/>
      <c r="AI38" s="1102">
        <v>207</v>
      </c>
      <c r="AJ38" s="1102"/>
      <c r="AK38" s="1102"/>
      <c r="AL38" s="1115">
        <f>SUM(AH38:AK38)</f>
        <v>207</v>
      </c>
      <c r="AM38" s="1103">
        <v>103.5</v>
      </c>
      <c r="AN38" s="1102"/>
      <c r="AO38" s="1101">
        <f>SUM(AM38:AN38)</f>
        <v>103.5</v>
      </c>
      <c r="AP38" s="1103">
        <v>17.3</v>
      </c>
      <c r="AQ38" s="1101">
        <f>AP38</f>
        <v>17.3</v>
      </c>
      <c r="AR38" s="1103"/>
      <c r="AS38" s="1102">
        <v>72.400000000000006</v>
      </c>
      <c r="AT38" s="1102">
        <v>7.6</v>
      </c>
      <c r="AU38" s="1102"/>
      <c r="AV38" s="1101">
        <f>SUM(AR38:AU38)</f>
        <v>80</v>
      </c>
      <c r="AW38" s="1103"/>
      <c r="AX38" s="1102"/>
      <c r="AY38" s="1102">
        <v>17.3</v>
      </c>
      <c r="AZ38" s="1102"/>
      <c r="BA38" s="1102"/>
      <c r="BB38" s="1101">
        <f>SUM(AW38:BA38)</f>
        <v>17.3</v>
      </c>
      <c r="BC38" s="1103">
        <v>46.2</v>
      </c>
      <c r="BD38" s="1101">
        <f>SUM(BC38:BC38)</f>
        <v>46.2</v>
      </c>
      <c r="BE38" s="1103">
        <v>339</v>
      </c>
      <c r="BF38" s="1101">
        <f>SUM(BE38:BE38)</f>
        <v>339</v>
      </c>
      <c r="BG38" s="1103">
        <v>148.19999999999999</v>
      </c>
      <c r="BH38" s="1116"/>
      <c r="BI38" s="1101">
        <f>SUM(BG38:BG38)</f>
        <v>148.19999999999999</v>
      </c>
      <c r="BJ38" s="1105">
        <f>SUM(I:I+O:O+Y:Y+AG:AG+AL:AL+AO:AO+AQ:AQ+AV:AV+BB:BB+BD:BD+BF:BF+BI:BI)</f>
        <v>1532.6999999999998</v>
      </c>
    </row>
    <row r="39" spans="1:62" ht="18.75" customHeight="1">
      <c r="A39" s="3901"/>
      <c r="B39" s="1106" t="s">
        <v>298</v>
      </c>
      <c r="C39" s="1107">
        <v>3</v>
      </c>
      <c r="D39" s="1108">
        <v>19.3</v>
      </c>
      <c r="E39" s="1108"/>
      <c r="F39" s="1108">
        <v>21.2</v>
      </c>
      <c r="G39" s="1108"/>
      <c r="H39" s="1108"/>
      <c r="I39" s="1109">
        <f>SUM(C39:H39)</f>
        <v>43.5</v>
      </c>
      <c r="J39" s="1107"/>
      <c r="K39" s="1108"/>
      <c r="L39" s="1108"/>
      <c r="M39" s="1108"/>
      <c r="N39" s="1108"/>
      <c r="O39" s="1110">
        <f>SUM(J39:N39)</f>
        <v>0</v>
      </c>
      <c r="P39" s="1107"/>
      <c r="Q39" s="1108"/>
      <c r="R39" s="1108"/>
      <c r="S39" s="1108"/>
      <c r="T39" s="1108">
        <v>4.9000000000000004</v>
      </c>
      <c r="U39" s="1108"/>
      <c r="V39" s="1108">
        <v>7.8</v>
      </c>
      <c r="W39" s="1108">
        <v>26.7</v>
      </c>
      <c r="X39" s="1108"/>
      <c r="Y39" s="1109">
        <f>SUM(P39:X39)</f>
        <v>39.4</v>
      </c>
      <c r="Z39" s="1107"/>
      <c r="AA39" s="1108"/>
      <c r="AB39" s="1108"/>
      <c r="AC39" s="1108"/>
      <c r="AD39" s="1108"/>
      <c r="AE39" s="1108">
        <v>24.4</v>
      </c>
      <c r="AF39" s="1108"/>
      <c r="AG39" s="1110">
        <f>SUM(Z39:AF39)</f>
        <v>24.4</v>
      </c>
      <c r="AH39" s="1112"/>
      <c r="AI39" s="1108">
        <v>68.5</v>
      </c>
      <c r="AJ39" s="1108"/>
      <c r="AK39" s="1108"/>
      <c r="AL39" s="1109">
        <f>SUM(AH39:AK39)</f>
        <v>68.5</v>
      </c>
      <c r="AM39" s="1107">
        <v>14.7</v>
      </c>
      <c r="AN39" s="1108"/>
      <c r="AO39" s="1110">
        <f>SUM(AM39:AN39)</f>
        <v>14.7</v>
      </c>
      <c r="AP39" s="1107">
        <v>0</v>
      </c>
      <c r="AQ39" s="1111">
        <f>AP39</f>
        <v>0</v>
      </c>
      <c r="AR39" s="1107"/>
      <c r="AS39" s="1108">
        <v>24</v>
      </c>
      <c r="AT39" s="1108"/>
      <c r="AU39" s="1108"/>
      <c r="AV39" s="1110">
        <f>SUM(AR39:AU39)</f>
        <v>24</v>
      </c>
      <c r="AW39" s="1107"/>
      <c r="AX39" s="1108"/>
      <c r="AY39" s="1108"/>
      <c r="AZ39" s="1108"/>
      <c r="BA39" s="1108"/>
      <c r="BB39" s="1110">
        <f>SUM(AW39:BA39)</f>
        <v>0</v>
      </c>
      <c r="BC39" s="1107">
        <v>16.600000000000001</v>
      </c>
      <c r="BD39" s="1110">
        <f>SUM(BC39:BC39)</f>
        <v>16.600000000000001</v>
      </c>
      <c r="BE39" s="1107">
        <v>7</v>
      </c>
      <c r="BF39" s="1110">
        <f>SUM(BE39:BE39)</f>
        <v>7</v>
      </c>
      <c r="BG39" s="1107">
        <v>80</v>
      </c>
      <c r="BH39" s="1113"/>
      <c r="BI39" s="1110">
        <f>SUM(BG39:BG39)</f>
        <v>80</v>
      </c>
      <c r="BJ39" s="1114">
        <f>SUM(I:I+O:O+Y:Y+AG:AG+AL:AL+AO:AO+AQ:AQ+AV:AV+BB:BB+BD:BD+BF:BF+BI:BI)</f>
        <v>318.10000000000002</v>
      </c>
    </row>
    <row r="40" spans="1:62" ht="18.75" customHeight="1">
      <c r="A40" s="3902"/>
      <c r="B40" s="1106" t="s">
        <v>1279</v>
      </c>
      <c r="C40" s="1090">
        <f t="shared" ref="C40:AI40" si="12">SUM(C38:C39)</f>
        <v>18.5</v>
      </c>
      <c r="D40" s="1091">
        <f t="shared" si="12"/>
        <v>57.599999999999994</v>
      </c>
      <c r="E40" s="1091">
        <f t="shared" si="12"/>
        <v>0</v>
      </c>
      <c r="F40" s="1091">
        <f t="shared" si="12"/>
        <v>134.1</v>
      </c>
      <c r="G40" s="1091">
        <f t="shared" si="12"/>
        <v>110.2</v>
      </c>
      <c r="H40" s="1091">
        <f t="shared" si="12"/>
        <v>0</v>
      </c>
      <c r="I40" s="1092">
        <f t="shared" si="12"/>
        <v>320.39999999999998</v>
      </c>
      <c r="J40" s="1090">
        <f t="shared" si="12"/>
        <v>0</v>
      </c>
      <c r="K40" s="1091">
        <f t="shared" si="12"/>
        <v>0</v>
      </c>
      <c r="L40" s="1091">
        <f t="shared" si="12"/>
        <v>0</v>
      </c>
      <c r="M40" s="1091">
        <f t="shared" si="12"/>
        <v>0</v>
      </c>
      <c r="N40" s="1091">
        <f t="shared" si="12"/>
        <v>26.5</v>
      </c>
      <c r="O40" s="1093">
        <f t="shared" si="12"/>
        <v>26.5</v>
      </c>
      <c r="P40" s="1090">
        <f t="shared" si="12"/>
        <v>0</v>
      </c>
      <c r="Q40" s="1091">
        <f t="shared" si="12"/>
        <v>16.5</v>
      </c>
      <c r="R40" s="1091">
        <f t="shared" si="12"/>
        <v>0</v>
      </c>
      <c r="S40" s="1091">
        <f t="shared" si="12"/>
        <v>0</v>
      </c>
      <c r="T40" s="1091">
        <f t="shared" si="12"/>
        <v>11.600000000000001</v>
      </c>
      <c r="U40" s="1091">
        <f t="shared" si="12"/>
        <v>8</v>
      </c>
      <c r="V40" s="1091">
        <f t="shared" si="12"/>
        <v>102.1</v>
      </c>
      <c r="W40" s="1091">
        <f t="shared" si="12"/>
        <v>41.8</v>
      </c>
      <c r="X40" s="1091">
        <f t="shared" si="12"/>
        <v>8.9</v>
      </c>
      <c r="Y40" s="1092">
        <f t="shared" si="12"/>
        <v>188.9</v>
      </c>
      <c r="Z40" s="1090">
        <f t="shared" si="12"/>
        <v>0</v>
      </c>
      <c r="AA40" s="1091">
        <f t="shared" si="12"/>
        <v>6.9</v>
      </c>
      <c r="AB40" s="1091">
        <f t="shared" si="12"/>
        <v>7.4</v>
      </c>
      <c r="AC40" s="1091">
        <f t="shared" si="12"/>
        <v>0</v>
      </c>
      <c r="AD40" s="1091">
        <f t="shared" si="12"/>
        <v>0</v>
      </c>
      <c r="AE40" s="1091">
        <f t="shared" si="12"/>
        <v>91.1</v>
      </c>
      <c r="AF40" s="1091">
        <f t="shared" si="12"/>
        <v>40.299999999999997</v>
      </c>
      <c r="AG40" s="1093">
        <f t="shared" si="12"/>
        <v>145.69999999999999</v>
      </c>
      <c r="AH40" s="1090">
        <f t="shared" si="12"/>
        <v>0</v>
      </c>
      <c r="AI40" s="1091">
        <f t="shared" si="12"/>
        <v>275.5</v>
      </c>
      <c r="AJ40" s="1091"/>
      <c r="AK40" s="1091">
        <f t="shared" ref="AK40:BJ40" si="13">SUM(AK38:AK39)</f>
        <v>0</v>
      </c>
      <c r="AL40" s="1092">
        <f t="shared" si="13"/>
        <v>275.5</v>
      </c>
      <c r="AM40" s="1090">
        <f t="shared" si="13"/>
        <v>118.2</v>
      </c>
      <c r="AN40" s="1091">
        <f t="shared" si="13"/>
        <v>0</v>
      </c>
      <c r="AO40" s="1093">
        <f t="shared" si="13"/>
        <v>118.2</v>
      </c>
      <c r="AP40" s="1090">
        <f t="shared" si="13"/>
        <v>17.3</v>
      </c>
      <c r="AQ40" s="1093">
        <f t="shared" si="13"/>
        <v>17.3</v>
      </c>
      <c r="AR40" s="1090">
        <f t="shared" si="13"/>
        <v>0</v>
      </c>
      <c r="AS40" s="1091">
        <f t="shared" si="13"/>
        <v>96.4</v>
      </c>
      <c r="AT40" s="1091">
        <f t="shared" si="13"/>
        <v>7.6</v>
      </c>
      <c r="AU40" s="1091">
        <f t="shared" si="13"/>
        <v>0</v>
      </c>
      <c r="AV40" s="1093">
        <f t="shared" si="13"/>
        <v>104</v>
      </c>
      <c r="AW40" s="1090">
        <f t="shared" si="13"/>
        <v>0</v>
      </c>
      <c r="AX40" s="1091">
        <f t="shared" si="13"/>
        <v>0</v>
      </c>
      <c r="AY40" s="1091">
        <f t="shared" si="13"/>
        <v>17.3</v>
      </c>
      <c r="AZ40" s="1091">
        <f t="shared" si="13"/>
        <v>0</v>
      </c>
      <c r="BA40" s="1091">
        <f t="shared" si="13"/>
        <v>0</v>
      </c>
      <c r="BB40" s="1093">
        <f t="shared" si="13"/>
        <v>17.3</v>
      </c>
      <c r="BC40" s="1090">
        <f t="shared" si="13"/>
        <v>62.800000000000004</v>
      </c>
      <c r="BD40" s="1093">
        <f t="shared" si="13"/>
        <v>62.800000000000004</v>
      </c>
      <c r="BE40" s="1090">
        <f t="shared" si="13"/>
        <v>346</v>
      </c>
      <c r="BF40" s="1093">
        <f t="shared" si="13"/>
        <v>346</v>
      </c>
      <c r="BG40" s="1090">
        <f t="shared" si="13"/>
        <v>228.2</v>
      </c>
      <c r="BH40" s="1094"/>
      <c r="BI40" s="1093">
        <f t="shared" si="13"/>
        <v>228.2</v>
      </c>
      <c r="BJ40" s="1095">
        <f t="shared" si="13"/>
        <v>1850.7999999999997</v>
      </c>
    </row>
    <row r="41" spans="1:62" ht="18.75" customHeight="1">
      <c r="A41" s="1130" t="s">
        <v>84</v>
      </c>
      <c r="B41" s="1106" t="s">
        <v>40</v>
      </c>
      <c r="C41" s="1090"/>
      <c r="D41" s="1091"/>
      <c r="E41" s="1091">
        <v>71.599999999999994</v>
      </c>
      <c r="F41" s="1091">
        <v>238.2</v>
      </c>
      <c r="G41" s="1091"/>
      <c r="H41" s="1091"/>
      <c r="I41" s="1092">
        <f>SUM(C41:H41)</f>
        <v>309.79999999999995</v>
      </c>
      <c r="J41" s="1090"/>
      <c r="K41" s="1091"/>
      <c r="L41" s="1091">
        <v>14.1</v>
      </c>
      <c r="M41" s="1091"/>
      <c r="N41" s="1091">
        <v>5.9</v>
      </c>
      <c r="O41" s="1093">
        <f>SUM(J41:N41)</f>
        <v>20</v>
      </c>
      <c r="P41" s="1090"/>
      <c r="Q41" s="1091"/>
      <c r="R41" s="1091"/>
      <c r="S41" s="1091"/>
      <c r="T41" s="1091">
        <v>28.5</v>
      </c>
      <c r="U41" s="1091">
        <v>35.799999999999997</v>
      </c>
      <c r="V41" s="1091">
        <v>6.5</v>
      </c>
      <c r="W41" s="1091">
        <v>209.2</v>
      </c>
      <c r="X41" s="1091"/>
      <c r="Y41" s="1092">
        <f>SUM(P41:X41)</f>
        <v>280</v>
      </c>
      <c r="Z41" s="1090"/>
      <c r="AA41" s="1091"/>
      <c r="AB41" s="1091"/>
      <c r="AC41" s="1091"/>
      <c r="AD41" s="1091"/>
      <c r="AE41" s="1091">
        <v>201.7</v>
      </c>
      <c r="AF41" s="1091"/>
      <c r="AG41" s="1093">
        <f>SUM(Z41:AF41)</f>
        <v>201.7</v>
      </c>
      <c r="AH41" s="1090"/>
      <c r="AI41" s="1091">
        <v>656.3</v>
      </c>
      <c r="AJ41" s="1091"/>
      <c r="AK41" s="1091"/>
      <c r="AL41" s="1092">
        <f>SUM(AH41:AK41)</f>
        <v>656.3</v>
      </c>
      <c r="AM41" s="1090">
        <v>149.9</v>
      </c>
      <c r="AN41" s="1091"/>
      <c r="AO41" s="1093">
        <f>SUM(AM41:AN41)</f>
        <v>149.9</v>
      </c>
      <c r="AP41" s="1090">
        <v>45.3</v>
      </c>
      <c r="AQ41" s="1093">
        <f>AP41</f>
        <v>45.3</v>
      </c>
      <c r="AR41" s="1090"/>
      <c r="AS41" s="1091">
        <v>76.94</v>
      </c>
      <c r="AT41" s="1091">
        <v>17.86</v>
      </c>
      <c r="AU41" s="1091"/>
      <c r="AV41" s="1093">
        <f>SUM(AR41:AU41)</f>
        <v>94.8</v>
      </c>
      <c r="AW41" s="1090"/>
      <c r="AX41" s="1091"/>
      <c r="AY41" s="1091">
        <v>35.200000000000003</v>
      </c>
      <c r="AZ41" s="1091"/>
      <c r="BA41" s="1091"/>
      <c r="BB41" s="1093">
        <f>SUM(AW41:BA41)</f>
        <v>35.200000000000003</v>
      </c>
      <c r="BC41" s="1090">
        <v>166.8</v>
      </c>
      <c r="BD41" s="1093">
        <f>SUM(BC41:BC41)</f>
        <v>166.8</v>
      </c>
      <c r="BE41" s="1090">
        <v>345</v>
      </c>
      <c r="BF41" s="1093">
        <f>SUM(BE41:BE41)</f>
        <v>345</v>
      </c>
      <c r="BG41" s="1090">
        <v>514.4</v>
      </c>
      <c r="BH41" s="1094"/>
      <c r="BI41" s="1093">
        <f>SUM(BG41:BG41)</f>
        <v>514.4</v>
      </c>
      <c r="BJ41" s="1095">
        <f>SUM(I:I+O:O+Y:Y+AG:AG+AL:AL+AO:AO+AQ:AQ+AV:AV+BB:BB+BD:BD+BF:BF+BI:BI)</f>
        <v>2819.2000000000003</v>
      </c>
    </row>
    <row r="42" spans="1:62" ht="18.75" customHeight="1">
      <c r="A42" s="1131" t="s">
        <v>85</v>
      </c>
      <c r="B42" s="1106" t="s">
        <v>43</v>
      </c>
      <c r="C42" s="1090"/>
      <c r="D42" s="1091">
        <v>572.9</v>
      </c>
      <c r="E42" s="1091"/>
      <c r="F42" s="1091">
        <v>341.1</v>
      </c>
      <c r="G42" s="1091">
        <v>110.2</v>
      </c>
      <c r="H42" s="1091">
        <v>42.1</v>
      </c>
      <c r="I42" s="1092">
        <f>SUM(C42:H42)</f>
        <v>1066.3</v>
      </c>
      <c r="J42" s="1090"/>
      <c r="K42" s="1091"/>
      <c r="L42" s="1091">
        <v>1.5</v>
      </c>
      <c r="M42" s="1091">
        <v>15.5</v>
      </c>
      <c r="N42" s="1091">
        <v>15.4</v>
      </c>
      <c r="O42" s="1093">
        <f>SUM(J42:N42)</f>
        <v>32.4</v>
      </c>
      <c r="P42" s="1090"/>
      <c r="Q42" s="1091">
        <v>20.6</v>
      </c>
      <c r="R42" s="1091"/>
      <c r="S42" s="1091"/>
      <c r="T42" s="1091">
        <v>6.2</v>
      </c>
      <c r="U42" s="1091">
        <v>28.6</v>
      </c>
      <c r="V42" s="1091">
        <v>59.9</v>
      </c>
      <c r="W42" s="1091">
        <v>117.9</v>
      </c>
      <c r="X42" s="1091">
        <v>1167</v>
      </c>
      <c r="Y42" s="1092">
        <f>SUM(P42:X42)</f>
        <v>1400.2</v>
      </c>
      <c r="Z42" s="1090"/>
      <c r="AA42" s="1091"/>
      <c r="AB42" s="1091"/>
      <c r="AC42" s="1091">
        <v>6.5</v>
      </c>
      <c r="AD42" s="1091"/>
      <c r="AE42" s="1091">
        <v>168.1</v>
      </c>
      <c r="AF42" s="1091">
        <v>419.8</v>
      </c>
      <c r="AG42" s="1087">
        <f>SUM(Z42:AF42)</f>
        <v>594.4</v>
      </c>
      <c r="AH42" s="1084"/>
      <c r="AI42" s="1091">
        <v>3194.8</v>
      </c>
      <c r="AJ42" s="1091"/>
      <c r="AK42" s="1091"/>
      <c r="AL42" s="1092">
        <f>SUM(AH42:AK42)</f>
        <v>3194.8</v>
      </c>
      <c r="AM42" s="1090">
        <v>498.5</v>
      </c>
      <c r="AN42" s="1091"/>
      <c r="AO42" s="1093">
        <f>SUM(AM42:AN42)</f>
        <v>498.5</v>
      </c>
      <c r="AP42" s="1090">
        <v>175.1</v>
      </c>
      <c r="AQ42" s="1087">
        <f>AP42</f>
        <v>175.1</v>
      </c>
      <c r="AR42" s="1090">
        <v>12.3</v>
      </c>
      <c r="AS42" s="1091">
        <v>227.2</v>
      </c>
      <c r="AT42" s="1091">
        <v>336.9</v>
      </c>
      <c r="AU42" s="1091"/>
      <c r="AV42" s="1093">
        <f>SUM(AR42:AU42)</f>
        <v>576.4</v>
      </c>
      <c r="AW42" s="1090">
        <v>2.5</v>
      </c>
      <c r="AX42" s="1091">
        <v>6.6</v>
      </c>
      <c r="AY42" s="1091">
        <v>174.3</v>
      </c>
      <c r="AZ42" s="1091">
        <v>110.5</v>
      </c>
      <c r="BA42" s="1091">
        <v>50.3</v>
      </c>
      <c r="BB42" s="1093">
        <f>SUM(AW42:BA42)</f>
        <v>344.2</v>
      </c>
      <c r="BC42" s="1090">
        <v>399.3</v>
      </c>
      <c r="BD42" s="1093">
        <f>SUM(BC42:BC42)</f>
        <v>399.3</v>
      </c>
      <c r="BE42" s="1090">
        <v>1136.9000000000001</v>
      </c>
      <c r="BF42" s="1093">
        <f>SUM(BE42:BE42)</f>
        <v>1136.9000000000001</v>
      </c>
      <c r="BG42" s="1090">
        <v>458.5</v>
      </c>
      <c r="BH42" s="1094"/>
      <c r="BI42" s="1093">
        <f>SUM(BG42:BG42)</f>
        <v>458.5</v>
      </c>
      <c r="BJ42" s="1095">
        <f>SUM(I:I+O:O+Y:Y+AG:AG+AL:AL+AO:AO+AQ:AQ+AV:AV+BB:BB+BD:BD+BF:BF+BI:BI)</f>
        <v>9877</v>
      </c>
    </row>
    <row r="43" spans="1:62" ht="18.75" customHeight="1" thickBot="1">
      <c r="A43" s="1129" t="s">
        <v>54</v>
      </c>
      <c r="B43" s="1106" t="s">
        <v>304</v>
      </c>
      <c r="C43" s="1090">
        <v>5.4</v>
      </c>
      <c r="D43" s="1091"/>
      <c r="E43" s="1091"/>
      <c r="F43" s="1091">
        <v>167.4</v>
      </c>
      <c r="G43" s="1091">
        <v>5.9</v>
      </c>
      <c r="H43" s="1091"/>
      <c r="I43" s="1092">
        <f>SUM(C43:H43)</f>
        <v>178.70000000000002</v>
      </c>
      <c r="J43" s="1090"/>
      <c r="K43" s="1091"/>
      <c r="L43" s="1091"/>
      <c r="M43" s="1091"/>
      <c r="N43" s="1091">
        <v>9.1</v>
      </c>
      <c r="O43" s="1093">
        <f>SUM(J43:N43)</f>
        <v>9.1</v>
      </c>
      <c r="P43" s="1090"/>
      <c r="Q43" s="1091"/>
      <c r="R43" s="1091"/>
      <c r="S43" s="1091"/>
      <c r="T43" s="1091"/>
      <c r="U43" s="1091">
        <v>27.8</v>
      </c>
      <c r="V43" s="1091"/>
      <c r="W43" s="1091">
        <v>93</v>
      </c>
      <c r="X43" s="1091"/>
      <c r="Y43" s="1092">
        <f>SUM(P43:X43)</f>
        <v>120.8</v>
      </c>
      <c r="Z43" s="1090"/>
      <c r="AA43" s="1091"/>
      <c r="AB43" s="1091">
        <v>10.6</v>
      </c>
      <c r="AC43" s="1091"/>
      <c r="AD43" s="1091"/>
      <c r="AE43" s="1091">
        <v>70</v>
      </c>
      <c r="AF43" s="1091"/>
      <c r="AG43" s="1093">
        <f>SUM(Z43:AF43)</f>
        <v>80.599999999999994</v>
      </c>
      <c r="AH43" s="1084"/>
      <c r="AI43" s="1091">
        <v>238.4</v>
      </c>
      <c r="AJ43" s="1091"/>
      <c r="AK43" s="1091"/>
      <c r="AL43" s="1092">
        <f>SUM(AH43:AK43)</f>
        <v>238.4</v>
      </c>
      <c r="AM43" s="1090">
        <v>88.5</v>
      </c>
      <c r="AN43" s="1091"/>
      <c r="AO43" s="1093">
        <f>SUM(AM43:AN43)</f>
        <v>88.5</v>
      </c>
      <c r="AP43" s="1090">
        <v>2.1</v>
      </c>
      <c r="AQ43" s="1087">
        <f>AP43</f>
        <v>2.1</v>
      </c>
      <c r="AR43" s="1090"/>
      <c r="AS43" s="1091">
        <v>36.9</v>
      </c>
      <c r="AT43" s="1091">
        <v>12</v>
      </c>
      <c r="AU43" s="1091"/>
      <c r="AV43" s="1093">
        <f>SUM(AR43:AU43)</f>
        <v>48.9</v>
      </c>
      <c r="AW43" s="1090"/>
      <c r="AX43" s="1091">
        <v>20</v>
      </c>
      <c r="AY43" s="1091">
        <v>5</v>
      </c>
      <c r="AZ43" s="1091"/>
      <c r="BA43" s="1091"/>
      <c r="BB43" s="1093">
        <f>SUM(AW43:BA43)</f>
        <v>25</v>
      </c>
      <c r="BC43" s="1090">
        <v>29.4</v>
      </c>
      <c r="BD43" s="1093">
        <f>SUM(BC43:BC43)</f>
        <v>29.4</v>
      </c>
      <c r="BE43" s="1090">
        <v>165.4</v>
      </c>
      <c r="BF43" s="1093">
        <f>SUM(BE43:BE43)</f>
        <v>165.4</v>
      </c>
      <c r="BG43" s="1090">
        <v>252.1</v>
      </c>
      <c r="BH43" s="1094"/>
      <c r="BI43" s="1093">
        <f>SUM(BG43:BG43)</f>
        <v>252.1</v>
      </c>
      <c r="BJ43" s="1095">
        <f>SUM(I:I+O:O+Y:Y+AG:AG+AL:AL+AO:AO+AQ:AQ+AV:AV+BB:BB+BD:BD+BF:BF+BI:BI)</f>
        <v>1239</v>
      </c>
    </row>
    <row r="44" spans="1:62" s="1140" customFormat="1" ht="18.75" customHeight="1" thickBot="1">
      <c r="A44" s="1132" t="s">
        <v>1260</v>
      </c>
      <c r="B44" s="1133"/>
      <c r="C44" s="1134">
        <f t="shared" ref="C44:BJ44" si="14">C4+C5+C6+C7+C8+C9+C10+C11+C12+C14+C15+C17+C18+C19+C20+C22+C23+C24+C26+C27+C28+C30+C31+C32+C33+C35+C36+C38+C39+C41+C42+C43</f>
        <v>199.8</v>
      </c>
      <c r="D44" s="1135">
        <f t="shared" si="14"/>
        <v>1519.6</v>
      </c>
      <c r="E44" s="1135">
        <f t="shared" si="14"/>
        <v>299.5</v>
      </c>
      <c r="F44" s="1135">
        <f t="shared" si="14"/>
        <v>4161.2</v>
      </c>
      <c r="G44" s="1135">
        <f t="shared" si="14"/>
        <v>461.09999999999997</v>
      </c>
      <c r="H44" s="1135">
        <f t="shared" si="14"/>
        <v>84.7</v>
      </c>
      <c r="I44" s="1136">
        <f t="shared" si="14"/>
        <v>6725.9</v>
      </c>
      <c r="J44" s="1134">
        <f t="shared" si="14"/>
        <v>6.8</v>
      </c>
      <c r="K44" s="1135">
        <f t="shared" si="14"/>
        <v>2.1</v>
      </c>
      <c r="L44" s="1135">
        <f t="shared" si="14"/>
        <v>58.2</v>
      </c>
      <c r="M44" s="1135">
        <f t="shared" si="14"/>
        <v>43.5</v>
      </c>
      <c r="N44" s="1135">
        <f t="shared" si="14"/>
        <v>112.7</v>
      </c>
      <c r="O44" s="1137">
        <f t="shared" si="14"/>
        <v>223.3</v>
      </c>
      <c r="P44" s="1134">
        <f t="shared" si="14"/>
        <v>2.9</v>
      </c>
      <c r="Q44" s="1135">
        <f t="shared" si="14"/>
        <v>141.79999999999998</v>
      </c>
      <c r="R44" s="1135">
        <f t="shared" si="14"/>
        <v>54</v>
      </c>
      <c r="S44" s="1135">
        <f t="shared" si="14"/>
        <v>80.099999999999994</v>
      </c>
      <c r="T44" s="1135">
        <f t="shared" si="14"/>
        <v>267.5</v>
      </c>
      <c r="U44" s="1135">
        <f t="shared" si="14"/>
        <v>149.80000000000001</v>
      </c>
      <c r="V44" s="1135">
        <f t="shared" si="14"/>
        <v>275</v>
      </c>
      <c r="W44" s="1135">
        <f t="shared" si="14"/>
        <v>4340.7</v>
      </c>
      <c r="X44" s="1135">
        <f t="shared" si="14"/>
        <v>1973.6</v>
      </c>
      <c r="Y44" s="1135">
        <f t="shared" si="14"/>
        <v>7285.4000000000005</v>
      </c>
      <c r="Z44" s="1134">
        <f t="shared" si="14"/>
        <v>251.2</v>
      </c>
      <c r="AA44" s="1135">
        <f t="shared" si="14"/>
        <v>41</v>
      </c>
      <c r="AB44" s="1135">
        <f t="shared" si="14"/>
        <v>52</v>
      </c>
      <c r="AC44" s="1135">
        <f t="shared" si="14"/>
        <v>6.5</v>
      </c>
      <c r="AD44" s="1135">
        <f t="shared" si="14"/>
        <v>107.8</v>
      </c>
      <c r="AE44" s="1135">
        <f t="shared" si="14"/>
        <v>3089.4</v>
      </c>
      <c r="AF44" s="1135">
        <f t="shared" si="14"/>
        <v>2886.6000000000004</v>
      </c>
      <c r="AG44" s="1137">
        <f t="shared" si="14"/>
        <v>6434.5</v>
      </c>
      <c r="AH44" s="1134">
        <f t="shared" si="14"/>
        <v>0.9</v>
      </c>
      <c r="AI44" s="1135">
        <f t="shared" si="14"/>
        <v>11862.800000000001</v>
      </c>
      <c r="AJ44" s="1135">
        <f t="shared" si="14"/>
        <v>62.1</v>
      </c>
      <c r="AK44" s="1135">
        <f t="shared" si="14"/>
        <v>1.5</v>
      </c>
      <c r="AL44" s="1136">
        <f t="shared" si="14"/>
        <v>11927.300000000001</v>
      </c>
      <c r="AM44" s="1134">
        <f t="shared" si="14"/>
        <v>4319.2</v>
      </c>
      <c r="AN44" s="1135">
        <f t="shared" si="14"/>
        <v>111.7</v>
      </c>
      <c r="AO44" s="1137">
        <f t="shared" si="14"/>
        <v>4430.8999999999996</v>
      </c>
      <c r="AP44" s="1134">
        <f t="shared" si="14"/>
        <v>997.59999999999991</v>
      </c>
      <c r="AQ44" s="1137">
        <f t="shared" si="14"/>
        <v>997.59999999999991</v>
      </c>
      <c r="AR44" s="1134">
        <f t="shared" si="14"/>
        <v>12.3</v>
      </c>
      <c r="AS44" s="1135">
        <f t="shared" si="14"/>
        <v>1706.7400000000002</v>
      </c>
      <c r="AT44" s="1135">
        <f t="shared" si="14"/>
        <v>1020.5600000000001</v>
      </c>
      <c r="AU44" s="1135">
        <f t="shared" si="14"/>
        <v>52</v>
      </c>
      <c r="AV44" s="1137">
        <f t="shared" si="14"/>
        <v>2791.6000000000004</v>
      </c>
      <c r="AW44" s="1134">
        <f t="shared" si="14"/>
        <v>18.2</v>
      </c>
      <c r="AX44" s="1135">
        <f t="shared" si="14"/>
        <v>43.6</v>
      </c>
      <c r="AY44" s="1135">
        <f t="shared" si="14"/>
        <v>1166.7</v>
      </c>
      <c r="AZ44" s="1135">
        <f t="shared" si="14"/>
        <v>274</v>
      </c>
      <c r="BA44" s="1135">
        <f t="shared" si="14"/>
        <v>110</v>
      </c>
      <c r="BB44" s="1137">
        <f t="shared" si="14"/>
        <v>1612.4999999999998</v>
      </c>
      <c r="BC44" s="1134">
        <f t="shared" si="14"/>
        <v>4292.5999999999995</v>
      </c>
      <c r="BD44" s="1137">
        <f t="shared" si="14"/>
        <v>4292.5999999999995</v>
      </c>
      <c r="BE44" s="1134">
        <f t="shared" si="14"/>
        <v>6351.5</v>
      </c>
      <c r="BF44" s="1137">
        <f t="shared" si="14"/>
        <v>6351.5</v>
      </c>
      <c r="BG44" s="1134">
        <f t="shared" si="14"/>
        <v>4612.2000000000007</v>
      </c>
      <c r="BH44" s="1138">
        <f t="shared" si="14"/>
        <v>0</v>
      </c>
      <c r="BI44" s="1137">
        <f t="shared" si="14"/>
        <v>4612.2000000000007</v>
      </c>
      <c r="BJ44" s="1139">
        <f t="shared" si="14"/>
        <v>57685.19999999999</v>
      </c>
    </row>
    <row r="45" spans="1:62" ht="25.5" customHeight="1">
      <c r="C45" s="3919"/>
      <c r="D45" s="3919"/>
      <c r="E45" s="3919"/>
      <c r="F45" s="3919"/>
      <c r="G45" s="3919"/>
      <c r="H45" s="3919"/>
      <c r="I45" s="3919"/>
      <c r="J45" s="3919"/>
      <c r="K45" s="3919"/>
      <c r="L45" s="1141"/>
      <c r="M45" s="1141"/>
      <c r="P45" s="3919"/>
      <c r="Q45" s="3919"/>
      <c r="R45" s="3919"/>
      <c r="S45" s="3919"/>
      <c r="T45" s="3919"/>
      <c r="U45" s="3919"/>
      <c r="V45" s="3919"/>
      <c r="W45" s="3919"/>
      <c r="X45" s="3919"/>
      <c r="AH45" s="3919"/>
      <c r="AI45" s="3919"/>
      <c r="AJ45" s="3919"/>
      <c r="AK45" s="3919"/>
      <c r="AL45" s="3919"/>
      <c r="AM45" s="3919"/>
      <c r="AN45" s="3919"/>
      <c r="AO45" s="3919"/>
      <c r="AP45" s="3919"/>
      <c r="AW45" s="3919"/>
      <c r="AX45" s="3919"/>
      <c r="AY45" s="3919"/>
      <c r="AZ45" s="3919"/>
      <c r="BA45" s="3919"/>
      <c r="BB45" s="3919"/>
      <c r="BC45" s="3919"/>
      <c r="BD45" s="3919"/>
      <c r="BE45" s="3919"/>
    </row>
    <row r="46" spans="1:62" ht="15.65" customHeight="1"/>
    <row r="47" spans="1:62" ht="15.65" customHeight="1"/>
    <row r="48" spans="1:62" ht="15.65" customHeight="1"/>
    <row r="49" ht="15.65" customHeight="1"/>
    <row r="50" ht="15.65" customHeight="1"/>
    <row r="51" ht="15.65" customHeight="1"/>
    <row r="52" ht="15.65" customHeight="1"/>
    <row r="53" ht="15.65" customHeight="1"/>
    <row r="54" ht="15.65" customHeight="1"/>
    <row r="55" ht="15.65" customHeight="1"/>
    <row r="56" ht="15.65" customHeight="1"/>
    <row r="57" ht="15.65" customHeight="1"/>
    <row r="58" ht="15.65" customHeight="1"/>
    <row r="59" ht="15.65" customHeight="1"/>
    <row r="60" ht="15.65" customHeight="1"/>
    <row r="61" ht="15.65" customHeight="1"/>
    <row r="62" ht="15.65" customHeight="1"/>
    <row r="63" ht="15.65" customHeight="1"/>
    <row r="64" ht="15.65" customHeight="1"/>
    <row r="65" ht="15.65" customHeight="1"/>
    <row r="66" ht="15.65" customHeight="1"/>
    <row r="67" ht="15.65" customHeight="1"/>
    <row r="68" ht="15.65" customHeight="1"/>
    <row r="69" ht="15.65" customHeight="1"/>
    <row r="70" ht="15.65" customHeight="1"/>
    <row r="71" ht="15.65" customHeight="1"/>
    <row r="72" ht="15.65" customHeight="1"/>
    <row r="73" ht="15.65" customHeight="1"/>
    <row r="74" ht="15.65" customHeight="1"/>
    <row r="75" ht="15.65" customHeight="1"/>
    <row r="76" ht="15.65" customHeight="1"/>
    <row r="77" ht="15.65" customHeight="1"/>
    <row r="78" ht="15.65" customHeight="1"/>
    <row r="79" ht="15.65" customHeight="1"/>
    <row r="80" ht="15.65" customHeight="1"/>
    <row r="81" ht="15.65" customHeight="1"/>
    <row r="82" ht="15.65" customHeight="1"/>
    <row r="83" ht="15.65" customHeight="1"/>
    <row r="84" ht="15.65" customHeight="1"/>
    <row r="85" ht="15.65" customHeight="1"/>
    <row r="86" ht="15.65" customHeight="1"/>
    <row r="87" ht="15.65" customHeight="1"/>
    <row r="88" ht="15.65" customHeight="1"/>
    <row r="89" ht="15.65" customHeight="1"/>
    <row r="90" ht="15.65" customHeight="1"/>
    <row r="91" ht="15.65" customHeight="1"/>
    <row r="92" ht="15.65" customHeight="1"/>
    <row r="93" ht="15.65" customHeight="1"/>
    <row r="94" ht="15.65" customHeight="1"/>
    <row r="95" ht="15.65" customHeight="1"/>
    <row r="96" ht="15.65" customHeight="1"/>
    <row r="97" ht="15.65" customHeight="1"/>
    <row r="98" ht="15.65" customHeight="1"/>
    <row r="99" ht="15.65" customHeight="1"/>
    <row r="100" ht="15.65" customHeight="1"/>
    <row r="101" ht="15.65" customHeight="1"/>
    <row r="102" ht="15.65" customHeight="1"/>
    <row r="103" ht="15.65" customHeight="1"/>
    <row r="104" ht="15.65" customHeight="1"/>
    <row r="105" ht="15.65" customHeight="1"/>
    <row r="106" ht="15.65" customHeight="1"/>
    <row r="107" ht="15.65" customHeight="1"/>
    <row r="108" ht="15.65" customHeight="1"/>
    <row r="109" ht="15.65" customHeight="1"/>
    <row r="110" ht="15.65" customHeight="1"/>
    <row r="111" ht="15.65" customHeight="1"/>
    <row r="112" ht="15.65" customHeight="1"/>
    <row r="113" ht="15.65" customHeight="1"/>
    <row r="114" ht="15.65" customHeight="1"/>
    <row r="115" ht="15.65" customHeight="1"/>
    <row r="116" ht="15.65" customHeight="1"/>
    <row r="117" ht="15.65" customHeight="1"/>
    <row r="118" ht="15.65" customHeight="1"/>
    <row r="119" ht="15.65" customHeight="1"/>
    <row r="120" ht="15.65" customHeight="1"/>
    <row r="121" ht="15.65" customHeight="1"/>
    <row r="122" ht="15.65" customHeight="1"/>
    <row r="123" ht="15.65" customHeight="1"/>
    <row r="124" ht="15.65" customHeight="1"/>
    <row r="125" ht="15.65" customHeight="1"/>
    <row r="126" ht="15.65" customHeight="1"/>
    <row r="127" ht="15.65" customHeight="1"/>
    <row r="128" ht="15.65" customHeight="1"/>
    <row r="129" ht="15.65" customHeight="1"/>
    <row r="130" ht="15.65" customHeight="1"/>
    <row r="131" ht="15.65" customHeight="1"/>
    <row r="132" ht="15.65" customHeight="1"/>
    <row r="133" ht="15.65" customHeight="1"/>
    <row r="134" ht="15.65" customHeight="1"/>
    <row r="135" ht="15.65" customHeight="1"/>
    <row r="136" ht="15.65" customHeight="1"/>
    <row r="137" ht="15.65" customHeight="1"/>
    <row r="138" ht="15.65" customHeight="1"/>
    <row r="139" ht="15.65" customHeight="1"/>
    <row r="140" ht="15.65" customHeight="1"/>
    <row r="141" ht="15.65" customHeight="1"/>
    <row r="142" ht="15.65" customHeight="1"/>
    <row r="143" ht="15.65" customHeight="1"/>
    <row r="144" ht="15.65" customHeight="1"/>
    <row r="145" ht="15.65" customHeight="1"/>
    <row r="146" ht="15.65" customHeight="1"/>
    <row r="147" ht="15.65" customHeight="1"/>
    <row r="148" ht="15.65" customHeight="1"/>
    <row r="149" ht="15.65" customHeight="1"/>
    <row r="150" ht="15.65" customHeight="1"/>
    <row r="151" ht="15.65" customHeight="1"/>
    <row r="152" ht="15.65" customHeight="1"/>
    <row r="153" ht="15.65" customHeight="1"/>
    <row r="154" ht="15.65" customHeight="1"/>
    <row r="155" ht="15.65" customHeight="1"/>
    <row r="156" ht="15.65" customHeight="1"/>
    <row r="157" ht="15.65" customHeight="1"/>
    <row r="158" ht="15.65" customHeight="1"/>
    <row r="159" ht="15.65" customHeight="1"/>
    <row r="160" ht="15.65" customHeight="1"/>
    <row r="161" ht="15.65" customHeight="1"/>
    <row r="162" ht="15.65" customHeight="1"/>
    <row r="163" ht="15.65" customHeight="1"/>
    <row r="164" ht="15.65" customHeight="1"/>
    <row r="165" ht="15.65" customHeight="1"/>
    <row r="166" ht="15.65" customHeight="1"/>
    <row r="167" ht="15.65" customHeight="1"/>
    <row r="168" ht="15.65" customHeight="1"/>
    <row r="169" ht="15.65" customHeight="1"/>
    <row r="170" ht="15.65" customHeight="1"/>
    <row r="171" ht="15.65" customHeight="1"/>
    <row r="172" ht="15.6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1.15" customHeight="1"/>
    <row r="323" ht="11.15" customHeight="1"/>
    <row r="324" ht="11.15" customHeight="1"/>
    <row r="325" ht="11.15" customHeight="1"/>
    <row r="326" ht="11.15" customHeight="1"/>
    <row r="327" ht="11.15" customHeight="1"/>
    <row r="328" ht="11.15" customHeight="1"/>
    <row r="329" ht="11.15" customHeight="1"/>
    <row r="330" ht="11.15" customHeight="1"/>
    <row r="331" ht="11.15" customHeight="1"/>
    <row r="332" ht="11.15" customHeight="1"/>
    <row r="333" ht="11.15" customHeight="1"/>
    <row r="334" ht="11.15" customHeight="1"/>
    <row r="335" ht="11.15" customHeight="1"/>
    <row r="336" ht="11.15" customHeight="1"/>
    <row r="337" ht="11.15" customHeight="1"/>
    <row r="338" ht="11.15" customHeight="1"/>
    <row r="339" ht="11.15" customHeight="1"/>
    <row r="340" ht="11.15" customHeight="1"/>
    <row r="341" ht="11.15" customHeight="1"/>
    <row r="342" ht="11.15" customHeight="1"/>
    <row r="343" ht="11.15" customHeight="1"/>
    <row r="344" ht="11.15" customHeight="1"/>
    <row r="345" ht="11.15" customHeight="1"/>
    <row r="346" ht="11.15" customHeight="1"/>
    <row r="347" ht="11.15" customHeight="1"/>
    <row r="348" ht="11.15" customHeight="1"/>
    <row r="349" ht="11.15" customHeight="1"/>
    <row r="350" ht="11.15" customHeight="1"/>
    <row r="351" ht="11.15" customHeight="1"/>
    <row r="352" ht="11.15" customHeight="1"/>
    <row r="353" ht="11.15" customHeight="1"/>
    <row r="354" ht="11.15" customHeight="1"/>
    <row r="355" ht="11.15" customHeight="1"/>
    <row r="356" ht="11.15" customHeight="1"/>
    <row r="357" ht="11.15" customHeight="1"/>
    <row r="358" ht="11.15" customHeight="1"/>
    <row r="359" ht="11.15" customHeight="1"/>
    <row r="360" ht="11.15" customHeight="1"/>
    <row r="361" ht="11.15" customHeight="1"/>
    <row r="362" ht="11.15" customHeight="1"/>
    <row r="363" ht="11.15" customHeight="1"/>
    <row r="364" ht="11.15" customHeight="1"/>
    <row r="365" ht="11.15" customHeight="1"/>
    <row r="366" ht="11.15" customHeight="1"/>
    <row r="367" ht="11.15" customHeight="1"/>
    <row r="368" ht="11.15" customHeight="1"/>
    <row r="369" ht="11.15" customHeight="1"/>
    <row r="370" ht="11.15" customHeight="1"/>
    <row r="371" ht="11.15" customHeight="1"/>
    <row r="372" ht="11.15" customHeight="1"/>
    <row r="373" ht="11.15" customHeight="1"/>
    <row r="374" ht="11.15" customHeight="1"/>
    <row r="375" ht="11.15" customHeight="1"/>
    <row r="376" ht="11.15" customHeight="1"/>
    <row r="377" ht="11.15" customHeight="1"/>
    <row r="378" ht="11.15" customHeight="1"/>
    <row r="379" ht="11.15" customHeight="1"/>
    <row r="380" ht="11.15" customHeight="1"/>
    <row r="381" ht="11.15" customHeight="1"/>
    <row r="382" ht="11.15" customHeight="1"/>
    <row r="383" ht="11.15" customHeight="1"/>
    <row r="384" ht="11.15" customHeight="1"/>
    <row r="385" ht="11.15" customHeight="1"/>
    <row r="386" ht="11.15" customHeight="1"/>
    <row r="387" ht="11.15" customHeight="1"/>
    <row r="388" ht="11.15" customHeight="1"/>
    <row r="389" ht="11.15" customHeight="1"/>
    <row r="390" ht="11.15" customHeight="1"/>
    <row r="391" ht="11.15" customHeight="1"/>
    <row r="392" ht="11.15" customHeight="1"/>
    <row r="393" ht="11.15" customHeight="1"/>
    <row r="394" ht="11.15" customHeight="1"/>
    <row r="395" ht="11.15" customHeight="1"/>
    <row r="396" ht="11.15" customHeight="1"/>
    <row r="397" ht="11.15" customHeight="1"/>
    <row r="398" ht="11.15" customHeight="1"/>
    <row r="399" ht="11.15" customHeight="1"/>
    <row r="400" ht="11.15" customHeight="1"/>
    <row r="401" ht="11.15" customHeight="1"/>
    <row r="402" ht="11.15" customHeight="1"/>
    <row r="403" ht="11.15" customHeight="1"/>
    <row r="404" ht="11.15" customHeight="1"/>
    <row r="405" ht="11.15" customHeight="1"/>
    <row r="406" ht="11.15" customHeight="1"/>
    <row r="407" ht="11.15" customHeight="1"/>
    <row r="408" ht="11.15" customHeight="1"/>
    <row r="409" ht="11.15" customHeight="1"/>
    <row r="410" ht="11.15" customHeight="1"/>
    <row r="411" ht="11.15" customHeight="1"/>
    <row r="412" ht="11.15" customHeight="1"/>
    <row r="413" ht="11.15" customHeight="1"/>
    <row r="414" ht="11.15" customHeight="1"/>
    <row r="415" ht="11.15" customHeight="1"/>
    <row r="416" ht="11.15" customHeight="1"/>
    <row r="417" ht="11.15" customHeight="1"/>
    <row r="418" ht="11.15" customHeight="1"/>
    <row r="419" ht="11.15" customHeight="1"/>
    <row r="420" ht="11.15" customHeight="1"/>
    <row r="421" ht="11.15" customHeight="1"/>
    <row r="422" ht="11.15" customHeight="1"/>
    <row r="423" ht="11.15" customHeight="1"/>
    <row r="424" ht="11.15" customHeight="1"/>
    <row r="425" ht="11.15" customHeight="1"/>
    <row r="426" ht="11.15" customHeight="1"/>
    <row r="427" ht="11.15" customHeight="1"/>
    <row r="428" ht="11.15" customHeight="1"/>
    <row r="429" ht="11.15" customHeight="1"/>
    <row r="430" ht="11.15" customHeight="1"/>
    <row r="431" ht="11.15" customHeight="1"/>
    <row r="432" ht="11.15" customHeight="1"/>
    <row r="433" ht="11.15" customHeight="1"/>
    <row r="434" ht="11.15" customHeight="1"/>
    <row r="435" ht="11.15" customHeight="1"/>
    <row r="436" ht="11.15" customHeight="1"/>
    <row r="437" ht="11.15" customHeight="1"/>
    <row r="438" ht="11.15" customHeight="1"/>
    <row r="439" ht="11.15" customHeight="1"/>
    <row r="440" ht="11.15" customHeight="1"/>
    <row r="441" ht="11.15" customHeight="1"/>
    <row r="442" ht="11.15" customHeight="1"/>
    <row r="443" ht="11.15" customHeight="1"/>
    <row r="444" ht="11.15" customHeight="1"/>
    <row r="445" ht="11.15" customHeight="1"/>
    <row r="446" ht="11.15" customHeight="1"/>
    <row r="447" ht="11.15" customHeight="1"/>
  </sheetData>
  <mergeCells count="26">
    <mergeCell ref="AH45:AP45"/>
    <mergeCell ref="AW45:BE45"/>
    <mergeCell ref="A27:A29"/>
    <mergeCell ref="A31:A34"/>
    <mergeCell ref="A35:A37"/>
    <mergeCell ref="A38:A40"/>
    <mergeCell ref="C45:K45"/>
    <mergeCell ref="P45:X45"/>
    <mergeCell ref="BG2:BI2"/>
    <mergeCell ref="BJ2:BJ3"/>
    <mergeCell ref="A11:A13"/>
    <mergeCell ref="A14:A16"/>
    <mergeCell ref="A17:A21"/>
    <mergeCell ref="BC2:BD2"/>
    <mergeCell ref="BE2:BF2"/>
    <mergeCell ref="A23:A25"/>
    <mergeCell ref="AH2:AL2"/>
    <mergeCell ref="AM2:AO2"/>
    <mergeCell ref="AR2:AV2"/>
    <mergeCell ref="AW2:BB2"/>
    <mergeCell ref="A2:A3"/>
    <mergeCell ref="B2:B3"/>
    <mergeCell ref="C2:I2"/>
    <mergeCell ref="J2:O2"/>
    <mergeCell ref="P2:Y2"/>
    <mergeCell ref="Z2:AG2"/>
  </mergeCells>
  <phoneticPr fontId="1"/>
  <printOptions horizontalCentered="1" verticalCentered="1"/>
  <pageMargins left="0.39370078740157483" right="0.39370078740157483" top="0" bottom="0" header="0.39370078740157483" footer="0.39370078740157483"/>
  <pageSetup paperSize="9" scale="92" firstPageNumber="0" orientation="portrait" r:id="rId1"/>
  <headerFooter alignWithMargins="0">
    <oddHeader>&amp;C&amp;"ＭＳ Ｐゴシック,標準"&amp;18　</oddHeader>
  </headerFooter>
  <colBreaks count="3" manualBreakCount="3">
    <brk id="15" max="1048575" man="1"/>
    <brk id="33" max="1048575" man="1"/>
    <brk id="48"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980FA-9640-4C06-A90A-017D260C350B}">
  <sheetPr transitionEvaluation="1"/>
  <dimension ref="A1:K62"/>
  <sheetViews>
    <sheetView view="pageBreakPreview" zoomScale="40" zoomScaleNormal="50" zoomScaleSheetLayoutView="40" workbookViewId="0">
      <selection activeCell="K64" sqref="K64"/>
    </sheetView>
  </sheetViews>
  <sheetFormatPr defaultColWidth="11.54296875" defaultRowHeight="35.15" customHeight="1"/>
  <cols>
    <col min="1" max="1" width="24.81640625" style="1143" customWidth="1"/>
    <col min="2" max="2" width="17.7265625" style="1143" customWidth="1"/>
    <col min="3" max="6" width="18.08984375" style="1143" customWidth="1"/>
    <col min="7" max="7" width="19.1796875" style="1143" customWidth="1"/>
    <col min="8" max="9" width="18.08984375" style="1143" customWidth="1"/>
    <col min="10" max="10" width="18.08984375" style="1144" customWidth="1"/>
    <col min="11" max="11" width="19.453125" style="1145" customWidth="1"/>
    <col min="12" max="13" width="15.90625" style="1143" customWidth="1"/>
    <col min="14" max="16384" width="11.54296875" style="1143"/>
  </cols>
  <sheetData>
    <row r="1" spans="1:11" ht="35.15" customHeight="1">
      <c r="A1" s="1142" t="s">
        <v>1303</v>
      </c>
    </row>
    <row r="2" spans="1:11" ht="30" customHeight="1" thickBot="1">
      <c r="A2" s="1146"/>
      <c r="B2" s="1146"/>
      <c r="C2" s="1146"/>
      <c r="D2" s="1146"/>
      <c r="E2" s="1146"/>
      <c r="F2" s="1146"/>
      <c r="G2" s="1146"/>
      <c r="H2" s="1146"/>
      <c r="I2" s="1147"/>
      <c r="J2" s="1148"/>
      <c r="K2" s="1148" t="s">
        <v>426</v>
      </c>
    </row>
    <row r="3" spans="1:11" s="1154" customFormat="1" ht="37" customHeight="1" thickBot="1">
      <c r="A3" s="1149" t="s">
        <v>1304</v>
      </c>
      <c r="B3" s="1150" t="s">
        <v>224</v>
      </c>
      <c r="C3" s="3920" t="s">
        <v>1305</v>
      </c>
      <c r="D3" s="3921"/>
      <c r="E3" s="3921"/>
      <c r="F3" s="3922"/>
      <c r="G3" s="1151" t="s">
        <v>1306</v>
      </c>
      <c r="H3" s="1151" t="s">
        <v>1197</v>
      </c>
      <c r="I3" s="1150" t="s">
        <v>1198</v>
      </c>
      <c r="J3" s="1152" t="s">
        <v>1199</v>
      </c>
      <c r="K3" s="1153" t="s">
        <v>1307</v>
      </c>
    </row>
    <row r="4" spans="1:11" s="1154" customFormat="1" ht="37" customHeight="1">
      <c r="A4" s="1155" t="s">
        <v>250</v>
      </c>
      <c r="B4" s="1156" t="s">
        <v>251</v>
      </c>
      <c r="C4" s="1157" t="s">
        <v>1308</v>
      </c>
      <c r="D4" s="1158"/>
      <c r="E4" s="1158"/>
      <c r="F4" s="1158"/>
      <c r="G4" s="1159">
        <v>70.400000000000006</v>
      </c>
      <c r="H4" s="1160">
        <v>26891</v>
      </c>
      <c r="I4" s="1160">
        <v>35096</v>
      </c>
      <c r="J4" s="1161" t="s">
        <v>1309</v>
      </c>
      <c r="K4" s="1162"/>
    </row>
    <row r="5" spans="1:11" s="1154" customFormat="1" ht="37" customHeight="1">
      <c r="A5" s="3923" t="s">
        <v>253</v>
      </c>
      <c r="B5" s="3925" t="s">
        <v>254</v>
      </c>
      <c r="C5" s="1157" t="s">
        <v>1308</v>
      </c>
      <c r="D5" s="1158"/>
      <c r="E5" s="1158"/>
      <c r="F5" s="1158"/>
      <c r="G5" s="1159">
        <v>480.3</v>
      </c>
      <c r="H5" s="3927">
        <v>26577</v>
      </c>
      <c r="I5" s="3927">
        <v>39444</v>
      </c>
      <c r="J5" s="3933" t="s">
        <v>1310</v>
      </c>
      <c r="K5" s="3929"/>
    </row>
    <row r="6" spans="1:11" s="1154" customFormat="1" ht="37" customHeight="1">
      <c r="A6" s="3924"/>
      <c r="B6" s="3926"/>
      <c r="C6" s="1157" t="s">
        <v>1311</v>
      </c>
      <c r="D6" s="1158"/>
      <c r="E6" s="1158"/>
      <c r="F6" s="1158"/>
      <c r="G6" s="1159">
        <v>117</v>
      </c>
      <c r="H6" s="3928"/>
      <c r="I6" s="3928"/>
      <c r="J6" s="3934"/>
      <c r="K6" s="3930"/>
    </row>
    <row r="7" spans="1:11" s="1154" customFormat="1" ht="37" customHeight="1">
      <c r="A7" s="3931" t="s">
        <v>810</v>
      </c>
      <c r="B7" s="3925" t="s">
        <v>265</v>
      </c>
      <c r="C7" s="1157" t="s">
        <v>1312</v>
      </c>
      <c r="D7" s="1158"/>
      <c r="E7" s="1158"/>
      <c r="F7" s="1158"/>
      <c r="G7" s="1159">
        <v>30.8</v>
      </c>
      <c r="H7" s="3927">
        <v>26890</v>
      </c>
      <c r="I7" s="3927">
        <v>42682</v>
      </c>
      <c r="J7" s="3933" t="s">
        <v>1313</v>
      </c>
      <c r="K7" s="3929"/>
    </row>
    <row r="8" spans="1:11" s="1154" customFormat="1" ht="37" customHeight="1">
      <c r="A8" s="3932"/>
      <c r="B8" s="3926"/>
      <c r="C8" s="1157" t="s">
        <v>1314</v>
      </c>
      <c r="D8" s="1158"/>
      <c r="E8" s="1158"/>
      <c r="F8" s="1158"/>
      <c r="G8" s="1159">
        <v>43</v>
      </c>
      <c r="H8" s="3928"/>
      <c r="I8" s="3928"/>
      <c r="J8" s="3934"/>
      <c r="K8" s="3930"/>
    </row>
    <row r="9" spans="1:11" s="1154" customFormat="1" ht="37" customHeight="1">
      <c r="A9" s="1155" t="s">
        <v>811</v>
      </c>
      <c r="B9" s="1156" t="s">
        <v>271</v>
      </c>
      <c r="C9" s="1157" t="s">
        <v>1314</v>
      </c>
      <c r="D9" s="1158"/>
      <c r="E9" s="1158"/>
      <c r="F9" s="1158"/>
      <c r="G9" s="1159">
        <v>316.8</v>
      </c>
      <c r="H9" s="1163">
        <v>39741</v>
      </c>
      <c r="I9" s="1163">
        <v>40631</v>
      </c>
      <c r="J9" s="1164" t="s">
        <v>1315</v>
      </c>
      <c r="K9" s="1165"/>
    </row>
    <row r="10" spans="1:11" s="1154" customFormat="1" ht="37" customHeight="1">
      <c r="A10" s="1155" t="s">
        <v>274</v>
      </c>
      <c r="B10" s="1156" t="s">
        <v>275</v>
      </c>
      <c r="C10" s="1157" t="s">
        <v>1316</v>
      </c>
      <c r="D10" s="1158"/>
      <c r="E10" s="1158"/>
      <c r="F10" s="1158"/>
      <c r="G10" s="1159">
        <v>34.700000000000003</v>
      </c>
      <c r="H10" s="1163">
        <v>44186</v>
      </c>
      <c r="I10" s="1163">
        <v>44186</v>
      </c>
      <c r="J10" s="1164" t="s">
        <v>1317</v>
      </c>
      <c r="K10" s="1165"/>
    </row>
    <row r="11" spans="1:11" s="1154" customFormat="1" ht="37" customHeight="1">
      <c r="A11" s="3935" t="s">
        <v>1234</v>
      </c>
      <c r="B11" s="3936" t="s">
        <v>1235</v>
      </c>
      <c r="C11" s="1157" t="s">
        <v>1312</v>
      </c>
      <c r="D11" s="1158"/>
      <c r="E11" s="1158"/>
      <c r="F11" s="1158"/>
      <c r="G11" s="1159">
        <v>36</v>
      </c>
      <c r="H11" s="1163">
        <v>35034</v>
      </c>
      <c r="I11" s="1163">
        <f>H11</f>
        <v>35034</v>
      </c>
      <c r="J11" s="1164" t="s">
        <v>1318</v>
      </c>
      <c r="K11" s="1165"/>
    </row>
    <row r="12" spans="1:11" s="1154" customFormat="1" ht="37" customHeight="1">
      <c r="A12" s="3935"/>
      <c r="B12" s="3936"/>
      <c r="C12" s="1157" t="s">
        <v>1319</v>
      </c>
      <c r="D12" s="1158"/>
      <c r="E12" s="1158"/>
      <c r="F12" s="1158"/>
      <c r="G12" s="1159">
        <v>1417</v>
      </c>
      <c r="H12" s="1163">
        <v>41204</v>
      </c>
      <c r="I12" s="1163">
        <v>43461</v>
      </c>
      <c r="J12" s="1164" t="s">
        <v>1320</v>
      </c>
      <c r="K12" s="1165"/>
    </row>
    <row r="13" spans="1:11" s="1154" customFormat="1" ht="37" customHeight="1">
      <c r="A13" s="3935" t="s">
        <v>1321</v>
      </c>
      <c r="B13" s="3936" t="s">
        <v>1163</v>
      </c>
      <c r="C13" s="1157" t="s">
        <v>1322</v>
      </c>
      <c r="D13" s="1158"/>
      <c r="E13" s="1158"/>
      <c r="F13" s="1158"/>
      <c r="G13" s="1159">
        <v>152.9</v>
      </c>
      <c r="H13" s="3937" t="s">
        <v>1323</v>
      </c>
      <c r="I13" s="3927">
        <v>45520</v>
      </c>
      <c r="J13" s="3933" t="s">
        <v>1324</v>
      </c>
      <c r="K13" s="3929"/>
    </row>
    <row r="14" spans="1:11" s="1154" customFormat="1" ht="37" customHeight="1">
      <c r="A14" s="3935"/>
      <c r="B14" s="3936"/>
      <c r="C14" s="1157" t="s">
        <v>1314</v>
      </c>
      <c r="D14" s="1158"/>
      <c r="E14" s="1158"/>
      <c r="F14" s="1158"/>
      <c r="G14" s="1159">
        <v>1680</v>
      </c>
      <c r="H14" s="3938"/>
      <c r="I14" s="3928"/>
      <c r="J14" s="3934"/>
      <c r="K14" s="3930"/>
    </row>
    <row r="15" spans="1:11" s="1154" customFormat="1" ht="37" customHeight="1">
      <c r="A15" s="3935" t="s">
        <v>1240</v>
      </c>
      <c r="B15" s="3925" t="s">
        <v>283</v>
      </c>
      <c r="C15" s="1157" t="s">
        <v>1322</v>
      </c>
      <c r="D15" s="1158"/>
      <c r="E15" s="1158"/>
      <c r="F15" s="1158"/>
      <c r="G15" s="1159">
        <v>11</v>
      </c>
      <c r="H15" s="3927">
        <v>27039</v>
      </c>
      <c r="I15" s="3927">
        <v>43087</v>
      </c>
      <c r="J15" s="3933" t="s">
        <v>1325</v>
      </c>
      <c r="K15" s="3929"/>
    </row>
    <row r="16" spans="1:11" s="1154" customFormat="1" ht="37" customHeight="1">
      <c r="A16" s="3935"/>
      <c r="B16" s="3940"/>
      <c r="C16" s="1157" t="s">
        <v>1308</v>
      </c>
      <c r="D16" s="1158"/>
      <c r="E16" s="1158"/>
      <c r="F16" s="1158"/>
      <c r="G16" s="1159">
        <v>7.5</v>
      </c>
      <c r="H16" s="3941"/>
      <c r="I16" s="3941"/>
      <c r="J16" s="3942"/>
      <c r="K16" s="3943"/>
    </row>
    <row r="17" spans="1:11" s="1154" customFormat="1" ht="37" customHeight="1">
      <c r="A17" s="3935"/>
      <c r="B17" s="3940"/>
      <c r="C17" s="1157" t="s">
        <v>1314</v>
      </c>
      <c r="D17" s="1158"/>
      <c r="E17" s="1158"/>
      <c r="F17" s="1158"/>
      <c r="G17" s="1159">
        <v>172</v>
      </c>
      <c r="H17" s="3941"/>
      <c r="I17" s="3941"/>
      <c r="J17" s="3942"/>
      <c r="K17" s="3943"/>
    </row>
    <row r="18" spans="1:11" s="1154" customFormat="1" ht="37" customHeight="1">
      <c r="A18" s="3935"/>
      <c r="B18" s="3926"/>
      <c r="C18" s="1157" t="s">
        <v>1326</v>
      </c>
      <c r="D18" s="1158"/>
      <c r="E18" s="1158"/>
      <c r="F18" s="1158"/>
      <c r="G18" s="1159">
        <v>27</v>
      </c>
      <c r="H18" s="3928"/>
      <c r="I18" s="3928"/>
      <c r="J18" s="3934"/>
      <c r="K18" s="3930"/>
    </row>
    <row r="19" spans="1:11" s="1154" customFormat="1" ht="37" customHeight="1">
      <c r="A19" s="3935"/>
      <c r="B19" s="3936" t="s">
        <v>285</v>
      </c>
      <c r="C19" s="1157" t="s">
        <v>1322</v>
      </c>
      <c r="D19" s="1158"/>
      <c r="E19" s="1158"/>
      <c r="F19" s="1158"/>
      <c r="G19" s="1159">
        <v>9.8000000000000007</v>
      </c>
      <c r="H19" s="3944">
        <v>28045</v>
      </c>
      <c r="I19" s="3927">
        <v>43191</v>
      </c>
      <c r="J19" s="3933" t="s">
        <v>1327</v>
      </c>
      <c r="K19" s="3929"/>
    </row>
    <row r="20" spans="1:11" s="1154" customFormat="1" ht="37" customHeight="1">
      <c r="A20" s="3939"/>
      <c r="B20" s="3936"/>
      <c r="C20" s="1157" t="s">
        <v>1312</v>
      </c>
      <c r="D20" s="1158"/>
      <c r="E20" s="1158"/>
      <c r="F20" s="1158"/>
      <c r="G20" s="1159">
        <v>130</v>
      </c>
      <c r="H20" s="3945"/>
      <c r="I20" s="3928"/>
      <c r="J20" s="3934"/>
      <c r="K20" s="3930"/>
    </row>
    <row r="21" spans="1:11" s="1154" customFormat="1" ht="37" customHeight="1">
      <c r="A21" s="1166" t="s">
        <v>1328</v>
      </c>
      <c r="B21" s="1156" t="s">
        <v>1243</v>
      </c>
      <c r="C21" s="1157" t="s">
        <v>1314</v>
      </c>
      <c r="D21" s="1158"/>
      <c r="E21" s="1158"/>
      <c r="F21" s="1158"/>
      <c r="G21" s="1159">
        <v>181.5</v>
      </c>
      <c r="H21" s="1163">
        <v>40998</v>
      </c>
      <c r="I21" s="1163">
        <v>43552</v>
      </c>
      <c r="J21" s="1164" t="s">
        <v>1329</v>
      </c>
      <c r="K21" s="1165"/>
    </row>
    <row r="22" spans="1:11" s="1154" customFormat="1" ht="37" customHeight="1">
      <c r="A22" s="1167" t="s">
        <v>1330</v>
      </c>
      <c r="B22" s="1156" t="s">
        <v>289</v>
      </c>
      <c r="C22" s="1157" t="s">
        <v>1322</v>
      </c>
      <c r="D22" s="1158"/>
      <c r="E22" s="1158"/>
      <c r="F22" s="1158"/>
      <c r="G22" s="1159">
        <v>125</v>
      </c>
      <c r="H22" s="1163">
        <v>30956</v>
      </c>
      <c r="I22" s="1163">
        <v>30956</v>
      </c>
      <c r="J22" s="1164" t="s">
        <v>1331</v>
      </c>
      <c r="K22" s="1165"/>
    </row>
    <row r="23" spans="1:11" s="1154" customFormat="1" ht="37" customHeight="1">
      <c r="A23" s="3923" t="s">
        <v>1249</v>
      </c>
      <c r="B23" s="3925" t="s">
        <v>820</v>
      </c>
      <c r="C23" s="1157" t="s">
        <v>1322</v>
      </c>
      <c r="D23" s="1158"/>
      <c r="E23" s="1158"/>
      <c r="F23" s="1158"/>
      <c r="G23" s="1159">
        <v>25</v>
      </c>
      <c r="H23" s="3927">
        <v>27119</v>
      </c>
      <c r="I23" s="3927">
        <v>39497</v>
      </c>
      <c r="J23" s="3933" t="s">
        <v>1332</v>
      </c>
      <c r="K23" s="3929"/>
    </row>
    <row r="24" spans="1:11" s="1154" customFormat="1" ht="37" customHeight="1">
      <c r="A24" s="3946"/>
      <c r="B24" s="3940"/>
      <c r="C24" s="1157" t="s">
        <v>1312</v>
      </c>
      <c r="D24" s="1158"/>
      <c r="E24" s="1158"/>
      <c r="F24" s="1158"/>
      <c r="G24" s="1159">
        <v>26.4</v>
      </c>
      <c r="H24" s="3941"/>
      <c r="I24" s="3941"/>
      <c r="J24" s="3942"/>
      <c r="K24" s="3943"/>
    </row>
    <row r="25" spans="1:11" s="1154" customFormat="1" ht="37" customHeight="1">
      <c r="A25" s="3946"/>
      <c r="B25" s="3926"/>
      <c r="C25" s="1157" t="s">
        <v>1314</v>
      </c>
      <c r="D25" s="1158"/>
      <c r="E25" s="1158"/>
      <c r="F25" s="1158"/>
      <c r="G25" s="1159">
        <v>219</v>
      </c>
      <c r="H25" s="3928"/>
      <c r="I25" s="3928"/>
      <c r="J25" s="3934"/>
      <c r="K25" s="3930"/>
    </row>
    <row r="26" spans="1:11" s="1154" customFormat="1" ht="37" customHeight="1">
      <c r="A26" s="1166" t="s">
        <v>1253</v>
      </c>
      <c r="B26" s="1156" t="s">
        <v>295</v>
      </c>
      <c r="C26" s="1157" t="s">
        <v>1333</v>
      </c>
      <c r="D26" s="1158"/>
      <c r="E26" s="1158"/>
      <c r="F26" s="1158"/>
      <c r="G26" s="1159">
        <v>4.3</v>
      </c>
      <c r="H26" s="1163">
        <v>42815</v>
      </c>
      <c r="I26" s="1163">
        <v>42815</v>
      </c>
      <c r="J26" s="1164" t="s">
        <v>1315</v>
      </c>
      <c r="K26" s="1165"/>
    </row>
    <row r="27" spans="1:11" s="1154" customFormat="1" ht="37" customHeight="1">
      <c r="A27" s="3935" t="s">
        <v>84</v>
      </c>
      <c r="B27" s="3936" t="s">
        <v>40</v>
      </c>
      <c r="C27" s="1157" t="s">
        <v>1334</v>
      </c>
      <c r="D27" s="1158"/>
      <c r="E27" s="1158"/>
      <c r="F27" s="1158"/>
      <c r="G27" s="1159">
        <v>331</v>
      </c>
      <c r="H27" s="1168">
        <v>27169</v>
      </c>
      <c r="I27" s="1168">
        <v>35020</v>
      </c>
      <c r="J27" s="1169" t="s">
        <v>1335</v>
      </c>
      <c r="K27" s="3929"/>
    </row>
    <row r="28" spans="1:11" s="1154" customFormat="1" ht="37" customHeight="1">
      <c r="A28" s="3935"/>
      <c r="B28" s="3936"/>
      <c r="C28" s="1157" t="s">
        <v>1336</v>
      </c>
      <c r="D28" s="1158"/>
      <c r="E28" s="1158"/>
      <c r="F28" s="1158"/>
      <c r="G28" s="1159">
        <v>25</v>
      </c>
      <c r="H28" s="1168">
        <v>27120</v>
      </c>
      <c r="I28" s="1168">
        <v>27120</v>
      </c>
      <c r="J28" s="1169" t="s">
        <v>1337</v>
      </c>
      <c r="K28" s="3930"/>
    </row>
    <row r="29" spans="1:11" s="1154" customFormat="1" ht="37" customHeight="1">
      <c r="A29" s="3923" t="s">
        <v>85</v>
      </c>
      <c r="B29" s="3925" t="s">
        <v>43</v>
      </c>
      <c r="C29" s="1157" t="s">
        <v>1334</v>
      </c>
      <c r="D29" s="1158"/>
      <c r="E29" s="1158"/>
      <c r="F29" s="1158"/>
      <c r="G29" s="1170">
        <v>47</v>
      </c>
      <c r="H29" s="3947" t="s">
        <v>1338</v>
      </c>
      <c r="I29" s="3927">
        <v>44278</v>
      </c>
      <c r="J29" s="3933" t="s">
        <v>1339</v>
      </c>
      <c r="K29" s="3929"/>
    </row>
    <row r="30" spans="1:11" s="1154" customFormat="1" ht="37" customHeight="1">
      <c r="A30" s="3946"/>
      <c r="B30" s="3940"/>
      <c r="C30" s="1157" t="s">
        <v>1340</v>
      </c>
      <c r="D30" s="1158"/>
      <c r="E30" s="1158"/>
      <c r="F30" s="1158"/>
      <c r="G30" s="1170">
        <v>41</v>
      </c>
      <c r="H30" s="3948"/>
      <c r="I30" s="3941"/>
      <c r="J30" s="3942"/>
      <c r="K30" s="3943"/>
    </row>
    <row r="31" spans="1:11" s="1154" customFormat="1" ht="37" customHeight="1">
      <c r="A31" s="3946"/>
      <c r="B31" s="3940"/>
      <c r="C31" s="1157" t="s">
        <v>1341</v>
      </c>
      <c r="D31" s="1158"/>
      <c r="E31" s="1158"/>
      <c r="F31" s="1158"/>
      <c r="G31" s="1170">
        <v>387.6</v>
      </c>
      <c r="H31" s="3948"/>
      <c r="I31" s="3941"/>
      <c r="J31" s="3942"/>
      <c r="K31" s="3943"/>
    </row>
    <row r="32" spans="1:11" s="1154" customFormat="1" ht="37" customHeight="1" thickBot="1">
      <c r="A32" s="3946"/>
      <c r="B32" s="3940"/>
      <c r="C32" s="1171" t="s">
        <v>1342</v>
      </c>
      <c r="D32" s="1172"/>
      <c r="E32" s="1172"/>
      <c r="F32" s="1172"/>
      <c r="G32" s="1173">
        <v>9.6999999999999993</v>
      </c>
      <c r="H32" s="3949"/>
      <c r="I32" s="3950"/>
      <c r="J32" s="3951"/>
      <c r="K32" s="3952"/>
    </row>
    <row r="33" spans="1:11" s="1154" customFormat="1" ht="37" customHeight="1" thickTop="1" thickBot="1">
      <c r="A33" s="1174" t="s">
        <v>1343</v>
      </c>
      <c r="B33" s="1175">
        <f>COUNTA(B4:B32)</f>
        <v>15</v>
      </c>
      <c r="C33" s="3953">
        <f>COUNTA(C4:C32)</f>
        <v>29</v>
      </c>
      <c r="D33" s="3954"/>
      <c r="E33" s="3954"/>
      <c r="F33" s="3955"/>
      <c r="G33" s="1176">
        <f>SUM(G4:G32)</f>
        <v>6158.7</v>
      </c>
      <c r="H33" s="1174"/>
      <c r="I33" s="1177"/>
      <c r="J33" s="1178"/>
      <c r="K33" s="1178"/>
    </row>
    <row r="34" spans="1:11" ht="30" customHeight="1" thickTop="1">
      <c r="A34" s="1179"/>
      <c r="B34" s="1179"/>
      <c r="C34" s="1180"/>
      <c r="D34" s="1181"/>
      <c r="E34" s="1179"/>
      <c r="F34" s="1179"/>
      <c r="G34" s="1182"/>
      <c r="H34" s="1179"/>
      <c r="I34" s="1181"/>
      <c r="J34" s="1181"/>
      <c r="K34" s="1181"/>
    </row>
    <row r="35" spans="1:11" ht="30" customHeight="1"/>
    <row r="36" spans="1:11" ht="36" customHeight="1">
      <c r="A36" s="1142" t="s">
        <v>1344</v>
      </c>
    </row>
    <row r="37" spans="1:11" ht="30" customHeight="1" thickBot="1">
      <c r="A37" s="1146"/>
      <c r="B37" s="1146"/>
      <c r="C37" s="1146"/>
      <c r="D37" s="1146"/>
      <c r="E37" s="1146"/>
      <c r="F37" s="1146"/>
      <c r="G37" s="1146"/>
      <c r="H37" s="1146"/>
      <c r="I37" s="1183"/>
      <c r="J37" s="1148"/>
      <c r="K37" s="1148" t="s">
        <v>426</v>
      </c>
    </row>
    <row r="38" spans="1:11" s="1154" customFormat="1" ht="37" customHeight="1" thickBot="1">
      <c r="A38" s="1149" t="s">
        <v>1304</v>
      </c>
      <c r="B38" s="1150" t="s">
        <v>224</v>
      </c>
      <c r="C38" s="3920" t="s">
        <v>1345</v>
      </c>
      <c r="D38" s="3921"/>
      <c r="E38" s="3921"/>
      <c r="F38" s="3922"/>
      <c r="G38" s="1151" t="s">
        <v>1306</v>
      </c>
      <c r="H38" s="1151" t="s">
        <v>1197</v>
      </c>
      <c r="I38" s="1150" t="s">
        <v>1198</v>
      </c>
      <c r="J38" s="1152" t="s">
        <v>1199</v>
      </c>
      <c r="K38" s="1153" t="s">
        <v>1307</v>
      </c>
    </row>
    <row r="39" spans="1:11" s="1154" customFormat="1" ht="37" customHeight="1">
      <c r="A39" s="3935" t="s">
        <v>256</v>
      </c>
      <c r="B39" s="3936" t="s">
        <v>257</v>
      </c>
      <c r="C39" s="3956" t="s">
        <v>1346</v>
      </c>
      <c r="D39" s="3957"/>
      <c r="E39" s="3957"/>
      <c r="F39" s="3958"/>
      <c r="G39" s="1184">
        <v>117</v>
      </c>
      <c r="H39" s="3959">
        <v>42825</v>
      </c>
      <c r="I39" s="3959">
        <v>44285</v>
      </c>
      <c r="J39" s="3962" t="s">
        <v>1347</v>
      </c>
      <c r="K39" s="1185"/>
    </row>
    <row r="40" spans="1:11" s="1154" customFormat="1" ht="37" customHeight="1">
      <c r="A40" s="3935"/>
      <c r="B40" s="3936"/>
      <c r="C40" s="3963" t="s">
        <v>1348</v>
      </c>
      <c r="D40" s="3964"/>
      <c r="E40" s="3964"/>
      <c r="F40" s="3965"/>
      <c r="G40" s="1186">
        <v>35856</v>
      </c>
      <c r="H40" s="3960"/>
      <c r="I40" s="3960"/>
      <c r="J40" s="3940"/>
      <c r="K40" s="1187"/>
    </row>
    <row r="41" spans="1:11" s="1154" customFormat="1" ht="37" customHeight="1">
      <c r="A41" s="3939"/>
      <c r="B41" s="3936"/>
      <c r="C41" s="3963" t="s">
        <v>1349</v>
      </c>
      <c r="D41" s="3964"/>
      <c r="E41" s="3964"/>
      <c r="F41" s="3965"/>
      <c r="G41" s="1186">
        <v>220</v>
      </c>
      <c r="H41" s="3961"/>
      <c r="I41" s="3961"/>
      <c r="J41" s="3926"/>
      <c r="K41" s="1188"/>
    </row>
    <row r="42" spans="1:11" s="1154" customFormat="1" ht="37" customHeight="1" thickBot="1">
      <c r="A42" s="1189" t="s">
        <v>79</v>
      </c>
      <c r="B42" s="1190" t="s">
        <v>29</v>
      </c>
      <c r="C42" s="3966" t="s">
        <v>1350</v>
      </c>
      <c r="D42" s="3967"/>
      <c r="E42" s="3967"/>
      <c r="F42" s="3968"/>
      <c r="G42" s="1191">
        <v>107.5</v>
      </c>
      <c r="H42" s="1192">
        <v>44652</v>
      </c>
      <c r="I42" s="1192">
        <v>44652</v>
      </c>
      <c r="J42" s="1193" t="s">
        <v>1351</v>
      </c>
      <c r="K42" s="1194"/>
    </row>
    <row r="43" spans="1:11" s="1154" customFormat="1" ht="37" customHeight="1" thickTop="1" thickBot="1">
      <c r="A43" s="1174" t="s">
        <v>1343</v>
      </c>
      <c r="B43" s="1175">
        <f>COUNTA(B39:B42)</f>
        <v>2</v>
      </c>
      <c r="C43" s="3953">
        <f>COUNTA(C39:C42)</f>
        <v>4</v>
      </c>
      <c r="D43" s="3954"/>
      <c r="E43" s="3954"/>
      <c r="F43" s="3955"/>
      <c r="G43" s="1176">
        <f>SUM(G39:G42)</f>
        <v>36300.5</v>
      </c>
      <c r="H43" s="1174"/>
      <c r="I43" s="1177"/>
      <c r="J43" s="1178"/>
      <c r="K43" s="1178"/>
    </row>
    <row r="44" spans="1:11" ht="30" customHeight="1" thickTop="1">
      <c r="A44" s="1179"/>
      <c r="B44" s="1179"/>
      <c r="C44" s="1180"/>
      <c r="D44" s="1181"/>
      <c r="E44" s="1179"/>
      <c r="F44" s="1179"/>
      <c r="G44" s="1182"/>
      <c r="H44" s="1179"/>
      <c r="I44" s="1181"/>
      <c r="J44" s="1181"/>
      <c r="K44" s="1181"/>
    </row>
    <row r="45" spans="1:11" ht="36" customHeight="1">
      <c r="A45" s="1142" t="s">
        <v>1352</v>
      </c>
    </row>
    <row r="46" spans="1:11" ht="30" customHeight="1" thickBot="1">
      <c r="A46" s="1146"/>
      <c r="B46" s="1146"/>
      <c r="C46" s="1146"/>
      <c r="D46" s="1146"/>
      <c r="E46" s="1146"/>
      <c r="F46" s="1146"/>
      <c r="G46" s="1146"/>
      <c r="H46" s="1146"/>
      <c r="I46" s="1183"/>
      <c r="J46" s="1147"/>
      <c r="K46" s="1148" t="s">
        <v>426</v>
      </c>
    </row>
    <row r="47" spans="1:11" s="1154" customFormat="1" ht="37" customHeight="1" thickBot="1">
      <c r="A47" s="1195" t="s">
        <v>1304</v>
      </c>
      <c r="B47" s="1196" t="s">
        <v>224</v>
      </c>
      <c r="C47" s="3969" t="s">
        <v>1353</v>
      </c>
      <c r="D47" s="3970"/>
      <c r="E47" s="3970"/>
      <c r="F47" s="3971"/>
      <c r="G47" s="1197" t="s">
        <v>1306</v>
      </c>
      <c r="H47" s="1197" t="s">
        <v>1197</v>
      </c>
      <c r="I47" s="1196" t="s">
        <v>1198</v>
      </c>
      <c r="J47" s="1196" t="s">
        <v>1199</v>
      </c>
      <c r="K47" s="1198" t="s">
        <v>1307</v>
      </c>
    </row>
    <row r="48" spans="1:11" s="1154" customFormat="1" ht="36.75" customHeight="1">
      <c r="A48" s="1199" t="s">
        <v>250</v>
      </c>
      <c r="B48" s="1200" t="s">
        <v>251</v>
      </c>
      <c r="C48" s="3972" t="s">
        <v>1354</v>
      </c>
      <c r="D48" s="3973"/>
      <c r="E48" s="3973"/>
      <c r="F48" s="3974"/>
      <c r="G48" s="1201">
        <v>643</v>
      </c>
      <c r="H48" s="1202">
        <v>38825</v>
      </c>
      <c r="I48" s="1202">
        <v>40603</v>
      </c>
      <c r="J48" s="1203" t="s">
        <v>1355</v>
      </c>
      <c r="K48" s="1204" t="s">
        <v>1356</v>
      </c>
    </row>
    <row r="49" spans="1:11" s="1154" customFormat="1" ht="37" customHeight="1">
      <c r="A49" s="1205" t="s">
        <v>253</v>
      </c>
      <c r="B49" s="1206" t="s">
        <v>254</v>
      </c>
      <c r="C49" s="3975" t="s">
        <v>1357</v>
      </c>
      <c r="D49" s="3976"/>
      <c r="E49" s="3976"/>
      <c r="F49" s="3977"/>
      <c r="G49" s="1207">
        <v>900</v>
      </c>
      <c r="H49" s="1208">
        <v>39188</v>
      </c>
      <c r="I49" s="1208">
        <v>39188</v>
      </c>
      <c r="J49" s="1209" t="s">
        <v>1358</v>
      </c>
      <c r="K49" s="1210" t="s">
        <v>1356</v>
      </c>
    </row>
    <row r="50" spans="1:11" s="1154" customFormat="1" ht="37" customHeight="1">
      <c r="A50" s="1211" t="s">
        <v>810</v>
      </c>
      <c r="B50" s="1209" t="s">
        <v>265</v>
      </c>
      <c r="C50" s="3975" t="s">
        <v>1359</v>
      </c>
      <c r="D50" s="3976"/>
      <c r="E50" s="3976"/>
      <c r="F50" s="3977"/>
      <c r="G50" s="1207">
        <v>5.5</v>
      </c>
      <c r="H50" s="1208">
        <v>39234</v>
      </c>
      <c r="I50" s="1208">
        <v>39234</v>
      </c>
      <c r="J50" s="1209" t="s">
        <v>1360</v>
      </c>
      <c r="K50" s="1210" t="s">
        <v>1356</v>
      </c>
    </row>
    <row r="51" spans="1:11" s="1154" customFormat="1" ht="37" customHeight="1">
      <c r="A51" s="3978" t="s">
        <v>811</v>
      </c>
      <c r="B51" s="3980" t="s">
        <v>271</v>
      </c>
      <c r="C51" s="3975" t="s">
        <v>1361</v>
      </c>
      <c r="D51" s="3976"/>
      <c r="E51" s="3976"/>
      <c r="F51" s="3977"/>
      <c r="G51" s="1212">
        <v>1.5</v>
      </c>
      <c r="H51" s="1213">
        <v>30533</v>
      </c>
      <c r="I51" s="1213">
        <v>30533</v>
      </c>
      <c r="J51" s="1206" t="s">
        <v>1362</v>
      </c>
      <c r="K51" s="1214" t="s">
        <v>1363</v>
      </c>
    </row>
    <row r="52" spans="1:11" s="1154" customFormat="1" ht="37" customHeight="1">
      <c r="A52" s="3979"/>
      <c r="B52" s="3981"/>
      <c r="C52" s="3975" t="s">
        <v>1364</v>
      </c>
      <c r="D52" s="3976"/>
      <c r="E52" s="3976"/>
      <c r="F52" s="3977"/>
      <c r="G52" s="1212">
        <v>0.4</v>
      </c>
      <c r="H52" s="1213">
        <v>35101</v>
      </c>
      <c r="I52" s="1213">
        <v>35101</v>
      </c>
      <c r="J52" s="1206" t="s">
        <v>1365</v>
      </c>
      <c r="K52" s="1214" t="s">
        <v>1356</v>
      </c>
    </row>
    <row r="53" spans="1:11" s="1154" customFormat="1" ht="37" customHeight="1">
      <c r="A53" s="3985" t="s">
        <v>1234</v>
      </c>
      <c r="B53" s="1206" t="s">
        <v>1235</v>
      </c>
      <c r="C53" s="3987" t="s">
        <v>1366</v>
      </c>
      <c r="D53" s="3988"/>
      <c r="E53" s="3988"/>
      <c r="F53" s="3989"/>
      <c r="G53" s="1212">
        <v>4240.3999999999996</v>
      </c>
      <c r="H53" s="1213">
        <v>41204</v>
      </c>
      <c r="I53" s="1213">
        <v>41729</v>
      </c>
      <c r="J53" s="1206" t="s">
        <v>1367</v>
      </c>
      <c r="K53" s="1214" t="s">
        <v>1356</v>
      </c>
    </row>
    <row r="54" spans="1:11" s="1154" customFormat="1" ht="37" customHeight="1">
      <c r="A54" s="3986"/>
      <c r="B54" s="1215" t="s">
        <v>280</v>
      </c>
      <c r="C54" s="3990" t="s">
        <v>1368</v>
      </c>
      <c r="D54" s="3991"/>
      <c r="E54" s="3991"/>
      <c r="F54" s="3992"/>
      <c r="G54" s="1212">
        <v>29.1</v>
      </c>
      <c r="H54" s="1213">
        <v>42461</v>
      </c>
      <c r="I54" s="1213">
        <v>42461</v>
      </c>
      <c r="J54" s="1206" t="s">
        <v>1369</v>
      </c>
      <c r="K54" s="1214" t="s">
        <v>1356</v>
      </c>
    </row>
    <row r="55" spans="1:11" s="1154" customFormat="1" ht="37" customHeight="1">
      <c r="A55" s="1205" t="s">
        <v>1321</v>
      </c>
      <c r="B55" s="1206" t="s">
        <v>1163</v>
      </c>
      <c r="C55" s="3975" t="s">
        <v>1370</v>
      </c>
      <c r="D55" s="3976"/>
      <c r="E55" s="3976"/>
      <c r="F55" s="3977"/>
      <c r="G55" s="1212">
        <v>9750</v>
      </c>
      <c r="H55" s="1213">
        <v>35104</v>
      </c>
      <c r="I55" s="1213">
        <v>45520</v>
      </c>
      <c r="J55" s="1206" t="s">
        <v>1371</v>
      </c>
      <c r="K55" s="1214" t="s">
        <v>1356</v>
      </c>
    </row>
    <row r="56" spans="1:11" s="1154" customFormat="1" ht="37" customHeight="1">
      <c r="A56" s="3978" t="s">
        <v>1240</v>
      </c>
      <c r="B56" s="3980" t="s">
        <v>283</v>
      </c>
      <c r="C56" s="3975" t="s">
        <v>1372</v>
      </c>
      <c r="D56" s="3976"/>
      <c r="E56" s="3976"/>
      <c r="F56" s="3977"/>
      <c r="G56" s="1212">
        <v>536</v>
      </c>
      <c r="H56" s="1213">
        <v>34981</v>
      </c>
      <c r="I56" s="1213">
        <v>37186</v>
      </c>
      <c r="J56" s="1206" t="s">
        <v>1373</v>
      </c>
      <c r="K56" s="1214" t="s">
        <v>1356</v>
      </c>
    </row>
    <row r="57" spans="1:11" s="1154" customFormat="1" ht="37" customHeight="1">
      <c r="A57" s="3979"/>
      <c r="B57" s="3981"/>
      <c r="C57" s="3975" t="s">
        <v>1374</v>
      </c>
      <c r="D57" s="3976"/>
      <c r="E57" s="3976"/>
      <c r="F57" s="3977"/>
      <c r="G57" s="1212">
        <v>13.1</v>
      </c>
      <c r="H57" s="1213">
        <v>34981</v>
      </c>
      <c r="I57" s="1213">
        <v>39814</v>
      </c>
      <c r="J57" s="1206" t="s">
        <v>1375</v>
      </c>
      <c r="K57" s="1214" t="s">
        <v>1356</v>
      </c>
    </row>
    <row r="58" spans="1:11" s="1154" customFormat="1" ht="37" customHeight="1">
      <c r="A58" s="1205" t="s">
        <v>1249</v>
      </c>
      <c r="B58" s="1206" t="s">
        <v>820</v>
      </c>
      <c r="C58" s="3975" t="s">
        <v>1376</v>
      </c>
      <c r="D58" s="3976"/>
      <c r="E58" s="3976"/>
      <c r="F58" s="3977"/>
      <c r="G58" s="1212">
        <v>50.7</v>
      </c>
      <c r="H58" s="1213">
        <v>30533</v>
      </c>
      <c r="I58" s="1213">
        <v>34912</v>
      </c>
      <c r="J58" s="1206" t="s">
        <v>1377</v>
      </c>
      <c r="K58" s="1214" t="s">
        <v>1356</v>
      </c>
    </row>
    <row r="59" spans="1:11" s="1154" customFormat="1" ht="37" customHeight="1">
      <c r="A59" s="3978" t="s">
        <v>85</v>
      </c>
      <c r="B59" s="3980" t="s">
        <v>43</v>
      </c>
      <c r="C59" s="3975" t="s">
        <v>1378</v>
      </c>
      <c r="D59" s="3976"/>
      <c r="E59" s="3976"/>
      <c r="F59" s="3977"/>
      <c r="G59" s="1212">
        <v>8.3000000000000007</v>
      </c>
      <c r="H59" s="1216" t="s">
        <v>1379</v>
      </c>
      <c r="I59" s="1213">
        <v>35185</v>
      </c>
      <c r="J59" s="1206" t="s">
        <v>1380</v>
      </c>
      <c r="K59" s="1214" t="s">
        <v>1363</v>
      </c>
    </row>
    <row r="60" spans="1:11" s="1154" customFormat="1" ht="37" customHeight="1" thickBot="1">
      <c r="A60" s="3993"/>
      <c r="B60" s="3994"/>
      <c r="C60" s="3995" t="s">
        <v>1381</v>
      </c>
      <c r="D60" s="3996"/>
      <c r="E60" s="3996"/>
      <c r="F60" s="3997"/>
      <c r="G60" s="1217">
        <v>1566</v>
      </c>
      <c r="H60" s="1218" t="s">
        <v>1382</v>
      </c>
      <c r="I60" s="1219">
        <v>44278</v>
      </c>
      <c r="J60" s="1220" t="s">
        <v>733</v>
      </c>
      <c r="K60" s="1221" t="s">
        <v>1356</v>
      </c>
    </row>
    <row r="61" spans="1:11" s="1154" customFormat="1" ht="37" customHeight="1" thickTop="1" thickBot="1">
      <c r="A61" s="1222" t="s">
        <v>1343</v>
      </c>
      <c r="B61" s="1223">
        <f>COUNTA(B48:B60)</f>
        <v>10</v>
      </c>
      <c r="C61" s="3982">
        <f>COUNTA(C48:C60)</f>
        <v>13</v>
      </c>
      <c r="D61" s="3983"/>
      <c r="E61" s="3983"/>
      <c r="F61" s="3984"/>
      <c r="G61" s="1224">
        <f>SUM(G48:G60)</f>
        <v>17744</v>
      </c>
      <c r="H61" s="1222"/>
      <c r="I61" s="1225"/>
      <c r="J61" s="1226"/>
      <c r="K61" s="1226"/>
    </row>
    <row r="62" spans="1:11" ht="35.15" customHeight="1" thickTop="1"/>
  </sheetData>
  <mergeCells count="81">
    <mergeCell ref="C61:F61"/>
    <mergeCell ref="A53:A54"/>
    <mergeCell ref="C53:F53"/>
    <mergeCell ref="C54:F54"/>
    <mergeCell ref="C55:F55"/>
    <mergeCell ref="A56:A57"/>
    <mergeCell ref="B56:B57"/>
    <mergeCell ref="C56:F56"/>
    <mergeCell ref="C57:F57"/>
    <mergeCell ref="C58:F58"/>
    <mergeCell ref="A59:A60"/>
    <mergeCell ref="B59:B60"/>
    <mergeCell ref="C59:F59"/>
    <mergeCell ref="C60:F60"/>
    <mergeCell ref="C47:F47"/>
    <mergeCell ref="C48:F48"/>
    <mergeCell ref="C49:F49"/>
    <mergeCell ref="C50:F50"/>
    <mergeCell ref="A51:A52"/>
    <mergeCell ref="B51:B52"/>
    <mergeCell ref="C51:F51"/>
    <mergeCell ref="C52:F52"/>
    <mergeCell ref="I39:I41"/>
    <mergeCell ref="J39:J41"/>
    <mergeCell ref="C40:F40"/>
    <mergeCell ref="C41:F41"/>
    <mergeCell ref="C42:F42"/>
    <mergeCell ref="H39:H41"/>
    <mergeCell ref="C43:F43"/>
    <mergeCell ref="C33:F33"/>
    <mergeCell ref="C38:F38"/>
    <mergeCell ref="A39:A41"/>
    <mergeCell ref="B39:B41"/>
    <mergeCell ref="C39:F39"/>
    <mergeCell ref="K23:K25"/>
    <mergeCell ref="A27:A28"/>
    <mergeCell ref="B27:B28"/>
    <mergeCell ref="K27:K28"/>
    <mergeCell ref="A29:A32"/>
    <mergeCell ref="B29:B32"/>
    <mergeCell ref="H29:H32"/>
    <mergeCell ref="I29:I32"/>
    <mergeCell ref="J29:J32"/>
    <mergeCell ref="K29:K32"/>
    <mergeCell ref="A23:A25"/>
    <mergeCell ref="B23:B25"/>
    <mergeCell ref="H23:H25"/>
    <mergeCell ref="I23:I25"/>
    <mergeCell ref="J23:J25"/>
    <mergeCell ref="J13:J14"/>
    <mergeCell ref="K13:K14"/>
    <mergeCell ref="A15:A20"/>
    <mergeCell ref="B15:B18"/>
    <mergeCell ref="H15:H18"/>
    <mergeCell ref="I15:I18"/>
    <mergeCell ref="J15:J18"/>
    <mergeCell ref="K15:K18"/>
    <mergeCell ref="B19:B20"/>
    <mergeCell ref="H19:H20"/>
    <mergeCell ref="I13:I14"/>
    <mergeCell ref="I19:I20"/>
    <mergeCell ref="J19:J20"/>
    <mergeCell ref="K19:K20"/>
    <mergeCell ref="A11:A12"/>
    <mergeCell ref="B11:B12"/>
    <mergeCell ref="A13:A14"/>
    <mergeCell ref="B13:B14"/>
    <mergeCell ref="H13:H14"/>
    <mergeCell ref="K5:K6"/>
    <mergeCell ref="A7:A8"/>
    <mergeCell ref="B7:B8"/>
    <mergeCell ref="H7:H8"/>
    <mergeCell ref="I7:I8"/>
    <mergeCell ref="J7:J8"/>
    <mergeCell ref="K7:K8"/>
    <mergeCell ref="J5:J6"/>
    <mergeCell ref="C3:F3"/>
    <mergeCell ref="A5:A6"/>
    <mergeCell ref="B5:B6"/>
    <mergeCell ref="H5:H6"/>
    <mergeCell ref="I5:I6"/>
  </mergeCells>
  <phoneticPr fontId="1"/>
  <printOptions horizontalCentered="1" gridLinesSet="0"/>
  <pageMargins left="0.59055118110236227" right="0.59055118110236227" top="0.78740157480314965" bottom="0.78740157480314965" header="0.51181102362204722" footer="0.51181102362204722"/>
  <pageSetup paperSize="9" scale="34" orientation="portrait" horizontalDpi="4294967292" verticalDpi="4294967292"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15D6E-98BD-4CEC-90F1-C263A6898E65}">
  <sheetPr transitionEvaluation="1"/>
  <dimension ref="B1:K55"/>
  <sheetViews>
    <sheetView view="pageBreakPreview" zoomScale="40" zoomScaleNormal="50" zoomScaleSheetLayoutView="40" workbookViewId="0">
      <selection activeCell="G50" sqref="G50"/>
    </sheetView>
  </sheetViews>
  <sheetFormatPr defaultColWidth="11.54296875" defaultRowHeight="27" customHeight="1"/>
  <cols>
    <col min="1" max="1" width="1.1796875" style="1143" customWidth="1"/>
    <col min="2" max="2" width="31.1796875" style="1143" customWidth="1"/>
    <col min="3" max="3" width="17" style="1143" customWidth="1"/>
    <col min="4" max="5" width="13.7265625" style="1143" customWidth="1"/>
    <col min="6" max="6" width="17" style="1143" customWidth="1"/>
    <col min="7" max="8" width="20.26953125" style="1144" customWidth="1"/>
    <col min="9" max="9" width="20.26953125" style="1145" customWidth="1"/>
    <col min="10" max="10" width="20.26953125" style="1143" customWidth="1"/>
    <col min="11" max="11" width="3.36328125" style="1143" customWidth="1"/>
    <col min="12" max="16384" width="11.54296875" style="1143"/>
  </cols>
  <sheetData>
    <row r="1" spans="2:10" ht="27" customHeight="1">
      <c r="B1" s="1142" t="s">
        <v>1383</v>
      </c>
    </row>
    <row r="2" spans="2:10" ht="27" customHeight="1" thickBot="1">
      <c r="B2" s="1146"/>
      <c r="C2" s="1146"/>
      <c r="D2" s="1146"/>
      <c r="E2" s="1146"/>
      <c r="F2" s="1146"/>
      <c r="G2" s="1183"/>
      <c r="H2" s="1183"/>
      <c r="I2" s="1147"/>
      <c r="J2" s="1227" t="s">
        <v>1263</v>
      </c>
    </row>
    <row r="3" spans="2:10" ht="27" customHeight="1" thickBot="1">
      <c r="B3" s="1228" t="s">
        <v>1304</v>
      </c>
      <c r="C3" s="1229" t="s">
        <v>224</v>
      </c>
      <c r="D3" s="4001" t="s">
        <v>1353</v>
      </c>
      <c r="E3" s="4002"/>
      <c r="F3" s="4003"/>
      <c r="G3" s="1230" t="s">
        <v>1306</v>
      </c>
      <c r="H3" s="1230" t="s">
        <v>701</v>
      </c>
      <c r="I3" s="1229" t="s">
        <v>1198</v>
      </c>
      <c r="J3" s="1231" t="s">
        <v>1199</v>
      </c>
    </row>
    <row r="4" spans="2:10" ht="27" customHeight="1">
      <c r="B4" s="1232" t="s">
        <v>810</v>
      </c>
      <c r="C4" s="1233" t="s">
        <v>265</v>
      </c>
      <c r="D4" s="1234" t="s">
        <v>1384</v>
      </c>
      <c r="E4" s="1235"/>
      <c r="F4" s="1235"/>
      <c r="G4" s="1236">
        <v>0.8</v>
      </c>
      <c r="H4" s="1237">
        <v>30958</v>
      </c>
      <c r="I4" s="1237">
        <v>30958</v>
      </c>
      <c r="J4" s="1238" t="s">
        <v>1385</v>
      </c>
    </row>
    <row r="5" spans="2:10" ht="27" customHeight="1">
      <c r="B5" s="3998" t="s">
        <v>811</v>
      </c>
      <c r="C5" s="3933" t="s">
        <v>271</v>
      </c>
      <c r="D5" s="1239" t="s">
        <v>1386</v>
      </c>
      <c r="E5" s="1240"/>
      <c r="F5" s="1240"/>
      <c r="G5" s="1241">
        <v>0.7</v>
      </c>
      <c r="H5" s="1237">
        <v>30870</v>
      </c>
      <c r="I5" s="1237">
        <v>43641</v>
      </c>
      <c r="J5" s="1242" t="s">
        <v>1387</v>
      </c>
    </row>
    <row r="6" spans="2:10" ht="27" customHeight="1">
      <c r="B6" s="3999"/>
      <c r="C6" s="3934"/>
      <c r="D6" s="1239" t="s">
        <v>1388</v>
      </c>
      <c r="E6" s="1240"/>
      <c r="F6" s="1240"/>
      <c r="G6" s="1241">
        <v>1.9</v>
      </c>
      <c r="H6" s="1237">
        <v>32780</v>
      </c>
      <c r="I6" s="1237">
        <v>43641</v>
      </c>
      <c r="J6" s="1242" t="s">
        <v>1387</v>
      </c>
    </row>
    <row r="7" spans="2:10" ht="27" customHeight="1">
      <c r="B7" s="4000"/>
      <c r="C7" s="1243" t="s">
        <v>19</v>
      </c>
      <c r="D7" s="1239" t="s">
        <v>1389</v>
      </c>
      <c r="E7" s="1240"/>
      <c r="F7" s="1240"/>
      <c r="G7" s="1241">
        <v>1.2</v>
      </c>
      <c r="H7" s="1237" t="s">
        <v>1228</v>
      </c>
      <c r="I7" s="1237" t="s">
        <v>1228</v>
      </c>
      <c r="J7" s="1242" t="s">
        <v>1390</v>
      </c>
    </row>
    <row r="8" spans="2:10" ht="27" customHeight="1">
      <c r="B8" s="3998" t="s">
        <v>1234</v>
      </c>
      <c r="C8" s="3933" t="s">
        <v>1235</v>
      </c>
      <c r="D8" s="1239" t="s">
        <v>1391</v>
      </c>
      <c r="E8" s="1240"/>
      <c r="F8" s="1240"/>
      <c r="G8" s="1241">
        <v>0.4</v>
      </c>
      <c r="H8" s="1237">
        <v>28037</v>
      </c>
      <c r="I8" s="1237">
        <v>43641</v>
      </c>
      <c r="J8" s="1242" t="s">
        <v>1392</v>
      </c>
    </row>
    <row r="9" spans="2:10" ht="27" customHeight="1">
      <c r="B9" s="4000"/>
      <c r="C9" s="3934"/>
      <c r="D9" s="1239" t="s">
        <v>1393</v>
      </c>
      <c r="E9" s="1240"/>
      <c r="F9" s="1240"/>
      <c r="G9" s="1241">
        <v>0.4</v>
      </c>
      <c r="H9" s="1237">
        <v>41557</v>
      </c>
      <c r="I9" s="1237">
        <v>43641</v>
      </c>
      <c r="J9" s="1242" t="s">
        <v>1392</v>
      </c>
    </row>
    <row r="10" spans="2:10" ht="27" customHeight="1">
      <c r="B10" s="3998" t="s">
        <v>78</v>
      </c>
      <c r="C10" s="3933" t="s">
        <v>973</v>
      </c>
      <c r="D10" s="1239" t="s">
        <v>1394</v>
      </c>
      <c r="E10" s="1240"/>
      <c r="F10" s="1240"/>
      <c r="G10" s="1241">
        <v>0.5</v>
      </c>
      <c r="H10" s="1237">
        <v>27858</v>
      </c>
      <c r="I10" s="1237">
        <v>38758</v>
      </c>
      <c r="J10" s="1242" t="s">
        <v>1395</v>
      </c>
    </row>
    <row r="11" spans="2:10" ht="27" customHeight="1">
      <c r="B11" s="3999"/>
      <c r="C11" s="3942"/>
      <c r="D11" s="1239" t="s">
        <v>1396</v>
      </c>
      <c r="E11" s="1240"/>
      <c r="F11" s="1240"/>
      <c r="G11" s="1241">
        <v>0.5</v>
      </c>
      <c r="H11" s="1237">
        <v>29435</v>
      </c>
      <c r="I11" s="1237">
        <v>38758</v>
      </c>
      <c r="J11" s="1242" t="s">
        <v>1395</v>
      </c>
    </row>
    <row r="12" spans="2:10" ht="27" customHeight="1">
      <c r="B12" s="3999"/>
      <c r="C12" s="3942"/>
      <c r="D12" s="1239" t="s">
        <v>1397</v>
      </c>
      <c r="E12" s="1240"/>
      <c r="F12" s="1240"/>
      <c r="G12" s="1241">
        <v>1.2</v>
      </c>
      <c r="H12" s="1237">
        <v>32864</v>
      </c>
      <c r="I12" s="1237">
        <v>38758</v>
      </c>
      <c r="J12" s="1242" t="s">
        <v>1395</v>
      </c>
    </row>
    <row r="13" spans="2:10" ht="27" customHeight="1">
      <c r="B13" s="3999"/>
      <c r="C13" s="3942"/>
      <c r="D13" s="1239" t="s">
        <v>1398</v>
      </c>
      <c r="E13" s="1240"/>
      <c r="F13" s="1240"/>
      <c r="G13" s="1241">
        <v>0.7</v>
      </c>
      <c r="H13" s="1237">
        <v>35104</v>
      </c>
      <c r="I13" s="1237">
        <v>38758</v>
      </c>
      <c r="J13" s="1242" t="s">
        <v>1395</v>
      </c>
    </row>
    <row r="14" spans="2:10" ht="27" customHeight="1">
      <c r="B14" s="3999"/>
      <c r="C14" s="3942"/>
      <c r="D14" s="1239" t="s">
        <v>1399</v>
      </c>
      <c r="E14" s="1240"/>
      <c r="F14" s="1240"/>
      <c r="G14" s="1241">
        <v>0.4</v>
      </c>
      <c r="H14" s="1237">
        <v>33312</v>
      </c>
      <c r="I14" s="1237">
        <v>38758</v>
      </c>
      <c r="J14" s="1242" t="s">
        <v>1395</v>
      </c>
    </row>
    <row r="15" spans="2:10" ht="27" customHeight="1">
      <c r="B15" s="3999"/>
      <c r="C15" s="3942"/>
      <c r="D15" s="1239" t="s">
        <v>1400</v>
      </c>
      <c r="E15" s="1240"/>
      <c r="F15" s="1240"/>
      <c r="G15" s="1241">
        <v>1.1000000000000001</v>
      </c>
      <c r="H15" s="1237">
        <v>33312</v>
      </c>
      <c r="I15" s="1237">
        <v>38758</v>
      </c>
      <c r="J15" s="1242" t="s">
        <v>1395</v>
      </c>
    </row>
    <row r="16" spans="2:10" ht="27" customHeight="1">
      <c r="B16" s="3999"/>
      <c r="C16" s="3942"/>
      <c r="D16" s="1239" t="s">
        <v>1401</v>
      </c>
      <c r="E16" s="1240"/>
      <c r="F16" s="1240"/>
      <c r="G16" s="1241">
        <v>0.4</v>
      </c>
      <c r="H16" s="1237">
        <v>34180</v>
      </c>
      <c r="I16" s="1237">
        <v>38758</v>
      </c>
      <c r="J16" s="1242" t="s">
        <v>1395</v>
      </c>
    </row>
    <row r="17" spans="2:10" ht="27" customHeight="1">
      <c r="B17" s="3999"/>
      <c r="C17" s="3942"/>
      <c r="D17" s="1239" t="s">
        <v>1402</v>
      </c>
      <c r="E17" s="1240"/>
      <c r="F17" s="1240"/>
      <c r="G17" s="1241">
        <v>0.4</v>
      </c>
      <c r="H17" s="1237">
        <v>37145</v>
      </c>
      <c r="I17" s="1237">
        <v>38758</v>
      </c>
      <c r="J17" s="1242" t="s">
        <v>1395</v>
      </c>
    </row>
    <row r="18" spans="2:10" ht="27" customHeight="1">
      <c r="B18" s="3999"/>
      <c r="C18" s="3942"/>
      <c r="D18" s="1239" t="s">
        <v>1403</v>
      </c>
      <c r="E18" s="1240"/>
      <c r="F18" s="1240"/>
      <c r="G18" s="1241">
        <v>1</v>
      </c>
      <c r="H18" s="1237">
        <v>38534</v>
      </c>
      <c r="I18" s="1237">
        <v>38758</v>
      </c>
      <c r="J18" s="1242" t="s">
        <v>1395</v>
      </c>
    </row>
    <row r="19" spans="2:10" ht="27" customHeight="1">
      <c r="B19" s="3999"/>
      <c r="C19" s="3942"/>
      <c r="D19" s="1239" t="s">
        <v>1404</v>
      </c>
      <c r="E19" s="1240"/>
      <c r="F19" s="1240"/>
      <c r="G19" s="1241">
        <v>0.6</v>
      </c>
      <c r="H19" s="1237">
        <v>39500</v>
      </c>
      <c r="I19" s="1237">
        <v>39500</v>
      </c>
      <c r="J19" s="1242" t="s">
        <v>1405</v>
      </c>
    </row>
    <row r="20" spans="2:10" ht="27" customHeight="1">
      <c r="B20" s="3999"/>
      <c r="C20" s="3942"/>
      <c r="D20" s="1239" t="s">
        <v>1406</v>
      </c>
      <c r="E20" s="1240"/>
      <c r="F20" s="1240"/>
      <c r="G20" s="1241">
        <v>0.7</v>
      </c>
      <c r="H20" s="1244">
        <v>39989</v>
      </c>
      <c r="I20" s="1244">
        <v>39989</v>
      </c>
      <c r="J20" s="1242" t="s">
        <v>1407</v>
      </c>
    </row>
    <row r="21" spans="2:10" ht="27" customHeight="1">
      <c r="B21" s="3999"/>
      <c r="C21" s="3942"/>
      <c r="D21" s="1239" t="s">
        <v>1408</v>
      </c>
      <c r="E21" s="1240"/>
      <c r="F21" s="1240"/>
      <c r="G21" s="1241">
        <v>0.3</v>
      </c>
      <c r="H21" s="1237">
        <v>40595</v>
      </c>
      <c r="I21" s="1237">
        <v>40595</v>
      </c>
      <c r="J21" s="1242" t="s">
        <v>1409</v>
      </c>
    </row>
    <row r="22" spans="2:10" ht="27" customHeight="1">
      <c r="B22" s="4000"/>
      <c r="C22" s="3934"/>
      <c r="D22" s="1239" t="s">
        <v>1410</v>
      </c>
      <c r="E22" s="1240"/>
      <c r="F22" s="1240"/>
      <c r="G22" s="1241">
        <v>0.4</v>
      </c>
      <c r="H22" s="1237">
        <v>40884</v>
      </c>
      <c r="I22" s="1237">
        <v>40884</v>
      </c>
      <c r="J22" s="1242" t="s">
        <v>1411</v>
      </c>
    </row>
    <row r="23" spans="2:10" ht="27" customHeight="1">
      <c r="B23" s="1245" t="s">
        <v>1240</v>
      </c>
      <c r="C23" s="1246" t="s">
        <v>285</v>
      </c>
      <c r="D23" s="1239" t="s">
        <v>1412</v>
      </c>
      <c r="E23" s="1240"/>
      <c r="F23" s="1240"/>
      <c r="G23" s="1241">
        <v>0.4</v>
      </c>
      <c r="H23" s="1247">
        <v>31685</v>
      </c>
      <c r="I23" s="1237">
        <v>31685</v>
      </c>
      <c r="J23" s="1242" t="s">
        <v>1413</v>
      </c>
    </row>
    <row r="24" spans="2:10" ht="27" customHeight="1">
      <c r="B24" s="3998" t="s">
        <v>79</v>
      </c>
      <c r="C24" s="3933" t="s">
        <v>286</v>
      </c>
      <c r="D24" s="1239" t="s">
        <v>1414</v>
      </c>
      <c r="E24" s="1240"/>
      <c r="F24" s="1240"/>
      <c r="G24" s="1241">
        <v>0.6</v>
      </c>
      <c r="H24" s="1237">
        <v>37189</v>
      </c>
      <c r="I24" s="1237">
        <v>38653</v>
      </c>
      <c r="J24" s="1242" t="s">
        <v>1415</v>
      </c>
    </row>
    <row r="25" spans="2:10" ht="27" customHeight="1">
      <c r="B25" s="4000"/>
      <c r="C25" s="3934"/>
      <c r="D25" s="1239" t="s">
        <v>1416</v>
      </c>
      <c r="E25" s="1240"/>
      <c r="F25" s="1240"/>
      <c r="G25" s="1241">
        <v>0.7</v>
      </c>
      <c r="H25" s="1237">
        <v>28121</v>
      </c>
      <c r="I25" s="1237">
        <v>38653</v>
      </c>
      <c r="J25" s="1242" t="s">
        <v>1415</v>
      </c>
    </row>
    <row r="26" spans="2:10" ht="27" customHeight="1">
      <c r="B26" s="3998" t="s">
        <v>1249</v>
      </c>
      <c r="C26" s="3933" t="s">
        <v>292</v>
      </c>
      <c r="D26" s="1239" t="s">
        <v>1417</v>
      </c>
      <c r="E26" s="1240"/>
      <c r="F26" s="1240"/>
      <c r="G26" s="1241">
        <v>0.2</v>
      </c>
      <c r="H26" s="1237">
        <v>34516</v>
      </c>
      <c r="I26" s="1237">
        <v>34516</v>
      </c>
      <c r="J26" s="1242" t="s">
        <v>1418</v>
      </c>
    </row>
    <row r="27" spans="2:10" ht="27" customHeight="1">
      <c r="B27" s="4000"/>
      <c r="C27" s="3934"/>
      <c r="D27" s="1239" t="s">
        <v>1419</v>
      </c>
      <c r="E27" s="1240"/>
      <c r="F27" s="1240"/>
      <c r="G27" s="1241">
        <v>0.9</v>
      </c>
      <c r="H27" s="1237">
        <v>37707</v>
      </c>
      <c r="I27" s="1237">
        <v>40009</v>
      </c>
      <c r="J27" s="1242" t="s">
        <v>1420</v>
      </c>
    </row>
    <row r="28" spans="2:10" ht="27" customHeight="1">
      <c r="B28" s="1245" t="s">
        <v>84</v>
      </c>
      <c r="C28" s="1248" t="s">
        <v>40</v>
      </c>
      <c r="D28" s="1239" t="s">
        <v>1421</v>
      </c>
      <c r="E28" s="1240"/>
      <c r="F28" s="1240"/>
      <c r="G28" s="1241">
        <v>0.5</v>
      </c>
      <c r="H28" s="1237">
        <v>36614</v>
      </c>
      <c r="I28" s="1237">
        <v>38443</v>
      </c>
      <c r="J28" s="1242" t="s">
        <v>1422</v>
      </c>
    </row>
    <row r="29" spans="2:10" ht="27" customHeight="1">
      <c r="B29" s="3998" t="s">
        <v>85</v>
      </c>
      <c r="C29" s="3933" t="s">
        <v>1257</v>
      </c>
      <c r="D29" s="1239" t="s">
        <v>1423</v>
      </c>
      <c r="E29" s="1240"/>
      <c r="F29" s="1240"/>
      <c r="G29" s="1241">
        <v>7.3</v>
      </c>
      <c r="H29" s="1249" t="s">
        <v>1424</v>
      </c>
      <c r="I29" s="1237">
        <v>33309</v>
      </c>
      <c r="J29" s="1242" t="s">
        <v>1425</v>
      </c>
    </row>
    <row r="30" spans="2:10" ht="27" customHeight="1">
      <c r="B30" s="3999"/>
      <c r="C30" s="3942"/>
      <c r="D30" s="1239" t="s">
        <v>1426</v>
      </c>
      <c r="E30" s="1240"/>
      <c r="F30" s="1240"/>
      <c r="G30" s="1241">
        <v>0.3</v>
      </c>
      <c r="H30" s="1237">
        <v>31986</v>
      </c>
      <c r="I30" s="1237">
        <v>31986</v>
      </c>
      <c r="J30" s="1242" t="s">
        <v>1427</v>
      </c>
    </row>
    <row r="31" spans="2:10" ht="27" customHeight="1">
      <c r="B31" s="3999"/>
      <c r="C31" s="3942"/>
      <c r="D31" s="1239" t="s">
        <v>1428</v>
      </c>
      <c r="E31" s="1240"/>
      <c r="F31" s="1240"/>
      <c r="G31" s="1241">
        <v>0.8</v>
      </c>
      <c r="H31" s="1249" t="s">
        <v>1429</v>
      </c>
      <c r="I31" s="1237">
        <v>33144</v>
      </c>
      <c r="J31" s="1242" t="s">
        <v>1430</v>
      </c>
    </row>
    <row r="32" spans="2:10" ht="27" customHeight="1">
      <c r="B32" s="3999"/>
      <c r="C32" s="3942"/>
      <c r="D32" s="1239" t="s">
        <v>1431</v>
      </c>
      <c r="E32" s="1240"/>
      <c r="F32" s="1240"/>
      <c r="G32" s="1241">
        <v>0.2</v>
      </c>
      <c r="H32" s="1249" t="s">
        <v>1432</v>
      </c>
      <c r="I32" s="1237">
        <v>33232</v>
      </c>
      <c r="J32" s="1242" t="s">
        <v>1433</v>
      </c>
    </row>
    <row r="33" spans="2:11" ht="27" customHeight="1">
      <c r="B33" s="3999"/>
      <c r="C33" s="3942"/>
      <c r="D33" s="1239" t="s">
        <v>1434</v>
      </c>
      <c r="E33" s="1240"/>
      <c r="F33" s="1240"/>
      <c r="G33" s="1241">
        <v>0.7</v>
      </c>
      <c r="H33" s="1249" t="s">
        <v>1435</v>
      </c>
      <c r="I33" s="1237">
        <v>35619</v>
      </c>
      <c r="J33" s="1242" t="s">
        <v>1436</v>
      </c>
    </row>
    <row r="34" spans="2:11" ht="27" customHeight="1">
      <c r="B34" s="3999"/>
      <c r="C34" s="3942"/>
      <c r="D34" s="1250" t="s">
        <v>1437</v>
      </c>
      <c r="E34" s="1181"/>
      <c r="F34" s="1181"/>
      <c r="G34" s="1251">
        <v>2.2999999999999998</v>
      </c>
      <c r="H34" s="1252" t="s">
        <v>1435</v>
      </c>
      <c r="I34" s="1253">
        <v>37196</v>
      </c>
      <c r="J34" s="1242" t="s">
        <v>1438</v>
      </c>
    </row>
    <row r="35" spans="2:11" ht="27" customHeight="1">
      <c r="B35" s="3999"/>
      <c r="C35" s="3942"/>
      <c r="D35" s="1254" t="s">
        <v>1439</v>
      </c>
      <c r="E35" s="1255"/>
      <c r="F35" s="1255"/>
      <c r="G35" s="1256">
        <v>1.5</v>
      </c>
      <c r="H35" s="1257" t="s">
        <v>1440</v>
      </c>
      <c r="I35" s="1244">
        <v>35619</v>
      </c>
      <c r="J35" s="1258" t="s">
        <v>1436</v>
      </c>
    </row>
    <row r="36" spans="2:11" ht="27" customHeight="1">
      <c r="B36" s="3999"/>
      <c r="C36" s="3942"/>
      <c r="D36" s="1254" t="s">
        <v>1441</v>
      </c>
      <c r="E36" s="1255"/>
      <c r="F36" s="1255"/>
      <c r="G36" s="1256">
        <v>1</v>
      </c>
      <c r="H36" s="1257" t="s">
        <v>1440</v>
      </c>
      <c r="I36" s="1244">
        <v>35619</v>
      </c>
      <c r="J36" s="1258" t="s">
        <v>1436</v>
      </c>
    </row>
    <row r="37" spans="2:11" ht="27" customHeight="1">
      <c r="B37" s="3999"/>
      <c r="C37" s="3942"/>
      <c r="D37" s="1254" t="s">
        <v>1442</v>
      </c>
      <c r="E37" s="1255"/>
      <c r="F37" s="1255"/>
      <c r="G37" s="1256">
        <v>0.4</v>
      </c>
      <c r="H37" s="1257" t="s">
        <v>1443</v>
      </c>
      <c r="I37" s="1244">
        <v>35775</v>
      </c>
      <c r="J37" s="1258" t="s">
        <v>1444</v>
      </c>
    </row>
    <row r="38" spans="2:11" ht="27" customHeight="1">
      <c r="B38" s="3999"/>
      <c r="C38" s="3942"/>
      <c r="D38" s="1254" t="s">
        <v>1445</v>
      </c>
      <c r="E38" s="1240"/>
      <c r="F38" s="1240"/>
      <c r="G38" s="1241">
        <v>0.5</v>
      </c>
      <c r="H38" s="1249" t="s">
        <v>1443</v>
      </c>
      <c r="I38" s="1237">
        <v>35775</v>
      </c>
      <c r="J38" s="1242" t="s">
        <v>1444</v>
      </c>
    </row>
    <row r="39" spans="2:11" ht="27" customHeight="1">
      <c r="B39" s="3999"/>
      <c r="C39" s="3942"/>
      <c r="D39" s="1254" t="s">
        <v>1446</v>
      </c>
      <c r="E39" s="1240"/>
      <c r="F39" s="1240"/>
      <c r="G39" s="1241">
        <v>0.7</v>
      </c>
      <c r="H39" s="1249" t="s">
        <v>1447</v>
      </c>
      <c r="I39" s="1237">
        <v>36048</v>
      </c>
      <c r="J39" s="1242" t="s">
        <v>1448</v>
      </c>
    </row>
    <row r="40" spans="2:11" ht="27" customHeight="1">
      <c r="B40" s="3999"/>
      <c r="C40" s="3942"/>
      <c r="D40" s="1254" t="s">
        <v>1449</v>
      </c>
      <c r="E40" s="1255"/>
      <c r="F40" s="1255"/>
      <c r="G40" s="1256">
        <v>0.6</v>
      </c>
      <c r="H40" s="1257" t="s">
        <v>1450</v>
      </c>
      <c r="I40" s="1244">
        <v>36515</v>
      </c>
      <c r="J40" s="1258" t="s">
        <v>1451</v>
      </c>
    </row>
    <row r="41" spans="2:11" ht="27" customHeight="1">
      <c r="B41" s="3999"/>
      <c r="C41" s="3942"/>
      <c r="D41" s="1254" t="s">
        <v>1452</v>
      </c>
      <c r="E41" s="1255"/>
      <c r="F41" s="1255"/>
      <c r="G41" s="1256">
        <v>0.4</v>
      </c>
      <c r="H41" s="1257" t="s">
        <v>1453</v>
      </c>
      <c r="I41" s="1244">
        <v>37607</v>
      </c>
      <c r="J41" s="1258" t="s">
        <v>1454</v>
      </c>
    </row>
    <row r="42" spans="2:11" ht="27" customHeight="1">
      <c r="B42" s="3999"/>
      <c r="C42" s="3942"/>
      <c r="D42" s="1254" t="s">
        <v>1455</v>
      </c>
      <c r="E42" s="1255"/>
      <c r="F42" s="1255"/>
      <c r="G42" s="1256">
        <v>1.1000000000000001</v>
      </c>
      <c r="H42" s="1257" t="s">
        <v>1456</v>
      </c>
      <c r="I42" s="1244">
        <v>37799</v>
      </c>
      <c r="J42" s="1258" t="s">
        <v>1457</v>
      </c>
    </row>
    <row r="43" spans="2:11" ht="27" customHeight="1">
      <c r="B43" s="3999"/>
      <c r="C43" s="3942"/>
      <c r="D43" s="1259" t="s">
        <v>1458</v>
      </c>
      <c r="E43" s="1181"/>
      <c r="F43" s="1181"/>
      <c r="G43" s="1251">
        <v>1.6</v>
      </c>
      <c r="H43" s="1252" t="s">
        <v>1459</v>
      </c>
      <c r="I43" s="1253">
        <v>35265</v>
      </c>
      <c r="J43" s="1260" t="s">
        <v>1460</v>
      </c>
      <c r="K43" s="1261"/>
    </row>
    <row r="44" spans="2:11" ht="27" customHeight="1" thickBot="1">
      <c r="B44" s="4004"/>
      <c r="C44" s="3951"/>
      <c r="D44" s="1262" t="s">
        <v>1461</v>
      </c>
      <c r="E44" s="1263"/>
      <c r="F44" s="1264"/>
      <c r="G44" s="1265">
        <v>1.1000000000000001</v>
      </c>
      <c r="H44" s="1266" t="s">
        <v>1462</v>
      </c>
      <c r="I44" s="1266" t="s">
        <v>1462</v>
      </c>
      <c r="J44" s="1267" t="s">
        <v>1463</v>
      </c>
    </row>
    <row r="45" spans="2:11" ht="27" customHeight="1" thickTop="1" thickBot="1">
      <c r="B45" s="1268" t="s">
        <v>306</v>
      </c>
      <c r="C45" s="1268">
        <f>COUNTA(C4:C44)</f>
        <v>10</v>
      </c>
      <c r="D45" s="4005">
        <f>COUNTA(D4:D44)</f>
        <v>41</v>
      </c>
      <c r="E45" s="4006"/>
      <c r="F45" s="4007"/>
      <c r="G45" s="1269">
        <f>SUM(G4:G44)</f>
        <v>37.400000000000006</v>
      </c>
      <c r="H45" s="1269"/>
      <c r="I45" s="1268"/>
      <c r="J45" s="1270"/>
    </row>
    <row r="46" spans="2:11" ht="27" customHeight="1" thickTop="1"/>
    <row r="49" spans="2:10" ht="27" customHeight="1">
      <c r="B49" s="1271" t="s">
        <v>1464</v>
      </c>
      <c r="C49" s="1145"/>
      <c r="D49" s="1145"/>
    </row>
    <row r="50" spans="2:10" ht="27" customHeight="1" thickBot="1">
      <c r="B50" s="1145"/>
      <c r="C50" s="1145"/>
      <c r="D50" s="1145"/>
      <c r="J50" s="1227" t="s">
        <v>1263</v>
      </c>
    </row>
    <row r="51" spans="2:10" ht="27" customHeight="1" thickBot="1">
      <c r="B51" s="1272" t="s">
        <v>1465</v>
      </c>
      <c r="C51" s="1273" t="s">
        <v>224</v>
      </c>
      <c r="D51" s="1273" t="s">
        <v>1466</v>
      </c>
      <c r="E51" s="4001" t="s">
        <v>1467</v>
      </c>
      <c r="F51" s="4003"/>
      <c r="G51" s="1274" t="s">
        <v>1306</v>
      </c>
      <c r="H51" s="1274" t="s">
        <v>701</v>
      </c>
      <c r="I51" s="1273" t="s">
        <v>1198</v>
      </c>
      <c r="J51" s="1231" t="s">
        <v>1199</v>
      </c>
    </row>
    <row r="52" spans="2:10" ht="27" customHeight="1">
      <c r="B52" s="4008" t="s">
        <v>78</v>
      </c>
      <c r="C52" s="4009" t="s">
        <v>26</v>
      </c>
      <c r="D52" s="1275" t="s">
        <v>1468</v>
      </c>
      <c r="E52" s="4010" t="s">
        <v>1469</v>
      </c>
      <c r="F52" s="4011"/>
      <c r="G52" s="1276">
        <v>1.6</v>
      </c>
      <c r="H52" s="1277">
        <v>33781</v>
      </c>
      <c r="I52" s="1277">
        <v>33781</v>
      </c>
      <c r="J52" s="1242" t="s">
        <v>1470</v>
      </c>
    </row>
    <row r="53" spans="2:10" ht="27" customHeight="1" thickBot="1">
      <c r="B53" s="4004"/>
      <c r="C53" s="3951"/>
      <c r="D53" s="1278" t="s">
        <v>1471</v>
      </c>
      <c r="E53" s="4012" t="s">
        <v>1472</v>
      </c>
      <c r="F53" s="4013"/>
      <c r="G53" s="1279">
        <v>0.7</v>
      </c>
      <c r="H53" s="1280">
        <v>25118</v>
      </c>
      <c r="I53" s="1280">
        <v>25118</v>
      </c>
      <c r="J53" s="1281" t="s">
        <v>1473</v>
      </c>
    </row>
    <row r="54" spans="2:10" ht="27" customHeight="1" thickTop="1" thickBot="1">
      <c r="B54" s="1282" t="s">
        <v>786</v>
      </c>
      <c r="C54" s="1282">
        <v>1</v>
      </c>
      <c r="D54" s="4005">
        <f>COUNTA(D52:D53)</f>
        <v>2</v>
      </c>
      <c r="E54" s="4006"/>
      <c r="F54" s="4007"/>
      <c r="G54" s="1283">
        <f>SUM(G52:G53)</f>
        <v>2.2999999999999998</v>
      </c>
      <c r="H54" s="1269"/>
      <c r="I54" s="1282"/>
      <c r="J54" s="1270"/>
    </row>
    <row r="55" spans="2:10" ht="27" customHeight="1" thickTop="1"/>
  </sheetData>
  <mergeCells count="20">
    <mergeCell ref="D54:F54"/>
    <mergeCell ref="D45:F45"/>
    <mergeCell ref="E51:F51"/>
    <mergeCell ref="B52:B53"/>
    <mergeCell ref="C52:C53"/>
    <mergeCell ref="E52:F52"/>
    <mergeCell ref="E53:F53"/>
    <mergeCell ref="B24:B25"/>
    <mergeCell ref="C24:C25"/>
    <mergeCell ref="B26:B27"/>
    <mergeCell ref="C26:C27"/>
    <mergeCell ref="B29:B44"/>
    <mergeCell ref="C29:C44"/>
    <mergeCell ref="B10:B22"/>
    <mergeCell ref="C10:C22"/>
    <mergeCell ref="D3:F3"/>
    <mergeCell ref="B5:B7"/>
    <mergeCell ref="C5:C6"/>
    <mergeCell ref="B8:B9"/>
    <mergeCell ref="C8:C9"/>
  </mergeCells>
  <phoneticPr fontId="1"/>
  <printOptions horizontalCentered="1" gridLinesSet="0"/>
  <pageMargins left="0.59055118110236227" right="0.59055118110236227" top="0.78740157480314965" bottom="0.78740157480314965" header="0.51181102362204722" footer="0.51181102362204722"/>
  <pageSetup paperSize="9" scale="51" fitToHeight="2"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BE233-8811-4D9D-AEE5-4B29ABC88FA2}">
  <sheetPr transitionEvaluation="1"/>
  <dimension ref="B2:L40"/>
  <sheetViews>
    <sheetView view="pageBreakPreview" zoomScale="44" zoomScaleNormal="50" zoomScaleSheetLayoutView="44" workbookViewId="0">
      <selection activeCell="P11" sqref="P11"/>
    </sheetView>
  </sheetViews>
  <sheetFormatPr defaultColWidth="11.54296875" defaultRowHeight="35.25" customHeight="1"/>
  <cols>
    <col min="1" max="1" width="0.6328125" style="1285" customWidth="1"/>
    <col min="2" max="2" width="33.36328125" style="1285" customWidth="1"/>
    <col min="3" max="3" width="22.453125" style="1285" customWidth="1"/>
    <col min="4" max="11" width="24.6328125" style="1285" customWidth="1"/>
    <col min="12" max="12" width="3" style="1285" customWidth="1"/>
    <col min="13" max="16384" width="11.54296875" style="1285"/>
  </cols>
  <sheetData>
    <row r="2" spans="2:12" ht="35.25" customHeight="1">
      <c r="B2" s="1284" t="s">
        <v>1474</v>
      </c>
    </row>
    <row r="3" spans="2:12" ht="35.25" customHeight="1" thickBot="1">
      <c r="B3" s="1286"/>
      <c r="C3" s="1286"/>
      <c r="D3" s="1286"/>
      <c r="E3" s="1286"/>
      <c r="F3" s="1286"/>
      <c r="G3" s="1286"/>
      <c r="H3" s="1286"/>
      <c r="I3" s="1286"/>
      <c r="J3" s="1286"/>
      <c r="K3" s="1287" t="s">
        <v>315</v>
      </c>
    </row>
    <row r="4" spans="2:12" ht="45" customHeight="1">
      <c r="B4" s="4016" t="s">
        <v>1304</v>
      </c>
      <c r="C4" s="4018" t="s">
        <v>224</v>
      </c>
      <c r="D4" s="1288" t="s">
        <v>1475</v>
      </c>
      <c r="E4" s="1289"/>
      <c r="F4" s="1290" t="s">
        <v>701</v>
      </c>
      <c r="G4" s="1291" t="s">
        <v>782</v>
      </c>
      <c r="H4" s="1292" t="s">
        <v>1199</v>
      </c>
      <c r="I4" s="1293" t="s">
        <v>701</v>
      </c>
      <c r="J4" s="1291" t="s">
        <v>1198</v>
      </c>
      <c r="K4" s="1292" t="s">
        <v>1199</v>
      </c>
      <c r="L4" s="1294"/>
    </row>
    <row r="5" spans="2:12" ht="45" customHeight="1" thickBot="1">
      <c r="B5" s="4017"/>
      <c r="C5" s="4019"/>
      <c r="D5" s="1295" t="s">
        <v>1476</v>
      </c>
      <c r="E5" s="1296" t="s">
        <v>1477</v>
      </c>
      <c r="F5" s="4020" t="s">
        <v>1476</v>
      </c>
      <c r="G5" s="4021"/>
      <c r="H5" s="4022"/>
      <c r="I5" s="4021" t="s">
        <v>1477</v>
      </c>
      <c r="J5" s="4021"/>
      <c r="K5" s="4022"/>
      <c r="L5" s="1294"/>
    </row>
    <row r="6" spans="2:12" ht="45" customHeight="1">
      <c r="B6" s="1297" t="s">
        <v>240</v>
      </c>
      <c r="C6" s="1292" t="s">
        <v>241</v>
      </c>
      <c r="D6" s="1298">
        <v>0</v>
      </c>
      <c r="E6" s="1299">
        <v>35</v>
      </c>
      <c r="F6" s="1298"/>
      <c r="G6" s="1291"/>
      <c r="H6" s="1292"/>
      <c r="I6" s="1300">
        <v>35096</v>
      </c>
      <c r="J6" s="1301">
        <v>35096</v>
      </c>
      <c r="K6" s="1292" t="s">
        <v>1478</v>
      </c>
      <c r="L6" s="1294"/>
    </row>
    <row r="7" spans="2:12" ht="45" customHeight="1">
      <c r="B7" s="1302" t="s">
        <v>250</v>
      </c>
      <c r="C7" s="1303" t="s">
        <v>251</v>
      </c>
      <c r="D7" s="1304">
        <v>0.2</v>
      </c>
      <c r="E7" s="1305">
        <v>254.8</v>
      </c>
      <c r="F7" s="1306">
        <v>21775</v>
      </c>
      <c r="G7" s="1307">
        <v>25338</v>
      </c>
      <c r="H7" s="1303" t="s">
        <v>1479</v>
      </c>
      <c r="I7" s="1308">
        <v>21072</v>
      </c>
      <c r="J7" s="1307">
        <v>40603</v>
      </c>
      <c r="K7" s="1303" t="s">
        <v>1480</v>
      </c>
      <c r="L7" s="1294"/>
    </row>
    <row r="8" spans="2:12" ht="45" customHeight="1">
      <c r="B8" s="1302" t="s">
        <v>253</v>
      </c>
      <c r="C8" s="1303" t="s">
        <v>254</v>
      </c>
      <c r="D8" s="1304">
        <v>21</v>
      </c>
      <c r="E8" s="1305">
        <v>151.19999999999999</v>
      </c>
      <c r="F8" s="1306">
        <v>18406</v>
      </c>
      <c r="G8" s="1307">
        <v>32687</v>
      </c>
      <c r="H8" s="1303" t="s">
        <v>1481</v>
      </c>
      <c r="I8" s="1308">
        <v>18373</v>
      </c>
      <c r="J8" s="1307">
        <v>32687</v>
      </c>
      <c r="K8" s="1303" t="s">
        <v>1481</v>
      </c>
      <c r="L8" s="1294"/>
    </row>
    <row r="9" spans="2:12" ht="45" customHeight="1">
      <c r="B9" s="139" t="s">
        <v>110</v>
      </c>
      <c r="C9" s="1303" t="s">
        <v>745</v>
      </c>
      <c r="D9" s="1304">
        <v>0</v>
      </c>
      <c r="E9" s="1305">
        <v>30.7</v>
      </c>
      <c r="F9" s="1304"/>
      <c r="G9" s="1309"/>
      <c r="H9" s="1310"/>
      <c r="I9" s="1308">
        <v>34974</v>
      </c>
      <c r="J9" s="1307">
        <v>42825</v>
      </c>
      <c r="K9" s="1303" t="s">
        <v>1482</v>
      </c>
      <c r="L9" s="1294"/>
    </row>
    <row r="10" spans="2:12" ht="45" customHeight="1">
      <c r="B10" s="1311" t="s">
        <v>457</v>
      </c>
      <c r="C10" s="1312" t="s">
        <v>76</v>
      </c>
      <c r="D10" s="1304">
        <v>0</v>
      </c>
      <c r="E10" s="1305">
        <v>52.5</v>
      </c>
      <c r="F10" s="1304"/>
      <c r="G10" s="1309"/>
      <c r="H10" s="1303"/>
      <c r="I10" s="1308">
        <v>34974</v>
      </c>
      <c r="J10" s="1307">
        <v>42460</v>
      </c>
      <c r="K10" s="1303" t="s">
        <v>1483</v>
      </c>
      <c r="L10" s="1294"/>
    </row>
    <row r="11" spans="2:12" ht="45" customHeight="1">
      <c r="B11" s="1302" t="s">
        <v>810</v>
      </c>
      <c r="C11" s="1303" t="s">
        <v>265</v>
      </c>
      <c r="D11" s="1304">
        <v>0</v>
      </c>
      <c r="E11" s="1305">
        <v>26.4</v>
      </c>
      <c r="F11" s="1304"/>
      <c r="G11" s="1309"/>
      <c r="H11" s="1303"/>
      <c r="I11" s="1308">
        <v>26890</v>
      </c>
      <c r="J11" s="1307">
        <v>44621</v>
      </c>
      <c r="K11" s="1303" t="s">
        <v>1484</v>
      </c>
      <c r="L11" s="1294"/>
    </row>
    <row r="12" spans="2:12" ht="45" customHeight="1">
      <c r="B12" s="4014" t="s">
        <v>811</v>
      </c>
      <c r="C12" s="1303" t="s">
        <v>269</v>
      </c>
      <c r="D12" s="1304">
        <v>19.7</v>
      </c>
      <c r="E12" s="1305">
        <v>235.3</v>
      </c>
      <c r="F12" s="1306">
        <v>27851</v>
      </c>
      <c r="G12" s="1307">
        <v>38748</v>
      </c>
      <c r="H12" s="1303" t="s">
        <v>1485</v>
      </c>
      <c r="I12" s="1308">
        <v>25038</v>
      </c>
      <c r="J12" s="1307">
        <v>38748</v>
      </c>
      <c r="K12" s="1303" t="s">
        <v>1485</v>
      </c>
      <c r="L12" s="1294"/>
    </row>
    <row r="13" spans="2:12" ht="45" customHeight="1">
      <c r="B13" s="4023"/>
      <c r="C13" s="1303" t="s">
        <v>271</v>
      </c>
      <c r="D13" s="1304">
        <v>19</v>
      </c>
      <c r="E13" s="1305">
        <v>266.5</v>
      </c>
      <c r="F13" s="1306">
        <v>19456</v>
      </c>
      <c r="G13" s="1307">
        <v>39741</v>
      </c>
      <c r="H13" s="1303" t="s">
        <v>1486</v>
      </c>
      <c r="I13" s="1308">
        <v>18378</v>
      </c>
      <c r="J13" s="1307">
        <v>39741</v>
      </c>
      <c r="K13" s="1303" t="s">
        <v>1486</v>
      </c>
      <c r="L13" s="1294"/>
    </row>
    <row r="14" spans="2:12" ht="45" customHeight="1">
      <c r="B14" s="4023"/>
      <c r="C14" s="1303" t="s">
        <v>272</v>
      </c>
      <c r="D14" s="1304">
        <v>0</v>
      </c>
      <c r="E14" s="1305">
        <v>8.6999999999999993</v>
      </c>
      <c r="F14" s="1304"/>
      <c r="G14" s="1309"/>
      <c r="H14" s="1303"/>
      <c r="I14" s="1308">
        <v>26963</v>
      </c>
      <c r="J14" s="1307">
        <v>35101</v>
      </c>
      <c r="K14" s="1303" t="s">
        <v>1487</v>
      </c>
      <c r="L14" s="1294"/>
    </row>
    <row r="15" spans="2:12" ht="45" customHeight="1">
      <c r="B15" s="4015"/>
      <c r="C15" s="1303" t="s">
        <v>273</v>
      </c>
      <c r="D15" s="1304">
        <v>0</v>
      </c>
      <c r="E15" s="1305">
        <v>17</v>
      </c>
      <c r="F15" s="1304"/>
      <c r="G15" s="1309"/>
      <c r="H15" s="1303"/>
      <c r="I15" s="1308">
        <v>35101</v>
      </c>
      <c r="J15" s="1307">
        <v>35101</v>
      </c>
      <c r="K15" s="1303" t="s">
        <v>1488</v>
      </c>
      <c r="L15" s="1294"/>
    </row>
    <row r="16" spans="2:12" ht="45" customHeight="1">
      <c r="B16" s="1311" t="s">
        <v>274</v>
      </c>
      <c r="C16" s="1313" t="s">
        <v>275</v>
      </c>
      <c r="D16" s="1304">
        <v>0</v>
      </c>
      <c r="E16" s="1305">
        <v>5.7</v>
      </c>
      <c r="F16" s="1304"/>
      <c r="G16" s="1309"/>
      <c r="H16" s="1303"/>
      <c r="I16" s="1308">
        <v>34790</v>
      </c>
      <c r="J16" s="1307">
        <v>43158</v>
      </c>
      <c r="K16" s="1303" t="s">
        <v>1489</v>
      </c>
      <c r="L16" s="1294"/>
    </row>
    <row r="17" spans="2:12" ht="45" customHeight="1">
      <c r="B17" s="4014" t="s">
        <v>1234</v>
      </c>
      <c r="C17" s="1303" t="s">
        <v>1235</v>
      </c>
      <c r="D17" s="1304">
        <v>32</v>
      </c>
      <c r="E17" s="1305">
        <v>162.9</v>
      </c>
      <c r="F17" s="1306">
        <v>20909</v>
      </c>
      <c r="G17" s="1307">
        <v>37347</v>
      </c>
      <c r="H17" s="1303" t="s">
        <v>1490</v>
      </c>
      <c r="I17" s="1308">
        <v>19092</v>
      </c>
      <c r="J17" s="1307">
        <v>37347</v>
      </c>
      <c r="K17" s="1313" t="s">
        <v>1490</v>
      </c>
    </row>
    <row r="18" spans="2:12" ht="45" customHeight="1">
      <c r="B18" s="4015"/>
      <c r="C18" s="1303" t="s">
        <v>280</v>
      </c>
      <c r="D18" s="1304">
        <v>0</v>
      </c>
      <c r="E18" s="1305">
        <v>59.9</v>
      </c>
      <c r="F18" s="1304"/>
      <c r="G18" s="1309"/>
      <c r="H18" s="1303"/>
      <c r="I18" s="1314">
        <v>18583</v>
      </c>
      <c r="J18" s="1307">
        <v>18583</v>
      </c>
      <c r="K18" s="1303" t="s">
        <v>1491</v>
      </c>
    </row>
    <row r="19" spans="2:12" ht="45" customHeight="1">
      <c r="B19" s="1311" t="s">
        <v>78</v>
      </c>
      <c r="C19" s="1303" t="s">
        <v>465</v>
      </c>
      <c r="D19" s="1304">
        <v>91.4</v>
      </c>
      <c r="E19" s="1305">
        <v>769.4</v>
      </c>
      <c r="F19" s="1306">
        <v>19257</v>
      </c>
      <c r="G19" s="1307">
        <v>45000</v>
      </c>
      <c r="H19" s="1303" t="s">
        <v>1492</v>
      </c>
      <c r="I19" s="1308">
        <v>17896</v>
      </c>
      <c r="J19" s="1307">
        <v>45000</v>
      </c>
      <c r="K19" s="1313" t="s">
        <v>1493</v>
      </c>
    </row>
    <row r="20" spans="2:12" ht="45" customHeight="1">
      <c r="B20" s="4014" t="s">
        <v>1240</v>
      </c>
      <c r="C20" s="1303" t="s">
        <v>283</v>
      </c>
      <c r="D20" s="1304">
        <v>0</v>
      </c>
      <c r="E20" s="1305">
        <v>215.5</v>
      </c>
      <c r="F20" s="1315"/>
      <c r="G20" s="1316"/>
      <c r="H20" s="1317"/>
      <c r="I20" s="1308">
        <v>25058</v>
      </c>
      <c r="J20" s="1307">
        <v>43903</v>
      </c>
      <c r="K20" s="1303" t="s">
        <v>1494</v>
      </c>
      <c r="L20" s="1294"/>
    </row>
    <row r="21" spans="2:12" ht="45" customHeight="1">
      <c r="B21" s="4015"/>
      <c r="C21" s="1303" t="s">
        <v>285</v>
      </c>
      <c r="D21" s="1304">
        <v>0</v>
      </c>
      <c r="E21" s="1305">
        <v>230</v>
      </c>
      <c r="F21" s="1304"/>
      <c r="G21" s="1309"/>
      <c r="H21" s="1303"/>
      <c r="I21" s="1314">
        <v>20403</v>
      </c>
      <c r="J21" s="1307">
        <v>34981</v>
      </c>
      <c r="K21" s="1303" t="s">
        <v>1495</v>
      </c>
      <c r="L21" s="1294"/>
    </row>
    <row r="22" spans="2:12" ht="45" customHeight="1">
      <c r="B22" s="139" t="s">
        <v>79</v>
      </c>
      <c r="C22" s="1303" t="s">
        <v>29</v>
      </c>
      <c r="D22" s="1304">
        <v>0.7</v>
      </c>
      <c r="E22" s="1305">
        <f>83.3</f>
        <v>83.3</v>
      </c>
      <c r="F22" s="1306">
        <v>20909</v>
      </c>
      <c r="G22" s="1307">
        <v>38653</v>
      </c>
      <c r="H22" s="1303" t="s">
        <v>1496</v>
      </c>
      <c r="I22" s="1308">
        <v>20909</v>
      </c>
      <c r="J22" s="1307">
        <v>38653</v>
      </c>
      <c r="K22" s="1303" t="s">
        <v>1496</v>
      </c>
      <c r="L22" s="1294"/>
    </row>
    <row r="23" spans="2:12" ht="45" customHeight="1">
      <c r="B23" s="1311" t="s">
        <v>1497</v>
      </c>
      <c r="C23" s="1303" t="s">
        <v>80</v>
      </c>
      <c r="D23" s="1304">
        <v>0</v>
      </c>
      <c r="E23" s="1305">
        <v>7.4</v>
      </c>
      <c r="F23" s="1304"/>
      <c r="G23" s="1307"/>
      <c r="H23" s="1303"/>
      <c r="I23" s="1308">
        <v>34974</v>
      </c>
      <c r="J23" s="1307">
        <v>34974</v>
      </c>
      <c r="K23" s="1303" t="s">
        <v>1498</v>
      </c>
      <c r="L23" s="1294"/>
    </row>
    <row r="24" spans="2:12" ht="45" customHeight="1">
      <c r="B24" s="4014" t="s">
        <v>1249</v>
      </c>
      <c r="C24" s="1303" t="s">
        <v>292</v>
      </c>
      <c r="D24" s="1304">
        <v>0</v>
      </c>
      <c r="E24" s="1305">
        <v>104.7</v>
      </c>
      <c r="F24" s="1304"/>
      <c r="G24" s="1309"/>
      <c r="H24" s="1303"/>
      <c r="I24" s="1308">
        <v>24945</v>
      </c>
      <c r="J24" s="1307">
        <v>34912</v>
      </c>
      <c r="K24" s="1303" t="s">
        <v>1499</v>
      </c>
      <c r="L24" s="1294"/>
    </row>
    <row r="25" spans="2:12" ht="45" customHeight="1">
      <c r="B25" s="4015"/>
      <c r="C25" s="1303" t="s">
        <v>1251</v>
      </c>
      <c r="D25" s="1304">
        <v>0</v>
      </c>
      <c r="E25" s="1305">
        <v>36.299999999999997</v>
      </c>
      <c r="F25" s="1304"/>
      <c r="G25" s="1309"/>
      <c r="H25" s="1303"/>
      <c r="I25" s="1308">
        <v>28500</v>
      </c>
      <c r="J25" s="1307">
        <v>39220</v>
      </c>
      <c r="K25" s="1303" t="s">
        <v>1500</v>
      </c>
      <c r="L25" s="1294"/>
    </row>
    <row r="26" spans="2:12" ht="45" customHeight="1">
      <c r="B26" s="1302" t="s">
        <v>1253</v>
      </c>
      <c r="C26" s="1303" t="s">
        <v>330</v>
      </c>
      <c r="D26" s="1304">
        <v>0</v>
      </c>
      <c r="E26" s="1305">
        <v>88.5</v>
      </c>
      <c r="F26" s="1304"/>
      <c r="G26" s="1309"/>
      <c r="H26" s="1303"/>
      <c r="I26" s="1308">
        <v>25640</v>
      </c>
      <c r="J26" s="1307">
        <v>43185</v>
      </c>
      <c r="K26" s="1303" t="s">
        <v>1501</v>
      </c>
      <c r="L26" s="1294"/>
    </row>
    <row r="27" spans="2:12" ht="45" customHeight="1">
      <c r="B27" s="1302" t="s">
        <v>84</v>
      </c>
      <c r="C27" s="1303" t="s">
        <v>40</v>
      </c>
      <c r="D27" s="1304">
        <v>0.8</v>
      </c>
      <c r="E27" s="1305">
        <v>143.1</v>
      </c>
      <c r="F27" s="1306">
        <v>20909</v>
      </c>
      <c r="G27" s="1318" t="s">
        <v>1502</v>
      </c>
      <c r="H27" s="1303" t="s">
        <v>1503</v>
      </c>
      <c r="I27" s="1308" t="s">
        <v>1504</v>
      </c>
      <c r="J27" s="1307">
        <v>43490</v>
      </c>
      <c r="K27" s="1303" t="s">
        <v>1505</v>
      </c>
      <c r="L27" s="1294"/>
    </row>
    <row r="28" spans="2:12" ht="45" customHeight="1">
      <c r="B28" s="139" t="s">
        <v>85</v>
      </c>
      <c r="C28" s="1319" t="s">
        <v>1257</v>
      </c>
      <c r="D28" s="1304">
        <v>43</v>
      </c>
      <c r="E28" s="1305">
        <v>593</v>
      </c>
      <c r="F28" s="1306">
        <v>20554</v>
      </c>
      <c r="G28" s="1307">
        <v>42685</v>
      </c>
      <c r="H28" s="1303" t="s">
        <v>1506</v>
      </c>
      <c r="I28" s="1308">
        <v>18013</v>
      </c>
      <c r="J28" s="1307">
        <v>42685</v>
      </c>
      <c r="K28" s="1303" t="s">
        <v>1507</v>
      </c>
      <c r="L28" s="1294"/>
    </row>
    <row r="29" spans="2:12" ht="45" customHeight="1" thickBot="1">
      <c r="B29" s="1320" t="s">
        <v>54</v>
      </c>
      <c r="C29" s="1321" t="s">
        <v>304</v>
      </c>
      <c r="D29" s="1322">
        <v>0</v>
      </c>
      <c r="E29" s="1323">
        <v>22</v>
      </c>
      <c r="F29" s="1322"/>
      <c r="G29" s="1324"/>
      <c r="H29" s="1321"/>
      <c r="I29" s="1325">
        <v>34820</v>
      </c>
      <c r="J29" s="1326">
        <v>35977</v>
      </c>
      <c r="K29" s="1303" t="s">
        <v>1508</v>
      </c>
      <c r="L29" s="1294"/>
    </row>
    <row r="30" spans="2:12" ht="45" customHeight="1" thickTop="1" thickBot="1">
      <c r="B30" s="1327" t="s">
        <v>306</v>
      </c>
      <c r="C30" s="1327">
        <f>COUNTA(C6:C29)</f>
        <v>24</v>
      </c>
      <c r="D30" s="1328">
        <f>SUM(D6:D29)</f>
        <v>227.8</v>
      </c>
      <c r="E30" s="1328">
        <f>SUM(E6:E29)</f>
        <v>3599.8000000000006</v>
      </c>
      <c r="F30" s="4027"/>
      <c r="G30" s="4028"/>
      <c r="H30" s="4028"/>
      <c r="I30" s="4028"/>
      <c r="J30" s="4028"/>
      <c r="K30" s="4029"/>
      <c r="L30" s="1329"/>
    </row>
    <row r="31" spans="2:12" ht="35.25" customHeight="1" thickTop="1"/>
    <row r="34" spans="2:11" ht="35.25" customHeight="1">
      <c r="B34" s="1330" t="s">
        <v>1509</v>
      </c>
    </row>
    <row r="35" spans="2:11" ht="35.25" customHeight="1" thickBot="1">
      <c r="K35" s="1287" t="s">
        <v>315</v>
      </c>
    </row>
    <row r="36" spans="2:11" ht="45" customHeight="1" thickBot="1">
      <c r="B36" s="1331" t="s">
        <v>51</v>
      </c>
      <c r="C36" s="1332" t="s">
        <v>52</v>
      </c>
      <c r="D36" s="4030" t="s">
        <v>1466</v>
      </c>
      <c r="E36" s="4031"/>
      <c r="F36" s="4031"/>
      <c r="G36" s="3382"/>
      <c r="H36" s="1332" t="s">
        <v>781</v>
      </c>
      <c r="I36" s="1332" t="s">
        <v>701</v>
      </c>
      <c r="J36" s="1332" t="s">
        <v>782</v>
      </c>
      <c r="K36" s="1333" t="s">
        <v>235</v>
      </c>
    </row>
    <row r="37" spans="2:11" ht="45" customHeight="1">
      <c r="B37" s="169" t="s">
        <v>1510</v>
      </c>
      <c r="C37" s="1334" t="s">
        <v>59</v>
      </c>
      <c r="D37" s="4032" t="s">
        <v>1511</v>
      </c>
      <c r="E37" s="4033"/>
      <c r="F37" s="4033"/>
      <c r="G37" s="4034"/>
      <c r="H37" s="1335">
        <v>0.7</v>
      </c>
      <c r="I37" s="1336">
        <v>19456</v>
      </c>
      <c r="J37" s="1336">
        <v>42100</v>
      </c>
      <c r="K37" s="1337" t="s">
        <v>1512</v>
      </c>
    </row>
    <row r="38" spans="2:11" ht="45" customHeight="1" thickBot="1">
      <c r="B38" s="170" t="s">
        <v>7</v>
      </c>
      <c r="C38" s="1338" t="s">
        <v>2</v>
      </c>
      <c r="D38" s="4035" t="s">
        <v>1513</v>
      </c>
      <c r="E38" s="4036"/>
      <c r="F38" s="4036"/>
      <c r="G38" s="4037"/>
      <c r="H38" s="1339">
        <v>13</v>
      </c>
      <c r="I38" s="1340">
        <v>39444</v>
      </c>
      <c r="J38" s="1340">
        <v>39444</v>
      </c>
      <c r="K38" s="1319" t="s">
        <v>1514</v>
      </c>
    </row>
    <row r="39" spans="2:11" ht="45" customHeight="1" thickTop="1" thickBot="1">
      <c r="B39" s="1341" t="s">
        <v>786</v>
      </c>
      <c r="C39" s="1341">
        <f>COUNTA(C37:C38)</f>
        <v>2</v>
      </c>
      <c r="D39" s="4024">
        <f>COUNTA(D37:D38)</f>
        <v>2</v>
      </c>
      <c r="E39" s="4025"/>
      <c r="F39" s="4025"/>
      <c r="G39" s="4026"/>
      <c r="H39" s="1342">
        <f>SUM(H37:H38)</f>
        <v>13.7</v>
      </c>
      <c r="I39" s="4024"/>
      <c r="J39" s="4025"/>
      <c r="K39" s="4026"/>
    </row>
    <row r="40" spans="2:11" ht="35.25" customHeight="1" thickTop="1"/>
  </sheetData>
  <mergeCells count="14">
    <mergeCell ref="D39:G39"/>
    <mergeCell ref="I39:K39"/>
    <mergeCell ref="B20:B21"/>
    <mergeCell ref="B24:B25"/>
    <mergeCell ref="F30:K30"/>
    <mergeCell ref="D36:G36"/>
    <mergeCell ref="D37:G37"/>
    <mergeCell ref="D38:G38"/>
    <mergeCell ref="B17:B18"/>
    <mergeCell ref="B4:B5"/>
    <mergeCell ref="C4:C5"/>
    <mergeCell ref="F5:H5"/>
    <mergeCell ref="I5:K5"/>
    <mergeCell ref="B12:B15"/>
  </mergeCells>
  <phoneticPr fontId="1"/>
  <printOptions horizontalCentered="1" gridLinesSet="0"/>
  <pageMargins left="0.59055118110236227" right="0.59055118110236227" top="0.78740157480314965" bottom="0.78740157480314965" header="0.51181102362204722" footer="0.51181102362204722"/>
  <pageSetup paperSize="9" scale="35" fitToHeight="3"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C363B-83D5-4B68-B219-7E1BCA19BE55}">
  <sheetPr transitionEvaluation="1"/>
  <dimension ref="B1:K63"/>
  <sheetViews>
    <sheetView view="pageBreakPreview" zoomScale="50" zoomScaleNormal="50" workbookViewId="0">
      <pane ySplit="4" topLeftCell="A5" activePane="bottomLeft" state="frozen"/>
      <selection pane="bottomLeft" activeCell="D27" sqref="D27"/>
    </sheetView>
  </sheetViews>
  <sheetFormatPr defaultColWidth="11.54296875" defaultRowHeight="46" customHeight="1"/>
  <cols>
    <col min="1" max="1" width="0.90625" style="1181" customWidth="1"/>
    <col min="2" max="2" width="27.90625" style="1181" customWidth="1"/>
    <col min="3" max="3" width="22.453125" style="1181" customWidth="1"/>
    <col min="4" max="4" width="35.54296875" style="1259" bestFit="1" customWidth="1"/>
    <col min="5" max="7" width="20.26953125" style="1181" customWidth="1"/>
    <col min="8" max="9" width="18.81640625" style="1179" customWidth="1"/>
    <col min="10" max="10" width="21" style="1181" customWidth="1"/>
    <col min="11" max="11" width="2.26953125" style="1181" customWidth="1"/>
    <col min="12" max="16384" width="11.54296875" style="1181"/>
  </cols>
  <sheetData>
    <row r="1" spans="2:11" ht="46" customHeight="1">
      <c r="B1" s="1343" t="s">
        <v>1515</v>
      </c>
      <c r="D1" s="1179"/>
    </row>
    <row r="2" spans="2:11" ht="46" customHeight="1" thickBot="1">
      <c r="B2" s="1240"/>
      <c r="C2" s="1240"/>
      <c r="D2" s="1344"/>
      <c r="E2" s="1240"/>
      <c r="F2" s="1240"/>
      <c r="G2" s="1240"/>
      <c r="H2" s="1345"/>
      <c r="I2" s="1345"/>
      <c r="J2" s="1346" t="s">
        <v>315</v>
      </c>
    </row>
    <row r="3" spans="2:11" s="1350" customFormat="1" ht="48" customHeight="1">
      <c r="B3" s="4044" t="s">
        <v>1304</v>
      </c>
      <c r="C3" s="3962" t="s">
        <v>224</v>
      </c>
      <c r="D3" s="4047" t="s">
        <v>1516</v>
      </c>
      <c r="E3" s="4049" t="s">
        <v>1517</v>
      </c>
      <c r="F3" s="4050"/>
      <c r="G3" s="4051"/>
      <c r="H3" s="1347" t="s">
        <v>701</v>
      </c>
      <c r="I3" s="1348" t="s">
        <v>1198</v>
      </c>
      <c r="J3" s="4052" t="s">
        <v>1199</v>
      </c>
      <c r="K3" s="1349"/>
    </row>
    <row r="4" spans="2:11" s="1350" customFormat="1" ht="28.5" customHeight="1" thickBot="1">
      <c r="B4" s="4045"/>
      <c r="C4" s="4046"/>
      <c r="D4" s="4048"/>
      <c r="E4" s="1351" t="s">
        <v>1200</v>
      </c>
      <c r="F4" s="1351" t="s">
        <v>1201</v>
      </c>
      <c r="G4" s="1352" t="s">
        <v>786</v>
      </c>
      <c r="H4" s="1352"/>
      <c r="I4" s="1352"/>
      <c r="J4" s="4053"/>
      <c r="K4" s="1349"/>
    </row>
    <row r="5" spans="2:11" s="1350" customFormat="1" ht="48" customHeight="1">
      <c r="B5" s="4038" t="s">
        <v>253</v>
      </c>
      <c r="C5" s="3962" t="s">
        <v>254</v>
      </c>
      <c r="D5" s="1353" t="s">
        <v>1518</v>
      </c>
      <c r="E5" s="1354">
        <v>897.2</v>
      </c>
      <c r="F5" s="1354">
        <v>289.7</v>
      </c>
      <c r="G5" s="1159">
        <f t="shared" ref="G5:G34" si="0">SUM(E5:F5)</f>
        <v>1186.9000000000001</v>
      </c>
      <c r="H5" s="1355">
        <v>13612</v>
      </c>
      <c r="I5" s="1356">
        <v>38723</v>
      </c>
      <c r="J5" s="1357" t="s">
        <v>1519</v>
      </c>
      <c r="K5" s="1349"/>
    </row>
    <row r="6" spans="2:11" s="1350" customFormat="1" ht="48" customHeight="1">
      <c r="B6" s="4039"/>
      <c r="C6" s="3940"/>
      <c r="D6" s="1157" t="s">
        <v>1520</v>
      </c>
      <c r="E6" s="1159">
        <v>703.6</v>
      </c>
      <c r="F6" s="1159">
        <v>153.6</v>
      </c>
      <c r="G6" s="1159">
        <f t="shared" si="0"/>
        <v>857.2</v>
      </c>
      <c r="H6" s="1356">
        <v>13612</v>
      </c>
      <c r="I6" s="1356">
        <v>28794</v>
      </c>
      <c r="J6" s="1357" t="s">
        <v>1521</v>
      </c>
      <c r="K6" s="1349"/>
    </row>
    <row r="7" spans="2:11" s="1350" customFormat="1" ht="48" customHeight="1">
      <c r="B7" s="4039"/>
      <c r="C7" s="3940"/>
      <c r="D7" s="1157" t="s">
        <v>1522</v>
      </c>
      <c r="E7" s="1159">
        <v>878.3</v>
      </c>
      <c r="F7" s="1159">
        <v>157.9</v>
      </c>
      <c r="G7" s="1159">
        <f t="shared" si="0"/>
        <v>1036.2</v>
      </c>
      <c r="H7" s="1356">
        <v>13612</v>
      </c>
      <c r="I7" s="1356">
        <v>28794</v>
      </c>
      <c r="J7" s="1357" t="s">
        <v>1521</v>
      </c>
      <c r="K7" s="1349"/>
    </row>
    <row r="8" spans="2:11" s="1350" customFormat="1" ht="48" customHeight="1">
      <c r="B8" s="4039"/>
      <c r="C8" s="3940"/>
      <c r="D8" s="1157" t="s">
        <v>1523</v>
      </c>
      <c r="E8" s="1159">
        <v>519.4</v>
      </c>
      <c r="F8" s="1159">
        <v>288.39999999999998</v>
      </c>
      <c r="G8" s="1159">
        <f t="shared" si="0"/>
        <v>807.8</v>
      </c>
      <c r="H8" s="1356">
        <v>26023</v>
      </c>
      <c r="I8" s="1356">
        <v>28794</v>
      </c>
      <c r="J8" s="1357" t="s">
        <v>1521</v>
      </c>
      <c r="K8" s="1349"/>
    </row>
    <row r="9" spans="2:11" s="1350" customFormat="1" ht="48" customHeight="1">
      <c r="B9" s="4039"/>
      <c r="C9" s="3940"/>
      <c r="D9" s="1157" t="s">
        <v>1524</v>
      </c>
      <c r="E9" s="1159">
        <v>908.4</v>
      </c>
      <c r="F9" s="1159">
        <v>245.9</v>
      </c>
      <c r="G9" s="1159">
        <f t="shared" si="0"/>
        <v>1154.3</v>
      </c>
      <c r="H9" s="1356">
        <v>26023</v>
      </c>
      <c r="I9" s="1356">
        <v>28794</v>
      </c>
      <c r="J9" s="1357" t="s">
        <v>1521</v>
      </c>
      <c r="K9" s="1349"/>
    </row>
    <row r="10" spans="2:11" s="1350" customFormat="1" ht="48" customHeight="1">
      <c r="B10" s="4039"/>
      <c r="C10" s="3926"/>
      <c r="D10" s="1157" t="s">
        <v>1525</v>
      </c>
      <c r="E10" s="1159">
        <v>44.3</v>
      </c>
      <c r="F10" s="1159">
        <v>84.3</v>
      </c>
      <c r="G10" s="1159">
        <f t="shared" si="0"/>
        <v>128.6</v>
      </c>
      <c r="H10" s="1356">
        <v>26023</v>
      </c>
      <c r="I10" s="1356">
        <v>28794</v>
      </c>
      <c r="J10" s="1357" t="s">
        <v>1521</v>
      </c>
      <c r="K10" s="1349"/>
    </row>
    <row r="11" spans="2:11" s="1350" customFormat="1" ht="48" customHeight="1">
      <c r="B11" s="4040"/>
      <c r="C11" s="1156" t="s">
        <v>306</v>
      </c>
      <c r="D11" s="1358">
        <f>COUNTA(D5:D10)</f>
        <v>6</v>
      </c>
      <c r="E11" s="1159">
        <f>SUM(E5:E10)</f>
        <v>3951.2000000000007</v>
      </c>
      <c r="F11" s="1159">
        <f>SUM(F5:F10)</f>
        <v>1219.8</v>
      </c>
      <c r="G11" s="1159">
        <f t="shared" si="0"/>
        <v>5171.0000000000009</v>
      </c>
      <c r="H11" s="4041"/>
      <c r="I11" s="4042"/>
      <c r="J11" s="4043"/>
      <c r="K11" s="1349"/>
    </row>
    <row r="12" spans="2:11" s="1350" customFormat="1" ht="48" customHeight="1">
      <c r="B12" s="1359" t="s">
        <v>457</v>
      </c>
      <c r="C12" s="1156" t="s">
        <v>76</v>
      </c>
      <c r="D12" s="1157" t="s">
        <v>1526</v>
      </c>
      <c r="E12" s="1159">
        <v>28.3</v>
      </c>
      <c r="F12" s="1159">
        <v>0.9</v>
      </c>
      <c r="G12" s="1159">
        <f t="shared" si="0"/>
        <v>29.2</v>
      </c>
      <c r="H12" s="1356">
        <v>19089</v>
      </c>
      <c r="I12" s="1356">
        <v>27250</v>
      </c>
      <c r="J12" s="1357" t="s">
        <v>1527</v>
      </c>
      <c r="K12" s="1349"/>
    </row>
    <row r="13" spans="2:11" s="1350" customFormat="1" ht="48" customHeight="1">
      <c r="B13" s="4054" t="s">
        <v>811</v>
      </c>
      <c r="C13" s="3925" t="s">
        <v>271</v>
      </c>
      <c r="D13" s="1157" t="s">
        <v>1528</v>
      </c>
      <c r="E13" s="1159">
        <v>107.7</v>
      </c>
      <c r="F13" s="1159">
        <v>13.1</v>
      </c>
      <c r="G13" s="1159">
        <f t="shared" si="0"/>
        <v>120.8</v>
      </c>
      <c r="H13" s="1356">
        <v>15477</v>
      </c>
      <c r="I13" s="1356">
        <v>27464</v>
      </c>
      <c r="J13" s="1357" t="s">
        <v>1529</v>
      </c>
      <c r="K13" s="1349"/>
    </row>
    <row r="14" spans="2:11" s="1350" customFormat="1" ht="48" customHeight="1">
      <c r="B14" s="4039"/>
      <c r="C14" s="3940"/>
      <c r="D14" s="1157" t="s">
        <v>1530</v>
      </c>
      <c r="E14" s="1159">
        <v>119.7</v>
      </c>
      <c r="F14" s="1159">
        <v>47.3</v>
      </c>
      <c r="G14" s="1159">
        <f t="shared" si="0"/>
        <v>167</v>
      </c>
      <c r="H14" s="1356">
        <v>15477</v>
      </c>
      <c r="I14" s="1356">
        <v>22727</v>
      </c>
      <c r="J14" s="1357" t="s">
        <v>1531</v>
      </c>
      <c r="K14" s="1349"/>
    </row>
    <row r="15" spans="2:11" s="1350" customFormat="1" ht="48" customHeight="1">
      <c r="B15" s="4039"/>
      <c r="C15" s="3940"/>
      <c r="D15" s="1157" t="s">
        <v>1532</v>
      </c>
      <c r="E15" s="1159">
        <v>21.5</v>
      </c>
      <c r="F15" s="1159">
        <v>6.5</v>
      </c>
      <c r="G15" s="1159">
        <f t="shared" si="0"/>
        <v>28</v>
      </c>
      <c r="H15" s="1356">
        <v>15477</v>
      </c>
      <c r="I15" s="1356">
        <v>22727</v>
      </c>
      <c r="J15" s="1357" t="s">
        <v>1531</v>
      </c>
      <c r="K15" s="1349"/>
    </row>
    <row r="16" spans="2:11" s="1350" customFormat="1" ht="48" customHeight="1">
      <c r="B16" s="4039"/>
      <c r="C16" s="3940"/>
      <c r="D16" s="1157" t="s">
        <v>1533</v>
      </c>
      <c r="E16" s="1159">
        <v>17.5</v>
      </c>
      <c r="F16" s="1159">
        <v>5.5</v>
      </c>
      <c r="G16" s="1159">
        <f t="shared" si="0"/>
        <v>23</v>
      </c>
      <c r="H16" s="1356">
        <v>15477</v>
      </c>
      <c r="I16" s="1356">
        <v>22727</v>
      </c>
      <c r="J16" s="1357" t="s">
        <v>1531</v>
      </c>
      <c r="K16" s="1349"/>
    </row>
    <row r="17" spans="2:11" s="1350" customFormat="1" ht="48" customHeight="1">
      <c r="B17" s="4039"/>
      <c r="C17" s="3926"/>
      <c r="D17" s="1157" t="s">
        <v>1534</v>
      </c>
      <c r="E17" s="1159">
        <v>118</v>
      </c>
      <c r="F17" s="1159">
        <v>12</v>
      </c>
      <c r="G17" s="1159">
        <f t="shared" si="0"/>
        <v>130</v>
      </c>
      <c r="H17" s="1356">
        <v>15477</v>
      </c>
      <c r="I17" s="1356">
        <v>22727</v>
      </c>
      <c r="J17" s="1357" t="s">
        <v>1531</v>
      </c>
      <c r="K17" s="1349"/>
    </row>
    <row r="18" spans="2:11" s="1350" customFormat="1" ht="48" customHeight="1">
      <c r="B18" s="4040"/>
      <c r="C18" s="1156" t="s">
        <v>306</v>
      </c>
      <c r="D18" s="1358">
        <f>COUNTA(D13:D17)</f>
        <v>5</v>
      </c>
      <c r="E18" s="1159">
        <f>SUM(E13:E17)</f>
        <v>384.4</v>
      </c>
      <c r="F18" s="1159">
        <f>SUM(F13:F17)</f>
        <v>84.4</v>
      </c>
      <c r="G18" s="1159">
        <f>SUM(E18:F18)</f>
        <v>468.79999999999995</v>
      </c>
      <c r="H18" s="4041"/>
      <c r="I18" s="4042"/>
      <c r="J18" s="4043"/>
      <c r="K18" s="1349"/>
    </row>
    <row r="19" spans="2:11" s="1350" customFormat="1" ht="48" customHeight="1">
      <c r="B19" s="4054" t="s">
        <v>1234</v>
      </c>
      <c r="C19" s="3925" t="s">
        <v>280</v>
      </c>
      <c r="D19" s="1157" t="s">
        <v>1535</v>
      </c>
      <c r="E19" s="1159">
        <v>8.1</v>
      </c>
      <c r="F19" s="1159">
        <v>0.3</v>
      </c>
      <c r="G19" s="1159">
        <f t="shared" si="0"/>
        <v>8.4</v>
      </c>
      <c r="H19" s="1356">
        <v>13491</v>
      </c>
      <c r="I19" s="1356">
        <v>31499</v>
      </c>
      <c r="J19" s="1357" t="s">
        <v>1536</v>
      </c>
      <c r="K19" s="1349"/>
    </row>
    <row r="20" spans="2:11" s="1350" customFormat="1" ht="48" customHeight="1">
      <c r="B20" s="4039"/>
      <c r="C20" s="3940"/>
      <c r="D20" s="1157" t="s">
        <v>1537</v>
      </c>
      <c r="E20" s="1159">
        <v>7</v>
      </c>
      <c r="F20" s="1159">
        <v>10</v>
      </c>
      <c r="G20" s="1159">
        <f t="shared" si="0"/>
        <v>17</v>
      </c>
      <c r="H20" s="1356">
        <v>13491</v>
      </c>
      <c r="I20" s="1356">
        <v>31499</v>
      </c>
      <c r="J20" s="1357" t="s">
        <v>1536</v>
      </c>
      <c r="K20" s="1349"/>
    </row>
    <row r="21" spans="2:11" s="1350" customFormat="1" ht="48" customHeight="1">
      <c r="B21" s="4039"/>
      <c r="C21" s="3940"/>
      <c r="D21" s="1157" t="s">
        <v>1538</v>
      </c>
      <c r="E21" s="1159">
        <v>47</v>
      </c>
      <c r="F21" s="1159">
        <v>2</v>
      </c>
      <c r="G21" s="1159">
        <f t="shared" si="0"/>
        <v>49</v>
      </c>
      <c r="H21" s="1356">
        <v>13491</v>
      </c>
      <c r="I21" s="1356">
        <v>31499</v>
      </c>
      <c r="J21" s="1357" t="s">
        <v>1536</v>
      </c>
      <c r="K21" s="1349"/>
    </row>
    <row r="22" spans="2:11" s="1350" customFormat="1" ht="48" customHeight="1">
      <c r="B22" s="4039"/>
      <c r="C22" s="3940"/>
      <c r="D22" s="1157" t="s">
        <v>1539</v>
      </c>
      <c r="E22" s="1159">
        <v>78</v>
      </c>
      <c r="F22" s="1159">
        <v>54</v>
      </c>
      <c r="G22" s="1159">
        <f t="shared" si="0"/>
        <v>132</v>
      </c>
      <c r="H22" s="1356">
        <v>13491</v>
      </c>
      <c r="I22" s="1356">
        <v>31499</v>
      </c>
      <c r="J22" s="1357" t="s">
        <v>1536</v>
      </c>
      <c r="K22" s="1349"/>
    </row>
    <row r="23" spans="2:11" s="1350" customFormat="1" ht="48" customHeight="1">
      <c r="B23" s="4039"/>
      <c r="C23" s="3940"/>
      <c r="D23" s="1157" t="s">
        <v>1540</v>
      </c>
      <c r="E23" s="1159">
        <v>19</v>
      </c>
      <c r="F23" s="1159">
        <v>4</v>
      </c>
      <c r="G23" s="1159">
        <f t="shared" si="0"/>
        <v>23</v>
      </c>
      <c r="H23" s="1356">
        <v>13491</v>
      </c>
      <c r="I23" s="1356">
        <v>31499</v>
      </c>
      <c r="J23" s="1357" t="s">
        <v>1536</v>
      </c>
      <c r="K23" s="1349"/>
    </row>
    <row r="24" spans="2:11" s="1350" customFormat="1" ht="48" customHeight="1">
      <c r="B24" s="4039"/>
      <c r="C24" s="3940"/>
      <c r="D24" s="1157" t="s">
        <v>1541</v>
      </c>
      <c r="E24" s="1159">
        <v>85</v>
      </c>
      <c r="F24" s="1159">
        <v>0</v>
      </c>
      <c r="G24" s="1159">
        <f t="shared" si="0"/>
        <v>85</v>
      </c>
      <c r="H24" s="1356">
        <v>13491</v>
      </c>
      <c r="I24" s="1356">
        <v>31499</v>
      </c>
      <c r="J24" s="1357" t="s">
        <v>1536</v>
      </c>
      <c r="K24" s="1349"/>
    </row>
    <row r="25" spans="2:11" s="1350" customFormat="1" ht="48" customHeight="1">
      <c r="B25" s="4039"/>
      <c r="C25" s="3940"/>
      <c r="D25" s="1157" t="s">
        <v>1542</v>
      </c>
      <c r="E25" s="1159">
        <v>69</v>
      </c>
      <c r="F25" s="1159">
        <v>29</v>
      </c>
      <c r="G25" s="1159">
        <f t="shared" si="0"/>
        <v>98</v>
      </c>
      <c r="H25" s="1356">
        <v>13491</v>
      </c>
      <c r="I25" s="1356">
        <v>31499</v>
      </c>
      <c r="J25" s="1357" t="s">
        <v>1536</v>
      </c>
      <c r="K25" s="1349"/>
    </row>
    <row r="26" spans="2:11" s="1350" customFormat="1" ht="48" customHeight="1">
      <c r="B26" s="4039"/>
      <c r="C26" s="3926"/>
      <c r="D26" s="1157" t="s">
        <v>1543</v>
      </c>
      <c r="E26" s="1159">
        <v>165</v>
      </c>
      <c r="F26" s="1159">
        <v>0</v>
      </c>
      <c r="G26" s="1159">
        <f t="shared" si="0"/>
        <v>165</v>
      </c>
      <c r="H26" s="1356">
        <v>31499</v>
      </c>
      <c r="I26" s="1356">
        <v>31499</v>
      </c>
      <c r="J26" s="1357" t="s">
        <v>1536</v>
      </c>
      <c r="K26" s="1349"/>
    </row>
    <row r="27" spans="2:11" s="1350" customFormat="1" ht="48" customHeight="1">
      <c r="B27" s="4040"/>
      <c r="C27" s="1156" t="s">
        <v>306</v>
      </c>
      <c r="D27" s="1358">
        <f>COUNTA(D19:D26)</f>
        <v>8</v>
      </c>
      <c r="E27" s="1159">
        <f>SUM(E19:E26)</f>
        <v>478.1</v>
      </c>
      <c r="F27" s="1159">
        <f>SUM(F19:F26)</f>
        <v>99.3</v>
      </c>
      <c r="G27" s="1159">
        <f t="shared" si="0"/>
        <v>577.4</v>
      </c>
      <c r="H27" s="4041"/>
      <c r="I27" s="4042"/>
      <c r="J27" s="4043"/>
      <c r="K27" s="1349"/>
    </row>
    <row r="28" spans="2:11" s="1350" customFormat="1" ht="48" customHeight="1">
      <c r="B28" s="4054" t="s">
        <v>78</v>
      </c>
      <c r="C28" s="3925" t="s">
        <v>465</v>
      </c>
      <c r="D28" s="1157" t="s">
        <v>1544</v>
      </c>
      <c r="E28" s="1159">
        <v>45.2</v>
      </c>
      <c r="F28" s="1159">
        <v>1.4</v>
      </c>
      <c r="G28" s="1159">
        <f t="shared" si="0"/>
        <v>46.6</v>
      </c>
      <c r="H28" s="1356">
        <v>12157</v>
      </c>
      <c r="I28" s="1356">
        <v>25928</v>
      </c>
      <c r="J28" s="1357" t="s">
        <v>1545</v>
      </c>
      <c r="K28" s="1349"/>
    </row>
    <row r="29" spans="2:11" s="1350" customFormat="1" ht="48" customHeight="1">
      <c r="B29" s="4039"/>
      <c r="C29" s="3940"/>
      <c r="D29" s="1157" t="s">
        <v>1546</v>
      </c>
      <c r="E29" s="1159">
        <v>93.1</v>
      </c>
      <c r="F29" s="1159">
        <v>0</v>
      </c>
      <c r="G29" s="1159">
        <f t="shared" si="0"/>
        <v>93.1</v>
      </c>
      <c r="H29" s="1356">
        <v>23806</v>
      </c>
      <c r="I29" s="1356">
        <v>44666</v>
      </c>
      <c r="J29" s="1357" t="s">
        <v>1547</v>
      </c>
      <c r="K29" s="1349"/>
    </row>
    <row r="30" spans="2:11" s="1350" customFormat="1" ht="48" customHeight="1">
      <c r="B30" s="4039"/>
      <c r="C30" s="3940"/>
      <c r="D30" s="1157" t="s">
        <v>1548</v>
      </c>
      <c r="E30" s="1159">
        <v>1686.8</v>
      </c>
      <c r="F30" s="1159">
        <v>241</v>
      </c>
      <c r="G30" s="1159">
        <f t="shared" si="0"/>
        <v>1927.8</v>
      </c>
      <c r="H30" s="1356">
        <v>12157</v>
      </c>
      <c r="I30" s="1356">
        <v>41456</v>
      </c>
      <c r="J30" s="1357" t="s">
        <v>1549</v>
      </c>
      <c r="K30" s="1349"/>
    </row>
    <row r="31" spans="2:11" s="1350" customFormat="1" ht="48" customHeight="1">
      <c r="B31" s="4039"/>
      <c r="C31" s="3940"/>
      <c r="D31" s="1157" t="s">
        <v>1550</v>
      </c>
      <c r="E31" s="1159">
        <v>21</v>
      </c>
      <c r="F31" s="1159">
        <v>2.5</v>
      </c>
      <c r="G31" s="1159">
        <f t="shared" si="0"/>
        <v>23.5</v>
      </c>
      <c r="H31" s="1356">
        <v>26023</v>
      </c>
      <c r="I31" s="1356">
        <v>26023</v>
      </c>
      <c r="J31" s="1357" t="s">
        <v>1551</v>
      </c>
      <c r="K31" s="1349"/>
    </row>
    <row r="32" spans="2:11" s="1350" customFormat="1" ht="48" customHeight="1">
      <c r="B32" s="4039"/>
      <c r="C32" s="3940"/>
      <c r="D32" s="1157" t="s">
        <v>1552</v>
      </c>
      <c r="E32" s="1159">
        <v>0</v>
      </c>
      <c r="F32" s="1159">
        <v>28.5</v>
      </c>
      <c r="G32" s="1159">
        <f t="shared" si="0"/>
        <v>28.5</v>
      </c>
      <c r="H32" s="1356">
        <v>12157</v>
      </c>
      <c r="I32" s="1356">
        <v>25928</v>
      </c>
      <c r="J32" s="1357" t="s">
        <v>1553</v>
      </c>
      <c r="K32" s="1349"/>
    </row>
    <row r="33" spans="2:11" s="1350" customFormat="1" ht="48" customHeight="1">
      <c r="B33" s="4039"/>
      <c r="C33" s="3940"/>
      <c r="D33" s="1157" t="s">
        <v>1554</v>
      </c>
      <c r="E33" s="1159">
        <v>186.1</v>
      </c>
      <c r="F33" s="1159">
        <v>2.9</v>
      </c>
      <c r="G33" s="1159">
        <f t="shared" si="0"/>
        <v>189</v>
      </c>
      <c r="H33" s="1356">
        <v>12157</v>
      </c>
      <c r="I33" s="1356">
        <v>40540</v>
      </c>
      <c r="J33" s="1357" t="s">
        <v>1555</v>
      </c>
      <c r="K33" s="1349"/>
    </row>
    <row r="34" spans="2:11" s="1350" customFormat="1" ht="48" customHeight="1">
      <c r="B34" s="4039"/>
      <c r="C34" s="3940"/>
      <c r="D34" s="1157" t="s">
        <v>1556</v>
      </c>
      <c r="E34" s="1159">
        <v>81.599999999999994</v>
      </c>
      <c r="F34" s="1159">
        <v>9.8000000000000007</v>
      </c>
      <c r="G34" s="1159">
        <f t="shared" si="0"/>
        <v>91.399999999999991</v>
      </c>
      <c r="H34" s="1356">
        <v>12157</v>
      </c>
      <c r="I34" s="1356">
        <v>27975</v>
      </c>
      <c r="J34" s="1357" t="s">
        <v>1557</v>
      </c>
      <c r="K34" s="1349"/>
    </row>
    <row r="35" spans="2:11" s="1350" customFormat="1" ht="48" customHeight="1">
      <c r="B35" s="4039"/>
      <c r="C35" s="3940"/>
      <c r="D35" s="1157" t="s">
        <v>1558</v>
      </c>
      <c r="E35" s="1159">
        <v>44.3</v>
      </c>
      <c r="F35" s="1159">
        <v>28.1</v>
      </c>
      <c r="G35" s="1159">
        <f>SUM(E35:F35)</f>
        <v>72.400000000000006</v>
      </c>
      <c r="H35" s="1356">
        <v>12157</v>
      </c>
      <c r="I35" s="1356">
        <v>25928</v>
      </c>
      <c r="J35" s="1357" t="s">
        <v>1553</v>
      </c>
      <c r="K35" s="1349"/>
    </row>
    <row r="36" spans="2:11" s="1350" customFormat="1" ht="48" customHeight="1">
      <c r="B36" s="4039"/>
      <c r="C36" s="3940"/>
      <c r="D36" s="1157" t="s">
        <v>1559</v>
      </c>
      <c r="E36" s="1159">
        <v>96</v>
      </c>
      <c r="F36" s="1159">
        <v>0</v>
      </c>
      <c r="G36" s="1159">
        <f>SUM(E36:F36)</f>
        <v>96</v>
      </c>
      <c r="H36" s="1356">
        <v>26023</v>
      </c>
      <c r="I36" s="1356">
        <v>40540</v>
      </c>
      <c r="J36" s="1357" t="s">
        <v>1555</v>
      </c>
      <c r="K36" s="1349"/>
    </row>
    <row r="37" spans="2:11" s="1350" customFormat="1" ht="48" customHeight="1">
      <c r="B37" s="4039"/>
      <c r="C37" s="3926"/>
      <c r="D37" s="1157" t="s">
        <v>1560</v>
      </c>
      <c r="E37" s="1360">
        <v>196.4</v>
      </c>
      <c r="F37" s="1159">
        <v>0</v>
      </c>
      <c r="G37" s="1159">
        <f>SUM(E37:F37)</f>
        <v>196.4</v>
      </c>
      <c r="H37" s="1356">
        <v>26023</v>
      </c>
      <c r="I37" s="1356">
        <v>26023</v>
      </c>
      <c r="J37" s="1357" t="s">
        <v>1561</v>
      </c>
      <c r="K37" s="1349"/>
    </row>
    <row r="38" spans="2:11" s="1350" customFormat="1" ht="48" customHeight="1">
      <c r="B38" s="4040"/>
      <c r="C38" s="1156" t="s">
        <v>306</v>
      </c>
      <c r="D38" s="1358">
        <f>COUNTA(D28:D37)</f>
        <v>10</v>
      </c>
      <c r="E38" s="1159">
        <f>SUM(E28:E37)</f>
        <v>2450.5</v>
      </c>
      <c r="F38" s="1159">
        <f>SUM(F28:F37)</f>
        <v>314.2</v>
      </c>
      <c r="G38" s="1159">
        <f>SUM(G28:G37)</f>
        <v>2764.7000000000003</v>
      </c>
      <c r="H38" s="4041"/>
      <c r="I38" s="4042"/>
      <c r="J38" s="4043"/>
      <c r="K38" s="1349"/>
    </row>
    <row r="39" spans="2:11" s="1350" customFormat="1" ht="48" customHeight="1">
      <c r="B39" s="4054" t="s">
        <v>85</v>
      </c>
      <c r="C39" s="3925" t="s">
        <v>1257</v>
      </c>
      <c r="D39" s="1157" t="s">
        <v>1562</v>
      </c>
      <c r="E39" s="1159">
        <v>34</v>
      </c>
      <c r="F39" s="1159">
        <v>45.5</v>
      </c>
      <c r="G39" s="1159">
        <f t="shared" ref="G39:G45" si="1">SUM(E39:F39)</f>
        <v>79.5</v>
      </c>
      <c r="H39" s="1356">
        <v>12520</v>
      </c>
      <c r="I39" s="1356">
        <v>25928</v>
      </c>
      <c r="J39" s="1357" t="s">
        <v>1563</v>
      </c>
      <c r="K39" s="1349"/>
    </row>
    <row r="40" spans="2:11" s="1350" customFormat="1" ht="48" customHeight="1">
      <c r="B40" s="4039"/>
      <c r="C40" s="3940"/>
      <c r="D40" s="1157" t="s">
        <v>1564</v>
      </c>
      <c r="E40" s="1159">
        <v>341.7</v>
      </c>
      <c r="F40" s="1159">
        <v>140.1</v>
      </c>
      <c r="G40" s="1159">
        <f t="shared" si="1"/>
        <v>481.79999999999995</v>
      </c>
      <c r="H40" s="1356">
        <v>12520</v>
      </c>
      <c r="I40" s="1356">
        <v>36137</v>
      </c>
      <c r="J40" s="1357" t="s">
        <v>1565</v>
      </c>
      <c r="K40" s="1349"/>
    </row>
    <row r="41" spans="2:11" s="1350" customFormat="1" ht="48" customHeight="1">
      <c r="B41" s="4039"/>
      <c r="C41" s="3940"/>
      <c r="D41" s="1157" t="s">
        <v>1566</v>
      </c>
      <c r="E41" s="1159">
        <v>101.7</v>
      </c>
      <c r="F41" s="1159">
        <v>74.2</v>
      </c>
      <c r="G41" s="1159">
        <f t="shared" si="1"/>
        <v>175.9</v>
      </c>
      <c r="H41" s="1356">
        <v>13969</v>
      </c>
      <c r="I41" s="1356">
        <v>25928</v>
      </c>
      <c r="J41" s="1357" t="s">
        <v>1563</v>
      </c>
      <c r="K41" s="1349"/>
    </row>
    <row r="42" spans="2:11" s="1350" customFormat="1" ht="48" customHeight="1">
      <c r="B42" s="4039"/>
      <c r="C42" s="3940"/>
      <c r="D42" s="1157" t="s">
        <v>1567</v>
      </c>
      <c r="E42" s="1159">
        <v>343.7</v>
      </c>
      <c r="F42" s="1159">
        <v>115.5</v>
      </c>
      <c r="G42" s="1159">
        <f t="shared" si="1"/>
        <v>459.2</v>
      </c>
      <c r="H42" s="1356">
        <v>23006</v>
      </c>
      <c r="I42" s="1356">
        <v>23006</v>
      </c>
      <c r="J42" s="1357" t="s">
        <v>1568</v>
      </c>
      <c r="K42" s="1349"/>
    </row>
    <row r="43" spans="2:11" s="1350" customFormat="1" ht="48" customHeight="1">
      <c r="B43" s="4039"/>
      <c r="C43" s="3940"/>
      <c r="D43" s="1157" t="s">
        <v>1569</v>
      </c>
      <c r="E43" s="1159">
        <v>0</v>
      </c>
      <c r="F43" s="1159">
        <v>5.9</v>
      </c>
      <c r="G43" s="1159">
        <f t="shared" si="1"/>
        <v>5.9</v>
      </c>
      <c r="H43" s="1356">
        <v>14564</v>
      </c>
      <c r="I43" s="1356">
        <v>26956</v>
      </c>
      <c r="J43" s="1357" t="s">
        <v>1570</v>
      </c>
      <c r="K43" s="1349"/>
    </row>
    <row r="44" spans="2:11" s="1350" customFormat="1" ht="48" customHeight="1">
      <c r="B44" s="4039"/>
      <c r="C44" s="3940"/>
      <c r="D44" s="1157" t="s">
        <v>1571</v>
      </c>
      <c r="E44" s="1159">
        <v>19.2</v>
      </c>
      <c r="F44" s="1159">
        <v>0</v>
      </c>
      <c r="G44" s="1159">
        <f t="shared" si="1"/>
        <v>19.2</v>
      </c>
      <c r="H44" s="1356">
        <v>14564</v>
      </c>
      <c r="I44" s="1356">
        <v>26956</v>
      </c>
      <c r="J44" s="1357" t="s">
        <v>1570</v>
      </c>
      <c r="K44" s="1349"/>
    </row>
    <row r="45" spans="2:11" s="1350" customFormat="1" ht="48" customHeight="1">
      <c r="B45" s="4039"/>
      <c r="C45" s="3926"/>
      <c r="D45" s="1157" t="s">
        <v>1572</v>
      </c>
      <c r="E45" s="1159">
        <v>51.1</v>
      </c>
      <c r="F45" s="1159">
        <v>0</v>
      </c>
      <c r="G45" s="1159">
        <f t="shared" si="1"/>
        <v>51.1</v>
      </c>
      <c r="H45" s="1356">
        <v>22846</v>
      </c>
      <c r="I45" s="1356">
        <v>26956</v>
      </c>
      <c r="J45" s="1357" t="s">
        <v>1570</v>
      </c>
      <c r="K45" s="1349"/>
    </row>
    <row r="46" spans="2:11" s="1350" customFormat="1" ht="48" customHeight="1">
      <c r="B46" s="4040"/>
      <c r="C46" s="1156" t="s">
        <v>306</v>
      </c>
      <c r="D46" s="1358">
        <f>COUNTA(D39:D45)</f>
        <v>7</v>
      </c>
      <c r="E46" s="1159">
        <f>SUM(E39:E45)</f>
        <v>891.4</v>
      </c>
      <c r="F46" s="1159">
        <f>SUM(F39:F45)</f>
        <v>381.2</v>
      </c>
      <c r="G46" s="1159">
        <f>SUM(G39:G45)</f>
        <v>1272.5999999999999</v>
      </c>
      <c r="H46" s="4041"/>
      <c r="I46" s="4042"/>
      <c r="J46" s="4043"/>
      <c r="K46" s="1349"/>
    </row>
    <row r="47" spans="2:11" s="1350" customFormat="1" ht="48" customHeight="1">
      <c r="B47" s="4054" t="s">
        <v>54</v>
      </c>
      <c r="C47" s="3925" t="s">
        <v>47</v>
      </c>
      <c r="D47" s="1157" t="s">
        <v>1573</v>
      </c>
      <c r="E47" s="1159">
        <v>0</v>
      </c>
      <c r="F47" s="1159">
        <v>16.5</v>
      </c>
      <c r="G47" s="1159">
        <f t="shared" ref="G47:G53" si="2">SUM(E47:F47)</f>
        <v>16.5</v>
      </c>
      <c r="H47" s="1356">
        <v>14574</v>
      </c>
      <c r="I47" s="1356">
        <v>40631</v>
      </c>
      <c r="J47" s="1357" t="s">
        <v>1574</v>
      </c>
      <c r="K47" s="1349"/>
    </row>
    <row r="48" spans="2:11" s="1350" customFormat="1" ht="48" customHeight="1">
      <c r="B48" s="4039"/>
      <c r="C48" s="3940"/>
      <c r="D48" s="1157" t="s">
        <v>1575</v>
      </c>
      <c r="E48" s="1159">
        <v>61</v>
      </c>
      <c r="F48" s="1159">
        <v>2.1</v>
      </c>
      <c r="G48" s="1159">
        <f t="shared" si="2"/>
        <v>63.1</v>
      </c>
      <c r="H48" s="1356">
        <v>14574</v>
      </c>
      <c r="I48" s="1356">
        <v>40631</v>
      </c>
      <c r="J48" s="1357" t="s">
        <v>1574</v>
      </c>
      <c r="K48" s="1349"/>
    </row>
    <row r="49" spans="2:11" s="1350" customFormat="1" ht="48" customHeight="1">
      <c r="B49" s="4039"/>
      <c r="C49" s="3940"/>
      <c r="D49" s="1157" t="s">
        <v>1576</v>
      </c>
      <c r="E49" s="1159">
        <v>51.3</v>
      </c>
      <c r="F49" s="1159">
        <v>1.2</v>
      </c>
      <c r="G49" s="1159">
        <f t="shared" si="2"/>
        <v>52.5</v>
      </c>
      <c r="H49" s="1356">
        <v>14574</v>
      </c>
      <c r="I49" s="1356">
        <v>40631</v>
      </c>
      <c r="J49" s="1357" t="s">
        <v>1574</v>
      </c>
      <c r="K49" s="1349"/>
    </row>
    <row r="50" spans="2:11" s="1350" customFormat="1" ht="48" customHeight="1">
      <c r="B50" s="4039"/>
      <c r="C50" s="3940"/>
      <c r="D50" s="1157" t="s">
        <v>1577</v>
      </c>
      <c r="E50" s="1159">
        <v>9.6999999999999993</v>
      </c>
      <c r="F50" s="1159">
        <v>6.3</v>
      </c>
      <c r="G50" s="1159">
        <f t="shared" si="2"/>
        <v>16</v>
      </c>
      <c r="H50" s="1356">
        <v>14574</v>
      </c>
      <c r="I50" s="1356">
        <v>40631</v>
      </c>
      <c r="J50" s="1357" t="s">
        <v>1574</v>
      </c>
      <c r="K50" s="1349"/>
    </row>
    <row r="51" spans="2:11" s="1350" customFormat="1" ht="48" customHeight="1">
      <c r="B51" s="4039"/>
      <c r="C51" s="3940"/>
      <c r="D51" s="1157" t="s">
        <v>1578</v>
      </c>
      <c r="E51" s="1159">
        <v>13</v>
      </c>
      <c r="F51" s="1159">
        <v>0.2</v>
      </c>
      <c r="G51" s="1159">
        <f t="shared" si="2"/>
        <v>13.2</v>
      </c>
      <c r="H51" s="1356">
        <v>14574</v>
      </c>
      <c r="I51" s="1356">
        <v>40631</v>
      </c>
      <c r="J51" s="1357" t="s">
        <v>1574</v>
      </c>
      <c r="K51" s="1349"/>
    </row>
    <row r="52" spans="2:11" s="1350" customFormat="1" ht="48" customHeight="1">
      <c r="B52" s="4039"/>
      <c r="C52" s="3940"/>
      <c r="D52" s="1157" t="s">
        <v>1579</v>
      </c>
      <c r="E52" s="1159">
        <v>0</v>
      </c>
      <c r="F52" s="1159">
        <v>12.8</v>
      </c>
      <c r="G52" s="1159">
        <f t="shared" si="2"/>
        <v>12.8</v>
      </c>
      <c r="H52" s="1356">
        <v>14574</v>
      </c>
      <c r="I52" s="1356">
        <v>40631</v>
      </c>
      <c r="J52" s="1357" t="s">
        <v>1574</v>
      </c>
      <c r="K52" s="1349"/>
    </row>
    <row r="53" spans="2:11" s="1350" customFormat="1" ht="48" customHeight="1">
      <c r="B53" s="4039"/>
      <c r="C53" s="3926"/>
      <c r="D53" s="1157" t="s">
        <v>1580</v>
      </c>
      <c r="E53" s="1159">
        <v>55.8</v>
      </c>
      <c r="F53" s="1159">
        <v>5.5</v>
      </c>
      <c r="G53" s="1159">
        <f t="shared" si="2"/>
        <v>61.3</v>
      </c>
      <c r="H53" s="1356">
        <v>14574</v>
      </c>
      <c r="I53" s="1356">
        <v>40631</v>
      </c>
      <c r="J53" s="1357" t="s">
        <v>1574</v>
      </c>
      <c r="K53" s="1349"/>
    </row>
    <row r="54" spans="2:11" s="1350" customFormat="1" ht="48" customHeight="1" thickBot="1">
      <c r="B54" s="4055"/>
      <c r="C54" s="1361" t="s">
        <v>306</v>
      </c>
      <c r="D54" s="1362">
        <f>COUNTA(D47:D53)</f>
        <v>7</v>
      </c>
      <c r="E54" s="1173">
        <f>SUM(E47:E53)</f>
        <v>190.8</v>
      </c>
      <c r="F54" s="1173">
        <f>SUM(F47:F53)</f>
        <v>44.6</v>
      </c>
      <c r="G54" s="1173">
        <f>SUM(E54:F54)</f>
        <v>235.4</v>
      </c>
      <c r="H54" s="4056"/>
      <c r="I54" s="4057"/>
      <c r="J54" s="4058"/>
      <c r="K54" s="1349"/>
    </row>
    <row r="55" spans="2:11" s="1350" customFormat="1" ht="48" customHeight="1" thickTop="1" thickBot="1">
      <c r="B55" s="1363" t="s">
        <v>1581</v>
      </c>
      <c r="C55" s="1363">
        <f>COUNTA(C5:C54)-COUNTA(B5:B54)+COUNTA(B12)</f>
        <v>7</v>
      </c>
      <c r="D55" s="1364">
        <f>D11+COUNTA(D12)+D18+D27+D38+D46+D54</f>
        <v>44</v>
      </c>
      <c r="E55" s="1365">
        <f>SUM(E54,E46,,E38,,E27,E18,E11,E12)</f>
        <v>8374.7000000000007</v>
      </c>
      <c r="F55" s="1365">
        <f>SUM(F54,F46,,F38,,F27,F18,F11,F12)</f>
        <v>2144.4</v>
      </c>
      <c r="G55" s="1365">
        <f>SUM(G54,G46,,G38,,G27,G18,G11,G12)</f>
        <v>10519.100000000002</v>
      </c>
      <c r="H55" s="4059"/>
      <c r="I55" s="4060"/>
      <c r="J55" s="4061"/>
      <c r="K55" s="1366"/>
    </row>
    <row r="56" spans="2:11" ht="46" customHeight="1" thickTop="1">
      <c r="E56" s="1367"/>
      <c r="F56" s="1367"/>
      <c r="G56" s="1367"/>
      <c r="H56" s="1368"/>
    </row>
    <row r="57" spans="2:11" ht="46" customHeight="1">
      <c r="E57" s="1367"/>
      <c r="F57" s="1367"/>
      <c r="G57" s="1367"/>
      <c r="H57" s="1368"/>
    </row>
    <row r="58" spans="2:11" ht="46" customHeight="1">
      <c r="E58" s="1367"/>
      <c r="F58" s="1367"/>
      <c r="G58" s="1367"/>
      <c r="H58" s="1368"/>
    </row>
    <row r="59" spans="2:11" ht="46" customHeight="1">
      <c r="E59" s="1367"/>
      <c r="F59" s="1367"/>
      <c r="G59" s="1367"/>
      <c r="H59" s="1368"/>
    </row>
    <row r="60" spans="2:11" ht="46" customHeight="1">
      <c r="E60" s="1367"/>
      <c r="F60" s="1367"/>
      <c r="G60" s="1367"/>
      <c r="H60" s="1368"/>
    </row>
    <row r="61" spans="2:11" ht="46" customHeight="1">
      <c r="E61" s="1367"/>
      <c r="F61" s="1367"/>
      <c r="G61" s="1367"/>
      <c r="H61" s="1368"/>
    </row>
    <row r="62" spans="2:11" ht="46" customHeight="1">
      <c r="E62" s="1367"/>
      <c r="F62" s="1367"/>
      <c r="G62" s="1367"/>
      <c r="H62" s="1368"/>
    </row>
    <row r="63" spans="2:11" ht="46" customHeight="1">
      <c r="E63" s="1367"/>
      <c r="F63" s="1367"/>
      <c r="G63" s="1367"/>
      <c r="H63" s="1368"/>
    </row>
  </sheetData>
  <mergeCells count="24">
    <mergeCell ref="B47:B54"/>
    <mergeCell ref="C47:C53"/>
    <mergeCell ref="H54:J54"/>
    <mergeCell ref="H55:J55"/>
    <mergeCell ref="B28:B38"/>
    <mergeCell ref="C28:C37"/>
    <mergeCell ref="H38:J38"/>
    <mergeCell ref="B39:B46"/>
    <mergeCell ref="C39:C45"/>
    <mergeCell ref="H46:J46"/>
    <mergeCell ref="B13:B18"/>
    <mergeCell ref="C13:C17"/>
    <mergeCell ref="H18:J18"/>
    <mergeCell ref="B19:B27"/>
    <mergeCell ref="C19:C26"/>
    <mergeCell ref="H27:J27"/>
    <mergeCell ref="B5:B11"/>
    <mergeCell ref="C5:C10"/>
    <mergeCell ref="H11:J11"/>
    <mergeCell ref="B3:B4"/>
    <mergeCell ref="C3:C4"/>
    <mergeCell ref="D3:D4"/>
    <mergeCell ref="E3:G3"/>
    <mergeCell ref="J3:J4"/>
  </mergeCells>
  <phoneticPr fontId="1"/>
  <printOptions horizontalCentered="1" gridLinesSet="0"/>
  <pageMargins left="0.59055118110236227" right="0.59055118110236227" top="0.78740157480314965" bottom="0.98425196850393704" header="0.51181102362204722" footer="0.51181102362204722"/>
  <pageSetup paperSize="9" scale="37" fitToHeight="2" orientation="portrait" r:id="rId1"/>
  <headerFooter alignWithMargins="0"/>
  <rowBreaks count="1" manualBreakCount="1">
    <brk id="38" max="1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01DBE-A155-4CCE-A824-57DEF6341C58}">
  <sheetPr transitionEvaluation="1"/>
  <dimension ref="B2:Q50"/>
  <sheetViews>
    <sheetView view="pageBreakPreview" zoomScale="55" zoomScaleNormal="50" zoomScaleSheetLayoutView="55" workbookViewId="0">
      <selection activeCell="J23" sqref="J23"/>
    </sheetView>
  </sheetViews>
  <sheetFormatPr defaultColWidth="11.54296875" defaultRowHeight="30" customHeight="1"/>
  <cols>
    <col min="1" max="1" width="0.90625" style="1143" customWidth="1"/>
    <col min="2" max="2" width="15.08984375" style="1143" customWidth="1"/>
    <col min="3" max="4" width="15.08984375" style="1369" customWidth="1"/>
    <col min="5" max="12" width="13.453125" style="1369" customWidth="1"/>
    <col min="13" max="13" width="14.26953125" style="1369" customWidth="1"/>
    <col min="14" max="16" width="15.08984375" style="1369" customWidth="1"/>
    <col min="17" max="17" width="14.26953125" style="1369" customWidth="1"/>
    <col min="18" max="16384" width="11.54296875" style="1143"/>
  </cols>
  <sheetData>
    <row r="2" spans="2:17" ht="30" customHeight="1">
      <c r="B2" s="1330" t="s">
        <v>1582</v>
      </c>
    </row>
    <row r="3" spans="2:17" ht="30" customHeight="1" thickBot="1">
      <c r="Q3" s="1370" t="s">
        <v>1583</v>
      </c>
    </row>
    <row r="4" spans="2:17" s="1285" customFormat="1" ht="40" customHeight="1" thickBot="1">
      <c r="B4" s="4085" t="s">
        <v>51</v>
      </c>
      <c r="C4" s="4086"/>
      <c r="D4" s="4062" t="s">
        <v>52</v>
      </c>
      <c r="E4" s="4086"/>
      <c r="F4" s="4062" t="s">
        <v>1345</v>
      </c>
      <c r="G4" s="4087"/>
      <c r="H4" s="4087"/>
      <c r="I4" s="4086"/>
      <c r="J4" s="4062" t="s">
        <v>781</v>
      </c>
      <c r="K4" s="4086"/>
      <c r="L4" s="4062" t="s">
        <v>701</v>
      </c>
      <c r="M4" s="4086"/>
      <c r="N4" s="4062" t="s">
        <v>782</v>
      </c>
      <c r="O4" s="4086"/>
      <c r="P4" s="4062" t="s">
        <v>235</v>
      </c>
      <c r="Q4" s="4063"/>
    </row>
    <row r="5" spans="2:17" s="1285" customFormat="1" ht="40" customHeight="1">
      <c r="B5" s="4064" t="s">
        <v>78</v>
      </c>
      <c r="C5" s="4065"/>
      <c r="D5" s="4068" t="s">
        <v>26</v>
      </c>
      <c r="E5" s="4069"/>
      <c r="F5" s="4072" t="s">
        <v>1584</v>
      </c>
      <c r="G5" s="4073"/>
      <c r="H5" s="4073"/>
      <c r="I5" s="4074"/>
      <c r="J5" s="4075">
        <v>371</v>
      </c>
      <c r="K5" s="4076"/>
      <c r="L5" s="4077">
        <v>35772</v>
      </c>
      <c r="M5" s="4078"/>
      <c r="N5" s="4077">
        <v>35772</v>
      </c>
      <c r="O5" s="4078"/>
      <c r="P5" s="4070" t="s">
        <v>1585</v>
      </c>
      <c r="Q5" s="4079"/>
    </row>
    <row r="6" spans="2:17" s="1285" customFormat="1" ht="40" customHeight="1">
      <c r="B6" s="4066"/>
      <c r="C6" s="4067"/>
      <c r="D6" s="4070"/>
      <c r="E6" s="4071"/>
      <c r="F6" s="4080" t="s">
        <v>1586</v>
      </c>
      <c r="G6" s="4081"/>
      <c r="H6" s="4081"/>
      <c r="I6" s="4082"/>
      <c r="J6" s="4083">
        <v>159</v>
      </c>
      <c r="K6" s="4084"/>
      <c r="L6" s="4088">
        <v>24666</v>
      </c>
      <c r="M6" s="4089"/>
      <c r="N6" s="4088">
        <v>36518</v>
      </c>
      <c r="O6" s="4089"/>
      <c r="P6" s="4090" t="s">
        <v>1587</v>
      </c>
      <c r="Q6" s="4091"/>
    </row>
    <row r="7" spans="2:17" s="1285" customFormat="1" ht="40" customHeight="1" thickBot="1">
      <c r="B7" s="4092" t="s">
        <v>85</v>
      </c>
      <c r="C7" s="4093"/>
      <c r="D7" s="4094" t="s">
        <v>43</v>
      </c>
      <c r="E7" s="4095"/>
      <c r="F7" s="4096" t="s">
        <v>1588</v>
      </c>
      <c r="G7" s="4097"/>
      <c r="H7" s="4097"/>
      <c r="I7" s="4098"/>
      <c r="J7" s="4099">
        <v>145</v>
      </c>
      <c r="K7" s="4100"/>
      <c r="L7" s="4101">
        <v>32962</v>
      </c>
      <c r="M7" s="4102"/>
      <c r="N7" s="4101">
        <v>32962</v>
      </c>
      <c r="O7" s="4102"/>
      <c r="P7" s="4094" t="s">
        <v>1589</v>
      </c>
      <c r="Q7" s="4103"/>
    </row>
    <row r="8" spans="2:17" s="1285" customFormat="1" ht="40" customHeight="1" thickTop="1" thickBot="1">
      <c r="B8" s="4104" t="s">
        <v>786</v>
      </c>
      <c r="C8" s="4104"/>
      <c r="D8" s="4104">
        <f>COUNTA(D5:E7)</f>
        <v>2</v>
      </c>
      <c r="E8" s="4104"/>
      <c r="F8" s="4104">
        <f>COUNTA(F5:F7)</f>
        <v>3</v>
      </c>
      <c r="G8" s="4104"/>
      <c r="H8" s="4104"/>
      <c r="I8" s="4104"/>
      <c r="J8" s="4105">
        <f>SUM(J5:J7)</f>
        <v>675</v>
      </c>
      <c r="K8" s="4105"/>
      <c r="L8" s="4106"/>
      <c r="M8" s="4106"/>
      <c r="N8" s="4106"/>
      <c r="O8" s="4106"/>
      <c r="P8" s="4106"/>
      <c r="Q8" s="4106"/>
    </row>
    <row r="9" spans="2:17" ht="30" customHeight="1" thickTop="1"/>
    <row r="10" spans="2:17" ht="30" customHeight="1">
      <c r="B10" s="1284" t="s">
        <v>1590</v>
      </c>
      <c r="C10" s="1143"/>
      <c r="D10" s="1143"/>
      <c r="E10" s="1143"/>
      <c r="F10" s="1143"/>
      <c r="G10" s="1143"/>
      <c r="H10" s="1143"/>
      <c r="I10" s="1143"/>
      <c r="J10" s="1143"/>
      <c r="K10" s="1143"/>
      <c r="L10" s="1143"/>
      <c r="M10" s="1143"/>
      <c r="N10" s="1143"/>
      <c r="O10" s="1143"/>
      <c r="P10" s="1143"/>
    </row>
    <row r="11" spans="2:17" ht="30" customHeight="1" thickBot="1">
      <c r="B11" s="1146"/>
      <c r="C11" s="1146"/>
      <c r="D11" s="1146"/>
      <c r="E11" s="1146"/>
      <c r="F11" s="1146"/>
      <c r="G11" s="1146"/>
      <c r="H11" s="1146"/>
      <c r="I11" s="1146"/>
      <c r="J11" s="1146"/>
      <c r="K11" s="1146"/>
      <c r="L11" s="1146"/>
      <c r="M11" s="1143"/>
      <c r="N11" s="1143"/>
      <c r="O11" s="1146"/>
      <c r="Q11" s="1370" t="s">
        <v>1583</v>
      </c>
    </row>
    <row r="12" spans="2:17" s="1181" customFormat="1" ht="30" customHeight="1">
      <c r="B12" s="1371"/>
      <c r="C12" s="4107" t="s">
        <v>224</v>
      </c>
      <c r="D12" s="4107" t="s">
        <v>1516</v>
      </c>
      <c r="E12" s="4110" t="s">
        <v>1591</v>
      </c>
      <c r="F12" s="4111"/>
      <c r="G12" s="4111"/>
      <c r="H12" s="4111"/>
      <c r="I12" s="4111"/>
      <c r="J12" s="4111"/>
      <c r="K12" s="4111"/>
      <c r="L12" s="4112"/>
      <c r="M12" s="4113" t="s">
        <v>1592</v>
      </c>
      <c r="N12" s="4114"/>
      <c r="O12" s="4107" t="s">
        <v>1593</v>
      </c>
      <c r="P12" s="4107" t="s">
        <v>1594</v>
      </c>
      <c r="Q12" s="4119" t="s">
        <v>1199</v>
      </c>
    </row>
    <row r="13" spans="2:17" s="1181" customFormat="1" ht="30" customHeight="1">
      <c r="B13" s="1372" t="s">
        <v>1595</v>
      </c>
      <c r="C13" s="4108"/>
      <c r="D13" s="4108"/>
      <c r="E13" s="4122" t="s">
        <v>1596</v>
      </c>
      <c r="F13" s="4122" t="s">
        <v>1597</v>
      </c>
      <c r="G13" s="4122" t="s">
        <v>1598</v>
      </c>
      <c r="H13" s="4122" t="s">
        <v>1599</v>
      </c>
      <c r="I13" s="4122" t="s">
        <v>1600</v>
      </c>
      <c r="J13" s="4122" t="s">
        <v>1601</v>
      </c>
      <c r="K13" s="4122" t="s">
        <v>1602</v>
      </c>
      <c r="L13" s="4122" t="s">
        <v>1603</v>
      </c>
      <c r="M13" s="4115"/>
      <c r="N13" s="4116"/>
      <c r="O13" s="4108"/>
      <c r="P13" s="4108"/>
      <c r="Q13" s="4120"/>
    </row>
    <row r="14" spans="2:17" s="1181" customFormat="1" ht="30" customHeight="1">
      <c r="B14" s="1372" t="s">
        <v>1604</v>
      </c>
      <c r="C14" s="4108"/>
      <c r="D14" s="4108"/>
      <c r="E14" s="4108"/>
      <c r="F14" s="4108"/>
      <c r="G14" s="4108"/>
      <c r="H14" s="4108"/>
      <c r="I14" s="4108"/>
      <c r="J14" s="4108"/>
      <c r="K14" s="4108"/>
      <c r="L14" s="4108"/>
      <c r="M14" s="4115"/>
      <c r="N14" s="4116"/>
      <c r="O14" s="4108"/>
      <c r="P14" s="4108"/>
      <c r="Q14" s="4120"/>
    </row>
    <row r="15" spans="2:17" s="1181" customFormat="1" ht="30" customHeight="1" thickBot="1">
      <c r="B15" s="1373"/>
      <c r="C15" s="4109"/>
      <c r="D15" s="4109"/>
      <c r="E15" s="4109"/>
      <c r="F15" s="4109"/>
      <c r="G15" s="4109"/>
      <c r="H15" s="4109"/>
      <c r="I15" s="4109"/>
      <c r="J15" s="4109"/>
      <c r="K15" s="4109"/>
      <c r="L15" s="4109"/>
      <c r="M15" s="4117"/>
      <c r="N15" s="4118"/>
      <c r="O15" s="4109"/>
      <c r="P15" s="4109"/>
      <c r="Q15" s="4121"/>
    </row>
    <row r="16" spans="2:17" s="1181" customFormat="1" ht="50.15" customHeight="1">
      <c r="B16" s="1374" t="s">
        <v>240</v>
      </c>
      <c r="C16" s="1375" t="s">
        <v>241</v>
      </c>
      <c r="D16" s="1375" t="s">
        <v>240</v>
      </c>
      <c r="E16" s="1354">
        <v>7</v>
      </c>
      <c r="F16" s="1354">
        <v>0.2</v>
      </c>
      <c r="G16" s="1354">
        <v>0</v>
      </c>
      <c r="H16" s="1354">
        <v>0.1</v>
      </c>
      <c r="I16" s="1354">
        <v>0</v>
      </c>
      <c r="J16" s="1354">
        <v>2.2999999999999998</v>
      </c>
      <c r="K16" s="1354">
        <v>0</v>
      </c>
      <c r="L16" s="1354">
        <v>0.8</v>
      </c>
      <c r="M16" s="4128">
        <f>SUM(E16:L16)</f>
        <v>10.4</v>
      </c>
      <c r="N16" s="4129"/>
      <c r="O16" s="1376">
        <v>23440</v>
      </c>
      <c r="P16" s="1160">
        <v>37148</v>
      </c>
      <c r="Q16" s="1162" t="s">
        <v>1605</v>
      </c>
    </row>
    <row r="17" spans="2:17" s="1181" customFormat="1" ht="50.15" customHeight="1">
      <c r="B17" s="1155" t="s">
        <v>250</v>
      </c>
      <c r="C17" s="1377" t="s">
        <v>251</v>
      </c>
      <c r="D17" s="1377" t="s">
        <v>250</v>
      </c>
      <c r="E17" s="1159">
        <v>3</v>
      </c>
      <c r="F17" s="1159">
        <v>0</v>
      </c>
      <c r="G17" s="1159">
        <v>11</v>
      </c>
      <c r="H17" s="1159">
        <v>0</v>
      </c>
      <c r="I17" s="1159">
        <v>0</v>
      </c>
      <c r="J17" s="1159">
        <v>0</v>
      </c>
      <c r="K17" s="1159">
        <v>2</v>
      </c>
      <c r="L17" s="1159">
        <v>0</v>
      </c>
      <c r="M17" s="4123">
        <f>SUM(E17:L17)</f>
        <v>16</v>
      </c>
      <c r="N17" s="4124"/>
      <c r="O17" s="1378">
        <v>23440</v>
      </c>
      <c r="P17" s="1163">
        <v>36516</v>
      </c>
      <c r="Q17" s="1165" t="s">
        <v>1606</v>
      </c>
    </row>
    <row r="18" spans="2:17" s="1181" customFormat="1" ht="50.15" customHeight="1">
      <c r="B18" s="1155" t="s">
        <v>253</v>
      </c>
      <c r="C18" s="1377" t="s">
        <v>254</v>
      </c>
      <c r="D18" s="1377" t="s">
        <v>253</v>
      </c>
      <c r="E18" s="1159">
        <v>7</v>
      </c>
      <c r="F18" s="1159">
        <v>0</v>
      </c>
      <c r="G18" s="1159">
        <v>0</v>
      </c>
      <c r="H18" s="1159">
        <v>0</v>
      </c>
      <c r="I18" s="1159">
        <v>0</v>
      </c>
      <c r="J18" s="1159">
        <v>0</v>
      </c>
      <c r="K18" s="1159">
        <v>0</v>
      </c>
      <c r="L18" s="1159">
        <v>0</v>
      </c>
      <c r="M18" s="4123">
        <f t="shared" ref="M18:M28" si="0">SUM(E18:L18)</f>
        <v>7</v>
      </c>
      <c r="N18" s="4124"/>
      <c r="O18" s="1378">
        <v>23461</v>
      </c>
      <c r="P18" s="1163">
        <v>37806</v>
      </c>
      <c r="Q18" s="1165" t="s">
        <v>1607</v>
      </c>
    </row>
    <row r="19" spans="2:17" s="1181" customFormat="1" ht="50.15" customHeight="1">
      <c r="B19" s="1379" t="s">
        <v>1608</v>
      </c>
      <c r="C19" s="1377" t="s">
        <v>271</v>
      </c>
      <c r="D19" s="1377" t="s">
        <v>398</v>
      </c>
      <c r="E19" s="1159">
        <v>11.8</v>
      </c>
      <c r="F19" s="1159">
        <v>0</v>
      </c>
      <c r="G19" s="1159">
        <v>6.5</v>
      </c>
      <c r="H19" s="1159">
        <v>1</v>
      </c>
      <c r="I19" s="1159">
        <v>0</v>
      </c>
      <c r="J19" s="1159">
        <v>1</v>
      </c>
      <c r="K19" s="1159">
        <v>0</v>
      </c>
      <c r="L19" s="1159">
        <v>0</v>
      </c>
      <c r="M19" s="4123">
        <f t="shared" si="0"/>
        <v>20.3</v>
      </c>
      <c r="N19" s="4124"/>
      <c r="O19" s="1378">
        <v>23693</v>
      </c>
      <c r="P19" s="1163">
        <v>40631</v>
      </c>
      <c r="Q19" s="1165" t="s">
        <v>1609</v>
      </c>
    </row>
    <row r="20" spans="2:17" s="1181" customFormat="1" ht="50.15" customHeight="1">
      <c r="B20" s="1167" t="s">
        <v>1234</v>
      </c>
      <c r="C20" s="1377" t="s">
        <v>1235</v>
      </c>
      <c r="D20" s="1380" t="s">
        <v>1610</v>
      </c>
      <c r="E20" s="1159">
        <v>66.7</v>
      </c>
      <c r="F20" s="1159">
        <v>0</v>
      </c>
      <c r="G20" s="1159">
        <v>2.2000000000000002</v>
      </c>
      <c r="H20" s="1159">
        <v>20.9</v>
      </c>
      <c r="I20" s="1159">
        <v>0</v>
      </c>
      <c r="J20" s="1159">
        <v>26.3</v>
      </c>
      <c r="K20" s="1159">
        <v>0</v>
      </c>
      <c r="L20" s="1159">
        <v>6.8</v>
      </c>
      <c r="M20" s="4123">
        <f t="shared" si="0"/>
        <v>122.9</v>
      </c>
      <c r="N20" s="4124"/>
      <c r="O20" s="1378">
        <v>21640</v>
      </c>
      <c r="P20" s="1163">
        <v>45016</v>
      </c>
      <c r="Q20" s="1165" t="s">
        <v>1611</v>
      </c>
    </row>
    <row r="21" spans="2:17" s="1181" customFormat="1" ht="50.15" customHeight="1">
      <c r="B21" s="1155" t="s">
        <v>78</v>
      </c>
      <c r="C21" s="1377" t="s">
        <v>465</v>
      </c>
      <c r="D21" s="1377" t="s">
        <v>1612</v>
      </c>
      <c r="E21" s="1159">
        <v>191.9</v>
      </c>
      <c r="F21" s="1159">
        <v>246.1</v>
      </c>
      <c r="G21" s="1159">
        <v>10.6</v>
      </c>
      <c r="H21" s="1159">
        <v>23.4</v>
      </c>
      <c r="I21" s="1159">
        <v>23</v>
      </c>
      <c r="J21" s="1159">
        <v>12.8</v>
      </c>
      <c r="K21" s="1159">
        <v>1.4</v>
      </c>
      <c r="L21" s="1159">
        <v>0</v>
      </c>
      <c r="M21" s="4123">
        <f t="shared" si="0"/>
        <v>509.2</v>
      </c>
      <c r="N21" s="4124"/>
      <c r="O21" s="1381">
        <v>23693</v>
      </c>
      <c r="P21" s="1163">
        <v>44046</v>
      </c>
      <c r="Q21" s="1165" t="s">
        <v>1613</v>
      </c>
    </row>
    <row r="22" spans="2:17" s="1181" customFormat="1" ht="50.15" customHeight="1">
      <c r="B22" s="1167" t="s">
        <v>1240</v>
      </c>
      <c r="C22" s="1377" t="s">
        <v>64</v>
      </c>
      <c r="D22" s="1377" t="s">
        <v>1614</v>
      </c>
      <c r="E22" s="1159">
        <v>2.8</v>
      </c>
      <c r="F22" s="1159">
        <v>79</v>
      </c>
      <c r="G22" s="1159">
        <v>4.0999999999999996</v>
      </c>
      <c r="H22" s="1159">
        <v>16.100000000000001</v>
      </c>
      <c r="I22" s="1159">
        <v>0</v>
      </c>
      <c r="J22" s="1159">
        <v>0</v>
      </c>
      <c r="K22" s="1159">
        <v>0</v>
      </c>
      <c r="L22" s="1159">
        <v>0</v>
      </c>
      <c r="M22" s="4123">
        <f t="shared" si="0"/>
        <v>102</v>
      </c>
      <c r="N22" s="4124"/>
      <c r="O22" s="1381">
        <v>29945</v>
      </c>
      <c r="P22" s="1163">
        <v>39160</v>
      </c>
      <c r="Q22" s="1165" t="s">
        <v>1615</v>
      </c>
    </row>
    <row r="23" spans="2:17" s="1181" customFormat="1" ht="50.15" customHeight="1">
      <c r="B23" s="4125" t="s">
        <v>1616</v>
      </c>
      <c r="C23" s="3933" t="s">
        <v>80</v>
      </c>
      <c r="D23" s="1377" t="s">
        <v>1617</v>
      </c>
      <c r="E23" s="1159">
        <v>16.600000000000001</v>
      </c>
      <c r="F23" s="1159">
        <v>0</v>
      </c>
      <c r="G23" s="1159">
        <v>0</v>
      </c>
      <c r="H23" s="1159">
        <v>0</v>
      </c>
      <c r="I23" s="1159">
        <v>0</v>
      </c>
      <c r="J23" s="1159">
        <v>0</v>
      </c>
      <c r="K23" s="1159">
        <v>0</v>
      </c>
      <c r="L23" s="1159">
        <v>0</v>
      </c>
      <c r="M23" s="4123">
        <f t="shared" si="0"/>
        <v>16.600000000000001</v>
      </c>
      <c r="N23" s="4124"/>
      <c r="O23" s="1381">
        <v>25928</v>
      </c>
      <c r="P23" s="1381">
        <v>25928</v>
      </c>
      <c r="Q23" s="1165" t="s">
        <v>1618</v>
      </c>
    </row>
    <row r="24" spans="2:17" s="1181" customFormat="1" ht="50.15" customHeight="1">
      <c r="B24" s="4126"/>
      <c r="C24" s="3942"/>
      <c r="D24" s="1377" t="s">
        <v>1619</v>
      </c>
      <c r="E24" s="1159">
        <v>4.7</v>
      </c>
      <c r="F24" s="1159">
        <v>0</v>
      </c>
      <c r="G24" s="1159">
        <v>6.3</v>
      </c>
      <c r="H24" s="1159">
        <v>0</v>
      </c>
      <c r="I24" s="1159">
        <v>0</v>
      </c>
      <c r="J24" s="1159">
        <v>0</v>
      </c>
      <c r="K24" s="1159">
        <v>0</v>
      </c>
      <c r="L24" s="1159">
        <v>0</v>
      </c>
      <c r="M24" s="4123">
        <f t="shared" si="0"/>
        <v>11</v>
      </c>
      <c r="N24" s="4124"/>
      <c r="O24" s="1381">
        <v>23440</v>
      </c>
      <c r="P24" s="1382">
        <v>40631</v>
      </c>
      <c r="Q24" s="1165" t="s">
        <v>1620</v>
      </c>
    </row>
    <row r="25" spans="2:17" s="1181" customFormat="1" ht="50.15" customHeight="1">
      <c r="B25" s="4126"/>
      <c r="C25" s="3934"/>
      <c r="D25" s="1377" t="s">
        <v>1621</v>
      </c>
      <c r="E25" s="1159">
        <v>21.6</v>
      </c>
      <c r="F25" s="1159">
        <v>0</v>
      </c>
      <c r="G25" s="1159">
        <v>0</v>
      </c>
      <c r="H25" s="1159">
        <v>0</v>
      </c>
      <c r="I25" s="1159">
        <v>0</v>
      </c>
      <c r="J25" s="1159">
        <v>0</v>
      </c>
      <c r="K25" s="1159">
        <v>5.0999999999999996</v>
      </c>
      <c r="L25" s="1159">
        <v>0</v>
      </c>
      <c r="M25" s="4123">
        <f t="shared" si="0"/>
        <v>26.700000000000003</v>
      </c>
      <c r="N25" s="4124"/>
      <c r="O25" s="1381">
        <v>27569</v>
      </c>
      <c r="P25" s="1382">
        <v>40631</v>
      </c>
      <c r="Q25" s="1165" t="s">
        <v>1622</v>
      </c>
    </row>
    <row r="26" spans="2:17" s="1181" customFormat="1" ht="50.15" customHeight="1">
      <c r="B26" s="4127"/>
      <c r="C26" s="1383" t="s">
        <v>81</v>
      </c>
      <c r="D26" s="1377" t="s">
        <v>1623</v>
      </c>
      <c r="E26" s="1159">
        <v>99.1</v>
      </c>
      <c r="F26" s="1159">
        <v>28.7</v>
      </c>
      <c r="G26" s="1159">
        <v>6</v>
      </c>
      <c r="H26" s="1159">
        <v>0</v>
      </c>
      <c r="I26" s="1159">
        <v>0</v>
      </c>
      <c r="J26" s="1159">
        <v>28</v>
      </c>
      <c r="K26" s="1159">
        <v>2.4</v>
      </c>
      <c r="L26" s="1159">
        <v>0</v>
      </c>
      <c r="M26" s="4123">
        <f t="shared" si="0"/>
        <v>164.20000000000002</v>
      </c>
      <c r="N26" s="4124"/>
      <c r="O26" s="1381">
        <v>27569</v>
      </c>
      <c r="P26" s="1163">
        <v>41002</v>
      </c>
      <c r="Q26" s="1165" t="s">
        <v>1624</v>
      </c>
    </row>
    <row r="27" spans="2:17" s="1181" customFormat="1" ht="50.15" customHeight="1">
      <c r="B27" s="1155" t="s">
        <v>85</v>
      </c>
      <c r="C27" s="1377" t="s">
        <v>43</v>
      </c>
      <c r="D27" s="1377" t="s">
        <v>1625</v>
      </c>
      <c r="E27" s="1159">
        <v>0</v>
      </c>
      <c r="F27" s="1159">
        <v>0</v>
      </c>
      <c r="G27" s="1159">
        <v>1.5</v>
      </c>
      <c r="H27" s="1159">
        <v>3.8</v>
      </c>
      <c r="I27" s="1159">
        <v>0</v>
      </c>
      <c r="J27" s="1159">
        <v>0</v>
      </c>
      <c r="K27" s="1159">
        <v>0</v>
      </c>
      <c r="L27" s="1159">
        <v>0</v>
      </c>
      <c r="M27" s="4123">
        <f t="shared" si="0"/>
        <v>5.3</v>
      </c>
      <c r="N27" s="4124"/>
      <c r="O27" s="1381">
        <v>23693</v>
      </c>
      <c r="P27" s="1381">
        <v>23693</v>
      </c>
      <c r="Q27" s="1165" t="s">
        <v>1626</v>
      </c>
    </row>
    <row r="28" spans="2:17" s="1181" customFormat="1" ht="50.15" customHeight="1" thickBot="1">
      <c r="B28" s="1384" t="s">
        <v>54</v>
      </c>
      <c r="C28" s="1385" t="s">
        <v>47</v>
      </c>
      <c r="D28" s="1385" t="s">
        <v>1625</v>
      </c>
      <c r="E28" s="1173">
        <v>14.2</v>
      </c>
      <c r="F28" s="1173">
        <v>11.4</v>
      </c>
      <c r="G28" s="1173">
        <v>3</v>
      </c>
      <c r="H28" s="1173">
        <v>0</v>
      </c>
      <c r="I28" s="1173">
        <v>0</v>
      </c>
      <c r="J28" s="1173">
        <v>5.3</v>
      </c>
      <c r="K28" s="1173">
        <v>0</v>
      </c>
      <c r="L28" s="1173">
        <v>0</v>
      </c>
      <c r="M28" s="4130">
        <f t="shared" si="0"/>
        <v>33.9</v>
      </c>
      <c r="N28" s="4131"/>
      <c r="O28" s="1386">
        <v>28136</v>
      </c>
      <c r="P28" s="1387">
        <v>37685</v>
      </c>
      <c r="Q28" s="1388" t="s">
        <v>1627</v>
      </c>
    </row>
    <row r="29" spans="2:17" s="1181" customFormat="1" ht="50.15" customHeight="1" thickTop="1" thickBot="1">
      <c r="B29" s="1389" t="s">
        <v>306</v>
      </c>
      <c r="C29" s="1390">
        <f>COUNTA(C16:C28)</f>
        <v>11</v>
      </c>
      <c r="D29" s="1390">
        <f>COUNTA(D16:D28)</f>
        <v>13</v>
      </c>
      <c r="E29" s="1391">
        <f>SUM(E16:E28)</f>
        <v>446.40000000000003</v>
      </c>
      <c r="F29" s="1391">
        <f t="shared" ref="F29:L29" si="1">SUM(F16:F28)</f>
        <v>365.39999999999992</v>
      </c>
      <c r="G29" s="1391">
        <f t="shared" si="1"/>
        <v>51.199999999999996</v>
      </c>
      <c r="H29" s="1391">
        <f t="shared" si="1"/>
        <v>65.3</v>
      </c>
      <c r="I29" s="1391">
        <f t="shared" si="1"/>
        <v>23</v>
      </c>
      <c r="J29" s="1391">
        <f t="shared" si="1"/>
        <v>75.7</v>
      </c>
      <c r="K29" s="1391">
        <f t="shared" si="1"/>
        <v>10.9</v>
      </c>
      <c r="L29" s="1391">
        <f t="shared" si="1"/>
        <v>7.6</v>
      </c>
      <c r="M29" s="4132">
        <f>SUM(M16:M28)</f>
        <v>1045.5</v>
      </c>
      <c r="N29" s="4133"/>
      <c r="O29" s="4134"/>
      <c r="P29" s="4135"/>
      <c r="Q29" s="4136"/>
    </row>
    <row r="30" spans="2:17" s="1181" customFormat="1" ht="50.15" customHeight="1" thickTop="1">
      <c r="B30" s="1069"/>
      <c r="C30" s="1069"/>
      <c r="D30" s="1069"/>
      <c r="E30" s="1367"/>
      <c r="F30" s="1367"/>
      <c r="G30" s="1367"/>
      <c r="H30" s="1367"/>
      <c r="I30" s="1367"/>
      <c r="J30" s="1367"/>
      <c r="K30" s="1367"/>
      <c r="L30" s="1367"/>
      <c r="M30" s="1367"/>
      <c r="N30" s="1368"/>
      <c r="O30" s="1179"/>
      <c r="P30" s="1179"/>
    </row>
    <row r="31" spans="2:17" s="1181" customFormat="1" ht="50.15" customHeight="1">
      <c r="B31" s="1284" t="s">
        <v>1628</v>
      </c>
      <c r="C31" s="1069"/>
      <c r="D31" s="1069"/>
      <c r="E31" s="1367"/>
      <c r="F31" s="1367"/>
      <c r="G31" s="1367"/>
      <c r="H31" s="1367"/>
      <c r="I31" s="1367"/>
      <c r="J31" s="1367"/>
      <c r="K31" s="1367"/>
      <c r="L31" s="1367"/>
      <c r="M31" s="1367"/>
      <c r="N31" s="1368"/>
      <c r="O31" s="1179"/>
      <c r="P31" s="1179"/>
    </row>
    <row r="32" spans="2:17" s="1181" customFormat="1" ht="50.15" customHeight="1" thickBot="1">
      <c r="B32" s="1069"/>
      <c r="C32" s="1069"/>
      <c r="D32" s="1069"/>
      <c r="E32" s="1367"/>
      <c r="F32" s="1367"/>
      <c r="G32" s="1367"/>
      <c r="H32" s="1367"/>
      <c r="I32" s="1367"/>
      <c r="J32" s="1367"/>
      <c r="K32" s="1367"/>
      <c r="O32" s="1179"/>
      <c r="P32" s="1367"/>
      <c r="Q32" s="1370" t="s">
        <v>1583</v>
      </c>
    </row>
    <row r="33" spans="2:17" s="1181" customFormat="1" ht="50.15" customHeight="1" thickBot="1">
      <c r="B33" s="1392" t="s">
        <v>51</v>
      </c>
      <c r="C33" s="1393" t="s">
        <v>339</v>
      </c>
      <c r="D33" s="4137" t="s">
        <v>1466</v>
      </c>
      <c r="E33" s="4137"/>
      <c r="F33" s="4137"/>
      <c r="G33" s="4137"/>
      <c r="H33" s="4138" t="s">
        <v>1629</v>
      </c>
      <c r="I33" s="4138"/>
      <c r="J33" s="4138" t="s">
        <v>701</v>
      </c>
      <c r="K33" s="4138"/>
      <c r="L33" s="4138"/>
      <c r="M33" s="4138" t="s">
        <v>782</v>
      </c>
      <c r="N33" s="4138"/>
      <c r="O33" s="4138"/>
      <c r="P33" s="4138" t="s">
        <v>1630</v>
      </c>
      <c r="Q33" s="4139"/>
    </row>
    <row r="34" spans="2:17" s="1181" customFormat="1" ht="50.15" customHeight="1" thickBot="1">
      <c r="B34" s="1052" t="s">
        <v>85</v>
      </c>
      <c r="C34" s="1394" t="s">
        <v>43</v>
      </c>
      <c r="D34" s="4142" t="s">
        <v>1631</v>
      </c>
      <c r="E34" s="4143"/>
      <c r="F34" s="4143"/>
      <c r="G34" s="4144"/>
      <c r="H34" s="4145">
        <v>6.7</v>
      </c>
      <c r="I34" s="4146"/>
      <c r="J34" s="4147" t="s">
        <v>1632</v>
      </c>
      <c r="K34" s="4147"/>
      <c r="L34" s="4148"/>
      <c r="M34" s="4149" t="s">
        <v>1632</v>
      </c>
      <c r="N34" s="4147"/>
      <c r="O34" s="4148"/>
      <c r="P34" s="4150" t="s">
        <v>1633</v>
      </c>
      <c r="Q34" s="4151"/>
    </row>
    <row r="35" spans="2:17" s="1181" customFormat="1" ht="50.15" customHeight="1" thickTop="1" thickBot="1">
      <c r="B35" s="1390" t="s">
        <v>786</v>
      </c>
      <c r="C35" s="1390">
        <v>1</v>
      </c>
      <c r="D35" s="4152">
        <v>1</v>
      </c>
      <c r="E35" s="4153"/>
      <c r="F35" s="4153"/>
      <c r="G35" s="4154"/>
      <c r="H35" s="4059">
        <f>H34</f>
        <v>6.7</v>
      </c>
      <c r="I35" s="4060"/>
      <c r="J35" s="4005"/>
      <c r="K35" s="4006"/>
      <c r="L35" s="4006"/>
      <c r="M35" s="4006"/>
      <c r="N35" s="4006"/>
      <c r="O35" s="4006"/>
      <c r="P35" s="4006"/>
      <c r="Q35" s="4007"/>
    </row>
    <row r="36" spans="2:17" ht="35.25" customHeight="1" thickTop="1">
      <c r="B36" s="1181"/>
      <c r="C36" s="1181"/>
      <c r="D36" s="1181"/>
      <c r="E36" s="1181"/>
      <c r="F36" s="1181"/>
      <c r="G36" s="1181"/>
      <c r="H36" s="1181"/>
      <c r="I36" s="1181"/>
      <c r="J36" s="1181"/>
      <c r="K36" s="1181"/>
      <c r="L36" s="1181"/>
      <c r="M36" s="1181"/>
      <c r="N36" s="1181"/>
      <c r="O36" s="1181"/>
      <c r="P36" s="1181"/>
    </row>
    <row r="37" spans="2:17" ht="30" customHeight="1">
      <c r="B37" s="1330" t="s">
        <v>1634</v>
      </c>
    </row>
    <row r="38" spans="2:17" ht="30" customHeight="1" thickBot="1">
      <c r="Q38" s="1370" t="s">
        <v>1583</v>
      </c>
    </row>
    <row r="39" spans="2:17" s="1285" customFormat="1" ht="40" customHeight="1" thickBot="1">
      <c r="B39" s="4140" t="s">
        <v>51</v>
      </c>
      <c r="C39" s="4137"/>
      <c r="D39" s="4137" t="s">
        <v>52</v>
      </c>
      <c r="E39" s="4137"/>
      <c r="F39" s="4137"/>
      <c r="G39" s="4137" t="s">
        <v>781</v>
      </c>
      <c r="H39" s="4137"/>
      <c r="I39" s="4137"/>
      <c r="J39" s="4137" t="s">
        <v>701</v>
      </c>
      <c r="K39" s="4137"/>
      <c r="L39" s="4137"/>
      <c r="M39" s="4137" t="s">
        <v>782</v>
      </c>
      <c r="N39" s="4137"/>
      <c r="O39" s="4137"/>
      <c r="P39" s="3920" t="s">
        <v>235</v>
      </c>
      <c r="Q39" s="4141"/>
    </row>
    <row r="40" spans="2:17" s="1285" customFormat="1" ht="40" customHeight="1">
      <c r="B40" s="4162" t="s">
        <v>78</v>
      </c>
      <c r="C40" s="4163"/>
      <c r="D40" s="4164" t="s">
        <v>465</v>
      </c>
      <c r="E40" s="4164"/>
      <c r="F40" s="4164"/>
      <c r="G40" s="4165">
        <v>199.6</v>
      </c>
      <c r="H40" s="4165"/>
      <c r="I40" s="4165"/>
      <c r="J40" s="4166">
        <v>38706</v>
      </c>
      <c r="K40" s="4166"/>
      <c r="L40" s="4166"/>
      <c r="M40" s="4166">
        <v>45639</v>
      </c>
      <c r="N40" s="4166"/>
      <c r="O40" s="4166"/>
      <c r="P40" s="4167" t="s">
        <v>1635</v>
      </c>
      <c r="Q40" s="4168"/>
    </row>
    <row r="41" spans="2:17" s="1395" customFormat="1" ht="40" customHeight="1" thickBot="1">
      <c r="B41" s="4155" t="s">
        <v>301</v>
      </c>
      <c r="C41" s="4156"/>
      <c r="D41" s="4157" t="s">
        <v>302</v>
      </c>
      <c r="E41" s="4157"/>
      <c r="F41" s="4157"/>
      <c r="G41" s="4158">
        <v>16.2</v>
      </c>
      <c r="H41" s="4158"/>
      <c r="I41" s="4158"/>
      <c r="J41" s="4159">
        <v>39387</v>
      </c>
      <c r="K41" s="4159"/>
      <c r="L41" s="4159"/>
      <c r="M41" s="4159">
        <v>45643</v>
      </c>
      <c r="N41" s="4159"/>
      <c r="O41" s="4159"/>
      <c r="P41" s="4160" t="s">
        <v>1636</v>
      </c>
      <c r="Q41" s="4161"/>
    </row>
    <row r="42" spans="2:17" s="1285" customFormat="1" ht="40" customHeight="1" thickTop="1" thickBot="1">
      <c r="B42" s="4169" t="s">
        <v>786</v>
      </c>
      <c r="C42" s="4169"/>
      <c r="D42" s="4170">
        <f>COUNTA(D40:E41)</f>
        <v>2</v>
      </c>
      <c r="E42" s="4170"/>
      <c r="F42" s="4170"/>
      <c r="G42" s="4171">
        <f>SUM(G40:I41)</f>
        <v>215.79999999999998</v>
      </c>
      <c r="H42" s="4171"/>
      <c r="I42" s="4171"/>
      <c r="J42" s="4172"/>
      <c r="K42" s="4172"/>
      <c r="L42" s="4172"/>
      <c r="M42" s="4172"/>
      <c r="N42" s="4172"/>
      <c r="O42" s="4172"/>
      <c r="P42" s="4172"/>
      <c r="Q42" s="4172"/>
    </row>
    <row r="43" spans="2:17" ht="30" customHeight="1" thickTop="1"/>
    <row r="45" spans="2:17" ht="30" customHeight="1">
      <c r="B45" s="1330" t="s">
        <v>1637</v>
      </c>
    </row>
    <row r="46" spans="2:17" ht="30" customHeight="1" thickBot="1">
      <c r="O46" s="1370"/>
      <c r="Q46" s="1370" t="s">
        <v>1583</v>
      </c>
    </row>
    <row r="47" spans="2:17" s="1285" customFormat="1" ht="40" customHeight="1" thickBot="1">
      <c r="B47" s="4140" t="s">
        <v>51</v>
      </c>
      <c r="C47" s="4137"/>
      <c r="D47" s="4137" t="s">
        <v>52</v>
      </c>
      <c r="E47" s="4137"/>
      <c r="F47" s="3920" t="s">
        <v>1466</v>
      </c>
      <c r="G47" s="3921"/>
      <c r="H47" s="3921"/>
      <c r="I47" s="3921"/>
      <c r="J47" s="3922"/>
      <c r="K47" s="4137" t="s">
        <v>781</v>
      </c>
      <c r="L47" s="4137"/>
      <c r="M47" s="4138" t="s">
        <v>701</v>
      </c>
      <c r="N47" s="4138"/>
      <c r="O47" s="4137" t="s">
        <v>782</v>
      </c>
      <c r="P47" s="4137"/>
      <c r="Q47" s="1153" t="s">
        <v>235</v>
      </c>
    </row>
    <row r="48" spans="2:17" s="1285" customFormat="1" ht="40" customHeight="1" thickBot="1">
      <c r="B48" s="4180" t="s">
        <v>467</v>
      </c>
      <c r="C48" s="4181"/>
      <c r="D48" s="4182" t="s">
        <v>64</v>
      </c>
      <c r="E48" s="4183"/>
      <c r="F48" s="4184" t="s">
        <v>1638</v>
      </c>
      <c r="G48" s="4185"/>
      <c r="H48" s="4185"/>
      <c r="I48" s="4185"/>
      <c r="J48" s="4186"/>
      <c r="K48" s="4187">
        <v>19.5</v>
      </c>
      <c r="L48" s="4187"/>
      <c r="M48" s="4188" t="s">
        <v>1639</v>
      </c>
      <c r="N48" s="4189"/>
      <c r="O48" s="4188" t="s">
        <v>1639</v>
      </c>
      <c r="P48" s="4189"/>
      <c r="Q48" s="1396" t="s">
        <v>1640</v>
      </c>
    </row>
    <row r="49" spans="2:17" s="1285" customFormat="1" ht="40" customHeight="1" thickTop="1" thickBot="1">
      <c r="B49" s="4152" t="s">
        <v>786</v>
      </c>
      <c r="C49" s="4154"/>
      <c r="D49" s="4173">
        <f>COUNTA(D48)</f>
        <v>1</v>
      </c>
      <c r="E49" s="4174"/>
      <c r="F49" s="4175">
        <v>1</v>
      </c>
      <c r="G49" s="4176"/>
      <c r="H49" s="4176"/>
      <c r="I49" s="4176"/>
      <c r="J49" s="4177"/>
      <c r="K49" s="4178">
        <f>SUM(K48:L48)</f>
        <v>19.5</v>
      </c>
      <c r="L49" s="4179"/>
      <c r="M49" s="3953"/>
      <c r="N49" s="3954"/>
      <c r="O49" s="3954"/>
      <c r="P49" s="3954"/>
      <c r="Q49" s="3955"/>
    </row>
    <row r="50" spans="2:17" ht="30" customHeight="1" thickTop="1"/>
  </sheetData>
  <mergeCells count="115">
    <mergeCell ref="B49:C49"/>
    <mergeCell ref="D49:E49"/>
    <mergeCell ref="F49:J49"/>
    <mergeCell ref="K49:L49"/>
    <mergeCell ref="M49:Q49"/>
    <mergeCell ref="B48:C48"/>
    <mergeCell ref="D48:E48"/>
    <mergeCell ref="F48:J48"/>
    <mergeCell ref="K48:L48"/>
    <mergeCell ref="M48:N48"/>
    <mergeCell ref="O48:P48"/>
    <mergeCell ref="B42:C42"/>
    <mergeCell ref="D42:F42"/>
    <mergeCell ref="G42:I42"/>
    <mergeCell ref="J42:Q42"/>
    <mergeCell ref="B47:C47"/>
    <mergeCell ref="D47:E47"/>
    <mergeCell ref="F47:J47"/>
    <mergeCell ref="K47:L47"/>
    <mergeCell ref="M47:N47"/>
    <mergeCell ref="O47:P47"/>
    <mergeCell ref="B41:C41"/>
    <mergeCell ref="D41:F41"/>
    <mergeCell ref="G41:I41"/>
    <mergeCell ref="J41:L41"/>
    <mergeCell ref="M41:O41"/>
    <mergeCell ref="P41:Q41"/>
    <mergeCell ref="B40:C40"/>
    <mergeCell ref="D40:F40"/>
    <mergeCell ref="G40:I40"/>
    <mergeCell ref="J40:L40"/>
    <mergeCell ref="M40:O40"/>
    <mergeCell ref="P40:Q40"/>
    <mergeCell ref="B39:C39"/>
    <mergeCell ref="D39:F39"/>
    <mergeCell ref="G39:I39"/>
    <mergeCell ref="J39:L39"/>
    <mergeCell ref="M39:O39"/>
    <mergeCell ref="P39:Q39"/>
    <mergeCell ref="D34:G34"/>
    <mergeCell ref="H34:I34"/>
    <mergeCell ref="J34:L34"/>
    <mergeCell ref="M34:O34"/>
    <mergeCell ref="P34:Q34"/>
    <mergeCell ref="D35:G35"/>
    <mergeCell ref="H35:I35"/>
    <mergeCell ref="J35:Q35"/>
    <mergeCell ref="M27:N27"/>
    <mergeCell ref="M28:N28"/>
    <mergeCell ref="M29:N29"/>
    <mergeCell ref="O29:Q29"/>
    <mergeCell ref="D33:G33"/>
    <mergeCell ref="H33:I33"/>
    <mergeCell ref="J33:L33"/>
    <mergeCell ref="M33:O33"/>
    <mergeCell ref="P33:Q33"/>
    <mergeCell ref="M22:N22"/>
    <mergeCell ref="B23:B26"/>
    <mergeCell ref="C23:C25"/>
    <mergeCell ref="M23:N23"/>
    <mergeCell ref="M24:N24"/>
    <mergeCell ref="M25:N25"/>
    <mergeCell ref="M26:N26"/>
    <mergeCell ref="M16:N16"/>
    <mergeCell ref="M17:N17"/>
    <mergeCell ref="M18:N18"/>
    <mergeCell ref="M19:N19"/>
    <mergeCell ref="M20:N20"/>
    <mergeCell ref="M21:N21"/>
    <mergeCell ref="C12:C15"/>
    <mergeCell ref="D12:D15"/>
    <mergeCell ref="E12:L12"/>
    <mergeCell ref="M12:N15"/>
    <mergeCell ref="O12:O15"/>
    <mergeCell ref="P12:P15"/>
    <mergeCell ref="Q12:Q15"/>
    <mergeCell ref="E13:E15"/>
    <mergeCell ref="F13:F15"/>
    <mergeCell ref="G13:G15"/>
    <mergeCell ref="H13:H15"/>
    <mergeCell ref="I13:I15"/>
    <mergeCell ref="J13:J15"/>
    <mergeCell ref="K13:K15"/>
    <mergeCell ref="L13:L15"/>
    <mergeCell ref="B7:C7"/>
    <mergeCell ref="D7:E7"/>
    <mergeCell ref="F7:I7"/>
    <mergeCell ref="J7:K7"/>
    <mergeCell ref="L7:M7"/>
    <mergeCell ref="N7:O7"/>
    <mergeCell ref="P7:Q7"/>
    <mergeCell ref="B8:C8"/>
    <mergeCell ref="D8:E8"/>
    <mergeCell ref="F8:I8"/>
    <mergeCell ref="J8:K8"/>
    <mergeCell ref="L8:Q8"/>
    <mergeCell ref="P4:Q4"/>
    <mergeCell ref="B5:C6"/>
    <mergeCell ref="D5:E6"/>
    <mergeCell ref="F5:I5"/>
    <mergeCell ref="J5:K5"/>
    <mergeCell ref="L5:M5"/>
    <mergeCell ref="N5:O5"/>
    <mergeCell ref="P5:Q5"/>
    <mergeCell ref="F6:I6"/>
    <mergeCell ref="J6:K6"/>
    <mergeCell ref="B4:C4"/>
    <mergeCell ref="D4:E4"/>
    <mergeCell ref="F4:I4"/>
    <mergeCell ref="J4:K4"/>
    <mergeCell ref="L4:M4"/>
    <mergeCell ref="N4:O4"/>
    <mergeCell ref="L6:M6"/>
    <mergeCell ref="N6:O6"/>
    <mergeCell ref="P6:Q6"/>
  </mergeCells>
  <phoneticPr fontId="1"/>
  <printOptions horizontalCentered="1" gridLinesSet="0"/>
  <pageMargins left="0.59055118110236227" right="0.59055118110236227" top="0.78740157480314965" bottom="0.78740157480314965" header="0.51181102362204722" footer="0.51181102362204722"/>
  <pageSetup paperSize="9" scale="32" fitToHeight="3" orientation="portrait" horizontalDpi="4294967292" verticalDpi="4294967292"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26A3A-EEB1-4C92-B20C-06D498E0F0F5}">
  <dimension ref="A2:S5"/>
  <sheetViews>
    <sheetView zoomScale="115" zoomScaleNormal="115" workbookViewId="0">
      <selection activeCell="S25" sqref="S25"/>
    </sheetView>
  </sheetViews>
  <sheetFormatPr defaultColWidth="9" defaultRowHeight="13"/>
  <cols>
    <col min="1" max="1" width="10.26953125" customWidth="1"/>
    <col min="3" max="3" width="8.453125" customWidth="1"/>
    <col min="4" max="16" width="5.7265625" customWidth="1"/>
    <col min="17" max="18" width="8.36328125" customWidth="1"/>
    <col min="19" max="19" width="8.08984375" customWidth="1"/>
  </cols>
  <sheetData>
    <row r="2" spans="1:19" ht="19">
      <c r="A2" s="184" t="s">
        <v>1641</v>
      </c>
    </row>
    <row r="3" spans="1:19" ht="13.5" thickBot="1">
      <c r="S3" s="462" t="s">
        <v>779</v>
      </c>
    </row>
    <row r="4" spans="1:19" s="188" customFormat="1" ht="72" customHeight="1">
      <c r="A4" s="1397" t="s">
        <v>1642</v>
      </c>
      <c r="B4" s="526" t="s">
        <v>52</v>
      </c>
      <c r="C4" s="526" t="s">
        <v>1629</v>
      </c>
      <c r="D4" s="1398" t="s">
        <v>1643</v>
      </c>
      <c r="E4" s="1398" t="s">
        <v>1644</v>
      </c>
      <c r="F4" s="1398" t="s">
        <v>1645</v>
      </c>
      <c r="G4" s="1398" t="s">
        <v>1646</v>
      </c>
      <c r="H4" s="1398" t="s">
        <v>1647</v>
      </c>
      <c r="I4" s="1398" t="s">
        <v>1648</v>
      </c>
      <c r="J4" s="1399" t="s">
        <v>1649</v>
      </c>
      <c r="K4" s="1398" t="s">
        <v>1650</v>
      </c>
      <c r="L4" s="1398" t="s">
        <v>1651</v>
      </c>
      <c r="M4" s="1399" t="s">
        <v>1652</v>
      </c>
      <c r="N4" s="1398" t="s">
        <v>1653</v>
      </c>
      <c r="O4" s="1398" t="s">
        <v>1654</v>
      </c>
      <c r="P4" s="1398" t="s">
        <v>823</v>
      </c>
      <c r="Q4" s="526" t="s">
        <v>1655</v>
      </c>
      <c r="R4" s="526" t="s">
        <v>1656</v>
      </c>
      <c r="S4" s="529" t="s">
        <v>1657</v>
      </c>
    </row>
    <row r="5" spans="1:19" s="188" customFormat="1" ht="72" customHeight="1" thickBot="1">
      <c r="A5" s="1400" t="s">
        <v>1658</v>
      </c>
      <c r="B5" s="485" t="s">
        <v>80</v>
      </c>
      <c r="C5" s="1401">
        <v>3108</v>
      </c>
      <c r="D5" s="1402">
        <v>0</v>
      </c>
      <c r="E5" s="1402">
        <v>0</v>
      </c>
      <c r="F5" s="1402">
        <v>0</v>
      </c>
      <c r="G5" s="1402">
        <v>0</v>
      </c>
      <c r="H5" s="1402">
        <v>0</v>
      </c>
      <c r="I5" s="1402">
        <v>0</v>
      </c>
      <c r="J5" s="1402">
        <v>0</v>
      </c>
      <c r="K5" s="1402">
        <v>0</v>
      </c>
      <c r="L5" s="1402">
        <v>0</v>
      </c>
      <c r="M5" s="1402">
        <v>0</v>
      </c>
      <c r="N5" s="1402">
        <v>0</v>
      </c>
      <c r="O5" s="1402">
        <v>0</v>
      </c>
      <c r="P5" s="1402">
        <v>0</v>
      </c>
      <c r="Q5" s="1403">
        <v>38553</v>
      </c>
      <c r="R5" s="1403">
        <v>39871</v>
      </c>
      <c r="S5" s="487" t="s">
        <v>1659</v>
      </c>
    </row>
  </sheetData>
  <phoneticPr fontId="1"/>
  <printOptions horizontalCentered="1"/>
  <pageMargins left="0.59055118110236227" right="0.59055118110236227" top="0.78740157480314965" bottom="0.78740157480314965" header="0.51181102362204722" footer="0.51181102362204722"/>
  <pageSetup paperSize="9" scale="6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0A90E-F8D9-4108-BA83-840158A77D94}">
  <dimension ref="A2:F8"/>
  <sheetViews>
    <sheetView zoomScaleNormal="100" workbookViewId="0">
      <selection activeCell="L31" sqref="L31"/>
    </sheetView>
  </sheetViews>
  <sheetFormatPr defaultColWidth="9" defaultRowHeight="13"/>
  <cols>
    <col min="1" max="2" width="9" style="1405"/>
    <col min="3" max="3" width="21.6328125" style="1405" customWidth="1"/>
    <col min="4" max="4" width="5.7265625" style="1405" bestFit="1" customWidth="1"/>
    <col min="5" max="5" width="11.6328125" style="1405" customWidth="1"/>
    <col min="6" max="6" width="40.6328125" style="1405" customWidth="1"/>
    <col min="7" max="16384" width="9" style="1405"/>
  </cols>
  <sheetData>
    <row r="2" spans="1:6" ht="14">
      <c r="A2" s="1404" t="s">
        <v>1660</v>
      </c>
    </row>
    <row r="3" spans="1:6" ht="14">
      <c r="A3" s="1404" t="s">
        <v>1661</v>
      </c>
    </row>
    <row r="4" spans="1:6" ht="13.5" thickBot="1">
      <c r="F4" s="1406" t="s">
        <v>779</v>
      </c>
    </row>
    <row r="5" spans="1:6" ht="30" customHeight="1" thickBot="1">
      <c r="A5" s="1407" t="s">
        <v>1662</v>
      </c>
      <c r="B5" s="1408" t="s">
        <v>1196</v>
      </c>
      <c r="C5" s="1408" t="s">
        <v>1663</v>
      </c>
      <c r="D5" s="1409" t="s">
        <v>1664</v>
      </c>
      <c r="E5" s="1408" t="s">
        <v>1665</v>
      </c>
      <c r="F5" s="1410" t="s">
        <v>1666</v>
      </c>
    </row>
    <row r="6" spans="1:6" ht="48.75" customHeight="1">
      <c r="A6" s="1411" t="s">
        <v>1301</v>
      </c>
      <c r="B6" s="1412" t="s">
        <v>278</v>
      </c>
      <c r="C6" s="1413" t="s">
        <v>1667</v>
      </c>
      <c r="D6" s="1414">
        <v>0.4</v>
      </c>
      <c r="E6" s="1415" t="s">
        <v>1668</v>
      </c>
      <c r="F6" s="1416" t="s">
        <v>1669</v>
      </c>
    </row>
    <row r="7" spans="1:6" ht="48.75" customHeight="1">
      <c r="A7" s="4190" t="s">
        <v>1670</v>
      </c>
      <c r="B7" s="4192" t="s">
        <v>973</v>
      </c>
      <c r="C7" s="1417" t="s">
        <v>1671</v>
      </c>
      <c r="D7" s="1418">
        <v>0.5</v>
      </c>
      <c r="E7" s="1419" t="s">
        <v>1672</v>
      </c>
      <c r="F7" s="1420" t="s">
        <v>1673</v>
      </c>
    </row>
    <row r="8" spans="1:6" ht="48.75" customHeight="1" thickBot="1">
      <c r="A8" s="4191"/>
      <c r="B8" s="4193"/>
      <c r="C8" s="1421" t="s">
        <v>1674</v>
      </c>
      <c r="D8" s="1422">
        <v>0.7</v>
      </c>
      <c r="E8" s="1423" t="s">
        <v>1675</v>
      </c>
      <c r="F8" s="1424" t="s">
        <v>1676</v>
      </c>
    </row>
  </sheetData>
  <mergeCells count="2">
    <mergeCell ref="A7:A8"/>
    <mergeCell ref="B7:B8"/>
  </mergeCells>
  <phoneticPr fontId="1"/>
  <printOptions horizontalCentered="1"/>
  <pageMargins left="0.59055118110236227" right="0.59055118110236227" top="0.78740157480314965" bottom="0.78740157480314965" header="0.51181102362204722" footer="0.51181102362204722"/>
  <pageSetup paperSize="9" scale="8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84C1F-8F11-4951-AA6D-DDB6A871FFF0}">
  <sheetPr transitionEvaluation="1"/>
  <dimension ref="A1:R64"/>
  <sheetViews>
    <sheetView view="pageBreakPreview" zoomScale="35" zoomScaleNormal="40" zoomScaleSheetLayoutView="35" workbookViewId="0">
      <pane ySplit="4" topLeftCell="A44" activePane="bottomLeft" state="frozen"/>
      <selection pane="bottomLeft" activeCell="T26" sqref="T26"/>
    </sheetView>
  </sheetViews>
  <sheetFormatPr defaultColWidth="11.54296875" defaultRowHeight="43" customHeight="1"/>
  <cols>
    <col min="1" max="1" width="2.54296875" style="90" customWidth="1"/>
    <col min="2" max="4" width="25.90625" style="44" customWidth="1"/>
    <col min="5" max="8" width="25.90625" style="45" customWidth="1"/>
    <col min="9" max="10" width="25.90625" style="46" customWidth="1"/>
    <col min="11" max="11" width="25.90625" style="47" customWidth="1"/>
    <col min="12" max="14" width="25.90625" style="45" customWidth="1"/>
    <col min="15" max="15" width="2.54296875" style="45" customWidth="1"/>
    <col min="16" max="16384" width="11.54296875" style="45"/>
  </cols>
  <sheetData>
    <row r="1" spans="2:14" ht="53.25" customHeight="1">
      <c r="B1" s="43" t="s">
        <v>220</v>
      </c>
    </row>
    <row r="2" spans="2:14" ht="53.25" customHeight="1" thickBot="1">
      <c r="B2" s="48"/>
      <c r="C2" s="48"/>
      <c r="D2" s="48"/>
      <c r="E2" s="49"/>
      <c r="F2" s="49"/>
      <c r="G2" s="49"/>
      <c r="H2" s="49"/>
      <c r="I2" s="50"/>
      <c r="J2" s="51"/>
      <c r="K2" s="52"/>
      <c r="L2" s="53" t="s">
        <v>221</v>
      </c>
      <c r="N2" s="54" t="s">
        <v>222</v>
      </c>
    </row>
    <row r="3" spans="2:14" ht="53.25" customHeight="1">
      <c r="B3" s="3344" t="s">
        <v>223</v>
      </c>
      <c r="C3" s="3372" t="s">
        <v>224</v>
      </c>
      <c r="D3" s="3372" t="s">
        <v>225</v>
      </c>
      <c r="E3" s="3372" t="s">
        <v>226</v>
      </c>
      <c r="F3" s="3372" t="s">
        <v>227</v>
      </c>
      <c r="G3" s="3372" t="s">
        <v>228</v>
      </c>
      <c r="H3" s="3372" t="s">
        <v>229</v>
      </c>
      <c r="I3" s="3374" t="s">
        <v>230</v>
      </c>
      <c r="J3" s="3374" t="s">
        <v>231</v>
      </c>
      <c r="K3" s="3375" t="s">
        <v>232</v>
      </c>
      <c r="L3" s="3376" t="s">
        <v>233</v>
      </c>
      <c r="M3" s="3369" t="s">
        <v>234</v>
      </c>
      <c r="N3" s="3370"/>
    </row>
    <row r="4" spans="2:14" ht="53.25" customHeight="1" thickBot="1">
      <c r="B4" s="3371"/>
      <c r="C4" s="3373"/>
      <c r="D4" s="3373"/>
      <c r="E4" s="3373"/>
      <c r="F4" s="3373"/>
      <c r="G4" s="3373"/>
      <c r="H4" s="3373"/>
      <c r="I4" s="3373"/>
      <c r="J4" s="3373"/>
      <c r="K4" s="3373"/>
      <c r="L4" s="3377"/>
      <c r="M4" s="55" t="s">
        <v>235</v>
      </c>
      <c r="N4" s="56" t="s">
        <v>236</v>
      </c>
    </row>
    <row r="5" spans="2:14" ht="53.25" customHeight="1">
      <c r="B5" s="57" t="s">
        <v>237</v>
      </c>
      <c r="C5" s="58" t="s">
        <v>238</v>
      </c>
      <c r="D5" s="59">
        <v>27243</v>
      </c>
      <c r="E5" s="59">
        <v>27243</v>
      </c>
      <c r="F5" s="59">
        <v>27243</v>
      </c>
      <c r="G5" s="60">
        <v>10994</v>
      </c>
      <c r="H5" s="60">
        <v>9247</v>
      </c>
      <c r="I5" s="61"/>
      <c r="J5" s="61"/>
      <c r="K5" s="61"/>
      <c r="L5" s="60"/>
      <c r="M5" s="62" t="s">
        <v>239</v>
      </c>
      <c r="N5" s="63">
        <v>44274</v>
      </c>
    </row>
    <row r="6" spans="2:14" ht="53.25" customHeight="1">
      <c r="B6" s="64" t="s">
        <v>240</v>
      </c>
      <c r="C6" s="65" t="s">
        <v>241</v>
      </c>
      <c r="D6" s="66">
        <v>12626</v>
      </c>
      <c r="E6" s="66">
        <v>26207</v>
      </c>
      <c r="F6" s="66">
        <v>26207</v>
      </c>
      <c r="G6" s="67">
        <v>10438</v>
      </c>
      <c r="H6" s="67">
        <v>4444</v>
      </c>
      <c r="I6" s="68"/>
      <c r="J6" s="68"/>
      <c r="K6" s="68">
        <v>315.89999999999998</v>
      </c>
      <c r="L6" s="67"/>
      <c r="M6" s="69" t="s">
        <v>242</v>
      </c>
      <c r="N6" s="70">
        <v>44274</v>
      </c>
    </row>
    <row r="7" spans="2:14" ht="53.25" customHeight="1">
      <c r="B7" s="64" t="s">
        <v>243</v>
      </c>
      <c r="C7" s="65" t="s">
        <v>244</v>
      </c>
      <c r="D7" s="66">
        <v>22152</v>
      </c>
      <c r="E7" s="66"/>
      <c r="F7" s="66">
        <v>22152</v>
      </c>
      <c r="G7" s="67">
        <v>10069</v>
      </c>
      <c r="H7" s="67">
        <v>2570</v>
      </c>
      <c r="I7" s="68"/>
      <c r="J7" s="68"/>
      <c r="K7" s="68">
        <v>105</v>
      </c>
      <c r="L7" s="67"/>
      <c r="M7" s="69" t="s">
        <v>245</v>
      </c>
      <c r="N7" s="70" t="s">
        <v>246</v>
      </c>
    </row>
    <row r="8" spans="2:14" ht="53.25" customHeight="1">
      <c r="B8" s="64" t="s">
        <v>247</v>
      </c>
      <c r="C8" s="65" t="s">
        <v>248</v>
      </c>
      <c r="D8" s="66">
        <v>21905</v>
      </c>
      <c r="E8" s="66">
        <v>29557</v>
      </c>
      <c r="F8" s="66">
        <v>29557</v>
      </c>
      <c r="G8" s="67">
        <v>7781.9999999999991</v>
      </c>
      <c r="H8" s="67">
        <v>4223</v>
      </c>
      <c r="I8" s="68"/>
      <c r="J8" s="68"/>
      <c r="K8" s="68"/>
      <c r="L8" s="67"/>
      <c r="M8" s="69" t="s">
        <v>249</v>
      </c>
      <c r="N8" s="70">
        <v>44274</v>
      </c>
    </row>
    <row r="9" spans="2:14" ht="53.25" customHeight="1">
      <c r="B9" s="64" t="s">
        <v>250</v>
      </c>
      <c r="C9" s="65" t="s">
        <v>251</v>
      </c>
      <c r="D9" s="66">
        <v>12584</v>
      </c>
      <c r="E9" s="66"/>
      <c r="F9" s="66">
        <v>20811</v>
      </c>
      <c r="G9" s="67">
        <v>12402</v>
      </c>
      <c r="H9" s="67">
        <v>12402</v>
      </c>
      <c r="I9" s="68"/>
      <c r="J9" s="68"/>
      <c r="K9" s="68">
        <v>668.2</v>
      </c>
      <c r="L9" s="67">
        <v>566</v>
      </c>
      <c r="M9" s="69" t="s">
        <v>252</v>
      </c>
      <c r="N9" s="70">
        <v>44274</v>
      </c>
    </row>
    <row r="10" spans="2:14" ht="53.25" customHeight="1">
      <c r="B10" s="71" t="s">
        <v>253</v>
      </c>
      <c r="C10" s="72" t="s">
        <v>254</v>
      </c>
      <c r="D10" s="73">
        <v>12754</v>
      </c>
      <c r="E10" s="73"/>
      <c r="F10" s="73">
        <v>21121</v>
      </c>
      <c r="G10" s="74">
        <v>6177</v>
      </c>
      <c r="H10" s="74">
        <v>6177</v>
      </c>
      <c r="I10" s="75"/>
      <c r="J10" s="75"/>
      <c r="K10" s="75">
        <v>1201.2</v>
      </c>
      <c r="L10" s="74">
        <v>220</v>
      </c>
      <c r="M10" s="69" t="s">
        <v>255</v>
      </c>
      <c r="N10" s="70">
        <v>44274</v>
      </c>
    </row>
    <row r="11" spans="2:14" ht="53.25" customHeight="1" thickBot="1">
      <c r="B11" s="76" t="s">
        <v>256</v>
      </c>
      <c r="C11" s="77" t="s">
        <v>257</v>
      </c>
      <c r="D11" s="78">
        <v>17772</v>
      </c>
      <c r="E11" s="79">
        <v>26207</v>
      </c>
      <c r="F11" s="79">
        <v>44285</v>
      </c>
      <c r="G11" s="80">
        <v>36397</v>
      </c>
      <c r="H11" s="80">
        <v>36397</v>
      </c>
      <c r="I11" s="81"/>
      <c r="J11" s="81"/>
      <c r="K11" s="82">
        <v>203.9</v>
      </c>
      <c r="L11" s="80"/>
      <c r="M11" s="83" t="s">
        <v>258</v>
      </c>
      <c r="N11" s="84">
        <v>44285</v>
      </c>
    </row>
    <row r="12" spans="2:14" ht="53.25" customHeight="1">
      <c r="B12" s="3344" t="s">
        <v>259</v>
      </c>
      <c r="C12" s="58" t="s">
        <v>260</v>
      </c>
      <c r="D12" s="85">
        <v>13528</v>
      </c>
      <c r="E12" s="3362">
        <v>26207</v>
      </c>
      <c r="F12" s="3362">
        <v>42825</v>
      </c>
      <c r="G12" s="60">
        <v>9462</v>
      </c>
      <c r="H12" s="60">
        <v>9462</v>
      </c>
      <c r="I12" s="61">
        <v>594.29999999999995</v>
      </c>
      <c r="J12" s="61">
        <f>H12-I12</f>
        <v>8867.7000000000007</v>
      </c>
      <c r="K12" s="61">
        <v>594.29999999999995</v>
      </c>
      <c r="L12" s="60">
        <v>559</v>
      </c>
      <c r="M12" s="3348" t="s">
        <v>261</v>
      </c>
      <c r="N12" s="3357">
        <v>44285</v>
      </c>
    </row>
    <row r="13" spans="2:14" ht="53.25" customHeight="1">
      <c r="B13" s="3359"/>
      <c r="C13" s="65" t="s">
        <v>262</v>
      </c>
      <c r="D13" s="86">
        <v>26207</v>
      </c>
      <c r="E13" s="3364"/>
      <c r="F13" s="3364"/>
      <c r="G13" s="67">
        <v>6516</v>
      </c>
      <c r="H13" s="67">
        <v>6516</v>
      </c>
      <c r="I13" s="68">
        <v>424.7</v>
      </c>
      <c r="J13" s="68">
        <f>H13-I13</f>
        <v>6091.3</v>
      </c>
      <c r="K13" s="68">
        <v>424.7</v>
      </c>
      <c r="L13" s="67">
        <v>376</v>
      </c>
      <c r="M13" s="3349"/>
      <c r="N13" s="3358"/>
    </row>
    <row r="14" spans="2:14" ht="53.25" customHeight="1" thickBot="1">
      <c r="B14" s="87" t="s">
        <v>263</v>
      </c>
      <c r="C14" s="3352"/>
      <c r="D14" s="3352"/>
      <c r="E14" s="3352"/>
      <c r="F14" s="3353"/>
      <c r="G14" s="88">
        <f>SUM(G12:G13)</f>
        <v>15978</v>
      </c>
      <c r="H14" s="88">
        <f>SUM(H12:H13)</f>
        <v>15978</v>
      </c>
      <c r="I14" s="89">
        <f>SUM(I12:I13)</f>
        <v>1019</v>
      </c>
      <c r="J14" s="89">
        <f>H14-I14</f>
        <v>14959</v>
      </c>
      <c r="K14" s="89">
        <f>SUM(K12:K13)</f>
        <v>1019</v>
      </c>
      <c r="L14" s="88">
        <f>SUM(L12:L13)</f>
        <v>935</v>
      </c>
      <c r="M14" s="3354"/>
      <c r="N14" s="3355"/>
    </row>
    <row r="15" spans="2:14" ht="53.25" customHeight="1">
      <c r="B15" s="3361" t="s">
        <v>264</v>
      </c>
      <c r="C15" s="65" t="s">
        <v>265</v>
      </c>
      <c r="D15" s="85">
        <v>13528</v>
      </c>
      <c r="E15" s="3363">
        <v>26207</v>
      </c>
      <c r="F15" s="3363">
        <v>33813</v>
      </c>
      <c r="G15" s="67">
        <v>19490</v>
      </c>
      <c r="H15" s="67">
        <v>11423</v>
      </c>
      <c r="I15" s="68">
        <v>1139.5999999999999</v>
      </c>
      <c r="J15" s="68">
        <f>H15-I15</f>
        <v>10283.4</v>
      </c>
      <c r="K15" s="68">
        <v>1139.5999999999999</v>
      </c>
      <c r="L15" s="67">
        <v>741</v>
      </c>
      <c r="M15" s="3348" t="s">
        <v>266</v>
      </c>
      <c r="N15" s="3357">
        <v>44285</v>
      </c>
    </row>
    <row r="16" spans="2:14" ht="53.25" customHeight="1">
      <c r="B16" s="3359"/>
      <c r="C16" s="65" t="s">
        <v>267</v>
      </c>
      <c r="D16" s="86">
        <v>12295</v>
      </c>
      <c r="E16" s="3364"/>
      <c r="F16" s="3364"/>
      <c r="G16" s="67">
        <v>13574</v>
      </c>
      <c r="H16" s="67">
        <v>10423</v>
      </c>
      <c r="I16" s="68">
        <v>536.5</v>
      </c>
      <c r="J16" s="68">
        <f>H16-I16</f>
        <v>9886.5</v>
      </c>
      <c r="K16" s="68">
        <v>536.5</v>
      </c>
      <c r="L16" s="67"/>
      <c r="M16" s="3349"/>
      <c r="N16" s="3358"/>
    </row>
    <row r="17" spans="1:14" ht="53.25" customHeight="1" thickBot="1">
      <c r="B17" s="76" t="s">
        <v>263</v>
      </c>
      <c r="C17" s="3352"/>
      <c r="D17" s="3352"/>
      <c r="E17" s="3352"/>
      <c r="F17" s="3353"/>
      <c r="G17" s="80">
        <f t="shared" ref="G17:L17" si="0">SUM(G15:G16)</f>
        <v>33064</v>
      </c>
      <c r="H17" s="80">
        <f t="shared" si="0"/>
        <v>21846</v>
      </c>
      <c r="I17" s="82">
        <f t="shared" si="0"/>
        <v>1676.1</v>
      </c>
      <c r="J17" s="82">
        <f t="shared" si="0"/>
        <v>20169.900000000001</v>
      </c>
      <c r="K17" s="82">
        <f t="shared" si="0"/>
        <v>1676.1</v>
      </c>
      <c r="L17" s="80">
        <f t="shared" si="0"/>
        <v>741</v>
      </c>
      <c r="M17" s="3354"/>
      <c r="N17" s="3355"/>
    </row>
    <row r="18" spans="1:14" ht="53.25" customHeight="1">
      <c r="B18" s="3344" t="s">
        <v>268</v>
      </c>
      <c r="C18" s="58" t="s">
        <v>269</v>
      </c>
      <c r="D18" s="85">
        <v>12242</v>
      </c>
      <c r="E18" s="3346">
        <v>26116</v>
      </c>
      <c r="F18" s="3346">
        <v>42825</v>
      </c>
      <c r="G18" s="60">
        <v>6202</v>
      </c>
      <c r="H18" s="60">
        <v>6202</v>
      </c>
      <c r="I18" s="61">
        <v>1366.8</v>
      </c>
      <c r="J18" s="61">
        <f>H18-I18</f>
        <v>4835.2</v>
      </c>
      <c r="K18" s="61">
        <v>1366.7</v>
      </c>
      <c r="L18" s="60">
        <v>1396</v>
      </c>
      <c r="M18" s="3348" t="s">
        <v>270</v>
      </c>
      <c r="N18" s="3357">
        <v>44285</v>
      </c>
    </row>
    <row r="19" spans="1:14" ht="53.25" customHeight="1">
      <c r="B19" s="3367"/>
      <c r="C19" s="65" t="s">
        <v>271</v>
      </c>
      <c r="D19" s="91">
        <v>9953</v>
      </c>
      <c r="E19" s="3368"/>
      <c r="F19" s="3368"/>
      <c r="G19" s="67">
        <v>18685</v>
      </c>
      <c r="H19" s="67">
        <v>13876.5</v>
      </c>
      <c r="I19" s="68">
        <v>3188.2</v>
      </c>
      <c r="J19" s="68">
        <v>10688.3</v>
      </c>
      <c r="K19" s="68">
        <v>3188.2</v>
      </c>
      <c r="L19" s="67">
        <v>3327</v>
      </c>
      <c r="M19" s="3365"/>
      <c r="N19" s="3366"/>
    </row>
    <row r="20" spans="1:14" ht="53.25" customHeight="1">
      <c r="B20" s="3367"/>
      <c r="C20" s="65" t="s">
        <v>272</v>
      </c>
      <c r="D20" s="91">
        <v>21905</v>
      </c>
      <c r="E20" s="3368"/>
      <c r="F20" s="3368"/>
      <c r="G20" s="67">
        <v>2663</v>
      </c>
      <c r="H20" s="67">
        <v>2125</v>
      </c>
      <c r="I20" s="68">
        <v>785.6</v>
      </c>
      <c r="J20" s="68">
        <f>H20-I20</f>
        <v>1339.4</v>
      </c>
      <c r="K20" s="68">
        <v>785.6</v>
      </c>
      <c r="L20" s="67">
        <v>697</v>
      </c>
      <c r="M20" s="3365"/>
      <c r="N20" s="3366"/>
    </row>
    <row r="21" spans="1:14" ht="53.25" customHeight="1">
      <c r="B21" s="3359"/>
      <c r="C21" s="65" t="s">
        <v>273</v>
      </c>
      <c r="D21" s="86">
        <v>22274</v>
      </c>
      <c r="E21" s="3360"/>
      <c r="F21" s="3360"/>
      <c r="G21" s="67">
        <v>881</v>
      </c>
      <c r="H21" s="67">
        <v>881</v>
      </c>
      <c r="I21" s="68">
        <v>534</v>
      </c>
      <c r="J21" s="68">
        <f>H21-I21</f>
        <v>347</v>
      </c>
      <c r="K21" s="68">
        <v>534</v>
      </c>
      <c r="L21" s="67">
        <v>616</v>
      </c>
      <c r="M21" s="3349"/>
      <c r="N21" s="3358"/>
    </row>
    <row r="22" spans="1:14" ht="53.25" customHeight="1" thickBot="1">
      <c r="B22" s="87" t="s">
        <v>263</v>
      </c>
      <c r="C22" s="3352"/>
      <c r="D22" s="3352"/>
      <c r="E22" s="3352"/>
      <c r="F22" s="3353"/>
      <c r="G22" s="88">
        <f t="shared" ref="G22:L22" si="1">SUM(G18:G21)</f>
        <v>28431</v>
      </c>
      <c r="H22" s="88">
        <f t="shared" si="1"/>
        <v>23084.5</v>
      </c>
      <c r="I22" s="89">
        <f t="shared" si="1"/>
        <v>5874.6</v>
      </c>
      <c r="J22" s="89">
        <f t="shared" si="1"/>
        <v>17209.900000000001</v>
      </c>
      <c r="K22" s="89">
        <f t="shared" si="1"/>
        <v>5874.5</v>
      </c>
      <c r="L22" s="88">
        <f t="shared" si="1"/>
        <v>6036</v>
      </c>
      <c r="M22" s="3354"/>
      <c r="N22" s="3355"/>
    </row>
    <row r="23" spans="1:14" ht="53.25" customHeight="1" thickBot="1">
      <c r="B23" s="76" t="s">
        <v>274</v>
      </c>
      <c r="C23" s="77" t="s">
        <v>275</v>
      </c>
      <c r="D23" s="78">
        <v>24070</v>
      </c>
      <c r="E23" s="79">
        <v>26421</v>
      </c>
      <c r="F23" s="79">
        <v>26421</v>
      </c>
      <c r="G23" s="80">
        <v>13812</v>
      </c>
      <c r="H23" s="80">
        <v>11381</v>
      </c>
      <c r="I23" s="82">
        <v>1043.4000000000001</v>
      </c>
      <c r="J23" s="82">
        <f>H23-I23</f>
        <v>10337.6</v>
      </c>
      <c r="K23" s="82">
        <v>1043.4000000000001</v>
      </c>
      <c r="L23" s="80">
        <v>404</v>
      </c>
      <c r="M23" s="92" t="s">
        <v>276</v>
      </c>
      <c r="N23" s="93">
        <v>44285</v>
      </c>
    </row>
    <row r="24" spans="1:14" ht="54" customHeight="1">
      <c r="A24" s="45"/>
      <c r="B24" s="3344" t="s">
        <v>277</v>
      </c>
      <c r="C24" s="94" t="s">
        <v>278</v>
      </c>
      <c r="D24" s="85">
        <v>12960</v>
      </c>
      <c r="E24" s="3362">
        <v>26116</v>
      </c>
      <c r="F24" s="3362">
        <v>42454</v>
      </c>
      <c r="G24" s="60">
        <v>24494</v>
      </c>
      <c r="H24" s="60">
        <v>21106</v>
      </c>
      <c r="I24" s="61">
        <v>5934.4</v>
      </c>
      <c r="J24" s="61">
        <v>15171.6</v>
      </c>
      <c r="K24" s="61">
        <v>5934.4</v>
      </c>
      <c r="L24" s="60">
        <v>5305</v>
      </c>
      <c r="M24" s="3348" t="s">
        <v>279</v>
      </c>
      <c r="N24" s="3357">
        <v>44285</v>
      </c>
    </row>
    <row r="25" spans="1:14" ht="53.25" customHeight="1">
      <c r="A25" s="45"/>
      <c r="B25" s="3359"/>
      <c r="C25" s="65" t="s">
        <v>280</v>
      </c>
      <c r="D25" s="86">
        <v>12352</v>
      </c>
      <c r="E25" s="3364"/>
      <c r="F25" s="3364"/>
      <c r="G25" s="67">
        <v>38908</v>
      </c>
      <c r="H25" s="67">
        <v>30209</v>
      </c>
      <c r="I25" s="68">
        <v>2303.9</v>
      </c>
      <c r="J25" s="68">
        <f t="shared" ref="J25:J30" si="2">H25-I25</f>
        <v>27905.1</v>
      </c>
      <c r="K25" s="68">
        <v>2303.9</v>
      </c>
      <c r="L25" s="67">
        <v>1773</v>
      </c>
      <c r="M25" s="3349"/>
      <c r="N25" s="3358"/>
    </row>
    <row r="26" spans="1:14" ht="53.25" customHeight="1" thickBot="1">
      <c r="B26" s="87" t="s">
        <v>263</v>
      </c>
      <c r="C26" s="3352"/>
      <c r="D26" s="3352"/>
      <c r="E26" s="3352"/>
      <c r="F26" s="3353"/>
      <c r="G26" s="88">
        <f>SUM(G24:G25)</f>
        <v>63402</v>
      </c>
      <c r="H26" s="88">
        <f>SUM(H24:H25)</f>
        <v>51315</v>
      </c>
      <c r="I26" s="89">
        <f>SUM(I24:I25)</f>
        <v>8238.2999999999993</v>
      </c>
      <c r="J26" s="89">
        <f t="shared" si="2"/>
        <v>43076.7</v>
      </c>
      <c r="K26" s="89">
        <f>SUM(K24:K25)</f>
        <v>8238.2999999999993</v>
      </c>
      <c r="L26" s="88">
        <f>SUM(L24:L25)</f>
        <v>7078</v>
      </c>
      <c r="M26" s="3354"/>
      <c r="N26" s="3355"/>
    </row>
    <row r="27" spans="1:14" ht="53.25" customHeight="1" thickBot="1">
      <c r="A27" s="45"/>
      <c r="B27" s="95" t="s">
        <v>78</v>
      </c>
      <c r="C27" s="65" t="s">
        <v>26</v>
      </c>
      <c r="D27" s="78">
        <v>9390</v>
      </c>
      <c r="E27" s="96">
        <v>25750</v>
      </c>
      <c r="F27" s="96">
        <v>40540</v>
      </c>
      <c r="G27" s="67">
        <v>141193</v>
      </c>
      <c r="H27" s="67">
        <v>23490</v>
      </c>
      <c r="I27" s="68">
        <v>10537</v>
      </c>
      <c r="J27" s="68">
        <f t="shared" si="2"/>
        <v>12953</v>
      </c>
      <c r="K27" s="68">
        <v>10537</v>
      </c>
      <c r="L27" s="97">
        <v>10675</v>
      </c>
      <c r="M27" s="98" t="s">
        <v>281</v>
      </c>
      <c r="N27" s="99">
        <v>44299</v>
      </c>
    </row>
    <row r="28" spans="1:14" ht="53.25" customHeight="1">
      <c r="B28" s="3344" t="s">
        <v>282</v>
      </c>
      <c r="C28" s="58" t="s">
        <v>283</v>
      </c>
      <c r="D28" s="85">
        <v>13528</v>
      </c>
      <c r="E28" s="3346">
        <v>26116</v>
      </c>
      <c r="F28" s="3346">
        <v>39829</v>
      </c>
      <c r="G28" s="60">
        <v>19406</v>
      </c>
      <c r="H28" s="60">
        <v>11222</v>
      </c>
      <c r="I28" s="61">
        <v>2038.2</v>
      </c>
      <c r="J28" s="100">
        <f t="shared" si="2"/>
        <v>9183.7999999999993</v>
      </c>
      <c r="K28" s="61">
        <v>2038.9</v>
      </c>
      <c r="L28" s="60">
        <v>1657</v>
      </c>
      <c r="M28" s="3348" t="s">
        <v>284</v>
      </c>
      <c r="N28" s="3357">
        <v>44285</v>
      </c>
    </row>
    <row r="29" spans="1:14" ht="53.25" customHeight="1">
      <c r="B29" s="3359"/>
      <c r="C29" s="65" t="s">
        <v>285</v>
      </c>
      <c r="D29" s="91">
        <v>14705</v>
      </c>
      <c r="E29" s="3360"/>
      <c r="F29" s="3360"/>
      <c r="G29" s="67">
        <v>7030</v>
      </c>
      <c r="H29" s="67">
        <f>G29</f>
        <v>7030</v>
      </c>
      <c r="I29" s="68">
        <v>2087.6999999999998</v>
      </c>
      <c r="J29" s="68">
        <f t="shared" si="2"/>
        <v>4942.3</v>
      </c>
      <c r="K29" s="68">
        <v>2087.6999999999998</v>
      </c>
      <c r="L29" s="67">
        <v>1658</v>
      </c>
      <c r="M29" s="3349"/>
      <c r="N29" s="3358"/>
    </row>
    <row r="30" spans="1:14" ht="53.25" customHeight="1" thickBot="1">
      <c r="B30" s="87" t="s">
        <v>263</v>
      </c>
      <c r="C30" s="3352"/>
      <c r="D30" s="3352"/>
      <c r="E30" s="3352"/>
      <c r="F30" s="3353"/>
      <c r="G30" s="88">
        <f>SUM(G28:G29)</f>
        <v>26436</v>
      </c>
      <c r="H30" s="88">
        <f>SUM(H28:H29)</f>
        <v>18252</v>
      </c>
      <c r="I30" s="89">
        <f>SUM(I28:I29)</f>
        <v>4125.8999999999996</v>
      </c>
      <c r="J30" s="89">
        <f t="shared" si="2"/>
        <v>14126.1</v>
      </c>
      <c r="K30" s="89">
        <f>SUM(K28:K29)</f>
        <v>4126.6000000000004</v>
      </c>
      <c r="L30" s="88">
        <f>SUM(L28:L29)</f>
        <v>3315</v>
      </c>
      <c r="M30" s="3354"/>
      <c r="N30" s="3355"/>
    </row>
    <row r="31" spans="1:14" ht="53.25" customHeight="1" thickBot="1">
      <c r="B31" s="95" t="s">
        <v>79</v>
      </c>
      <c r="C31" s="65" t="s">
        <v>286</v>
      </c>
      <c r="D31" s="78">
        <v>13300</v>
      </c>
      <c r="E31" s="96">
        <v>26116</v>
      </c>
      <c r="F31" s="96">
        <v>38653</v>
      </c>
      <c r="G31" s="67">
        <v>31570</v>
      </c>
      <c r="H31" s="67">
        <v>5762</v>
      </c>
      <c r="I31" s="101"/>
      <c r="J31" s="101"/>
      <c r="K31" s="68">
        <v>1610.1</v>
      </c>
      <c r="L31" s="67">
        <v>1268</v>
      </c>
      <c r="M31" s="92" t="s">
        <v>287</v>
      </c>
      <c r="N31" s="93">
        <v>44274</v>
      </c>
    </row>
    <row r="32" spans="1:14" ht="53.25" customHeight="1">
      <c r="B32" s="3344" t="s">
        <v>288</v>
      </c>
      <c r="C32" s="58" t="s">
        <v>289</v>
      </c>
      <c r="D32" s="85">
        <v>23439</v>
      </c>
      <c r="E32" s="3362">
        <v>26116</v>
      </c>
      <c r="F32" s="3362">
        <v>39861</v>
      </c>
      <c r="G32" s="60">
        <v>2073</v>
      </c>
      <c r="H32" s="60">
        <v>2073</v>
      </c>
      <c r="I32" s="61"/>
      <c r="J32" s="61"/>
      <c r="K32" s="61">
        <v>568</v>
      </c>
      <c r="L32" s="60">
        <v>185</v>
      </c>
      <c r="M32" s="3348" t="s">
        <v>290</v>
      </c>
      <c r="N32" s="3357">
        <v>44274</v>
      </c>
    </row>
    <row r="33" spans="1:18" ht="53.25" customHeight="1">
      <c r="B33" s="3361"/>
      <c r="C33" s="65" t="s">
        <v>80</v>
      </c>
      <c r="D33" s="86">
        <v>13843</v>
      </c>
      <c r="E33" s="3363"/>
      <c r="F33" s="3363"/>
      <c r="G33" s="67">
        <v>11169</v>
      </c>
      <c r="H33" s="67">
        <v>8003</v>
      </c>
      <c r="I33" s="68"/>
      <c r="J33" s="68"/>
      <c r="K33" s="68">
        <v>980.6</v>
      </c>
      <c r="L33" s="67">
        <v>262</v>
      </c>
      <c r="M33" s="3365"/>
      <c r="N33" s="3366"/>
    </row>
    <row r="34" spans="1:18" ht="53.25" customHeight="1">
      <c r="B34" s="3345"/>
      <c r="C34" s="65" t="s">
        <v>81</v>
      </c>
      <c r="D34" s="86">
        <v>26116</v>
      </c>
      <c r="E34" s="3364"/>
      <c r="F34" s="3364"/>
      <c r="G34" s="67">
        <v>6557</v>
      </c>
      <c r="H34" s="67">
        <v>3854</v>
      </c>
      <c r="I34" s="67"/>
      <c r="J34" s="67"/>
      <c r="K34" s="68">
        <v>289.3</v>
      </c>
      <c r="L34" s="67"/>
      <c r="M34" s="3349"/>
      <c r="N34" s="3358"/>
    </row>
    <row r="35" spans="1:18" ht="53.25" customHeight="1" thickBot="1">
      <c r="B35" s="87" t="s">
        <v>263</v>
      </c>
      <c r="C35" s="3352"/>
      <c r="D35" s="3352"/>
      <c r="E35" s="3352"/>
      <c r="F35" s="3353"/>
      <c r="G35" s="88">
        <f>SUM(G32:G34)</f>
        <v>19799</v>
      </c>
      <c r="H35" s="88">
        <f>SUM(H32:H34)</f>
        <v>13930</v>
      </c>
      <c r="I35" s="88"/>
      <c r="J35" s="88"/>
      <c r="K35" s="102">
        <f>SUM(K32:K34)</f>
        <v>1837.8999999999999</v>
      </c>
      <c r="L35" s="88">
        <f>SUM(L32:L34)</f>
        <v>447</v>
      </c>
      <c r="M35" s="3354"/>
      <c r="N35" s="3355"/>
    </row>
    <row r="36" spans="1:18" ht="53.25" customHeight="1">
      <c r="B36" s="3344" t="s">
        <v>291</v>
      </c>
      <c r="C36" s="58" t="s">
        <v>292</v>
      </c>
      <c r="D36" s="85">
        <v>13528</v>
      </c>
      <c r="E36" s="3346">
        <v>26326</v>
      </c>
      <c r="F36" s="3346">
        <v>39220</v>
      </c>
      <c r="G36" s="60">
        <v>26569</v>
      </c>
      <c r="H36" s="60">
        <v>21164</v>
      </c>
      <c r="I36" s="61"/>
      <c r="J36" s="61"/>
      <c r="K36" s="61">
        <v>2508</v>
      </c>
      <c r="L36" s="60">
        <v>679</v>
      </c>
      <c r="M36" s="3348" t="s">
        <v>293</v>
      </c>
      <c r="N36" s="3357">
        <v>44274</v>
      </c>
    </row>
    <row r="37" spans="1:18" ht="53.25" customHeight="1">
      <c r="B37" s="3356"/>
      <c r="C37" s="77" t="s">
        <v>82</v>
      </c>
      <c r="D37" s="78">
        <v>20694</v>
      </c>
      <c r="E37" s="3347"/>
      <c r="F37" s="3347"/>
      <c r="G37" s="80">
        <v>9419</v>
      </c>
      <c r="H37" s="80">
        <v>6193</v>
      </c>
      <c r="I37" s="82"/>
      <c r="J37" s="82"/>
      <c r="K37" s="82">
        <v>934</v>
      </c>
      <c r="L37" s="80">
        <v>267</v>
      </c>
      <c r="M37" s="3349"/>
      <c r="N37" s="3358"/>
    </row>
    <row r="38" spans="1:18" ht="53.25" customHeight="1" thickBot="1">
      <c r="B38" s="103" t="s">
        <v>263</v>
      </c>
      <c r="C38" s="3352"/>
      <c r="D38" s="3352"/>
      <c r="E38" s="3352"/>
      <c r="F38" s="3353"/>
      <c r="G38" s="104">
        <f>G36+G37</f>
        <v>35988</v>
      </c>
      <c r="H38" s="104">
        <f>H36+H37</f>
        <v>27357</v>
      </c>
      <c r="I38" s="104"/>
      <c r="J38" s="104"/>
      <c r="K38" s="105">
        <f>K36+K37</f>
        <v>3442</v>
      </c>
      <c r="L38" s="104">
        <f>L36+L37</f>
        <v>946</v>
      </c>
      <c r="M38" s="3354"/>
      <c r="N38" s="3355"/>
    </row>
    <row r="39" spans="1:18" ht="53.25" customHeight="1">
      <c r="B39" s="3344" t="s">
        <v>294</v>
      </c>
      <c r="C39" s="58" t="s">
        <v>295</v>
      </c>
      <c r="D39" s="85">
        <v>12773</v>
      </c>
      <c r="E39" s="3346">
        <v>26116</v>
      </c>
      <c r="F39" s="3346">
        <v>39861</v>
      </c>
      <c r="G39" s="60">
        <v>10833</v>
      </c>
      <c r="H39" s="60">
        <v>10833</v>
      </c>
      <c r="I39" s="61"/>
      <c r="J39" s="61"/>
      <c r="K39" s="61">
        <v>1532.6999999999998</v>
      </c>
      <c r="L39" s="60">
        <v>463</v>
      </c>
      <c r="M39" s="3348" t="s">
        <v>296</v>
      </c>
      <c r="N39" s="3350" t="s">
        <v>297</v>
      </c>
    </row>
    <row r="40" spans="1:18" ht="53.25" customHeight="1">
      <c r="B40" s="3345"/>
      <c r="C40" s="65" t="s">
        <v>298</v>
      </c>
      <c r="D40" s="86">
        <v>12837</v>
      </c>
      <c r="E40" s="3347"/>
      <c r="F40" s="3347"/>
      <c r="G40" s="67">
        <v>13391</v>
      </c>
      <c r="H40" s="67">
        <v>3198</v>
      </c>
      <c r="I40" s="68"/>
      <c r="J40" s="68"/>
      <c r="K40" s="68">
        <v>318.10000000000002</v>
      </c>
      <c r="L40" s="67"/>
      <c r="M40" s="3349"/>
      <c r="N40" s="3351"/>
    </row>
    <row r="41" spans="1:18" ht="53.25" customHeight="1" thickBot="1">
      <c r="B41" s="87" t="s">
        <v>263</v>
      </c>
      <c r="C41" s="3352"/>
      <c r="D41" s="3352"/>
      <c r="E41" s="3352"/>
      <c r="F41" s="3353"/>
      <c r="G41" s="88">
        <f>SUM(G39:G40)</f>
        <v>24224</v>
      </c>
      <c r="H41" s="88">
        <f>SUM(H39:H40)</f>
        <v>14031</v>
      </c>
      <c r="I41" s="89"/>
      <c r="J41" s="89"/>
      <c r="K41" s="89">
        <f>SUM(K39:K40)</f>
        <v>1850.7999999999997</v>
      </c>
      <c r="L41" s="88">
        <f>SUM(L39:L40)</f>
        <v>463</v>
      </c>
      <c r="M41" s="3354"/>
      <c r="N41" s="3355"/>
    </row>
    <row r="42" spans="1:18" ht="53.25" customHeight="1" thickBot="1">
      <c r="B42" s="106" t="s">
        <v>84</v>
      </c>
      <c r="C42" s="77" t="s">
        <v>299</v>
      </c>
      <c r="D42" s="78">
        <v>12562</v>
      </c>
      <c r="E42" s="107">
        <v>26207</v>
      </c>
      <c r="F42" s="107">
        <v>39861</v>
      </c>
      <c r="G42" s="67">
        <v>16345</v>
      </c>
      <c r="H42" s="80">
        <v>16296</v>
      </c>
      <c r="I42" s="108">
        <v>2819.2</v>
      </c>
      <c r="J42" s="109">
        <v>13476.8</v>
      </c>
      <c r="K42" s="109">
        <v>2819.2</v>
      </c>
      <c r="L42" s="67">
        <v>1718</v>
      </c>
      <c r="M42" s="92" t="s">
        <v>300</v>
      </c>
      <c r="N42" s="93">
        <v>44285</v>
      </c>
    </row>
    <row r="43" spans="1:18" s="90" customFormat="1" ht="53.25" customHeight="1" thickBot="1">
      <c r="A43" s="45"/>
      <c r="B43" s="95" t="s">
        <v>301</v>
      </c>
      <c r="C43" s="110" t="s">
        <v>302</v>
      </c>
      <c r="D43" s="111">
        <v>8583</v>
      </c>
      <c r="E43" s="112">
        <v>26109</v>
      </c>
      <c r="F43" s="112">
        <v>40631</v>
      </c>
      <c r="G43" s="113">
        <v>155811</v>
      </c>
      <c r="H43" s="113">
        <v>51455</v>
      </c>
      <c r="I43" s="114">
        <v>9890.1</v>
      </c>
      <c r="J43" s="115">
        <v>41564.9</v>
      </c>
      <c r="K43" s="114">
        <v>9889.7000000000007</v>
      </c>
      <c r="L43" s="113">
        <v>8847</v>
      </c>
      <c r="M43" s="116" t="s">
        <v>303</v>
      </c>
      <c r="N43" s="117">
        <v>44278</v>
      </c>
      <c r="O43" s="45"/>
      <c r="P43" s="45"/>
      <c r="Q43" s="45"/>
      <c r="R43" s="45"/>
    </row>
    <row r="44" spans="1:18" ht="53.25" customHeight="1" thickBot="1">
      <c r="B44" s="118" t="s">
        <v>54</v>
      </c>
      <c r="C44" s="119" t="s">
        <v>304</v>
      </c>
      <c r="D44" s="120">
        <v>12666</v>
      </c>
      <c r="E44" s="120">
        <v>26116</v>
      </c>
      <c r="F44" s="120">
        <v>40631</v>
      </c>
      <c r="G44" s="121">
        <v>8656</v>
      </c>
      <c r="H44" s="121">
        <v>8656</v>
      </c>
      <c r="I44" s="122">
        <v>1239</v>
      </c>
      <c r="J44" s="122">
        <v>7417</v>
      </c>
      <c r="K44" s="122">
        <v>1239</v>
      </c>
      <c r="L44" s="121">
        <v>859</v>
      </c>
      <c r="M44" s="123" t="s">
        <v>305</v>
      </c>
      <c r="N44" s="124">
        <v>44285</v>
      </c>
    </row>
    <row r="45" spans="1:18" ht="53.25" customHeight="1" thickTop="1" thickBot="1">
      <c r="B45" s="3342" t="s">
        <v>306</v>
      </c>
      <c r="C45" s="3343"/>
      <c r="D45" s="125"/>
      <c r="E45" s="126"/>
      <c r="F45" s="126"/>
      <c r="G45" s="127">
        <f t="shared" ref="G45:L45" si="3">G5+G6+G7+G8+G9+G10+G11+G14+G17+G22+G23+G26+G27+G30+G31+G35+G38+G41+G42+G43+G44</f>
        <v>708968</v>
      </c>
      <c r="H45" s="127">
        <f t="shared" si="3"/>
        <v>378293.5</v>
      </c>
      <c r="I45" s="127">
        <f t="shared" si="3"/>
        <v>46462.6</v>
      </c>
      <c r="J45" s="127">
        <f t="shared" si="3"/>
        <v>195290.9</v>
      </c>
      <c r="K45" s="127">
        <f t="shared" si="3"/>
        <v>57697.8</v>
      </c>
      <c r="L45" s="127">
        <f t="shared" si="3"/>
        <v>44518</v>
      </c>
      <c r="M45" s="127"/>
      <c r="N45" s="127"/>
    </row>
    <row r="46" spans="1:18" ht="53.25" customHeight="1" thickTop="1">
      <c r="B46" s="128" t="s">
        <v>307</v>
      </c>
      <c r="G46" s="129"/>
      <c r="H46" s="129"/>
      <c r="I46" s="129"/>
      <c r="J46" s="129"/>
      <c r="K46" s="129"/>
      <c r="L46" s="129"/>
      <c r="M46" s="129"/>
      <c r="N46" s="129"/>
    </row>
    <row r="47" spans="1:18" ht="53.25" customHeight="1">
      <c r="B47" s="128" t="s">
        <v>308</v>
      </c>
      <c r="C47" s="130"/>
      <c r="D47" s="130"/>
      <c r="K47" s="46"/>
    </row>
    <row r="48" spans="1:18" ht="53.25" customHeight="1">
      <c r="B48" s="131" t="s">
        <v>309</v>
      </c>
    </row>
    <row r="49" spans="2:14" ht="53.25" customHeight="1">
      <c r="B49" s="128" t="s">
        <v>310</v>
      </c>
      <c r="C49" s="130"/>
      <c r="D49" s="130"/>
      <c r="E49" s="131"/>
    </row>
    <row r="50" spans="2:14" ht="53.25" customHeight="1">
      <c r="B50" s="128" t="s">
        <v>311</v>
      </c>
      <c r="C50" s="130"/>
      <c r="D50" s="130"/>
    </row>
    <row r="51" spans="2:14" ht="53.25" customHeight="1">
      <c r="B51" s="128" t="s">
        <v>312</v>
      </c>
      <c r="C51" s="132"/>
      <c r="D51" s="132"/>
      <c r="L51" s="133"/>
      <c r="N51" s="133"/>
    </row>
    <row r="52" spans="2:14" ht="53.25" customHeight="1"/>
    <row r="53" spans="2:14" ht="53.25" customHeight="1"/>
    <row r="54" spans="2:14" ht="53.25" customHeight="1"/>
    <row r="55" spans="2:14" ht="53.25" customHeight="1"/>
    <row r="56" spans="2:14" ht="53.25" customHeight="1"/>
    <row r="57" spans="2:14" ht="53.25" customHeight="1"/>
    <row r="58" spans="2:14" ht="53.25" customHeight="1"/>
    <row r="59" spans="2:14" ht="53.25" customHeight="1"/>
    <row r="60" spans="2:14" ht="53.25" customHeight="1"/>
    <row r="61" spans="2:14" ht="53.25" customHeight="1"/>
    <row r="62" spans="2:14" ht="53.25" customHeight="1"/>
    <row r="63" spans="2:14" ht="53.25" customHeight="1"/>
    <row r="64" spans="2:14" ht="53.25" customHeight="1"/>
  </sheetData>
  <mergeCells count="69">
    <mergeCell ref="M3:N3"/>
    <mergeCell ref="B3:B4"/>
    <mergeCell ref="C3:C4"/>
    <mergeCell ref="D3:D4"/>
    <mergeCell ref="E3:E4"/>
    <mergeCell ref="F3:F4"/>
    <mergeCell ref="G3:G4"/>
    <mergeCell ref="H3:H4"/>
    <mergeCell ref="I3:I4"/>
    <mergeCell ref="J3:J4"/>
    <mergeCell ref="K3:K4"/>
    <mergeCell ref="L3:L4"/>
    <mergeCell ref="C17:F17"/>
    <mergeCell ref="M17:N17"/>
    <mergeCell ref="B12:B13"/>
    <mergeCell ref="E12:E13"/>
    <mergeCell ref="F12:F13"/>
    <mergeCell ref="M12:M13"/>
    <mergeCell ref="N12:N13"/>
    <mergeCell ref="C14:F14"/>
    <mergeCell ref="M14:N14"/>
    <mergeCell ref="B15:B16"/>
    <mergeCell ref="E15:E16"/>
    <mergeCell ref="F15:F16"/>
    <mergeCell ref="M15:M16"/>
    <mergeCell ref="N15:N16"/>
    <mergeCell ref="C26:F26"/>
    <mergeCell ref="M26:N26"/>
    <mergeCell ref="B18:B21"/>
    <mergeCell ref="E18:E21"/>
    <mergeCell ref="F18:F21"/>
    <mergeCell ref="M18:M21"/>
    <mergeCell ref="N18:N21"/>
    <mergeCell ref="C22:F22"/>
    <mergeCell ref="M22:N22"/>
    <mergeCell ref="B24:B25"/>
    <mergeCell ref="E24:E25"/>
    <mergeCell ref="F24:F25"/>
    <mergeCell ref="M24:M25"/>
    <mergeCell ref="N24:N25"/>
    <mergeCell ref="C35:F35"/>
    <mergeCell ref="M35:N35"/>
    <mergeCell ref="B28:B29"/>
    <mergeCell ref="E28:E29"/>
    <mergeCell ref="F28:F29"/>
    <mergeCell ref="M28:M29"/>
    <mergeCell ref="N28:N29"/>
    <mergeCell ref="C30:F30"/>
    <mergeCell ref="M30:N30"/>
    <mergeCell ref="B32:B34"/>
    <mergeCell ref="E32:E34"/>
    <mergeCell ref="F32:F34"/>
    <mergeCell ref="M32:M34"/>
    <mergeCell ref="N32:N34"/>
    <mergeCell ref="N39:N40"/>
    <mergeCell ref="C41:F41"/>
    <mergeCell ref="M41:N41"/>
    <mergeCell ref="B36:B37"/>
    <mergeCell ref="E36:E37"/>
    <mergeCell ref="F36:F37"/>
    <mergeCell ref="M36:M37"/>
    <mergeCell ref="N36:N37"/>
    <mergeCell ref="C38:F38"/>
    <mergeCell ref="M38:N38"/>
    <mergeCell ref="B45:C45"/>
    <mergeCell ref="B39:B40"/>
    <mergeCell ref="E39:E40"/>
    <mergeCell ref="F39:F40"/>
    <mergeCell ref="M39:M40"/>
  </mergeCells>
  <phoneticPr fontId="1"/>
  <printOptions gridLinesSet="0"/>
  <pageMargins left="0.59055118110236227" right="0.59055118110236227" top="0.78740157480314965" bottom="0.78740157480314965" header="0.51181102362204722" footer="0.51181102362204722"/>
  <pageSetup paperSize="9" scale="25" fitToHeight="2" orientation="portrait" horizontalDpi="1200" verticalDpi="12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650AE-491B-439E-B08F-CC40DCDA8760}">
  <dimension ref="A1:V87"/>
  <sheetViews>
    <sheetView view="pageBreakPreview" zoomScale="85" zoomScaleNormal="100" zoomScaleSheetLayoutView="85" workbookViewId="0">
      <selection activeCell="AB33" sqref="AB33"/>
    </sheetView>
  </sheetViews>
  <sheetFormatPr defaultColWidth="9.81640625" defaultRowHeight="13"/>
  <cols>
    <col min="1" max="1" width="2.453125" style="1429" customWidth="1"/>
    <col min="2" max="2" width="17.26953125" style="1428" customWidth="1"/>
    <col min="3" max="4" width="6.08984375" style="1428" customWidth="1"/>
    <col min="5" max="10" width="6.54296875" style="1428" customWidth="1"/>
    <col min="11" max="11" width="9.36328125" style="1428" customWidth="1"/>
    <col min="12" max="12" width="2.453125" style="1428" customWidth="1"/>
    <col min="13" max="13" width="17.26953125" style="1428" customWidth="1"/>
    <col min="14" max="15" width="6.08984375" style="1428" customWidth="1"/>
    <col min="16" max="21" width="6.54296875" style="1428" customWidth="1"/>
    <col min="22" max="22" width="9.36328125" style="1428" customWidth="1"/>
    <col min="23" max="16384" width="9.81640625" style="1429"/>
  </cols>
  <sheetData>
    <row r="1" spans="1:22" ht="27" customHeight="1">
      <c r="A1" s="1425" t="s">
        <v>1677</v>
      </c>
      <c r="B1" s="1426"/>
      <c r="C1" s="1427"/>
      <c r="D1" s="1427"/>
      <c r="E1" s="1427"/>
      <c r="F1" s="1427"/>
      <c r="G1" s="1427"/>
      <c r="H1" s="1427"/>
      <c r="I1" s="1427"/>
      <c r="J1" s="1427"/>
      <c r="K1" s="1427"/>
      <c r="L1" s="1426"/>
      <c r="M1" s="1426"/>
      <c r="N1" s="1427"/>
      <c r="O1" s="1427"/>
    </row>
    <row r="2" spans="1:22" ht="27" customHeight="1">
      <c r="A2" s="1425" t="s">
        <v>1678</v>
      </c>
      <c r="B2" s="1426"/>
      <c r="C2" s="1427"/>
      <c r="D2" s="1427"/>
      <c r="E2" s="1427"/>
      <c r="F2" s="1427"/>
      <c r="G2" s="1427"/>
      <c r="H2" s="1427"/>
      <c r="I2" s="1427"/>
      <c r="J2" s="1427"/>
      <c r="K2" s="1427"/>
      <c r="L2" s="1426"/>
      <c r="M2" s="1426"/>
      <c r="N2" s="1427"/>
      <c r="O2" s="1427"/>
    </row>
    <row r="3" spans="1:22" ht="27" customHeight="1">
      <c r="A3" s="1425" t="s">
        <v>1679</v>
      </c>
      <c r="B3" s="1426"/>
      <c r="C3" s="1427"/>
      <c r="D3" s="1427"/>
      <c r="E3" s="1427"/>
      <c r="F3" s="1427"/>
      <c r="G3" s="1427"/>
      <c r="H3" s="1427"/>
      <c r="I3" s="1427"/>
      <c r="J3" s="1427"/>
      <c r="K3" s="1427"/>
      <c r="L3" s="1426"/>
      <c r="M3" s="1426"/>
      <c r="N3" s="1427"/>
      <c r="O3" s="1427"/>
    </row>
    <row r="4" spans="1:22" ht="27" customHeight="1">
      <c r="A4" s="1425" t="s">
        <v>1680</v>
      </c>
      <c r="B4" s="1426"/>
      <c r="C4" s="1426"/>
      <c r="D4" s="1426"/>
      <c r="E4" s="1426"/>
      <c r="F4" s="1426"/>
      <c r="G4" s="1426"/>
      <c r="H4" s="1426"/>
      <c r="I4" s="1426"/>
      <c r="J4" s="1426"/>
      <c r="K4" s="1430"/>
      <c r="L4" s="1426"/>
      <c r="M4" s="1426"/>
      <c r="N4" s="1426"/>
      <c r="O4" s="1426"/>
      <c r="V4" s="1430" t="s">
        <v>1681</v>
      </c>
    </row>
    <row r="5" spans="1:22" ht="15.75" customHeight="1" thickBot="1">
      <c r="B5" s="1429"/>
      <c r="C5" s="1429"/>
      <c r="D5" s="1429"/>
      <c r="E5" s="1429"/>
      <c r="F5" s="1429"/>
      <c r="G5" s="1429"/>
      <c r="H5" s="1429"/>
      <c r="I5" s="1429"/>
      <c r="J5" s="1429"/>
      <c r="K5" s="1431"/>
      <c r="L5" s="1429"/>
      <c r="M5" s="1429"/>
      <c r="N5" s="1429"/>
      <c r="O5" s="1429"/>
      <c r="P5" s="1429"/>
      <c r="Q5" s="1429"/>
      <c r="R5" s="1429"/>
      <c r="S5" s="1429"/>
      <c r="T5" s="1429"/>
      <c r="U5" s="1429"/>
      <c r="V5" s="1431" t="s">
        <v>1682</v>
      </c>
    </row>
    <row r="6" spans="1:22" ht="19.5" customHeight="1">
      <c r="A6" s="4208" t="s">
        <v>339</v>
      </c>
      <c r="B6" s="4209"/>
      <c r="C6" s="4209"/>
      <c r="D6" s="4210"/>
      <c r="E6" s="4194" t="s">
        <v>1683</v>
      </c>
      <c r="F6" s="4194"/>
      <c r="G6" s="4194"/>
      <c r="H6" s="4194"/>
      <c r="I6" s="4194"/>
      <c r="J6" s="4194"/>
      <c r="K6" s="4195" t="s">
        <v>823</v>
      </c>
      <c r="L6" s="4208" t="s">
        <v>339</v>
      </c>
      <c r="M6" s="4209"/>
      <c r="N6" s="4209"/>
      <c r="O6" s="4210"/>
      <c r="P6" s="4194" t="s">
        <v>1683</v>
      </c>
      <c r="Q6" s="4194"/>
      <c r="R6" s="4194"/>
      <c r="S6" s="4194"/>
      <c r="T6" s="4194"/>
      <c r="U6" s="4194"/>
      <c r="V6" s="4195" t="s">
        <v>823</v>
      </c>
    </row>
    <row r="7" spans="1:22" ht="15" customHeight="1" thickBot="1">
      <c r="A7" s="4211"/>
      <c r="B7" s="4212"/>
      <c r="C7" s="4212"/>
      <c r="D7" s="4213"/>
      <c r="E7" s="1432">
        <v>1</v>
      </c>
      <c r="F7" s="1433">
        <v>3</v>
      </c>
      <c r="G7" s="1433">
        <v>7</v>
      </c>
      <c r="H7" s="1433">
        <v>8</v>
      </c>
      <c r="I7" s="1433">
        <v>9</v>
      </c>
      <c r="J7" s="1433">
        <v>10</v>
      </c>
      <c r="K7" s="4196"/>
      <c r="L7" s="4211"/>
      <c r="M7" s="4212"/>
      <c r="N7" s="4212"/>
      <c r="O7" s="4213"/>
      <c r="P7" s="1432">
        <v>1</v>
      </c>
      <c r="Q7" s="1433">
        <v>3</v>
      </c>
      <c r="R7" s="1433">
        <v>7</v>
      </c>
      <c r="S7" s="1433">
        <v>8</v>
      </c>
      <c r="T7" s="1433">
        <v>9</v>
      </c>
      <c r="U7" s="1433">
        <v>10</v>
      </c>
      <c r="V7" s="4196"/>
    </row>
    <row r="8" spans="1:22" ht="15" customHeight="1">
      <c r="A8" s="4197" t="s">
        <v>0</v>
      </c>
      <c r="B8" s="4198"/>
      <c r="C8" s="4199" t="s">
        <v>1684</v>
      </c>
      <c r="D8" s="4199"/>
      <c r="E8" s="1434">
        <v>1</v>
      </c>
      <c r="F8" s="1434">
        <v>6</v>
      </c>
      <c r="G8" s="1434">
        <v>0</v>
      </c>
      <c r="H8" s="1434">
        <v>0</v>
      </c>
      <c r="I8" s="1434">
        <v>0</v>
      </c>
      <c r="J8" s="1434">
        <v>0</v>
      </c>
      <c r="K8" s="1435">
        <f t="shared" ref="K8:K43" si="0">SUM(E8:J8)</f>
        <v>7</v>
      </c>
      <c r="L8" s="4200" t="s">
        <v>26</v>
      </c>
      <c r="M8" s="4201"/>
      <c r="N8" s="4204" t="s">
        <v>1684</v>
      </c>
      <c r="O8" s="4205"/>
      <c r="P8" s="1436">
        <v>4</v>
      </c>
      <c r="Q8" s="1436">
        <v>112</v>
      </c>
      <c r="R8" s="1436">
        <v>10</v>
      </c>
      <c r="S8" s="1436">
        <v>6</v>
      </c>
      <c r="T8" s="1436">
        <v>0</v>
      </c>
      <c r="U8" s="1436">
        <v>0</v>
      </c>
      <c r="V8" s="1437">
        <f>SUM(P8:U8)</f>
        <v>132</v>
      </c>
    </row>
    <row r="9" spans="1:22" ht="15" customHeight="1">
      <c r="A9" s="4197"/>
      <c r="B9" s="4198"/>
      <c r="C9" s="4206" t="s">
        <v>1685</v>
      </c>
      <c r="D9" s="4207"/>
      <c r="E9" s="1438">
        <v>0</v>
      </c>
      <c r="F9" s="1438">
        <v>2</v>
      </c>
      <c r="G9" s="1438">
        <v>0</v>
      </c>
      <c r="H9" s="1438">
        <v>0</v>
      </c>
      <c r="I9" s="1438">
        <v>0</v>
      </c>
      <c r="J9" s="1438">
        <v>0</v>
      </c>
      <c r="K9" s="1439">
        <f t="shared" si="0"/>
        <v>2</v>
      </c>
      <c r="L9" s="4202"/>
      <c r="M9" s="4203"/>
      <c r="N9" s="4206" t="s">
        <v>1685</v>
      </c>
      <c r="O9" s="4207"/>
      <c r="P9" s="1440">
        <v>3</v>
      </c>
      <c r="Q9" s="1440">
        <v>60</v>
      </c>
      <c r="R9" s="1440">
        <v>10</v>
      </c>
      <c r="S9" s="1440">
        <v>5</v>
      </c>
      <c r="T9" s="1440">
        <v>0</v>
      </c>
      <c r="U9" s="1440">
        <v>0</v>
      </c>
      <c r="V9" s="1439">
        <f>SUM(P9:U9)</f>
        <v>78</v>
      </c>
    </row>
    <row r="10" spans="1:22" ht="15" customHeight="1">
      <c r="A10" s="4200" t="s">
        <v>1686</v>
      </c>
      <c r="B10" s="4201"/>
      <c r="C10" s="4214" t="s">
        <v>1684</v>
      </c>
      <c r="D10" s="4214"/>
      <c r="E10" s="1436">
        <v>1</v>
      </c>
      <c r="F10" s="1436">
        <v>5</v>
      </c>
      <c r="G10" s="1436">
        <v>0</v>
      </c>
      <c r="H10" s="1436">
        <v>0</v>
      </c>
      <c r="I10" s="1436">
        <v>0</v>
      </c>
      <c r="J10" s="1436">
        <v>0</v>
      </c>
      <c r="K10" s="1437">
        <f t="shared" si="0"/>
        <v>6</v>
      </c>
      <c r="L10" s="4200"/>
      <c r="M10" s="4215" t="s">
        <v>64</v>
      </c>
      <c r="N10" s="4204" t="s">
        <v>1684</v>
      </c>
      <c r="O10" s="4205"/>
      <c r="P10" s="1436">
        <v>0</v>
      </c>
      <c r="Q10" s="1436">
        <v>37</v>
      </c>
      <c r="R10" s="1436">
        <v>32</v>
      </c>
      <c r="S10" s="1436">
        <v>7</v>
      </c>
      <c r="T10" s="1436">
        <v>0</v>
      </c>
      <c r="U10" s="1436">
        <v>0</v>
      </c>
      <c r="V10" s="1437">
        <f>SUM(P10:U10)</f>
        <v>76</v>
      </c>
    </row>
    <row r="11" spans="1:22" ht="15" customHeight="1">
      <c r="A11" s="4197"/>
      <c r="B11" s="4198"/>
      <c r="C11" s="4206" t="s">
        <v>1685</v>
      </c>
      <c r="D11" s="4207"/>
      <c r="E11" s="1438">
        <v>0</v>
      </c>
      <c r="F11" s="1438">
        <v>0</v>
      </c>
      <c r="G11" s="1438">
        <v>0</v>
      </c>
      <c r="H11" s="1438">
        <v>0</v>
      </c>
      <c r="I11" s="1438">
        <v>0</v>
      </c>
      <c r="J11" s="1438">
        <v>0</v>
      </c>
      <c r="K11" s="1439">
        <f t="shared" si="0"/>
        <v>0</v>
      </c>
      <c r="L11" s="4197"/>
      <c r="M11" s="4216"/>
      <c r="N11" s="4206" t="s">
        <v>1685</v>
      </c>
      <c r="O11" s="4207"/>
      <c r="P11" s="1438">
        <v>0</v>
      </c>
      <c r="Q11" s="1438">
        <v>18</v>
      </c>
      <c r="R11" s="1438">
        <v>32</v>
      </c>
      <c r="S11" s="1438">
        <v>4</v>
      </c>
      <c r="T11" s="1438">
        <v>0</v>
      </c>
      <c r="U11" s="1438">
        <v>0</v>
      </c>
      <c r="V11" s="1439">
        <f>SUM(P11:U11)</f>
        <v>54</v>
      </c>
    </row>
    <row r="12" spans="1:22" ht="15" customHeight="1">
      <c r="A12" s="4200" t="s">
        <v>56</v>
      </c>
      <c r="B12" s="4201"/>
      <c r="C12" s="4214" t="s">
        <v>1684</v>
      </c>
      <c r="D12" s="4214"/>
      <c r="E12" s="1436">
        <v>0</v>
      </c>
      <c r="F12" s="1436">
        <v>3</v>
      </c>
      <c r="G12" s="1436">
        <v>0</v>
      </c>
      <c r="H12" s="1436">
        <v>0</v>
      </c>
      <c r="I12" s="1436">
        <v>0</v>
      </c>
      <c r="J12" s="1436">
        <v>0</v>
      </c>
      <c r="K12" s="1437">
        <f t="shared" si="0"/>
        <v>3</v>
      </c>
      <c r="L12" s="4197"/>
      <c r="M12" s="4215" t="s">
        <v>812</v>
      </c>
      <c r="N12" s="4204" t="s">
        <v>1684</v>
      </c>
      <c r="O12" s="4205"/>
      <c r="P12" s="1436">
        <v>2</v>
      </c>
      <c r="Q12" s="1436">
        <v>36</v>
      </c>
      <c r="R12" s="1436">
        <v>12</v>
      </c>
      <c r="S12" s="1436">
        <v>4</v>
      </c>
      <c r="T12" s="1436">
        <v>0</v>
      </c>
      <c r="U12" s="1441">
        <v>0</v>
      </c>
      <c r="V12" s="1442">
        <f>SUM(P12:U12)</f>
        <v>54</v>
      </c>
    </row>
    <row r="13" spans="1:22" ht="15" customHeight="1">
      <c r="A13" s="4197"/>
      <c r="B13" s="4198"/>
      <c r="C13" s="1443" t="s">
        <v>1685</v>
      </c>
      <c r="D13" s="1444"/>
      <c r="E13" s="1438">
        <v>0</v>
      </c>
      <c r="F13" s="1438">
        <v>0</v>
      </c>
      <c r="G13" s="1438">
        <v>0</v>
      </c>
      <c r="H13" s="1438">
        <v>0</v>
      </c>
      <c r="I13" s="1438">
        <v>0</v>
      </c>
      <c r="J13" s="1438">
        <v>0</v>
      </c>
      <c r="K13" s="1439">
        <f t="shared" si="0"/>
        <v>0</v>
      </c>
      <c r="L13" s="4197"/>
      <c r="M13" s="4216"/>
      <c r="N13" s="4206" t="s">
        <v>1685</v>
      </c>
      <c r="O13" s="4207"/>
      <c r="P13" s="1438">
        <v>1</v>
      </c>
      <c r="Q13" s="1438">
        <v>14</v>
      </c>
      <c r="R13" s="1438">
        <v>12</v>
      </c>
      <c r="S13" s="1438">
        <v>2</v>
      </c>
      <c r="T13" s="1438">
        <v>0</v>
      </c>
      <c r="U13" s="1438">
        <v>0</v>
      </c>
      <c r="V13" s="1439">
        <f t="shared" ref="V13:V35" si="1">SUM(P13:U13)</f>
        <v>29</v>
      </c>
    </row>
    <row r="14" spans="1:22" ht="15" customHeight="1">
      <c r="A14" s="4200" t="s">
        <v>1</v>
      </c>
      <c r="B14" s="4201"/>
      <c r="C14" s="4214" t="s">
        <v>1684</v>
      </c>
      <c r="D14" s="4214"/>
      <c r="E14" s="1436">
        <v>0</v>
      </c>
      <c r="F14" s="1436">
        <v>13</v>
      </c>
      <c r="G14" s="1436">
        <v>0</v>
      </c>
      <c r="H14" s="1436">
        <v>0</v>
      </c>
      <c r="I14" s="1436">
        <v>0</v>
      </c>
      <c r="J14" s="1436">
        <v>0</v>
      </c>
      <c r="K14" s="1437">
        <f t="shared" si="0"/>
        <v>13</v>
      </c>
      <c r="L14" s="4197"/>
      <c r="M14" s="4217" t="s">
        <v>1687</v>
      </c>
      <c r="N14" s="4204" t="s">
        <v>1684</v>
      </c>
      <c r="O14" s="4205"/>
      <c r="P14" s="1436">
        <f t="shared" ref="P14:U15" si="2">P10+P12</f>
        <v>2</v>
      </c>
      <c r="Q14" s="1436">
        <f t="shared" si="2"/>
        <v>73</v>
      </c>
      <c r="R14" s="1436">
        <f t="shared" si="2"/>
        <v>44</v>
      </c>
      <c r="S14" s="1436">
        <f t="shared" si="2"/>
        <v>11</v>
      </c>
      <c r="T14" s="1436">
        <f t="shared" si="2"/>
        <v>0</v>
      </c>
      <c r="U14" s="1436">
        <f t="shared" si="2"/>
        <v>0</v>
      </c>
      <c r="V14" s="1445">
        <v>130</v>
      </c>
    </row>
    <row r="15" spans="1:22" ht="15" customHeight="1">
      <c r="A15" s="4197"/>
      <c r="B15" s="4198"/>
      <c r="C15" s="1443" t="s">
        <v>1685</v>
      </c>
      <c r="D15" s="1444"/>
      <c r="E15" s="1438">
        <v>0</v>
      </c>
      <c r="F15" s="1438">
        <v>5</v>
      </c>
      <c r="G15" s="1438">
        <v>0</v>
      </c>
      <c r="H15" s="1438">
        <v>0</v>
      </c>
      <c r="I15" s="1438">
        <v>0</v>
      </c>
      <c r="J15" s="1438">
        <v>0</v>
      </c>
      <c r="K15" s="1439">
        <f t="shared" si="0"/>
        <v>5</v>
      </c>
      <c r="L15" s="4197"/>
      <c r="M15" s="4218"/>
      <c r="N15" s="4206" t="s">
        <v>1685</v>
      </c>
      <c r="O15" s="4207"/>
      <c r="P15" s="1440">
        <f t="shared" si="2"/>
        <v>1</v>
      </c>
      <c r="Q15" s="1440">
        <f t="shared" si="2"/>
        <v>32</v>
      </c>
      <c r="R15" s="1440">
        <f t="shared" si="2"/>
        <v>44</v>
      </c>
      <c r="S15" s="1440">
        <f t="shared" si="2"/>
        <v>6</v>
      </c>
      <c r="T15" s="1440">
        <f t="shared" si="2"/>
        <v>0</v>
      </c>
      <c r="U15" s="1440">
        <f t="shared" si="2"/>
        <v>0</v>
      </c>
      <c r="V15" s="1439">
        <f>SUM(P15:U15)</f>
        <v>83</v>
      </c>
    </row>
    <row r="16" spans="1:22" ht="15" customHeight="1">
      <c r="A16" s="4200" t="s">
        <v>2</v>
      </c>
      <c r="B16" s="4201"/>
      <c r="C16" s="4214" t="s">
        <v>1684</v>
      </c>
      <c r="D16" s="4214"/>
      <c r="E16" s="1436">
        <v>0</v>
      </c>
      <c r="F16" s="1436">
        <v>14</v>
      </c>
      <c r="G16" s="1436">
        <v>0</v>
      </c>
      <c r="H16" s="1436">
        <v>5</v>
      </c>
      <c r="I16" s="1436">
        <v>0</v>
      </c>
      <c r="J16" s="1436">
        <v>0</v>
      </c>
      <c r="K16" s="1437">
        <f t="shared" si="0"/>
        <v>19</v>
      </c>
      <c r="L16" s="4200" t="s">
        <v>815</v>
      </c>
      <c r="M16" s="4201"/>
      <c r="N16" s="4204" t="s">
        <v>1684</v>
      </c>
      <c r="O16" s="4205"/>
      <c r="P16" s="1436">
        <v>1</v>
      </c>
      <c r="Q16" s="1436">
        <v>43</v>
      </c>
      <c r="R16" s="1436">
        <v>0</v>
      </c>
      <c r="S16" s="1436">
        <v>1</v>
      </c>
      <c r="T16" s="1436">
        <v>0</v>
      </c>
      <c r="U16" s="1436">
        <v>0</v>
      </c>
      <c r="V16" s="1437">
        <f>SUM(P16:U16)</f>
        <v>45</v>
      </c>
    </row>
    <row r="17" spans="1:22" ht="15" customHeight="1">
      <c r="A17" s="4197"/>
      <c r="B17" s="4198"/>
      <c r="C17" s="4206" t="s">
        <v>1685</v>
      </c>
      <c r="D17" s="4207"/>
      <c r="E17" s="1438">
        <v>0</v>
      </c>
      <c r="F17" s="1438">
        <v>8</v>
      </c>
      <c r="G17" s="1438">
        <v>0</v>
      </c>
      <c r="H17" s="1438">
        <v>5</v>
      </c>
      <c r="I17" s="1438">
        <v>0</v>
      </c>
      <c r="J17" s="1438">
        <v>0</v>
      </c>
      <c r="K17" s="1439">
        <f t="shared" si="0"/>
        <v>13</v>
      </c>
      <c r="L17" s="4202"/>
      <c r="M17" s="4203"/>
      <c r="N17" s="4206" t="s">
        <v>1685</v>
      </c>
      <c r="O17" s="4207"/>
      <c r="P17" s="1438">
        <v>1</v>
      </c>
      <c r="Q17" s="1438">
        <v>23</v>
      </c>
      <c r="R17" s="1438">
        <v>0</v>
      </c>
      <c r="S17" s="1438">
        <v>0</v>
      </c>
      <c r="T17" s="1438">
        <v>0</v>
      </c>
      <c r="U17" s="1438">
        <v>0</v>
      </c>
      <c r="V17" s="1439">
        <f>SUM(P17:U17)</f>
        <v>24</v>
      </c>
    </row>
    <row r="18" spans="1:22" ht="15" customHeight="1">
      <c r="A18" s="4200" t="s">
        <v>75</v>
      </c>
      <c r="B18" s="4201"/>
      <c r="C18" s="4214" t="s">
        <v>1684</v>
      </c>
      <c r="D18" s="4214"/>
      <c r="E18" s="1436">
        <v>1</v>
      </c>
      <c r="F18" s="1436">
        <v>3</v>
      </c>
      <c r="G18" s="1436">
        <v>0</v>
      </c>
      <c r="H18" s="1436">
        <v>0</v>
      </c>
      <c r="I18" s="1436">
        <v>0</v>
      </c>
      <c r="J18" s="1436">
        <v>0</v>
      </c>
      <c r="K18" s="1437">
        <f t="shared" si="0"/>
        <v>4</v>
      </c>
      <c r="L18" s="4197"/>
      <c r="M18" s="4216" t="s">
        <v>818</v>
      </c>
      <c r="N18" s="4204" t="s">
        <v>1684</v>
      </c>
      <c r="O18" s="4205"/>
      <c r="P18" s="1436">
        <v>0</v>
      </c>
      <c r="Q18" s="1436">
        <v>10</v>
      </c>
      <c r="R18" s="1436">
        <v>0</v>
      </c>
      <c r="S18" s="1436">
        <v>0</v>
      </c>
      <c r="T18" s="1436">
        <v>0</v>
      </c>
      <c r="U18" s="1436">
        <v>0</v>
      </c>
      <c r="V18" s="1437">
        <f t="shared" si="1"/>
        <v>10</v>
      </c>
    </row>
    <row r="19" spans="1:22" ht="15" customHeight="1">
      <c r="A19" s="4202"/>
      <c r="B19" s="4203"/>
      <c r="C19" s="4206" t="s">
        <v>1685</v>
      </c>
      <c r="D19" s="4207"/>
      <c r="E19" s="1438">
        <v>0</v>
      </c>
      <c r="F19" s="1438">
        <v>1</v>
      </c>
      <c r="G19" s="1438">
        <v>0</v>
      </c>
      <c r="H19" s="1438">
        <v>0</v>
      </c>
      <c r="I19" s="1438">
        <v>0</v>
      </c>
      <c r="J19" s="1438">
        <v>0</v>
      </c>
      <c r="K19" s="1439">
        <f t="shared" si="0"/>
        <v>1</v>
      </c>
      <c r="L19" s="4197"/>
      <c r="M19" s="4216"/>
      <c r="N19" s="4206" t="s">
        <v>1685</v>
      </c>
      <c r="O19" s="4207"/>
      <c r="P19" s="1438">
        <v>0</v>
      </c>
      <c r="Q19" s="1438">
        <v>4</v>
      </c>
      <c r="R19" s="1438">
        <v>0</v>
      </c>
      <c r="S19" s="1438">
        <v>0</v>
      </c>
      <c r="T19" s="1438">
        <v>0</v>
      </c>
      <c r="U19" s="1438">
        <v>0</v>
      </c>
      <c r="V19" s="1439">
        <f t="shared" si="1"/>
        <v>4</v>
      </c>
    </row>
    <row r="20" spans="1:22" ht="15" customHeight="1">
      <c r="A20" s="4200"/>
      <c r="B20" s="4219" t="s">
        <v>76</v>
      </c>
      <c r="C20" s="4214" t="s">
        <v>1684</v>
      </c>
      <c r="D20" s="4214"/>
      <c r="E20" s="1436">
        <v>0</v>
      </c>
      <c r="F20" s="1436">
        <v>2</v>
      </c>
      <c r="G20" s="1436">
        <v>0</v>
      </c>
      <c r="H20" s="1436">
        <v>0</v>
      </c>
      <c r="I20" s="1436">
        <v>0</v>
      </c>
      <c r="J20" s="1436">
        <v>0</v>
      </c>
      <c r="K20" s="1437">
        <f t="shared" si="0"/>
        <v>2</v>
      </c>
      <c r="L20" s="4197"/>
      <c r="M20" s="4215" t="s">
        <v>80</v>
      </c>
      <c r="N20" s="4204" t="s">
        <v>1684</v>
      </c>
      <c r="O20" s="4205"/>
      <c r="P20" s="1436">
        <v>0</v>
      </c>
      <c r="Q20" s="1436">
        <v>19</v>
      </c>
      <c r="R20" s="1436">
        <v>0</v>
      </c>
      <c r="S20" s="1436">
        <v>0</v>
      </c>
      <c r="T20" s="1436">
        <v>0</v>
      </c>
      <c r="U20" s="1436">
        <v>0</v>
      </c>
      <c r="V20" s="1437">
        <f t="shared" si="1"/>
        <v>19</v>
      </c>
    </row>
    <row r="21" spans="1:22" ht="15" customHeight="1">
      <c r="A21" s="4197"/>
      <c r="B21" s="4219"/>
      <c r="C21" s="4206" t="s">
        <v>1685</v>
      </c>
      <c r="D21" s="4207"/>
      <c r="E21" s="1438">
        <v>0</v>
      </c>
      <c r="F21" s="1438">
        <v>1</v>
      </c>
      <c r="G21" s="1438">
        <v>0</v>
      </c>
      <c r="H21" s="1438">
        <v>0</v>
      </c>
      <c r="I21" s="1438">
        <v>0</v>
      </c>
      <c r="J21" s="1438">
        <v>0</v>
      </c>
      <c r="K21" s="1439">
        <f t="shared" si="0"/>
        <v>1</v>
      </c>
      <c r="L21" s="4197"/>
      <c r="M21" s="4216"/>
      <c r="N21" s="4206" t="s">
        <v>1685</v>
      </c>
      <c r="O21" s="4207"/>
      <c r="P21" s="1438">
        <v>0</v>
      </c>
      <c r="Q21" s="1438">
        <v>5</v>
      </c>
      <c r="R21" s="1438">
        <v>0</v>
      </c>
      <c r="S21" s="1438">
        <v>0</v>
      </c>
      <c r="T21" s="1438">
        <v>0</v>
      </c>
      <c r="U21" s="1438">
        <v>0</v>
      </c>
      <c r="V21" s="1439">
        <f t="shared" si="1"/>
        <v>5</v>
      </c>
    </row>
    <row r="22" spans="1:22" ht="15" customHeight="1">
      <c r="A22" s="4197"/>
      <c r="B22" s="4220" t="s">
        <v>161</v>
      </c>
      <c r="C22" s="4214" t="s">
        <v>1684</v>
      </c>
      <c r="D22" s="4214"/>
      <c r="E22" s="1436">
        <v>2</v>
      </c>
      <c r="F22" s="1436">
        <v>6</v>
      </c>
      <c r="G22" s="1436">
        <v>0</v>
      </c>
      <c r="H22" s="1436">
        <v>0</v>
      </c>
      <c r="I22" s="1436">
        <v>0</v>
      </c>
      <c r="J22" s="1436">
        <v>0</v>
      </c>
      <c r="K22" s="1437">
        <f t="shared" si="0"/>
        <v>8</v>
      </c>
      <c r="L22" s="4197"/>
      <c r="M22" s="4215" t="s">
        <v>81</v>
      </c>
      <c r="N22" s="4204" t="s">
        <v>1684</v>
      </c>
      <c r="O22" s="4205"/>
      <c r="P22" s="1436">
        <v>0</v>
      </c>
      <c r="Q22" s="1436">
        <v>9</v>
      </c>
      <c r="R22" s="1436">
        <v>1</v>
      </c>
      <c r="S22" s="1436">
        <v>0</v>
      </c>
      <c r="T22" s="1436">
        <v>0</v>
      </c>
      <c r="U22" s="1436">
        <v>0</v>
      </c>
      <c r="V22" s="1437">
        <f t="shared" si="1"/>
        <v>10</v>
      </c>
    </row>
    <row r="23" spans="1:22" ht="15" customHeight="1">
      <c r="A23" s="4197"/>
      <c r="B23" s="4220"/>
      <c r="C23" s="4206" t="s">
        <v>1685</v>
      </c>
      <c r="D23" s="4207"/>
      <c r="E23" s="1438">
        <v>1</v>
      </c>
      <c r="F23" s="1438">
        <v>1</v>
      </c>
      <c r="G23" s="1438">
        <v>0</v>
      </c>
      <c r="H23" s="1438">
        <v>0</v>
      </c>
      <c r="I23" s="1438">
        <v>0</v>
      </c>
      <c r="J23" s="1438">
        <v>0</v>
      </c>
      <c r="K23" s="1439">
        <f t="shared" si="0"/>
        <v>2</v>
      </c>
      <c r="L23" s="4197"/>
      <c r="M23" s="4216"/>
      <c r="N23" s="4206" t="s">
        <v>1685</v>
      </c>
      <c r="O23" s="4207"/>
      <c r="P23" s="1438">
        <v>0</v>
      </c>
      <c r="Q23" s="1438">
        <v>4</v>
      </c>
      <c r="R23" s="1438">
        <v>1</v>
      </c>
      <c r="S23" s="1438">
        <v>0</v>
      </c>
      <c r="T23" s="1438">
        <v>0</v>
      </c>
      <c r="U23" s="1438">
        <v>0</v>
      </c>
      <c r="V23" s="1439">
        <f t="shared" si="1"/>
        <v>5</v>
      </c>
    </row>
    <row r="24" spans="1:22" ht="15" customHeight="1">
      <c r="A24" s="4197"/>
      <c r="B24" s="4198" t="s">
        <v>1688</v>
      </c>
      <c r="C24" s="4214" t="s">
        <v>1684</v>
      </c>
      <c r="D24" s="4214"/>
      <c r="E24" s="1436">
        <f t="shared" ref="E24:J25" si="3">E20+E22</f>
        <v>2</v>
      </c>
      <c r="F24" s="1436">
        <f t="shared" si="3"/>
        <v>8</v>
      </c>
      <c r="G24" s="1436">
        <f t="shared" si="3"/>
        <v>0</v>
      </c>
      <c r="H24" s="1436">
        <f t="shared" si="3"/>
        <v>0</v>
      </c>
      <c r="I24" s="1436">
        <f t="shared" si="3"/>
        <v>0</v>
      </c>
      <c r="J24" s="1436">
        <f t="shared" si="3"/>
        <v>0</v>
      </c>
      <c r="K24" s="1437">
        <f>SUM(E24:J24)</f>
        <v>10</v>
      </c>
      <c r="L24" s="4197"/>
      <c r="M24" s="4217" t="s">
        <v>1689</v>
      </c>
      <c r="N24" s="4204" t="s">
        <v>1684</v>
      </c>
      <c r="O24" s="4205"/>
      <c r="P24" s="1436">
        <f t="shared" ref="P24:U25" si="4">P18+P20+P22</f>
        <v>0</v>
      </c>
      <c r="Q24" s="1436">
        <f t="shared" si="4"/>
        <v>38</v>
      </c>
      <c r="R24" s="1436">
        <f t="shared" si="4"/>
        <v>1</v>
      </c>
      <c r="S24" s="1436">
        <f t="shared" si="4"/>
        <v>0</v>
      </c>
      <c r="T24" s="1436">
        <f t="shared" si="4"/>
        <v>0</v>
      </c>
      <c r="U24" s="1436">
        <f t="shared" si="4"/>
        <v>0</v>
      </c>
      <c r="V24" s="1437">
        <f>SUM(P24:U24)</f>
        <v>39</v>
      </c>
    </row>
    <row r="25" spans="1:22" ht="15" customHeight="1">
      <c r="A25" s="4202"/>
      <c r="B25" s="4203"/>
      <c r="C25" s="4206" t="s">
        <v>1685</v>
      </c>
      <c r="D25" s="4207"/>
      <c r="E25" s="1440">
        <f t="shared" si="3"/>
        <v>1</v>
      </c>
      <c r="F25" s="1440">
        <f t="shared" si="3"/>
        <v>2</v>
      </c>
      <c r="G25" s="1440">
        <f t="shared" si="3"/>
        <v>0</v>
      </c>
      <c r="H25" s="1440">
        <f t="shared" si="3"/>
        <v>0</v>
      </c>
      <c r="I25" s="1440">
        <f t="shared" si="3"/>
        <v>0</v>
      </c>
      <c r="J25" s="1440">
        <f t="shared" si="3"/>
        <v>0</v>
      </c>
      <c r="K25" s="1439">
        <f>SUM(E25:J25)</f>
        <v>3</v>
      </c>
      <c r="L25" s="4197"/>
      <c r="M25" s="4218"/>
      <c r="N25" s="4206" t="s">
        <v>1685</v>
      </c>
      <c r="O25" s="4207"/>
      <c r="P25" s="1440">
        <f t="shared" si="4"/>
        <v>0</v>
      </c>
      <c r="Q25" s="1440">
        <f t="shared" si="4"/>
        <v>13</v>
      </c>
      <c r="R25" s="1440">
        <f t="shared" si="4"/>
        <v>1</v>
      </c>
      <c r="S25" s="1440">
        <f t="shared" si="4"/>
        <v>0</v>
      </c>
      <c r="T25" s="1440">
        <f t="shared" si="4"/>
        <v>0</v>
      </c>
      <c r="U25" s="1440">
        <f t="shared" si="4"/>
        <v>0</v>
      </c>
      <c r="V25" s="1439">
        <f t="shared" si="1"/>
        <v>14</v>
      </c>
    </row>
    <row r="26" spans="1:22" ht="15" customHeight="1">
      <c r="A26" s="4200"/>
      <c r="B26" s="4221" t="s">
        <v>17</v>
      </c>
      <c r="C26" s="4222" t="s">
        <v>1684</v>
      </c>
      <c r="D26" s="4205"/>
      <c r="E26" s="1436">
        <v>2</v>
      </c>
      <c r="F26" s="1436">
        <v>19</v>
      </c>
      <c r="G26" s="1436">
        <v>2</v>
      </c>
      <c r="H26" s="1436">
        <v>0</v>
      </c>
      <c r="I26" s="1436">
        <v>0</v>
      </c>
      <c r="J26" s="1436">
        <v>0</v>
      </c>
      <c r="K26" s="1437">
        <f t="shared" si="0"/>
        <v>23</v>
      </c>
      <c r="L26" s="4200"/>
      <c r="M26" s="4215" t="s">
        <v>34</v>
      </c>
      <c r="N26" s="4204" t="s">
        <v>1684</v>
      </c>
      <c r="O26" s="4205"/>
      <c r="P26" s="1436">
        <v>2</v>
      </c>
      <c r="Q26" s="1436">
        <v>54</v>
      </c>
      <c r="R26" s="1436">
        <v>3</v>
      </c>
      <c r="S26" s="1436">
        <v>1</v>
      </c>
      <c r="T26" s="1436">
        <v>0</v>
      </c>
      <c r="U26" s="1436">
        <v>0</v>
      </c>
      <c r="V26" s="1437">
        <f t="shared" si="1"/>
        <v>60</v>
      </c>
    </row>
    <row r="27" spans="1:22" ht="15" customHeight="1">
      <c r="A27" s="4197"/>
      <c r="B27" s="4219"/>
      <c r="C27" s="4206" t="s">
        <v>1685</v>
      </c>
      <c r="D27" s="4207"/>
      <c r="E27" s="1438">
        <v>0</v>
      </c>
      <c r="F27" s="1438">
        <v>3</v>
      </c>
      <c r="G27" s="1438">
        <v>2</v>
      </c>
      <c r="H27" s="1438">
        <v>0</v>
      </c>
      <c r="I27" s="1438">
        <v>0</v>
      </c>
      <c r="J27" s="1438">
        <v>0</v>
      </c>
      <c r="K27" s="1439">
        <f t="shared" si="0"/>
        <v>5</v>
      </c>
      <c r="L27" s="4197"/>
      <c r="M27" s="4216"/>
      <c r="N27" s="4206" t="s">
        <v>1685</v>
      </c>
      <c r="O27" s="4207"/>
      <c r="P27" s="1438">
        <v>1</v>
      </c>
      <c r="Q27" s="1438">
        <v>14</v>
      </c>
      <c r="R27" s="1438">
        <v>3</v>
      </c>
      <c r="S27" s="1438">
        <v>1</v>
      </c>
      <c r="T27" s="1438">
        <v>0</v>
      </c>
      <c r="U27" s="1438">
        <v>0</v>
      </c>
      <c r="V27" s="1439">
        <f t="shared" si="1"/>
        <v>19</v>
      </c>
    </row>
    <row r="28" spans="1:22" ht="15" customHeight="1">
      <c r="A28" s="4197"/>
      <c r="B28" s="4221" t="s">
        <v>18</v>
      </c>
      <c r="C28" s="4204" t="s">
        <v>1684</v>
      </c>
      <c r="D28" s="4205"/>
      <c r="E28" s="1436">
        <v>2</v>
      </c>
      <c r="F28" s="1436">
        <v>7</v>
      </c>
      <c r="G28" s="1436">
        <v>1</v>
      </c>
      <c r="H28" s="1436">
        <v>0</v>
      </c>
      <c r="I28" s="1436">
        <v>0</v>
      </c>
      <c r="J28" s="1436">
        <v>0</v>
      </c>
      <c r="K28" s="1437">
        <f t="shared" si="0"/>
        <v>10</v>
      </c>
      <c r="L28" s="4197"/>
      <c r="M28" s="4215" t="s">
        <v>82</v>
      </c>
      <c r="N28" s="4204" t="s">
        <v>1684</v>
      </c>
      <c r="O28" s="4205"/>
      <c r="P28" s="1436">
        <v>0</v>
      </c>
      <c r="Q28" s="1436">
        <v>20</v>
      </c>
      <c r="R28" s="1436">
        <v>1</v>
      </c>
      <c r="S28" s="1436">
        <v>2</v>
      </c>
      <c r="T28" s="1436">
        <v>0</v>
      </c>
      <c r="U28" s="1436">
        <v>0</v>
      </c>
      <c r="V28" s="1437">
        <f>SUM(P28:U28)</f>
        <v>23</v>
      </c>
    </row>
    <row r="29" spans="1:22" ht="15" customHeight="1">
      <c r="A29" s="4197"/>
      <c r="B29" s="4219"/>
      <c r="C29" s="4206" t="s">
        <v>1685</v>
      </c>
      <c r="D29" s="4207"/>
      <c r="E29" s="1438">
        <v>0</v>
      </c>
      <c r="F29" s="1438">
        <v>1</v>
      </c>
      <c r="G29" s="1438">
        <v>1</v>
      </c>
      <c r="H29" s="1438">
        <v>0</v>
      </c>
      <c r="I29" s="1438">
        <v>0</v>
      </c>
      <c r="J29" s="1438">
        <v>0</v>
      </c>
      <c r="K29" s="1439">
        <f t="shared" si="0"/>
        <v>2</v>
      </c>
      <c r="L29" s="4197"/>
      <c r="M29" s="4216"/>
      <c r="N29" s="4206" t="s">
        <v>1685</v>
      </c>
      <c r="O29" s="4207"/>
      <c r="P29" s="1438">
        <v>0</v>
      </c>
      <c r="Q29" s="1438">
        <v>7</v>
      </c>
      <c r="R29" s="1438">
        <v>1</v>
      </c>
      <c r="S29" s="1438">
        <v>1</v>
      </c>
      <c r="T29" s="1438">
        <v>0</v>
      </c>
      <c r="U29" s="1438">
        <v>0</v>
      </c>
      <c r="V29" s="1439">
        <f>SUM(P29:U29)</f>
        <v>9</v>
      </c>
    </row>
    <row r="30" spans="1:22" ht="15" customHeight="1">
      <c r="A30" s="4197"/>
      <c r="B30" s="4201" t="s">
        <v>1690</v>
      </c>
      <c r="C30" s="4204" t="s">
        <v>1684</v>
      </c>
      <c r="D30" s="4205"/>
      <c r="E30" s="1436">
        <f t="shared" ref="E30:J31" si="5">E26+E28</f>
        <v>4</v>
      </c>
      <c r="F30" s="1436">
        <f t="shared" si="5"/>
        <v>26</v>
      </c>
      <c r="G30" s="1436">
        <f t="shared" si="5"/>
        <v>3</v>
      </c>
      <c r="H30" s="1436">
        <f t="shared" si="5"/>
        <v>0</v>
      </c>
      <c r="I30" s="1436">
        <f t="shared" si="5"/>
        <v>0</v>
      </c>
      <c r="J30" s="1436">
        <f t="shared" si="5"/>
        <v>0</v>
      </c>
      <c r="K30" s="1437">
        <f t="shared" si="0"/>
        <v>33</v>
      </c>
      <c r="L30" s="4197"/>
      <c r="M30" s="4217" t="s">
        <v>1691</v>
      </c>
      <c r="N30" s="4204" t="s">
        <v>1684</v>
      </c>
      <c r="O30" s="4205"/>
      <c r="P30" s="1436">
        <f t="shared" ref="P30:U31" si="6">P26+P28</f>
        <v>2</v>
      </c>
      <c r="Q30" s="1436">
        <f t="shared" si="6"/>
        <v>74</v>
      </c>
      <c r="R30" s="1436">
        <f t="shared" si="6"/>
        <v>4</v>
      </c>
      <c r="S30" s="1436">
        <f t="shared" si="6"/>
        <v>3</v>
      </c>
      <c r="T30" s="1436">
        <f t="shared" si="6"/>
        <v>0</v>
      </c>
      <c r="U30" s="1436">
        <f t="shared" si="6"/>
        <v>0</v>
      </c>
      <c r="V30" s="1437">
        <f t="shared" si="1"/>
        <v>83</v>
      </c>
    </row>
    <row r="31" spans="1:22" ht="15" customHeight="1">
      <c r="A31" s="4202"/>
      <c r="B31" s="4203"/>
      <c r="C31" s="4206" t="s">
        <v>1685</v>
      </c>
      <c r="D31" s="4207"/>
      <c r="E31" s="1440">
        <f t="shared" si="5"/>
        <v>0</v>
      </c>
      <c r="F31" s="1440">
        <f t="shared" si="5"/>
        <v>4</v>
      </c>
      <c r="G31" s="1440">
        <f t="shared" si="5"/>
        <v>3</v>
      </c>
      <c r="H31" s="1440">
        <f t="shared" si="5"/>
        <v>0</v>
      </c>
      <c r="I31" s="1440">
        <f t="shared" si="5"/>
        <v>0</v>
      </c>
      <c r="J31" s="1440">
        <f t="shared" si="5"/>
        <v>0</v>
      </c>
      <c r="K31" s="1439">
        <f t="shared" si="0"/>
        <v>7</v>
      </c>
      <c r="L31" s="4197"/>
      <c r="M31" s="4218"/>
      <c r="N31" s="4206" t="s">
        <v>1685</v>
      </c>
      <c r="O31" s="4207"/>
      <c r="P31" s="1440">
        <f t="shared" si="6"/>
        <v>1</v>
      </c>
      <c r="Q31" s="1440">
        <f t="shared" si="6"/>
        <v>21</v>
      </c>
      <c r="R31" s="1440">
        <f t="shared" si="6"/>
        <v>4</v>
      </c>
      <c r="S31" s="1440">
        <f t="shared" si="6"/>
        <v>2</v>
      </c>
      <c r="T31" s="1440">
        <f t="shared" si="6"/>
        <v>0</v>
      </c>
      <c r="U31" s="1440">
        <f t="shared" si="6"/>
        <v>0</v>
      </c>
      <c r="V31" s="1439">
        <f t="shared" si="1"/>
        <v>28</v>
      </c>
    </row>
    <row r="32" spans="1:22" ht="15" customHeight="1">
      <c r="A32" s="4200"/>
      <c r="B32" s="4215" t="s">
        <v>19</v>
      </c>
      <c r="C32" s="4204" t="s">
        <v>1684</v>
      </c>
      <c r="D32" s="4205"/>
      <c r="E32" s="1436">
        <v>2</v>
      </c>
      <c r="F32" s="1436">
        <v>19</v>
      </c>
      <c r="G32" s="1436">
        <v>0</v>
      </c>
      <c r="H32" s="1436">
        <v>0</v>
      </c>
      <c r="I32" s="1436">
        <v>0</v>
      </c>
      <c r="J32" s="1436">
        <v>0</v>
      </c>
      <c r="K32" s="1437">
        <f t="shared" si="0"/>
        <v>21</v>
      </c>
      <c r="L32" s="4200"/>
      <c r="M32" s="4221" t="s">
        <v>38</v>
      </c>
      <c r="N32" s="4204" t="s">
        <v>1684</v>
      </c>
      <c r="O32" s="4205"/>
      <c r="P32" s="1436">
        <v>0</v>
      </c>
      <c r="Q32" s="1446">
        <v>53</v>
      </c>
      <c r="R32" s="1446">
        <v>6</v>
      </c>
      <c r="S32" s="1446">
        <v>5</v>
      </c>
      <c r="T32" s="1446">
        <v>0</v>
      </c>
      <c r="U32" s="1446">
        <v>0</v>
      </c>
      <c r="V32" s="1447">
        <f>SUM(P32:U32)</f>
        <v>64</v>
      </c>
    </row>
    <row r="33" spans="1:22" ht="15" customHeight="1">
      <c r="A33" s="4197"/>
      <c r="B33" s="4216"/>
      <c r="C33" s="4206" t="s">
        <v>1685</v>
      </c>
      <c r="D33" s="4207"/>
      <c r="E33" s="1438">
        <v>1</v>
      </c>
      <c r="F33" s="1438">
        <v>6</v>
      </c>
      <c r="G33" s="1438">
        <v>0</v>
      </c>
      <c r="H33" s="1438">
        <v>0</v>
      </c>
      <c r="I33" s="1438">
        <v>0</v>
      </c>
      <c r="J33" s="1438">
        <v>0</v>
      </c>
      <c r="K33" s="1439">
        <f t="shared" si="0"/>
        <v>7</v>
      </c>
      <c r="L33" s="4197"/>
      <c r="M33" s="4219"/>
      <c r="N33" s="4206" t="s">
        <v>1685</v>
      </c>
      <c r="O33" s="4207"/>
      <c r="P33" s="1438">
        <v>0</v>
      </c>
      <c r="Q33" s="1438">
        <v>22</v>
      </c>
      <c r="R33" s="1438">
        <v>6</v>
      </c>
      <c r="S33" s="1438">
        <v>3</v>
      </c>
      <c r="T33" s="1438">
        <v>0</v>
      </c>
      <c r="U33" s="1438">
        <v>0</v>
      </c>
      <c r="V33" s="1439">
        <f>SUM(P33:U33)</f>
        <v>31</v>
      </c>
    </row>
    <row r="34" spans="1:22" ht="15" customHeight="1">
      <c r="A34" s="4197"/>
      <c r="B34" s="4215" t="s">
        <v>59</v>
      </c>
      <c r="C34" s="4204" t="s">
        <v>1684</v>
      </c>
      <c r="D34" s="4205"/>
      <c r="E34" s="1436">
        <v>2</v>
      </c>
      <c r="F34" s="1436">
        <v>44</v>
      </c>
      <c r="G34" s="1436">
        <v>11</v>
      </c>
      <c r="H34" s="1436">
        <v>3</v>
      </c>
      <c r="I34" s="1436">
        <v>0</v>
      </c>
      <c r="J34" s="1436">
        <v>0</v>
      </c>
      <c r="K34" s="1437">
        <f>SUM(E34:J34)</f>
        <v>60</v>
      </c>
      <c r="L34" s="4197"/>
      <c r="M34" s="4221" t="s">
        <v>39</v>
      </c>
      <c r="N34" s="4204" t="s">
        <v>1684</v>
      </c>
      <c r="O34" s="4205"/>
      <c r="P34" s="1436">
        <v>1</v>
      </c>
      <c r="Q34" s="1436">
        <v>10</v>
      </c>
      <c r="R34" s="1436">
        <v>0</v>
      </c>
      <c r="S34" s="1436">
        <v>0</v>
      </c>
      <c r="T34" s="1436">
        <v>0</v>
      </c>
      <c r="U34" s="1436">
        <v>0</v>
      </c>
      <c r="V34" s="1437">
        <f t="shared" si="1"/>
        <v>11</v>
      </c>
    </row>
    <row r="35" spans="1:22" ht="15" customHeight="1">
      <c r="A35" s="4197"/>
      <c r="B35" s="4216"/>
      <c r="C35" s="4206" t="s">
        <v>1685</v>
      </c>
      <c r="D35" s="4207"/>
      <c r="E35" s="1438">
        <v>1</v>
      </c>
      <c r="F35" s="1438">
        <v>8</v>
      </c>
      <c r="G35" s="1438">
        <v>1</v>
      </c>
      <c r="H35" s="1438">
        <v>1</v>
      </c>
      <c r="I35" s="1438">
        <v>0</v>
      </c>
      <c r="J35" s="1438">
        <v>0</v>
      </c>
      <c r="K35" s="1439">
        <f t="shared" si="0"/>
        <v>11</v>
      </c>
      <c r="L35" s="4197"/>
      <c r="M35" s="4219"/>
      <c r="N35" s="4206" t="s">
        <v>1685</v>
      </c>
      <c r="O35" s="4207"/>
      <c r="P35" s="1438">
        <v>1</v>
      </c>
      <c r="Q35" s="1438">
        <v>1</v>
      </c>
      <c r="R35" s="1438">
        <v>0</v>
      </c>
      <c r="S35" s="1438">
        <v>0</v>
      </c>
      <c r="T35" s="1438">
        <v>0</v>
      </c>
      <c r="U35" s="1438">
        <v>0</v>
      </c>
      <c r="V35" s="1439">
        <f t="shared" si="1"/>
        <v>2</v>
      </c>
    </row>
    <row r="36" spans="1:22" ht="15" customHeight="1">
      <c r="A36" s="4197"/>
      <c r="B36" s="4215" t="s">
        <v>60</v>
      </c>
      <c r="C36" s="4204" t="s">
        <v>1684</v>
      </c>
      <c r="D36" s="4205"/>
      <c r="E36" s="1436">
        <v>2</v>
      </c>
      <c r="F36" s="1436">
        <v>13</v>
      </c>
      <c r="G36" s="1436">
        <v>0</v>
      </c>
      <c r="H36" s="1436">
        <v>1</v>
      </c>
      <c r="I36" s="1436">
        <v>0</v>
      </c>
      <c r="J36" s="1436">
        <v>0</v>
      </c>
      <c r="K36" s="1437">
        <f>SUM(E36:J36)</f>
        <v>16</v>
      </c>
      <c r="L36" s="4197"/>
      <c r="M36" s="4201" t="s">
        <v>1692</v>
      </c>
      <c r="N36" s="4204" t="s">
        <v>1684</v>
      </c>
      <c r="O36" s="4205"/>
      <c r="P36" s="1436">
        <f t="shared" ref="P36:U37" si="7">P32+P34</f>
        <v>1</v>
      </c>
      <c r="Q36" s="1436">
        <f t="shared" si="7"/>
        <v>63</v>
      </c>
      <c r="R36" s="1436">
        <f t="shared" si="7"/>
        <v>6</v>
      </c>
      <c r="S36" s="1436">
        <f t="shared" si="7"/>
        <v>5</v>
      </c>
      <c r="T36" s="1436">
        <f t="shared" si="7"/>
        <v>0</v>
      </c>
      <c r="U36" s="1436">
        <f t="shared" si="7"/>
        <v>0</v>
      </c>
      <c r="V36" s="1442">
        <f t="shared" ref="V36:V43" si="8">SUM(P36:U36)</f>
        <v>75</v>
      </c>
    </row>
    <row r="37" spans="1:22" ht="15" customHeight="1">
      <c r="A37" s="4197"/>
      <c r="B37" s="4216"/>
      <c r="C37" s="4206" t="s">
        <v>1685</v>
      </c>
      <c r="D37" s="4207"/>
      <c r="E37" s="1438">
        <v>2</v>
      </c>
      <c r="F37" s="1438">
        <v>8</v>
      </c>
      <c r="G37" s="1438">
        <v>0</v>
      </c>
      <c r="H37" s="1438">
        <v>1</v>
      </c>
      <c r="I37" s="1438">
        <v>0</v>
      </c>
      <c r="J37" s="1438">
        <v>0</v>
      </c>
      <c r="K37" s="1439">
        <f t="shared" si="0"/>
        <v>11</v>
      </c>
      <c r="L37" s="4202"/>
      <c r="M37" s="4203"/>
      <c r="N37" s="4206" t="s">
        <v>1685</v>
      </c>
      <c r="O37" s="4207"/>
      <c r="P37" s="1440">
        <f t="shared" si="7"/>
        <v>1</v>
      </c>
      <c r="Q37" s="1440">
        <f t="shared" si="7"/>
        <v>23</v>
      </c>
      <c r="R37" s="1440">
        <f t="shared" si="7"/>
        <v>6</v>
      </c>
      <c r="S37" s="1440">
        <f t="shared" si="7"/>
        <v>3</v>
      </c>
      <c r="T37" s="1440">
        <f t="shared" si="7"/>
        <v>0</v>
      </c>
      <c r="U37" s="1440">
        <f t="shared" si="7"/>
        <v>0</v>
      </c>
      <c r="V37" s="1439">
        <f t="shared" si="8"/>
        <v>33</v>
      </c>
    </row>
    <row r="38" spans="1:22" ht="15" customHeight="1">
      <c r="A38" s="4197"/>
      <c r="B38" s="4215" t="s">
        <v>61</v>
      </c>
      <c r="C38" s="4204" t="s">
        <v>1684</v>
      </c>
      <c r="D38" s="4205"/>
      <c r="E38" s="1436">
        <v>0</v>
      </c>
      <c r="F38" s="1436">
        <v>6</v>
      </c>
      <c r="G38" s="1436">
        <v>0</v>
      </c>
      <c r="H38" s="1436">
        <v>0</v>
      </c>
      <c r="I38" s="1436">
        <v>0</v>
      </c>
      <c r="J38" s="1436">
        <v>0</v>
      </c>
      <c r="K38" s="1437">
        <v>6</v>
      </c>
      <c r="L38" s="4200" t="s">
        <v>40</v>
      </c>
      <c r="M38" s="4217"/>
      <c r="N38" s="4204" t="s">
        <v>1684</v>
      </c>
      <c r="O38" s="4205"/>
      <c r="P38" s="1436">
        <v>1</v>
      </c>
      <c r="Q38" s="1436">
        <v>63</v>
      </c>
      <c r="R38" s="1436">
        <v>2</v>
      </c>
      <c r="S38" s="1436">
        <v>3</v>
      </c>
      <c r="T38" s="1436">
        <v>0</v>
      </c>
      <c r="U38" s="1436">
        <v>0</v>
      </c>
      <c r="V38" s="1437">
        <f t="shared" si="8"/>
        <v>69</v>
      </c>
    </row>
    <row r="39" spans="1:22" ht="15" customHeight="1">
      <c r="A39" s="4197"/>
      <c r="B39" s="4216"/>
      <c r="C39" s="4206" t="s">
        <v>1685</v>
      </c>
      <c r="D39" s="4207"/>
      <c r="E39" s="1438">
        <v>0</v>
      </c>
      <c r="F39" s="1438">
        <v>1</v>
      </c>
      <c r="G39" s="1438">
        <v>0</v>
      </c>
      <c r="H39" s="1438">
        <v>0</v>
      </c>
      <c r="I39" s="1438">
        <v>0</v>
      </c>
      <c r="J39" s="1438">
        <v>0</v>
      </c>
      <c r="K39" s="1439">
        <f t="shared" si="0"/>
        <v>1</v>
      </c>
      <c r="L39" s="4197"/>
      <c r="M39" s="4218"/>
      <c r="N39" s="4206" t="s">
        <v>1685</v>
      </c>
      <c r="O39" s="4207"/>
      <c r="P39" s="1438">
        <v>1</v>
      </c>
      <c r="Q39" s="1438">
        <v>25</v>
      </c>
      <c r="R39" s="1438">
        <v>2</v>
      </c>
      <c r="S39" s="1438">
        <v>0</v>
      </c>
      <c r="T39" s="1438">
        <v>0</v>
      </c>
      <c r="U39" s="1438">
        <v>0</v>
      </c>
      <c r="V39" s="1439">
        <f t="shared" si="8"/>
        <v>28</v>
      </c>
    </row>
    <row r="40" spans="1:22" ht="15" customHeight="1">
      <c r="A40" s="4197"/>
      <c r="B40" s="4217" t="s">
        <v>1693</v>
      </c>
      <c r="C40" s="4204" t="s">
        <v>1684</v>
      </c>
      <c r="D40" s="4205"/>
      <c r="E40" s="1436">
        <f t="shared" ref="E40:J41" si="9">E32+E34+E36+E38</f>
        <v>6</v>
      </c>
      <c r="F40" s="1436">
        <f t="shared" si="9"/>
        <v>82</v>
      </c>
      <c r="G40" s="1436">
        <f t="shared" si="9"/>
        <v>11</v>
      </c>
      <c r="H40" s="1436">
        <f t="shared" si="9"/>
        <v>4</v>
      </c>
      <c r="I40" s="1436">
        <f t="shared" si="9"/>
        <v>0</v>
      </c>
      <c r="J40" s="1436">
        <f t="shared" si="9"/>
        <v>0</v>
      </c>
      <c r="K40" s="1437">
        <f t="shared" si="0"/>
        <v>103</v>
      </c>
      <c r="L40" s="4200" t="s">
        <v>43</v>
      </c>
      <c r="M40" s="4217"/>
      <c r="N40" s="4204" t="s">
        <v>1684</v>
      </c>
      <c r="O40" s="4205"/>
      <c r="P40" s="1436">
        <v>4</v>
      </c>
      <c r="Q40" s="1436">
        <v>109</v>
      </c>
      <c r="R40" s="1436">
        <v>19</v>
      </c>
      <c r="S40" s="1436">
        <v>12</v>
      </c>
      <c r="T40" s="1436">
        <v>0</v>
      </c>
      <c r="U40" s="1436">
        <v>0</v>
      </c>
      <c r="V40" s="1437">
        <f t="shared" si="8"/>
        <v>144</v>
      </c>
    </row>
    <row r="41" spans="1:22" ht="15" customHeight="1">
      <c r="A41" s="4197"/>
      <c r="B41" s="4218"/>
      <c r="C41" s="4206" t="s">
        <v>1685</v>
      </c>
      <c r="D41" s="4207"/>
      <c r="E41" s="1440">
        <f t="shared" si="9"/>
        <v>4</v>
      </c>
      <c r="F41" s="1440">
        <f t="shared" si="9"/>
        <v>23</v>
      </c>
      <c r="G41" s="1440">
        <f t="shared" si="9"/>
        <v>1</v>
      </c>
      <c r="H41" s="1440">
        <f t="shared" si="9"/>
        <v>2</v>
      </c>
      <c r="I41" s="1440">
        <f t="shared" si="9"/>
        <v>0</v>
      </c>
      <c r="J41" s="1440">
        <f t="shared" si="9"/>
        <v>0</v>
      </c>
      <c r="K41" s="1439">
        <f t="shared" si="0"/>
        <v>30</v>
      </c>
      <c r="L41" s="4197"/>
      <c r="M41" s="4218"/>
      <c r="N41" s="4206" t="s">
        <v>1685</v>
      </c>
      <c r="O41" s="4207"/>
      <c r="P41" s="1438">
        <v>4</v>
      </c>
      <c r="Q41" s="1438">
        <v>58</v>
      </c>
      <c r="R41" s="1438">
        <v>19</v>
      </c>
      <c r="S41" s="1438">
        <v>9</v>
      </c>
      <c r="T41" s="1438">
        <v>0</v>
      </c>
      <c r="U41" s="1438">
        <v>0</v>
      </c>
      <c r="V41" s="1439">
        <f t="shared" si="8"/>
        <v>90</v>
      </c>
    </row>
    <row r="42" spans="1:22" ht="15" customHeight="1">
      <c r="A42" s="4200" t="s">
        <v>20</v>
      </c>
      <c r="B42" s="4217"/>
      <c r="C42" s="4204" t="s">
        <v>1684</v>
      </c>
      <c r="D42" s="4205"/>
      <c r="E42" s="1436">
        <v>2</v>
      </c>
      <c r="F42" s="1436">
        <v>16</v>
      </c>
      <c r="G42" s="1436">
        <v>0</v>
      </c>
      <c r="H42" s="1436">
        <v>1</v>
      </c>
      <c r="I42" s="1436">
        <v>0</v>
      </c>
      <c r="J42" s="1436">
        <v>0</v>
      </c>
      <c r="K42" s="1437">
        <f t="shared" si="0"/>
        <v>19</v>
      </c>
      <c r="L42" s="4223" t="s">
        <v>47</v>
      </c>
      <c r="M42" s="4224"/>
      <c r="N42" s="4204" t="s">
        <v>1684</v>
      </c>
      <c r="O42" s="4205"/>
      <c r="P42" s="1448">
        <v>0</v>
      </c>
      <c r="Q42" s="1436">
        <v>28</v>
      </c>
      <c r="R42" s="1436">
        <v>0</v>
      </c>
      <c r="S42" s="1436">
        <v>1</v>
      </c>
      <c r="T42" s="1436">
        <v>0</v>
      </c>
      <c r="U42" s="1436">
        <v>0</v>
      </c>
      <c r="V42" s="1437">
        <f t="shared" si="8"/>
        <v>29</v>
      </c>
    </row>
    <row r="43" spans="1:22" ht="15" customHeight="1" thickBot="1">
      <c r="A43" s="4197"/>
      <c r="B43" s="4218"/>
      <c r="C43" s="4206" t="s">
        <v>1685</v>
      </c>
      <c r="D43" s="4207"/>
      <c r="E43" s="1438">
        <v>2</v>
      </c>
      <c r="F43" s="1438">
        <v>7</v>
      </c>
      <c r="G43" s="1438">
        <v>0</v>
      </c>
      <c r="H43" s="1438">
        <v>1</v>
      </c>
      <c r="I43" s="1438">
        <v>0</v>
      </c>
      <c r="J43" s="1438">
        <v>0</v>
      </c>
      <c r="K43" s="1439">
        <f t="shared" si="0"/>
        <v>10</v>
      </c>
      <c r="L43" s="4225"/>
      <c r="M43" s="4226"/>
      <c r="N43" s="4227" t="s">
        <v>1685</v>
      </c>
      <c r="O43" s="4228"/>
      <c r="P43" s="1449">
        <v>0</v>
      </c>
      <c r="Q43" s="1450">
        <v>11</v>
      </c>
      <c r="R43" s="1450">
        <v>0</v>
      </c>
      <c r="S43" s="1450">
        <v>1</v>
      </c>
      <c r="T43" s="1450">
        <v>0</v>
      </c>
      <c r="U43" s="1450">
        <v>0</v>
      </c>
      <c r="V43" s="1451">
        <f t="shared" si="8"/>
        <v>12</v>
      </c>
    </row>
    <row r="44" spans="1:22" ht="15" customHeight="1" thickTop="1">
      <c r="A44" s="4200"/>
      <c r="B44" s="4215" t="s">
        <v>164</v>
      </c>
      <c r="C44" s="4204" t="s">
        <v>1684</v>
      </c>
      <c r="D44" s="4205"/>
      <c r="E44" s="1436">
        <v>2</v>
      </c>
      <c r="F44" s="1446">
        <v>70</v>
      </c>
      <c r="G44" s="1436">
        <v>2</v>
      </c>
      <c r="H44" s="1436">
        <v>1</v>
      </c>
      <c r="I44" s="1436">
        <v>0</v>
      </c>
      <c r="J44" s="1436">
        <v>0</v>
      </c>
      <c r="K44" s="1437">
        <f t="shared" ref="K44:K49" si="10">SUM(E44:J44)</f>
        <v>75</v>
      </c>
      <c r="L44" s="4197" t="s">
        <v>924</v>
      </c>
      <c r="M44" s="4218"/>
      <c r="N44" s="4232" t="s">
        <v>1684</v>
      </c>
      <c r="O44" s="4233"/>
      <c r="P44" s="1452">
        <f>E8+E10+E12+E14+E16+E18+E24+E30+E40+E42+E48+P8+P14+P16+P24+P30+P36+P38+P40+P42</f>
        <v>36</v>
      </c>
      <c r="Q44" s="1452">
        <f t="shared" ref="Q44:U45" si="11">F8+F10+F12+F14+F16+F18+F24+F30+F40+F42+F48+Q8+Q14+Q16+Q24+Q30+Q36+Q38+Q40+Q42</f>
        <v>871</v>
      </c>
      <c r="R44" s="1452">
        <f t="shared" si="11"/>
        <v>102</v>
      </c>
      <c r="S44" s="1452">
        <f t="shared" si="11"/>
        <v>54</v>
      </c>
      <c r="T44" s="1452">
        <f t="shared" si="11"/>
        <v>0</v>
      </c>
      <c r="U44" s="1452">
        <f t="shared" si="11"/>
        <v>0</v>
      </c>
      <c r="V44" s="1453">
        <f>SUM(P44:U44)</f>
        <v>1063</v>
      </c>
    </row>
    <row r="45" spans="1:22" ht="15" customHeight="1" thickBot="1">
      <c r="A45" s="4197"/>
      <c r="B45" s="4216"/>
      <c r="C45" s="4206" t="s">
        <v>1685</v>
      </c>
      <c r="D45" s="4207"/>
      <c r="E45" s="1438">
        <v>2</v>
      </c>
      <c r="F45" s="1438">
        <v>16</v>
      </c>
      <c r="G45" s="1438">
        <v>2</v>
      </c>
      <c r="H45" s="1438">
        <v>1</v>
      </c>
      <c r="I45" s="1438">
        <v>0</v>
      </c>
      <c r="J45" s="1438">
        <v>0</v>
      </c>
      <c r="K45" s="1439">
        <f t="shared" si="10"/>
        <v>21</v>
      </c>
      <c r="L45" s="4230"/>
      <c r="M45" s="4231"/>
      <c r="N45" s="4234" t="s">
        <v>1685</v>
      </c>
      <c r="O45" s="4235"/>
      <c r="P45" s="1454">
        <f>E9+E11+E13+E15+E17+E19+E25+E31+E41+E43+E49+P9+P15+P17+P25+P31+P37+P39+P41+P43</f>
        <v>23</v>
      </c>
      <c r="Q45" s="1454">
        <f>F9+F11+F13+F15+F17+F19+F25+F31+F41+F43+F49+Q9+Q15+Q17+Q25+Q31+Q37+Q39+Q41+Q43</f>
        <v>338</v>
      </c>
      <c r="R45" s="1454">
        <f t="shared" si="11"/>
        <v>92</v>
      </c>
      <c r="S45" s="1454">
        <f t="shared" si="11"/>
        <v>35</v>
      </c>
      <c r="T45" s="1454">
        <f t="shared" si="11"/>
        <v>0</v>
      </c>
      <c r="U45" s="1454">
        <f t="shared" si="11"/>
        <v>0</v>
      </c>
      <c r="V45" s="1455">
        <f>SUM(P45:U45)</f>
        <v>488</v>
      </c>
    </row>
    <row r="46" spans="1:22" ht="15" customHeight="1">
      <c r="A46" s="4197"/>
      <c r="B46" s="4215" t="s">
        <v>22</v>
      </c>
      <c r="C46" s="4204" t="s">
        <v>1684</v>
      </c>
      <c r="D46" s="4205"/>
      <c r="E46" s="1436">
        <v>2</v>
      </c>
      <c r="F46" s="1436">
        <v>22</v>
      </c>
      <c r="G46" s="1436">
        <v>0</v>
      </c>
      <c r="H46" s="1436">
        <v>1</v>
      </c>
      <c r="I46" s="1436">
        <v>0</v>
      </c>
      <c r="J46" s="1436">
        <v>0</v>
      </c>
      <c r="K46" s="1437">
        <f t="shared" si="10"/>
        <v>25</v>
      </c>
      <c r="L46" s="1456" t="s">
        <v>1694</v>
      </c>
    </row>
    <row r="47" spans="1:22" ht="15" customHeight="1">
      <c r="A47" s="4197"/>
      <c r="B47" s="4216"/>
      <c r="C47" s="4206" t="s">
        <v>1685</v>
      </c>
      <c r="D47" s="4207"/>
      <c r="E47" s="1438">
        <v>2</v>
      </c>
      <c r="F47" s="1438">
        <v>4</v>
      </c>
      <c r="G47" s="1438">
        <v>0</v>
      </c>
      <c r="H47" s="1438">
        <v>0</v>
      </c>
      <c r="I47" s="1438">
        <v>0</v>
      </c>
      <c r="J47" s="1438">
        <v>0</v>
      </c>
      <c r="K47" s="1439">
        <f t="shared" si="10"/>
        <v>6</v>
      </c>
    </row>
    <row r="48" spans="1:22" ht="15" customHeight="1">
      <c r="A48" s="4197"/>
      <c r="B48" s="4217" t="s">
        <v>1695</v>
      </c>
      <c r="C48" s="4204" t="s">
        <v>1684</v>
      </c>
      <c r="D48" s="4205"/>
      <c r="E48" s="1436">
        <f t="shared" ref="E48:J49" si="12">E44+E46</f>
        <v>4</v>
      </c>
      <c r="F48" s="1436">
        <f t="shared" si="12"/>
        <v>92</v>
      </c>
      <c r="G48" s="1436">
        <f t="shared" si="12"/>
        <v>2</v>
      </c>
      <c r="H48" s="1436">
        <f t="shared" si="12"/>
        <v>2</v>
      </c>
      <c r="I48" s="1436">
        <f t="shared" si="12"/>
        <v>0</v>
      </c>
      <c r="J48" s="1436">
        <f t="shared" si="12"/>
        <v>0</v>
      </c>
      <c r="K48" s="1437">
        <f t="shared" si="10"/>
        <v>100</v>
      </c>
    </row>
    <row r="49" spans="1:11" ht="15" customHeight="1">
      <c r="A49" s="4202"/>
      <c r="B49" s="4229"/>
      <c r="C49" s="4206" t="s">
        <v>1685</v>
      </c>
      <c r="D49" s="4207"/>
      <c r="E49" s="1440">
        <f t="shared" si="12"/>
        <v>4</v>
      </c>
      <c r="F49" s="1440">
        <f t="shared" si="12"/>
        <v>20</v>
      </c>
      <c r="G49" s="1440">
        <f t="shared" si="12"/>
        <v>2</v>
      </c>
      <c r="H49" s="1440">
        <f t="shared" si="12"/>
        <v>1</v>
      </c>
      <c r="I49" s="1440">
        <f t="shared" si="12"/>
        <v>0</v>
      </c>
      <c r="J49" s="1440">
        <f t="shared" si="12"/>
        <v>0</v>
      </c>
      <c r="K49" s="1439">
        <f t="shared" si="10"/>
        <v>27</v>
      </c>
    </row>
    <row r="50" spans="1:11" ht="15" customHeight="1"/>
    <row r="51" spans="1:11" ht="15" customHeight="1"/>
    <row r="52" spans="1:11" ht="15" customHeight="1"/>
    <row r="53" spans="1:11" ht="15" customHeight="1"/>
    <row r="54" spans="1:11" ht="15" customHeight="1"/>
    <row r="55" spans="1:11" ht="15" customHeight="1"/>
    <row r="56" spans="1:11" ht="15" customHeight="1"/>
    <row r="57" spans="1:11" ht="15" customHeight="1"/>
    <row r="58" spans="1:11" ht="15" customHeight="1"/>
    <row r="59" spans="1:11" ht="15" customHeight="1"/>
    <row r="60" spans="1:11" ht="15" customHeight="1"/>
    <row r="61" spans="1:11" ht="15" customHeight="1"/>
    <row r="62" spans="1:11" ht="15" customHeight="1"/>
    <row r="63" spans="1:11" ht="15" customHeight="1"/>
    <row r="64" spans="1:11"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sheetData>
  <mergeCells count="132">
    <mergeCell ref="B48:B49"/>
    <mergeCell ref="C48:D48"/>
    <mergeCell ref="C49:D49"/>
    <mergeCell ref="A44:A49"/>
    <mergeCell ref="B44:B45"/>
    <mergeCell ref="C44:D44"/>
    <mergeCell ref="L44:M45"/>
    <mergeCell ref="N44:O44"/>
    <mergeCell ref="C45:D45"/>
    <mergeCell ref="N45:O45"/>
    <mergeCell ref="B46:B47"/>
    <mergeCell ref="C46:D46"/>
    <mergeCell ref="C47:D47"/>
    <mergeCell ref="A42:B43"/>
    <mergeCell ref="C42:D42"/>
    <mergeCell ref="L42:M43"/>
    <mergeCell ref="N42:O42"/>
    <mergeCell ref="C43:D43"/>
    <mergeCell ref="N43:O43"/>
    <mergeCell ref="B40:B41"/>
    <mergeCell ref="C40:D40"/>
    <mergeCell ref="L40:M41"/>
    <mergeCell ref="N40:O40"/>
    <mergeCell ref="C41:D41"/>
    <mergeCell ref="N41:O41"/>
    <mergeCell ref="A32:A41"/>
    <mergeCell ref="B32:B33"/>
    <mergeCell ref="C32:D32"/>
    <mergeCell ref="B38:B39"/>
    <mergeCell ref="C38:D38"/>
    <mergeCell ref="L38:M39"/>
    <mergeCell ref="N38:O38"/>
    <mergeCell ref="C39:D39"/>
    <mergeCell ref="N39:O39"/>
    <mergeCell ref="M34:M35"/>
    <mergeCell ref="N34:O34"/>
    <mergeCell ref="C35:D35"/>
    <mergeCell ref="N35:O35"/>
    <mergeCell ref="B36:B37"/>
    <mergeCell ref="C36:D36"/>
    <mergeCell ref="M36:M37"/>
    <mergeCell ref="N36:O36"/>
    <mergeCell ref="C37:D37"/>
    <mergeCell ref="N37:O37"/>
    <mergeCell ref="L32:L37"/>
    <mergeCell ref="M32:M33"/>
    <mergeCell ref="N32:O32"/>
    <mergeCell ref="C33:D33"/>
    <mergeCell ref="N33:O33"/>
    <mergeCell ref="B34:B35"/>
    <mergeCell ref="C34:D34"/>
    <mergeCell ref="C23:D23"/>
    <mergeCell ref="N23:O23"/>
    <mergeCell ref="A26:A31"/>
    <mergeCell ref="B26:B27"/>
    <mergeCell ref="C26:D26"/>
    <mergeCell ref="L26:L31"/>
    <mergeCell ref="M26:M27"/>
    <mergeCell ref="N26:O26"/>
    <mergeCell ref="C27:D27"/>
    <mergeCell ref="N27:O27"/>
    <mergeCell ref="B28:B29"/>
    <mergeCell ref="C28:D28"/>
    <mergeCell ref="M28:M29"/>
    <mergeCell ref="N28:O28"/>
    <mergeCell ref="C29:D29"/>
    <mergeCell ref="N29:O29"/>
    <mergeCell ref="B30:B31"/>
    <mergeCell ref="C30:D30"/>
    <mergeCell ref="M30:M31"/>
    <mergeCell ref="N30:O30"/>
    <mergeCell ref="C31:D31"/>
    <mergeCell ref="N31:O31"/>
    <mergeCell ref="A18:B19"/>
    <mergeCell ref="C18:D18"/>
    <mergeCell ref="L18:L25"/>
    <mergeCell ref="M18:M19"/>
    <mergeCell ref="N18:O18"/>
    <mergeCell ref="C19:D19"/>
    <mergeCell ref="N19:O19"/>
    <mergeCell ref="A20:A25"/>
    <mergeCell ref="B20:B21"/>
    <mergeCell ref="C20:D20"/>
    <mergeCell ref="B24:B25"/>
    <mergeCell ref="C24:D24"/>
    <mergeCell ref="M24:M25"/>
    <mergeCell ref="N24:O24"/>
    <mergeCell ref="C25:D25"/>
    <mergeCell ref="N25:O25"/>
    <mergeCell ref="M20:M21"/>
    <mergeCell ref="N20:O20"/>
    <mergeCell ref="C21:D21"/>
    <mergeCell ref="N21:O21"/>
    <mergeCell ref="B22:B23"/>
    <mergeCell ref="C22:D22"/>
    <mergeCell ref="M22:M23"/>
    <mergeCell ref="N22:O22"/>
    <mergeCell ref="A16:B17"/>
    <mergeCell ref="C16:D16"/>
    <mergeCell ref="L16:M17"/>
    <mergeCell ref="N16:O16"/>
    <mergeCell ref="C17:D17"/>
    <mergeCell ref="N17:O17"/>
    <mergeCell ref="N12:O12"/>
    <mergeCell ref="N13:O13"/>
    <mergeCell ref="A14:B15"/>
    <mergeCell ref="C14:D14"/>
    <mergeCell ref="M14:M15"/>
    <mergeCell ref="N14:O14"/>
    <mergeCell ref="N15:O15"/>
    <mergeCell ref="A10:B11"/>
    <mergeCell ref="C10:D10"/>
    <mergeCell ref="L10:L15"/>
    <mergeCell ref="M10:M11"/>
    <mergeCell ref="N10:O10"/>
    <mergeCell ref="C11:D11"/>
    <mergeCell ref="N11:O11"/>
    <mergeCell ref="A12:B13"/>
    <mergeCell ref="C12:D12"/>
    <mergeCell ref="M12:M13"/>
    <mergeCell ref="P6:U6"/>
    <mergeCell ref="V6:V7"/>
    <mergeCell ref="A8:B9"/>
    <mergeCell ref="C8:D8"/>
    <mergeCell ref="L8:M9"/>
    <mergeCell ref="N8:O8"/>
    <mergeCell ref="C9:D9"/>
    <mergeCell ref="N9:O9"/>
    <mergeCell ref="A6:D7"/>
    <mergeCell ref="E6:J6"/>
    <mergeCell ref="K6:K7"/>
    <mergeCell ref="L6:O7"/>
  </mergeCells>
  <phoneticPr fontId="1"/>
  <printOptions horizontalCentered="1" verticalCentered="1"/>
  <pageMargins left="0.59055118110236227" right="0.59055118110236227" top="0.78740157480314965" bottom="0.78740157480314965" header="0.51181102362204722" footer="0.51181102362204722"/>
  <pageSetup paperSize="9" scale="94" orientation="portrait" r:id="rId1"/>
  <headerFooter alignWithMargins="0"/>
  <rowBreaks count="1" manualBreakCount="1">
    <brk id="49" max="16383" man="1"/>
  </rowBreaks>
  <colBreaks count="1" manualBreakCount="1">
    <brk id="11" max="48"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DECC2-2BBA-4756-A884-76F814FFDD48}">
  <sheetPr transitionEvaluation="1"/>
  <dimension ref="A1:M588"/>
  <sheetViews>
    <sheetView showZeros="0" view="pageBreakPreview" zoomScale="55" zoomScaleNormal="75" zoomScaleSheetLayoutView="55" workbookViewId="0">
      <pane xSplit="1" ySplit="4" topLeftCell="B5" activePane="bottomRight" state="frozen"/>
      <selection activeCell="J25" sqref="J25"/>
      <selection pane="topRight" activeCell="J25" sqref="J25"/>
      <selection pane="bottomLeft" activeCell="J25" sqref="J25"/>
      <selection pane="bottomRight" activeCell="J20" sqref="J20"/>
    </sheetView>
  </sheetViews>
  <sheetFormatPr defaultColWidth="11.54296875" defaultRowHeight="22" customHeight="1"/>
  <cols>
    <col min="1" max="1" width="21.90625" style="1457" customWidth="1"/>
    <col min="2" max="2" width="14.453125" style="1457" bestFit="1" customWidth="1"/>
    <col min="3" max="13" width="12.6328125" style="1457" customWidth="1"/>
    <col min="14" max="14" width="4.08984375" style="1457" customWidth="1"/>
    <col min="15" max="16384" width="11.54296875" style="1457"/>
  </cols>
  <sheetData>
    <row r="1" spans="1:13" ht="27" customHeight="1">
      <c r="A1" s="1285" t="s">
        <v>1696</v>
      </c>
      <c r="M1" s="1180" t="s">
        <v>315</v>
      </c>
    </row>
    <row r="2" spans="1:13" ht="22" customHeight="1" thickBot="1">
      <c r="A2" s="1458"/>
      <c r="B2" s="1458"/>
      <c r="C2" s="1458"/>
      <c r="D2" s="1458"/>
      <c r="E2" s="1458"/>
      <c r="F2" s="1458"/>
      <c r="G2" s="1458"/>
      <c r="H2" s="1458"/>
      <c r="I2" s="1344"/>
      <c r="J2" s="1344"/>
      <c r="K2" s="1458"/>
      <c r="L2" s="1458"/>
      <c r="M2" s="1457" t="s">
        <v>1697</v>
      </c>
    </row>
    <row r="3" spans="1:13" ht="35.15" customHeight="1">
      <c r="A3" s="4236" t="s">
        <v>339</v>
      </c>
      <c r="B3" s="4238" t="s">
        <v>1698</v>
      </c>
      <c r="C3" s="4239"/>
      <c r="D3" s="4239"/>
      <c r="E3" s="4240"/>
      <c r="F3" s="4238" t="s">
        <v>1699</v>
      </c>
      <c r="G3" s="4239"/>
      <c r="H3" s="4239"/>
      <c r="I3" s="4240"/>
      <c r="J3" s="4238" t="s">
        <v>1700</v>
      </c>
      <c r="K3" s="4239"/>
      <c r="L3" s="4239"/>
      <c r="M3" s="4240"/>
    </row>
    <row r="4" spans="1:13" ht="35.15" customHeight="1" thickBot="1">
      <c r="A4" s="4237"/>
      <c r="B4" s="1459" t="s">
        <v>306</v>
      </c>
      <c r="C4" s="1460" t="s">
        <v>1701</v>
      </c>
      <c r="D4" s="1460" t="s">
        <v>1702</v>
      </c>
      <c r="E4" s="1461" t="s">
        <v>1703</v>
      </c>
      <c r="F4" s="1459" t="s">
        <v>306</v>
      </c>
      <c r="G4" s="1460" t="s">
        <v>1701</v>
      </c>
      <c r="H4" s="1460" t="s">
        <v>1702</v>
      </c>
      <c r="I4" s="1461" t="s">
        <v>1703</v>
      </c>
      <c r="J4" s="1459" t="s">
        <v>306</v>
      </c>
      <c r="K4" s="1460" t="s">
        <v>1701</v>
      </c>
      <c r="L4" s="1460" t="s">
        <v>1702</v>
      </c>
      <c r="M4" s="1461" t="s">
        <v>1703</v>
      </c>
    </row>
    <row r="5" spans="1:13" ht="35.15" customHeight="1">
      <c r="A5" s="1462" t="s">
        <v>238</v>
      </c>
      <c r="B5" s="1463">
        <v>0</v>
      </c>
      <c r="C5" s="1464">
        <v>0</v>
      </c>
      <c r="D5" s="1464">
        <v>0</v>
      </c>
      <c r="E5" s="1465">
        <v>0</v>
      </c>
      <c r="F5" s="1463">
        <v>0</v>
      </c>
      <c r="G5" s="1464">
        <v>0</v>
      </c>
      <c r="H5" s="1464">
        <v>0</v>
      </c>
      <c r="I5" s="1465">
        <v>0</v>
      </c>
      <c r="J5" s="1463">
        <v>0</v>
      </c>
      <c r="K5" s="1464">
        <v>0</v>
      </c>
      <c r="L5" s="1464">
        <v>0</v>
      </c>
      <c r="M5" s="1465">
        <v>0</v>
      </c>
    </row>
    <row r="6" spans="1:13" ht="35.15" customHeight="1">
      <c r="A6" s="1466" t="s">
        <v>241</v>
      </c>
      <c r="B6" s="1467">
        <v>16410</v>
      </c>
      <c r="C6" s="1468">
        <v>0</v>
      </c>
      <c r="D6" s="1468">
        <v>6290</v>
      </c>
      <c r="E6" s="1469">
        <v>10120</v>
      </c>
      <c r="F6" s="1467">
        <v>3230</v>
      </c>
      <c r="G6" s="1468">
        <v>0</v>
      </c>
      <c r="H6" s="1468">
        <v>3230</v>
      </c>
      <c r="I6" s="1469">
        <v>0</v>
      </c>
      <c r="J6" s="1467">
        <v>0</v>
      </c>
      <c r="K6" s="1468">
        <v>0</v>
      </c>
      <c r="L6" s="1468">
        <v>0</v>
      </c>
      <c r="M6" s="1469">
        <v>0</v>
      </c>
    </row>
    <row r="7" spans="1:13" ht="35.15" customHeight="1">
      <c r="A7" s="1466" t="s">
        <v>244</v>
      </c>
      <c r="B7" s="1467">
        <v>20380</v>
      </c>
      <c r="C7" s="1468">
        <v>0</v>
      </c>
      <c r="D7" s="1468">
        <v>4950</v>
      </c>
      <c r="E7" s="1469">
        <v>15430</v>
      </c>
      <c r="F7" s="1467">
        <v>5500</v>
      </c>
      <c r="G7" s="1468">
        <v>0</v>
      </c>
      <c r="H7" s="1468">
        <v>1550</v>
      </c>
      <c r="I7" s="1469">
        <v>3950</v>
      </c>
      <c r="J7" s="1467">
        <v>0</v>
      </c>
      <c r="K7" s="1468">
        <v>0</v>
      </c>
      <c r="L7" s="1468">
        <v>0</v>
      </c>
      <c r="M7" s="1469">
        <v>0</v>
      </c>
    </row>
    <row r="8" spans="1:13" ht="35.15" customHeight="1">
      <c r="A8" s="1466" t="s">
        <v>248</v>
      </c>
      <c r="B8" s="1467">
        <v>4235</v>
      </c>
      <c r="C8" s="1468">
        <v>0</v>
      </c>
      <c r="D8" s="1468">
        <v>0</v>
      </c>
      <c r="E8" s="1469">
        <v>4235</v>
      </c>
      <c r="F8" s="1467">
        <v>1560</v>
      </c>
      <c r="G8" s="1468">
        <v>0</v>
      </c>
      <c r="H8" s="1468">
        <v>0</v>
      </c>
      <c r="I8" s="1469">
        <v>1560</v>
      </c>
      <c r="J8" s="1467">
        <v>0</v>
      </c>
      <c r="K8" s="1468">
        <v>0</v>
      </c>
      <c r="L8" s="1468">
        <v>0</v>
      </c>
      <c r="M8" s="1469">
        <v>0</v>
      </c>
    </row>
    <row r="9" spans="1:13" ht="35.15" customHeight="1">
      <c r="A9" s="1466" t="s">
        <v>251</v>
      </c>
      <c r="B9" s="1467">
        <v>25549</v>
      </c>
      <c r="C9" s="1468">
        <v>18399</v>
      </c>
      <c r="D9" s="1468">
        <v>2100</v>
      </c>
      <c r="E9" s="1469">
        <v>5050</v>
      </c>
      <c r="F9" s="1467">
        <v>17710</v>
      </c>
      <c r="G9" s="1468">
        <v>15150</v>
      </c>
      <c r="H9" s="1468">
        <v>2100</v>
      </c>
      <c r="I9" s="1469">
        <v>460</v>
      </c>
      <c r="J9" s="1467">
        <v>2499</v>
      </c>
      <c r="K9" s="1468">
        <v>2499</v>
      </c>
      <c r="L9" s="1468">
        <v>0</v>
      </c>
      <c r="M9" s="1469">
        <v>0</v>
      </c>
    </row>
    <row r="10" spans="1:13" ht="35.15" customHeight="1">
      <c r="A10" s="1466" t="s">
        <v>254</v>
      </c>
      <c r="B10" s="1467">
        <v>21361</v>
      </c>
      <c r="C10" s="1468">
        <v>11771</v>
      </c>
      <c r="D10" s="1468">
        <v>8810</v>
      </c>
      <c r="E10" s="1469">
        <v>780</v>
      </c>
      <c r="F10" s="1467">
        <v>18672</v>
      </c>
      <c r="G10" s="1468">
        <v>10871</v>
      </c>
      <c r="H10" s="1468">
        <v>7120</v>
      </c>
      <c r="I10" s="1469">
        <v>681</v>
      </c>
      <c r="J10" s="1467">
        <v>740</v>
      </c>
      <c r="K10" s="1468">
        <v>520</v>
      </c>
      <c r="L10" s="1468">
        <v>220</v>
      </c>
      <c r="M10" s="1469">
        <v>0</v>
      </c>
    </row>
    <row r="11" spans="1:13" ht="35.15" customHeight="1">
      <c r="A11" s="1466" t="s">
        <v>745</v>
      </c>
      <c r="B11" s="1467">
        <v>17270</v>
      </c>
      <c r="C11" s="1468">
        <v>0</v>
      </c>
      <c r="D11" s="1468">
        <v>4350</v>
      </c>
      <c r="E11" s="1469">
        <v>12920</v>
      </c>
      <c r="F11" s="1467">
        <v>1580</v>
      </c>
      <c r="G11" s="1468">
        <v>0</v>
      </c>
      <c r="H11" s="1468">
        <v>1450</v>
      </c>
      <c r="I11" s="1469">
        <v>130</v>
      </c>
      <c r="J11" s="1467">
        <v>4060</v>
      </c>
      <c r="K11" s="1468">
        <v>0</v>
      </c>
      <c r="L11" s="1468">
        <v>2900</v>
      </c>
      <c r="M11" s="1469">
        <v>1160</v>
      </c>
    </row>
    <row r="12" spans="1:13" ht="35.15" customHeight="1">
      <c r="A12" s="1466" t="s">
        <v>76</v>
      </c>
      <c r="B12" s="1467">
        <v>1442</v>
      </c>
      <c r="C12" s="1468">
        <v>282</v>
      </c>
      <c r="D12" s="1468">
        <v>0</v>
      </c>
      <c r="E12" s="1469">
        <v>1160</v>
      </c>
      <c r="F12" s="1467">
        <v>282</v>
      </c>
      <c r="G12" s="1468">
        <v>282</v>
      </c>
      <c r="H12" s="1468">
        <v>0</v>
      </c>
      <c r="I12" s="1469">
        <v>0</v>
      </c>
      <c r="J12" s="1467">
        <v>0</v>
      </c>
      <c r="K12" s="1468">
        <v>0</v>
      </c>
      <c r="L12" s="1468">
        <v>0</v>
      </c>
      <c r="M12" s="1469">
        <v>0</v>
      </c>
    </row>
    <row r="13" spans="1:13" ht="35.15" customHeight="1">
      <c r="A13" s="1466" t="s">
        <v>262</v>
      </c>
      <c r="B13" s="1467">
        <v>15540</v>
      </c>
      <c r="C13" s="1468">
        <v>6860</v>
      </c>
      <c r="D13" s="1468">
        <v>310</v>
      </c>
      <c r="E13" s="1469">
        <v>8370</v>
      </c>
      <c r="F13" s="1467">
        <v>5664</v>
      </c>
      <c r="G13" s="1468">
        <v>4960</v>
      </c>
      <c r="H13" s="1468">
        <v>0</v>
      </c>
      <c r="I13" s="1469">
        <v>704</v>
      </c>
      <c r="J13" s="1467">
        <v>0</v>
      </c>
      <c r="K13" s="1468">
        <v>0</v>
      </c>
      <c r="L13" s="1468">
        <v>0</v>
      </c>
      <c r="M13" s="1469">
        <v>0</v>
      </c>
    </row>
    <row r="14" spans="1:13" ht="35.15" customHeight="1">
      <c r="A14" s="1466" t="s">
        <v>265</v>
      </c>
      <c r="B14" s="1467">
        <v>90980</v>
      </c>
      <c r="C14" s="1468">
        <v>23810</v>
      </c>
      <c r="D14" s="1468">
        <v>6940</v>
      </c>
      <c r="E14" s="1469">
        <v>60230</v>
      </c>
      <c r="F14" s="1467">
        <v>45760</v>
      </c>
      <c r="G14" s="1468">
        <v>10170</v>
      </c>
      <c r="H14" s="1468">
        <v>5750</v>
      </c>
      <c r="I14" s="1469">
        <v>29840</v>
      </c>
      <c r="J14" s="1467">
        <v>14500</v>
      </c>
      <c r="K14" s="1468">
        <v>8370</v>
      </c>
      <c r="L14" s="1468">
        <v>470</v>
      </c>
      <c r="M14" s="1469">
        <v>5660</v>
      </c>
    </row>
    <row r="15" spans="1:13" ht="35.15" customHeight="1">
      <c r="A15" s="1466" t="s">
        <v>267</v>
      </c>
      <c r="B15" s="1467">
        <v>28130</v>
      </c>
      <c r="C15" s="1468">
        <v>0</v>
      </c>
      <c r="D15" s="1468">
        <v>5100</v>
      </c>
      <c r="E15" s="1469">
        <v>23030</v>
      </c>
      <c r="F15" s="1467">
        <v>3040</v>
      </c>
      <c r="G15" s="1468">
        <v>0</v>
      </c>
      <c r="H15" s="1468">
        <v>1400</v>
      </c>
      <c r="I15" s="1469">
        <v>1640</v>
      </c>
      <c r="J15" s="1467">
        <v>5210</v>
      </c>
      <c r="K15" s="1468">
        <v>0</v>
      </c>
      <c r="L15" s="1468">
        <v>960</v>
      </c>
      <c r="M15" s="1469">
        <v>4250</v>
      </c>
    </row>
    <row r="16" spans="1:13" ht="35.15" customHeight="1">
      <c r="A16" s="1466" t="s">
        <v>269</v>
      </c>
      <c r="B16" s="1467">
        <v>42740</v>
      </c>
      <c r="C16" s="1468">
        <v>25230</v>
      </c>
      <c r="D16" s="1468">
        <v>1900</v>
      </c>
      <c r="E16" s="1469">
        <v>15610</v>
      </c>
      <c r="F16" s="1467">
        <v>29400</v>
      </c>
      <c r="G16" s="1468">
        <v>15680</v>
      </c>
      <c r="H16" s="1468">
        <v>480</v>
      </c>
      <c r="I16" s="1469">
        <v>13240</v>
      </c>
      <c r="J16" s="1467">
        <v>8070</v>
      </c>
      <c r="K16" s="1468">
        <v>5330</v>
      </c>
      <c r="L16" s="1468">
        <v>1370</v>
      </c>
      <c r="M16" s="1469">
        <v>1370</v>
      </c>
    </row>
    <row r="17" spans="1:13" ht="35.15" customHeight="1">
      <c r="A17" s="1466" t="s">
        <v>271</v>
      </c>
      <c r="B17" s="1467">
        <v>142040</v>
      </c>
      <c r="C17" s="1468">
        <v>91770</v>
      </c>
      <c r="D17" s="1468">
        <v>4990</v>
      </c>
      <c r="E17" s="1469">
        <v>45280</v>
      </c>
      <c r="F17" s="1467">
        <v>77910</v>
      </c>
      <c r="G17" s="1468">
        <v>52480</v>
      </c>
      <c r="H17" s="1468">
        <v>3350</v>
      </c>
      <c r="I17" s="1469">
        <v>22080</v>
      </c>
      <c r="J17" s="1467">
        <v>7440</v>
      </c>
      <c r="K17" s="1468">
        <v>5040</v>
      </c>
      <c r="L17" s="1468">
        <v>80</v>
      </c>
      <c r="M17" s="1469">
        <v>2320</v>
      </c>
    </row>
    <row r="18" spans="1:13" ht="35.15" customHeight="1">
      <c r="A18" s="1466" t="s">
        <v>272</v>
      </c>
      <c r="B18" s="1467">
        <v>29150</v>
      </c>
      <c r="C18" s="1468">
        <v>19620</v>
      </c>
      <c r="D18" s="1468">
        <v>1240</v>
      </c>
      <c r="E18" s="1469">
        <v>8290</v>
      </c>
      <c r="F18" s="1467">
        <v>22710</v>
      </c>
      <c r="G18" s="1468">
        <v>13180</v>
      </c>
      <c r="H18" s="1468">
        <v>1240</v>
      </c>
      <c r="I18" s="1469">
        <v>8290</v>
      </c>
      <c r="J18" s="1467">
        <v>870</v>
      </c>
      <c r="K18" s="1468">
        <v>870</v>
      </c>
      <c r="L18" s="1468">
        <v>0</v>
      </c>
      <c r="M18" s="1469">
        <v>0</v>
      </c>
    </row>
    <row r="19" spans="1:13" ht="35.15" customHeight="1">
      <c r="A19" s="1466" t="s">
        <v>273</v>
      </c>
      <c r="B19" s="1467">
        <v>9550</v>
      </c>
      <c r="C19" s="1468">
        <v>7480</v>
      </c>
      <c r="D19" s="1468">
        <v>450</v>
      </c>
      <c r="E19" s="1469">
        <v>1620</v>
      </c>
      <c r="F19" s="1467">
        <v>5970</v>
      </c>
      <c r="G19" s="1468">
        <v>4830</v>
      </c>
      <c r="H19" s="1468">
        <v>370</v>
      </c>
      <c r="I19" s="1469">
        <v>770</v>
      </c>
      <c r="J19" s="1467">
        <v>1930</v>
      </c>
      <c r="K19" s="1468">
        <v>1920</v>
      </c>
      <c r="L19" s="1468">
        <v>0</v>
      </c>
      <c r="M19" s="1469">
        <v>10</v>
      </c>
    </row>
    <row r="20" spans="1:13" ht="35.15" customHeight="1">
      <c r="A20" s="1466" t="s">
        <v>275</v>
      </c>
      <c r="B20" s="1467">
        <v>43960</v>
      </c>
      <c r="C20" s="1468">
        <v>10860</v>
      </c>
      <c r="D20" s="1468">
        <v>13270</v>
      </c>
      <c r="E20" s="1469">
        <v>19830</v>
      </c>
      <c r="F20" s="1467">
        <v>31160</v>
      </c>
      <c r="G20" s="1468">
        <v>4350</v>
      </c>
      <c r="H20" s="1468">
        <v>10000</v>
      </c>
      <c r="I20" s="1469">
        <v>16810</v>
      </c>
      <c r="J20" s="1467">
        <v>5390</v>
      </c>
      <c r="K20" s="1468">
        <v>2960</v>
      </c>
      <c r="L20" s="1468">
        <v>1130</v>
      </c>
      <c r="M20" s="1469">
        <v>1300</v>
      </c>
    </row>
    <row r="21" spans="1:13" ht="35.15" customHeight="1">
      <c r="A21" s="1466" t="s">
        <v>1235</v>
      </c>
      <c r="B21" s="1467">
        <v>204490</v>
      </c>
      <c r="C21" s="1468">
        <v>143410</v>
      </c>
      <c r="D21" s="1468">
        <v>14820</v>
      </c>
      <c r="E21" s="1469">
        <v>46260</v>
      </c>
      <c r="F21" s="1467">
        <v>117230</v>
      </c>
      <c r="G21" s="1468">
        <v>76730</v>
      </c>
      <c r="H21" s="1468">
        <v>8780</v>
      </c>
      <c r="I21" s="1469">
        <v>31720</v>
      </c>
      <c r="J21" s="1467">
        <v>37300</v>
      </c>
      <c r="K21" s="1468">
        <v>29090</v>
      </c>
      <c r="L21" s="1468">
        <v>3310</v>
      </c>
      <c r="M21" s="1469">
        <v>4900</v>
      </c>
    </row>
    <row r="22" spans="1:13" ht="35.15" customHeight="1">
      <c r="A22" s="1466" t="s">
        <v>280</v>
      </c>
      <c r="B22" s="1467">
        <v>63780</v>
      </c>
      <c r="C22" s="1468">
        <v>42510</v>
      </c>
      <c r="D22" s="1468">
        <v>12640</v>
      </c>
      <c r="E22" s="1469">
        <v>8630</v>
      </c>
      <c r="F22" s="1467">
        <v>31620</v>
      </c>
      <c r="G22" s="1468">
        <v>20600</v>
      </c>
      <c r="H22" s="1468">
        <v>6090</v>
      </c>
      <c r="I22" s="1469">
        <v>4930</v>
      </c>
      <c r="J22" s="1467">
        <v>7170</v>
      </c>
      <c r="K22" s="1468">
        <v>5450</v>
      </c>
      <c r="L22" s="1468">
        <v>1660</v>
      </c>
      <c r="M22" s="1469">
        <v>60</v>
      </c>
    </row>
    <row r="23" spans="1:13" ht="35.15" customHeight="1">
      <c r="A23" s="1466" t="s">
        <v>465</v>
      </c>
      <c r="B23" s="1467">
        <v>363160</v>
      </c>
      <c r="C23" s="1468">
        <v>265550</v>
      </c>
      <c r="D23" s="1468">
        <v>9770</v>
      </c>
      <c r="E23" s="1469">
        <v>87840</v>
      </c>
      <c r="F23" s="1467">
        <v>283640</v>
      </c>
      <c r="G23" s="1468">
        <v>212860</v>
      </c>
      <c r="H23" s="1468">
        <v>6220</v>
      </c>
      <c r="I23" s="1469">
        <v>64560</v>
      </c>
      <c r="J23" s="1467">
        <v>32110</v>
      </c>
      <c r="K23" s="1468">
        <v>12250</v>
      </c>
      <c r="L23" s="1468">
        <v>2260</v>
      </c>
      <c r="M23" s="1469">
        <v>17600</v>
      </c>
    </row>
    <row r="24" spans="1:13" ht="35.15" customHeight="1">
      <c r="A24" s="1466" t="s">
        <v>283</v>
      </c>
      <c r="B24" s="1467">
        <v>121220</v>
      </c>
      <c r="C24" s="1468">
        <v>52280</v>
      </c>
      <c r="D24" s="1468">
        <v>18060</v>
      </c>
      <c r="E24" s="1469">
        <v>50880</v>
      </c>
      <c r="F24" s="1467">
        <v>84310</v>
      </c>
      <c r="G24" s="1468">
        <v>43670</v>
      </c>
      <c r="H24" s="1468">
        <v>12300</v>
      </c>
      <c r="I24" s="1469">
        <v>28340</v>
      </c>
      <c r="J24" s="1467">
        <v>18460</v>
      </c>
      <c r="K24" s="1468">
        <v>4190</v>
      </c>
      <c r="L24" s="1468">
        <v>4830</v>
      </c>
      <c r="M24" s="1469">
        <v>9440</v>
      </c>
    </row>
    <row r="25" spans="1:13" ht="34.5" customHeight="1">
      <c r="A25" s="1466" t="s">
        <v>285</v>
      </c>
      <c r="B25" s="1467">
        <v>111140</v>
      </c>
      <c r="C25" s="1468">
        <v>59990</v>
      </c>
      <c r="D25" s="1468">
        <v>20800</v>
      </c>
      <c r="E25" s="1469">
        <v>30350</v>
      </c>
      <c r="F25" s="1467">
        <v>90410</v>
      </c>
      <c r="G25" s="1468">
        <v>54660</v>
      </c>
      <c r="H25" s="1468">
        <v>18560</v>
      </c>
      <c r="I25" s="1469">
        <v>17190</v>
      </c>
      <c r="J25" s="1467">
        <v>140</v>
      </c>
      <c r="K25" s="1468">
        <v>130</v>
      </c>
      <c r="L25" s="1468">
        <v>0</v>
      </c>
      <c r="M25" s="1469">
        <v>10</v>
      </c>
    </row>
    <row r="26" spans="1:13" ht="35.15" customHeight="1">
      <c r="A26" s="1466" t="s">
        <v>286</v>
      </c>
      <c r="B26" s="1467">
        <v>92160</v>
      </c>
      <c r="C26" s="1468">
        <v>46140</v>
      </c>
      <c r="D26" s="1468">
        <v>5640</v>
      </c>
      <c r="E26" s="1469">
        <v>40380</v>
      </c>
      <c r="F26" s="1467">
        <v>61500</v>
      </c>
      <c r="G26" s="1468">
        <v>33130</v>
      </c>
      <c r="H26" s="1468">
        <v>3250</v>
      </c>
      <c r="I26" s="1469">
        <v>25120</v>
      </c>
      <c r="J26" s="1467">
        <v>19510</v>
      </c>
      <c r="K26" s="1468">
        <v>8800</v>
      </c>
      <c r="L26" s="1468">
        <v>2230</v>
      </c>
      <c r="M26" s="1469">
        <v>8480</v>
      </c>
    </row>
    <row r="27" spans="1:13" ht="35.15" customHeight="1">
      <c r="A27" s="1466" t="s">
        <v>409</v>
      </c>
      <c r="B27" s="1467">
        <v>34830</v>
      </c>
      <c r="C27" s="1468">
        <v>5020</v>
      </c>
      <c r="D27" s="1468">
        <v>10880</v>
      </c>
      <c r="E27" s="1469">
        <v>18930</v>
      </c>
      <c r="F27" s="1467">
        <v>27790</v>
      </c>
      <c r="G27" s="1468">
        <v>5020</v>
      </c>
      <c r="H27" s="1468">
        <v>9200</v>
      </c>
      <c r="I27" s="1469">
        <v>13570</v>
      </c>
      <c r="J27" s="1467">
        <v>0</v>
      </c>
      <c r="K27" s="1468">
        <v>0</v>
      </c>
      <c r="L27" s="1468">
        <v>0</v>
      </c>
      <c r="M27" s="1469">
        <v>0</v>
      </c>
    </row>
    <row r="28" spans="1:13" ht="35.15" customHeight="1">
      <c r="A28" s="1466" t="s">
        <v>80</v>
      </c>
      <c r="B28" s="1467">
        <v>38220</v>
      </c>
      <c r="C28" s="1468">
        <v>7250</v>
      </c>
      <c r="D28" s="1468">
        <v>15560</v>
      </c>
      <c r="E28" s="1469">
        <v>15410</v>
      </c>
      <c r="F28" s="1467">
        <v>11200</v>
      </c>
      <c r="G28" s="1468">
        <v>4200</v>
      </c>
      <c r="H28" s="1468">
        <v>6460</v>
      </c>
      <c r="I28" s="1469">
        <v>540</v>
      </c>
      <c r="J28" s="1467">
        <v>10890</v>
      </c>
      <c r="K28" s="1468">
        <v>0</v>
      </c>
      <c r="L28" s="1468">
        <v>3370</v>
      </c>
      <c r="M28" s="1469">
        <v>7520</v>
      </c>
    </row>
    <row r="29" spans="1:13" ht="35.15" customHeight="1">
      <c r="A29" s="1466" t="s">
        <v>81</v>
      </c>
      <c r="B29" s="1467">
        <v>23610</v>
      </c>
      <c r="C29" s="1468">
        <v>0</v>
      </c>
      <c r="D29" s="1468">
        <v>12250</v>
      </c>
      <c r="E29" s="1469">
        <v>11360</v>
      </c>
      <c r="F29" s="1467">
        <v>19520</v>
      </c>
      <c r="G29" s="1468">
        <v>0</v>
      </c>
      <c r="H29" s="1468">
        <v>9490</v>
      </c>
      <c r="I29" s="1469">
        <v>10030</v>
      </c>
      <c r="J29" s="1467">
        <v>0</v>
      </c>
      <c r="K29" s="1468">
        <v>0</v>
      </c>
      <c r="L29" s="1468">
        <v>0</v>
      </c>
      <c r="M29" s="1469">
        <v>0</v>
      </c>
    </row>
    <row r="30" spans="1:13" ht="35.15" customHeight="1">
      <c r="A30" s="1466" t="s">
        <v>292</v>
      </c>
      <c r="B30" s="1467">
        <v>146535</v>
      </c>
      <c r="C30" s="1468">
        <v>33055</v>
      </c>
      <c r="D30" s="1468">
        <v>54710</v>
      </c>
      <c r="E30" s="1469">
        <v>58770</v>
      </c>
      <c r="F30" s="1467">
        <v>67925</v>
      </c>
      <c r="G30" s="1468">
        <v>25485</v>
      </c>
      <c r="H30" s="1468">
        <v>21160</v>
      </c>
      <c r="I30" s="1469">
        <v>21280</v>
      </c>
      <c r="J30" s="1467">
        <v>17220</v>
      </c>
      <c r="K30" s="1468">
        <v>5320</v>
      </c>
      <c r="L30" s="1468">
        <v>8330</v>
      </c>
      <c r="M30" s="1469">
        <v>3570</v>
      </c>
    </row>
    <row r="31" spans="1:13" ht="35.15" customHeight="1">
      <c r="A31" s="1466" t="s">
        <v>1704</v>
      </c>
      <c r="B31" s="1467">
        <v>39200</v>
      </c>
      <c r="C31" s="1468">
        <v>8210</v>
      </c>
      <c r="D31" s="1468">
        <v>16850</v>
      </c>
      <c r="E31" s="1469">
        <v>14140</v>
      </c>
      <c r="F31" s="1467">
        <v>26570</v>
      </c>
      <c r="G31" s="1468">
        <v>7660</v>
      </c>
      <c r="H31" s="1468">
        <v>9930</v>
      </c>
      <c r="I31" s="1469">
        <v>8980</v>
      </c>
      <c r="J31" s="1467">
        <v>990</v>
      </c>
      <c r="K31" s="1468">
        <v>140</v>
      </c>
      <c r="L31" s="1468">
        <v>420</v>
      </c>
      <c r="M31" s="1469">
        <v>430</v>
      </c>
    </row>
    <row r="32" spans="1:13" ht="34.5" customHeight="1">
      <c r="A32" s="1466" t="s">
        <v>330</v>
      </c>
      <c r="B32" s="1467">
        <v>84220</v>
      </c>
      <c r="C32" s="1468">
        <v>22500</v>
      </c>
      <c r="D32" s="1468">
        <v>33790</v>
      </c>
      <c r="E32" s="1469">
        <v>27930</v>
      </c>
      <c r="F32" s="1467">
        <v>54570</v>
      </c>
      <c r="G32" s="1468">
        <v>18460</v>
      </c>
      <c r="H32" s="1468">
        <v>23970</v>
      </c>
      <c r="I32" s="1469">
        <v>12140</v>
      </c>
      <c r="J32" s="1467">
        <v>13670</v>
      </c>
      <c r="K32" s="1468">
        <v>3380</v>
      </c>
      <c r="L32" s="1468">
        <v>4290</v>
      </c>
      <c r="M32" s="1469">
        <v>6000</v>
      </c>
    </row>
    <row r="33" spans="1:13" ht="35.15" customHeight="1">
      <c r="A33" s="1466" t="s">
        <v>298</v>
      </c>
      <c r="B33" s="1467">
        <v>24650</v>
      </c>
      <c r="C33" s="1468">
        <v>0</v>
      </c>
      <c r="D33" s="1468">
        <v>8540</v>
      </c>
      <c r="E33" s="1469">
        <v>16110</v>
      </c>
      <c r="F33" s="1467">
        <v>11005</v>
      </c>
      <c r="G33" s="1468">
        <v>0</v>
      </c>
      <c r="H33" s="1468">
        <v>4435</v>
      </c>
      <c r="I33" s="1469">
        <v>6570</v>
      </c>
      <c r="J33" s="1467">
        <v>3175</v>
      </c>
      <c r="K33" s="1468">
        <v>0</v>
      </c>
      <c r="L33" s="1468">
        <v>2865</v>
      </c>
      <c r="M33" s="1469">
        <v>310</v>
      </c>
    </row>
    <row r="34" spans="1:13" ht="35.15" customHeight="1">
      <c r="A34" s="1466" t="s">
        <v>299</v>
      </c>
      <c r="B34" s="1467">
        <v>152090</v>
      </c>
      <c r="C34" s="1468">
        <v>39670</v>
      </c>
      <c r="D34" s="1468">
        <v>42880</v>
      </c>
      <c r="E34" s="1469">
        <v>69540</v>
      </c>
      <c r="F34" s="1467">
        <v>104545</v>
      </c>
      <c r="G34" s="1468">
        <v>30160</v>
      </c>
      <c r="H34" s="1468">
        <v>31495</v>
      </c>
      <c r="I34" s="1469">
        <v>42890</v>
      </c>
      <c r="J34" s="1467">
        <v>13830</v>
      </c>
      <c r="K34" s="1468">
        <v>6120</v>
      </c>
      <c r="L34" s="1468">
        <v>3700</v>
      </c>
      <c r="M34" s="1469">
        <v>4010</v>
      </c>
    </row>
    <row r="35" spans="1:13" ht="35.15" customHeight="1">
      <c r="A35" s="1466" t="s">
        <v>1257</v>
      </c>
      <c r="B35" s="1467">
        <v>426370</v>
      </c>
      <c r="C35" s="1468">
        <v>212170</v>
      </c>
      <c r="D35" s="1468">
        <v>52210</v>
      </c>
      <c r="E35" s="1469">
        <v>161990</v>
      </c>
      <c r="F35" s="1467">
        <v>291980</v>
      </c>
      <c r="G35" s="1468">
        <v>149320</v>
      </c>
      <c r="H35" s="1468">
        <v>37310</v>
      </c>
      <c r="I35" s="1469">
        <v>105350</v>
      </c>
      <c r="J35" s="1467">
        <v>17650</v>
      </c>
      <c r="K35" s="1468">
        <v>4920</v>
      </c>
      <c r="L35" s="1468">
        <v>1960</v>
      </c>
      <c r="M35" s="1469">
        <v>10770</v>
      </c>
    </row>
    <row r="36" spans="1:13" ht="35.15" customHeight="1" thickBot="1">
      <c r="A36" s="1470" t="s">
        <v>304</v>
      </c>
      <c r="B36" s="1467">
        <v>59650</v>
      </c>
      <c r="C36" s="1471">
        <v>22920</v>
      </c>
      <c r="D36" s="1471">
        <v>9189</v>
      </c>
      <c r="E36" s="1472">
        <v>27541</v>
      </c>
      <c r="F36" s="1473">
        <v>42481</v>
      </c>
      <c r="G36" s="1471">
        <v>16480</v>
      </c>
      <c r="H36" s="1471">
        <v>4870</v>
      </c>
      <c r="I36" s="1472">
        <v>21131</v>
      </c>
      <c r="J36" s="1473">
        <v>3690</v>
      </c>
      <c r="K36" s="1471">
        <v>1410</v>
      </c>
      <c r="L36" s="1471">
        <v>660</v>
      </c>
      <c r="M36" s="1472">
        <v>1620</v>
      </c>
    </row>
    <row r="37" spans="1:13" ht="35.15" customHeight="1" thickBot="1">
      <c r="A37" s="1474" t="s">
        <v>306</v>
      </c>
      <c r="B37" s="1475">
        <f>SUM(B5:B36)</f>
        <v>2494062</v>
      </c>
      <c r="C37" s="1476">
        <f>SUM(C5:C36)</f>
        <v>1176757</v>
      </c>
      <c r="D37" s="1476">
        <f t="shared" ref="D37:L37" si="0">SUM(D5:D36)</f>
        <v>399289</v>
      </c>
      <c r="E37" s="1477">
        <f t="shared" si="0"/>
        <v>918016</v>
      </c>
      <c r="F37" s="1475">
        <f>SUM(F5:F36)</f>
        <v>1596444</v>
      </c>
      <c r="G37" s="1476">
        <f t="shared" si="0"/>
        <v>830388</v>
      </c>
      <c r="H37" s="1476">
        <f t="shared" si="0"/>
        <v>251560</v>
      </c>
      <c r="I37" s="1477">
        <f t="shared" si="0"/>
        <v>514496</v>
      </c>
      <c r="J37" s="1475">
        <f t="shared" si="0"/>
        <v>246514</v>
      </c>
      <c r="K37" s="1476">
        <f>SUM(K5:K36)</f>
        <v>108709</v>
      </c>
      <c r="L37" s="1476">
        <f t="shared" si="0"/>
        <v>47015</v>
      </c>
      <c r="M37" s="1477">
        <f>SUM(M5:M36)</f>
        <v>90790</v>
      </c>
    </row>
    <row r="38" spans="1:13" ht="35.15" customHeight="1"/>
    <row r="39" spans="1:13" ht="35.15" customHeight="1"/>
    <row r="40" spans="1:13" ht="35.15" customHeight="1"/>
    <row r="41" spans="1:13" ht="35.15" customHeight="1"/>
    <row r="42" spans="1:13" ht="35.15" customHeight="1"/>
    <row r="43" spans="1:13" ht="35.15" customHeight="1"/>
    <row r="44" spans="1:13" ht="35.15" customHeight="1"/>
    <row r="45" spans="1:13" ht="35.15" customHeight="1"/>
    <row r="46" spans="1:13" ht="35.15" customHeight="1"/>
    <row r="47" spans="1:13" ht="35.15" customHeight="1"/>
    <row r="48" spans="1:13" ht="35.15" customHeight="1"/>
    <row r="49" ht="35.15" customHeight="1"/>
    <row r="50" ht="35.15" customHeight="1"/>
    <row r="51" ht="35.15" customHeight="1"/>
    <row r="52" ht="35.15" customHeight="1"/>
    <row r="53" ht="35.15" customHeight="1"/>
    <row r="54" ht="35.15" customHeight="1"/>
    <row r="55" ht="35.15" customHeight="1"/>
    <row r="56" ht="35.15" customHeight="1"/>
    <row r="57" ht="35.15" customHeight="1"/>
    <row r="58" ht="35.15" customHeight="1"/>
    <row r="59" ht="35.15" customHeight="1"/>
    <row r="60" ht="35.15" customHeight="1"/>
    <row r="61" ht="35.15" customHeight="1"/>
    <row r="62" ht="35.15" customHeight="1"/>
    <row r="63" ht="35.15" customHeight="1"/>
    <row r="64" ht="35.15" customHeight="1"/>
    <row r="65" ht="35.15" customHeight="1"/>
    <row r="66" ht="35.15" customHeight="1"/>
    <row r="67" ht="35.15" customHeight="1"/>
    <row r="68" ht="35.15" customHeight="1"/>
    <row r="69" ht="35.15" customHeight="1"/>
    <row r="70" ht="35.15" customHeight="1"/>
    <row r="71" ht="35.15" customHeight="1"/>
    <row r="72" ht="35.15" customHeight="1"/>
    <row r="73" ht="35.15" customHeight="1"/>
    <row r="74" ht="35.15" customHeight="1"/>
    <row r="75" ht="35.15" customHeight="1"/>
    <row r="76" ht="35.15" customHeight="1"/>
    <row r="77" ht="35.15" customHeight="1"/>
    <row r="78" ht="35.15" customHeight="1"/>
    <row r="79" ht="35.15" customHeight="1"/>
    <row r="80" ht="35.15" customHeight="1"/>
    <row r="81" ht="35.15" customHeight="1"/>
    <row r="82" ht="35.15" customHeight="1"/>
    <row r="83" ht="35.15" customHeight="1"/>
    <row r="84" ht="35.15" customHeight="1"/>
    <row r="85" ht="35.15" customHeight="1"/>
    <row r="86" ht="35.15" customHeight="1"/>
    <row r="87" ht="35.15" customHeight="1"/>
    <row r="88" ht="35.15" customHeight="1"/>
    <row r="89" ht="35.15" customHeight="1"/>
    <row r="90" ht="35.15" customHeight="1"/>
    <row r="91" ht="35.15" customHeight="1"/>
    <row r="92" ht="35.15" customHeight="1"/>
    <row r="93" ht="35.15" customHeight="1"/>
    <row r="94" ht="35.15" customHeight="1"/>
    <row r="95" ht="35.15" customHeight="1"/>
    <row r="96" ht="35.15" customHeight="1"/>
    <row r="97" ht="35.15" customHeight="1"/>
    <row r="98" ht="35.15" customHeight="1"/>
    <row r="99" ht="35.15" customHeight="1"/>
    <row r="100" ht="35.15" customHeight="1"/>
    <row r="101" ht="35.15" customHeight="1"/>
    <row r="102" ht="35.15" customHeight="1"/>
    <row r="103" ht="35.15" customHeight="1"/>
    <row r="104" ht="35.15" customHeight="1"/>
    <row r="105" ht="35.15" customHeight="1"/>
    <row r="106" ht="35.15" customHeight="1"/>
    <row r="107" ht="35.15" customHeight="1"/>
    <row r="108" ht="35.15" customHeight="1"/>
    <row r="109" ht="35.15" customHeight="1"/>
    <row r="110" ht="35.15" customHeight="1"/>
    <row r="111" ht="35.15" customHeight="1"/>
    <row r="112" ht="35.15" customHeight="1"/>
    <row r="113" ht="35.15" customHeight="1"/>
    <row r="114" ht="35.15" customHeight="1"/>
    <row r="115" ht="35.15" customHeight="1"/>
    <row r="116" ht="35.15" customHeight="1"/>
    <row r="117" ht="35.15" customHeight="1"/>
    <row r="118" ht="35.15" customHeight="1"/>
    <row r="119" ht="35.15" customHeight="1"/>
    <row r="120" ht="35.15" customHeight="1"/>
    <row r="121" ht="35.15" customHeight="1"/>
    <row r="122" ht="35.15" customHeight="1"/>
    <row r="123" ht="35.15" customHeight="1"/>
    <row r="124" ht="35.15" customHeight="1"/>
    <row r="125" ht="35.15" customHeight="1"/>
    <row r="126" ht="35.15" customHeight="1"/>
    <row r="127" ht="35.15" customHeight="1"/>
    <row r="128" ht="35.15" customHeight="1"/>
    <row r="129" ht="35.15" customHeight="1"/>
    <row r="130" ht="35.15" customHeight="1"/>
    <row r="131" ht="35.15" customHeight="1"/>
    <row r="132" ht="35.15" customHeight="1"/>
    <row r="133" ht="35.15" customHeight="1"/>
    <row r="134" ht="35.15" customHeight="1"/>
    <row r="135" ht="35.15" customHeight="1"/>
    <row r="136" ht="35.15" customHeight="1"/>
    <row r="137" ht="35.15" customHeight="1"/>
    <row r="138" ht="35.15" customHeight="1"/>
    <row r="139" ht="35.15" customHeight="1"/>
    <row r="140" ht="35.15" customHeight="1"/>
    <row r="141" ht="35.15" customHeight="1"/>
    <row r="142" ht="35.15" customHeight="1"/>
    <row r="143" ht="35.15" customHeight="1"/>
    <row r="144" ht="35.15" customHeight="1"/>
    <row r="145" ht="35.15" customHeight="1"/>
    <row r="146" ht="35.15" customHeight="1"/>
    <row r="147" ht="35.15" customHeight="1"/>
    <row r="148" ht="35.15" customHeight="1"/>
    <row r="149" ht="35.15" customHeight="1"/>
    <row r="150" ht="35.15" customHeight="1"/>
    <row r="151" ht="35.15" customHeight="1"/>
    <row r="152" ht="35.15" customHeight="1"/>
    <row r="153" ht="35.15" customHeight="1"/>
    <row r="154" ht="35.15" customHeight="1"/>
    <row r="155" ht="35.15" customHeight="1"/>
    <row r="156" ht="35.15" customHeight="1"/>
    <row r="157" ht="35.15" customHeight="1"/>
    <row r="158" ht="35.15" customHeight="1"/>
    <row r="159" ht="35.15" customHeight="1"/>
    <row r="160" ht="35.15" customHeight="1"/>
    <row r="161" ht="35.15" customHeight="1"/>
    <row r="162" ht="35.15" customHeight="1"/>
    <row r="163" ht="35.15" customHeight="1"/>
    <row r="164" ht="35.15" customHeight="1"/>
    <row r="165" ht="35.15" customHeight="1"/>
    <row r="166" ht="35.15" customHeight="1"/>
    <row r="167" ht="35.15" customHeight="1"/>
    <row r="168" ht="35.15" customHeight="1"/>
    <row r="169" ht="35.15" customHeight="1"/>
    <row r="170" ht="35.15" customHeight="1"/>
    <row r="171" ht="35.15" customHeight="1"/>
    <row r="172" ht="35.15" customHeight="1"/>
    <row r="173" ht="35.15" customHeight="1"/>
    <row r="174" ht="35.15" customHeight="1"/>
    <row r="175" ht="35.15" customHeight="1"/>
    <row r="176" ht="35.15" customHeight="1"/>
    <row r="177" ht="35.15" customHeight="1"/>
    <row r="178" ht="35.15" customHeight="1"/>
    <row r="179" ht="35.15" customHeight="1"/>
    <row r="180" ht="35.15" customHeight="1"/>
    <row r="181" ht="35.15" customHeight="1"/>
    <row r="182" ht="35.15" customHeight="1"/>
    <row r="183" ht="35.15" customHeight="1"/>
    <row r="184" ht="35.15" customHeight="1"/>
    <row r="185" ht="35.15" customHeight="1"/>
    <row r="186" ht="35.15" customHeight="1"/>
    <row r="187" ht="35.15" customHeight="1"/>
    <row r="188" ht="35.15" customHeight="1"/>
    <row r="189" ht="35.15" customHeight="1"/>
    <row r="190" ht="35.15" customHeight="1"/>
    <row r="191" ht="35.15" customHeight="1"/>
    <row r="192" ht="35.15" customHeight="1"/>
    <row r="193" ht="35.15" customHeight="1"/>
    <row r="194" ht="35.15" customHeight="1"/>
    <row r="195" ht="35.15" customHeight="1"/>
    <row r="196" ht="35.15" customHeight="1"/>
    <row r="197" ht="35.15" customHeight="1"/>
    <row r="198" ht="35.15" customHeight="1"/>
    <row r="199" ht="35.15" customHeight="1"/>
    <row r="200" ht="35.15" customHeight="1"/>
    <row r="201" ht="35.15" customHeight="1"/>
    <row r="202" ht="35.15" customHeight="1"/>
    <row r="203" ht="35.15" customHeight="1"/>
    <row r="204" ht="35.15" customHeight="1"/>
    <row r="205" ht="35.15" customHeight="1"/>
    <row r="206" ht="35.15" customHeight="1"/>
    <row r="207" ht="35.15" customHeight="1"/>
    <row r="208" ht="35.15" customHeight="1"/>
    <row r="209" ht="35.15" customHeight="1"/>
    <row r="210" ht="35.15" customHeight="1"/>
    <row r="211" ht="35.15" customHeight="1"/>
    <row r="212" ht="35.15" customHeight="1"/>
    <row r="213" ht="35.15" customHeight="1"/>
    <row r="214" ht="35.15" customHeight="1"/>
    <row r="215" ht="35.15" customHeight="1"/>
    <row r="216" ht="35.15" customHeight="1"/>
    <row r="217" ht="35.15" customHeight="1"/>
    <row r="218" ht="35.15"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row r="358" ht="30" customHeight="1"/>
    <row r="359" ht="30" customHeight="1"/>
    <row r="360" ht="30" customHeight="1"/>
    <row r="361" ht="30" customHeight="1"/>
    <row r="362" ht="30" customHeight="1"/>
    <row r="363" ht="30" customHeight="1"/>
    <row r="364" ht="30" customHeight="1"/>
    <row r="365" ht="30" customHeight="1"/>
    <row r="366" ht="30" customHeight="1"/>
    <row r="367" ht="30" customHeight="1"/>
    <row r="368" ht="30" customHeight="1"/>
    <row r="369" ht="30" customHeight="1"/>
    <row r="370" ht="30" customHeight="1"/>
    <row r="371" ht="30" customHeight="1"/>
    <row r="372" ht="30" customHeight="1"/>
    <row r="373" ht="30" customHeight="1"/>
    <row r="374" ht="30" customHeight="1"/>
    <row r="375" ht="30" customHeight="1"/>
    <row r="376" ht="30" customHeight="1"/>
    <row r="377" ht="30" customHeight="1"/>
    <row r="378" ht="30" customHeight="1"/>
    <row r="379" ht="30" customHeight="1"/>
    <row r="380" ht="30" customHeight="1"/>
    <row r="381" ht="30" customHeight="1"/>
    <row r="382" ht="30" customHeight="1"/>
    <row r="383" ht="30" customHeight="1"/>
    <row r="384" ht="30" customHeight="1"/>
    <row r="385" ht="30" customHeight="1"/>
    <row r="386" ht="30" customHeight="1"/>
    <row r="387" ht="30" customHeight="1"/>
    <row r="388" ht="30" customHeight="1"/>
    <row r="389" ht="30" customHeight="1"/>
    <row r="390" ht="30" customHeight="1"/>
    <row r="391" ht="30" customHeight="1"/>
    <row r="392" ht="30" customHeight="1"/>
    <row r="393" ht="30" customHeight="1"/>
    <row r="394" ht="30" customHeight="1"/>
    <row r="395" ht="30" customHeight="1"/>
    <row r="396" ht="30" customHeight="1"/>
    <row r="397" ht="30" customHeight="1"/>
    <row r="398" ht="30" customHeight="1"/>
    <row r="399" ht="30" customHeight="1"/>
    <row r="400" ht="30" customHeight="1"/>
    <row r="401" ht="30" customHeight="1"/>
    <row r="402" ht="30" customHeight="1"/>
    <row r="403" ht="30" customHeight="1"/>
    <row r="404" ht="30" customHeight="1"/>
    <row r="405" ht="30" customHeight="1"/>
    <row r="406" ht="30" customHeight="1"/>
    <row r="407" ht="30" customHeight="1"/>
    <row r="408" ht="30" customHeight="1"/>
    <row r="409" ht="30" customHeight="1"/>
    <row r="410" ht="30" customHeight="1"/>
    <row r="411" ht="30" customHeight="1"/>
    <row r="412" ht="30" customHeight="1"/>
    <row r="413" ht="30" customHeight="1"/>
    <row r="414" ht="30" customHeight="1"/>
    <row r="415" ht="30" customHeight="1"/>
    <row r="416" ht="30" customHeight="1"/>
    <row r="417" ht="30" customHeight="1"/>
    <row r="418" ht="30" customHeight="1"/>
    <row r="419" ht="30" customHeight="1"/>
    <row r="420" ht="30" customHeight="1"/>
    <row r="421" ht="30" customHeight="1"/>
    <row r="422" ht="30" customHeight="1"/>
    <row r="423" ht="30" customHeight="1"/>
    <row r="424" ht="30" customHeight="1"/>
    <row r="425" ht="30" customHeight="1"/>
    <row r="426" ht="30" customHeight="1"/>
    <row r="427" ht="30" customHeight="1"/>
    <row r="428" ht="30" customHeight="1"/>
    <row r="429" ht="30" customHeight="1"/>
    <row r="430" ht="30" customHeight="1"/>
    <row r="431" ht="30" customHeight="1"/>
    <row r="432" ht="30" customHeight="1"/>
    <row r="433" ht="30" customHeight="1"/>
    <row r="434" ht="30" customHeight="1"/>
    <row r="435" ht="30" customHeight="1"/>
    <row r="436" ht="30" customHeight="1"/>
    <row r="437" ht="30" customHeight="1"/>
    <row r="438" ht="30" customHeight="1"/>
    <row r="439" ht="30" customHeight="1"/>
    <row r="440" ht="30" customHeight="1"/>
    <row r="441" ht="30" customHeight="1"/>
    <row r="442" ht="30" customHeight="1"/>
    <row r="443" ht="30" customHeight="1"/>
    <row r="444" ht="30" customHeight="1"/>
    <row r="445" ht="30" customHeight="1"/>
    <row r="446" ht="30" customHeight="1"/>
    <row r="447" ht="30" customHeight="1"/>
    <row r="448" ht="30" customHeight="1"/>
    <row r="449" ht="30" customHeight="1"/>
    <row r="450" ht="30" customHeight="1"/>
    <row r="451" ht="30" customHeight="1"/>
    <row r="452" ht="30" customHeight="1"/>
    <row r="453" ht="30" customHeight="1"/>
    <row r="454" ht="30" customHeight="1"/>
    <row r="455" ht="30" customHeight="1"/>
    <row r="456" ht="30" customHeight="1"/>
    <row r="457" ht="30" customHeight="1"/>
    <row r="458" ht="30" customHeight="1"/>
    <row r="459" ht="30" customHeight="1"/>
    <row r="460" ht="30" customHeight="1"/>
    <row r="461" ht="30" customHeight="1"/>
    <row r="462" ht="30" customHeight="1"/>
    <row r="463" ht="30" customHeight="1"/>
    <row r="464" ht="30" customHeight="1"/>
    <row r="465" ht="30" customHeight="1"/>
    <row r="466" ht="30" customHeight="1"/>
    <row r="467" ht="30" customHeight="1"/>
    <row r="468" ht="30" customHeight="1"/>
    <row r="469" ht="30" customHeight="1"/>
    <row r="470" ht="30" customHeight="1"/>
    <row r="471" ht="30" customHeight="1"/>
    <row r="472" ht="30" customHeight="1"/>
    <row r="473" ht="30" customHeight="1"/>
    <row r="474" ht="30" customHeight="1"/>
    <row r="475" ht="30" customHeight="1"/>
    <row r="476" ht="30" customHeight="1"/>
    <row r="477" ht="30" customHeight="1"/>
    <row r="478" ht="30" customHeight="1"/>
    <row r="479" ht="30" customHeight="1"/>
    <row r="480" ht="30" customHeight="1"/>
    <row r="481" ht="30" customHeight="1"/>
    <row r="482" ht="30" customHeight="1"/>
    <row r="483" ht="30" customHeight="1"/>
    <row r="484" ht="30" customHeight="1"/>
    <row r="485" ht="30" customHeight="1"/>
    <row r="486" ht="30" customHeight="1"/>
    <row r="487" ht="30" customHeight="1"/>
    <row r="488" ht="30" customHeight="1"/>
    <row r="489" ht="30" customHeight="1"/>
    <row r="490" ht="30" customHeight="1"/>
    <row r="491" ht="30" customHeight="1"/>
    <row r="492" ht="30" customHeight="1"/>
    <row r="493" ht="30" customHeight="1"/>
    <row r="494" ht="30" customHeight="1"/>
    <row r="495" ht="30" customHeight="1"/>
    <row r="496" ht="30" customHeight="1"/>
    <row r="497" ht="30" customHeight="1"/>
    <row r="498" ht="30" customHeight="1"/>
    <row r="499" ht="30" customHeight="1"/>
    <row r="500" ht="30" customHeight="1"/>
    <row r="501" ht="30" customHeight="1"/>
    <row r="502" ht="30" customHeight="1"/>
    <row r="503" ht="30" customHeight="1"/>
    <row r="504" ht="30" customHeight="1"/>
    <row r="505" ht="30" customHeight="1"/>
    <row r="506" ht="30" customHeight="1"/>
    <row r="507" ht="30" customHeight="1"/>
    <row r="508" ht="30" customHeight="1"/>
    <row r="509" ht="30" customHeight="1"/>
    <row r="510" ht="30" customHeight="1"/>
    <row r="511" ht="30" customHeight="1"/>
    <row r="512" ht="30" customHeight="1"/>
    <row r="513" ht="30" customHeight="1"/>
    <row r="514" ht="30" customHeight="1"/>
    <row r="515" ht="30" customHeight="1"/>
    <row r="516" ht="30" customHeight="1"/>
    <row r="517" ht="30" customHeight="1"/>
    <row r="518" ht="30" customHeight="1"/>
    <row r="519" ht="30" customHeight="1"/>
    <row r="520" ht="30" customHeight="1"/>
    <row r="521" ht="30" customHeight="1"/>
    <row r="522" ht="30" customHeight="1"/>
    <row r="523" ht="30" customHeight="1"/>
    <row r="524" ht="30" customHeight="1"/>
    <row r="525" ht="30" customHeight="1"/>
    <row r="526" ht="30" customHeight="1"/>
    <row r="527" ht="30" customHeight="1"/>
    <row r="528" ht="30" customHeight="1"/>
    <row r="529" ht="30" customHeight="1"/>
    <row r="530" ht="30" customHeight="1"/>
    <row r="531" ht="30" customHeight="1"/>
    <row r="532" ht="30" customHeight="1"/>
    <row r="533" ht="30" customHeight="1"/>
    <row r="534" ht="30" customHeight="1"/>
    <row r="535" ht="30" customHeight="1"/>
    <row r="536" ht="30" customHeight="1"/>
    <row r="537" ht="30" customHeight="1"/>
    <row r="538" ht="30" customHeight="1"/>
    <row r="539" ht="30" customHeight="1"/>
    <row r="540" ht="30" customHeight="1"/>
    <row r="541" ht="30" customHeight="1"/>
    <row r="542" ht="30" customHeight="1"/>
    <row r="543" ht="30" customHeight="1"/>
    <row r="544" ht="30" customHeight="1"/>
    <row r="545" ht="30" customHeight="1"/>
    <row r="546" ht="30" customHeight="1"/>
    <row r="547" ht="30" customHeight="1"/>
    <row r="548" ht="30" customHeight="1"/>
    <row r="549" ht="30" customHeight="1"/>
    <row r="550" ht="30" customHeight="1"/>
    <row r="551" ht="30" customHeight="1"/>
    <row r="552" ht="30" customHeight="1"/>
    <row r="553" ht="30" customHeight="1"/>
    <row r="554" ht="30" customHeight="1"/>
    <row r="555" ht="30" customHeight="1"/>
    <row r="556" ht="30" customHeight="1"/>
    <row r="557" ht="30" customHeight="1"/>
    <row r="558" ht="30" customHeight="1"/>
    <row r="559" ht="30" customHeight="1"/>
    <row r="560" ht="30" customHeight="1"/>
    <row r="561" ht="30" customHeight="1"/>
    <row r="562" ht="30" customHeight="1"/>
    <row r="563" ht="30" customHeight="1"/>
    <row r="564" ht="30" customHeight="1"/>
    <row r="565" ht="30" customHeight="1"/>
    <row r="566" ht="30" customHeight="1"/>
    <row r="567" ht="30" customHeight="1"/>
    <row r="568" ht="30" customHeight="1"/>
    <row r="569" ht="30" customHeight="1"/>
    <row r="570" ht="30" customHeight="1"/>
    <row r="571" ht="30" customHeight="1"/>
    <row r="572" ht="30" customHeight="1"/>
    <row r="573" ht="30" customHeight="1"/>
    <row r="574" ht="30" customHeight="1"/>
    <row r="575" ht="30" customHeight="1"/>
    <row r="576" ht="30" customHeight="1"/>
    <row r="577" ht="30" customHeight="1"/>
    <row r="578" ht="30" customHeight="1"/>
    <row r="579" ht="30" customHeight="1"/>
    <row r="580" ht="30" customHeight="1"/>
    <row r="581" ht="30" customHeight="1"/>
    <row r="582" ht="30" customHeight="1"/>
    <row r="583" ht="30" customHeight="1"/>
    <row r="584" ht="30" customHeight="1"/>
    <row r="585" ht="30" customHeight="1"/>
    <row r="586" ht="30" customHeight="1"/>
    <row r="587" ht="30" customHeight="1"/>
    <row r="588" ht="30" customHeight="1"/>
  </sheetData>
  <mergeCells count="4">
    <mergeCell ref="A3:A4"/>
    <mergeCell ref="B3:E3"/>
    <mergeCell ref="F3:I3"/>
    <mergeCell ref="J3:M3"/>
  </mergeCells>
  <phoneticPr fontId="1"/>
  <printOptions horizontalCentered="1" gridLinesSet="0"/>
  <pageMargins left="0.59055118110236227" right="0.59055118110236227" top="0.78740157480314965" bottom="0.78740157480314965" header="0.70866141732283472" footer="0.70866141732283472"/>
  <pageSetup paperSize="9" scale="48"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73FFC-03FF-4518-8683-86562BD4C03F}">
  <sheetPr transitionEvaluation="1"/>
  <dimension ref="A1:N588"/>
  <sheetViews>
    <sheetView showZeros="0" view="pageBreakPreview" zoomScale="40" zoomScaleNormal="75" zoomScaleSheetLayoutView="40" workbookViewId="0">
      <pane xSplit="1" ySplit="4" topLeftCell="B5" activePane="bottomRight" state="frozen"/>
      <selection pane="topRight" activeCell="B1" sqref="B1"/>
      <selection pane="bottomLeft" activeCell="A5" sqref="A5"/>
      <selection pane="bottomRight" activeCell="E34" sqref="E34"/>
    </sheetView>
  </sheetViews>
  <sheetFormatPr defaultColWidth="11.54296875" defaultRowHeight="22" customHeight="1"/>
  <cols>
    <col min="1" max="1" width="22.08984375" style="1457" customWidth="1"/>
    <col min="2" max="13" width="12.54296875" style="1457" customWidth="1"/>
    <col min="14" max="14" width="4.08984375" style="1457" customWidth="1"/>
    <col min="15" max="16384" width="11.54296875" style="1457"/>
  </cols>
  <sheetData>
    <row r="1" spans="1:14" ht="27" customHeight="1">
      <c r="A1" s="1395" t="s">
        <v>1705</v>
      </c>
      <c r="M1" s="1180" t="s">
        <v>315</v>
      </c>
    </row>
    <row r="2" spans="1:14" ht="22" customHeight="1" thickBot="1">
      <c r="A2" s="1458"/>
      <c r="B2" s="1458"/>
      <c r="C2" s="1458"/>
      <c r="D2" s="1458"/>
      <c r="E2" s="1458"/>
      <c r="F2" s="1458"/>
      <c r="G2" s="1458"/>
      <c r="H2" s="1458"/>
      <c r="J2" s="1344"/>
      <c r="K2" s="1458"/>
      <c r="L2" s="1458"/>
      <c r="M2" s="1457" t="s">
        <v>1697</v>
      </c>
    </row>
    <row r="3" spans="1:14" ht="35.15" customHeight="1">
      <c r="A3" s="4236" t="s">
        <v>339</v>
      </c>
      <c r="B3" s="4241" t="s">
        <v>1698</v>
      </c>
      <c r="C3" s="4242"/>
      <c r="D3" s="4242"/>
      <c r="E3" s="4243"/>
      <c r="F3" s="4241" t="s">
        <v>1699</v>
      </c>
      <c r="G3" s="4242"/>
      <c r="H3" s="4242"/>
      <c r="I3" s="4243"/>
      <c r="J3" s="4242" t="s">
        <v>1700</v>
      </c>
      <c r="K3" s="4242"/>
      <c r="L3" s="4242"/>
      <c r="M3" s="4243"/>
      <c r="N3" s="1478"/>
    </row>
    <row r="4" spans="1:14" ht="35.15" customHeight="1" thickBot="1">
      <c r="A4" s="4237"/>
      <c r="B4" s="1013" t="s">
        <v>306</v>
      </c>
      <c r="C4" s="1015" t="s">
        <v>1701</v>
      </c>
      <c r="D4" s="1479" t="s">
        <v>1702</v>
      </c>
      <c r="E4" s="1480" t="s">
        <v>1703</v>
      </c>
      <c r="F4" s="1013" t="s">
        <v>306</v>
      </c>
      <c r="G4" s="1015" t="s">
        <v>1701</v>
      </c>
      <c r="H4" s="1479" t="s">
        <v>1702</v>
      </c>
      <c r="I4" s="1480" t="s">
        <v>1703</v>
      </c>
      <c r="J4" s="1014" t="s">
        <v>306</v>
      </c>
      <c r="K4" s="1015" t="s">
        <v>1701</v>
      </c>
      <c r="L4" s="1479" t="s">
        <v>1702</v>
      </c>
      <c r="M4" s="1480" t="s">
        <v>1703</v>
      </c>
      <c r="N4" s="1478"/>
    </row>
    <row r="5" spans="1:14" s="1487" customFormat="1" ht="35.15" customHeight="1">
      <c r="A5" s="1462" t="s">
        <v>238</v>
      </c>
      <c r="B5" s="1481"/>
      <c r="C5" s="1482"/>
      <c r="D5" s="1483"/>
      <c r="E5" s="1484"/>
      <c r="F5" s="1481"/>
      <c r="G5" s="1482"/>
      <c r="H5" s="1483"/>
      <c r="I5" s="1484"/>
      <c r="J5" s="1485"/>
      <c r="K5" s="1482"/>
      <c r="L5" s="1483"/>
      <c r="M5" s="1484"/>
      <c r="N5" s="1486"/>
    </row>
    <row r="6" spans="1:14" s="1487" customFormat="1" ht="35.15" customHeight="1">
      <c r="A6" s="1466" t="s">
        <v>241</v>
      </c>
      <c r="B6" s="1488">
        <v>9160</v>
      </c>
      <c r="C6" s="1489">
        <v>0</v>
      </c>
      <c r="D6" s="1490">
        <v>0</v>
      </c>
      <c r="E6" s="1491">
        <v>9160</v>
      </c>
      <c r="F6" s="1488"/>
      <c r="G6" s="1489"/>
      <c r="H6" s="1490"/>
      <c r="I6" s="1491"/>
      <c r="J6" s="1492"/>
      <c r="K6" s="1489"/>
      <c r="L6" s="1490"/>
      <c r="M6" s="1491"/>
      <c r="N6" s="1486"/>
    </row>
    <row r="7" spans="1:14" s="1487" customFormat="1" ht="35.15" customHeight="1">
      <c r="A7" s="1466" t="s">
        <v>244</v>
      </c>
      <c r="B7" s="1488">
        <v>13250</v>
      </c>
      <c r="C7" s="1489"/>
      <c r="D7" s="1490"/>
      <c r="E7" s="1491">
        <v>13250</v>
      </c>
      <c r="F7" s="1488">
        <v>3000</v>
      </c>
      <c r="G7" s="1489"/>
      <c r="H7" s="1490"/>
      <c r="I7" s="1491">
        <v>3000</v>
      </c>
      <c r="J7" s="1492"/>
      <c r="K7" s="1489"/>
      <c r="L7" s="1490"/>
      <c r="M7" s="1491"/>
      <c r="N7" s="1486"/>
    </row>
    <row r="8" spans="1:14" s="1487" customFormat="1" ht="35.15" customHeight="1">
      <c r="A8" s="1466" t="s">
        <v>248</v>
      </c>
      <c r="B8" s="1488"/>
      <c r="C8" s="1489"/>
      <c r="D8" s="1490"/>
      <c r="E8" s="1491"/>
      <c r="F8" s="1488"/>
      <c r="G8" s="1489"/>
      <c r="H8" s="1490"/>
      <c r="I8" s="1491"/>
      <c r="J8" s="1492"/>
      <c r="K8" s="1489"/>
      <c r="L8" s="1490"/>
      <c r="M8" s="1491"/>
      <c r="N8" s="1486"/>
    </row>
    <row r="9" spans="1:14" s="1494" customFormat="1" ht="35.15" customHeight="1">
      <c r="A9" s="1466" t="s">
        <v>1</v>
      </c>
      <c r="B9" s="1488"/>
      <c r="C9" s="1489"/>
      <c r="D9" s="1490"/>
      <c r="E9" s="1491"/>
      <c r="F9" s="1488"/>
      <c r="G9" s="1489"/>
      <c r="H9" s="1490"/>
      <c r="I9" s="1491"/>
      <c r="J9" s="1492"/>
      <c r="K9" s="1489"/>
      <c r="L9" s="1490"/>
      <c r="M9" s="1491"/>
      <c r="N9" s="1493"/>
    </row>
    <row r="10" spans="1:14" s="1494" customFormat="1" ht="35.15" customHeight="1">
      <c r="A10" s="1466" t="s">
        <v>2</v>
      </c>
      <c r="B10" s="1488"/>
      <c r="C10" s="1489"/>
      <c r="D10" s="1490"/>
      <c r="E10" s="1491"/>
      <c r="F10" s="1488"/>
      <c r="G10" s="1489"/>
      <c r="H10" s="1490"/>
      <c r="I10" s="1491"/>
      <c r="J10" s="1492"/>
      <c r="K10" s="1489"/>
      <c r="L10" s="1490"/>
      <c r="M10" s="1491"/>
      <c r="N10" s="1493"/>
    </row>
    <row r="11" spans="1:14" ht="35.15" customHeight="1">
      <c r="A11" s="1466" t="s">
        <v>745</v>
      </c>
      <c r="B11" s="1488">
        <v>11630</v>
      </c>
      <c r="C11" s="1489"/>
      <c r="D11" s="1490"/>
      <c r="E11" s="1491">
        <v>11630</v>
      </c>
      <c r="F11" s="1488"/>
      <c r="G11" s="1489"/>
      <c r="H11" s="1490"/>
      <c r="I11" s="1491"/>
      <c r="J11" s="1492"/>
      <c r="K11" s="1489"/>
      <c r="L11" s="1490"/>
      <c r="M11" s="1491"/>
      <c r="N11" s="1478"/>
    </row>
    <row r="12" spans="1:14" ht="35.15" customHeight="1">
      <c r="A12" s="1466" t="s">
        <v>76</v>
      </c>
      <c r="B12" s="1488"/>
      <c r="C12" s="1489"/>
      <c r="D12" s="1490"/>
      <c r="E12" s="1491"/>
      <c r="F12" s="1488"/>
      <c r="G12" s="1489"/>
      <c r="H12" s="1490"/>
      <c r="I12" s="1491"/>
      <c r="J12" s="1492"/>
      <c r="K12" s="1489"/>
      <c r="L12" s="1490"/>
      <c r="M12" s="1491"/>
      <c r="N12" s="1478"/>
    </row>
    <row r="13" spans="1:14" ht="35.15" customHeight="1">
      <c r="A13" s="1466" t="s">
        <v>262</v>
      </c>
      <c r="B13" s="1488">
        <v>3470</v>
      </c>
      <c r="C13" s="1489">
        <v>1770</v>
      </c>
      <c r="D13" s="1490">
        <v>0</v>
      </c>
      <c r="E13" s="1491">
        <v>1700</v>
      </c>
      <c r="F13" s="1488">
        <v>1790</v>
      </c>
      <c r="G13" s="1489">
        <v>1770</v>
      </c>
      <c r="H13" s="1490">
        <v>0</v>
      </c>
      <c r="I13" s="1491">
        <v>20</v>
      </c>
      <c r="J13" s="1492">
        <v>0</v>
      </c>
      <c r="K13" s="1489">
        <v>0</v>
      </c>
      <c r="L13" s="1490">
        <v>0</v>
      </c>
      <c r="M13" s="1491">
        <v>0</v>
      </c>
      <c r="N13" s="1478"/>
    </row>
    <row r="14" spans="1:14" ht="35.15" customHeight="1">
      <c r="A14" s="1466" t="s">
        <v>265</v>
      </c>
      <c r="B14" s="1488">
        <v>16890</v>
      </c>
      <c r="C14" s="1489">
        <v>0</v>
      </c>
      <c r="D14" s="1490">
        <v>0</v>
      </c>
      <c r="E14" s="1491">
        <v>16890</v>
      </c>
      <c r="F14" s="1488">
        <v>10820</v>
      </c>
      <c r="G14" s="1489">
        <v>0</v>
      </c>
      <c r="H14" s="1490">
        <v>0</v>
      </c>
      <c r="I14" s="1491">
        <v>10820</v>
      </c>
      <c r="J14" s="1492">
        <v>480</v>
      </c>
      <c r="K14" s="1489">
        <v>0</v>
      </c>
      <c r="L14" s="1490">
        <v>0</v>
      </c>
      <c r="M14" s="1491">
        <v>480</v>
      </c>
      <c r="N14" s="1478"/>
    </row>
    <row r="15" spans="1:14" ht="35.15" customHeight="1">
      <c r="A15" s="1466" t="s">
        <v>267</v>
      </c>
      <c r="B15" s="1488">
        <v>12020</v>
      </c>
      <c r="C15" s="1489">
        <v>0</v>
      </c>
      <c r="D15" s="1490">
        <v>20</v>
      </c>
      <c r="E15" s="1491">
        <v>12000</v>
      </c>
      <c r="F15" s="1488">
        <v>0</v>
      </c>
      <c r="G15" s="1489">
        <v>0</v>
      </c>
      <c r="H15" s="1490">
        <v>0</v>
      </c>
      <c r="I15" s="1491">
        <v>0</v>
      </c>
      <c r="J15" s="1492">
        <v>1100</v>
      </c>
      <c r="K15" s="1489">
        <v>0</v>
      </c>
      <c r="L15" s="1490">
        <v>20</v>
      </c>
      <c r="M15" s="1491">
        <v>1080</v>
      </c>
      <c r="N15" s="1478"/>
    </row>
    <row r="16" spans="1:14" ht="35.15" customHeight="1">
      <c r="A16" s="1466" t="s">
        <v>269</v>
      </c>
      <c r="B16" s="1488">
        <v>9750</v>
      </c>
      <c r="C16" s="1489">
        <v>610</v>
      </c>
      <c r="D16" s="1490">
        <v>110</v>
      </c>
      <c r="E16" s="1491">
        <v>9030</v>
      </c>
      <c r="F16" s="1488">
        <v>9450</v>
      </c>
      <c r="G16" s="1489">
        <v>610</v>
      </c>
      <c r="H16" s="1490">
        <v>110</v>
      </c>
      <c r="I16" s="1491">
        <v>8730</v>
      </c>
      <c r="J16" s="1492">
        <v>0</v>
      </c>
      <c r="K16" s="1489">
        <v>0</v>
      </c>
      <c r="L16" s="1490">
        <v>0</v>
      </c>
      <c r="M16" s="1491">
        <v>0</v>
      </c>
      <c r="N16" s="1478"/>
    </row>
    <row r="17" spans="1:14" ht="35.15" customHeight="1">
      <c r="A17" s="1466" t="s">
        <v>271</v>
      </c>
      <c r="B17" s="1488">
        <v>17200</v>
      </c>
      <c r="C17" s="1489">
        <v>0</v>
      </c>
      <c r="D17" s="1490">
        <v>830</v>
      </c>
      <c r="E17" s="1491">
        <v>16370</v>
      </c>
      <c r="F17" s="1488">
        <v>9270</v>
      </c>
      <c r="G17" s="1489">
        <v>0</v>
      </c>
      <c r="H17" s="1490">
        <v>730</v>
      </c>
      <c r="I17" s="1491">
        <v>8540</v>
      </c>
      <c r="J17" s="1492">
        <v>0</v>
      </c>
      <c r="K17" s="1489">
        <v>0</v>
      </c>
      <c r="L17" s="1490">
        <v>0</v>
      </c>
      <c r="M17" s="1491">
        <v>0</v>
      </c>
      <c r="N17" s="1478"/>
    </row>
    <row r="18" spans="1:14" ht="35.15" customHeight="1">
      <c r="A18" s="1466" t="s">
        <v>272</v>
      </c>
      <c r="B18" s="1488">
        <v>6140</v>
      </c>
      <c r="C18" s="1489">
        <v>780</v>
      </c>
      <c r="D18" s="1490">
        <v>260</v>
      </c>
      <c r="E18" s="1491">
        <v>5100</v>
      </c>
      <c r="F18" s="1488">
        <v>6140</v>
      </c>
      <c r="G18" s="1489">
        <v>780</v>
      </c>
      <c r="H18" s="1490">
        <v>260</v>
      </c>
      <c r="I18" s="1491">
        <v>5100</v>
      </c>
      <c r="J18" s="1492">
        <v>0</v>
      </c>
      <c r="K18" s="1489">
        <v>0</v>
      </c>
      <c r="L18" s="1490">
        <v>0</v>
      </c>
      <c r="M18" s="1491">
        <v>0</v>
      </c>
      <c r="N18" s="1478"/>
    </row>
    <row r="19" spans="1:14" ht="35.15" customHeight="1">
      <c r="A19" s="1466" t="s">
        <v>273</v>
      </c>
      <c r="B19" s="1488"/>
      <c r="C19" s="1489"/>
      <c r="D19" s="1490"/>
      <c r="E19" s="1491"/>
      <c r="F19" s="1488"/>
      <c r="G19" s="1489"/>
      <c r="H19" s="1490"/>
      <c r="I19" s="1491"/>
      <c r="J19" s="1492"/>
      <c r="K19" s="1489"/>
      <c r="L19" s="1490"/>
      <c r="M19" s="1491"/>
      <c r="N19" s="1478"/>
    </row>
    <row r="20" spans="1:14" ht="35.15" customHeight="1">
      <c r="A20" s="1466" t="s">
        <v>275</v>
      </c>
      <c r="B20" s="1488">
        <v>7410</v>
      </c>
      <c r="C20" s="1489">
        <v>110</v>
      </c>
      <c r="D20" s="1490">
        <v>1470</v>
      </c>
      <c r="E20" s="1491">
        <v>5830</v>
      </c>
      <c r="F20" s="1488">
        <v>7410</v>
      </c>
      <c r="G20" s="1489">
        <v>110</v>
      </c>
      <c r="H20" s="1490">
        <v>1470</v>
      </c>
      <c r="I20" s="1491">
        <v>5830</v>
      </c>
      <c r="J20" s="1492">
        <v>0</v>
      </c>
      <c r="K20" s="1489">
        <v>0</v>
      </c>
      <c r="L20" s="1490">
        <v>0</v>
      </c>
      <c r="M20" s="1491">
        <v>0</v>
      </c>
      <c r="N20" s="1478"/>
    </row>
    <row r="21" spans="1:14" ht="35.15" customHeight="1">
      <c r="A21" s="1466" t="s">
        <v>1235</v>
      </c>
      <c r="B21" s="1488">
        <v>19620</v>
      </c>
      <c r="C21" s="1489">
        <v>940</v>
      </c>
      <c r="D21" s="1490">
        <v>0</v>
      </c>
      <c r="E21" s="1491">
        <v>18680</v>
      </c>
      <c r="F21" s="1488">
        <v>19620</v>
      </c>
      <c r="G21" s="1489">
        <v>940</v>
      </c>
      <c r="H21" s="1490">
        <v>0</v>
      </c>
      <c r="I21" s="1491">
        <v>18680</v>
      </c>
      <c r="J21" s="1492">
        <v>0</v>
      </c>
      <c r="K21" s="1489">
        <v>0</v>
      </c>
      <c r="L21" s="1490">
        <v>0</v>
      </c>
      <c r="M21" s="1491">
        <v>0</v>
      </c>
      <c r="N21" s="1478"/>
    </row>
    <row r="22" spans="1:14" ht="35.15" customHeight="1">
      <c r="A22" s="1466" t="s">
        <v>280</v>
      </c>
      <c r="B22" s="1488">
        <v>4770</v>
      </c>
      <c r="C22" s="1489">
        <v>0</v>
      </c>
      <c r="D22" s="1490">
        <v>0</v>
      </c>
      <c r="E22" s="1491">
        <v>4770</v>
      </c>
      <c r="F22" s="1488">
        <v>4770</v>
      </c>
      <c r="G22" s="1489">
        <v>0</v>
      </c>
      <c r="H22" s="1490">
        <v>0</v>
      </c>
      <c r="I22" s="1491">
        <v>4770</v>
      </c>
      <c r="J22" s="1492">
        <v>0</v>
      </c>
      <c r="K22" s="1489">
        <v>0</v>
      </c>
      <c r="L22" s="1490">
        <v>0</v>
      </c>
      <c r="M22" s="1491">
        <v>0</v>
      </c>
      <c r="N22" s="1478"/>
    </row>
    <row r="23" spans="1:14" ht="35.15" customHeight="1">
      <c r="A23" s="1466" t="s">
        <v>465</v>
      </c>
      <c r="B23" s="1488">
        <v>53680</v>
      </c>
      <c r="C23" s="1489">
        <v>1410</v>
      </c>
      <c r="D23" s="1490"/>
      <c r="E23" s="1491">
        <v>52270</v>
      </c>
      <c r="F23" s="1488">
        <v>42300</v>
      </c>
      <c r="G23" s="1489">
        <v>1410</v>
      </c>
      <c r="H23" s="1490"/>
      <c r="I23" s="1491">
        <v>40890</v>
      </c>
      <c r="J23" s="1492">
        <v>11380</v>
      </c>
      <c r="K23" s="1489"/>
      <c r="L23" s="1490"/>
      <c r="M23" s="1491">
        <v>11380</v>
      </c>
      <c r="N23" s="1478"/>
    </row>
    <row r="24" spans="1:14" ht="35.15" customHeight="1">
      <c r="A24" s="1466" t="s">
        <v>283</v>
      </c>
      <c r="B24" s="1488">
        <v>24820</v>
      </c>
      <c r="C24" s="1489">
        <v>0</v>
      </c>
      <c r="D24" s="1490">
        <v>3110</v>
      </c>
      <c r="E24" s="1491">
        <v>21710</v>
      </c>
      <c r="F24" s="1488">
        <v>17130</v>
      </c>
      <c r="G24" s="1489">
        <v>0</v>
      </c>
      <c r="H24" s="1490">
        <v>1400</v>
      </c>
      <c r="I24" s="1491">
        <v>15730</v>
      </c>
      <c r="J24" s="1492">
        <v>7690</v>
      </c>
      <c r="K24" s="1489">
        <v>0</v>
      </c>
      <c r="L24" s="1490">
        <v>1710</v>
      </c>
      <c r="M24" s="1491">
        <v>5980</v>
      </c>
      <c r="N24" s="1478"/>
    </row>
    <row r="25" spans="1:14" ht="35.15" customHeight="1">
      <c r="A25" s="1466" t="s">
        <v>285</v>
      </c>
      <c r="B25" s="1488"/>
      <c r="C25" s="1489"/>
      <c r="D25" s="1490"/>
      <c r="E25" s="1491"/>
      <c r="F25" s="1488">
        <v>0</v>
      </c>
      <c r="G25" s="1489"/>
      <c r="H25" s="1490"/>
      <c r="I25" s="1491"/>
      <c r="J25" s="1492"/>
      <c r="K25" s="1489"/>
      <c r="L25" s="1490"/>
      <c r="M25" s="1491"/>
      <c r="N25" s="1478"/>
    </row>
    <row r="26" spans="1:14" ht="35.15" customHeight="1">
      <c r="A26" s="1466" t="s">
        <v>286</v>
      </c>
      <c r="B26" s="1488">
        <v>12630</v>
      </c>
      <c r="C26" s="1489">
        <v>0</v>
      </c>
      <c r="D26" s="1490">
        <v>0</v>
      </c>
      <c r="E26" s="1491">
        <v>12630</v>
      </c>
      <c r="F26" s="1488">
        <v>12630</v>
      </c>
      <c r="G26" s="1489">
        <v>0</v>
      </c>
      <c r="H26" s="1490">
        <v>0</v>
      </c>
      <c r="I26" s="1491">
        <v>12630</v>
      </c>
      <c r="J26" s="1492">
        <v>0</v>
      </c>
      <c r="K26" s="1489">
        <v>0</v>
      </c>
      <c r="L26" s="1490">
        <v>0</v>
      </c>
      <c r="M26" s="1491">
        <v>0</v>
      </c>
      <c r="N26" s="1478"/>
    </row>
    <row r="27" spans="1:14" ht="35.15" customHeight="1">
      <c r="A27" s="1466" t="s">
        <v>409</v>
      </c>
      <c r="B27" s="1488"/>
      <c r="C27" s="1489"/>
      <c r="D27" s="1490"/>
      <c r="E27" s="1491"/>
      <c r="F27" s="1488"/>
      <c r="G27" s="1489"/>
      <c r="H27" s="1490"/>
      <c r="I27" s="1491"/>
      <c r="J27" s="1492"/>
      <c r="K27" s="1489"/>
      <c r="L27" s="1490"/>
      <c r="M27" s="1491"/>
      <c r="N27" s="1478"/>
    </row>
    <row r="28" spans="1:14" ht="35.15" customHeight="1">
      <c r="A28" s="1466" t="s">
        <v>80</v>
      </c>
      <c r="B28" s="1488"/>
      <c r="C28" s="1489"/>
      <c r="D28" s="1490"/>
      <c r="E28" s="1491"/>
      <c r="F28" s="1488"/>
      <c r="G28" s="1489"/>
      <c r="H28" s="1490"/>
      <c r="I28" s="1491"/>
      <c r="J28" s="1492"/>
      <c r="K28" s="1489"/>
      <c r="L28" s="1490"/>
      <c r="M28" s="1491"/>
      <c r="N28" s="1478"/>
    </row>
    <row r="29" spans="1:14" ht="35.15" customHeight="1">
      <c r="A29" s="1466" t="s">
        <v>81</v>
      </c>
      <c r="B29" s="1488"/>
      <c r="C29" s="1489"/>
      <c r="D29" s="1490"/>
      <c r="E29" s="1491"/>
      <c r="F29" s="1488"/>
      <c r="G29" s="1489"/>
      <c r="H29" s="1490"/>
      <c r="I29" s="1491"/>
      <c r="J29" s="1492"/>
      <c r="K29" s="1489"/>
      <c r="L29" s="1490"/>
      <c r="M29" s="1491"/>
      <c r="N29" s="1478"/>
    </row>
    <row r="30" spans="1:14" ht="35.15" customHeight="1">
      <c r="A30" s="1466" t="s">
        <v>292</v>
      </c>
      <c r="B30" s="1488">
        <v>27590</v>
      </c>
      <c r="C30" s="1489">
        <v>240</v>
      </c>
      <c r="D30" s="1490">
        <v>6470</v>
      </c>
      <c r="E30" s="1491">
        <v>20880</v>
      </c>
      <c r="F30" s="1488">
        <v>11890</v>
      </c>
      <c r="G30" s="1489">
        <v>0</v>
      </c>
      <c r="H30" s="1490">
        <v>0</v>
      </c>
      <c r="I30" s="1491">
        <v>11890</v>
      </c>
      <c r="J30" s="1492"/>
      <c r="K30" s="1489"/>
      <c r="L30" s="1490"/>
      <c r="M30" s="1491"/>
      <c r="N30" s="1478"/>
    </row>
    <row r="31" spans="1:14" ht="35.15" customHeight="1">
      <c r="A31" s="1466" t="s">
        <v>1704</v>
      </c>
      <c r="B31" s="1488"/>
      <c r="C31" s="1489"/>
      <c r="D31" s="1490"/>
      <c r="E31" s="1491"/>
      <c r="F31" s="1488"/>
      <c r="G31" s="1489"/>
      <c r="H31" s="1490"/>
      <c r="I31" s="1491"/>
      <c r="J31" s="1492"/>
      <c r="K31" s="1489"/>
      <c r="L31" s="1490"/>
      <c r="M31" s="1491"/>
      <c r="N31" s="1478"/>
    </row>
    <row r="32" spans="1:14" ht="35.15" customHeight="1">
      <c r="A32" s="1466" t="s">
        <v>330</v>
      </c>
      <c r="B32" s="1488"/>
      <c r="C32" s="1489"/>
      <c r="D32" s="1490"/>
      <c r="E32" s="1491"/>
      <c r="F32" s="1488"/>
      <c r="G32" s="1489"/>
      <c r="H32" s="1490"/>
      <c r="I32" s="1491"/>
      <c r="J32" s="1492"/>
      <c r="K32" s="1489"/>
      <c r="L32" s="1490"/>
      <c r="M32" s="1491"/>
      <c r="N32" s="1478"/>
    </row>
    <row r="33" spans="1:14" ht="35.15" customHeight="1">
      <c r="A33" s="1466" t="s">
        <v>298</v>
      </c>
      <c r="B33" s="1488">
        <v>6920</v>
      </c>
      <c r="C33" s="1489">
        <v>0</v>
      </c>
      <c r="D33" s="1490">
        <v>610</v>
      </c>
      <c r="E33" s="1491">
        <v>6310</v>
      </c>
      <c r="F33" s="1488">
        <v>6920</v>
      </c>
      <c r="G33" s="1489">
        <v>0</v>
      </c>
      <c r="H33" s="1490">
        <v>610</v>
      </c>
      <c r="I33" s="1491">
        <v>6310</v>
      </c>
      <c r="J33" s="1492">
        <v>0</v>
      </c>
      <c r="K33" s="1489">
        <v>0</v>
      </c>
      <c r="L33" s="1490">
        <v>0</v>
      </c>
      <c r="M33" s="1491">
        <v>0</v>
      </c>
      <c r="N33" s="1478"/>
    </row>
    <row r="34" spans="1:14" ht="35.15" customHeight="1">
      <c r="A34" s="1466" t="s">
        <v>299</v>
      </c>
      <c r="B34" s="1488">
        <v>4400</v>
      </c>
      <c r="C34" s="1489">
        <v>0</v>
      </c>
      <c r="D34" s="1490">
        <v>0</v>
      </c>
      <c r="E34" s="1491">
        <v>4400</v>
      </c>
      <c r="F34" s="1488">
        <v>4400</v>
      </c>
      <c r="G34" s="1489"/>
      <c r="H34" s="1490"/>
      <c r="I34" s="1491">
        <v>4400</v>
      </c>
      <c r="J34" s="1492"/>
      <c r="K34" s="1489"/>
      <c r="L34" s="1490"/>
      <c r="M34" s="1491"/>
      <c r="N34" s="1478"/>
    </row>
    <row r="35" spans="1:14" s="1487" customFormat="1" ht="35.15" customHeight="1">
      <c r="A35" s="1466" t="s">
        <v>331</v>
      </c>
      <c r="B35" s="1488">
        <v>32060</v>
      </c>
      <c r="C35" s="1489">
        <v>0</v>
      </c>
      <c r="D35" s="1490">
        <v>0</v>
      </c>
      <c r="E35" s="1491">
        <v>32060</v>
      </c>
      <c r="F35" s="1488">
        <v>32060</v>
      </c>
      <c r="G35" s="1489">
        <v>0</v>
      </c>
      <c r="H35" s="1490">
        <v>0</v>
      </c>
      <c r="I35" s="1491">
        <v>32060</v>
      </c>
      <c r="J35" s="1492">
        <v>0</v>
      </c>
      <c r="K35" s="1489">
        <v>0</v>
      </c>
      <c r="L35" s="1490">
        <v>0</v>
      </c>
      <c r="M35" s="1491">
        <v>0</v>
      </c>
      <c r="N35" s="1486"/>
    </row>
    <row r="36" spans="1:14" s="1487" customFormat="1" ht="35.15" customHeight="1" thickBot="1">
      <c r="A36" s="1013" t="s">
        <v>304</v>
      </c>
      <c r="B36" s="1495"/>
      <c r="C36" s="1496"/>
      <c r="D36" s="1497"/>
      <c r="E36" s="1498"/>
      <c r="F36" s="1495"/>
      <c r="G36" s="1496"/>
      <c r="H36" s="1497"/>
      <c r="I36" s="1498"/>
      <c r="J36" s="1499"/>
      <c r="K36" s="1496"/>
      <c r="L36" s="1497"/>
      <c r="M36" s="1498"/>
      <c r="N36" s="1486"/>
    </row>
    <row r="37" spans="1:14" ht="35.15" customHeight="1" thickBot="1">
      <c r="A37" s="1474" t="s">
        <v>306</v>
      </c>
      <c r="B37" s="1500">
        <f>SUM(B5:B36)</f>
        <v>293410</v>
      </c>
      <c r="C37" s="1501">
        <f>SUM(C5:C36)</f>
        <v>5860</v>
      </c>
      <c r="D37" s="1502">
        <f t="shared" ref="D37:L37" si="0">SUM(D5:D36)</f>
        <v>12880</v>
      </c>
      <c r="E37" s="1503">
        <f t="shared" si="0"/>
        <v>274670</v>
      </c>
      <c r="F37" s="1500">
        <f t="shared" si="0"/>
        <v>199600</v>
      </c>
      <c r="G37" s="1501">
        <f t="shared" si="0"/>
        <v>5620</v>
      </c>
      <c r="H37" s="1502">
        <f t="shared" si="0"/>
        <v>4580</v>
      </c>
      <c r="I37" s="1503">
        <f t="shared" si="0"/>
        <v>189400</v>
      </c>
      <c r="J37" s="1504">
        <f t="shared" si="0"/>
        <v>20650</v>
      </c>
      <c r="K37" s="1501">
        <f t="shared" si="0"/>
        <v>0</v>
      </c>
      <c r="L37" s="1502">
        <f t="shared" si="0"/>
        <v>1730</v>
      </c>
      <c r="M37" s="1503">
        <f>SUM(M5:M36)</f>
        <v>18920</v>
      </c>
      <c r="N37" s="1478"/>
    </row>
    <row r="38" spans="1:14" ht="35.15" customHeight="1"/>
    <row r="39" spans="1:14" ht="35.15" customHeight="1"/>
    <row r="40" spans="1:14" ht="35.15" customHeight="1"/>
    <row r="41" spans="1:14" ht="35.15" customHeight="1"/>
    <row r="42" spans="1:14" ht="35.15" customHeight="1"/>
    <row r="43" spans="1:14" ht="35.15" customHeight="1"/>
    <row r="44" spans="1:14" ht="35.15" customHeight="1"/>
    <row r="45" spans="1:14" ht="35.15" customHeight="1"/>
    <row r="46" spans="1:14" ht="35.15" customHeight="1"/>
    <row r="47" spans="1:14" ht="35.15" customHeight="1"/>
    <row r="48" spans="1:14" ht="35.15" customHeight="1"/>
    <row r="49" ht="35.15" customHeight="1"/>
    <row r="50" ht="35.15" customHeight="1"/>
    <row r="51" ht="35.15" customHeight="1"/>
    <row r="52" ht="35.15" customHeight="1"/>
    <row r="53" ht="35.15" customHeight="1"/>
    <row r="54" ht="35.15" customHeight="1"/>
    <row r="55" ht="35.15" customHeight="1"/>
    <row r="56" ht="35.15" customHeight="1"/>
    <row r="57" ht="35.15" customHeight="1"/>
    <row r="58" ht="35.15" customHeight="1"/>
    <row r="59" ht="35.15" customHeight="1"/>
    <row r="60" ht="35.15" customHeight="1"/>
    <row r="61" ht="35.15" customHeight="1"/>
    <row r="62" ht="35.15" customHeight="1"/>
    <row r="63" ht="35.15" customHeight="1"/>
    <row r="64" ht="35.15" customHeight="1"/>
    <row r="65" ht="35.15" customHeight="1"/>
    <row r="66" ht="35.15" customHeight="1"/>
    <row r="67" ht="35.15" customHeight="1"/>
    <row r="68" ht="35.15" customHeight="1"/>
    <row r="69" ht="35.15" customHeight="1"/>
    <row r="70" ht="35.15" customHeight="1"/>
    <row r="71" ht="35.15" customHeight="1"/>
    <row r="72" ht="35.15" customHeight="1"/>
    <row r="73" ht="35.15" customHeight="1"/>
    <row r="74" ht="35.15" customHeight="1"/>
    <row r="75" ht="35.15" customHeight="1"/>
    <row r="76" ht="35.15" customHeight="1"/>
    <row r="77" ht="35.15" customHeight="1"/>
    <row r="78" ht="35.15" customHeight="1"/>
    <row r="79" ht="35.15" customHeight="1"/>
    <row r="80" ht="35.15" customHeight="1"/>
    <row r="81" ht="35.15" customHeight="1"/>
    <row r="82" ht="35.15" customHeight="1"/>
    <row r="83" ht="35.15" customHeight="1"/>
    <row r="84" ht="35.15" customHeight="1"/>
    <row r="85" ht="35.15" customHeight="1"/>
    <row r="86" ht="35.15" customHeight="1"/>
    <row r="87" ht="35.15" customHeight="1"/>
    <row r="88" ht="35.15" customHeight="1"/>
    <row r="89" ht="35.15" customHeight="1"/>
    <row r="90" ht="35.15" customHeight="1"/>
    <row r="91" ht="35.15" customHeight="1"/>
    <row r="92" ht="35.15" customHeight="1"/>
    <row r="93" ht="35.15" customHeight="1"/>
    <row r="94" ht="35.15" customHeight="1"/>
    <row r="95" ht="35.15" customHeight="1"/>
    <row r="96" ht="35.15" customHeight="1"/>
    <row r="97" ht="35.15" customHeight="1"/>
    <row r="98" ht="35.15" customHeight="1"/>
    <row r="99" ht="35.15" customHeight="1"/>
    <row r="100" ht="35.15" customHeight="1"/>
    <row r="101" ht="35.15" customHeight="1"/>
    <row r="102" ht="35.15" customHeight="1"/>
    <row r="103" ht="35.15" customHeight="1"/>
    <row r="104" ht="35.15" customHeight="1"/>
    <row r="105" ht="35.15" customHeight="1"/>
    <row r="106" ht="35.15" customHeight="1"/>
    <row r="107" ht="35.15" customHeight="1"/>
    <row r="108" ht="35.15" customHeight="1"/>
    <row r="109" ht="35.15" customHeight="1"/>
    <row r="110" ht="35.15" customHeight="1"/>
    <row r="111" ht="35.15" customHeight="1"/>
    <row r="112" ht="35.15" customHeight="1"/>
    <row r="113" ht="35.15" customHeight="1"/>
    <row r="114" ht="35.15" customHeight="1"/>
    <row r="115" ht="35.15" customHeight="1"/>
    <row r="116" ht="35.15" customHeight="1"/>
    <row r="117" ht="35.15" customHeight="1"/>
    <row r="118" ht="35.15" customHeight="1"/>
    <row r="119" ht="35.15" customHeight="1"/>
    <row r="120" ht="35.15" customHeight="1"/>
    <row r="121" ht="35.15" customHeight="1"/>
    <row r="122" ht="35.15" customHeight="1"/>
    <row r="123" ht="35.15" customHeight="1"/>
    <row r="124" ht="35.15" customHeight="1"/>
    <row r="125" ht="35.15" customHeight="1"/>
    <row r="126" ht="35.15" customHeight="1"/>
    <row r="127" ht="35.15" customHeight="1"/>
    <row r="128" ht="35.15" customHeight="1"/>
    <row r="129" ht="35.15" customHeight="1"/>
    <row r="130" ht="35.15" customHeight="1"/>
    <row r="131" ht="35.15" customHeight="1"/>
    <row r="132" ht="35.15" customHeight="1"/>
    <row r="133" ht="35.15" customHeight="1"/>
    <row r="134" ht="35.15" customHeight="1"/>
    <row r="135" ht="35.15" customHeight="1"/>
    <row r="136" ht="35.15" customHeight="1"/>
    <row r="137" ht="35.15" customHeight="1"/>
    <row r="138" ht="35.15" customHeight="1"/>
    <row r="139" ht="35.15" customHeight="1"/>
    <row r="140" ht="35.15" customHeight="1"/>
    <row r="141" ht="35.15" customHeight="1"/>
    <row r="142" ht="35.15" customHeight="1"/>
    <row r="143" ht="35.15" customHeight="1"/>
    <row r="144" ht="35.15" customHeight="1"/>
    <row r="145" ht="35.15" customHeight="1"/>
    <row r="146" ht="35.15" customHeight="1"/>
    <row r="147" ht="35.15" customHeight="1"/>
    <row r="148" ht="35.15" customHeight="1"/>
    <row r="149" ht="35.15" customHeight="1"/>
    <row r="150" ht="35.15" customHeight="1"/>
    <row r="151" ht="35.15" customHeight="1"/>
    <row r="152" ht="35.15" customHeight="1"/>
    <row r="153" ht="35.15" customHeight="1"/>
    <row r="154" ht="35.15" customHeight="1"/>
    <row r="155" ht="35.15" customHeight="1"/>
    <row r="156" ht="35.15" customHeight="1"/>
    <row r="157" ht="35.15" customHeight="1"/>
    <row r="158" ht="35.15" customHeight="1"/>
    <row r="159" ht="35.15" customHeight="1"/>
    <row r="160" ht="35.15" customHeight="1"/>
    <row r="161" ht="35.15" customHeight="1"/>
    <row r="162" ht="35.15" customHeight="1"/>
    <row r="163" ht="35.15" customHeight="1"/>
    <row r="164" ht="35.15" customHeight="1"/>
    <row r="165" ht="35.15" customHeight="1"/>
    <row r="166" ht="35.15" customHeight="1"/>
    <row r="167" ht="35.15" customHeight="1"/>
    <row r="168" ht="35.15" customHeight="1"/>
    <row r="169" ht="35.15" customHeight="1"/>
    <row r="170" ht="35.15" customHeight="1"/>
    <row r="171" ht="35.15" customHeight="1"/>
    <row r="172" ht="35.15" customHeight="1"/>
    <row r="173" ht="35.15" customHeight="1"/>
    <row r="174" ht="35.15" customHeight="1"/>
    <row r="175" ht="35.15" customHeight="1"/>
    <row r="176" ht="35.15" customHeight="1"/>
    <row r="177" ht="35.15" customHeight="1"/>
    <row r="178" ht="35.15" customHeight="1"/>
    <row r="179" ht="35.15" customHeight="1"/>
    <row r="180" ht="35.15" customHeight="1"/>
    <row r="181" ht="35.15" customHeight="1"/>
    <row r="182" ht="35.15" customHeight="1"/>
    <row r="183" ht="35.15" customHeight="1"/>
    <row r="184" ht="35.15" customHeight="1"/>
    <row r="185" ht="35.15" customHeight="1"/>
    <row r="186" ht="35.15" customHeight="1"/>
    <row r="187" ht="35.15" customHeight="1"/>
    <row r="188" ht="35.15" customHeight="1"/>
    <row r="189" ht="35.15" customHeight="1"/>
    <row r="190" ht="35.15" customHeight="1"/>
    <row r="191" ht="35.15" customHeight="1"/>
    <row r="192" ht="35.15" customHeight="1"/>
    <row r="193" ht="35.15" customHeight="1"/>
    <row r="194" ht="35.15" customHeight="1"/>
    <row r="195" ht="35.15" customHeight="1"/>
    <row r="196" ht="35.15" customHeight="1"/>
    <row r="197" ht="35.15" customHeight="1"/>
    <row r="198" ht="35.15" customHeight="1"/>
    <row r="199" ht="35.15" customHeight="1"/>
    <row r="200" ht="35.15" customHeight="1"/>
    <row r="201" ht="35.15" customHeight="1"/>
    <row r="202" ht="35.15" customHeight="1"/>
    <row r="203" ht="35.15" customHeight="1"/>
    <row r="204" ht="35.15" customHeight="1"/>
    <row r="205" ht="35.15" customHeight="1"/>
    <row r="206" ht="35.15" customHeight="1"/>
    <row r="207" ht="35.15" customHeight="1"/>
    <row r="208" ht="35.15" customHeight="1"/>
    <row r="209" ht="35.15" customHeight="1"/>
    <row r="210" ht="35.15" customHeight="1"/>
    <row r="211" ht="35.15" customHeight="1"/>
    <row r="212" ht="35.15" customHeight="1"/>
    <row r="213" ht="35.15" customHeight="1"/>
    <row r="214" ht="35.15" customHeight="1"/>
    <row r="215" ht="35.15" customHeight="1"/>
    <row r="216" ht="35.15" customHeight="1"/>
    <row r="217" ht="35.15" customHeight="1"/>
    <row r="218" ht="35.15"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row r="358" ht="30" customHeight="1"/>
    <row r="359" ht="30" customHeight="1"/>
    <row r="360" ht="30" customHeight="1"/>
    <row r="361" ht="30" customHeight="1"/>
    <row r="362" ht="30" customHeight="1"/>
    <row r="363" ht="30" customHeight="1"/>
    <row r="364" ht="30" customHeight="1"/>
    <row r="365" ht="30" customHeight="1"/>
    <row r="366" ht="30" customHeight="1"/>
    <row r="367" ht="30" customHeight="1"/>
    <row r="368" ht="30" customHeight="1"/>
    <row r="369" ht="30" customHeight="1"/>
    <row r="370" ht="30" customHeight="1"/>
    <row r="371" ht="30" customHeight="1"/>
    <row r="372" ht="30" customHeight="1"/>
    <row r="373" ht="30" customHeight="1"/>
    <row r="374" ht="30" customHeight="1"/>
    <row r="375" ht="30" customHeight="1"/>
    <row r="376" ht="30" customHeight="1"/>
    <row r="377" ht="30" customHeight="1"/>
    <row r="378" ht="30" customHeight="1"/>
    <row r="379" ht="30" customHeight="1"/>
    <row r="380" ht="30" customHeight="1"/>
    <row r="381" ht="30" customHeight="1"/>
    <row r="382" ht="30" customHeight="1"/>
    <row r="383" ht="30" customHeight="1"/>
    <row r="384" ht="30" customHeight="1"/>
    <row r="385" ht="30" customHeight="1"/>
    <row r="386" ht="30" customHeight="1"/>
    <row r="387" ht="30" customHeight="1"/>
    <row r="388" ht="30" customHeight="1"/>
    <row r="389" ht="30" customHeight="1"/>
    <row r="390" ht="30" customHeight="1"/>
    <row r="391" ht="30" customHeight="1"/>
    <row r="392" ht="30" customHeight="1"/>
    <row r="393" ht="30" customHeight="1"/>
    <row r="394" ht="30" customHeight="1"/>
    <row r="395" ht="30" customHeight="1"/>
    <row r="396" ht="30" customHeight="1"/>
    <row r="397" ht="30" customHeight="1"/>
    <row r="398" ht="30" customHeight="1"/>
    <row r="399" ht="30" customHeight="1"/>
    <row r="400" ht="30" customHeight="1"/>
    <row r="401" ht="30" customHeight="1"/>
    <row r="402" ht="30" customHeight="1"/>
    <row r="403" ht="30" customHeight="1"/>
    <row r="404" ht="30" customHeight="1"/>
    <row r="405" ht="30" customHeight="1"/>
    <row r="406" ht="30" customHeight="1"/>
    <row r="407" ht="30" customHeight="1"/>
    <row r="408" ht="30" customHeight="1"/>
    <row r="409" ht="30" customHeight="1"/>
    <row r="410" ht="30" customHeight="1"/>
    <row r="411" ht="30" customHeight="1"/>
    <row r="412" ht="30" customHeight="1"/>
    <row r="413" ht="30" customHeight="1"/>
    <row r="414" ht="30" customHeight="1"/>
    <row r="415" ht="30" customHeight="1"/>
    <row r="416" ht="30" customHeight="1"/>
    <row r="417" ht="30" customHeight="1"/>
    <row r="418" ht="30" customHeight="1"/>
    <row r="419" ht="30" customHeight="1"/>
    <row r="420" ht="30" customHeight="1"/>
    <row r="421" ht="30" customHeight="1"/>
    <row r="422" ht="30" customHeight="1"/>
    <row r="423" ht="30" customHeight="1"/>
    <row r="424" ht="30" customHeight="1"/>
    <row r="425" ht="30" customHeight="1"/>
    <row r="426" ht="30" customHeight="1"/>
    <row r="427" ht="30" customHeight="1"/>
    <row r="428" ht="30" customHeight="1"/>
    <row r="429" ht="30" customHeight="1"/>
    <row r="430" ht="30" customHeight="1"/>
    <row r="431" ht="30" customHeight="1"/>
    <row r="432" ht="30" customHeight="1"/>
    <row r="433" ht="30" customHeight="1"/>
    <row r="434" ht="30" customHeight="1"/>
    <row r="435" ht="30" customHeight="1"/>
    <row r="436" ht="30" customHeight="1"/>
    <row r="437" ht="30" customHeight="1"/>
    <row r="438" ht="30" customHeight="1"/>
    <row r="439" ht="30" customHeight="1"/>
    <row r="440" ht="30" customHeight="1"/>
    <row r="441" ht="30" customHeight="1"/>
    <row r="442" ht="30" customHeight="1"/>
    <row r="443" ht="30" customHeight="1"/>
    <row r="444" ht="30" customHeight="1"/>
    <row r="445" ht="30" customHeight="1"/>
    <row r="446" ht="30" customHeight="1"/>
    <row r="447" ht="30" customHeight="1"/>
    <row r="448" ht="30" customHeight="1"/>
    <row r="449" ht="30" customHeight="1"/>
    <row r="450" ht="30" customHeight="1"/>
    <row r="451" ht="30" customHeight="1"/>
    <row r="452" ht="30" customHeight="1"/>
    <row r="453" ht="30" customHeight="1"/>
    <row r="454" ht="30" customHeight="1"/>
    <row r="455" ht="30" customHeight="1"/>
    <row r="456" ht="30" customHeight="1"/>
    <row r="457" ht="30" customHeight="1"/>
    <row r="458" ht="30" customHeight="1"/>
    <row r="459" ht="30" customHeight="1"/>
    <row r="460" ht="30" customHeight="1"/>
    <row r="461" ht="30" customHeight="1"/>
    <row r="462" ht="30" customHeight="1"/>
    <row r="463" ht="30" customHeight="1"/>
    <row r="464" ht="30" customHeight="1"/>
    <row r="465" ht="30" customHeight="1"/>
    <row r="466" ht="30" customHeight="1"/>
    <row r="467" ht="30" customHeight="1"/>
    <row r="468" ht="30" customHeight="1"/>
    <row r="469" ht="30" customHeight="1"/>
    <row r="470" ht="30" customHeight="1"/>
    <row r="471" ht="30" customHeight="1"/>
    <row r="472" ht="30" customHeight="1"/>
    <row r="473" ht="30" customHeight="1"/>
    <row r="474" ht="30" customHeight="1"/>
    <row r="475" ht="30" customHeight="1"/>
    <row r="476" ht="30" customHeight="1"/>
    <row r="477" ht="30" customHeight="1"/>
    <row r="478" ht="30" customHeight="1"/>
    <row r="479" ht="30" customHeight="1"/>
    <row r="480" ht="30" customHeight="1"/>
    <row r="481" ht="30" customHeight="1"/>
    <row r="482" ht="30" customHeight="1"/>
    <row r="483" ht="30" customHeight="1"/>
    <row r="484" ht="30" customHeight="1"/>
    <row r="485" ht="30" customHeight="1"/>
    <row r="486" ht="30" customHeight="1"/>
    <row r="487" ht="30" customHeight="1"/>
    <row r="488" ht="30" customHeight="1"/>
    <row r="489" ht="30" customHeight="1"/>
    <row r="490" ht="30" customHeight="1"/>
    <row r="491" ht="30" customHeight="1"/>
    <row r="492" ht="30" customHeight="1"/>
    <row r="493" ht="30" customHeight="1"/>
    <row r="494" ht="30" customHeight="1"/>
    <row r="495" ht="30" customHeight="1"/>
    <row r="496" ht="30" customHeight="1"/>
    <row r="497" ht="30" customHeight="1"/>
    <row r="498" ht="30" customHeight="1"/>
    <row r="499" ht="30" customHeight="1"/>
    <row r="500" ht="30" customHeight="1"/>
    <row r="501" ht="30" customHeight="1"/>
    <row r="502" ht="30" customHeight="1"/>
    <row r="503" ht="30" customHeight="1"/>
    <row r="504" ht="30" customHeight="1"/>
    <row r="505" ht="30" customHeight="1"/>
    <row r="506" ht="30" customHeight="1"/>
    <row r="507" ht="30" customHeight="1"/>
    <row r="508" ht="30" customHeight="1"/>
    <row r="509" ht="30" customHeight="1"/>
    <row r="510" ht="30" customHeight="1"/>
    <row r="511" ht="30" customHeight="1"/>
    <row r="512" ht="30" customHeight="1"/>
    <row r="513" ht="30" customHeight="1"/>
    <row r="514" ht="30" customHeight="1"/>
    <row r="515" ht="30" customHeight="1"/>
    <row r="516" ht="30" customHeight="1"/>
    <row r="517" ht="30" customHeight="1"/>
    <row r="518" ht="30" customHeight="1"/>
    <row r="519" ht="30" customHeight="1"/>
    <row r="520" ht="30" customHeight="1"/>
    <row r="521" ht="30" customHeight="1"/>
    <row r="522" ht="30" customHeight="1"/>
    <row r="523" ht="30" customHeight="1"/>
    <row r="524" ht="30" customHeight="1"/>
    <row r="525" ht="30" customHeight="1"/>
    <row r="526" ht="30" customHeight="1"/>
    <row r="527" ht="30" customHeight="1"/>
    <row r="528" ht="30" customHeight="1"/>
    <row r="529" ht="30" customHeight="1"/>
    <row r="530" ht="30" customHeight="1"/>
    <row r="531" ht="30" customHeight="1"/>
    <row r="532" ht="30" customHeight="1"/>
    <row r="533" ht="30" customHeight="1"/>
    <row r="534" ht="30" customHeight="1"/>
    <row r="535" ht="30" customHeight="1"/>
    <row r="536" ht="30" customHeight="1"/>
    <row r="537" ht="30" customHeight="1"/>
    <row r="538" ht="30" customHeight="1"/>
    <row r="539" ht="30" customHeight="1"/>
    <row r="540" ht="30" customHeight="1"/>
    <row r="541" ht="30" customHeight="1"/>
    <row r="542" ht="30" customHeight="1"/>
    <row r="543" ht="30" customHeight="1"/>
    <row r="544" ht="30" customHeight="1"/>
    <row r="545" ht="30" customHeight="1"/>
    <row r="546" ht="30" customHeight="1"/>
    <row r="547" ht="30" customHeight="1"/>
    <row r="548" ht="30" customHeight="1"/>
    <row r="549" ht="30" customHeight="1"/>
    <row r="550" ht="30" customHeight="1"/>
    <row r="551" ht="30" customHeight="1"/>
    <row r="552" ht="30" customHeight="1"/>
    <row r="553" ht="30" customHeight="1"/>
    <row r="554" ht="30" customHeight="1"/>
    <row r="555" ht="30" customHeight="1"/>
    <row r="556" ht="30" customHeight="1"/>
    <row r="557" ht="30" customHeight="1"/>
    <row r="558" ht="30" customHeight="1"/>
    <row r="559" ht="30" customHeight="1"/>
    <row r="560" ht="30" customHeight="1"/>
    <row r="561" ht="30" customHeight="1"/>
    <row r="562" ht="30" customHeight="1"/>
    <row r="563" ht="30" customHeight="1"/>
    <row r="564" ht="30" customHeight="1"/>
    <row r="565" ht="30" customHeight="1"/>
    <row r="566" ht="30" customHeight="1"/>
    <row r="567" ht="30" customHeight="1"/>
    <row r="568" ht="30" customHeight="1"/>
    <row r="569" ht="30" customHeight="1"/>
    <row r="570" ht="30" customHeight="1"/>
    <row r="571" ht="30" customHeight="1"/>
    <row r="572" ht="30" customHeight="1"/>
    <row r="573" ht="30" customHeight="1"/>
    <row r="574" ht="30" customHeight="1"/>
    <row r="575" ht="30" customHeight="1"/>
    <row r="576" ht="30" customHeight="1"/>
    <row r="577" ht="30" customHeight="1"/>
    <row r="578" ht="30" customHeight="1"/>
    <row r="579" ht="30" customHeight="1"/>
    <row r="580" ht="30" customHeight="1"/>
    <row r="581" ht="30" customHeight="1"/>
    <row r="582" ht="30" customHeight="1"/>
    <row r="583" ht="30" customHeight="1"/>
    <row r="584" ht="30" customHeight="1"/>
    <row r="585" ht="30" customHeight="1"/>
    <row r="586" ht="30" customHeight="1"/>
    <row r="587" ht="30" customHeight="1"/>
    <row r="588" ht="30" customHeight="1"/>
  </sheetData>
  <mergeCells count="4">
    <mergeCell ref="A3:A4"/>
    <mergeCell ref="B3:E3"/>
    <mergeCell ref="F3:I3"/>
    <mergeCell ref="J3:M3"/>
  </mergeCells>
  <phoneticPr fontId="1"/>
  <printOptions horizontalCentered="1" gridLinesSet="0"/>
  <pageMargins left="0.59055118110236227" right="0.59055118110236227" top="0.78740157480314965" bottom="0.78740157480314965" header="0.70866141732283472" footer="0.70866141732283472"/>
  <pageSetup paperSize="9" scale="4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EB50F-C673-465F-8664-6BAEEB7D5DD2}">
  <sheetPr transitionEvaluation="1"/>
  <dimension ref="A1:N267"/>
  <sheetViews>
    <sheetView showGridLines="0" showZeros="0" view="pageBreakPreview" zoomScale="40" zoomScaleNormal="75" zoomScaleSheetLayoutView="40" workbookViewId="0">
      <pane xSplit="1" ySplit="4" topLeftCell="B5" activePane="bottomRight" state="frozen"/>
      <selection activeCell="M35" sqref="M35"/>
      <selection pane="topRight" activeCell="M35" sqref="M35"/>
      <selection pane="bottomLeft" activeCell="M35" sqref="M35"/>
      <selection pane="bottomRight" activeCell="K36" sqref="K36"/>
    </sheetView>
  </sheetViews>
  <sheetFormatPr defaultColWidth="11.54296875" defaultRowHeight="22" customHeight="1"/>
  <cols>
    <col min="1" max="1" width="21.90625" style="1457" customWidth="1"/>
    <col min="2" max="2" width="14.7265625" style="1457" customWidth="1"/>
    <col min="3" max="3" width="14.7265625" style="1457" bestFit="1" customWidth="1"/>
    <col min="4" max="5" width="12.6328125" style="1457" customWidth="1"/>
    <col min="6" max="6" width="14.7265625" style="1457" bestFit="1" customWidth="1"/>
    <col min="7" max="13" width="12.6328125" style="1457" customWidth="1"/>
    <col min="14" max="14" width="2.7265625" style="1457" customWidth="1"/>
    <col min="15" max="15" width="0" style="1457" hidden="1" customWidth="1"/>
    <col min="16" max="16384" width="11.54296875" style="1457"/>
  </cols>
  <sheetData>
    <row r="1" spans="1:14" ht="27" customHeight="1">
      <c r="A1" s="1395" t="s">
        <v>1706</v>
      </c>
      <c r="M1" s="1180" t="s">
        <v>315</v>
      </c>
    </row>
    <row r="2" spans="1:14" ht="22" customHeight="1" thickBot="1">
      <c r="A2" s="1458"/>
      <c r="B2" s="1458"/>
      <c r="C2" s="1458"/>
      <c r="D2" s="1458"/>
      <c r="E2" s="1458"/>
      <c r="F2" s="1458"/>
      <c r="G2" s="1458"/>
      <c r="H2" s="1458"/>
      <c r="I2" s="1240"/>
      <c r="J2" s="1458"/>
      <c r="K2" s="1458"/>
      <c r="L2" s="1458"/>
      <c r="M2" s="1457" t="s">
        <v>1697</v>
      </c>
    </row>
    <row r="3" spans="1:14" s="1143" customFormat="1" ht="35.15" customHeight="1">
      <c r="A3" s="4236" t="s">
        <v>339</v>
      </c>
      <c r="B3" s="4241" t="s">
        <v>1698</v>
      </c>
      <c r="C3" s="4242"/>
      <c r="D3" s="4242"/>
      <c r="E3" s="4243"/>
      <c r="F3" s="4241" t="s">
        <v>1699</v>
      </c>
      <c r="G3" s="4242"/>
      <c r="H3" s="4242"/>
      <c r="I3" s="4243"/>
      <c r="J3" s="4241" t="s">
        <v>1700</v>
      </c>
      <c r="K3" s="4242"/>
      <c r="L3" s="4242"/>
      <c r="M3" s="4243"/>
    </row>
    <row r="4" spans="1:14" s="1143" customFormat="1" ht="35.15" customHeight="1" thickBot="1">
      <c r="A4" s="4237"/>
      <c r="B4" s="1013" t="s">
        <v>306</v>
      </c>
      <c r="C4" s="1015" t="s">
        <v>1701</v>
      </c>
      <c r="D4" s="1479" t="s">
        <v>1702</v>
      </c>
      <c r="E4" s="1480" t="s">
        <v>1703</v>
      </c>
      <c r="F4" s="1013" t="s">
        <v>306</v>
      </c>
      <c r="G4" s="1015" t="s">
        <v>1701</v>
      </c>
      <c r="H4" s="1479" t="s">
        <v>1702</v>
      </c>
      <c r="I4" s="1480" t="s">
        <v>1703</v>
      </c>
      <c r="J4" s="1013" t="s">
        <v>306</v>
      </c>
      <c r="K4" s="1015" t="s">
        <v>1701</v>
      </c>
      <c r="L4" s="1479" t="s">
        <v>1702</v>
      </c>
      <c r="M4" s="1480" t="s">
        <v>1703</v>
      </c>
    </row>
    <row r="5" spans="1:14" s="1487" customFormat="1" ht="34.5" customHeight="1">
      <c r="A5" s="1462" t="s">
        <v>238</v>
      </c>
      <c r="B5" s="1505"/>
      <c r="C5" s="1506"/>
      <c r="D5" s="1507"/>
      <c r="E5" s="1508"/>
      <c r="F5" s="1505"/>
      <c r="G5" s="1506"/>
      <c r="H5" s="1507"/>
      <c r="I5" s="1508"/>
      <c r="J5" s="1505"/>
      <c r="K5" s="1506"/>
      <c r="L5" s="1507"/>
      <c r="M5" s="1508"/>
    </row>
    <row r="6" spans="1:14" s="1513" customFormat="1" ht="34.5" customHeight="1">
      <c r="A6" s="1466" t="s">
        <v>241</v>
      </c>
      <c r="B6" s="1509">
        <f t="shared" ref="B6:B32" si="0">SUM(C6:E6)</f>
        <v>7250</v>
      </c>
      <c r="C6" s="1510"/>
      <c r="D6" s="1511">
        <v>6290</v>
      </c>
      <c r="E6" s="1512">
        <v>960</v>
      </c>
      <c r="F6" s="1509">
        <f t="shared" ref="F6:F36" si="1">SUM(G6:I6)</f>
        <v>3230</v>
      </c>
      <c r="G6" s="1510"/>
      <c r="H6" s="1511">
        <v>3230</v>
      </c>
      <c r="I6" s="1512">
        <v>0</v>
      </c>
      <c r="J6" s="1509">
        <f t="shared" ref="J6" si="2">SUM(K6:M6)</f>
        <v>0</v>
      </c>
      <c r="K6" s="1510">
        <v>0</v>
      </c>
      <c r="L6" s="1511">
        <v>0</v>
      </c>
      <c r="M6" s="1512">
        <v>0</v>
      </c>
    </row>
    <row r="7" spans="1:14" s="1487" customFormat="1" ht="34.5" customHeight="1">
      <c r="A7" s="1466" t="s">
        <v>244</v>
      </c>
      <c r="B7" s="1509">
        <f t="shared" si="0"/>
        <v>7130</v>
      </c>
      <c r="C7" s="1510">
        <v>0</v>
      </c>
      <c r="D7" s="1511">
        <v>4950</v>
      </c>
      <c r="E7" s="1512">
        <v>2180</v>
      </c>
      <c r="F7" s="1509">
        <f t="shared" si="1"/>
        <v>2500</v>
      </c>
      <c r="G7" s="1510">
        <v>0</v>
      </c>
      <c r="H7" s="1511">
        <v>1550</v>
      </c>
      <c r="I7" s="1512">
        <v>950</v>
      </c>
      <c r="J7" s="1509">
        <f>SUM(K7:M7)</f>
        <v>0</v>
      </c>
      <c r="K7" s="1510">
        <v>0</v>
      </c>
      <c r="L7" s="1511">
        <v>0</v>
      </c>
      <c r="M7" s="1512">
        <v>0</v>
      </c>
    </row>
    <row r="8" spans="1:14" s="1487" customFormat="1" ht="34.5" customHeight="1">
      <c r="A8" s="1466" t="s">
        <v>248</v>
      </c>
      <c r="B8" s="1509">
        <f t="shared" si="0"/>
        <v>4235</v>
      </c>
      <c r="C8" s="1510">
        <v>0</v>
      </c>
      <c r="D8" s="1511">
        <v>0</v>
      </c>
      <c r="E8" s="1512">
        <v>4235</v>
      </c>
      <c r="F8" s="1509">
        <f t="shared" si="1"/>
        <v>1560</v>
      </c>
      <c r="G8" s="1510">
        <v>0</v>
      </c>
      <c r="H8" s="1511">
        <v>0</v>
      </c>
      <c r="I8" s="1512">
        <v>1560</v>
      </c>
      <c r="J8" s="1509">
        <f>SUM(K8:M8)</f>
        <v>0</v>
      </c>
      <c r="K8" s="1510">
        <v>0</v>
      </c>
      <c r="L8" s="1511">
        <v>0</v>
      </c>
      <c r="M8" s="1512">
        <v>0</v>
      </c>
    </row>
    <row r="9" spans="1:14" s="1494" customFormat="1" ht="34.5" customHeight="1">
      <c r="A9" s="1466" t="s">
        <v>251</v>
      </c>
      <c r="B9" s="1509">
        <f t="shared" si="0"/>
        <v>25549</v>
      </c>
      <c r="C9" s="1510">
        <v>18399</v>
      </c>
      <c r="D9" s="1511">
        <v>2100</v>
      </c>
      <c r="E9" s="1512">
        <v>5050</v>
      </c>
      <c r="F9" s="1509">
        <f t="shared" si="1"/>
        <v>17710</v>
      </c>
      <c r="G9" s="1510">
        <v>15150</v>
      </c>
      <c r="H9" s="1511">
        <v>2100</v>
      </c>
      <c r="I9" s="1512">
        <v>460</v>
      </c>
      <c r="J9" s="1509">
        <f>SUM(K9:M9)</f>
        <v>2499</v>
      </c>
      <c r="K9" s="1510">
        <v>2499</v>
      </c>
      <c r="L9" s="1511">
        <v>0</v>
      </c>
      <c r="M9" s="1512">
        <v>0</v>
      </c>
    </row>
    <row r="10" spans="1:14" s="1494" customFormat="1" ht="34.5" customHeight="1">
      <c r="A10" s="1466" t="s">
        <v>254</v>
      </c>
      <c r="B10" s="1509">
        <f t="shared" si="0"/>
        <v>19741</v>
      </c>
      <c r="C10" s="1510">
        <v>10151</v>
      </c>
      <c r="D10" s="1511">
        <v>8810</v>
      </c>
      <c r="E10" s="1512">
        <v>780</v>
      </c>
      <c r="F10" s="1509">
        <f t="shared" si="1"/>
        <v>17052</v>
      </c>
      <c r="G10" s="1510">
        <v>9251</v>
      </c>
      <c r="H10" s="1511">
        <v>7120</v>
      </c>
      <c r="I10" s="1512">
        <v>681</v>
      </c>
      <c r="J10" s="1509">
        <f>SUM(K10:M10)</f>
        <v>740</v>
      </c>
      <c r="K10" s="1510">
        <v>520</v>
      </c>
      <c r="L10" s="1511">
        <v>220</v>
      </c>
      <c r="M10" s="1512">
        <v>0</v>
      </c>
    </row>
    <row r="11" spans="1:14" ht="34.5" customHeight="1">
      <c r="A11" s="1466" t="s">
        <v>257</v>
      </c>
      <c r="B11" s="1509">
        <f t="shared" si="0"/>
        <v>5640</v>
      </c>
      <c r="C11" s="1510">
        <v>0</v>
      </c>
      <c r="D11" s="1511">
        <v>4350</v>
      </c>
      <c r="E11" s="1512">
        <v>1290</v>
      </c>
      <c r="F11" s="1509">
        <f t="shared" si="1"/>
        <v>1580</v>
      </c>
      <c r="G11" s="1510">
        <v>0</v>
      </c>
      <c r="H11" s="1511">
        <v>1450</v>
      </c>
      <c r="I11" s="1512">
        <v>130</v>
      </c>
      <c r="J11" s="1509">
        <f t="shared" ref="J11:J17" si="3">SUM(K11:M11)</f>
        <v>4060</v>
      </c>
      <c r="K11" s="1510">
        <v>0</v>
      </c>
      <c r="L11" s="1511">
        <v>2900</v>
      </c>
      <c r="M11" s="1512">
        <v>1160</v>
      </c>
    </row>
    <row r="12" spans="1:14" ht="34.5" customHeight="1">
      <c r="A12" s="1514" t="s">
        <v>260</v>
      </c>
      <c r="B12" s="1515">
        <f t="shared" si="0"/>
        <v>1442</v>
      </c>
      <c r="C12" s="1516">
        <v>282</v>
      </c>
      <c r="D12" s="1517">
        <v>0</v>
      </c>
      <c r="E12" s="1518">
        <v>1160</v>
      </c>
      <c r="F12" s="1515">
        <f t="shared" si="1"/>
        <v>282</v>
      </c>
      <c r="G12" s="1516">
        <v>282</v>
      </c>
      <c r="H12" s="1517">
        <v>0</v>
      </c>
      <c r="I12" s="1518">
        <v>0</v>
      </c>
      <c r="J12" s="1519">
        <f t="shared" si="3"/>
        <v>0</v>
      </c>
      <c r="K12" s="1516"/>
      <c r="L12" s="1517">
        <v>0</v>
      </c>
      <c r="M12" s="1518">
        <v>0</v>
      </c>
    </row>
    <row r="13" spans="1:14" s="1524" customFormat="1" ht="34.5" customHeight="1">
      <c r="A13" s="1520" t="s">
        <v>262</v>
      </c>
      <c r="B13" s="1519">
        <f t="shared" si="0"/>
        <v>12070</v>
      </c>
      <c r="C13" s="1521">
        <v>5090</v>
      </c>
      <c r="D13" s="1522">
        <v>310</v>
      </c>
      <c r="E13" s="1523">
        <v>6670</v>
      </c>
      <c r="F13" s="1519">
        <f t="shared" si="1"/>
        <v>3874</v>
      </c>
      <c r="G13" s="1521">
        <v>3190</v>
      </c>
      <c r="H13" s="1522">
        <v>0</v>
      </c>
      <c r="I13" s="1523">
        <v>684</v>
      </c>
      <c r="J13" s="1509">
        <f>SUM(K13:M13)</f>
        <v>0</v>
      </c>
      <c r="K13" s="1521">
        <v>0</v>
      </c>
      <c r="L13" s="1522">
        <v>0</v>
      </c>
      <c r="M13" s="1523">
        <v>0</v>
      </c>
      <c r="N13" s="1457"/>
    </row>
    <row r="14" spans="1:14" ht="34.5" customHeight="1">
      <c r="A14" s="1466" t="s">
        <v>265</v>
      </c>
      <c r="B14" s="1509">
        <f t="shared" si="0"/>
        <v>73000</v>
      </c>
      <c r="C14" s="1510">
        <v>22810</v>
      </c>
      <c r="D14" s="1511">
        <v>6850</v>
      </c>
      <c r="E14" s="1512">
        <v>43340</v>
      </c>
      <c r="F14" s="1509">
        <f t="shared" si="1"/>
        <v>33850</v>
      </c>
      <c r="G14" s="1510">
        <v>9170</v>
      </c>
      <c r="H14" s="1511">
        <v>5660</v>
      </c>
      <c r="I14" s="1512">
        <v>19020</v>
      </c>
      <c r="J14" s="1509">
        <f>SUM(K14:M14)</f>
        <v>14020</v>
      </c>
      <c r="K14" s="1510">
        <v>8370</v>
      </c>
      <c r="L14" s="1511">
        <v>470</v>
      </c>
      <c r="M14" s="1512">
        <v>5180</v>
      </c>
    </row>
    <row r="15" spans="1:14" ht="34.5" customHeight="1">
      <c r="A15" s="1466" t="s">
        <v>267</v>
      </c>
      <c r="B15" s="1509">
        <f t="shared" si="0"/>
        <v>15530</v>
      </c>
      <c r="C15" s="1510">
        <v>0</v>
      </c>
      <c r="D15" s="1511">
        <v>4500</v>
      </c>
      <c r="E15" s="1512">
        <v>11030</v>
      </c>
      <c r="F15" s="1509">
        <f t="shared" si="1"/>
        <v>2460</v>
      </c>
      <c r="G15" s="1510"/>
      <c r="H15" s="1511">
        <v>820</v>
      </c>
      <c r="I15" s="1512">
        <v>1640</v>
      </c>
      <c r="J15" s="1509">
        <f t="shared" si="3"/>
        <v>4110</v>
      </c>
      <c r="K15" s="1510">
        <v>0</v>
      </c>
      <c r="L15" s="1511">
        <v>940</v>
      </c>
      <c r="M15" s="1512">
        <v>3170</v>
      </c>
    </row>
    <row r="16" spans="1:14" ht="34.5" customHeight="1">
      <c r="A16" s="1466" t="s">
        <v>269</v>
      </c>
      <c r="B16" s="1509">
        <f t="shared" si="0"/>
        <v>32990</v>
      </c>
      <c r="C16" s="1510">
        <v>24620</v>
      </c>
      <c r="D16" s="1511">
        <v>1790</v>
      </c>
      <c r="E16" s="1512">
        <v>6580</v>
      </c>
      <c r="F16" s="1509">
        <f t="shared" si="1"/>
        <v>19950</v>
      </c>
      <c r="G16" s="1525">
        <v>15070</v>
      </c>
      <c r="H16" s="1526">
        <v>370</v>
      </c>
      <c r="I16" s="1527">
        <v>4510</v>
      </c>
      <c r="J16" s="1509">
        <f t="shared" si="3"/>
        <v>8070</v>
      </c>
      <c r="K16" s="1510">
        <v>5330</v>
      </c>
      <c r="L16" s="1511">
        <v>1370</v>
      </c>
      <c r="M16" s="1512">
        <v>1370</v>
      </c>
    </row>
    <row r="17" spans="1:14" ht="34.5" customHeight="1">
      <c r="A17" s="1466" t="s">
        <v>271</v>
      </c>
      <c r="B17" s="1519">
        <f t="shared" si="0"/>
        <v>113900</v>
      </c>
      <c r="C17" s="1521">
        <v>86380</v>
      </c>
      <c r="D17" s="1522">
        <v>4160</v>
      </c>
      <c r="E17" s="1523">
        <v>23360</v>
      </c>
      <c r="F17" s="1509">
        <f t="shared" si="1"/>
        <v>60930</v>
      </c>
      <c r="G17" s="1521">
        <v>49150</v>
      </c>
      <c r="H17" s="1522">
        <v>2620</v>
      </c>
      <c r="I17" s="1523">
        <v>9160</v>
      </c>
      <c r="J17" s="1509">
        <f t="shared" si="3"/>
        <v>7220</v>
      </c>
      <c r="K17" s="1521">
        <v>5040</v>
      </c>
      <c r="L17" s="1522">
        <v>80</v>
      </c>
      <c r="M17" s="1523">
        <v>2100</v>
      </c>
    </row>
    <row r="18" spans="1:14" s="1524" customFormat="1" ht="34.5" customHeight="1">
      <c r="A18" s="1520" t="s">
        <v>272</v>
      </c>
      <c r="B18" s="1519">
        <f t="shared" si="0"/>
        <v>22070</v>
      </c>
      <c r="C18" s="1510">
        <v>17900</v>
      </c>
      <c r="D18" s="1511">
        <v>980</v>
      </c>
      <c r="E18" s="1512">
        <v>3190</v>
      </c>
      <c r="F18" s="1509">
        <f t="shared" si="1"/>
        <v>15630</v>
      </c>
      <c r="G18" s="1510">
        <v>11460</v>
      </c>
      <c r="H18" s="1511">
        <v>980</v>
      </c>
      <c r="I18" s="1512">
        <v>3190</v>
      </c>
      <c r="J18" s="1509">
        <f>SUM(K18:M18)</f>
        <v>870</v>
      </c>
      <c r="K18" s="1510">
        <v>870</v>
      </c>
      <c r="L18" s="1517">
        <v>0</v>
      </c>
      <c r="M18" s="1518">
        <v>0</v>
      </c>
      <c r="N18" s="1457"/>
    </row>
    <row r="19" spans="1:14" ht="34.5" customHeight="1">
      <c r="A19" s="1466" t="s">
        <v>273</v>
      </c>
      <c r="B19" s="1519">
        <f t="shared" si="0"/>
        <v>9550</v>
      </c>
      <c r="C19" s="1521">
        <v>7480</v>
      </c>
      <c r="D19" s="1522">
        <v>450</v>
      </c>
      <c r="E19" s="1523">
        <v>1620</v>
      </c>
      <c r="F19" s="1509">
        <f t="shared" si="1"/>
        <v>5970</v>
      </c>
      <c r="G19" s="1521">
        <v>4830</v>
      </c>
      <c r="H19" s="1522">
        <v>370</v>
      </c>
      <c r="I19" s="1523">
        <v>770</v>
      </c>
      <c r="J19" s="1509">
        <f>SUM(K19:M19)</f>
        <v>1930</v>
      </c>
      <c r="K19" s="1521">
        <v>1920</v>
      </c>
      <c r="L19" s="1522">
        <v>0</v>
      </c>
      <c r="M19" s="1523">
        <v>10</v>
      </c>
    </row>
    <row r="20" spans="1:14" ht="34.5" customHeight="1">
      <c r="A20" s="1466" t="s">
        <v>275</v>
      </c>
      <c r="B20" s="1509">
        <f t="shared" si="0"/>
        <v>35600</v>
      </c>
      <c r="C20" s="1510">
        <v>10750</v>
      </c>
      <c r="D20" s="1511">
        <v>10850</v>
      </c>
      <c r="E20" s="1512">
        <v>14000</v>
      </c>
      <c r="F20" s="1509">
        <f t="shared" si="1"/>
        <v>22800</v>
      </c>
      <c r="G20" s="1510">
        <v>4240</v>
      </c>
      <c r="H20" s="1511">
        <v>7580</v>
      </c>
      <c r="I20" s="1512">
        <v>10980</v>
      </c>
      <c r="J20" s="1509">
        <f>SUM(K20:M20)</f>
        <v>5390</v>
      </c>
      <c r="K20" s="1510">
        <v>2960</v>
      </c>
      <c r="L20" s="1511">
        <v>1130</v>
      </c>
      <c r="M20" s="1512">
        <v>1300</v>
      </c>
    </row>
    <row r="21" spans="1:14" s="1528" customFormat="1" ht="34.5" customHeight="1">
      <c r="A21" s="1466" t="s">
        <v>1235</v>
      </c>
      <c r="B21" s="1519">
        <f t="shared" si="0"/>
        <v>181810</v>
      </c>
      <c r="C21" s="1510">
        <v>139820</v>
      </c>
      <c r="D21" s="1511">
        <v>14410</v>
      </c>
      <c r="E21" s="1512">
        <v>27580</v>
      </c>
      <c r="F21" s="1509">
        <f t="shared" si="1"/>
        <v>94550</v>
      </c>
      <c r="G21" s="1510">
        <v>73140</v>
      </c>
      <c r="H21" s="1511">
        <v>8370</v>
      </c>
      <c r="I21" s="1512">
        <v>13040</v>
      </c>
      <c r="J21" s="1509">
        <f t="shared" ref="J21:J36" si="4">SUM(K21:M21)</f>
        <v>37300</v>
      </c>
      <c r="K21" s="1510">
        <v>29090</v>
      </c>
      <c r="L21" s="1511">
        <v>3310</v>
      </c>
      <c r="M21" s="1512">
        <v>4900</v>
      </c>
    </row>
    <row r="22" spans="1:14" ht="34.5" customHeight="1">
      <c r="A22" s="1466" t="s">
        <v>280</v>
      </c>
      <c r="B22" s="1509">
        <f t="shared" si="0"/>
        <v>57650</v>
      </c>
      <c r="C22" s="1510">
        <v>42510</v>
      </c>
      <c r="D22" s="1511">
        <v>11280</v>
      </c>
      <c r="E22" s="1512">
        <v>3860</v>
      </c>
      <c r="F22" s="1509">
        <f t="shared" si="1"/>
        <v>25560</v>
      </c>
      <c r="G22" s="1510">
        <v>20600</v>
      </c>
      <c r="H22" s="1511">
        <v>4800</v>
      </c>
      <c r="I22" s="1512">
        <v>160</v>
      </c>
      <c r="J22" s="1509">
        <f t="shared" si="4"/>
        <v>7170</v>
      </c>
      <c r="K22" s="1510">
        <v>5450</v>
      </c>
      <c r="L22" s="1511">
        <v>1660</v>
      </c>
      <c r="M22" s="1512">
        <v>60</v>
      </c>
    </row>
    <row r="23" spans="1:14" ht="34.5" customHeight="1">
      <c r="A23" s="1466" t="s">
        <v>465</v>
      </c>
      <c r="B23" s="1509">
        <f t="shared" si="0"/>
        <v>300940</v>
      </c>
      <c r="C23" s="1510">
        <v>255920</v>
      </c>
      <c r="D23" s="1510">
        <v>9450</v>
      </c>
      <c r="E23" s="1510">
        <v>35570</v>
      </c>
      <c r="F23" s="1509">
        <f t="shared" si="1"/>
        <v>232990</v>
      </c>
      <c r="G23" s="1510">
        <v>203420</v>
      </c>
      <c r="H23" s="1510">
        <v>5900</v>
      </c>
      <c r="I23" s="1510">
        <v>23670</v>
      </c>
      <c r="J23" s="1509">
        <f t="shared" si="4"/>
        <v>20730</v>
      </c>
      <c r="K23" s="1510">
        <v>12250</v>
      </c>
      <c r="L23" s="1510">
        <v>2260</v>
      </c>
      <c r="M23" s="1510">
        <v>6220</v>
      </c>
    </row>
    <row r="24" spans="1:14" ht="34.5" customHeight="1">
      <c r="A24" s="1466" t="s">
        <v>283</v>
      </c>
      <c r="B24" s="1509">
        <f t="shared" si="0"/>
        <v>85290</v>
      </c>
      <c r="C24" s="1510">
        <v>42080</v>
      </c>
      <c r="D24" s="1511">
        <v>14540</v>
      </c>
      <c r="E24" s="1512">
        <v>28670</v>
      </c>
      <c r="F24" s="1509">
        <f t="shared" si="1"/>
        <v>57060</v>
      </c>
      <c r="G24" s="1510">
        <v>34080</v>
      </c>
      <c r="H24" s="1511">
        <v>10490</v>
      </c>
      <c r="I24" s="1512">
        <v>12490</v>
      </c>
      <c r="J24" s="1509">
        <f t="shared" si="4"/>
        <v>10750</v>
      </c>
      <c r="K24" s="1510">
        <v>4170</v>
      </c>
      <c r="L24" s="1511">
        <v>3120</v>
      </c>
      <c r="M24" s="1512">
        <v>3460</v>
      </c>
    </row>
    <row r="25" spans="1:14" ht="34.5" customHeight="1">
      <c r="A25" s="1466" t="s">
        <v>285</v>
      </c>
      <c r="B25" s="1509">
        <f t="shared" si="0"/>
        <v>91490</v>
      </c>
      <c r="C25" s="1510">
        <v>47720</v>
      </c>
      <c r="D25" s="1511">
        <v>13900</v>
      </c>
      <c r="E25" s="1512">
        <v>29870</v>
      </c>
      <c r="F25" s="1509">
        <f t="shared" si="1"/>
        <v>73060</v>
      </c>
      <c r="G25" s="1510">
        <v>43860</v>
      </c>
      <c r="H25" s="1511">
        <v>12010</v>
      </c>
      <c r="I25" s="1512">
        <v>17190</v>
      </c>
      <c r="J25" s="1509">
        <f t="shared" si="4"/>
        <v>140</v>
      </c>
      <c r="K25" s="1510">
        <v>130</v>
      </c>
      <c r="L25" s="1511">
        <v>0</v>
      </c>
      <c r="M25" s="1512">
        <v>10</v>
      </c>
    </row>
    <row r="26" spans="1:14" ht="34.5" customHeight="1">
      <c r="A26" s="1466" t="s">
        <v>286</v>
      </c>
      <c r="B26" s="1509">
        <f t="shared" si="0"/>
        <v>78480</v>
      </c>
      <c r="C26" s="1510">
        <v>45090</v>
      </c>
      <c r="D26" s="1511">
        <v>5640</v>
      </c>
      <c r="E26" s="1512">
        <v>27750</v>
      </c>
      <c r="F26" s="1509">
        <f t="shared" si="1"/>
        <v>48080</v>
      </c>
      <c r="G26" s="1510">
        <v>32340</v>
      </c>
      <c r="H26" s="1511">
        <v>3250</v>
      </c>
      <c r="I26" s="1512">
        <v>12490</v>
      </c>
      <c r="J26" s="1509">
        <f t="shared" si="4"/>
        <v>19510</v>
      </c>
      <c r="K26" s="1510">
        <v>8800</v>
      </c>
      <c r="L26" s="1511">
        <v>2230</v>
      </c>
      <c r="M26" s="1512">
        <v>8480</v>
      </c>
    </row>
    <row r="27" spans="1:14" ht="34.5" customHeight="1">
      <c r="A27" s="1466" t="s">
        <v>409</v>
      </c>
      <c r="B27" s="1509">
        <f t="shared" si="0"/>
        <v>34830</v>
      </c>
      <c r="C27" s="1510">
        <v>5020</v>
      </c>
      <c r="D27" s="1511">
        <v>10880</v>
      </c>
      <c r="E27" s="1512">
        <v>18930</v>
      </c>
      <c r="F27" s="1509">
        <f t="shared" si="1"/>
        <v>27790</v>
      </c>
      <c r="G27" s="1510">
        <v>5020</v>
      </c>
      <c r="H27" s="1511">
        <v>9200</v>
      </c>
      <c r="I27" s="1512">
        <v>13570</v>
      </c>
      <c r="J27" s="1509">
        <f t="shared" si="4"/>
        <v>0</v>
      </c>
      <c r="K27" s="1510">
        <v>0</v>
      </c>
      <c r="L27" s="1511">
        <v>0</v>
      </c>
      <c r="M27" s="1512">
        <v>0</v>
      </c>
    </row>
    <row r="28" spans="1:14" ht="34.5" customHeight="1">
      <c r="A28" s="1466" t="s">
        <v>80</v>
      </c>
      <c r="B28" s="1509">
        <f t="shared" si="0"/>
        <v>38220</v>
      </c>
      <c r="C28" s="1510">
        <v>7250</v>
      </c>
      <c r="D28" s="1511">
        <v>15560</v>
      </c>
      <c r="E28" s="1512">
        <v>15410</v>
      </c>
      <c r="F28" s="1509">
        <f t="shared" si="1"/>
        <v>11200</v>
      </c>
      <c r="G28" s="1510">
        <v>4200</v>
      </c>
      <c r="H28" s="1511">
        <v>6460</v>
      </c>
      <c r="I28" s="1512">
        <v>540</v>
      </c>
      <c r="J28" s="1509">
        <f t="shared" si="4"/>
        <v>10890</v>
      </c>
      <c r="K28" s="1510">
        <v>0</v>
      </c>
      <c r="L28" s="1511">
        <v>3370</v>
      </c>
      <c r="M28" s="1512">
        <v>7520</v>
      </c>
    </row>
    <row r="29" spans="1:14" ht="34.5" customHeight="1">
      <c r="A29" s="1466" t="s">
        <v>81</v>
      </c>
      <c r="B29" s="1509">
        <f t="shared" si="0"/>
        <v>23110</v>
      </c>
      <c r="C29" s="1510">
        <v>0</v>
      </c>
      <c r="D29" s="1511">
        <v>11750</v>
      </c>
      <c r="E29" s="1512">
        <v>11360</v>
      </c>
      <c r="F29" s="1509">
        <f t="shared" si="1"/>
        <v>19020</v>
      </c>
      <c r="G29" s="1510"/>
      <c r="H29" s="1511">
        <v>8990</v>
      </c>
      <c r="I29" s="1512">
        <v>10030</v>
      </c>
      <c r="J29" s="1509">
        <f t="shared" si="4"/>
        <v>0</v>
      </c>
      <c r="K29" s="1510">
        <v>0</v>
      </c>
      <c r="L29" s="1511">
        <v>0</v>
      </c>
      <c r="M29" s="1512">
        <v>0</v>
      </c>
    </row>
    <row r="30" spans="1:14" ht="34.5" customHeight="1">
      <c r="A30" s="1466" t="s">
        <v>292</v>
      </c>
      <c r="B30" s="1509">
        <f t="shared" si="0"/>
        <v>117615</v>
      </c>
      <c r="C30" s="1510">
        <v>32715</v>
      </c>
      <c r="D30" s="1511">
        <v>47010</v>
      </c>
      <c r="E30" s="1512">
        <v>37890</v>
      </c>
      <c r="F30" s="1509">
        <f t="shared" si="1"/>
        <v>54705</v>
      </c>
      <c r="G30" s="1510">
        <v>25385</v>
      </c>
      <c r="H30" s="1511">
        <v>19930</v>
      </c>
      <c r="I30" s="1512">
        <v>9390</v>
      </c>
      <c r="J30" s="1509">
        <f t="shared" si="4"/>
        <v>17220</v>
      </c>
      <c r="K30" s="1510">
        <v>5320</v>
      </c>
      <c r="L30" s="1511">
        <f>8050+280</f>
        <v>8330</v>
      </c>
      <c r="M30" s="1512">
        <v>3570</v>
      </c>
    </row>
    <row r="31" spans="1:14" ht="34.5" customHeight="1">
      <c r="A31" s="1466" t="s">
        <v>1251</v>
      </c>
      <c r="B31" s="1509">
        <f t="shared" si="0"/>
        <v>38180</v>
      </c>
      <c r="C31" s="1510">
        <v>7820</v>
      </c>
      <c r="D31" s="1511">
        <v>16220</v>
      </c>
      <c r="E31" s="1512">
        <v>14140</v>
      </c>
      <c r="F31" s="1509">
        <f t="shared" si="1"/>
        <v>25620</v>
      </c>
      <c r="G31" s="1510">
        <v>7340</v>
      </c>
      <c r="H31" s="1511">
        <v>9300</v>
      </c>
      <c r="I31" s="1512">
        <v>8980</v>
      </c>
      <c r="J31" s="1509">
        <f t="shared" si="4"/>
        <v>990</v>
      </c>
      <c r="K31" s="1510">
        <v>140</v>
      </c>
      <c r="L31" s="1511">
        <v>420</v>
      </c>
      <c r="M31" s="1512">
        <v>430</v>
      </c>
    </row>
    <row r="32" spans="1:14" ht="34.5" customHeight="1">
      <c r="A32" s="1466" t="s">
        <v>330</v>
      </c>
      <c r="B32" s="1509">
        <f t="shared" si="0"/>
        <v>78830</v>
      </c>
      <c r="C32" s="1510">
        <v>20550</v>
      </c>
      <c r="D32" s="1511">
        <v>30350</v>
      </c>
      <c r="E32" s="1512">
        <v>27930</v>
      </c>
      <c r="F32" s="1509">
        <f t="shared" si="1"/>
        <v>49480</v>
      </c>
      <c r="G32" s="1510">
        <v>16700</v>
      </c>
      <c r="H32" s="1511">
        <v>20640</v>
      </c>
      <c r="I32" s="1512">
        <v>12140</v>
      </c>
      <c r="J32" s="1509">
        <f t="shared" si="4"/>
        <v>13560</v>
      </c>
      <c r="K32" s="1510">
        <v>3290</v>
      </c>
      <c r="L32" s="1511">
        <v>4270</v>
      </c>
      <c r="M32" s="1512">
        <v>6000</v>
      </c>
    </row>
    <row r="33" spans="1:13" ht="34.5" customHeight="1">
      <c r="A33" s="1466" t="s">
        <v>298</v>
      </c>
      <c r="B33" s="1509">
        <f>SUM(C33:E33)</f>
        <v>17730</v>
      </c>
      <c r="C33" s="1510">
        <v>0</v>
      </c>
      <c r="D33" s="1511">
        <v>7930</v>
      </c>
      <c r="E33" s="1512">
        <v>9800</v>
      </c>
      <c r="F33" s="1509">
        <f t="shared" si="1"/>
        <v>4085</v>
      </c>
      <c r="G33" s="1510">
        <v>0</v>
      </c>
      <c r="H33" s="1511">
        <v>3825</v>
      </c>
      <c r="I33" s="1512">
        <v>260</v>
      </c>
      <c r="J33" s="1509">
        <f t="shared" si="4"/>
        <v>3175</v>
      </c>
      <c r="K33" s="1510">
        <v>0</v>
      </c>
      <c r="L33" s="1511">
        <v>2865</v>
      </c>
      <c r="M33" s="1512">
        <v>310</v>
      </c>
    </row>
    <row r="34" spans="1:13" ht="34.5" customHeight="1">
      <c r="A34" s="1466" t="s">
        <v>1707</v>
      </c>
      <c r="B34" s="1509">
        <f>SUM(C34:E34)</f>
        <v>143810</v>
      </c>
      <c r="C34" s="1510">
        <v>39540</v>
      </c>
      <c r="D34" s="1511">
        <v>40480</v>
      </c>
      <c r="E34" s="1512">
        <v>63790</v>
      </c>
      <c r="F34" s="1509">
        <f t="shared" si="1"/>
        <v>96825</v>
      </c>
      <c r="G34" s="1510">
        <v>30130</v>
      </c>
      <c r="H34" s="1511">
        <v>29555</v>
      </c>
      <c r="I34" s="1512">
        <v>37140</v>
      </c>
      <c r="J34" s="1509">
        <f t="shared" si="4"/>
        <v>13830</v>
      </c>
      <c r="K34" s="1510">
        <v>6120</v>
      </c>
      <c r="L34" s="1511">
        <v>3700</v>
      </c>
      <c r="M34" s="1512">
        <v>4010</v>
      </c>
    </row>
    <row r="35" spans="1:13" s="1487" customFormat="1" ht="34.5" customHeight="1">
      <c r="A35" s="1466" t="s">
        <v>302</v>
      </c>
      <c r="B35" s="1509">
        <f>SUM(C35:E35)</f>
        <v>368140</v>
      </c>
      <c r="C35" s="1510">
        <v>193190</v>
      </c>
      <c r="D35" s="1511">
        <v>45160</v>
      </c>
      <c r="E35" s="1512">
        <v>129790</v>
      </c>
      <c r="F35" s="1509">
        <f t="shared" si="1"/>
        <v>238340</v>
      </c>
      <c r="G35" s="1510">
        <v>134090</v>
      </c>
      <c r="H35" s="1529">
        <v>30960</v>
      </c>
      <c r="I35" s="1530">
        <v>73290</v>
      </c>
      <c r="J35" s="1509">
        <f t="shared" si="4"/>
        <v>17650</v>
      </c>
      <c r="K35" s="1510">
        <v>4920</v>
      </c>
      <c r="L35" s="1529">
        <v>1960</v>
      </c>
      <c r="M35" s="1512">
        <v>10770</v>
      </c>
    </row>
    <row r="36" spans="1:13" s="1487" customFormat="1" ht="34.5" customHeight="1" thickBot="1">
      <c r="A36" s="1013" t="s">
        <v>304</v>
      </c>
      <c r="B36" s="1531">
        <f>SUM(C36:E36)</f>
        <v>59560</v>
      </c>
      <c r="C36" s="1532">
        <v>22830</v>
      </c>
      <c r="D36" s="1533">
        <v>9189</v>
      </c>
      <c r="E36" s="1534">
        <v>27541</v>
      </c>
      <c r="F36" s="1509">
        <f t="shared" si="1"/>
        <v>42391</v>
      </c>
      <c r="G36" s="1532">
        <v>16390</v>
      </c>
      <c r="H36" s="1533">
        <v>4870</v>
      </c>
      <c r="I36" s="1534">
        <v>21131</v>
      </c>
      <c r="J36" s="1531">
        <f t="shared" si="4"/>
        <v>3690</v>
      </c>
      <c r="K36" s="1532">
        <v>1410</v>
      </c>
      <c r="L36" s="1533">
        <v>660</v>
      </c>
      <c r="M36" s="1534">
        <v>1620</v>
      </c>
    </row>
    <row r="37" spans="1:13" ht="34.5" customHeight="1" thickBot="1">
      <c r="A37" s="1474" t="s">
        <v>306</v>
      </c>
      <c r="B37" s="1535">
        <f>SUM(B5:B36)</f>
        <v>2101382</v>
      </c>
      <c r="C37" s="1536">
        <f t="shared" ref="C37:M37" si="5">SUM(C5:C36)</f>
        <v>1105917</v>
      </c>
      <c r="D37" s="1537">
        <f t="shared" si="5"/>
        <v>360139</v>
      </c>
      <c r="E37" s="1538">
        <f t="shared" si="5"/>
        <v>635326</v>
      </c>
      <c r="F37" s="1535">
        <f t="shared" si="5"/>
        <v>1310134</v>
      </c>
      <c r="G37" s="1536">
        <f>SUM(G5:G36)</f>
        <v>768488</v>
      </c>
      <c r="H37" s="1537">
        <f>SUM(H5:H36)</f>
        <v>222400</v>
      </c>
      <c r="I37" s="1538">
        <f t="shared" si="5"/>
        <v>319246</v>
      </c>
      <c r="J37" s="1535">
        <f t="shared" si="5"/>
        <v>225514</v>
      </c>
      <c r="K37" s="1536">
        <f t="shared" si="5"/>
        <v>108599</v>
      </c>
      <c r="L37" s="1537">
        <f t="shared" si="5"/>
        <v>45265</v>
      </c>
      <c r="M37" s="1538">
        <f t="shared" si="5"/>
        <v>71650</v>
      </c>
    </row>
    <row r="38" spans="1:13" ht="35.15" customHeight="1">
      <c r="B38" s="1539"/>
      <c r="C38" s="1539"/>
      <c r="D38" s="1539"/>
      <c r="E38" s="1539"/>
      <c r="F38" s="1539"/>
      <c r="G38" s="1539"/>
      <c r="H38" s="1539"/>
      <c r="I38" s="1539"/>
      <c r="J38" s="1539"/>
      <c r="K38" s="1539"/>
      <c r="L38" s="1539"/>
      <c r="M38" s="1539"/>
    </row>
    <row r="39" spans="1:13" ht="35.15" customHeight="1"/>
    <row r="40" spans="1:13" ht="35.15" customHeight="1"/>
    <row r="41" spans="1:13" ht="35.15" customHeight="1"/>
    <row r="42" spans="1:13" ht="35.15" customHeight="1"/>
    <row r="43" spans="1:13" ht="35.15" customHeight="1"/>
    <row r="44" spans="1:13" ht="35.15" customHeight="1"/>
    <row r="45" spans="1:13" ht="35.15" customHeight="1"/>
    <row r="46" spans="1:13" ht="35.15" customHeight="1"/>
    <row r="47" spans="1:13" ht="35.15" customHeight="1"/>
    <row r="48" spans="1:13" ht="35.15" customHeight="1"/>
    <row r="49" ht="35.15" customHeight="1"/>
    <row r="50" ht="35.15" customHeight="1"/>
    <row r="51" ht="35.15" customHeight="1"/>
    <row r="52" ht="35.15" customHeight="1"/>
    <row r="53" ht="35.15" customHeight="1"/>
    <row r="54" ht="35.15" customHeight="1"/>
    <row r="55" ht="35.15" customHeight="1"/>
    <row r="56" ht="35.15" customHeight="1"/>
    <row r="57" ht="35.15" customHeight="1"/>
    <row r="58" ht="35.15" customHeight="1"/>
    <row r="59" ht="35.15" customHeight="1"/>
    <row r="60" ht="35.15" customHeight="1"/>
    <row r="61" ht="35.15" customHeight="1"/>
    <row r="62" ht="35.15" customHeight="1"/>
    <row r="63" ht="35.15" customHeight="1"/>
    <row r="64" ht="35.15" customHeight="1"/>
    <row r="65" ht="35.15" customHeight="1"/>
    <row r="66" ht="35.15" customHeight="1"/>
    <row r="67" ht="35.15" customHeight="1"/>
    <row r="68" ht="35.15" customHeight="1"/>
    <row r="69" ht="35.15" customHeight="1"/>
    <row r="70" ht="35.15" customHeight="1"/>
    <row r="71" ht="35.15" customHeight="1"/>
    <row r="72" ht="35.15" customHeight="1"/>
    <row r="73" ht="35.15" customHeight="1"/>
    <row r="74" ht="35.15" customHeight="1"/>
    <row r="75" ht="35.15" customHeight="1"/>
    <row r="76" ht="35.15" customHeight="1"/>
    <row r="77" ht="35.15" customHeight="1"/>
    <row r="78" ht="35.15" customHeight="1"/>
    <row r="79" ht="35.15" customHeight="1"/>
    <row r="80" ht="35.15" customHeight="1"/>
    <row r="81" ht="35.15" customHeight="1"/>
    <row r="82" ht="35.15" customHeight="1"/>
    <row r="83" ht="35.15" customHeight="1"/>
    <row r="84" ht="35.15" customHeight="1"/>
    <row r="85" ht="35.15" customHeight="1"/>
    <row r="86" ht="35.15" customHeight="1"/>
    <row r="87" ht="35.15" customHeight="1"/>
    <row r="88" ht="35.15" customHeight="1"/>
    <row r="89" ht="35.15" customHeight="1"/>
    <row r="90" ht="35.15" customHeight="1"/>
    <row r="91" ht="35.15" customHeight="1"/>
    <row r="92" ht="35.15" customHeight="1"/>
    <row r="93" ht="35.15" customHeight="1"/>
    <row r="94" ht="35.15" customHeight="1"/>
    <row r="95" ht="35.15" customHeight="1"/>
    <row r="96" ht="35.15" customHeight="1"/>
    <row r="97" ht="35.15" customHeight="1"/>
    <row r="98" ht="35.15" customHeight="1"/>
    <row r="99" ht="35.15" customHeight="1"/>
    <row r="100" ht="35.15" customHeight="1"/>
    <row r="101" ht="35.15" customHeight="1"/>
    <row r="102" ht="35.15" customHeight="1"/>
    <row r="103" ht="35.15" customHeight="1"/>
    <row r="104" ht="35.15" customHeight="1"/>
    <row r="105" ht="35.15" customHeight="1"/>
    <row r="106" ht="35.15" customHeight="1"/>
    <row r="107" ht="35.15" customHeight="1"/>
    <row r="108" ht="35.15" customHeight="1"/>
    <row r="109" ht="35.15" customHeight="1"/>
    <row r="110" ht="35.15" customHeight="1"/>
    <row r="111" ht="35.15" customHeight="1"/>
    <row r="112" ht="35.15" customHeight="1"/>
    <row r="113" ht="35.15" customHeight="1"/>
    <row r="114" ht="35.15" customHeight="1"/>
    <row r="115" ht="35.15" customHeight="1"/>
    <row r="116" ht="35.15" customHeight="1"/>
    <row r="117" ht="35.15" customHeight="1"/>
    <row r="118" ht="35.15" customHeight="1"/>
    <row r="119" ht="35.15" customHeight="1"/>
    <row r="120" ht="35.15" customHeight="1"/>
    <row r="121" ht="35.15" customHeight="1"/>
    <row r="122" ht="35.15" customHeight="1"/>
    <row r="123" ht="35.15" customHeight="1"/>
    <row r="124" ht="35.15" customHeight="1"/>
    <row r="125" ht="35.15" customHeight="1"/>
    <row r="126" ht="35.15" customHeight="1"/>
    <row r="127" ht="35.15" customHeight="1"/>
    <row r="128" ht="35.15" customHeight="1"/>
    <row r="129" ht="35.15" customHeight="1"/>
    <row r="130" ht="35.15" customHeight="1"/>
    <row r="131" ht="35.15" customHeight="1"/>
    <row r="132" ht="35.15" customHeight="1"/>
    <row r="133" ht="35.15" customHeight="1"/>
    <row r="134" ht="35.15" customHeight="1"/>
    <row r="135" ht="35.15" customHeight="1"/>
    <row r="136" ht="35.15" customHeight="1"/>
    <row r="137" ht="35.15" customHeight="1"/>
    <row r="138" ht="35.15" customHeight="1"/>
    <row r="139" ht="35.15" customHeight="1"/>
    <row r="140" ht="35.15" customHeight="1"/>
    <row r="141" ht="35.15" customHeight="1"/>
    <row r="142" ht="35.15" customHeight="1"/>
    <row r="143" ht="35.15" customHeight="1"/>
    <row r="144" ht="35.15" customHeight="1"/>
    <row r="145" ht="35.15" customHeight="1"/>
    <row r="146" ht="35.15" customHeight="1"/>
    <row r="147" ht="35.15" customHeight="1"/>
    <row r="148" ht="35.15" customHeight="1"/>
    <row r="149" ht="35.15" customHeight="1"/>
    <row r="150" ht="35.15" customHeight="1"/>
    <row r="151" ht="35.15" customHeight="1"/>
    <row r="152" ht="35.15" customHeight="1"/>
    <row r="153" ht="35.15" customHeight="1"/>
    <row r="154" ht="35.15" customHeight="1"/>
    <row r="155" ht="35.15" customHeight="1"/>
    <row r="156" ht="35.15" customHeight="1"/>
    <row r="157" ht="35.15" customHeight="1"/>
    <row r="158" ht="35.15" customHeight="1"/>
    <row r="159" ht="35.15" customHeight="1"/>
    <row r="160" ht="35.15" customHeight="1"/>
    <row r="161" ht="35.15" customHeight="1"/>
    <row r="162" ht="35.15" customHeight="1"/>
    <row r="163" ht="35.15" customHeight="1"/>
    <row r="164" ht="35.15" customHeight="1"/>
    <row r="165" ht="35.15" customHeight="1"/>
    <row r="166" ht="35.15" customHeight="1"/>
    <row r="167" ht="35.15" customHeight="1"/>
    <row r="168" ht="35.15" customHeight="1"/>
    <row r="169" ht="35.15" customHeight="1"/>
    <row r="170" ht="35.15" customHeight="1"/>
    <row r="171" ht="35.15" customHeight="1"/>
    <row r="172" ht="35.15" customHeight="1"/>
    <row r="173" ht="35.15" customHeight="1"/>
    <row r="174" ht="35.15" customHeight="1"/>
    <row r="175" ht="35.15" customHeight="1"/>
    <row r="176" ht="35.15" customHeight="1"/>
    <row r="177" ht="35.15" customHeight="1"/>
    <row r="178" ht="35.15" customHeight="1"/>
    <row r="179" ht="35.15" customHeight="1"/>
    <row r="180" ht="35.15" customHeight="1"/>
    <row r="181" ht="35.15" customHeight="1"/>
    <row r="182" ht="35.15" customHeight="1"/>
    <row r="183" ht="35.15" customHeight="1"/>
    <row r="184" ht="35.15" customHeight="1"/>
    <row r="185" ht="35.15" customHeight="1"/>
    <row r="186" ht="35.15" customHeight="1"/>
    <row r="187" ht="35.15" customHeight="1"/>
    <row r="188" ht="35.15" customHeight="1"/>
    <row r="189" ht="35.15" customHeight="1"/>
    <row r="190" ht="35.15" customHeight="1"/>
    <row r="191" ht="35.15" customHeight="1"/>
    <row r="192" ht="35.15" customHeight="1"/>
    <row r="193" ht="35.15" customHeight="1"/>
    <row r="194" ht="35.15" customHeight="1"/>
    <row r="195" ht="35.15" customHeight="1"/>
    <row r="196" ht="35.15" customHeight="1"/>
    <row r="197" ht="35.15" customHeight="1"/>
    <row r="198" ht="35.15" customHeight="1"/>
    <row r="199" ht="35.15" customHeight="1"/>
    <row r="200" ht="35.15" customHeight="1"/>
    <row r="201" ht="35.15" customHeight="1"/>
    <row r="202" ht="35.15" customHeight="1"/>
    <row r="203" ht="35.15" customHeight="1"/>
    <row r="204" ht="35.15" customHeight="1"/>
    <row r="205" ht="35.15" customHeight="1"/>
    <row r="206" ht="35.15" customHeight="1"/>
    <row r="207" ht="35.15" customHeight="1"/>
    <row r="208" ht="35.15" customHeight="1"/>
    <row r="209" ht="35.15" customHeight="1"/>
    <row r="210" ht="35.15" customHeight="1"/>
    <row r="211" ht="35.15" customHeight="1"/>
    <row r="212" ht="35.15" customHeight="1"/>
    <row r="213" ht="35.15" customHeight="1"/>
    <row r="214" ht="35.15" customHeight="1"/>
    <row r="215" ht="35.15" customHeight="1"/>
    <row r="216" ht="35.15" customHeight="1"/>
    <row r="217" ht="35.15" customHeight="1"/>
    <row r="218" ht="35.15" customHeight="1"/>
    <row r="219" ht="35.15" customHeight="1"/>
    <row r="220" ht="35.15" customHeight="1"/>
    <row r="221" ht="35.15" customHeight="1"/>
    <row r="222" ht="35.15" customHeight="1"/>
    <row r="223" ht="35.15" customHeight="1"/>
    <row r="224" ht="35.15" customHeight="1"/>
    <row r="225" ht="35.15" customHeight="1"/>
    <row r="226" ht="35.15" customHeight="1"/>
    <row r="227" ht="35.15" customHeight="1"/>
    <row r="228" ht="35.15" customHeight="1"/>
    <row r="229" ht="35.15" customHeight="1"/>
    <row r="230" ht="35.15" customHeight="1"/>
    <row r="231" ht="35.15" customHeight="1"/>
    <row r="232" ht="35.15" customHeight="1"/>
    <row r="233" ht="35.15" customHeight="1"/>
    <row r="234" ht="35.15" customHeight="1"/>
    <row r="235" ht="35.15" customHeight="1"/>
    <row r="236" ht="35.15" customHeight="1"/>
    <row r="237" ht="35.15" customHeight="1"/>
    <row r="238" ht="35.15" customHeight="1"/>
    <row r="239" ht="35.15" customHeight="1"/>
    <row r="240" ht="35.15" customHeight="1"/>
    <row r="241" ht="35.15" customHeight="1"/>
    <row r="242" ht="35.15" customHeight="1"/>
    <row r="243" ht="35.15" customHeight="1"/>
    <row r="244" ht="35.15" customHeight="1"/>
    <row r="245" ht="35.15" customHeight="1"/>
    <row r="246" ht="35.15" customHeight="1"/>
    <row r="247" ht="35.15" customHeight="1"/>
    <row r="248" ht="35.15" customHeight="1"/>
    <row r="249" ht="35.15" customHeight="1"/>
    <row r="250" ht="35.15" customHeight="1"/>
    <row r="251" ht="35.15" customHeight="1"/>
    <row r="252" ht="35.15" customHeight="1"/>
    <row r="253" ht="35.15" customHeight="1"/>
    <row r="254" ht="35.15" customHeight="1"/>
    <row r="255" ht="35.15" customHeight="1"/>
    <row r="256" ht="35.15" customHeight="1"/>
    <row r="257" ht="35.15" customHeight="1"/>
    <row r="258" ht="35.15" customHeight="1"/>
    <row r="259" ht="35.15" customHeight="1"/>
    <row r="260" ht="35.15" customHeight="1"/>
    <row r="261" ht="35.15" customHeight="1"/>
    <row r="262" ht="35.15" customHeight="1"/>
    <row r="263" ht="35.15" customHeight="1"/>
    <row r="264" ht="35.15" customHeight="1"/>
    <row r="265" ht="35.15" customHeight="1"/>
    <row r="266" ht="35.15" customHeight="1"/>
    <row r="267" ht="35.15" customHeight="1"/>
  </sheetData>
  <dataConsolidate>
    <dataRefs count="2">
      <dataRef ref="A5:M65" sheet="幹線道路" r:id="rId1"/>
      <dataRef ref="A5:M65" sheet="特殊街路" r:id="rId2"/>
    </dataRefs>
  </dataConsolidate>
  <mergeCells count="4">
    <mergeCell ref="A3:A4"/>
    <mergeCell ref="B3:E3"/>
    <mergeCell ref="F3:I3"/>
    <mergeCell ref="J3:M3"/>
  </mergeCells>
  <phoneticPr fontId="1"/>
  <printOptions horizontalCentered="1" gridLinesSet="0"/>
  <pageMargins left="0.59055118110236227" right="0.59055118110236227" top="0.78740157480314965" bottom="0.78740157480314965" header="0.51181102362204722" footer="0.51181102362204722"/>
  <pageSetup paperSize="9" scale="48" orientation="portrait" horizontalDpi="4294967292" verticalDpi="4294967292" r:id="rId3"/>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59178-BCDE-476E-B65B-464D84423EC0}">
  <sheetPr transitionEvaluation="1"/>
  <dimension ref="A1:O409"/>
  <sheetViews>
    <sheetView showZeros="0" view="pageBreakPreview" zoomScale="40" zoomScaleNormal="75" zoomScaleSheetLayoutView="40" workbookViewId="0">
      <pane xSplit="1" ySplit="4" topLeftCell="B5" activePane="bottomRight" state="frozen"/>
      <selection activeCell="M35" sqref="M35"/>
      <selection pane="topRight" activeCell="M35" sqref="M35"/>
      <selection pane="bottomLeft" activeCell="M35" sqref="M35"/>
      <selection pane="bottomRight" activeCell="I37" sqref="I37"/>
    </sheetView>
  </sheetViews>
  <sheetFormatPr defaultColWidth="11.54296875" defaultRowHeight="22" customHeight="1"/>
  <cols>
    <col min="1" max="1" width="21.90625" style="1143" customWidth="1"/>
    <col min="2" max="13" width="12.6328125" style="1457" customWidth="1"/>
    <col min="14" max="14" width="3.81640625" style="1457" customWidth="1"/>
    <col min="15" max="16384" width="11.54296875" style="1457"/>
  </cols>
  <sheetData>
    <row r="1" spans="1:15" ht="27" customHeight="1">
      <c r="A1" s="1395" t="s">
        <v>1708</v>
      </c>
      <c r="M1" s="1180" t="s">
        <v>315</v>
      </c>
    </row>
    <row r="2" spans="1:15" ht="22" customHeight="1" thickBot="1">
      <c r="A2" s="1146"/>
      <c r="B2" s="1458"/>
      <c r="C2" s="1458"/>
      <c r="D2" s="1458"/>
      <c r="E2" s="1458"/>
      <c r="F2" s="1458"/>
      <c r="G2" s="1458"/>
      <c r="H2" s="1458"/>
      <c r="I2" s="1240"/>
      <c r="J2" s="1240"/>
      <c r="K2" s="1458"/>
      <c r="L2" s="1458"/>
      <c r="M2" s="1457" t="s">
        <v>1697</v>
      </c>
    </row>
    <row r="3" spans="1:15" ht="35.15" customHeight="1">
      <c r="A3" s="4236" t="s">
        <v>339</v>
      </c>
      <c r="B3" s="4244" t="s">
        <v>1709</v>
      </c>
      <c r="C3" s="4245"/>
      <c r="D3" s="4245"/>
      <c r="E3" s="4246"/>
      <c r="F3" s="4244" t="s">
        <v>1710</v>
      </c>
      <c r="G3" s="4245"/>
      <c r="H3" s="4245"/>
      <c r="I3" s="4246"/>
      <c r="J3" s="4244" t="s">
        <v>1711</v>
      </c>
      <c r="K3" s="4245"/>
      <c r="L3" s="4245"/>
      <c r="M3" s="4246"/>
    </row>
    <row r="4" spans="1:15" ht="35.15" customHeight="1" thickBot="1">
      <c r="A4" s="4237"/>
      <c r="B4" s="1540" t="s">
        <v>306</v>
      </c>
      <c r="C4" s="1541" t="s">
        <v>1701</v>
      </c>
      <c r="D4" s="1542" t="s">
        <v>1702</v>
      </c>
      <c r="E4" s="1543" t="s">
        <v>1703</v>
      </c>
      <c r="F4" s="1540" t="s">
        <v>306</v>
      </c>
      <c r="G4" s="1541" t="s">
        <v>1701</v>
      </c>
      <c r="H4" s="1542" t="s">
        <v>1702</v>
      </c>
      <c r="I4" s="1543" t="s">
        <v>1703</v>
      </c>
      <c r="J4" s="1540" t="s">
        <v>306</v>
      </c>
      <c r="K4" s="1541" t="s">
        <v>1701</v>
      </c>
      <c r="L4" s="1542" t="s">
        <v>1702</v>
      </c>
      <c r="M4" s="1543" t="s">
        <v>1703</v>
      </c>
    </row>
    <row r="5" spans="1:15" ht="35.15" customHeight="1">
      <c r="A5" s="1462" t="s">
        <v>238</v>
      </c>
      <c r="B5" s="1481"/>
      <c r="C5" s="1482"/>
      <c r="D5" s="1483"/>
      <c r="E5" s="1484"/>
      <c r="F5" s="1481"/>
      <c r="G5" s="1482"/>
      <c r="H5" s="1483"/>
      <c r="I5" s="1484"/>
      <c r="J5" s="1481"/>
      <c r="K5" s="1482"/>
      <c r="L5" s="1483"/>
      <c r="M5" s="1484"/>
    </row>
    <row r="6" spans="1:15" ht="35.15" customHeight="1">
      <c r="A6" s="1466" t="s">
        <v>241</v>
      </c>
      <c r="B6" s="1488"/>
      <c r="C6" s="1489"/>
      <c r="D6" s="1490"/>
      <c r="E6" s="1491"/>
      <c r="F6" s="1488"/>
      <c r="G6" s="1489"/>
      <c r="H6" s="1490"/>
      <c r="I6" s="1491"/>
      <c r="J6" s="1488"/>
      <c r="K6" s="1489"/>
      <c r="L6" s="1490"/>
      <c r="M6" s="1491"/>
    </row>
    <row r="7" spans="1:15" ht="35.15" customHeight="1">
      <c r="A7" s="1466" t="s">
        <v>244</v>
      </c>
      <c r="B7" s="1488"/>
      <c r="C7" s="1489"/>
      <c r="D7" s="1490"/>
      <c r="E7" s="1491"/>
      <c r="F7" s="1488"/>
      <c r="G7" s="1489"/>
      <c r="H7" s="1490"/>
      <c r="I7" s="1491"/>
      <c r="J7" s="1488"/>
      <c r="K7" s="1489"/>
      <c r="L7" s="1490"/>
      <c r="M7" s="1491"/>
    </row>
    <row r="8" spans="1:15" ht="35.15" customHeight="1">
      <c r="A8" s="1466" t="s">
        <v>248</v>
      </c>
      <c r="B8" s="1488"/>
      <c r="C8" s="1489"/>
      <c r="D8" s="1490"/>
      <c r="E8" s="1491"/>
      <c r="F8" s="1488"/>
      <c r="G8" s="1489"/>
      <c r="H8" s="1490"/>
      <c r="I8" s="1491"/>
      <c r="J8" s="1488"/>
      <c r="K8" s="1489"/>
      <c r="L8" s="1490"/>
      <c r="M8" s="1491"/>
    </row>
    <row r="9" spans="1:15" s="1494" customFormat="1" ht="35.15" customHeight="1">
      <c r="A9" s="1466" t="s">
        <v>251</v>
      </c>
      <c r="B9" s="1488"/>
      <c r="C9" s="1489"/>
      <c r="D9" s="1490"/>
      <c r="E9" s="1491"/>
      <c r="F9" s="1488"/>
      <c r="G9" s="1489"/>
      <c r="H9" s="1490"/>
      <c r="I9" s="1491"/>
      <c r="J9" s="1488"/>
      <c r="K9" s="1489"/>
      <c r="L9" s="1490"/>
      <c r="M9" s="1491"/>
      <c r="N9" s="1457"/>
      <c r="O9" s="1457"/>
    </row>
    <row r="10" spans="1:15" s="1494" customFormat="1" ht="35.15" customHeight="1">
      <c r="A10" s="1466" t="s">
        <v>254</v>
      </c>
      <c r="B10" s="1488"/>
      <c r="C10" s="1489"/>
      <c r="D10" s="1490"/>
      <c r="E10" s="1491"/>
      <c r="F10" s="1488"/>
      <c r="G10" s="1489"/>
      <c r="H10" s="1490"/>
      <c r="I10" s="1491"/>
      <c r="J10" s="1488"/>
      <c r="K10" s="1489"/>
      <c r="L10" s="1490"/>
      <c r="M10" s="1491"/>
      <c r="N10" s="1457"/>
      <c r="O10" s="1457"/>
    </row>
    <row r="11" spans="1:15" ht="35.15" customHeight="1">
      <c r="A11" s="1466" t="s">
        <v>745</v>
      </c>
      <c r="B11" s="1488"/>
      <c r="C11" s="1489"/>
      <c r="D11" s="1490"/>
      <c r="E11" s="1491"/>
      <c r="F11" s="1488"/>
      <c r="G11" s="1489"/>
      <c r="H11" s="1490"/>
      <c r="I11" s="1491"/>
      <c r="J11" s="1488"/>
      <c r="K11" s="1489"/>
      <c r="L11" s="1490"/>
      <c r="M11" s="1491"/>
    </row>
    <row r="12" spans="1:15" ht="35.15" customHeight="1">
      <c r="A12" s="1466" t="s">
        <v>76</v>
      </c>
      <c r="B12" s="1488"/>
      <c r="C12" s="1489"/>
      <c r="D12" s="1490"/>
      <c r="E12" s="1491"/>
      <c r="F12" s="1488"/>
      <c r="G12" s="1489"/>
      <c r="H12" s="1490"/>
      <c r="I12" s="1491"/>
      <c r="J12" s="1488"/>
      <c r="K12" s="1489"/>
      <c r="L12" s="1490"/>
      <c r="M12" s="1491"/>
    </row>
    <row r="13" spans="1:15" ht="35.15" customHeight="1">
      <c r="A13" s="1466" t="s">
        <v>262</v>
      </c>
      <c r="B13" s="1488"/>
      <c r="C13" s="1489"/>
      <c r="D13" s="1490"/>
      <c r="E13" s="1491"/>
      <c r="F13" s="1488"/>
      <c r="G13" s="1489"/>
      <c r="H13" s="1490"/>
      <c r="I13" s="1491"/>
      <c r="J13" s="1488"/>
      <c r="K13" s="1489"/>
      <c r="L13" s="1490"/>
      <c r="M13" s="1491"/>
    </row>
    <row r="14" spans="1:15" ht="34.5" customHeight="1">
      <c r="A14" s="1466" t="s">
        <v>265</v>
      </c>
      <c r="B14" s="1488">
        <f>SUM(C14:E14)</f>
        <v>1090</v>
      </c>
      <c r="C14" s="1489">
        <v>1000</v>
      </c>
      <c r="D14" s="1490">
        <v>90</v>
      </c>
      <c r="E14" s="1491">
        <v>0</v>
      </c>
      <c r="F14" s="1488">
        <f>SUM(G14:I14)</f>
        <v>1090</v>
      </c>
      <c r="G14" s="1489">
        <v>1000</v>
      </c>
      <c r="H14" s="1490">
        <v>90</v>
      </c>
      <c r="I14" s="1491">
        <v>0</v>
      </c>
      <c r="J14" s="1488">
        <f>SUM(K14:M14)</f>
        <v>0</v>
      </c>
      <c r="K14" s="1489">
        <v>0</v>
      </c>
      <c r="L14" s="1490">
        <v>0</v>
      </c>
      <c r="M14" s="1491">
        <v>0</v>
      </c>
    </row>
    <row r="15" spans="1:15" ht="35.15" customHeight="1">
      <c r="A15" s="1466" t="s">
        <v>267</v>
      </c>
      <c r="B15" s="1488">
        <f>SUM(C15:E15)</f>
        <v>580</v>
      </c>
      <c r="C15" s="1489">
        <v>0</v>
      </c>
      <c r="D15" s="1490">
        <v>580</v>
      </c>
      <c r="E15" s="1491">
        <v>0</v>
      </c>
      <c r="F15" s="1488">
        <f>SUM(G15:I15)</f>
        <v>580</v>
      </c>
      <c r="G15" s="1489">
        <v>0</v>
      </c>
      <c r="H15" s="1490">
        <v>580</v>
      </c>
      <c r="I15" s="1491">
        <v>0</v>
      </c>
      <c r="J15" s="1488">
        <f>SUM(K15:M15)</f>
        <v>0</v>
      </c>
      <c r="K15" s="1489">
        <v>0</v>
      </c>
      <c r="L15" s="1490">
        <v>0</v>
      </c>
      <c r="M15" s="1491">
        <v>0</v>
      </c>
    </row>
    <row r="16" spans="1:15" ht="35.15" customHeight="1">
      <c r="A16" s="1466" t="s">
        <v>269</v>
      </c>
      <c r="B16" s="1488"/>
      <c r="C16" s="1489"/>
      <c r="D16" s="1490"/>
      <c r="E16" s="1491"/>
      <c r="F16" s="1488"/>
      <c r="G16" s="1489"/>
      <c r="H16" s="1490"/>
      <c r="I16" s="1491"/>
      <c r="J16" s="1488"/>
      <c r="K16" s="1489"/>
      <c r="L16" s="1490"/>
      <c r="M16" s="1491"/>
    </row>
    <row r="17" spans="1:13" ht="35.15" customHeight="1">
      <c r="A17" s="1466" t="s">
        <v>271</v>
      </c>
      <c r="B17" s="1488">
        <f>SUM(C17:E17)</f>
        <v>2330</v>
      </c>
      <c r="C17" s="1489">
        <v>2330</v>
      </c>
      <c r="D17" s="1490">
        <v>0</v>
      </c>
      <c r="E17" s="1491">
        <v>0</v>
      </c>
      <c r="F17" s="1488">
        <f>SUM(G17:I17)</f>
        <v>270</v>
      </c>
      <c r="G17" s="1489">
        <v>270</v>
      </c>
      <c r="H17" s="1490">
        <v>0</v>
      </c>
      <c r="I17" s="1491">
        <v>0</v>
      </c>
      <c r="J17" s="1488">
        <f>SUM(K17:M17)</f>
        <v>0</v>
      </c>
      <c r="K17" s="1489">
        <v>0</v>
      </c>
      <c r="L17" s="1490">
        <v>0</v>
      </c>
      <c r="M17" s="1491">
        <v>0</v>
      </c>
    </row>
    <row r="18" spans="1:13" ht="35.15" customHeight="1">
      <c r="A18" s="1466" t="s">
        <v>272</v>
      </c>
      <c r="B18" s="1488"/>
      <c r="C18" s="1489"/>
      <c r="D18" s="1490"/>
      <c r="E18" s="1491"/>
      <c r="F18" s="1488"/>
      <c r="G18" s="1489"/>
      <c r="H18" s="1490"/>
      <c r="I18" s="1491"/>
      <c r="J18" s="1488"/>
      <c r="K18" s="1489"/>
      <c r="L18" s="1490"/>
      <c r="M18" s="1491"/>
    </row>
    <row r="19" spans="1:13" ht="35.15" customHeight="1">
      <c r="A19" s="1466" t="s">
        <v>273</v>
      </c>
      <c r="B19" s="1488"/>
      <c r="C19" s="1489"/>
      <c r="D19" s="1490"/>
      <c r="E19" s="1491"/>
      <c r="F19" s="1488"/>
      <c r="G19" s="1489"/>
      <c r="H19" s="1490"/>
      <c r="I19" s="1491"/>
      <c r="J19" s="1488"/>
      <c r="K19" s="1489"/>
      <c r="L19" s="1490"/>
      <c r="M19" s="1491"/>
    </row>
    <row r="20" spans="1:13" ht="35.15" customHeight="1">
      <c r="A20" s="1466" t="s">
        <v>275</v>
      </c>
      <c r="B20" s="1488"/>
      <c r="C20" s="1489"/>
      <c r="D20" s="1490"/>
      <c r="E20" s="1491"/>
      <c r="F20" s="1488"/>
      <c r="G20" s="1489"/>
      <c r="H20" s="1490"/>
      <c r="I20" s="1491"/>
      <c r="J20" s="1488"/>
      <c r="K20" s="1489"/>
      <c r="L20" s="1490"/>
      <c r="M20" s="1491"/>
    </row>
    <row r="21" spans="1:13" ht="35.15" customHeight="1">
      <c r="A21" s="1466" t="s">
        <v>1235</v>
      </c>
      <c r="B21" s="1488">
        <f>SUM(C21:E21)</f>
        <v>1390</v>
      </c>
      <c r="C21" s="1489">
        <v>1390</v>
      </c>
      <c r="D21" s="1490">
        <v>0</v>
      </c>
      <c r="E21" s="1491">
        <v>0</v>
      </c>
      <c r="F21" s="1488">
        <f>SUM(G21:I21)</f>
        <v>1390</v>
      </c>
      <c r="G21" s="1489">
        <v>1390</v>
      </c>
      <c r="H21" s="1490">
        <v>0</v>
      </c>
      <c r="I21" s="1491">
        <v>0</v>
      </c>
      <c r="J21" s="1488">
        <f>SUM(K21:M21)</f>
        <v>0</v>
      </c>
      <c r="K21" s="1489">
        <v>0</v>
      </c>
      <c r="L21" s="1490">
        <v>0</v>
      </c>
      <c r="M21" s="1491">
        <v>0</v>
      </c>
    </row>
    <row r="22" spans="1:13" ht="35.15" customHeight="1">
      <c r="A22" s="1466" t="s">
        <v>280</v>
      </c>
      <c r="B22" s="1488"/>
      <c r="C22" s="1489"/>
      <c r="D22" s="1490"/>
      <c r="E22" s="1491"/>
      <c r="F22" s="1488"/>
      <c r="G22" s="1489"/>
      <c r="H22" s="1490"/>
      <c r="I22" s="1491"/>
      <c r="J22" s="1488"/>
      <c r="K22" s="1489"/>
      <c r="L22" s="1490"/>
      <c r="M22" s="1491"/>
    </row>
    <row r="23" spans="1:13" ht="35.15" customHeight="1">
      <c r="A23" s="1466" t="s">
        <v>465</v>
      </c>
      <c r="B23" s="1488">
        <f>SUM(C23:E23)</f>
        <v>4060</v>
      </c>
      <c r="C23" s="1489">
        <v>3740</v>
      </c>
      <c r="D23" s="1490">
        <v>320</v>
      </c>
      <c r="E23" s="1491">
        <v>0</v>
      </c>
      <c r="F23" s="1488">
        <f>SUM(G23:I23)</f>
        <v>4060</v>
      </c>
      <c r="G23" s="1489">
        <v>3740</v>
      </c>
      <c r="H23" s="1490">
        <v>320</v>
      </c>
      <c r="I23" s="1491">
        <v>0</v>
      </c>
      <c r="J23" s="1488">
        <f>SUM(K23:M23)</f>
        <v>0</v>
      </c>
      <c r="K23" s="1489">
        <v>0</v>
      </c>
      <c r="L23" s="1490">
        <v>0</v>
      </c>
      <c r="M23" s="1491">
        <v>0</v>
      </c>
    </row>
    <row r="24" spans="1:13" ht="35.15" customHeight="1">
      <c r="A24" s="1466" t="s">
        <v>283</v>
      </c>
      <c r="B24" s="1488">
        <f>SUM(C24:E24)</f>
        <v>3770</v>
      </c>
      <c r="C24" s="1489">
        <v>3360</v>
      </c>
      <c r="D24" s="1490">
        <v>410</v>
      </c>
      <c r="E24" s="1491">
        <v>0</v>
      </c>
      <c r="F24" s="1488">
        <f>SUM(G24:I24)</f>
        <v>3770</v>
      </c>
      <c r="G24" s="1489">
        <v>3360</v>
      </c>
      <c r="H24" s="1490">
        <v>410</v>
      </c>
      <c r="I24" s="1491">
        <v>0</v>
      </c>
      <c r="J24" s="1488">
        <f>SUM(K24:M24)</f>
        <v>0</v>
      </c>
      <c r="K24" s="1489">
        <v>0</v>
      </c>
      <c r="L24" s="1490">
        <v>0</v>
      </c>
      <c r="M24" s="1491">
        <v>0</v>
      </c>
    </row>
    <row r="25" spans="1:13" ht="35.15" customHeight="1">
      <c r="A25" s="1466" t="s">
        <v>285</v>
      </c>
      <c r="B25" s="1488">
        <f>SUM(C25:E25)</f>
        <v>11540</v>
      </c>
      <c r="C25" s="1489">
        <v>8180</v>
      </c>
      <c r="D25" s="1490">
        <v>3360</v>
      </c>
      <c r="E25" s="1491"/>
      <c r="F25" s="1488">
        <f>SUM(G25:I25)</f>
        <v>11540</v>
      </c>
      <c r="G25" s="1489">
        <v>8180</v>
      </c>
      <c r="H25" s="1490">
        <v>3360</v>
      </c>
      <c r="I25" s="1491">
        <v>0</v>
      </c>
      <c r="J25" s="1488">
        <f>SUM(K25:M25)</f>
        <v>0</v>
      </c>
      <c r="K25" s="1489">
        <v>0</v>
      </c>
      <c r="L25" s="1490">
        <v>0</v>
      </c>
      <c r="M25" s="1491">
        <v>0</v>
      </c>
    </row>
    <row r="26" spans="1:13" ht="35.15" customHeight="1">
      <c r="A26" s="1466" t="s">
        <v>286</v>
      </c>
      <c r="B26" s="1488">
        <v>0</v>
      </c>
      <c r="C26" s="1489"/>
      <c r="D26" s="1490"/>
      <c r="E26" s="1491"/>
      <c r="F26" s="1488"/>
      <c r="G26" s="1489"/>
      <c r="H26" s="1490"/>
      <c r="I26" s="1491"/>
      <c r="J26" s="1488"/>
      <c r="K26" s="1489"/>
      <c r="L26" s="1490"/>
      <c r="M26" s="1491"/>
    </row>
    <row r="27" spans="1:13" ht="35.15" customHeight="1">
      <c r="A27" s="1466" t="s">
        <v>409</v>
      </c>
      <c r="B27" s="1488"/>
      <c r="C27" s="1489"/>
      <c r="D27" s="1490"/>
      <c r="E27" s="1491"/>
      <c r="F27" s="1488"/>
      <c r="G27" s="1489"/>
      <c r="H27" s="1490"/>
      <c r="I27" s="1491"/>
      <c r="J27" s="1488"/>
      <c r="K27" s="1489"/>
      <c r="L27" s="1490"/>
      <c r="M27" s="1491"/>
    </row>
    <row r="28" spans="1:13" ht="35.15" customHeight="1">
      <c r="A28" s="1466" t="s">
        <v>80</v>
      </c>
      <c r="B28" s="1488"/>
      <c r="C28" s="1489"/>
      <c r="D28" s="1490"/>
      <c r="E28" s="1491"/>
      <c r="F28" s="1488"/>
      <c r="G28" s="1489"/>
      <c r="H28" s="1490"/>
      <c r="I28" s="1491"/>
      <c r="J28" s="1488"/>
      <c r="K28" s="1489"/>
      <c r="L28" s="1490"/>
      <c r="M28" s="1491"/>
    </row>
    <row r="29" spans="1:13" ht="35.15" customHeight="1">
      <c r="A29" s="1466" t="s">
        <v>81</v>
      </c>
      <c r="B29" s="1488">
        <f>SUM(C29:E29)</f>
        <v>500</v>
      </c>
      <c r="C29" s="1489">
        <v>0</v>
      </c>
      <c r="D29" s="1490">
        <v>500</v>
      </c>
      <c r="E29" s="1491">
        <v>0</v>
      </c>
      <c r="F29" s="1488">
        <f>SUM(G29:I29)</f>
        <v>500</v>
      </c>
      <c r="G29" s="1489">
        <v>0</v>
      </c>
      <c r="H29" s="1490">
        <v>500</v>
      </c>
      <c r="I29" s="1491">
        <v>0</v>
      </c>
      <c r="J29" s="1488">
        <f>SUM(K29:M29)</f>
        <v>0</v>
      </c>
      <c r="K29" s="1489">
        <v>0</v>
      </c>
      <c r="L29" s="1490">
        <v>0</v>
      </c>
      <c r="M29" s="1491">
        <v>0</v>
      </c>
    </row>
    <row r="30" spans="1:13" ht="35.15" customHeight="1">
      <c r="A30" s="1466" t="s">
        <v>292</v>
      </c>
      <c r="B30" s="1488">
        <f>SUM(C30:E30)</f>
        <v>1230</v>
      </c>
      <c r="C30" s="1489">
        <v>0</v>
      </c>
      <c r="D30" s="1490">
        <v>1230</v>
      </c>
      <c r="E30" s="1491">
        <v>0</v>
      </c>
      <c r="F30" s="1488">
        <f>SUM(G30:I30)</f>
        <v>1230</v>
      </c>
      <c r="G30" s="1489">
        <v>0</v>
      </c>
      <c r="H30" s="1490">
        <v>1230</v>
      </c>
      <c r="I30" s="1491">
        <v>0</v>
      </c>
      <c r="J30" s="1488">
        <f>SUM(K30:M30)</f>
        <v>0</v>
      </c>
      <c r="K30" s="1489">
        <v>0</v>
      </c>
      <c r="L30" s="1490">
        <v>0</v>
      </c>
      <c r="M30" s="1491">
        <v>0</v>
      </c>
    </row>
    <row r="31" spans="1:13" ht="35.15" customHeight="1">
      <c r="A31" s="1466" t="s">
        <v>1251</v>
      </c>
      <c r="B31" s="1488">
        <f>SUM(C31:E31)</f>
        <v>630</v>
      </c>
      <c r="C31" s="1489">
        <v>0</v>
      </c>
      <c r="D31" s="1490">
        <v>630</v>
      </c>
      <c r="E31" s="1491">
        <v>0</v>
      </c>
      <c r="F31" s="1488">
        <f>SUM(G31:I31)</f>
        <v>630</v>
      </c>
      <c r="G31" s="1489">
        <v>0</v>
      </c>
      <c r="H31" s="1490">
        <v>630</v>
      </c>
      <c r="I31" s="1491">
        <v>0</v>
      </c>
      <c r="J31" s="1488">
        <f>SUM(K31:M31)</f>
        <v>0</v>
      </c>
      <c r="K31" s="1489">
        <v>0</v>
      </c>
      <c r="L31" s="1490">
        <v>0</v>
      </c>
      <c r="M31" s="1491">
        <v>0</v>
      </c>
    </row>
    <row r="32" spans="1:13" ht="35.15" customHeight="1">
      <c r="A32" s="1466" t="s">
        <v>295</v>
      </c>
      <c r="B32" s="1488">
        <f>SUM(C32:E32)</f>
        <v>3220</v>
      </c>
      <c r="C32" s="1489">
        <v>720</v>
      </c>
      <c r="D32" s="1490">
        <v>2500</v>
      </c>
      <c r="E32" s="1491">
        <v>0</v>
      </c>
      <c r="F32" s="1488">
        <f>SUM(G32:I32)</f>
        <v>3220</v>
      </c>
      <c r="G32" s="1489">
        <v>720</v>
      </c>
      <c r="H32" s="1490">
        <v>2500</v>
      </c>
      <c r="I32" s="1491">
        <v>0</v>
      </c>
      <c r="J32" s="1488">
        <f>SUM(K32:M32)</f>
        <v>0</v>
      </c>
      <c r="K32" s="1489">
        <v>0</v>
      </c>
      <c r="L32" s="1490">
        <v>0</v>
      </c>
      <c r="M32" s="1491">
        <v>0</v>
      </c>
    </row>
    <row r="33" spans="1:15" ht="35.15" customHeight="1">
      <c r="A33" s="1466" t="s">
        <v>298</v>
      </c>
      <c r="B33" s="1488"/>
      <c r="C33" s="1489"/>
      <c r="D33" s="1490"/>
      <c r="E33" s="1491"/>
      <c r="F33" s="1488"/>
      <c r="G33" s="1489"/>
      <c r="H33" s="1490"/>
      <c r="I33" s="1491"/>
      <c r="J33" s="1488"/>
      <c r="K33" s="1489"/>
      <c r="L33" s="1490"/>
      <c r="M33" s="1491"/>
    </row>
    <row r="34" spans="1:15" ht="35.15" customHeight="1">
      <c r="A34" s="1466" t="s">
        <v>1707</v>
      </c>
      <c r="B34" s="1488">
        <f>SUM(C34:E34)</f>
        <v>1350</v>
      </c>
      <c r="C34" s="1489">
        <v>0</v>
      </c>
      <c r="D34" s="1490">
        <v>0</v>
      </c>
      <c r="E34" s="1491">
        <v>1350</v>
      </c>
      <c r="F34" s="1488">
        <f>SUM(G34:I34)</f>
        <v>1350</v>
      </c>
      <c r="G34" s="1489">
        <v>0</v>
      </c>
      <c r="H34" s="1490">
        <v>0</v>
      </c>
      <c r="I34" s="1491">
        <v>1350</v>
      </c>
      <c r="J34" s="1488">
        <f>SUM(K34:M34)</f>
        <v>0</v>
      </c>
      <c r="K34" s="1489">
        <v>0</v>
      </c>
      <c r="L34" s="1490">
        <v>0</v>
      </c>
      <c r="M34" s="1491">
        <v>0</v>
      </c>
    </row>
    <row r="35" spans="1:15" s="1487" customFormat="1" ht="35.15" customHeight="1">
      <c r="A35" s="1466" t="s">
        <v>302</v>
      </c>
      <c r="B35" s="1488">
        <f>SUM(C35:E35)</f>
        <v>8850</v>
      </c>
      <c r="C35" s="1489">
        <v>3970</v>
      </c>
      <c r="D35" s="1490">
        <v>4880</v>
      </c>
      <c r="E35" s="1491">
        <v>0</v>
      </c>
      <c r="F35" s="1488">
        <f>SUM(G35:I35)</f>
        <v>8850</v>
      </c>
      <c r="G35" s="1489">
        <v>3970</v>
      </c>
      <c r="H35" s="1490">
        <v>4880</v>
      </c>
      <c r="I35" s="1491">
        <v>0</v>
      </c>
      <c r="J35" s="1488">
        <f>SUM(K35:M35)</f>
        <v>0</v>
      </c>
      <c r="K35" s="1489">
        <v>0</v>
      </c>
      <c r="L35" s="1490">
        <v>0</v>
      </c>
      <c r="M35" s="1491">
        <v>0</v>
      </c>
      <c r="N35" s="1457"/>
      <c r="O35" s="1457"/>
    </row>
    <row r="36" spans="1:15" s="1487" customFormat="1" ht="35.15" customHeight="1" thickBot="1">
      <c r="A36" s="1466" t="s">
        <v>304</v>
      </c>
      <c r="B36" s="1488"/>
      <c r="C36" s="1489"/>
      <c r="D36" s="1490"/>
      <c r="E36" s="1491"/>
      <c r="F36" s="1488"/>
      <c r="G36" s="1489"/>
      <c r="H36" s="1490"/>
      <c r="I36" s="1491"/>
      <c r="J36" s="1488"/>
      <c r="K36" s="1489"/>
      <c r="L36" s="1490"/>
      <c r="M36" s="1491"/>
      <c r="N36" s="1457"/>
      <c r="O36" s="1457"/>
    </row>
    <row r="37" spans="1:15" ht="35.15" customHeight="1" thickBot="1">
      <c r="A37" s="1474" t="s">
        <v>306</v>
      </c>
      <c r="B37" s="1500">
        <f t="shared" ref="B37:M37" si="0">SUM(B5:B36)</f>
        <v>40540</v>
      </c>
      <c r="C37" s="1501">
        <f t="shared" si="0"/>
        <v>24690</v>
      </c>
      <c r="D37" s="1502">
        <f t="shared" si="0"/>
        <v>14500</v>
      </c>
      <c r="E37" s="1503">
        <f t="shared" si="0"/>
        <v>1350</v>
      </c>
      <c r="F37" s="1500">
        <f t="shared" si="0"/>
        <v>38480</v>
      </c>
      <c r="G37" s="1501">
        <f t="shared" si="0"/>
        <v>22630</v>
      </c>
      <c r="H37" s="1502">
        <f t="shared" si="0"/>
        <v>14500</v>
      </c>
      <c r="I37" s="1503">
        <f t="shared" si="0"/>
        <v>1350</v>
      </c>
      <c r="J37" s="1500">
        <f t="shared" si="0"/>
        <v>0</v>
      </c>
      <c r="K37" s="1501">
        <f t="shared" si="0"/>
        <v>0</v>
      </c>
      <c r="L37" s="1502">
        <f t="shared" si="0"/>
        <v>0</v>
      </c>
      <c r="M37" s="1503">
        <f t="shared" si="0"/>
        <v>0</v>
      </c>
    </row>
    <row r="38" spans="1:15" ht="35.15" customHeight="1">
      <c r="B38" s="1539"/>
      <c r="C38" s="1539"/>
      <c r="D38" s="1539"/>
      <c r="E38" s="1539"/>
      <c r="F38" s="1539"/>
      <c r="G38" s="1539"/>
      <c r="H38" s="1539"/>
      <c r="I38" s="1539"/>
      <c r="J38" s="1539"/>
      <c r="K38" s="1539"/>
      <c r="L38" s="1539"/>
      <c r="M38" s="1539"/>
    </row>
    <row r="39" spans="1:15" ht="35.15" customHeight="1"/>
    <row r="40" spans="1:15" ht="35.15" customHeight="1"/>
    <row r="41" spans="1:15" ht="35.15" customHeight="1"/>
    <row r="42" spans="1:15" ht="35.15" customHeight="1"/>
    <row r="43" spans="1:15" ht="35.15" customHeight="1"/>
    <row r="44" spans="1:15" ht="35.15" customHeight="1"/>
    <row r="45" spans="1:15" ht="35.15" customHeight="1"/>
    <row r="46" spans="1:15" ht="35.15" customHeight="1"/>
    <row r="47" spans="1:15" ht="35.15" customHeight="1"/>
    <row r="48" spans="1:15" ht="35.15" customHeight="1"/>
    <row r="49" ht="35.15" customHeight="1"/>
    <row r="50" ht="35.15" customHeight="1"/>
    <row r="51" ht="35.15" customHeight="1"/>
    <row r="52" ht="35.15" customHeight="1"/>
    <row r="53" ht="35.15" customHeight="1"/>
    <row r="54" ht="35.15" customHeight="1"/>
    <row r="55" ht="35.15" customHeight="1"/>
    <row r="56" ht="35.15" customHeight="1"/>
    <row r="57" ht="35.15" customHeight="1"/>
    <row r="58" ht="35.15" customHeight="1"/>
    <row r="59" ht="35.15" customHeight="1"/>
    <row r="60" ht="35.15" customHeight="1"/>
    <row r="61" ht="35.15" customHeight="1"/>
    <row r="62" ht="35.15" customHeight="1"/>
    <row r="63" ht="35.15" customHeight="1"/>
    <row r="64" ht="35.15" customHeight="1"/>
    <row r="65" ht="35.15" customHeight="1"/>
    <row r="66" ht="35.15" customHeight="1"/>
    <row r="67" ht="35.15" customHeight="1"/>
    <row r="68" ht="35.15" customHeight="1"/>
    <row r="69" ht="35.15" customHeight="1"/>
    <row r="70" ht="35.15" customHeight="1"/>
    <row r="71" ht="35.15" customHeight="1"/>
    <row r="72" ht="35.15" customHeight="1"/>
    <row r="73" ht="35.15" customHeight="1"/>
    <row r="74" ht="35.15" customHeight="1"/>
    <row r="75" ht="35.15" customHeight="1"/>
    <row r="76" ht="35.15" customHeight="1"/>
    <row r="77" ht="35.15" customHeight="1"/>
    <row r="78" ht="35.15" customHeight="1"/>
    <row r="79" ht="35.15" customHeight="1"/>
    <row r="80" ht="35.15" customHeight="1"/>
    <row r="81" ht="35.15" customHeight="1"/>
    <row r="82" ht="35.15" customHeight="1"/>
    <row r="83" ht="35.15" customHeight="1"/>
    <row r="84" ht="35.15" customHeight="1"/>
    <row r="85" ht="35.15" customHeight="1"/>
    <row r="86" ht="35.15" customHeight="1"/>
    <row r="87" ht="35.15" customHeight="1"/>
    <row r="88" ht="35.15" customHeight="1"/>
    <row r="89" ht="35.15" customHeight="1"/>
    <row r="90" ht="35.15" customHeight="1"/>
    <row r="91" ht="35.15" customHeight="1"/>
    <row r="92" ht="35.15" customHeight="1"/>
    <row r="93" ht="35.15" customHeight="1"/>
    <row r="94" ht="35.15" customHeight="1"/>
    <row r="95" ht="35.15" customHeight="1"/>
    <row r="96" ht="35.15" customHeight="1"/>
    <row r="97" ht="35.15" customHeight="1"/>
    <row r="98" ht="35.15" customHeight="1"/>
    <row r="99" ht="35.15" customHeight="1"/>
    <row r="100" ht="35.15" customHeight="1"/>
    <row r="101" ht="35.15" customHeight="1"/>
    <row r="102" ht="35.15" customHeight="1"/>
    <row r="103" ht="35.15" customHeight="1"/>
    <row r="104" ht="35.15" customHeight="1"/>
    <row r="105" ht="35.15" customHeight="1"/>
    <row r="106" ht="35.15" customHeight="1"/>
    <row r="107" ht="35.15" customHeight="1"/>
    <row r="108" ht="35.15" customHeight="1"/>
    <row r="109" ht="35.15" customHeight="1"/>
    <row r="110" ht="35.15" customHeight="1"/>
    <row r="111" ht="35.15" customHeight="1"/>
    <row r="112" ht="35.15" customHeight="1"/>
    <row r="113" ht="35.15" customHeight="1"/>
    <row r="114" ht="35.15" customHeight="1"/>
    <row r="115" ht="35.15" customHeight="1"/>
    <row r="116" ht="35.15" customHeight="1"/>
    <row r="117" ht="35.15" customHeight="1"/>
    <row r="118" ht="35.15" customHeight="1"/>
    <row r="119" ht="35.15" customHeight="1"/>
    <row r="120" ht="35.15" customHeight="1"/>
    <row r="121" ht="35.15" customHeight="1"/>
    <row r="122" ht="35.15" customHeight="1"/>
    <row r="123" ht="35.15" customHeight="1"/>
    <row r="124" ht="35.15" customHeight="1"/>
    <row r="125" ht="35.15" customHeight="1"/>
    <row r="126" ht="35.15" customHeight="1"/>
    <row r="127" ht="35.15" customHeight="1"/>
    <row r="128" ht="35.15" customHeight="1"/>
    <row r="129" ht="35.15" customHeight="1"/>
    <row r="130" ht="35.15" customHeight="1"/>
    <row r="131" ht="35.15" customHeight="1"/>
    <row r="132" ht="35.15" customHeight="1"/>
    <row r="133" ht="35.15" customHeight="1"/>
    <row r="134" ht="35.15" customHeight="1"/>
    <row r="135" ht="35.15" customHeight="1"/>
    <row r="136" ht="35.15" customHeight="1"/>
    <row r="137" ht="35.15" customHeight="1"/>
    <row r="138" ht="35.15" customHeight="1"/>
    <row r="139" ht="35.15" customHeight="1"/>
    <row r="140" ht="35.15" customHeight="1"/>
    <row r="141" ht="35.15" customHeight="1"/>
    <row r="142" ht="35.15" customHeight="1"/>
    <row r="143" ht="35.15" customHeight="1"/>
    <row r="144" ht="35.15" customHeight="1"/>
    <row r="145" ht="35.15" customHeight="1"/>
    <row r="146" ht="35.15" customHeight="1"/>
    <row r="147" ht="35.15" customHeight="1"/>
    <row r="148" ht="35.15" customHeight="1"/>
    <row r="149" ht="35.15" customHeight="1"/>
    <row r="150" ht="35.15" customHeight="1"/>
    <row r="151" ht="35.15" customHeight="1"/>
    <row r="152" ht="35.15" customHeight="1"/>
    <row r="153" ht="35.15" customHeight="1"/>
    <row r="154" ht="35.15" customHeight="1"/>
    <row r="155" ht="35.15" customHeight="1"/>
    <row r="156" ht="35.15" customHeight="1"/>
    <row r="157" ht="35.15" customHeight="1"/>
    <row r="158" ht="35.15" customHeight="1"/>
    <row r="159" ht="35.15" customHeight="1"/>
    <row r="160" ht="35.15" customHeight="1"/>
    <row r="161" ht="35.15" customHeight="1"/>
    <row r="162" ht="35.15" customHeight="1"/>
    <row r="163" ht="35.15" customHeight="1"/>
    <row r="164" ht="35.15" customHeight="1"/>
    <row r="165" ht="35.15" customHeight="1"/>
    <row r="166" ht="35.15" customHeight="1"/>
    <row r="167" ht="35.15" customHeight="1"/>
    <row r="168" ht="35.15" customHeight="1"/>
    <row r="169" ht="35.15" customHeight="1"/>
    <row r="170" ht="35.15" customHeight="1"/>
    <row r="171" ht="35.15" customHeight="1"/>
    <row r="172" ht="35.15" customHeight="1"/>
    <row r="173" ht="35.15" customHeight="1"/>
    <row r="174" ht="35.15" customHeight="1"/>
    <row r="175" ht="35.15" customHeight="1"/>
    <row r="176" ht="35.15" customHeight="1"/>
    <row r="177" ht="35.15" customHeight="1"/>
    <row r="178" ht="35.15" customHeight="1"/>
    <row r="179" ht="35.15" customHeight="1"/>
    <row r="180" ht="35.15" customHeight="1"/>
    <row r="181" ht="35.15" customHeight="1"/>
    <row r="182" ht="35.15" customHeight="1"/>
    <row r="183" ht="35.15" customHeight="1"/>
    <row r="184" ht="35.15" customHeight="1"/>
    <row r="185" ht="35.15" customHeight="1"/>
    <row r="186" ht="35.15" customHeight="1"/>
    <row r="187" ht="35.15" customHeight="1"/>
    <row r="188" ht="35.15" customHeight="1"/>
    <row r="189" ht="35.15" customHeight="1"/>
    <row r="190" ht="35.15" customHeight="1"/>
    <row r="191" ht="35.15" customHeight="1"/>
    <row r="192" ht="35.15" customHeight="1"/>
    <row r="193" ht="35.15" customHeight="1"/>
    <row r="194" ht="35.15" customHeight="1"/>
    <row r="195" ht="35.15" customHeight="1"/>
    <row r="196" ht="35.15" customHeight="1"/>
    <row r="197" ht="35.15" customHeight="1"/>
    <row r="198" ht="35.15" customHeight="1"/>
    <row r="199" ht="35.15" customHeight="1"/>
    <row r="200" ht="35.15" customHeight="1"/>
    <row r="201" ht="35.15" customHeight="1"/>
    <row r="202" ht="35.15" customHeight="1"/>
    <row r="203" ht="35.15" customHeight="1"/>
    <row r="204" ht="35.15" customHeight="1"/>
    <row r="205" ht="35.15" customHeight="1"/>
    <row r="206" ht="35.15" customHeight="1"/>
    <row r="207" ht="35.15" customHeight="1"/>
    <row r="208" ht="35.15" customHeight="1"/>
    <row r="209" ht="35.15" customHeight="1"/>
    <row r="210" ht="35.15" customHeight="1"/>
    <row r="211" ht="35.15" customHeight="1"/>
    <row r="212" ht="35.15" customHeight="1"/>
    <row r="213" ht="35.15" customHeight="1"/>
    <row r="214" ht="35.15" customHeight="1"/>
    <row r="215" ht="35.15" customHeight="1"/>
    <row r="216" ht="35.15" customHeight="1"/>
    <row r="217" ht="35.15" customHeight="1"/>
    <row r="218" ht="35.15" customHeight="1"/>
    <row r="219" ht="35.15" customHeight="1"/>
    <row r="220" ht="35.15" customHeight="1"/>
    <row r="221" ht="35.15" customHeight="1"/>
    <row r="222" ht="35.15" customHeight="1"/>
    <row r="223" ht="35.15" customHeight="1"/>
    <row r="224" ht="35.15" customHeight="1"/>
    <row r="225" ht="35.15" customHeight="1"/>
    <row r="226" ht="35.15" customHeight="1"/>
    <row r="227" ht="35.15" customHeight="1"/>
    <row r="228" ht="35.15" customHeight="1"/>
    <row r="229" ht="35.15" customHeight="1"/>
    <row r="230" ht="35.15" customHeight="1"/>
    <row r="231" ht="35.15" customHeight="1"/>
    <row r="232" ht="35.15" customHeight="1"/>
    <row r="233" ht="35.15" customHeight="1"/>
    <row r="234" ht="35.15" customHeight="1"/>
    <row r="235" ht="35.15" customHeight="1"/>
    <row r="236" ht="35.15" customHeight="1"/>
    <row r="237" ht="35.15" customHeight="1"/>
    <row r="238" ht="35.15" customHeight="1"/>
    <row r="239" ht="35.15" customHeight="1"/>
    <row r="240" ht="35.15" customHeight="1"/>
    <row r="241" ht="35.15" customHeight="1"/>
    <row r="242" ht="35.15" customHeight="1"/>
    <row r="243" ht="35.15" customHeight="1"/>
    <row r="244" ht="35.15" customHeight="1"/>
    <row r="245" ht="35.15" customHeight="1"/>
    <row r="246" ht="35.15" customHeight="1"/>
    <row r="247" ht="35.15" customHeight="1"/>
    <row r="248" ht="35.15" customHeight="1"/>
    <row r="249" ht="35.15" customHeight="1"/>
    <row r="250" ht="35.15" customHeight="1"/>
    <row r="251" ht="35.15" customHeight="1"/>
    <row r="252" ht="35.15" customHeight="1"/>
    <row r="253" ht="35.15" customHeight="1"/>
    <row r="254" ht="35.15" customHeight="1"/>
    <row r="255" ht="35.15" customHeight="1"/>
    <row r="256" ht="35.15" customHeight="1"/>
    <row r="257" ht="35.15" customHeight="1"/>
    <row r="258" ht="35.15" customHeight="1"/>
    <row r="259" ht="35.15" customHeight="1"/>
    <row r="260" ht="35.15" customHeight="1"/>
    <row r="261" ht="35.15" customHeight="1"/>
    <row r="262" ht="35.15" customHeight="1"/>
    <row r="263" ht="35.15" customHeight="1"/>
    <row r="264" ht="35.15" customHeight="1"/>
    <row r="265" ht="35.15" customHeight="1"/>
    <row r="266" ht="35.15" customHeight="1"/>
    <row r="267" ht="35.15" customHeight="1"/>
    <row r="268" ht="35.15" customHeight="1"/>
    <row r="269" ht="35.15" customHeight="1"/>
    <row r="270" ht="35.15" customHeight="1"/>
    <row r="271" ht="35.15" customHeight="1"/>
    <row r="272" ht="35.15" customHeight="1"/>
    <row r="273" ht="35.15" customHeight="1"/>
    <row r="274" ht="35.15" customHeight="1"/>
    <row r="275" ht="35.15" customHeight="1"/>
    <row r="276" ht="35.15" customHeight="1"/>
    <row r="277" ht="35.15" customHeight="1"/>
    <row r="278" ht="35.15" customHeight="1"/>
    <row r="279" ht="35.15" customHeight="1"/>
    <row r="280" ht="35.15" customHeight="1"/>
    <row r="281" ht="35.15" customHeight="1"/>
    <row r="282" ht="35.15" customHeight="1"/>
    <row r="283" ht="35.15" customHeight="1"/>
    <row r="284" ht="35.15" customHeight="1"/>
    <row r="285" ht="35.15" customHeight="1"/>
    <row r="286" ht="35.15" customHeight="1"/>
    <row r="287" ht="35.15" customHeight="1"/>
    <row r="288" ht="35.15" customHeight="1"/>
    <row r="289" ht="35.15" customHeight="1"/>
    <row r="290" ht="35.15" customHeight="1"/>
    <row r="291" ht="35.15" customHeight="1"/>
    <row r="292" ht="35.15" customHeight="1"/>
    <row r="293" ht="35.15" customHeight="1"/>
    <row r="294" ht="35.15" customHeight="1"/>
    <row r="295" ht="35.15" customHeight="1"/>
    <row r="296" ht="35.15" customHeight="1"/>
    <row r="297" ht="35.15" customHeight="1"/>
    <row r="298" ht="35.15" customHeight="1"/>
    <row r="299" ht="35.15" customHeight="1"/>
    <row r="300" ht="35.15" customHeight="1"/>
    <row r="301" ht="35.15" customHeight="1"/>
    <row r="302" ht="35.15" customHeight="1"/>
    <row r="303" ht="35.15" customHeight="1"/>
    <row r="304" ht="35.15" customHeight="1"/>
    <row r="305" ht="35.15" customHeight="1"/>
    <row r="306" ht="35.15" customHeight="1"/>
    <row r="307" ht="35.15" customHeight="1"/>
    <row r="308" ht="35.15" customHeight="1"/>
    <row r="309" ht="35.15" customHeight="1"/>
    <row r="310" ht="35.15" customHeight="1"/>
    <row r="311" ht="35.15" customHeight="1"/>
    <row r="312" ht="35.15" customHeight="1"/>
    <row r="313" ht="35.15" customHeight="1"/>
    <row r="314" ht="35.15" customHeight="1"/>
    <row r="315" ht="35.15" customHeight="1"/>
    <row r="316" ht="35.15" customHeight="1"/>
    <row r="317" ht="35.15" customHeight="1"/>
    <row r="318" ht="35.15" customHeight="1"/>
    <row r="319" ht="35.15" customHeight="1"/>
    <row r="320" ht="35.15" customHeight="1"/>
    <row r="321" ht="35.15" customHeight="1"/>
    <row r="322" ht="35.15" customHeight="1"/>
    <row r="323" ht="35.15" customHeight="1"/>
    <row r="324" ht="35.15" customHeight="1"/>
    <row r="325" ht="35.15" customHeight="1"/>
    <row r="326" ht="35.15" customHeight="1"/>
    <row r="327" ht="35.15" customHeight="1"/>
    <row r="328" ht="35.15" customHeight="1"/>
    <row r="329" ht="35.15" customHeight="1"/>
    <row r="330" ht="35.15" customHeight="1"/>
    <row r="331" ht="35.15" customHeight="1"/>
    <row r="332" ht="35.15" customHeight="1"/>
    <row r="333" ht="35.15" customHeight="1"/>
    <row r="334" ht="35.15" customHeight="1"/>
    <row r="335" ht="35.15" customHeight="1"/>
    <row r="336" ht="35.15" customHeight="1"/>
    <row r="337" ht="35.15" customHeight="1"/>
    <row r="338" ht="35.15" customHeight="1"/>
    <row r="339" ht="35.15" customHeight="1"/>
    <row r="340" ht="35.15" customHeight="1"/>
    <row r="341" ht="35.15" customHeight="1"/>
    <row r="342" ht="35.15" customHeight="1"/>
    <row r="343" ht="35.15" customHeight="1"/>
    <row r="344" ht="35.15" customHeight="1"/>
    <row r="345" ht="35.15" customHeight="1"/>
    <row r="346" ht="35.15" customHeight="1"/>
    <row r="347" ht="35.15" customHeight="1"/>
    <row r="348" ht="35.15" customHeight="1"/>
    <row r="349" ht="35.15" customHeight="1"/>
    <row r="350" ht="35.15" customHeight="1"/>
    <row r="351" ht="35.15" customHeight="1"/>
    <row r="352" ht="35.15" customHeight="1"/>
    <row r="353" ht="35.15" customHeight="1"/>
    <row r="354" ht="35.15" customHeight="1"/>
    <row r="355" ht="35.15" customHeight="1"/>
    <row r="356" ht="35.15" customHeight="1"/>
    <row r="357" ht="35.15" customHeight="1"/>
    <row r="358" ht="35.15" customHeight="1"/>
    <row r="359" ht="35.15" customHeight="1"/>
    <row r="360" ht="35.15" customHeight="1"/>
    <row r="361" ht="35.15" customHeight="1"/>
    <row r="362" ht="35.15" customHeight="1"/>
    <row r="363" ht="35.15" customHeight="1"/>
    <row r="364" ht="35.15" customHeight="1"/>
    <row r="365" ht="35.15" customHeight="1"/>
    <row r="366" ht="35.15" customHeight="1"/>
    <row r="367" ht="35.15" customHeight="1"/>
    <row r="368" ht="35.15" customHeight="1"/>
    <row r="369" ht="35.15" customHeight="1"/>
    <row r="370" ht="35.15" customHeight="1"/>
    <row r="371" ht="35.15" customHeight="1"/>
    <row r="372" ht="35.15" customHeight="1"/>
    <row r="373" ht="35.15" customHeight="1"/>
    <row r="374" ht="35.15" customHeight="1"/>
    <row r="375" ht="35.15" customHeight="1"/>
    <row r="376" ht="35.15" customHeight="1"/>
    <row r="377" ht="35.15" customHeight="1"/>
    <row r="378" ht="35.15" customHeight="1"/>
    <row r="379" ht="35.15" customHeight="1"/>
    <row r="380" ht="35.15" customHeight="1"/>
    <row r="381" ht="35.15" customHeight="1"/>
    <row r="382" ht="35.15" customHeight="1"/>
    <row r="383" ht="35.15" customHeight="1"/>
    <row r="384" ht="35.15" customHeight="1"/>
    <row r="385" ht="35.15" customHeight="1"/>
    <row r="386" ht="35.15" customHeight="1"/>
    <row r="387" ht="35.15" customHeight="1"/>
    <row r="388" ht="35.15" customHeight="1"/>
    <row r="389" ht="35.15" customHeight="1"/>
    <row r="390" ht="35.15" customHeight="1"/>
    <row r="391" ht="35.15" customHeight="1"/>
    <row r="392" ht="35.15" customHeight="1"/>
    <row r="393" ht="35.15" customHeight="1"/>
    <row r="394" ht="35.15" customHeight="1"/>
    <row r="395" ht="35.15" customHeight="1"/>
    <row r="396" ht="35.15" customHeight="1"/>
    <row r="397" ht="35.15" customHeight="1"/>
    <row r="398" ht="35.15" customHeight="1"/>
    <row r="399" ht="35.15" customHeight="1"/>
    <row r="400" ht="35.15" customHeight="1"/>
    <row r="401" ht="35.15" customHeight="1"/>
    <row r="402" ht="35.15" customHeight="1"/>
    <row r="403" ht="35.15" customHeight="1"/>
    <row r="404" ht="35.15" customHeight="1"/>
    <row r="405" ht="35.15" customHeight="1"/>
    <row r="406" ht="35.15" customHeight="1"/>
    <row r="407" ht="35.15" customHeight="1"/>
    <row r="408" ht="35.15" customHeight="1"/>
    <row r="409" ht="35.15" customHeight="1"/>
  </sheetData>
  <mergeCells count="4">
    <mergeCell ref="A3:A4"/>
    <mergeCell ref="B3:E3"/>
    <mergeCell ref="F3:I3"/>
    <mergeCell ref="J3:M3"/>
  </mergeCells>
  <phoneticPr fontId="1"/>
  <printOptions horizontalCentered="1" gridLinesSet="0"/>
  <pageMargins left="0.59055118110236227" right="0.59055118110236227" top="0.78740157480314965" bottom="0.78740157480314965" header="0.51181102362204722" footer="0.51181102362204722"/>
  <pageSetup paperSize="9" scale="50" fitToHeight="3"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1FCD0-7EA4-4209-9E4A-D46984048E17}">
  <sheetPr transitionEvaluation="1"/>
  <dimension ref="A1:M38"/>
  <sheetViews>
    <sheetView showZeros="0" view="pageBreakPreview" zoomScale="55" zoomScaleNormal="75" zoomScaleSheetLayoutView="55" workbookViewId="0">
      <pane xSplit="1" ySplit="4" topLeftCell="B5" activePane="bottomRight" state="frozen"/>
      <selection activeCell="M35" sqref="M35"/>
      <selection pane="topRight" activeCell="M35" sqref="M35"/>
      <selection pane="bottomLeft" activeCell="M35" sqref="M35"/>
      <selection pane="bottomRight" activeCell="C24" sqref="C24"/>
    </sheetView>
  </sheetViews>
  <sheetFormatPr defaultColWidth="11.54296875" defaultRowHeight="22" customHeight="1"/>
  <cols>
    <col min="1" max="1" width="21.90625" style="1457" customWidth="1"/>
    <col min="2" max="13" width="12.54296875" style="1457" customWidth="1"/>
    <col min="14" max="14" width="3" style="1457" customWidth="1"/>
    <col min="15" max="16384" width="11.54296875" style="1457"/>
  </cols>
  <sheetData>
    <row r="1" spans="1:13" ht="27" customHeight="1">
      <c r="A1" s="1395" t="s">
        <v>1712</v>
      </c>
      <c r="M1" s="1180" t="s">
        <v>315</v>
      </c>
    </row>
    <row r="2" spans="1:13" ht="22" customHeight="1" thickBot="1">
      <c r="A2" s="1458"/>
      <c r="B2" s="1458"/>
      <c r="C2" s="1458"/>
      <c r="D2" s="1458"/>
      <c r="E2" s="1458"/>
      <c r="F2" s="1458"/>
      <c r="G2" s="1458"/>
      <c r="H2" s="1458"/>
      <c r="I2" s="1240"/>
      <c r="J2" s="1458"/>
      <c r="K2" s="1458"/>
      <c r="L2" s="1458"/>
      <c r="M2" s="1457" t="s">
        <v>1697</v>
      </c>
    </row>
    <row r="3" spans="1:13" ht="35.15" customHeight="1">
      <c r="A3" s="4236" t="s">
        <v>339</v>
      </c>
      <c r="B3" s="4241" t="s">
        <v>1698</v>
      </c>
      <c r="C3" s="4242"/>
      <c r="D3" s="4242"/>
      <c r="E3" s="4243"/>
      <c r="F3" s="4241" t="s">
        <v>1699</v>
      </c>
      <c r="G3" s="4242"/>
      <c r="H3" s="4242"/>
      <c r="I3" s="4243"/>
      <c r="J3" s="4241" t="s">
        <v>1700</v>
      </c>
      <c r="K3" s="4242"/>
      <c r="L3" s="4242"/>
      <c r="M3" s="4243"/>
    </row>
    <row r="4" spans="1:13" ht="35.15" customHeight="1" thickBot="1">
      <c r="A4" s="4237"/>
      <c r="B4" s="1013" t="s">
        <v>306</v>
      </c>
      <c r="C4" s="1015" t="s">
        <v>1701</v>
      </c>
      <c r="D4" s="1479" t="s">
        <v>1702</v>
      </c>
      <c r="E4" s="1480" t="s">
        <v>1703</v>
      </c>
      <c r="F4" s="1013" t="s">
        <v>306</v>
      </c>
      <c r="G4" s="1015" t="s">
        <v>1701</v>
      </c>
      <c r="H4" s="1479" t="s">
        <v>1702</v>
      </c>
      <c r="I4" s="1480" t="s">
        <v>1703</v>
      </c>
      <c r="J4" s="1013" t="s">
        <v>306</v>
      </c>
      <c r="K4" s="1015" t="s">
        <v>1701</v>
      </c>
      <c r="L4" s="1479" t="s">
        <v>1702</v>
      </c>
      <c r="M4" s="1480" t="s">
        <v>1703</v>
      </c>
    </row>
    <row r="5" spans="1:13" ht="35.15" customHeight="1">
      <c r="A5" s="1462" t="s">
        <v>238</v>
      </c>
      <c r="B5" s="1481"/>
      <c r="C5" s="1482"/>
      <c r="D5" s="1483"/>
      <c r="E5" s="1484"/>
      <c r="F5" s="1481"/>
      <c r="G5" s="1482"/>
      <c r="H5" s="1483"/>
      <c r="I5" s="1484"/>
      <c r="J5" s="1481"/>
      <c r="K5" s="1482"/>
      <c r="L5" s="1483"/>
      <c r="M5" s="1484"/>
    </row>
    <row r="6" spans="1:13" ht="35.15" customHeight="1">
      <c r="A6" s="1466" t="s">
        <v>241</v>
      </c>
      <c r="B6" s="1488"/>
      <c r="C6" s="1489"/>
      <c r="D6" s="1490"/>
      <c r="E6" s="1491"/>
      <c r="F6" s="1488"/>
      <c r="G6" s="1489"/>
      <c r="H6" s="1490"/>
      <c r="I6" s="1491"/>
      <c r="J6" s="1488"/>
      <c r="K6" s="1489"/>
      <c r="L6" s="1490"/>
      <c r="M6" s="1491"/>
    </row>
    <row r="7" spans="1:13" ht="35.15" customHeight="1">
      <c r="A7" s="1466" t="s">
        <v>244</v>
      </c>
      <c r="B7" s="1488"/>
      <c r="C7" s="1489"/>
      <c r="D7" s="1490"/>
      <c r="E7" s="1491"/>
      <c r="F7" s="1488"/>
      <c r="G7" s="1489"/>
      <c r="H7" s="1490"/>
      <c r="I7" s="1491"/>
      <c r="J7" s="1488"/>
      <c r="K7" s="1489"/>
      <c r="L7" s="1490"/>
      <c r="M7" s="1491"/>
    </row>
    <row r="8" spans="1:13" ht="35.15" customHeight="1">
      <c r="A8" s="1466" t="s">
        <v>248</v>
      </c>
      <c r="B8" s="1488"/>
      <c r="C8" s="1489"/>
      <c r="D8" s="1490"/>
      <c r="E8" s="1491"/>
      <c r="F8" s="1488"/>
      <c r="G8" s="1489"/>
      <c r="H8" s="1490"/>
      <c r="I8" s="1491"/>
      <c r="J8" s="1488"/>
      <c r="K8" s="1489"/>
      <c r="L8" s="1490"/>
      <c r="M8" s="1491"/>
    </row>
    <row r="9" spans="1:13" ht="35.15" customHeight="1">
      <c r="A9" s="1466" t="s">
        <v>251</v>
      </c>
      <c r="B9" s="1488"/>
      <c r="C9" s="1489"/>
      <c r="D9" s="1490"/>
      <c r="E9" s="1491"/>
      <c r="F9" s="1488"/>
      <c r="G9" s="1489"/>
      <c r="H9" s="1490"/>
      <c r="I9" s="1491"/>
      <c r="J9" s="1488"/>
      <c r="K9" s="1489"/>
      <c r="L9" s="1490"/>
      <c r="M9" s="1491"/>
    </row>
    <row r="10" spans="1:13" ht="35.15" customHeight="1">
      <c r="A10" s="1466" t="s">
        <v>254</v>
      </c>
      <c r="B10" s="1488">
        <f>SUM(C10:E10)</f>
        <v>1620</v>
      </c>
      <c r="C10" s="1489">
        <v>1620</v>
      </c>
      <c r="D10" s="1490">
        <v>0</v>
      </c>
      <c r="E10" s="1491">
        <v>0</v>
      </c>
      <c r="F10" s="1488">
        <f>SUM(G10:I10)</f>
        <v>1620</v>
      </c>
      <c r="G10" s="1489">
        <v>1620</v>
      </c>
      <c r="H10" s="1490">
        <v>0</v>
      </c>
      <c r="I10" s="1491">
        <v>0</v>
      </c>
      <c r="J10" s="1488">
        <f>SUM(K10:M10)</f>
        <v>0</v>
      </c>
      <c r="K10" s="1489">
        <v>0</v>
      </c>
      <c r="L10" s="1490">
        <v>0</v>
      </c>
      <c r="M10" s="1491">
        <v>0</v>
      </c>
    </row>
    <row r="11" spans="1:13" ht="35.15" customHeight="1">
      <c r="A11" s="1466" t="s">
        <v>745</v>
      </c>
      <c r="B11" s="1488"/>
      <c r="C11" s="1489"/>
      <c r="D11" s="1490"/>
      <c r="E11" s="1491"/>
      <c r="F11" s="1488"/>
      <c r="G11" s="1489"/>
      <c r="H11" s="1490"/>
      <c r="I11" s="1491"/>
      <c r="J11" s="1488"/>
      <c r="K11" s="1489"/>
      <c r="L11" s="1490"/>
      <c r="M11" s="1491"/>
    </row>
    <row r="12" spans="1:13" ht="35.15" customHeight="1">
      <c r="A12" s="1466" t="s">
        <v>76</v>
      </c>
      <c r="B12" s="1488"/>
      <c r="C12" s="1489"/>
      <c r="D12" s="1490"/>
      <c r="E12" s="1491"/>
      <c r="F12" s="1488"/>
      <c r="G12" s="1489"/>
      <c r="H12" s="1490"/>
      <c r="I12" s="1491"/>
      <c r="J12" s="1488"/>
      <c r="K12" s="1489"/>
      <c r="L12" s="1490"/>
      <c r="M12" s="1491"/>
    </row>
    <row r="13" spans="1:13" ht="35.15" customHeight="1">
      <c r="A13" s="1466" t="s">
        <v>262</v>
      </c>
      <c r="B13" s="1488"/>
      <c r="C13" s="1489"/>
      <c r="D13" s="1490"/>
      <c r="E13" s="1491"/>
      <c r="F13" s="1488"/>
      <c r="G13" s="1489"/>
      <c r="H13" s="1490"/>
      <c r="I13" s="1491"/>
      <c r="J13" s="1488"/>
      <c r="K13" s="1489"/>
      <c r="L13" s="1490"/>
      <c r="M13" s="1491"/>
    </row>
    <row r="14" spans="1:13" ht="35.15" customHeight="1">
      <c r="A14" s="1466" t="s">
        <v>265</v>
      </c>
      <c r="B14" s="1488"/>
      <c r="C14" s="1489"/>
      <c r="D14" s="1490"/>
      <c r="E14" s="1491"/>
      <c r="F14" s="1488"/>
      <c r="G14" s="1489"/>
      <c r="H14" s="1490"/>
      <c r="I14" s="1491"/>
      <c r="J14" s="1488"/>
      <c r="K14" s="1489"/>
      <c r="L14" s="1490"/>
      <c r="M14" s="1491"/>
    </row>
    <row r="15" spans="1:13" ht="35.15" customHeight="1">
      <c r="A15" s="1466" t="s">
        <v>267</v>
      </c>
      <c r="B15" s="1488"/>
      <c r="C15" s="1489"/>
      <c r="D15" s="1490"/>
      <c r="E15" s="1491"/>
      <c r="F15" s="1488"/>
      <c r="G15" s="1489"/>
      <c r="H15" s="1490"/>
      <c r="I15" s="1491"/>
      <c r="J15" s="1488"/>
      <c r="K15" s="1489"/>
      <c r="L15" s="1490"/>
      <c r="M15" s="1491"/>
    </row>
    <row r="16" spans="1:13" ht="35.15" customHeight="1">
      <c r="A16" s="1466" t="s">
        <v>269</v>
      </c>
      <c r="B16" s="1488"/>
      <c r="C16" s="1489"/>
      <c r="D16" s="1490"/>
      <c r="E16" s="1491"/>
      <c r="F16" s="1488"/>
      <c r="G16" s="1489"/>
      <c r="H16" s="1490"/>
      <c r="I16" s="1491"/>
      <c r="J16" s="1488"/>
      <c r="K16" s="1489"/>
      <c r="L16" s="1490"/>
      <c r="M16" s="1491"/>
    </row>
    <row r="17" spans="1:13" ht="35.15" customHeight="1">
      <c r="A17" s="1466" t="s">
        <v>271</v>
      </c>
      <c r="B17" s="1488">
        <f>SUM(C17:E17)</f>
        <v>8610</v>
      </c>
      <c r="C17" s="1489">
        <v>3060</v>
      </c>
      <c r="D17" s="1490">
        <v>0</v>
      </c>
      <c r="E17" s="1491">
        <v>5550</v>
      </c>
      <c r="F17" s="1488">
        <f>SUM(G17:I17)</f>
        <v>7440</v>
      </c>
      <c r="G17" s="1489">
        <v>3060</v>
      </c>
      <c r="H17" s="1490">
        <v>0</v>
      </c>
      <c r="I17" s="1491">
        <v>4380</v>
      </c>
      <c r="J17" s="1488">
        <f>SUM(K17:M17)</f>
        <v>220</v>
      </c>
      <c r="K17" s="1489"/>
      <c r="L17" s="1490">
        <v>0</v>
      </c>
      <c r="M17" s="1491">
        <v>220</v>
      </c>
    </row>
    <row r="18" spans="1:13" ht="35.15" customHeight="1">
      <c r="A18" s="1466" t="s">
        <v>272</v>
      </c>
      <c r="B18" s="1488">
        <f>SUM(C18:E18)</f>
        <v>940</v>
      </c>
      <c r="C18" s="1489">
        <v>940</v>
      </c>
      <c r="D18" s="1490">
        <v>0</v>
      </c>
      <c r="E18" s="1491">
        <v>0</v>
      </c>
      <c r="F18" s="1488">
        <f>SUM(G18:I18)</f>
        <v>940</v>
      </c>
      <c r="G18" s="1489">
        <v>940</v>
      </c>
      <c r="H18" s="1490">
        <v>0</v>
      </c>
      <c r="I18" s="1491">
        <v>0</v>
      </c>
      <c r="J18" s="1488">
        <f>SUM(K18:M18)</f>
        <v>0</v>
      </c>
      <c r="K18" s="1489">
        <v>0</v>
      </c>
      <c r="L18" s="1490">
        <v>0</v>
      </c>
      <c r="M18" s="1491">
        <v>0</v>
      </c>
    </row>
    <row r="19" spans="1:13" ht="35.15" customHeight="1">
      <c r="A19" s="1466" t="s">
        <v>273</v>
      </c>
      <c r="B19" s="1488"/>
      <c r="C19" s="1489"/>
      <c r="D19" s="1490"/>
      <c r="E19" s="1491"/>
      <c r="F19" s="1488"/>
      <c r="G19" s="1489"/>
      <c r="H19" s="1490"/>
      <c r="I19" s="1491"/>
      <c r="J19" s="1488"/>
      <c r="K19" s="1489"/>
      <c r="L19" s="1490"/>
      <c r="M19" s="1491"/>
    </row>
    <row r="20" spans="1:13" ht="35.15" customHeight="1">
      <c r="A20" s="1466" t="s">
        <v>275</v>
      </c>
      <c r="B20" s="1488">
        <f t="shared" ref="B20:B26" si="0">SUM(C20:E20)</f>
        <v>950</v>
      </c>
      <c r="C20" s="1489"/>
      <c r="D20" s="1490">
        <v>950</v>
      </c>
      <c r="E20" s="1491">
        <v>0</v>
      </c>
      <c r="F20" s="1488">
        <f t="shared" ref="F20:F26" si="1">SUM(G20:I20)</f>
        <v>950</v>
      </c>
      <c r="G20" s="1489">
        <v>0</v>
      </c>
      <c r="H20" s="1490">
        <v>950</v>
      </c>
      <c r="I20" s="1491">
        <v>0</v>
      </c>
      <c r="J20" s="1488">
        <f t="shared" ref="J20:J26" si="2">SUM(K20:M20)</f>
        <v>0</v>
      </c>
      <c r="K20" s="1489">
        <v>0</v>
      </c>
      <c r="L20" s="1490">
        <v>0</v>
      </c>
      <c r="M20" s="1491">
        <v>0</v>
      </c>
    </row>
    <row r="21" spans="1:13" ht="35.15" customHeight="1">
      <c r="A21" s="1466" t="s">
        <v>1235</v>
      </c>
      <c r="B21" s="1488">
        <f t="shared" si="0"/>
        <v>1670</v>
      </c>
      <c r="C21" s="1489">
        <v>1260</v>
      </c>
      <c r="D21" s="1490">
        <v>410</v>
      </c>
      <c r="E21" s="1491">
        <v>0</v>
      </c>
      <c r="F21" s="1488">
        <f t="shared" si="1"/>
        <v>1670</v>
      </c>
      <c r="G21" s="1489">
        <v>1260</v>
      </c>
      <c r="H21" s="1490">
        <v>410</v>
      </c>
      <c r="I21" s="1491">
        <v>0</v>
      </c>
      <c r="J21" s="1488">
        <f t="shared" si="2"/>
        <v>0</v>
      </c>
      <c r="K21" s="1489">
        <v>0</v>
      </c>
      <c r="L21" s="1490">
        <v>0</v>
      </c>
      <c r="M21" s="1491">
        <v>0</v>
      </c>
    </row>
    <row r="22" spans="1:13" ht="35.15" customHeight="1">
      <c r="A22" s="1466" t="s">
        <v>280</v>
      </c>
      <c r="B22" s="1488">
        <f t="shared" si="0"/>
        <v>1360</v>
      </c>
      <c r="C22" s="1489">
        <v>0</v>
      </c>
      <c r="D22" s="1490">
        <v>1360</v>
      </c>
      <c r="E22" s="1491">
        <v>0</v>
      </c>
      <c r="F22" s="1488">
        <f t="shared" si="1"/>
        <v>1290</v>
      </c>
      <c r="G22" s="1489">
        <v>0</v>
      </c>
      <c r="H22" s="1490">
        <v>1290</v>
      </c>
      <c r="I22" s="1491">
        <v>0</v>
      </c>
      <c r="J22" s="1488">
        <f t="shared" si="2"/>
        <v>0</v>
      </c>
      <c r="K22" s="1489">
        <v>0</v>
      </c>
      <c r="L22" s="1490">
        <v>0</v>
      </c>
      <c r="M22" s="1491">
        <v>0</v>
      </c>
    </row>
    <row r="23" spans="1:13" ht="35.15" customHeight="1">
      <c r="A23" s="1466" t="s">
        <v>465</v>
      </c>
      <c r="B23" s="1488">
        <f t="shared" si="0"/>
        <v>4480</v>
      </c>
      <c r="C23" s="1489">
        <v>4480</v>
      </c>
      <c r="D23" s="1490"/>
      <c r="E23" s="1491">
        <v>0</v>
      </c>
      <c r="F23" s="1488">
        <f t="shared" si="1"/>
        <v>4290</v>
      </c>
      <c r="G23" s="1489">
        <v>4290</v>
      </c>
      <c r="H23" s="1490">
        <v>0</v>
      </c>
      <c r="I23" s="1491">
        <v>0</v>
      </c>
      <c r="J23" s="1488">
        <f t="shared" si="2"/>
        <v>0</v>
      </c>
      <c r="K23" s="1489">
        <v>0</v>
      </c>
      <c r="L23" s="1490">
        <v>0</v>
      </c>
      <c r="M23" s="1491">
        <v>0</v>
      </c>
    </row>
    <row r="24" spans="1:13" ht="35.15" customHeight="1">
      <c r="A24" s="1466" t="s">
        <v>283</v>
      </c>
      <c r="B24" s="1488">
        <f t="shared" si="0"/>
        <v>7340</v>
      </c>
      <c r="C24" s="1489">
        <v>6840</v>
      </c>
      <c r="D24" s="1490"/>
      <c r="E24" s="1491">
        <v>500</v>
      </c>
      <c r="F24" s="1488">
        <f t="shared" si="1"/>
        <v>6350</v>
      </c>
      <c r="G24" s="1489">
        <v>6230</v>
      </c>
      <c r="H24" s="1490"/>
      <c r="I24" s="1491">
        <v>120</v>
      </c>
      <c r="J24" s="1488">
        <f t="shared" si="2"/>
        <v>20</v>
      </c>
      <c r="K24" s="1489">
        <v>20</v>
      </c>
      <c r="L24" s="1490">
        <v>0</v>
      </c>
      <c r="M24" s="1491">
        <v>0</v>
      </c>
    </row>
    <row r="25" spans="1:13" ht="35.15" customHeight="1">
      <c r="A25" s="1466" t="s">
        <v>285</v>
      </c>
      <c r="B25" s="1488">
        <f t="shared" si="0"/>
        <v>8110</v>
      </c>
      <c r="C25" s="1489">
        <v>4090</v>
      </c>
      <c r="D25" s="1490">
        <v>3540</v>
      </c>
      <c r="E25" s="1491">
        <v>480</v>
      </c>
      <c r="F25" s="1488">
        <f>SUM(G25:I25)</f>
        <v>5810</v>
      </c>
      <c r="G25" s="1489">
        <v>2620</v>
      </c>
      <c r="H25" s="1490">
        <v>3190</v>
      </c>
      <c r="I25" s="1491">
        <v>0</v>
      </c>
      <c r="J25" s="1488">
        <f t="shared" si="2"/>
        <v>0</v>
      </c>
      <c r="K25" s="1489">
        <v>0</v>
      </c>
      <c r="L25" s="1490">
        <v>0</v>
      </c>
      <c r="M25" s="1491">
        <v>0</v>
      </c>
    </row>
    <row r="26" spans="1:13" ht="35.15" customHeight="1">
      <c r="A26" s="1466" t="s">
        <v>286</v>
      </c>
      <c r="B26" s="1488">
        <f t="shared" si="0"/>
        <v>1050</v>
      </c>
      <c r="C26" s="1489">
        <v>1050</v>
      </c>
      <c r="D26" s="1490">
        <v>0</v>
      </c>
      <c r="E26" s="1491">
        <v>0</v>
      </c>
      <c r="F26" s="1488">
        <f t="shared" si="1"/>
        <v>790</v>
      </c>
      <c r="G26" s="1489">
        <v>790</v>
      </c>
      <c r="H26" s="1490">
        <v>0</v>
      </c>
      <c r="I26" s="1491">
        <v>0</v>
      </c>
      <c r="J26" s="1488">
        <f t="shared" si="2"/>
        <v>0</v>
      </c>
      <c r="K26" s="1489">
        <v>0</v>
      </c>
      <c r="L26" s="1490">
        <v>0</v>
      </c>
      <c r="M26" s="1491">
        <v>0</v>
      </c>
    </row>
    <row r="27" spans="1:13" ht="35.15" customHeight="1">
      <c r="A27" s="1466" t="s">
        <v>409</v>
      </c>
      <c r="B27" s="1488"/>
      <c r="C27" s="1489"/>
      <c r="D27" s="1490"/>
      <c r="E27" s="1491"/>
      <c r="F27" s="1488"/>
      <c r="G27" s="1489"/>
      <c r="H27" s="1490"/>
      <c r="I27" s="1491"/>
      <c r="J27" s="1488"/>
      <c r="K27" s="1489"/>
      <c r="L27" s="1490"/>
      <c r="M27" s="1491"/>
    </row>
    <row r="28" spans="1:13" ht="35.15" customHeight="1">
      <c r="A28" s="1466" t="s">
        <v>80</v>
      </c>
      <c r="B28" s="1488"/>
      <c r="C28" s="1489"/>
      <c r="D28" s="1490"/>
      <c r="E28" s="1491"/>
      <c r="F28" s="1488"/>
      <c r="G28" s="1489"/>
      <c r="H28" s="1490"/>
      <c r="I28" s="1491"/>
      <c r="J28" s="1488"/>
      <c r="K28" s="1489"/>
      <c r="L28" s="1490"/>
      <c r="M28" s="1491"/>
    </row>
    <row r="29" spans="1:13" ht="35.15" customHeight="1">
      <c r="A29" s="1466" t="s">
        <v>1713</v>
      </c>
      <c r="B29" s="1488"/>
      <c r="C29" s="1489"/>
      <c r="D29" s="1490"/>
      <c r="E29" s="1491"/>
      <c r="F29" s="1488"/>
      <c r="G29" s="1489"/>
      <c r="H29" s="1490"/>
      <c r="I29" s="1491"/>
      <c r="J29" s="1488"/>
      <c r="K29" s="1489"/>
      <c r="L29" s="1490"/>
      <c r="M29" s="1491"/>
    </row>
    <row r="30" spans="1:13" ht="35.15" customHeight="1">
      <c r="A30" s="1466" t="s">
        <v>292</v>
      </c>
      <c r="B30" s="1488">
        <f>SUM(C30:E30)</f>
        <v>100</v>
      </c>
      <c r="C30" s="1489">
        <v>100</v>
      </c>
      <c r="D30" s="1490">
        <v>0</v>
      </c>
      <c r="E30" s="1491">
        <v>0</v>
      </c>
      <c r="F30" s="1488">
        <f>SUM(G30:I30)</f>
        <v>100</v>
      </c>
      <c r="G30" s="1489">
        <v>100</v>
      </c>
      <c r="H30" s="1490">
        <v>0</v>
      </c>
      <c r="I30" s="1491">
        <v>0</v>
      </c>
      <c r="J30" s="1488">
        <f>SUM(K30:M30)</f>
        <v>0</v>
      </c>
      <c r="K30" s="1489">
        <v>0</v>
      </c>
      <c r="L30" s="1490">
        <v>0</v>
      </c>
      <c r="M30" s="1491">
        <v>0</v>
      </c>
    </row>
    <row r="31" spans="1:13" ht="35.15" customHeight="1">
      <c r="A31" s="1466" t="s">
        <v>1714</v>
      </c>
      <c r="B31" s="1488">
        <f>SUM(C31:E31)</f>
        <v>390</v>
      </c>
      <c r="C31" s="1489">
        <v>390</v>
      </c>
      <c r="D31" s="1490">
        <v>0</v>
      </c>
      <c r="E31" s="1491">
        <v>0</v>
      </c>
      <c r="F31" s="1488">
        <f>SUM(G31:I31)</f>
        <v>320</v>
      </c>
      <c r="G31" s="1489">
        <v>320</v>
      </c>
      <c r="H31" s="1490">
        <v>0</v>
      </c>
      <c r="I31" s="1491">
        <v>0</v>
      </c>
      <c r="J31" s="1488">
        <f>SUM(K31:M31)</f>
        <v>0</v>
      </c>
      <c r="K31" s="1489">
        <v>0</v>
      </c>
      <c r="L31" s="1490">
        <v>0</v>
      </c>
      <c r="M31" s="1491">
        <v>0</v>
      </c>
    </row>
    <row r="32" spans="1:13" ht="35.15" customHeight="1">
      <c r="A32" s="1466" t="s">
        <v>330</v>
      </c>
      <c r="B32" s="1488">
        <f>SUM(C32:E32)</f>
        <v>2170</v>
      </c>
      <c r="C32" s="1489">
        <v>1230</v>
      </c>
      <c r="D32" s="1490">
        <v>940</v>
      </c>
      <c r="E32" s="1491">
        <v>0</v>
      </c>
      <c r="F32" s="1488">
        <f>SUM(G32:I32)</f>
        <v>1870</v>
      </c>
      <c r="G32" s="1489">
        <v>1040</v>
      </c>
      <c r="H32" s="1490">
        <v>830</v>
      </c>
      <c r="I32" s="1491">
        <v>0</v>
      </c>
      <c r="J32" s="1488">
        <f>SUM(K32:M32)</f>
        <v>110</v>
      </c>
      <c r="K32" s="1489">
        <v>90</v>
      </c>
      <c r="L32" s="1490">
        <v>20</v>
      </c>
      <c r="M32" s="1491">
        <v>0</v>
      </c>
    </row>
    <row r="33" spans="1:13" ht="35.15" customHeight="1">
      <c r="A33" s="1466" t="s">
        <v>298</v>
      </c>
      <c r="B33" s="1488"/>
      <c r="C33" s="1489"/>
      <c r="D33" s="1490"/>
      <c r="E33" s="1491"/>
      <c r="F33" s="1488"/>
      <c r="G33" s="1489"/>
      <c r="H33" s="1490"/>
      <c r="I33" s="1491"/>
      <c r="J33" s="1488"/>
      <c r="K33" s="1489"/>
      <c r="L33" s="1490"/>
      <c r="M33" s="1491"/>
    </row>
    <row r="34" spans="1:13" ht="35.15" customHeight="1">
      <c r="A34" s="1466" t="s">
        <v>1707</v>
      </c>
      <c r="B34" s="1488">
        <f>SUM(C34:E34)</f>
        <v>2530</v>
      </c>
      <c r="C34" s="1489">
        <v>130</v>
      </c>
      <c r="D34" s="1490">
        <v>2400</v>
      </c>
      <c r="E34" s="1491">
        <v>0</v>
      </c>
      <c r="F34" s="1488">
        <f>SUM(G34:I34)</f>
        <v>1970</v>
      </c>
      <c r="G34" s="1489">
        <v>30</v>
      </c>
      <c r="H34" s="1490">
        <v>1940</v>
      </c>
      <c r="I34" s="1491">
        <v>0</v>
      </c>
      <c r="J34" s="1488">
        <v>0</v>
      </c>
      <c r="K34" s="1489">
        <v>0</v>
      </c>
      <c r="L34" s="1490">
        <v>0</v>
      </c>
      <c r="M34" s="1491">
        <v>0</v>
      </c>
    </row>
    <row r="35" spans="1:13" ht="35.15" customHeight="1">
      <c r="A35" s="1466" t="s">
        <v>331</v>
      </c>
      <c r="B35" s="1488">
        <f>SUM(C35:E35)</f>
        <v>17320</v>
      </c>
      <c r="C35" s="1489">
        <v>15010</v>
      </c>
      <c r="D35" s="1490">
        <v>2170</v>
      </c>
      <c r="E35" s="1491">
        <v>140</v>
      </c>
      <c r="F35" s="1488">
        <f>SUM(G35:I35)</f>
        <v>12730</v>
      </c>
      <c r="G35" s="1489">
        <v>11260</v>
      </c>
      <c r="H35" s="1490">
        <v>1470</v>
      </c>
      <c r="I35" s="1491"/>
      <c r="J35" s="1488">
        <v>0</v>
      </c>
      <c r="K35" s="1489">
        <v>0</v>
      </c>
      <c r="L35" s="1490">
        <v>0</v>
      </c>
      <c r="M35" s="1491">
        <v>0</v>
      </c>
    </row>
    <row r="36" spans="1:13" ht="35.15" customHeight="1" thickBot="1">
      <c r="A36" s="1466" t="s">
        <v>304</v>
      </c>
      <c r="B36" s="1488">
        <f>SUM(C36:E36)</f>
        <v>90</v>
      </c>
      <c r="C36" s="1489">
        <v>90</v>
      </c>
      <c r="D36" s="1490"/>
      <c r="E36" s="1491"/>
      <c r="F36" s="1488">
        <f>SUM(G36:I36)</f>
        <v>90</v>
      </c>
      <c r="G36" s="1489">
        <v>90</v>
      </c>
      <c r="H36" s="1490"/>
      <c r="I36" s="1491"/>
      <c r="J36" s="1488"/>
      <c r="K36" s="1489"/>
      <c r="L36" s="1490"/>
      <c r="M36" s="1491"/>
    </row>
    <row r="37" spans="1:13" ht="35.15" customHeight="1" thickBot="1">
      <c r="A37" s="1474" t="s">
        <v>306</v>
      </c>
      <c r="B37" s="1500">
        <f t="shared" ref="B37:M37" si="3">SUM(B5:B36)</f>
        <v>58730</v>
      </c>
      <c r="C37" s="1501">
        <f t="shared" si="3"/>
        <v>40290</v>
      </c>
      <c r="D37" s="1502">
        <f t="shared" si="3"/>
        <v>11770</v>
      </c>
      <c r="E37" s="1503">
        <f t="shared" si="3"/>
        <v>6670</v>
      </c>
      <c r="F37" s="1500">
        <f t="shared" si="3"/>
        <v>48230</v>
      </c>
      <c r="G37" s="1501">
        <f t="shared" si="3"/>
        <v>33650</v>
      </c>
      <c r="H37" s="1502">
        <f t="shared" si="3"/>
        <v>10080</v>
      </c>
      <c r="I37" s="1503">
        <f t="shared" si="3"/>
        <v>4500</v>
      </c>
      <c r="J37" s="1500">
        <f t="shared" si="3"/>
        <v>350</v>
      </c>
      <c r="K37" s="1501">
        <f t="shared" si="3"/>
        <v>110</v>
      </c>
      <c r="L37" s="1502">
        <f t="shared" si="3"/>
        <v>20</v>
      </c>
      <c r="M37" s="1503">
        <f t="shared" si="3"/>
        <v>220</v>
      </c>
    </row>
    <row r="38" spans="1:13" ht="22" customHeight="1">
      <c r="B38" s="1539"/>
      <c r="C38" s="1539"/>
      <c r="D38" s="1539"/>
      <c r="E38" s="1539"/>
      <c r="F38" s="1539"/>
      <c r="G38" s="1539"/>
      <c r="H38" s="1539"/>
      <c r="I38" s="1539"/>
      <c r="J38" s="1539"/>
      <c r="K38" s="1539"/>
      <c r="L38" s="1539"/>
      <c r="M38" s="1539"/>
    </row>
  </sheetData>
  <mergeCells count="4">
    <mergeCell ref="A3:A4"/>
    <mergeCell ref="B3:E3"/>
    <mergeCell ref="F3:I3"/>
    <mergeCell ref="J3:M3"/>
  </mergeCells>
  <phoneticPr fontId="1"/>
  <printOptions horizontalCentered="1" gridLinesSet="0"/>
  <pageMargins left="0.59055118110236227" right="0.59055118110236227" top="0.78740157480314965" bottom="0.78740157480314965" header="0.51181102362204722" footer="0.51181102362204722"/>
  <pageSetup paperSize="9" scale="50" orientation="portrait" horizontalDpi="4294967292" vertic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36660-343A-470C-B861-07430C04840B}">
  <dimension ref="A1:IR42"/>
  <sheetViews>
    <sheetView showZeros="0" view="pageBreakPreview" zoomScale="40" zoomScaleNormal="75" zoomScaleSheetLayoutView="40" workbookViewId="0">
      <pane xSplit="1" ySplit="5" topLeftCell="B6" activePane="bottomRight" state="frozen"/>
      <selection activeCell="J25" sqref="J25"/>
      <selection pane="topRight" activeCell="J25" sqref="J25"/>
      <selection pane="bottomLeft" activeCell="J25" sqref="J25"/>
      <selection pane="bottomRight" activeCell="U29" sqref="U29"/>
    </sheetView>
  </sheetViews>
  <sheetFormatPr defaultColWidth="9.81640625" defaultRowHeight="38.15" customHeight="1"/>
  <cols>
    <col min="1" max="1" width="18.08984375" style="1544" customWidth="1"/>
    <col min="2" max="13" width="15.90625" style="1544" customWidth="1"/>
    <col min="14" max="16384" width="9.81640625" style="1544"/>
  </cols>
  <sheetData>
    <row r="1" spans="1:252" ht="37.5" customHeight="1">
      <c r="B1" s="1544" t="s">
        <v>1715</v>
      </c>
      <c r="M1" s="1180"/>
    </row>
    <row r="2" spans="1:252" ht="38.15" customHeight="1">
      <c r="A2" s="1285" t="s">
        <v>1716</v>
      </c>
      <c r="B2" s="1142"/>
      <c r="C2" s="1142"/>
      <c r="D2" s="1142"/>
      <c r="E2" s="1142"/>
      <c r="F2" s="1142"/>
      <c r="G2" s="1142"/>
      <c r="H2" s="1142"/>
      <c r="I2" s="1142"/>
      <c r="J2" s="1142"/>
      <c r="K2" s="1142"/>
      <c r="L2" s="1142"/>
      <c r="M2" s="1142"/>
      <c r="N2" s="1142"/>
      <c r="O2" s="1142"/>
      <c r="P2" s="1142"/>
      <c r="Q2" s="1142"/>
      <c r="R2" s="1142"/>
      <c r="S2" s="1142"/>
      <c r="T2" s="1142"/>
      <c r="U2" s="1142"/>
      <c r="V2" s="1142"/>
      <c r="W2" s="1142"/>
      <c r="X2" s="1142"/>
      <c r="Y2" s="1142"/>
      <c r="Z2" s="1142"/>
      <c r="AA2" s="1142"/>
      <c r="AB2" s="1142"/>
      <c r="AC2" s="1142"/>
      <c r="AD2" s="1142"/>
      <c r="AE2" s="1142"/>
      <c r="AF2" s="1142"/>
      <c r="AG2" s="1142"/>
      <c r="AH2" s="1142"/>
      <c r="AI2" s="1142"/>
      <c r="AJ2" s="1142"/>
      <c r="AK2" s="1142"/>
      <c r="AL2" s="1142"/>
      <c r="AM2" s="1142"/>
      <c r="AN2" s="1142"/>
      <c r="AO2" s="1142"/>
      <c r="AP2" s="1142"/>
      <c r="AQ2" s="1142"/>
      <c r="AR2" s="1142"/>
      <c r="AS2" s="1142"/>
      <c r="AT2" s="1142"/>
      <c r="AU2" s="1142"/>
      <c r="AV2" s="1142"/>
      <c r="AW2" s="1142"/>
      <c r="AX2" s="1142"/>
      <c r="AY2" s="1142"/>
      <c r="AZ2" s="1142"/>
      <c r="BA2" s="1142"/>
      <c r="BB2" s="1142"/>
      <c r="BC2" s="1142"/>
      <c r="BD2" s="1142"/>
      <c r="BE2" s="1142"/>
      <c r="BF2" s="1142"/>
      <c r="BG2" s="1142"/>
      <c r="BH2" s="1142"/>
      <c r="BI2" s="1142"/>
      <c r="BJ2" s="1142"/>
      <c r="BK2" s="1142"/>
      <c r="BL2" s="1142"/>
      <c r="BM2" s="1142"/>
      <c r="BN2" s="1142"/>
      <c r="BO2" s="1142"/>
      <c r="BP2" s="1142"/>
      <c r="BQ2" s="1142"/>
      <c r="BR2" s="1142"/>
      <c r="BS2" s="1142"/>
      <c r="BT2" s="1142"/>
      <c r="BU2" s="1142"/>
      <c r="BV2" s="1142"/>
      <c r="BW2" s="1142"/>
      <c r="BX2" s="1142"/>
      <c r="BY2" s="1142"/>
      <c r="BZ2" s="1142"/>
      <c r="CA2" s="1142"/>
      <c r="CB2" s="1142"/>
      <c r="CC2" s="1142"/>
      <c r="CD2" s="1142"/>
      <c r="CE2" s="1142"/>
      <c r="CF2" s="1142"/>
      <c r="CG2" s="1142"/>
      <c r="CH2" s="1142"/>
      <c r="CI2" s="1142"/>
      <c r="CJ2" s="1142"/>
      <c r="CK2" s="1142"/>
      <c r="CL2" s="1142"/>
      <c r="CM2" s="1142"/>
      <c r="CN2" s="1142"/>
      <c r="CO2" s="1142"/>
      <c r="CP2" s="1142"/>
      <c r="CQ2" s="1142"/>
      <c r="CR2" s="1142"/>
      <c r="CS2" s="1142"/>
      <c r="CT2" s="1142"/>
      <c r="CU2" s="1142"/>
      <c r="CV2" s="1142"/>
      <c r="CW2" s="1142"/>
      <c r="CX2" s="1142"/>
      <c r="CY2" s="1142"/>
      <c r="CZ2" s="1142"/>
      <c r="DA2" s="1142"/>
      <c r="DB2" s="1142"/>
      <c r="DC2" s="1142"/>
      <c r="DD2" s="1142"/>
      <c r="DE2" s="1142"/>
      <c r="DF2" s="1142"/>
      <c r="DG2" s="1142"/>
      <c r="DH2" s="1142"/>
      <c r="DI2" s="1142"/>
      <c r="DJ2" s="1142"/>
      <c r="DK2" s="1142"/>
      <c r="DL2" s="1142"/>
      <c r="DM2" s="1142"/>
      <c r="DN2" s="1142"/>
      <c r="DO2" s="1142"/>
      <c r="DP2" s="1142"/>
      <c r="DQ2" s="1142"/>
      <c r="DR2" s="1142"/>
      <c r="DS2" s="1142"/>
      <c r="DT2" s="1142"/>
      <c r="DU2" s="1142"/>
      <c r="DV2" s="1142"/>
      <c r="DW2" s="1142"/>
      <c r="DX2" s="1142"/>
      <c r="DY2" s="1142"/>
      <c r="DZ2" s="1142"/>
      <c r="EA2" s="1142"/>
      <c r="EB2" s="1142"/>
      <c r="EC2" s="1142"/>
      <c r="ED2" s="1142"/>
      <c r="EE2" s="1142"/>
      <c r="EF2" s="1142"/>
      <c r="EG2" s="1142"/>
      <c r="EH2" s="1142"/>
      <c r="EI2" s="1142"/>
      <c r="EJ2" s="1142"/>
      <c r="EK2" s="1142"/>
      <c r="EL2" s="1142"/>
      <c r="EM2" s="1142"/>
      <c r="EN2" s="1142"/>
      <c r="EO2" s="1142"/>
      <c r="EP2" s="1142"/>
      <c r="EQ2" s="1142"/>
      <c r="ER2" s="1142"/>
      <c r="ES2" s="1142"/>
      <c r="ET2" s="1142"/>
      <c r="EU2" s="1142"/>
      <c r="EV2" s="1142"/>
      <c r="EW2" s="1142"/>
      <c r="EX2" s="1142"/>
      <c r="EY2" s="1142"/>
      <c r="EZ2" s="1142"/>
      <c r="FA2" s="1142"/>
      <c r="FB2" s="1142"/>
      <c r="FC2" s="1142"/>
      <c r="FD2" s="1142"/>
      <c r="FE2" s="1142"/>
      <c r="FF2" s="1142"/>
      <c r="FG2" s="1142"/>
      <c r="FH2" s="1142"/>
      <c r="FI2" s="1142"/>
      <c r="FJ2" s="1142"/>
      <c r="FK2" s="1142"/>
      <c r="FL2" s="1142"/>
      <c r="FM2" s="1142"/>
      <c r="FN2" s="1142"/>
      <c r="FO2" s="1142"/>
      <c r="FP2" s="1142"/>
      <c r="FQ2" s="1142"/>
      <c r="FR2" s="1142"/>
      <c r="FS2" s="1142"/>
      <c r="FT2" s="1142"/>
      <c r="FU2" s="1142"/>
      <c r="FV2" s="1142"/>
      <c r="FW2" s="1142"/>
      <c r="FX2" s="1142"/>
      <c r="FY2" s="1142"/>
      <c r="FZ2" s="1142"/>
      <c r="GA2" s="1142"/>
      <c r="GB2" s="1142"/>
      <c r="GC2" s="1142"/>
      <c r="GD2" s="1142"/>
      <c r="GE2" s="1142"/>
      <c r="GF2" s="1142"/>
      <c r="GG2" s="1142"/>
      <c r="GH2" s="1142"/>
      <c r="GI2" s="1142"/>
      <c r="GJ2" s="1142"/>
      <c r="GK2" s="1142"/>
      <c r="GL2" s="1142"/>
      <c r="GM2" s="1142"/>
      <c r="GN2" s="1142"/>
      <c r="GO2" s="1142"/>
      <c r="GP2" s="1142"/>
      <c r="GQ2" s="1142"/>
      <c r="GR2" s="1142"/>
      <c r="GS2" s="1142"/>
      <c r="GT2" s="1142"/>
      <c r="GU2" s="1142"/>
      <c r="GV2" s="1142"/>
      <c r="GW2" s="1142"/>
      <c r="GX2" s="1142"/>
      <c r="GY2" s="1142"/>
      <c r="GZ2" s="1142"/>
      <c r="HA2" s="1142"/>
      <c r="HB2" s="1142"/>
      <c r="HC2" s="1142"/>
      <c r="HD2" s="1142"/>
      <c r="HE2" s="1142"/>
      <c r="HF2" s="1142"/>
      <c r="HG2" s="1142"/>
      <c r="HH2" s="1142"/>
      <c r="HI2" s="1142"/>
      <c r="HJ2" s="1142"/>
      <c r="HK2" s="1142"/>
      <c r="HL2" s="1142"/>
      <c r="HM2" s="1142"/>
      <c r="HN2" s="1142"/>
      <c r="HO2" s="1142"/>
      <c r="HP2" s="1142"/>
      <c r="HQ2" s="1142"/>
      <c r="HR2" s="1142"/>
      <c r="HS2" s="1142"/>
      <c r="HT2" s="1142"/>
      <c r="HU2" s="1142"/>
      <c r="HV2" s="1142"/>
      <c r="HW2" s="1142"/>
      <c r="HX2" s="1142"/>
      <c r="HY2" s="1142"/>
      <c r="HZ2" s="1142"/>
      <c r="IA2" s="1142"/>
      <c r="IB2" s="1142"/>
      <c r="IC2" s="1142"/>
      <c r="ID2" s="1142"/>
      <c r="IE2" s="1142"/>
      <c r="IF2" s="1142"/>
      <c r="IG2" s="1142"/>
      <c r="IH2" s="1142"/>
      <c r="II2" s="1142"/>
      <c r="IJ2" s="1142"/>
      <c r="IK2" s="1142"/>
      <c r="IL2" s="1142"/>
      <c r="IM2" s="1142"/>
      <c r="IN2" s="1142"/>
      <c r="IO2" s="1142"/>
      <c r="IP2" s="1142"/>
      <c r="IQ2" s="1142"/>
      <c r="IR2" s="1142"/>
    </row>
    <row r="3" spans="1:252" ht="38.15" customHeight="1" thickBot="1">
      <c r="A3" s="1545"/>
      <c r="B3" s="1545"/>
      <c r="C3" s="1545"/>
      <c r="D3" s="1545"/>
      <c r="E3" s="1545"/>
      <c r="F3" s="1545"/>
      <c r="G3" s="1240"/>
      <c r="H3" s="1240"/>
      <c r="I3" s="1546"/>
      <c r="J3" s="1546"/>
      <c r="K3" s="1546"/>
      <c r="M3" s="1180" t="s">
        <v>315</v>
      </c>
    </row>
    <row r="4" spans="1:252" ht="35.15" customHeight="1">
      <c r="A4" s="4249" t="s">
        <v>224</v>
      </c>
      <c r="B4" s="4251" t="s">
        <v>1717</v>
      </c>
      <c r="C4" s="4252"/>
      <c r="D4" s="4253" t="s">
        <v>1718</v>
      </c>
      <c r="E4" s="4253"/>
      <c r="F4" s="4254" t="s">
        <v>1719</v>
      </c>
      <c r="G4" s="4255"/>
      <c r="H4" s="4253" t="s">
        <v>1720</v>
      </c>
      <c r="I4" s="4253"/>
      <c r="J4" s="4256" t="s">
        <v>1721</v>
      </c>
      <c r="K4" s="4257"/>
      <c r="L4" s="4247" t="s">
        <v>1722</v>
      </c>
      <c r="M4" s="4248"/>
    </row>
    <row r="5" spans="1:252" ht="35.15" customHeight="1" thickBot="1">
      <c r="A5" s="4250"/>
      <c r="B5" s="1547" t="s">
        <v>1723</v>
      </c>
      <c r="C5" s="1548" t="s">
        <v>1724</v>
      </c>
      <c r="D5" s="1549" t="s">
        <v>1723</v>
      </c>
      <c r="E5" s="1550" t="s">
        <v>1724</v>
      </c>
      <c r="F5" s="1547" t="s">
        <v>1723</v>
      </c>
      <c r="G5" s="1548" t="s">
        <v>1724</v>
      </c>
      <c r="H5" s="1549" t="s">
        <v>1723</v>
      </c>
      <c r="I5" s="1550" t="s">
        <v>1724</v>
      </c>
      <c r="J5" s="1547" t="s">
        <v>1723</v>
      </c>
      <c r="K5" s="1548" t="s">
        <v>1724</v>
      </c>
      <c r="L5" s="1547" t="s">
        <v>415</v>
      </c>
      <c r="M5" s="1548" t="s">
        <v>1725</v>
      </c>
    </row>
    <row r="6" spans="1:252" ht="35.15" customHeight="1">
      <c r="A6" s="1551" t="str">
        <f>'[1]（２）路線延長合計'!A5</f>
        <v>南伊豆町</v>
      </c>
      <c r="B6" s="1552">
        <v>0</v>
      </c>
      <c r="C6" s="1553">
        <v>0</v>
      </c>
      <c r="D6" s="1554">
        <v>0</v>
      </c>
      <c r="E6" s="1555">
        <v>0</v>
      </c>
      <c r="F6" s="1552">
        <v>0</v>
      </c>
      <c r="G6" s="1553">
        <v>0</v>
      </c>
      <c r="H6" s="1556"/>
      <c r="I6" s="1557"/>
      <c r="J6" s="1558"/>
      <c r="K6" s="1559"/>
      <c r="L6" s="1560"/>
      <c r="M6" s="1561"/>
    </row>
    <row r="7" spans="1:252" ht="35.15" customHeight="1">
      <c r="A7" s="1551" t="str">
        <f>'[1]（２）路線延長合計'!A6</f>
        <v>下田市</v>
      </c>
      <c r="B7" s="1552">
        <v>6290</v>
      </c>
      <c r="C7" s="1553">
        <v>16410</v>
      </c>
      <c r="D7" s="1554">
        <v>3230</v>
      </c>
      <c r="E7" s="1555">
        <v>3230</v>
      </c>
      <c r="F7" s="1552">
        <v>3230</v>
      </c>
      <c r="G7" s="1553">
        <v>3230</v>
      </c>
      <c r="H7" s="1556">
        <v>51.4</v>
      </c>
      <c r="I7" s="1557">
        <v>19.7</v>
      </c>
      <c r="J7" s="1558">
        <v>51.4</v>
      </c>
      <c r="K7" s="1559">
        <v>19.7</v>
      </c>
      <c r="L7" s="1560">
        <v>1.99113643558088</v>
      </c>
      <c r="M7" s="1561">
        <v>1.0224754669199114</v>
      </c>
    </row>
    <row r="8" spans="1:252" ht="35.15" customHeight="1">
      <c r="A8" s="1551" t="str">
        <f>'[1]（２）路線延長合計'!A7</f>
        <v>河津町</v>
      </c>
      <c r="B8" s="1552">
        <v>4950</v>
      </c>
      <c r="C8" s="1553">
        <v>20380</v>
      </c>
      <c r="D8" s="1554">
        <v>1550</v>
      </c>
      <c r="E8" s="1555">
        <v>5500</v>
      </c>
      <c r="F8" s="1552">
        <v>1550</v>
      </c>
      <c r="G8" s="1553">
        <v>5500</v>
      </c>
      <c r="H8" s="1556">
        <v>31.3</v>
      </c>
      <c r="I8" s="1557">
        <v>27</v>
      </c>
      <c r="J8" s="1558">
        <v>31.3</v>
      </c>
      <c r="K8" s="1559">
        <v>27</v>
      </c>
      <c r="L8" s="1560">
        <v>4.7142857142857144</v>
      </c>
      <c r="M8" s="1561">
        <v>1.4761904761904763</v>
      </c>
    </row>
    <row r="9" spans="1:252" ht="35.15" customHeight="1">
      <c r="A9" s="1551" t="str">
        <f>'[1]（２）路線延長合計'!A8</f>
        <v>東伊豆町</v>
      </c>
      <c r="B9" s="1552">
        <v>0</v>
      </c>
      <c r="C9" s="1553">
        <v>4235</v>
      </c>
      <c r="D9" s="1554">
        <v>0</v>
      </c>
      <c r="E9" s="1555">
        <v>1560</v>
      </c>
      <c r="F9" s="1552">
        <v>0</v>
      </c>
      <c r="G9" s="1553">
        <v>1560</v>
      </c>
      <c r="H9" s="1556"/>
      <c r="I9" s="1557">
        <v>36.799999999999997</v>
      </c>
      <c r="J9" s="1558"/>
      <c r="K9" s="1559">
        <v>36.799999999999997</v>
      </c>
      <c r="L9" s="1560"/>
      <c r="M9" s="1561"/>
    </row>
    <row r="10" spans="1:252" ht="35.15" customHeight="1">
      <c r="A10" s="1551" t="str">
        <f>'[1]（２）路線延長合計'!A9</f>
        <v>伊東市</v>
      </c>
      <c r="B10" s="1552">
        <v>20499</v>
      </c>
      <c r="C10" s="1553">
        <v>25549</v>
      </c>
      <c r="D10" s="1554">
        <v>17250</v>
      </c>
      <c r="E10" s="1555">
        <v>17710</v>
      </c>
      <c r="F10" s="1552">
        <v>19749</v>
      </c>
      <c r="G10" s="1553">
        <v>20209</v>
      </c>
      <c r="H10" s="1556">
        <v>84.2</v>
      </c>
      <c r="I10" s="1557">
        <v>69.3</v>
      </c>
      <c r="J10" s="1558">
        <v>96.3</v>
      </c>
      <c r="K10" s="1559">
        <v>79.099999999999994</v>
      </c>
      <c r="L10" s="1560">
        <v>3.0677940736306493</v>
      </c>
      <c r="M10" s="1561">
        <v>2.5815624064651299</v>
      </c>
    </row>
    <row r="11" spans="1:252" ht="35.15" customHeight="1">
      <c r="A11" s="1551" t="str">
        <f>'[1]（２）路線延長合計'!A10</f>
        <v>熱海市</v>
      </c>
      <c r="B11" s="1552">
        <v>20581</v>
      </c>
      <c r="C11" s="1553">
        <v>21361</v>
      </c>
      <c r="D11" s="1554">
        <v>17991</v>
      </c>
      <c r="E11" s="1555">
        <v>18672</v>
      </c>
      <c r="F11" s="1552">
        <v>18731</v>
      </c>
      <c r="G11" s="1553">
        <v>19412</v>
      </c>
      <c r="H11" s="1556">
        <v>87.4</v>
      </c>
      <c r="I11" s="1557">
        <v>87.4</v>
      </c>
      <c r="J11" s="1558">
        <v>91</v>
      </c>
      <c r="K11" s="1559">
        <v>90.9</v>
      </c>
      <c r="L11" s="1560">
        <v>1.5785048285048284</v>
      </c>
      <c r="M11" s="1561">
        <v>1.3628871128871127</v>
      </c>
    </row>
    <row r="12" spans="1:252" ht="35.15" customHeight="1">
      <c r="A12" s="1551" t="str">
        <f>'[1]（２）路線延長合計'!A11</f>
        <v>伊豆市</v>
      </c>
      <c r="B12" s="1552">
        <v>4350</v>
      </c>
      <c r="C12" s="1553">
        <v>17270</v>
      </c>
      <c r="D12" s="1554">
        <v>1450</v>
      </c>
      <c r="E12" s="1555">
        <v>1580</v>
      </c>
      <c r="F12" s="1552">
        <v>4350</v>
      </c>
      <c r="G12" s="1553">
        <v>5640</v>
      </c>
      <c r="H12" s="1556">
        <v>33.299999999999997</v>
      </c>
      <c r="I12" s="1557">
        <v>9.1</v>
      </c>
      <c r="J12" s="1558">
        <v>100</v>
      </c>
      <c r="K12" s="1559">
        <v>32.700000000000003</v>
      </c>
      <c r="L12" s="1560">
        <v>2.1333987248651298</v>
      </c>
      <c r="M12" s="1561">
        <v>0.71113290828837661</v>
      </c>
    </row>
    <row r="13" spans="1:252" ht="35.15" customHeight="1">
      <c r="A13" s="1551" t="str">
        <f>'[1]（２）路線延長合計'!A12</f>
        <v>伊豆の国市</v>
      </c>
      <c r="B13" s="1552">
        <v>282</v>
      </c>
      <c r="C13" s="1553">
        <v>1442</v>
      </c>
      <c r="D13" s="1554">
        <v>282</v>
      </c>
      <c r="E13" s="1555">
        <v>282</v>
      </c>
      <c r="F13" s="1552">
        <v>282</v>
      </c>
      <c r="G13" s="1553">
        <v>282</v>
      </c>
      <c r="H13" s="1556">
        <v>100</v>
      </c>
      <c r="I13" s="1557">
        <v>19.600000000000001</v>
      </c>
      <c r="J13" s="1558">
        <v>100</v>
      </c>
      <c r="K13" s="1559">
        <v>19.600000000000001</v>
      </c>
      <c r="L13" s="1560">
        <v>4.745078243311459E-2</v>
      </c>
      <c r="M13" s="1561">
        <v>4.745078243311459E-2</v>
      </c>
    </row>
    <row r="14" spans="1:252" ht="35.15" customHeight="1">
      <c r="A14" s="1551" t="str">
        <f>'[1]（２）路線延長合計'!A13</f>
        <v>函南町</v>
      </c>
      <c r="B14" s="1552">
        <v>7170</v>
      </c>
      <c r="C14" s="1553">
        <v>15540</v>
      </c>
      <c r="D14" s="1554">
        <v>4960</v>
      </c>
      <c r="E14" s="1555">
        <v>5664</v>
      </c>
      <c r="F14" s="1552">
        <v>4960</v>
      </c>
      <c r="G14" s="1553">
        <v>5664</v>
      </c>
      <c r="H14" s="1556">
        <v>69.2</v>
      </c>
      <c r="I14" s="1557">
        <v>36.4</v>
      </c>
      <c r="J14" s="1558">
        <v>69.2</v>
      </c>
      <c r="K14" s="1559">
        <v>36.4</v>
      </c>
      <c r="L14" s="1560">
        <v>1.6882505297857311</v>
      </c>
      <c r="M14" s="1561">
        <v>1.1678832116788322</v>
      </c>
    </row>
    <row r="15" spans="1:252" ht="35.15" customHeight="1">
      <c r="A15" s="1551" t="str">
        <f>'[1]（２）路線延長合計'!A14</f>
        <v>御殿場市</v>
      </c>
      <c r="B15" s="1552">
        <v>30750</v>
      </c>
      <c r="C15" s="1553">
        <v>90980</v>
      </c>
      <c r="D15" s="1554">
        <v>15920</v>
      </c>
      <c r="E15" s="1555">
        <v>45760</v>
      </c>
      <c r="F15" s="1552">
        <v>24760</v>
      </c>
      <c r="G15" s="1553">
        <v>60260</v>
      </c>
      <c r="H15" s="1556">
        <v>51.8</v>
      </c>
      <c r="I15" s="1557">
        <v>50.3</v>
      </c>
      <c r="J15" s="1558">
        <v>80.5</v>
      </c>
      <c r="K15" s="1559">
        <v>66.2</v>
      </c>
      <c r="L15" s="1560">
        <v>2.6026676026676028</v>
      </c>
      <c r="M15" s="1561">
        <v>1.3013338013338014</v>
      </c>
    </row>
    <row r="16" spans="1:252" ht="35.15" customHeight="1">
      <c r="A16" s="1551" t="str">
        <f>'[1]（２）路線延長合計'!A15</f>
        <v>小山町</v>
      </c>
      <c r="B16" s="1552">
        <v>5100</v>
      </c>
      <c r="C16" s="1553">
        <v>28130</v>
      </c>
      <c r="D16" s="1554">
        <v>1400</v>
      </c>
      <c r="E16" s="1555">
        <v>3040</v>
      </c>
      <c r="F16" s="1552">
        <v>2360</v>
      </c>
      <c r="G16" s="1553">
        <v>8250</v>
      </c>
      <c r="H16" s="1556">
        <v>27.5</v>
      </c>
      <c r="I16" s="1557">
        <v>10.8</v>
      </c>
      <c r="J16" s="1558">
        <v>46.3</v>
      </c>
      <c r="K16" s="1559">
        <v>29.3</v>
      </c>
      <c r="L16" s="1560">
        <v>0.84249767008387688</v>
      </c>
      <c r="M16" s="1561">
        <v>0.15284249767008387</v>
      </c>
    </row>
    <row r="17" spans="1:13" ht="35.15" customHeight="1">
      <c r="A17" s="1551" t="str">
        <f>'[1]（２）路線延長合計'!A16</f>
        <v>三島市</v>
      </c>
      <c r="B17" s="1552">
        <v>27130</v>
      </c>
      <c r="C17" s="1553">
        <v>42740</v>
      </c>
      <c r="D17" s="1554">
        <v>16160</v>
      </c>
      <c r="E17" s="1555">
        <v>29400</v>
      </c>
      <c r="F17" s="1552">
        <v>22860</v>
      </c>
      <c r="G17" s="1553">
        <v>37470</v>
      </c>
      <c r="H17" s="1556">
        <v>59.6</v>
      </c>
      <c r="I17" s="1557">
        <v>68.8</v>
      </c>
      <c r="J17" s="1558">
        <v>84.3</v>
      </c>
      <c r="K17" s="1559">
        <v>87.7</v>
      </c>
      <c r="L17" s="1560">
        <v>1.9850735347918342</v>
      </c>
      <c r="M17" s="1561">
        <v>1.1824101851174362</v>
      </c>
    </row>
    <row r="18" spans="1:13" ht="35.15" customHeight="1">
      <c r="A18" s="1551" t="str">
        <f>'[1]（２）路線延長合計'!A17</f>
        <v>沼津市</v>
      </c>
      <c r="B18" s="1552">
        <v>96760</v>
      </c>
      <c r="C18" s="1553">
        <v>142040</v>
      </c>
      <c r="D18" s="1554">
        <v>55830</v>
      </c>
      <c r="E18" s="1555">
        <v>77910</v>
      </c>
      <c r="F18" s="1552">
        <v>60950</v>
      </c>
      <c r="G18" s="1553">
        <v>85350</v>
      </c>
      <c r="H18" s="1556">
        <v>57.7</v>
      </c>
      <c r="I18" s="1557">
        <v>54.9</v>
      </c>
      <c r="J18" s="1558">
        <v>63</v>
      </c>
      <c r="K18" s="1559">
        <v>60.1</v>
      </c>
      <c r="L18" s="1560">
        <v>2.8658804341007467</v>
      </c>
      <c r="M18" s="1561">
        <v>1.6466971959099179</v>
      </c>
    </row>
    <row r="19" spans="1:13" ht="35.15" customHeight="1">
      <c r="A19" s="1551" t="str">
        <f>'[1]（２）路線延長合計'!A18</f>
        <v>長泉町</v>
      </c>
      <c r="B19" s="1552">
        <v>20860</v>
      </c>
      <c r="C19" s="1553">
        <v>29150</v>
      </c>
      <c r="D19" s="1554">
        <v>14420</v>
      </c>
      <c r="E19" s="1555">
        <v>22710</v>
      </c>
      <c r="F19" s="1552">
        <v>15290</v>
      </c>
      <c r="G19" s="1553">
        <v>23580</v>
      </c>
      <c r="H19" s="1556">
        <v>69.099999999999994</v>
      </c>
      <c r="I19" s="1557">
        <v>77.900000000000006</v>
      </c>
      <c r="J19" s="1558">
        <v>73.3</v>
      </c>
      <c r="K19" s="1559">
        <v>80.900000000000006</v>
      </c>
      <c r="L19" s="1560">
        <v>2.5356415478615073</v>
      </c>
      <c r="M19" s="1561">
        <v>1.7158859470468433</v>
      </c>
    </row>
    <row r="20" spans="1:13" ht="35.15" customHeight="1">
      <c r="A20" s="1551" t="str">
        <f>'[1]（２）路線延長合計'!A19</f>
        <v>清水町</v>
      </c>
      <c r="B20" s="1552">
        <v>7930</v>
      </c>
      <c r="C20" s="1553">
        <v>9550</v>
      </c>
      <c r="D20" s="1554">
        <v>5200</v>
      </c>
      <c r="E20" s="1555">
        <v>5970</v>
      </c>
      <c r="F20" s="1552">
        <v>7120</v>
      </c>
      <c r="G20" s="1553">
        <v>7900</v>
      </c>
      <c r="H20" s="1556">
        <v>65.599999999999994</v>
      </c>
      <c r="I20" s="1557">
        <v>62.5</v>
      </c>
      <c r="J20" s="1558">
        <v>89.8</v>
      </c>
      <c r="K20" s="1559">
        <v>82.7</v>
      </c>
      <c r="L20" s="1560">
        <v>1.4850187265917603</v>
      </c>
      <c r="M20" s="1561">
        <v>0.97378277153558057</v>
      </c>
    </row>
    <row r="21" spans="1:13" ht="35.15" customHeight="1">
      <c r="A21" s="1551" t="str">
        <f>'[1]（２）路線延長合計'!A20</f>
        <v>裾野市</v>
      </c>
      <c r="B21" s="1552">
        <v>24130</v>
      </c>
      <c r="C21" s="1553">
        <v>43960</v>
      </c>
      <c r="D21" s="1554">
        <v>14350</v>
      </c>
      <c r="E21" s="1555">
        <v>31160</v>
      </c>
      <c r="F21" s="1552">
        <v>18440</v>
      </c>
      <c r="G21" s="1553">
        <v>36550</v>
      </c>
      <c r="H21" s="1556">
        <v>59.5</v>
      </c>
      <c r="I21" s="1557">
        <v>70.900000000000006</v>
      </c>
      <c r="J21" s="1558">
        <v>76.400000000000006</v>
      </c>
      <c r="K21" s="1559">
        <v>83.1</v>
      </c>
      <c r="L21" s="1560">
        <v>2.2215832854130726</v>
      </c>
      <c r="M21" s="1561">
        <v>1.2842629863906458</v>
      </c>
    </row>
    <row r="22" spans="1:13" ht="35.15" customHeight="1">
      <c r="A22" s="1551" t="str">
        <f>'[1]（２）路線延長合計'!A21</f>
        <v>富士市</v>
      </c>
      <c r="B22" s="1552">
        <v>158230</v>
      </c>
      <c r="C22" s="1553">
        <v>204490</v>
      </c>
      <c r="D22" s="1554">
        <v>85510</v>
      </c>
      <c r="E22" s="1555">
        <v>117230</v>
      </c>
      <c r="F22" s="1552">
        <v>117910</v>
      </c>
      <c r="G22" s="1553">
        <v>154530</v>
      </c>
      <c r="H22" s="1556">
        <v>54</v>
      </c>
      <c r="I22" s="1557">
        <v>57.3</v>
      </c>
      <c r="J22" s="1558">
        <v>74.5</v>
      </c>
      <c r="K22" s="1559">
        <v>75.599999999999994</v>
      </c>
      <c r="L22" s="1560">
        <v>2.6147546508492856</v>
      </c>
      <c r="M22" s="1561">
        <v>1.3893569695335672</v>
      </c>
    </row>
    <row r="23" spans="1:13" ht="35.15" customHeight="1">
      <c r="A23" s="1551" t="str">
        <f>'[1]（２）路線延長合計'!A22</f>
        <v>富士宮市</v>
      </c>
      <c r="B23" s="1552">
        <v>55150</v>
      </c>
      <c r="C23" s="1553">
        <v>63780</v>
      </c>
      <c r="D23" s="1554">
        <v>26690</v>
      </c>
      <c r="E23" s="1555">
        <v>31620</v>
      </c>
      <c r="F23" s="1552">
        <v>33800</v>
      </c>
      <c r="G23" s="1553">
        <v>38790</v>
      </c>
      <c r="H23" s="1556">
        <v>48.4</v>
      </c>
      <c r="I23" s="1557">
        <v>49.6</v>
      </c>
      <c r="J23" s="1558">
        <v>61.3</v>
      </c>
      <c r="K23" s="1559">
        <v>60.8</v>
      </c>
      <c r="L23" s="1560">
        <v>2.334736750727028</v>
      </c>
      <c r="M23" s="1561">
        <v>1.1024784061808237</v>
      </c>
    </row>
    <row r="24" spans="1:13" ht="35.15" customHeight="1">
      <c r="A24" s="1551" t="str">
        <f>'[1]（２）路線延長合計'!A23</f>
        <v>静岡市</v>
      </c>
      <c r="B24" s="1552">
        <v>275320</v>
      </c>
      <c r="C24" s="1553">
        <v>363160</v>
      </c>
      <c r="D24" s="1554">
        <v>219080</v>
      </c>
      <c r="E24" s="1555">
        <v>283640</v>
      </c>
      <c r="F24" s="1552">
        <v>233590</v>
      </c>
      <c r="G24" s="1553">
        <v>315750</v>
      </c>
      <c r="H24" s="1556">
        <v>79.599999999999994</v>
      </c>
      <c r="I24" s="1557">
        <v>78.099999999999994</v>
      </c>
      <c r="J24" s="1558">
        <v>84.8</v>
      </c>
      <c r="K24" s="1559">
        <v>86.9</v>
      </c>
      <c r="L24" s="1560">
        <v>2.5318401822150514</v>
      </c>
      <c r="M24" s="1561">
        <v>1.9999050963272276</v>
      </c>
    </row>
    <row r="25" spans="1:13" ht="35.15" customHeight="1">
      <c r="A25" s="1551" t="str">
        <f>'[1]（２）路線延長合計'!A24</f>
        <v>藤枝市</v>
      </c>
      <c r="B25" s="1552">
        <v>70340</v>
      </c>
      <c r="C25" s="1553">
        <v>121220</v>
      </c>
      <c r="D25" s="1554">
        <v>55970</v>
      </c>
      <c r="E25" s="1555">
        <v>84310</v>
      </c>
      <c r="F25" s="1552">
        <v>64990</v>
      </c>
      <c r="G25" s="1553">
        <v>102770</v>
      </c>
      <c r="H25" s="1556">
        <v>79.599999999999994</v>
      </c>
      <c r="I25" s="1557">
        <v>69.599999999999994</v>
      </c>
      <c r="J25" s="1558">
        <v>92.4</v>
      </c>
      <c r="K25" s="1559">
        <v>84.8</v>
      </c>
      <c r="L25" s="1560">
        <v>2.9295208200500271</v>
      </c>
      <c r="M25" s="1561">
        <v>2.2546471136397077</v>
      </c>
    </row>
    <row r="26" spans="1:13" ht="35.15" customHeight="1">
      <c r="A26" s="1551" t="str">
        <f>'[1]（２）路線延長合計'!A25</f>
        <v>焼津市</v>
      </c>
      <c r="B26" s="1552">
        <v>80790</v>
      </c>
      <c r="C26" s="1553">
        <v>111140</v>
      </c>
      <c r="D26" s="1554">
        <v>73220</v>
      </c>
      <c r="E26" s="1555">
        <v>90410</v>
      </c>
      <c r="F26" s="1552">
        <v>73350</v>
      </c>
      <c r="G26" s="1553">
        <v>90550</v>
      </c>
      <c r="H26" s="1556">
        <v>90.6</v>
      </c>
      <c r="I26" s="1557">
        <v>81.3</v>
      </c>
      <c r="J26" s="1558">
        <v>90.8</v>
      </c>
      <c r="K26" s="1559">
        <v>81.5</v>
      </c>
      <c r="L26" s="1560">
        <v>2.9515735019399338</v>
      </c>
      <c r="M26" s="1561">
        <v>2.6761507879484601</v>
      </c>
    </row>
    <row r="27" spans="1:13" ht="35.15" customHeight="1">
      <c r="A27" s="1551" t="str">
        <f>'[1]（２）路線延長合計'!A26</f>
        <v>島田市</v>
      </c>
      <c r="B27" s="1552">
        <v>51780</v>
      </c>
      <c r="C27" s="1553">
        <v>92160</v>
      </c>
      <c r="D27" s="1554">
        <v>36380</v>
      </c>
      <c r="E27" s="1555">
        <v>61500</v>
      </c>
      <c r="F27" s="1552">
        <v>47410</v>
      </c>
      <c r="G27" s="1553">
        <v>81010</v>
      </c>
      <c r="H27" s="1556">
        <v>70.3</v>
      </c>
      <c r="I27" s="1557">
        <v>66.7</v>
      </c>
      <c r="J27" s="1558">
        <v>91.6</v>
      </c>
      <c r="K27" s="1559">
        <v>87.9</v>
      </c>
      <c r="L27" s="1560">
        <v>3.1507359791317309</v>
      </c>
      <c r="M27" s="1561">
        <v>2.2104217129370851</v>
      </c>
    </row>
    <row r="28" spans="1:13" ht="35.15" customHeight="1">
      <c r="A28" s="1551" t="str">
        <f>'[1]（２）路線延長合計'!A27</f>
        <v>吉田町</v>
      </c>
      <c r="B28" s="1552">
        <v>15900</v>
      </c>
      <c r="C28" s="1553">
        <v>34830</v>
      </c>
      <c r="D28" s="1554">
        <v>14220</v>
      </c>
      <c r="E28" s="1555">
        <v>27790</v>
      </c>
      <c r="F28" s="1552">
        <v>14220</v>
      </c>
      <c r="G28" s="1553">
        <v>27790</v>
      </c>
      <c r="H28" s="1556">
        <v>89.4</v>
      </c>
      <c r="I28" s="1557">
        <v>79.8</v>
      </c>
      <c r="J28" s="1558">
        <v>89.4</v>
      </c>
      <c r="K28" s="1559">
        <v>79.8</v>
      </c>
      <c r="L28" s="1560">
        <v>2.7992957746478875</v>
      </c>
      <c r="M28" s="1561">
        <v>2.5035211267605635</v>
      </c>
    </row>
    <row r="29" spans="1:13" ht="35.15" customHeight="1">
      <c r="A29" s="1551" t="str">
        <f>'[1]（２）路線延長合計'!A28</f>
        <v>牧之原市</v>
      </c>
      <c r="B29" s="1552">
        <v>22810</v>
      </c>
      <c r="C29" s="1553">
        <v>38220</v>
      </c>
      <c r="D29" s="1554">
        <v>10660</v>
      </c>
      <c r="E29" s="1555">
        <v>11200</v>
      </c>
      <c r="F29" s="1552">
        <v>14030</v>
      </c>
      <c r="G29" s="1553">
        <v>22090</v>
      </c>
      <c r="H29" s="1556">
        <v>46.7</v>
      </c>
      <c r="I29" s="1557">
        <v>29.3</v>
      </c>
      <c r="J29" s="1558">
        <v>61.5</v>
      </c>
      <c r="K29" s="1559">
        <v>57.8</v>
      </c>
      <c r="L29" s="1560">
        <v>2.3261268611054451</v>
      </c>
      <c r="M29" s="1561">
        <v>1.0870895370181521</v>
      </c>
    </row>
    <row r="30" spans="1:13" ht="35.15" customHeight="1">
      <c r="A30" s="1551" t="str">
        <f>'[1]（２）路線延長合計'!A29</f>
        <v>御前崎市</v>
      </c>
      <c r="B30" s="1552">
        <v>12250</v>
      </c>
      <c r="C30" s="1553">
        <v>23610</v>
      </c>
      <c r="D30" s="1554">
        <v>9490</v>
      </c>
      <c r="E30" s="1555">
        <v>19520</v>
      </c>
      <c r="F30" s="1552">
        <v>9490</v>
      </c>
      <c r="G30" s="1553">
        <v>19520</v>
      </c>
      <c r="H30" s="1556">
        <v>77.5</v>
      </c>
      <c r="I30" s="1557">
        <v>82.7</v>
      </c>
      <c r="J30" s="1558">
        <v>77.5</v>
      </c>
      <c r="K30" s="1559">
        <v>82.7</v>
      </c>
      <c r="L30" s="1560">
        <v>4.0615278257863805</v>
      </c>
      <c r="M30" s="1561">
        <v>3.1075008641548565</v>
      </c>
    </row>
    <row r="31" spans="1:13" ht="35.15" customHeight="1">
      <c r="A31" s="1551" t="str">
        <f>'[1]（２）路線延長合計'!A30</f>
        <v>掛川市</v>
      </c>
      <c r="B31" s="1552">
        <v>87765</v>
      </c>
      <c r="C31" s="1553">
        <v>146535</v>
      </c>
      <c r="D31" s="1554">
        <v>46645</v>
      </c>
      <c r="E31" s="1555">
        <v>67925</v>
      </c>
      <c r="F31" s="1552">
        <v>60295</v>
      </c>
      <c r="G31" s="1553">
        <v>85145</v>
      </c>
      <c r="H31" s="1556">
        <v>53.1</v>
      </c>
      <c r="I31" s="1557">
        <v>46.4</v>
      </c>
      <c r="J31" s="1558">
        <v>68.7</v>
      </c>
      <c r="K31" s="1559">
        <v>58.1</v>
      </c>
      <c r="L31" s="1560">
        <v>3.4463716108452953</v>
      </c>
      <c r="M31" s="1561">
        <v>1.8068181818181819</v>
      </c>
    </row>
    <row r="32" spans="1:13" ht="34.5" customHeight="1">
      <c r="A32" s="1551" t="str">
        <f>'[1]（２）路線延長合計'!A31</f>
        <v>菊川市</v>
      </c>
      <c r="B32" s="1552">
        <v>25060</v>
      </c>
      <c r="C32" s="1553">
        <v>39200</v>
      </c>
      <c r="D32" s="1554">
        <v>17590</v>
      </c>
      <c r="E32" s="1555">
        <v>26570</v>
      </c>
      <c r="F32" s="1552">
        <v>18150</v>
      </c>
      <c r="G32" s="1553">
        <v>27560</v>
      </c>
      <c r="H32" s="1556">
        <v>70.2</v>
      </c>
      <c r="I32" s="1557">
        <v>67.8</v>
      </c>
      <c r="J32" s="1558">
        <v>72.400000000000006</v>
      </c>
      <c r="K32" s="1559">
        <v>70.3</v>
      </c>
      <c r="L32" s="1560">
        <v>2.5738758029978586</v>
      </c>
      <c r="M32" s="1561">
        <v>1.7815845824411136</v>
      </c>
    </row>
    <row r="33" spans="1:13" ht="34.5" customHeight="1">
      <c r="A33" s="1551" t="str">
        <f>'[1]（２）路線延長合計'!A32</f>
        <v>袋井市</v>
      </c>
      <c r="B33" s="1552">
        <v>56290</v>
      </c>
      <c r="C33" s="1553">
        <v>84220</v>
      </c>
      <c r="D33" s="1554">
        <v>42430</v>
      </c>
      <c r="E33" s="1555">
        <v>54570</v>
      </c>
      <c r="F33" s="1552">
        <v>50100</v>
      </c>
      <c r="G33" s="1553">
        <v>68240</v>
      </c>
      <c r="H33" s="1556">
        <v>75.400000000000006</v>
      </c>
      <c r="I33" s="1557">
        <v>64.8</v>
      </c>
      <c r="J33" s="1558">
        <v>89</v>
      </c>
      <c r="K33" s="1559">
        <v>81</v>
      </c>
      <c r="L33" s="1560">
        <v>3.3209369087231684</v>
      </c>
      <c r="M33" s="1561">
        <v>2.4362236575977039</v>
      </c>
    </row>
    <row r="34" spans="1:13" ht="34.5" customHeight="1">
      <c r="A34" s="1551" t="str">
        <f>'[1]（２）路線延長合計'!A33</f>
        <v>森町</v>
      </c>
      <c r="B34" s="1552">
        <v>8540</v>
      </c>
      <c r="C34" s="1553">
        <v>24650</v>
      </c>
      <c r="D34" s="1554">
        <v>4435</v>
      </c>
      <c r="E34" s="1555">
        <v>11005</v>
      </c>
      <c r="F34" s="1552">
        <v>7300</v>
      </c>
      <c r="G34" s="1553">
        <v>14180</v>
      </c>
      <c r="H34" s="1556">
        <v>51.9</v>
      </c>
      <c r="I34" s="1557">
        <v>44.6</v>
      </c>
      <c r="J34" s="1558">
        <v>85.5</v>
      </c>
      <c r="K34" s="1559">
        <v>57.5</v>
      </c>
      <c r="L34" s="1560">
        <v>2.6846903489468716</v>
      </c>
      <c r="M34" s="1561">
        <v>1.3942156554542595</v>
      </c>
    </row>
    <row r="35" spans="1:13" ht="34.5" customHeight="1">
      <c r="A35" s="1551" t="str">
        <f>'[1]（２）路線延長合計'!A34</f>
        <v>磐田市</v>
      </c>
      <c r="B35" s="1552">
        <v>82550</v>
      </c>
      <c r="C35" s="1553">
        <v>152090</v>
      </c>
      <c r="D35" s="1554">
        <v>61655</v>
      </c>
      <c r="E35" s="1555">
        <v>104545</v>
      </c>
      <c r="F35" s="1552">
        <v>71475</v>
      </c>
      <c r="G35" s="1553">
        <v>118375</v>
      </c>
      <c r="H35" s="1556">
        <v>74.7</v>
      </c>
      <c r="I35" s="1557">
        <v>68.7</v>
      </c>
      <c r="J35" s="1558">
        <v>86.6</v>
      </c>
      <c r="K35" s="1559">
        <v>77.8</v>
      </c>
      <c r="L35" s="1560">
        <v>2.8383938706015894</v>
      </c>
      <c r="M35" s="1561">
        <v>2.117089954597049</v>
      </c>
    </row>
    <row r="36" spans="1:13" ht="35.15" customHeight="1">
      <c r="A36" s="1551" t="str">
        <f>'[1]（２）路線延長合計'!A35</f>
        <v>浜松市</v>
      </c>
      <c r="B36" s="1552">
        <v>264380</v>
      </c>
      <c r="C36" s="1553">
        <v>426370</v>
      </c>
      <c r="D36" s="1554">
        <v>186630</v>
      </c>
      <c r="E36" s="1555">
        <v>291980</v>
      </c>
      <c r="F36" s="1552">
        <v>193510</v>
      </c>
      <c r="G36" s="1553">
        <v>309630</v>
      </c>
      <c r="H36" s="1556">
        <v>70.599999999999994</v>
      </c>
      <c r="I36" s="1557">
        <v>68.5</v>
      </c>
      <c r="J36" s="1558">
        <v>73.2</v>
      </c>
      <c r="K36" s="1559">
        <v>72.599999999999994</v>
      </c>
      <c r="L36" s="1560">
        <v>2.4099857433190763</v>
      </c>
      <c r="M36" s="1561">
        <v>1.6688405577294465</v>
      </c>
    </row>
    <row r="37" spans="1:13" ht="35.15" customHeight="1" thickBot="1">
      <c r="A37" s="1551" t="str">
        <f>'[1]（２）路線延長合計'!A36</f>
        <v>湖西市</v>
      </c>
      <c r="B37" s="1552">
        <v>32109</v>
      </c>
      <c r="C37" s="1553">
        <v>59650</v>
      </c>
      <c r="D37" s="1554">
        <v>21350</v>
      </c>
      <c r="E37" s="1555">
        <v>42481</v>
      </c>
      <c r="F37" s="1552">
        <v>23420</v>
      </c>
      <c r="G37" s="1553">
        <v>46171</v>
      </c>
      <c r="H37" s="1556">
        <v>66.5</v>
      </c>
      <c r="I37" s="1557">
        <v>71.2</v>
      </c>
      <c r="J37" s="1558">
        <v>72.900000000000006</v>
      </c>
      <c r="K37" s="1559">
        <v>77.400000000000006</v>
      </c>
      <c r="L37" s="1560">
        <v>2.5842615012106536</v>
      </c>
      <c r="M37" s="1561">
        <v>1.7158999192897499</v>
      </c>
    </row>
    <row r="38" spans="1:13" ht="35.15" customHeight="1" thickBot="1">
      <c r="A38" s="1562" t="str">
        <f>'[1]（２）路線延長合計'!A37</f>
        <v>合計</v>
      </c>
      <c r="B38" s="1563">
        <v>1576046</v>
      </c>
      <c r="C38" s="1564">
        <v>2494062</v>
      </c>
      <c r="D38" s="1565">
        <v>1081948</v>
      </c>
      <c r="E38" s="1566">
        <v>1596444</v>
      </c>
      <c r="F38" s="1563">
        <v>1237672</v>
      </c>
      <c r="G38" s="1564">
        <v>1842958</v>
      </c>
      <c r="H38" s="1567">
        <v>68.599999999999994</v>
      </c>
      <c r="I38" s="1568">
        <v>64</v>
      </c>
      <c r="J38" s="1569">
        <v>78.5</v>
      </c>
      <c r="K38" s="1570">
        <v>73.900000000000006</v>
      </c>
      <c r="L38" s="1571">
        <v>2.5733835717578719</v>
      </c>
      <c r="M38" s="1572">
        <v>1.7350419943776412</v>
      </c>
    </row>
    <row r="39" spans="1:13" ht="38.15" customHeight="1">
      <c r="A39" s="1573" t="s">
        <v>1726</v>
      </c>
    </row>
    <row r="40" spans="1:13" ht="38.15" customHeight="1">
      <c r="A40" s="1573" t="s">
        <v>1727</v>
      </c>
    </row>
    <row r="41" spans="1:13" ht="37.5" customHeight="1">
      <c r="A41" s="1573" t="s">
        <v>1728</v>
      </c>
    </row>
    <row r="42" spans="1:13" ht="38.15" customHeight="1">
      <c r="A42" s="1573" t="s">
        <v>1729</v>
      </c>
    </row>
  </sheetData>
  <mergeCells count="7">
    <mergeCell ref="L4:M4"/>
    <mergeCell ref="A4:A5"/>
    <mergeCell ref="B4:C4"/>
    <mergeCell ref="D4:E4"/>
    <mergeCell ref="F4:G4"/>
    <mergeCell ref="H4:I4"/>
    <mergeCell ref="J4:K4"/>
  </mergeCells>
  <phoneticPr fontId="1"/>
  <printOptions horizontalCentered="1"/>
  <pageMargins left="0.59055118110236227" right="0.59055118110236227" top="0.78740157480314965" bottom="0.78740157480314965" header="0.51181102362204722" footer="0.51181102362204722"/>
  <pageSetup paperSize="9" scale="3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45BF3-2957-4280-BAB2-337F77419076}">
  <sheetPr transitionEvaluation="1"/>
  <dimension ref="B1:AI1126"/>
  <sheetViews>
    <sheetView showGridLines="0" view="pageBreakPreview" zoomScale="40" zoomScaleNormal="25" zoomScaleSheetLayoutView="40" workbookViewId="0">
      <pane xSplit="10" ySplit="4" topLeftCell="K5" activePane="bottomRight" state="frozen"/>
      <selection pane="topRight" activeCell="J1" sqref="J1"/>
      <selection pane="bottomLeft" activeCell="A5" sqref="A5"/>
      <selection pane="bottomRight" activeCell="AC13" sqref="AC13"/>
    </sheetView>
  </sheetViews>
  <sheetFormatPr defaultColWidth="11.54296875" defaultRowHeight="35.5" customHeight="1"/>
  <cols>
    <col min="1" max="1" width="11.54296875" style="1181"/>
    <col min="2" max="2" width="11.54296875" style="1181" customWidth="1"/>
    <col min="3" max="3" width="13.7265625" style="1181" customWidth="1"/>
    <col min="4" max="4" width="33.36328125" style="1181" customWidth="1"/>
    <col min="5" max="5" width="8" style="1181" customWidth="1"/>
    <col min="6" max="7" width="13.7265625" style="1181" customWidth="1"/>
    <col min="8" max="10" width="10.453125" style="1181" customWidth="1"/>
    <col min="11" max="11" width="14.81640625" style="1181" customWidth="1"/>
    <col min="12" max="12" width="17" style="1179" customWidth="1"/>
    <col min="13" max="14" width="16.6328125" style="1575" customWidth="1"/>
    <col min="15" max="15" width="14.81640625" style="1179" customWidth="1"/>
    <col min="16" max="16" width="14.81640625" style="1575" customWidth="1"/>
    <col min="17" max="17" width="14.81640625" style="1179" customWidth="1"/>
    <col min="18" max="18" width="13.7265625" style="1181" customWidth="1"/>
    <col min="19" max="21" width="10.453125" style="1181" customWidth="1"/>
    <col min="22" max="22" width="13.7265625" style="1181" customWidth="1"/>
    <col min="23" max="25" width="10.453125" style="1181" customWidth="1"/>
    <col min="26" max="27" width="11.54296875" style="1179" customWidth="1"/>
    <col min="28" max="28" width="12.81640625" style="1181" customWidth="1"/>
    <col min="29" max="29" width="15" style="1181" customWidth="1"/>
    <col min="30" max="30" width="14.1796875" style="1181" bestFit="1" customWidth="1"/>
    <col min="31" max="31" width="16.453125" style="1181" bestFit="1" customWidth="1"/>
    <col min="32" max="32" width="16.08984375" style="1181" customWidth="1"/>
    <col min="33" max="33" width="17.26953125" style="1576" customWidth="1"/>
    <col min="34" max="16384" width="11.54296875" style="1181"/>
  </cols>
  <sheetData>
    <row r="1" spans="2:34" ht="35.5" customHeight="1">
      <c r="B1" s="1142" t="s">
        <v>1730</v>
      </c>
    </row>
    <row r="2" spans="2:34" ht="35.5" customHeight="1">
      <c r="B2" s="1240"/>
      <c r="H2" s="1240"/>
      <c r="I2" s="1240"/>
      <c r="J2" s="1240"/>
      <c r="K2" s="1240"/>
      <c r="L2" s="1345"/>
      <c r="M2" s="1577"/>
      <c r="N2" s="1577"/>
      <c r="O2" s="1345"/>
      <c r="P2" s="1577"/>
      <c r="Q2" s="1345"/>
      <c r="S2" s="1240"/>
      <c r="T2" s="1240"/>
      <c r="U2" s="1240"/>
      <c r="V2" s="1240"/>
      <c r="Z2" s="1345"/>
      <c r="AA2" s="1180" t="s">
        <v>315</v>
      </c>
    </row>
    <row r="3" spans="2:34" ht="35.25" customHeight="1">
      <c r="B3" s="3933" t="s">
        <v>224</v>
      </c>
      <c r="C3" s="4263" t="s">
        <v>1516</v>
      </c>
      <c r="D3" s="4264"/>
      <c r="E3" s="4260" t="s">
        <v>1717</v>
      </c>
      <c r="F3" s="4261"/>
      <c r="G3" s="4259"/>
      <c r="H3" s="4260" t="s">
        <v>1731</v>
      </c>
      <c r="I3" s="4261"/>
      <c r="J3" s="4259"/>
      <c r="K3" s="1578" t="s">
        <v>1732</v>
      </c>
      <c r="L3" s="3933" t="s">
        <v>1733</v>
      </c>
      <c r="M3" s="1579" t="s">
        <v>1734</v>
      </c>
      <c r="N3" s="4258" t="s">
        <v>1198</v>
      </c>
      <c r="O3" s="4259"/>
      <c r="P3" s="4258" t="s">
        <v>1735</v>
      </c>
      <c r="Q3" s="4259"/>
      <c r="R3" s="1580" t="s">
        <v>1710</v>
      </c>
      <c r="S3" s="4260" t="s">
        <v>1736</v>
      </c>
      <c r="T3" s="4261"/>
      <c r="U3" s="4259"/>
      <c r="V3" s="1581" t="s">
        <v>1711</v>
      </c>
      <c r="W3" s="4260" t="s">
        <v>1736</v>
      </c>
      <c r="X3" s="4261"/>
      <c r="Y3" s="4259"/>
      <c r="Z3" s="1578" t="s">
        <v>1737</v>
      </c>
      <c r="AA3" s="4262" t="s">
        <v>1738</v>
      </c>
      <c r="AB3" s="1582"/>
    </row>
    <row r="4" spans="2:34" ht="35.5" customHeight="1">
      <c r="B4" s="3934"/>
      <c r="C4" s="1583" t="s">
        <v>1739</v>
      </c>
      <c r="D4" s="1583" t="s">
        <v>1740</v>
      </c>
      <c r="E4" s="1583" t="s">
        <v>1741</v>
      </c>
      <c r="F4" s="1583" t="s">
        <v>1742</v>
      </c>
      <c r="G4" s="1583" t="s">
        <v>1743</v>
      </c>
      <c r="H4" s="1583" t="s">
        <v>1701</v>
      </c>
      <c r="I4" s="1583" t="s">
        <v>1702</v>
      </c>
      <c r="J4" s="1583" t="s">
        <v>1703</v>
      </c>
      <c r="K4" s="1583" t="s">
        <v>1744</v>
      </c>
      <c r="L4" s="3934"/>
      <c r="M4" s="1584" t="s">
        <v>1213</v>
      </c>
      <c r="N4" s="1163" t="s">
        <v>1213</v>
      </c>
      <c r="O4" s="1583" t="s">
        <v>1199</v>
      </c>
      <c r="P4" s="1163" t="s">
        <v>1213</v>
      </c>
      <c r="Q4" s="1583" t="s">
        <v>1199</v>
      </c>
      <c r="R4" s="1585" t="s">
        <v>1745</v>
      </c>
      <c r="S4" s="1583" t="s">
        <v>1701</v>
      </c>
      <c r="T4" s="1583" t="s">
        <v>1702</v>
      </c>
      <c r="U4" s="1583" t="s">
        <v>1703</v>
      </c>
      <c r="V4" s="1586" t="s">
        <v>1745</v>
      </c>
      <c r="W4" s="1583" t="s">
        <v>1701</v>
      </c>
      <c r="X4" s="1583" t="s">
        <v>1702</v>
      </c>
      <c r="Y4" s="1583" t="s">
        <v>1703</v>
      </c>
      <c r="Z4" s="1583" t="s">
        <v>1746</v>
      </c>
      <c r="AA4" s="4262"/>
      <c r="AB4" s="1180"/>
      <c r="AC4" s="1180"/>
      <c r="AD4" s="1180"/>
      <c r="AE4" s="1180"/>
      <c r="AF4" s="1154"/>
    </row>
    <row r="5" spans="2:34" s="1599" customFormat="1" ht="35.5" customHeight="1">
      <c r="B5" s="1587" t="s">
        <v>1747</v>
      </c>
      <c r="C5" s="1588" t="s">
        <v>1748</v>
      </c>
      <c r="D5" s="1588" t="s">
        <v>1749</v>
      </c>
      <c r="E5" s="1589">
        <v>10</v>
      </c>
      <c r="F5" s="1590">
        <v>9160</v>
      </c>
      <c r="G5" s="1591">
        <f t="shared" ref="G5:G11" si="0">SUM(H5:J5)</f>
        <v>9160</v>
      </c>
      <c r="H5" s="1589">
        <v>0</v>
      </c>
      <c r="I5" s="1589">
        <v>820</v>
      </c>
      <c r="J5" s="1592">
        <v>8340</v>
      </c>
      <c r="K5" s="1588"/>
      <c r="L5" s="1588"/>
      <c r="M5" s="1584">
        <v>44957</v>
      </c>
      <c r="N5" s="1584">
        <v>44957</v>
      </c>
      <c r="O5" s="1593" t="s">
        <v>1750</v>
      </c>
      <c r="P5" s="1594"/>
      <c r="Q5" s="1588"/>
      <c r="R5" s="1591">
        <f>SUM(S5:U5)</f>
        <v>0</v>
      </c>
      <c r="S5" s="1595">
        <v>0</v>
      </c>
      <c r="T5" s="1595">
        <v>0</v>
      </c>
      <c r="U5" s="1595">
        <v>0</v>
      </c>
      <c r="V5" s="1591">
        <f>SUM(W5:Y5)</f>
        <v>0</v>
      </c>
      <c r="W5" s="1595">
        <v>0</v>
      </c>
      <c r="X5" s="1595">
        <v>0</v>
      </c>
      <c r="Y5" s="1595">
        <v>0</v>
      </c>
      <c r="Z5" s="1588" t="s">
        <v>1751</v>
      </c>
      <c r="AA5" s="1596">
        <v>2</v>
      </c>
      <c r="AB5" s="1597"/>
      <c r="AC5" s="1597"/>
      <c r="AD5" s="1597"/>
      <c r="AE5" s="1597"/>
      <c r="AF5" s="1598"/>
      <c r="AG5" s="1576" t="str">
        <f t="shared" ref="AG5:AG69" si="1">IF(G5=R5,$AF$2,"")</f>
        <v/>
      </c>
    </row>
    <row r="6" spans="2:34" s="1599" customFormat="1" ht="35.5" customHeight="1">
      <c r="B6" s="1587"/>
      <c r="C6" s="1588" t="s">
        <v>1752</v>
      </c>
      <c r="D6" s="1588" t="s">
        <v>1753</v>
      </c>
      <c r="E6" s="1600">
        <v>23</v>
      </c>
      <c r="F6" s="1591">
        <v>30</v>
      </c>
      <c r="G6" s="1591">
        <f t="shared" si="0"/>
        <v>30</v>
      </c>
      <c r="H6" s="1601">
        <v>0</v>
      </c>
      <c r="I6" s="1601">
        <v>30</v>
      </c>
      <c r="J6" s="1601">
        <v>0</v>
      </c>
      <c r="K6" s="1591">
        <v>5130</v>
      </c>
      <c r="L6" s="1602" t="s">
        <v>1754</v>
      </c>
      <c r="M6" s="1603">
        <v>22141</v>
      </c>
      <c r="N6" s="1603">
        <v>43158</v>
      </c>
      <c r="O6" s="1604" t="s">
        <v>1755</v>
      </c>
      <c r="P6" s="1605">
        <v>27250</v>
      </c>
      <c r="Q6" s="1602" t="s">
        <v>1756</v>
      </c>
      <c r="R6" s="1591">
        <f t="shared" ref="R6:R11" si="2">SUM(S6:U6)</f>
        <v>30</v>
      </c>
      <c r="S6" s="1601">
        <v>0</v>
      </c>
      <c r="T6" s="1601">
        <v>30</v>
      </c>
      <c r="U6" s="1591">
        <v>0</v>
      </c>
      <c r="V6" s="1591">
        <f t="shared" ref="V6:V11" si="3">SUM(W6:Y6)</f>
        <v>0</v>
      </c>
      <c r="W6" s="1591">
        <v>0</v>
      </c>
      <c r="X6" s="1591">
        <v>0</v>
      </c>
      <c r="Y6" s="1591">
        <v>0</v>
      </c>
      <c r="Z6" s="1602" t="s">
        <v>1757</v>
      </c>
      <c r="AA6" s="1606">
        <v>2</v>
      </c>
      <c r="AB6" s="1597"/>
      <c r="AC6" s="1597"/>
      <c r="AD6" s="1597"/>
      <c r="AE6" s="1597"/>
      <c r="AF6" s="1598"/>
      <c r="AG6" s="1576">
        <f t="shared" si="1"/>
        <v>0</v>
      </c>
    </row>
    <row r="7" spans="2:34" s="1599" customFormat="1" ht="35.5" customHeight="1">
      <c r="B7" s="1587"/>
      <c r="C7" s="1588" t="s">
        <v>1758</v>
      </c>
      <c r="D7" s="1588" t="s">
        <v>1759</v>
      </c>
      <c r="E7" s="1600">
        <v>16</v>
      </c>
      <c r="F7" s="1591">
        <v>2890</v>
      </c>
      <c r="G7" s="1591">
        <f t="shared" si="0"/>
        <v>2890</v>
      </c>
      <c r="H7" s="1601">
        <v>0</v>
      </c>
      <c r="I7" s="1601">
        <v>2890</v>
      </c>
      <c r="J7" s="1601">
        <v>0</v>
      </c>
      <c r="K7" s="1591"/>
      <c r="L7" s="1602"/>
      <c r="M7" s="1607">
        <v>21072</v>
      </c>
      <c r="N7" s="1605">
        <v>33687</v>
      </c>
      <c r="O7" s="1604" t="s">
        <v>1760</v>
      </c>
      <c r="P7" s="1605">
        <v>27250</v>
      </c>
      <c r="Q7" s="1602" t="s">
        <v>1756</v>
      </c>
      <c r="R7" s="1591">
        <f t="shared" si="2"/>
        <v>2890</v>
      </c>
      <c r="S7" s="1601">
        <v>0</v>
      </c>
      <c r="T7" s="1601">
        <v>2890</v>
      </c>
      <c r="U7" s="1591">
        <v>0</v>
      </c>
      <c r="V7" s="1591">
        <f t="shared" si="3"/>
        <v>0</v>
      </c>
      <c r="W7" s="1591">
        <v>0</v>
      </c>
      <c r="X7" s="1591">
        <v>0</v>
      </c>
      <c r="Y7" s="1591">
        <v>0</v>
      </c>
      <c r="Z7" s="1602" t="s">
        <v>1761</v>
      </c>
      <c r="AA7" s="1606" t="s">
        <v>1762</v>
      </c>
      <c r="AB7" s="1597"/>
      <c r="AC7" s="1597"/>
      <c r="AD7" s="1597"/>
      <c r="AE7" s="1597"/>
      <c r="AF7" s="1598"/>
      <c r="AG7" s="1576">
        <f t="shared" si="1"/>
        <v>0</v>
      </c>
    </row>
    <row r="8" spans="2:34" s="1599" customFormat="1" ht="35.5" customHeight="1">
      <c r="B8" s="1587"/>
      <c r="C8" s="1588" t="s">
        <v>1763</v>
      </c>
      <c r="D8" s="1588" t="s">
        <v>1764</v>
      </c>
      <c r="E8" s="1600">
        <v>18</v>
      </c>
      <c r="F8" s="1591">
        <v>1760</v>
      </c>
      <c r="G8" s="1591">
        <f>SUM(H8:J8)</f>
        <v>1760</v>
      </c>
      <c r="H8" s="1601">
        <v>0</v>
      </c>
      <c r="I8" s="1601">
        <v>1760</v>
      </c>
      <c r="J8" s="1601">
        <v>0</v>
      </c>
      <c r="K8" s="1591"/>
      <c r="L8" s="1602"/>
      <c r="M8" s="1607">
        <v>21072</v>
      </c>
      <c r="N8" s="1603">
        <v>43158</v>
      </c>
      <c r="O8" s="1604" t="s">
        <v>1765</v>
      </c>
      <c r="P8" s="1605">
        <v>27250</v>
      </c>
      <c r="Q8" s="1602" t="s">
        <v>1756</v>
      </c>
      <c r="R8" s="1591">
        <f>SUM(S8:U8)</f>
        <v>0</v>
      </c>
      <c r="S8" s="1601">
        <v>0</v>
      </c>
      <c r="T8" s="1601">
        <v>0</v>
      </c>
      <c r="U8" s="1591">
        <v>0</v>
      </c>
      <c r="V8" s="1591">
        <f>SUM(W8:Y8)</f>
        <v>0</v>
      </c>
      <c r="W8" s="1591">
        <v>0</v>
      </c>
      <c r="X8" s="1591">
        <v>0</v>
      </c>
      <c r="Y8" s="1591">
        <v>0</v>
      </c>
      <c r="Z8" s="1602" t="s">
        <v>1761</v>
      </c>
      <c r="AA8" s="1606">
        <v>2</v>
      </c>
      <c r="AB8" s="1597"/>
      <c r="AC8" s="1597"/>
      <c r="AD8" s="1597"/>
      <c r="AE8" s="1597"/>
      <c r="AF8" s="1598"/>
      <c r="AG8" s="1576" t="str">
        <f t="shared" si="1"/>
        <v/>
      </c>
    </row>
    <row r="9" spans="2:34" s="1599" customFormat="1" ht="35.5" customHeight="1">
      <c r="B9" s="1587"/>
      <c r="C9" s="1588" t="s">
        <v>1766</v>
      </c>
      <c r="D9" s="1588" t="s">
        <v>1767</v>
      </c>
      <c r="E9" s="1600">
        <v>12</v>
      </c>
      <c r="F9" s="1591">
        <v>340</v>
      </c>
      <c r="G9" s="1591">
        <f t="shared" si="0"/>
        <v>340</v>
      </c>
      <c r="H9" s="1601">
        <v>0</v>
      </c>
      <c r="I9" s="1601">
        <v>340</v>
      </c>
      <c r="J9" s="1601">
        <v>0</v>
      </c>
      <c r="K9" s="1591"/>
      <c r="L9" s="1602"/>
      <c r="M9" s="1607">
        <v>21072</v>
      </c>
      <c r="N9" s="1603">
        <v>43158</v>
      </c>
      <c r="O9" s="1604" t="s">
        <v>1755</v>
      </c>
      <c r="P9" s="1605">
        <v>27250</v>
      </c>
      <c r="Q9" s="1602" t="s">
        <v>1756</v>
      </c>
      <c r="R9" s="1591">
        <f t="shared" si="2"/>
        <v>30</v>
      </c>
      <c r="S9" s="1601">
        <v>0</v>
      </c>
      <c r="T9" s="1601">
        <v>30</v>
      </c>
      <c r="U9" s="1591">
        <v>0</v>
      </c>
      <c r="V9" s="1591">
        <f t="shared" si="3"/>
        <v>0</v>
      </c>
      <c r="W9" s="1591">
        <v>0</v>
      </c>
      <c r="X9" s="1591">
        <v>0</v>
      </c>
      <c r="Y9" s="1591">
        <v>0</v>
      </c>
      <c r="Z9" s="1602" t="s">
        <v>1768</v>
      </c>
      <c r="AA9" s="1606">
        <v>2</v>
      </c>
      <c r="AB9" s="1597"/>
      <c r="AC9" s="1597"/>
      <c r="AD9" s="1597"/>
      <c r="AE9" s="1597"/>
      <c r="AF9" s="1598"/>
      <c r="AG9" s="1576" t="str">
        <f t="shared" si="1"/>
        <v/>
      </c>
    </row>
    <row r="10" spans="2:34" s="1599" customFormat="1" ht="35.5" customHeight="1">
      <c r="B10" s="1587"/>
      <c r="C10" s="1588" t="s">
        <v>1769</v>
      </c>
      <c r="D10" s="1588" t="s">
        <v>1770</v>
      </c>
      <c r="E10" s="1600">
        <v>12</v>
      </c>
      <c r="F10" s="1591">
        <v>800</v>
      </c>
      <c r="G10" s="1591">
        <f t="shared" si="0"/>
        <v>800</v>
      </c>
      <c r="H10" s="1601">
        <v>0</v>
      </c>
      <c r="I10" s="1601">
        <v>800</v>
      </c>
      <c r="J10" s="1601">
        <v>0</v>
      </c>
      <c r="K10" s="1591"/>
      <c r="L10" s="1602"/>
      <c r="M10" s="1607">
        <v>21072</v>
      </c>
      <c r="N10" s="1603">
        <v>43158</v>
      </c>
      <c r="O10" s="1604" t="s">
        <v>1771</v>
      </c>
      <c r="P10" s="1605">
        <v>27250</v>
      </c>
      <c r="Q10" s="1602" t="s">
        <v>1756</v>
      </c>
      <c r="R10" s="1591">
        <f t="shared" si="2"/>
        <v>289</v>
      </c>
      <c r="S10" s="1601">
        <v>0</v>
      </c>
      <c r="T10" s="1601">
        <v>289</v>
      </c>
      <c r="U10" s="1591">
        <v>0</v>
      </c>
      <c r="V10" s="1591">
        <f t="shared" si="3"/>
        <v>0</v>
      </c>
      <c r="W10" s="1591">
        <v>0</v>
      </c>
      <c r="X10" s="1591">
        <v>0</v>
      </c>
      <c r="Y10" s="1591">
        <v>0</v>
      </c>
      <c r="Z10" s="1602" t="s">
        <v>1772</v>
      </c>
      <c r="AA10" s="1606">
        <v>2</v>
      </c>
      <c r="AB10" s="1597"/>
      <c r="AC10" s="1597"/>
      <c r="AD10" s="1597"/>
      <c r="AE10" s="1597"/>
      <c r="AF10" s="1598"/>
      <c r="AG10" s="1576" t="str">
        <f t="shared" si="1"/>
        <v/>
      </c>
    </row>
    <row r="11" spans="2:34" s="1599" customFormat="1" ht="35.5" customHeight="1" thickBot="1">
      <c r="B11" s="1608"/>
      <c r="C11" s="1608" t="s">
        <v>1773</v>
      </c>
      <c r="D11" s="1608" t="s">
        <v>1774</v>
      </c>
      <c r="E11" s="1609">
        <v>11</v>
      </c>
      <c r="F11" s="1610">
        <v>1430</v>
      </c>
      <c r="G11" s="1610">
        <f t="shared" si="0"/>
        <v>1430</v>
      </c>
      <c r="H11" s="1611">
        <v>0</v>
      </c>
      <c r="I11" s="1611">
        <v>470</v>
      </c>
      <c r="J11" s="1611">
        <v>960</v>
      </c>
      <c r="K11" s="1610"/>
      <c r="L11" s="1612"/>
      <c r="M11" s="1613" t="s">
        <v>1775</v>
      </c>
      <c r="N11" s="1614">
        <v>43158</v>
      </c>
      <c r="O11" s="1615" t="s">
        <v>1755</v>
      </c>
      <c r="P11" s="1616"/>
      <c r="Q11" s="1612"/>
      <c r="R11" s="1610">
        <f t="shared" si="2"/>
        <v>0</v>
      </c>
      <c r="S11" s="1611">
        <v>0</v>
      </c>
      <c r="T11" s="1611">
        <v>0</v>
      </c>
      <c r="U11" s="1610">
        <v>0</v>
      </c>
      <c r="V11" s="1610">
        <f t="shared" si="3"/>
        <v>0</v>
      </c>
      <c r="W11" s="1610">
        <v>0</v>
      </c>
      <c r="X11" s="1610">
        <v>0</v>
      </c>
      <c r="Y11" s="1610">
        <v>0</v>
      </c>
      <c r="Z11" s="1612" t="s">
        <v>1757</v>
      </c>
      <c r="AA11" s="1606">
        <v>2</v>
      </c>
      <c r="AB11" s="1597"/>
      <c r="AC11" s="1597"/>
      <c r="AD11" s="1597"/>
      <c r="AE11" s="1597"/>
      <c r="AF11" s="1598"/>
      <c r="AG11" s="1576" t="str">
        <f t="shared" si="1"/>
        <v/>
      </c>
    </row>
    <row r="12" spans="2:34" ht="35.5" customHeight="1" thickTop="1" thickBot="1">
      <c r="B12" s="1617" t="s">
        <v>1208</v>
      </c>
      <c r="C12" s="1618" t="s">
        <v>240</v>
      </c>
      <c r="D12" s="1618">
        <f>COUNTA(D5:D11)</f>
        <v>7</v>
      </c>
      <c r="E12" s="1225"/>
      <c r="F12" s="1619"/>
      <c r="G12" s="1619">
        <f>SUM(H12:J12)</f>
        <v>16410</v>
      </c>
      <c r="H12" s="1619">
        <f>SUM(H5:H11)</f>
        <v>0</v>
      </c>
      <c r="I12" s="1619">
        <f>SUM(I5:I11)</f>
        <v>7110</v>
      </c>
      <c r="J12" s="1619">
        <f>SUM(J5:J11)</f>
        <v>9300</v>
      </c>
      <c r="K12" s="1619">
        <f>SUM(K6:K11)</f>
        <v>5130</v>
      </c>
      <c r="L12" s="1222"/>
      <c r="M12" s="1620"/>
      <c r="N12" s="1620"/>
      <c r="O12" s="1223"/>
      <c r="P12" s="1621"/>
      <c r="Q12" s="1222"/>
      <c r="R12" s="1619">
        <f>SUM(R5:R11)</f>
        <v>3239</v>
      </c>
      <c r="S12" s="1619">
        <f t="shared" ref="S12:Y12" si="4">SUM(S5:S11)</f>
        <v>0</v>
      </c>
      <c r="T12" s="1619">
        <f t="shared" si="4"/>
        <v>3239</v>
      </c>
      <c r="U12" s="1619">
        <f t="shared" si="4"/>
        <v>0</v>
      </c>
      <c r="V12" s="1619">
        <f>SUM(V5:V11)</f>
        <v>0</v>
      </c>
      <c r="W12" s="1619">
        <f t="shared" si="4"/>
        <v>0</v>
      </c>
      <c r="X12" s="1619">
        <f t="shared" si="4"/>
        <v>0</v>
      </c>
      <c r="Y12" s="1619">
        <f t="shared" si="4"/>
        <v>0</v>
      </c>
      <c r="Z12" s="1222"/>
      <c r="AA12" s="1622"/>
      <c r="AB12" s="1597"/>
      <c r="AC12" s="1597"/>
      <c r="AD12" s="1597"/>
      <c r="AE12" s="1597"/>
      <c r="AF12" s="1598"/>
      <c r="AG12" s="1576" t="str">
        <f t="shared" si="1"/>
        <v/>
      </c>
      <c r="AH12" s="1576"/>
    </row>
    <row r="13" spans="2:34" ht="35.5" customHeight="1" thickTop="1">
      <c r="B13" s="1576"/>
      <c r="C13" s="1576"/>
      <c r="D13" s="1623"/>
      <c r="E13" s="1624"/>
      <c r="F13" s="1624"/>
      <c r="G13" s="1624"/>
      <c r="H13" s="1624"/>
      <c r="I13" s="1624"/>
      <c r="J13" s="1624"/>
      <c r="K13" s="1624"/>
      <c r="L13" s="1625"/>
      <c r="M13" s="1626"/>
      <c r="N13" s="1626"/>
      <c r="O13" s="1625"/>
      <c r="P13" s="1626"/>
      <c r="Q13" s="1625"/>
      <c r="R13" s="1624"/>
      <c r="S13" s="1624"/>
      <c r="T13" s="1624"/>
      <c r="U13" s="1624"/>
      <c r="V13" s="1624"/>
      <c r="W13" s="1624"/>
      <c r="X13" s="1624"/>
      <c r="Y13" s="1624"/>
      <c r="Z13" s="1625"/>
      <c r="AA13" s="1625"/>
      <c r="AB13" s="1597"/>
      <c r="AC13" s="1597"/>
      <c r="AD13" s="1597"/>
      <c r="AE13" s="1597"/>
      <c r="AF13" s="1598"/>
      <c r="AH13" s="1576"/>
    </row>
    <row r="14" spans="2:34" s="1599" customFormat="1" ht="35.5" customHeight="1">
      <c r="B14" s="1627" t="s">
        <v>391</v>
      </c>
      <c r="C14" s="1596" t="s">
        <v>1776</v>
      </c>
      <c r="D14" s="1596" t="s">
        <v>1749</v>
      </c>
      <c r="E14" s="1628">
        <v>12</v>
      </c>
      <c r="F14" s="1629">
        <v>13250</v>
      </c>
      <c r="G14" s="1629">
        <f t="shared" ref="G14:G19" si="5">SUM(H14:J14)</f>
        <v>13250</v>
      </c>
      <c r="H14" s="1629">
        <v>0</v>
      </c>
      <c r="I14" s="1629">
        <v>0</v>
      </c>
      <c r="J14" s="1629">
        <v>13250</v>
      </c>
      <c r="K14" s="1629"/>
      <c r="L14" s="1606"/>
      <c r="M14" s="1603" t="s">
        <v>1777</v>
      </c>
      <c r="N14" s="1603" t="s">
        <v>1777</v>
      </c>
      <c r="O14" s="1606" t="s">
        <v>1778</v>
      </c>
      <c r="P14" s="1603"/>
      <c r="Q14" s="1606"/>
      <c r="R14" s="1629">
        <f t="shared" ref="R14:R19" si="6">SUM(S14:U14)</f>
        <v>3000</v>
      </c>
      <c r="S14" s="1629">
        <v>0</v>
      </c>
      <c r="T14" s="1629">
        <v>0</v>
      </c>
      <c r="U14" s="1629">
        <v>3000</v>
      </c>
      <c r="V14" s="1629">
        <f t="shared" ref="V14:V19" si="7">SUM(W14:Y14)</f>
        <v>0</v>
      </c>
      <c r="W14" s="1629">
        <v>0</v>
      </c>
      <c r="X14" s="1629">
        <v>0</v>
      </c>
      <c r="Y14" s="1629">
        <v>0</v>
      </c>
      <c r="Z14" s="1606" t="s">
        <v>1751</v>
      </c>
      <c r="AA14" s="1606">
        <v>2</v>
      </c>
      <c r="AB14" s="1597"/>
      <c r="AC14" s="1597"/>
      <c r="AD14" s="1597"/>
      <c r="AE14" s="1597"/>
      <c r="AF14" s="1598"/>
      <c r="AG14" s="1576" t="str">
        <f t="shared" si="1"/>
        <v/>
      </c>
    </row>
    <row r="15" spans="2:34" s="1599" customFormat="1" ht="35.5" customHeight="1">
      <c r="B15" s="1630"/>
      <c r="C15" s="1588" t="s">
        <v>1779</v>
      </c>
      <c r="D15" s="1588" t="s">
        <v>1780</v>
      </c>
      <c r="E15" s="1600">
        <v>16</v>
      </c>
      <c r="F15" s="1591">
        <v>2840</v>
      </c>
      <c r="G15" s="1631">
        <f t="shared" si="5"/>
        <v>2840</v>
      </c>
      <c r="H15" s="1591">
        <v>0</v>
      </c>
      <c r="I15" s="1591">
        <v>1660</v>
      </c>
      <c r="J15" s="1591">
        <v>1180</v>
      </c>
      <c r="K15" s="1591">
        <v>3662</v>
      </c>
      <c r="L15" s="1602" t="s">
        <v>1781</v>
      </c>
      <c r="M15" s="1607">
        <v>22273</v>
      </c>
      <c r="N15" s="1605">
        <v>34789</v>
      </c>
      <c r="O15" s="1602" t="s">
        <v>1782</v>
      </c>
      <c r="P15" s="1605">
        <v>34789</v>
      </c>
      <c r="Q15" s="1602" t="s">
        <v>1782</v>
      </c>
      <c r="R15" s="1631">
        <f t="shared" si="6"/>
        <v>1980</v>
      </c>
      <c r="S15" s="1591">
        <v>0</v>
      </c>
      <c r="T15" s="1591">
        <v>1030</v>
      </c>
      <c r="U15" s="1591">
        <v>950</v>
      </c>
      <c r="V15" s="1631">
        <f t="shared" si="7"/>
        <v>0</v>
      </c>
      <c r="W15" s="1591">
        <v>0</v>
      </c>
      <c r="X15" s="1591">
        <v>0</v>
      </c>
      <c r="Y15" s="1591">
        <v>0</v>
      </c>
      <c r="Z15" s="1602" t="s">
        <v>1783</v>
      </c>
      <c r="AA15" s="1632" t="s">
        <v>1762</v>
      </c>
      <c r="AB15" s="1597"/>
      <c r="AC15" s="1597"/>
      <c r="AD15" s="1597"/>
      <c r="AE15" s="1597"/>
      <c r="AF15" s="1598"/>
      <c r="AG15" s="1576" t="str">
        <f t="shared" si="1"/>
        <v/>
      </c>
    </row>
    <row r="16" spans="2:34" s="1599" customFormat="1" ht="35.5" customHeight="1">
      <c r="B16" s="1587"/>
      <c r="C16" s="1588" t="s">
        <v>1784</v>
      </c>
      <c r="D16" s="1588" t="s">
        <v>1785</v>
      </c>
      <c r="E16" s="1600">
        <v>12</v>
      </c>
      <c r="F16" s="1591">
        <v>1050</v>
      </c>
      <c r="G16" s="1591">
        <f t="shared" si="5"/>
        <v>1050</v>
      </c>
      <c r="H16" s="1591">
        <v>0</v>
      </c>
      <c r="I16" s="1591">
        <v>700</v>
      </c>
      <c r="J16" s="1591">
        <v>350</v>
      </c>
      <c r="K16" s="1591"/>
      <c r="L16" s="1602"/>
      <c r="M16" s="1603">
        <v>22273</v>
      </c>
      <c r="N16" s="1603">
        <v>22469</v>
      </c>
      <c r="O16" s="1602" t="s">
        <v>1786</v>
      </c>
      <c r="P16" s="1605">
        <v>27577</v>
      </c>
      <c r="Q16" s="1602" t="s">
        <v>1787</v>
      </c>
      <c r="R16" s="1591">
        <f t="shared" si="6"/>
        <v>280</v>
      </c>
      <c r="S16" s="1591">
        <v>0</v>
      </c>
      <c r="T16" s="1591">
        <v>280</v>
      </c>
      <c r="U16" s="1591">
        <v>0</v>
      </c>
      <c r="V16" s="1591">
        <f t="shared" si="7"/>
        <v>0</v>
      </c>
      <c r="W16" s="1591">
        <v>0</v>
      </c>
      <c r="X16" s="1591">
        <v>0</v>
      </c>
      <c r="Y16" s="1591">
        <v>0</v>
      </c>
      <c r="Z16" s="1602" t="s">
        <v>1788</v>
      </c>
      <c r="AA16" s="1606" t="s">
        <v>1762</v>
      </c>
      <c r="AB16" s="1597"/>
      <c r="AC16" s="1597"/>
      <c r="AD16" s="1597"/>
      <c r="AE16" s="1597"/>
      <c r="AF16" s="1598"/>
      <c r="AG16" s="1576" t="str">
        <f t="shared" si="1"/>
        <v/>
      </c>
    </row>
    <row r="17" spans="2:34" s="1599" customFormat="1" ht="35.5" customHeight="1">
      <c r="B17" s="1587"/>
      <c r="C17" s="1588" t="s">
        <v>1789</v>
      </c>
      <c r="D17" s="1588" t="s">
        <v>1790</v>
      </c>
      <c r="E17" s="1600">
        <v>12</v>
      </c>
      <c r="F17" s="1591">
        <v>2500</v>
      </c>
      <c r="G17" s="1591">
        <f t="shared" si="5"/>
        <v>2500</v>
      </c>
      <c r="H17" s="1591">
        <v>0</v>
      </c>
      <c r="I17" s="1591">
        <v>1850</v>
      </c>
      <c r="J17" s="1591">
        <v>650</v>
      </c>
      <c r="K17" s="1591"/>
      <c r="L17" s="1602"/>
      <c r="M17" s="1607">
        <v>22273</v>
      </c>
      <c r="N17" s="1605">
        <v>34789</v>
      </c>
      <c r="O17" s="1602" t="s">
        <v>1782</v>
      </c>
      <c r="P17" s="1605">
        <v>27577</v>
      </c>
      <c r="Q17" s="1602" t="s">
        <v>1787</v>
      </c>
      <c r="R17" s="1591">
        <f t="shared" si="6"/>
        <v>0</v>
      </c>
      <c r="S17" s="1591">
        <v>0</v>
      </c>
      <c r="T17" s="1591">
        <v>0</v>
      </c>
      <c r="U17" s="1591">
        <v>0</v>
      </c>
      <c r="V17" s="1591">
        <f t="shared" si="7"/>
        <v>0</v>
      </c>
      <c r="W17" s="1591">
        <v>0</v>
      </c>
      <c r="X17" s="1591">
        <v>0</v>
      </c>
      <c r="Y17" s="1591">
        <v>0</v>
      </c>
      <c r="Z17" s="1602" t="s">
        <v>1791</v>
      </c>
      <c r="AA17" s="1606" t="s">
        <v>1762</v>
      </c>
      <c r="AB17" s="1597"/>
      <c r="AC17" s="1597"/>
      <c r="AD17" s="1597"/>
      <c r="AE17" s="1597"/>
      <c r="AF17" s="1598"/>
      <c r="AG17" s="1576" t="str">
        <f t="shared" si="1"/>
        <v/>
      </c>
    </row>
    <row r="18" spans="2:34" s="1599" customFormat="1" ht="35.5" customHeight="1">
      <c r="B18" s="1587"/>
      <c r="C18" s="1588" t="s">
        <v>1766</v>
      </c>
      <c r="D18" s="1588" t="s">
        <v>1792</v>
      </c>
      <c r="E18" s="1600">
        <v>12</v>
      </c>
      <c r="F18" s="1591">
        <v>450</v>
      </c>
      <c r="G18" s="1591">
        <f t="shared" si="5"/>
        <v>450</v>
      </c>
      <c r="H18" s="1591">
        <v>0</v>
      </c>
      <c r="I18" s="1591">
        <v>450</v>
      </c>
      <c r="J18" s="1591">
        <v>0</v>
      </c>
      <c r="K18" s="1591"/>
      <c r="L18" s="1602"/>
      <c r="M18" s="1607">
        <v>22273</v>
      </c>
      <c r="N18" s="1605">
        <v>33781</v>
      </c>
      <c r="O18" s="1602" t="s">
        <v>1793</v>
      </c>
      <c r="P18" s="1605">
        <v>27577</v>
      </c>
      <c r="Q18" s="1602" t="s">
        <v>1787</v>
      </c>
      <c r="R18" s="1591">
        <f t="shared" si="6"/>
        <v>0</v>
      </c>
      <c r="S18" s="1591">
        <v>0</v>
      </c>
      <c r="T18" s="1591">
        <v>0</v>
      </c>
      <c r="U18" s="1591">
        <v>0</v>
      </c>
      <c r="V18" s="1591">
        <f t="shared" si="7"/>
        <v>0</v>
      </c>
      <c r="W18" s="1591">
        <v>0</v>
      </c>
      <c r="X18" s="1591">
        <v>0</v>
      </c>
      <c r="Y18" s="1591">
        <v>0</v>
      </c>
      <c r="Z18" s="1602" t="s">
        <v>1788</v>
      </c>
      <c r="AA18" s="1606" t="s">
        <v>1762</v>
      </c>
      <c r="AB18" s="1597"/>
      <c r="AC18" s="1597"/>
      <c r="AD18" s="1597"/>
      <c r="AE18" s="1597"/>
      <c r="AF18" s="1598"/>
      <c r="AG18" s="1576" t="str">
        <f t="shared" si="1"/>
        <v/>
      </c>
    </row>
    <row r="19" spans="2:34" s="1599" customFormat="1" ht="35.5" customHeight="1" thickBot="1">
      <c r="B19" s="1587"/>
      <c r="C19" s="1587" t="s">
        <v>1769</v>
      </c>
      <c r="D19" s="1587" t="s">
        <v>1794</v>
      </c>
      <c r="E19" s="1633">
        <v>12</v>
      </c>
      <c r="F19" s="1634">
        <v>290</v>
      </c>
      <c r="G19" s="1634">
        <f t="shared" si="5"/>
        <v>290</v>
      </c>
      <c r="H19" s="1634">
        <v>0</v>
      </c>
      <c r="I19" s="1634">
        <v>290</v>
      </c>
      <c r="J19" s="1634">
        <v>0</v>
      </c>
      <c r="K19" s="1634"/>
      <c r="L19" s="1635"/>
      <c r="M19" s="1636">
        <v>34789</v>
      </c>
      <c r="N19" s="1637">
        <v>34789</v>
      </c>
      <c r="O19" s="1635" t="s">
        <v>1795</v>
      </c>
      <c r="P19" s="1637">
        <v>34789</v>
      </c>
      <c r="Q19" s="1635" t="s">
        <v>1795</v>
      </c>
      <c r="R19" s="1634">
        <f t="shared" si="6"/>
        <v>240</v>
      </c>
      <c r="S19" s="1634">
        <v>0</v>
      </c>
      <c r="T19" s="1634">
        <v>240</v>
      </c>
      <c r="U19" s="1634">
        <v>0</v>
      </c>
      <c r="V19" s="1634">
        <f t="shared" si="7"/>
        <v>0</v>
      </c>
      <c r="W19" s="1634">
        <v>0</v>
      </c>
      <c r="X19" s="1634">
        <v>0</v>
      </c>
      <c r="Y19" s="1634">
        <v>0</v>
      </c>
      <c r="Z19" s="1635" t="s">
        <v>1788</v>
      </c>
      <c r="AA19" s="1638" t="s">
        <v>1762</v>
      </c>
      <c r="AB19" s="1597"/>
      <c r="AC19" s="1597"/>
      <c r="AD19" s="1597"/>
      <c r="AE19" s="1597"/>
      <c r="AF19" s="1598"/>
      <c r="AG19" s="1576" t="str">
        <f t="shared" si="1"/>
        <v/>
      </c>
    </row>
    <row r="20" spans="2:34" ht="35.5" customHeight="1" thickTop="1" thickBot="1">
      <c r="B20" s="1175" t="s">
        <v>1208</v>
      </c>
      <c r="C20" s="1175" t="s">
        <v>4</v>
      </c>
      <c r="D20" s="1175">
        <f>COUNTA(D14:D19)</f>
        <v>6</v>
      </c>
      <c r="E20" s="1226"/>
      <c r="F20" s="1639"/>
      <c r="G20" s="1639">
        <f>SUM(G14:G19)</f>
        <v>20380</v>
      </c>
      <c r="H20" s="1639">
        <f>SUM(H14:H19)</f>
        <v>0</v>
      </c>
      <c r="I20" s="1639">
        <f>SUM(I14:I19)</f>
        <v>4950</v>
      </c>
      <c r="J20" s="1639">
        <f>SUM(J14:J19)</f>
        <v>15430</v>
      </c>
      <c r="K20" s="1639">
        <f>SUM(K14:K19)</f>
        <v>3662</v>
      </c>
      <c r="L20" s="1223"/>
      <c r="M20" s="1620"/>
      <c r="N20" s="1620"/>
      <c r="O20" s="1223"/>
      <c r="P20" s="1620"/>
      <c r="Q20" s="1223"/>
      <c r="R20" s="1639">
        <f>SUM(R14:R19)</f>
        <v>5500</v>
      </c>
      <c r="S20" s="1639">
        <f t="shared" ref="S20:Y20" si="8">SUM(S14:S19)</f>
        <v>0</v>
      </c>
      <c r="T20" s="1639">
        <f t="shared" si="8"/>
        <v>1550</v>
      </c>
      <c r="U20" s="1639">
        <f t="shared" si="8"/>
        <v>3950</v>
      </c>
      <c r="V20" s="1639">
        <f>SUM(V14:V19)</f>
        <v>0</v>
      </c>
      <c r="W20" s="1639">
        <f t="shared" si="8"/>
        <v>0</v>
      </c>
      <c r="X20" s="1639">
        <f t="shared" si="8"/>
        <v>0</v>
      </c>
      <c r="Y20" s="1639">
        <f t="shared" si="8"/>
        <v>0</v>
      </c>
      <c r="Z20" s="1223"/>
      <c r="AA20" s="1223"/>
      <c r="AB20" s="1597"/>
      <c r="AC20" s="1597"/>
      <c r="AD20" s="1597"/>
      <c r="AE20" s="1597"/>
      <c r="AF20" s="1598"/>
      <c r="AG20" s="1576" t="str">
        <f t="shared" si="1"/>
        <v/>
      </c>
      <c r="AH20" s="1576"/>
    </row>
    <row r="21" spans="2:34" ht="35.5" customHeight="1" thickTop="1">
      <c r="B21" s="1576"/>
      <c r="C21" s="1576"/>
      <c r="D21" s="1623"/>
      <c r="E21" s="1624"/>
      <c r="F21" s="1624"/>
      <c r="G21" s="1624"/>
      <c r="H21" s="1624"/>
      <c r="I21" s="1624"/>
      <c r="J21" s="1624"/>
      <c r="K21" s="1624"/>
      <c r="L21" s="1625"/>
      <c r="M21" s="1626"/>
      <c r="N21" s="1626"/>
      <c r="O21" s="1625"/>
      <c r="P21" s="1626"/>
      <c r="Q21" s="1625"/>
      <c r="R21" s="1624"/>
      <c r="S21" s="1624"/>
      <c r="T21" s="1624"/>
      <c r="U21" s="1624"/>
      <c r="V21" s="1624"/>
      <c r="W21" s="1624"/>
      <c r="X21" s="1624"/>
      <c r="Y21" s="1624"/>
      <c r="Z21" s="1625"/>
      <c r="AA21" s="1625"/>
      <c r="AB21" s="1597"/>
      <c r="AC21" s="1597"/>
      <c r="AD21" s="1597"/>
      <c r="AE21" s="1597"/>
      <c r="AF21" s="1598"/>
      <c r="AH21" s="1576"/>
    </row>
    <row r="22" spans="2:34" s="1599" customFormat="1" ht="35.5" customHeight="1">
      <c r="B22" s="1640" t="s">
        <v>1796</v>
      </c>
      <c r="C22" s="1641" t="s">
        <v>1779</v>
      </c>
      <c r="D22" s="1641" t="s">
        <v>1797</v>
      </c>
      <c r="E22" s="1642">
        <v>16</v>
      </c>
      <c r="F22" s="1643">
        <v>1020</v>
      </c>
      <c r="G22" s="1643">
        <f>SUM(H22:J22)</f>
        <v>1020</v>
      </c>
      <c r="H22" s="1643">
        <v>0</v>
      </c>
      <c r="I22" s="1643">
        <v>0</v>
      </c>
      <c r="J22" s="1643">
        <v>1020</v>
      </c>
      <c r="K22" s="1643"/>
      <c r="L22" s="1644"/>
      <c r="M22" s="1603">
        <v>22365</v>
      </c>
      <c r="N22" s="1603">
        <v>22365</v>
      </c>
      <c r="O22" s="1645" t="s">
        <v>1798</v>
      </c>
      <c r="P22" s="1646">
        <v>27852</v>
      </c>
      <c r="Q22" s="1644" t="s">
        <v>1799</v>
      </c>
      <c r="R22" s="1643">
        <f>SUM(S22:U22)</f>
        <v>560</v>
      </c>
      <c r="S22" s="1643">
        <v>0</v>
      </c>
      <c r="T22" s="1643">
        <v>0</v>
      </c>
      <c r="U22" s="1643">
        <v>560</v>
      </c>
      <c r="V22" s="1643">
        <f>SUM(W22:Y22)</f>
        <v>0</v>
      </c>
      <c r="W22" s="1643">
        <v>0</v>
      </c>
      <c r="X22" s="1643">
        <v>0</v>
      </c>
      <c r="Y22" s="1643">
        <v>0</v>
      </c>
      <c r="Z22" s="1645" t="s">
        <v>1788</v>
      </c>
      <c r="AA22" s="1606" t="s">
        <v>1762</v>
      </c>
      <c r="AB22" s="1597"/>
      <c r="AC22" s="1597"/>
      <c r="AD22" s="1597"/>
      <c r="AE22" s="1597"/>
      <c r="AF22" s="1598"/>
      <c r="AG22" s="1576" t="str">
        <f t="shared" si="1"/>
        <v/>
      </c>
    </row>
    <row r="23" spans="2:34" s="1599" customFormat="1" ht="35.5" customHeight="1">
      <c r="B23" s="1587"/>
      <c r="C23" s="1588" t="s">
        <v>1784</v>
      </c>
      <c r="D23" s="1588" t="s">
        <v>1800</v>
      </c>
      <c r="E23" s="1600">
        <v>12</v>
      </c>
      <c r="F23" s="1591">
        <v>1975</v>
      </c>
      <c r="G23" s="1591">
        <f>SUM(H23:J23)</f>
        <v>1975</v>
      </c>
      <c r="H23" s="1591">
        <v>0</v>
      </c>
      <c r="I23" s="1591">
        <v>0</v>
      </c>
      <c r="J23" s="1591">
        <v>1975</v>
      </c>
      <c r="K23" s="1591"/>
      <c r="L23" s="1647"/>
      <c r="M23" s="1603">
        <v>22365</v>
      </c>
      <c r="N23" s="1603">
        <v>22365</v>
      </c>
      <c r="O23" s="1602" t="s">
        <v>1798</v>
      </c>
      <c r="P23" s="1605">
        <v>27850</v>
      </c>
      <c r="Q23" s="1602" t="s">
        <v>1801</v>
      </c>
      <c r="R23" s="1591">
        <f>SUM(S23:U23)</f>
        <v>450</v>
      </c>
      <c r="S23" s="1591">
        <v>0</v>
      </c>
      <c r="T23" s="1591">
        <v>0</v>
      </c>
      <c r="U23" s="1591">
        <v>450</v>
      </c>
      <c r="V23" s="1591">
        <f>SUM(W23:Y23)</f>
        <v>0</v>
      </c>
      <c r="W23" s="1591">
        <v>0</v>
      </c>
      <c r="X23" s="1591">
        <v>0</v>
      </c>
      <c r="Y23" s="1591">
        <v>0</v>
      </c>
      <c r="Z23" s="1602" t="s">
        <v>1791</v>
      </c>
      <c r="AA23" s="1606" t="s">
        <v>1762</v>
      </c>
      <c r="AB23" s="1597"/>
      <c r="AC23" s="1597"/>
      <c r="AD23" s="1597"/>
      <c r="AE23" s="1597"/>
      <c r="AF23" s="1598"/>
      <c r="AG23" s="1576" t="str">
        <f t="shared" si="1"/>
        <v/>
      </c>
    </row>
    <row r="24" spans="2:34" s="1599" customFormat="1" ht="35.5" customHeight="1" thickBot="1">
      <c r="B24" s="1608"/>
      <c r="C24" s="1608" t="s">
        <v>1789</v>
      </c>
      <c r="D24" s="1608" t="s">
        <v>1802</v>
      </c>
      <c r="E24" s="1609">
        <v>12</v>
      </c>
      <c r="F24" s="1610">
        <v>1240</v>
      </c>
      <c r="G24" s="1610">
        <f>SUM(H24:J24)</f>
        <v>1240</v>
      </c>
      <c r="H24" s="1610">
        <v>0</v>
      </c>
      <c r="I24" s="1610">
        <v>0</v>
      </c>
      <c r="J24" s="1610">
        <v>1240</v>
      </c>
      <c r="K24" s="1610">
        <v>2700</v>
      </c>
      <c r="L24" s="1648" t="s">
        <v>1803</v>
      </c>
      <c r="M24" s="1603">
        <v>22365</v>
      </c>
      <c r="N24" s="1649">
        <v>31685</v>
      </c>
      <c r="O24" s="1612" t="s">
        <v>1804</v>
      </c>
      <c r="P24" s="1616">
        <v>27850</v>
      </c>
      <c r="Q24" s="1612" t="s">
        <v>1801</v>
      </c>
      <c r="R24" s="1610">
        <f>SUM(S24:U24)</f>
        <v>550</v>
      </c>
      <c r="S24" s="1610">
        <v>0</v>
      </c>
      <c r="T24" s="1610">
        <v>0</v>
      </c>
      <c r="U24" s="1610">
        <v>550</v>
      </c>
      <c r="V24" s="1610">
        <f>SUM(W24:Y24)</f>
        <v>0</v>
      </c>
      <c r="W24" s="1610">
        <v>0</v>
      </c>
      <c r="X24" s="1610">
        <v>0</v>
      </c>
      <c r="Y24" s="1610">
        <v>0</v>
      </c>
      <c r="Z24" s="1612" t="s">
        <v>1788</v>
      </c>
      <c r="AA24" s="1606" t="s">
        <v>1762</v>
      </c>
      <c r="AB24" s="1597"/>
      <c r="AC24" s="1597"/>
      <c r="AD24" s="1597"/>
      <c r="AE24" s="1597"/>
      <c r="AF24" s="1598"/>
      <c r="AG24" s="1576" t="str">
        <f t="shared" si="1"/>
        <v/>
      </c>
    </row>
    <row r="25" spans="2:34" ht="35.5" customHeight="1" thickTop="1" thickBot="1">
      <c r="B25" s="1617" t="s">
        <v>1208</v>
      </c>
      <c r="C25" s="1618" t="s">
        <v>5</v>
      </c>
      <c r="D25" s="1618">
        <f>COUNTA(D22:D24)</f>
        <v>3</v>
      </c>
      <c r="E25" s="1225"/>
      <c r="F25" s="1619"/>
      <c r="G25" s="1619">
        <f>SUM(G22:G24)</f>
        <v>4235</v>
      </c>
      <c r="H25" s="1619">
        <f>SUM(H22:H24)</f>
        <v>0</v>
      </c>
      <c r="I25" s="1619">
        <f>SUM(I22:I24)</f>
        <v>0</v>
      </c>
      <c r="J25" s="1619">
        <f>SUM(J22:J24)</f>
        <v>4235</v>
      </c>
      <c r="K25" s="1619">
        <f>SUM(K22:K24)</f>
        <v>2700</v>
      </c>
      <c r="L25" s="1650"/>
      <c r="M25" s="1620"/>
      <c r="N25" s="1621"/>
      <c r="O25" s="1650"/>
      <c r="P25" s="1621"/>
      <c r="Q25" s="1650"/>
      <c r="R25" s="1619">
        <f t="shared" ref="R25:Y25" si="9">SUM(R22:R24)</f>
        <v>1560</v>
      </c>
      <c r="S25" s="1619">
        <f t="shared" si="9"/>
        <v>0</v>
      </c>
      <c r="T25" s="1619">
        <f t="shared" si="9"/>
        <v>0</v>
      </c>
      <c r="U25" s="1619">
        <f t="shared" si="9"/>
        <v>1560</v>
      </c>
      <c r="V25" s="1619">
        <f t="shared" si="9"/>
        <v>0</v>
      </c>
      <c r="W25" s="1619">
        <f t="shared" si="9"/>
        <v>0</v>
      </c>
      <c r="X25" s="1619">
        <f t="shared" si="9"/>
        <v>0</v>
      </c>
      <c r="Y25" s="1619">
        <f t="shared" si="9"/>
        <v>0</v>
      </c>
      <c r="Z25" s="1650"/>
      <c r="AA25" s="1622"/>
      <c r="AB25" s="1597"/>
      <c r="AC25" s="1597"/>
      <c r="AD25" s="1597"/>
      <c r="AE25" s="1597"/>
      <c r="AF25" s="1598"/>
      <c r="AG25" s="1576" t="str">
        <f t="shared" si="1"/>
        <v/>
      </c>
      <c r="AH25" s="1576"/>
    </row>
    <row r="26" spans="2:34" ht="35.5" customHeight="1" thickTop="1">
      <c r="B26" s="1576"/>
      <c r="C26" s="1576"/>
      <c r="D26" s="1623"/>
      <c r="E26" s="1624"/>
      <c r="F26" s="1624"/>
      <c r="G26" s="1624"/>
      <c r="H26" s="1624"/>
      <c r="I26" s="1624"/>
      <c r="J26" s="1624"/>
      <c r="K26" s="1624"/>
      <c r="L26" s="1625"/>
      <c r="M26" s="1626"/>
      <c r="N26" s="1626"/>
      <c r="O26" s="1625"/>
      <c r="P26" s="1626"/>
      <c r="Q26" s="1625"/>
      <c r="R26" s="1624"/>
      <c r="S26" s="1624"/>
      <c r="T26" s="1624"/>
      <c r="U26" s="1624"/>
      <c r="V26" s="1624"/>
      <c r="W26" s="1624"/>
      <c r="X26" s="1624"/>
      <c r="Y26" s="1624"/>
      <c r="Z26" s="1625"/>
      <c r="AA26" s="1625"/>
      <c r="AB26" s="1597"/>
      <c r="AC26" s="1597"/>
      <c r="AD26" s="1597"/>
      <c r="AE26" s="1597"/>
      <c r="AF26" s="1598"/>
      <c r="AH26" s="1576"/>
    </row>
    <row r="27" spans="2:34" ht="35.5" customHeight="1">
      <c r="B27" s="1651" t="s">
        <v>251</v>
      </c>
      <c r="C27" s="1652" t="s">
        <v>1805</v>
      </c>
      <c r="D27" s="1652" t="s">
        <v>1806</v>
      </c>
      <c r="E27" s="1653">
        <v>20</v>
      </c>
      <c r="F27" s="1654">
        <v>1270</v>
      </c>
      <c r="G27" s="1654">
        <f>SUM(H27:J27)</f>
        <v>1270</v>
      </c>
      <c r="H27" s="1654">
        <v>910</v>
      </c>
      <c r="I27" s="1654">
        <v>360</v>
      </c>
      <c r="J27" s="1654">
        <v>0</v>
      </c>
      <c r="K27" s="1654"/>
      <c r="L27" s="1655"/>
      <c r="M27" s="1656">
        <v>24399</v>
      </c>
      <c r="N27" s="1657">
        <v>26109</v>
      </c>
      <c r="O27" s="1655" t="s">
        <v>1807</v>
      </c>
      <c r="P27" s="1657">
        <v>27569</v>
      </c>
      <c r="Q27" s="1655" t="s">
        <v>1808</v>
      </c>
      <c r="R27" s="1654">
        <f t="shared" ref="R27:R39" si="10">SUM(S27:U27)</f>
        <v>1270</v>
      </c>
      <c r="S27" s="1654">
        <v>910</v>
      </c>
      <c r="T27" s="1654">
        <v>360</v>
      </c>
      <c r="U27" s="1654">
        <v>0</v>
      </c>
      <c r="V27" s="1654">
        <f t="shared" ref="V27:V39" si="11">SUM(W27:Y27)</f>
        <v>0</v>
      </c>
      <c r="W27" s="1654">
        <v>0</v>
      </c>
      <c r="X27" s="1654">
        <v>0</v>
      </c>
      <c r="Y27" s="1654">
        <v>0</v>
      </c>
      <c r="Z27" s="1658" t="s">
        <v>1791</v>
      </c>
      <c r="AA27" s="1659" t="s">
        <v>1809</v>
      </c>
      <c r="AB27" s="1597"/>
      <c r="AC27" s="1597"/>
      <c r="AD27" s="1597"/>
      <c r="AE27" s="1597"/>
      <c r="AF27" s="1598"/>
      <c r="AG27" s="1576">
        <f t="shared" si="1"/>
        <v>0</v>
      </c>
      <c r="AH27" s="1576"/>
    </row>
    <row r="28" spans="2:34" ht="35.5" customHeight="1">
      <c r="B28" s="1660"/>
      <c r="C28" s="1583" t="s">
        <v>1810</v>
      </c>
      <c r="D28" s="1583" t="s">
        <v>1811</v>
      </c>
      <c r="E28" s="1661">
        <v>18</v>
      </c>
      <c r="F28" s="1662">
        <v>230</v>
      </c>
      <c r="G28" s="1662">
        <f t="shared" ref="G28:G39" si="12">SUM(H28:J28)</f>
        <v>230</v>
      </c>
      <c r="H28" s="1662">
        <v>230</v>
      </c>
      <c r="I28" s="1662">
        <v>0</v>
      </c>
      <c r="J28" s="1662">
        <v>0</v>
      </c>
      <c r="K28" s="1662"/>
      <c r="L28" s="1663"/>
      <c r="M28" s="1664">
        <v>20909</v>
      </c>
      <c r="N28" s="1664">
        <v>20909</v>
      </c>
      <c r="O28" s="1383" t="s">
        <v>1812</v>
      </c>
      <c r="P28" s="1657">
        <v>27569</v>
      </c>
      <c r="Q28" s="1655" t="s">
        <v>1808</v>
      </c>
      <c r="R28" s="1654">
        <f t="shared" si="10"/>
        <v>30</v>
      </c>
      <c r="S28" s="1662">
        <v>30</v>
      </c>
      <c r="T28" s="1662">
        <v>0</v>
      </c>
      <c r="U28" s="1662">
        <v>0</v>
      </c>
      <c r="V28" s="1662">
        <f t="shared" si="11"/>
        <v>200</v>
      </c>
      <c r="W28" s="1662">
        <v>200</v>
      </c>
      <c r="X28" s="1662">
        <v>0</v>
      </c>
      <c r="Y28" s="1662">
        <v>0</v>
      </c>
      <c r="Z28" s="1383" t="s">
        <v>1791</v>
      </c>
      <c r="AA28" s="1659" t="s">
        <v>1809</v>
      </c>
      <c r="AB28" s="1597"/>
      <c r="AC28" s="1597"/>
      <c r="AD28" s="1597"/>
      <c r="AE28" s="1597"/>
      <c r="AF28" s="1598"/>
      <c r="AG28" s="1576" t="str">
        <f t="shared" si="1"/>
        <v/>
      </c>
      <c r="AH28" s="1576"/>
    </row>
    <row r="29" spans="2:34" ht="35.5" customHeight="1">
      <c r="B29" s="1660"/>
      <c r="C29" s="1583" t="s">
        <v>1813</v>
      </c>
      <c r="D29" s="1583" t="s">
        <v>1814</v>
      </c>
      <c r="E29" s="1661">
        <v>22</v>
      </c>
      <c r="F29" s="1662">
        <v>12050</v>
      </c>
      <c r="G29" s="1662">
        <f>SUM(H29:J29)</f>
        <v>12050</v>
      </c>
      <c r="H29" s="1662">
        <v>5460</v>
      </c>
      <c r="I29" s="1662">
        <v>1540</v>
      </c>
      <c r="J29" s="1662">
        <v>5050</v>
      </c>
      <c r="K29" s="1662"/>
      <c r="L29" s="1663"/>
      <c r="M29" s="1664">
        <v>20909</v>
      </c>
      <c r="N29" s="1665">
        <v>29690</v>
      </c>
      <c r="O29" s="1663" t="s">
        <v>1815</v>
      </c>
      <c r="P29" s="1665">
        <v>29690</v>
      </c>
      <c r="Q29" s="1663" t="s">
        <v>1815</v>
      </c>
      <c r="R29" s="1654">
        <f>SUM(S29:U29)</f>
        <v>6730</v>
      </c>
      <c r="S29" s="1662">
        <v>4730</v>
      </c>
      <c r="T29" s="1662">
        <v>1540</v>
      </c>
      <c r="U29" s="1662">
        <v>460</v>
      </c>
      <c r="V29" s="1662">
        <f t="shared" si="11"/>
        <v>480</v>
      </c>
      <c r="W29" s="1662">
        <v>480</v>
      </c>
      <c r="X29" s="1662">
        <v>0</v>
      </c>
      <c r="Y29" s="1662">
        <v>0</v>
      </c>
      <c r="Z29" s="1383" t="s">
        <v>1761</v>
      </c>
      <c r="AA29" s="1659" t="s">
        <v>1809</v>
      </c>
      <c r="AB29" s="1597"/>
      <c r="AC29" s="1597"/>
      <c r="AD29" s="1597"/>
      <c r="AE29" s="1597"/>
      <c r="AF29" s="1598"/>
      <c r="AG29" s="1576" t="str">
        <f t="shared" si="1"/>
        <v/>
      </c>
      <c r="AH29" s="1576"/>
    </row>
    <row r="30" spans="2:34" ht="35.5" customHeight="1">
      <c r="B30" s="1660"/>
      <c r="C30" s="1583" t="s">
        <v>1816</v>
      </c>
      <c r="D30" s="1583" t="s">
        <v>1817</v>
      </c>
      <c r="E30" s="1661">
        <v>16</v>
      </c>
      <c r="F30" s="1662">
        <v>520</v>
      </c>
      <c r="G30" s="1662">
        <f t="shared" si="12"/>
        <v>520</v>
      </c>
      <c r="H30" s="1662">
        <v>520</v>
      </c>
      <c r="I30" s="1662">
        <v>0</v>
      </c>
      <c r="J30" s="1662">
        <v>0</v>
      </c>
      <c r="K30" s="1662"/>
      <c r="L30" s="1663"/>
      <c r="M30" s="1664">
        <v>24399</v>
      </c>
      <c r="N30" s="1664">
        <v>24399</v>
      </c>
      <c r="O30" s="1383" t="s">
        <v>1818</v>
      </c>
      <c r="P30" s="1657">
        <v>27569</v>
      </c>
      <c r="Q30" s="1655" t="s">
        <v>1808</v>
      </c>
      <c r="R30" s="1662">
        <f t="shared" si="10"/>
        <v>500</v>
      </c>
      <c r="S30" s="1662">
        <v>500</v>
      </c>
      <c r="T30" s="1662">
        <v>0</v>
      </c>
      <c r="U30" s="1662">
        <v>0</v>
      </c>
      <c r="V30" s="1662">
        <f t="shared" si="11"/>
        <v>0</v>
      </c>
      <c r="W30" s="1662">
        <v>0</v>
      </c>
      <c r="X30" s="1662">
        <v>0</v>
      </c>
      <c r="Y30" s="1662">
        <v>0</v>
      </c>
      <c r="Z30" s="1383" t="s">
        <v>1757</v>
      </c>
      <c r="AA30" s="1659" t="s">
        <v>1809</v>
      </c>
      <c r="AB30" s="1597"/>
      <c r="AC30" s="1597"/>
      <c r="AD30" s="1597"/>
      <c r="AE30" s="1597"/>
      <c r="AF30" s="1598"/>
      <c r="AG30" s="1576" t="str">
        <f t="shared" si="1"/>
        <v/>
      </c>
      <c r="AH30" s="1576"/>
    </row>
    <row r="31" spans="2:34" ht="35.5" customHeight="1">
      <c r="B31" s="1660"/>
      <c r="C31" s="1583" t="s">
        <v>1819</v>
      </c>
      <c r="D31" s="1583" t="s">
        <v>1820</v>
      </c>
      <c r="E31" s="1661">
        <v>12</v>
      </c>
      <c r="F31" s="1662">
        <v>1270</v>
      </c>
      <c r="G31" s="1662">
        <f t="shared" si="12"/>
        <v>1270</v>
      </c>
      <c r="H31" s="1662">
        <v>1160</v>
      </c>
      <c r="I31" s="1662">
        <v>110</v>
      </c>
      <c r="J31" s="1662">
        <v>0</v>
      </c>
      <c r="K31" s="1662"/>
      <c r="L31" s="1663"/>
      <c r="M31" s="1664">
        <v>20909</v>
      </c>
      <c r="N31" s="1664">
        <v>20909</v>
      </c>
      <c r="O31" s="1383" t="s">
        <v>1812</v>
      </c>
      <c r="P31" s="1657">
        <v>27569</v>
      </c>
      <c r="Q31" s="1655" t="s">
        <v>1808</v>
      </c>
      <c r="R31" s="1662">
        <f t="shared" si="10"/>
        <v>1270</v>
      </c>
      <c r="S31" s="1662">
        <v>1160</v>
      </c>
      <c r="T31" s="1662">
        <v>110</v>
      </c>
      <c r="U31" s="1662">
        <v>0</v>
      </c>
      <c r="V31" s="1662">
        <f t="shared" si="11"/>
        <v>0</v>
      </c>
      <c r="W31" s="1662">
        <v>0</v>
      </c>
      <c r="X31" s="1662">
        <v>0</v>
      </c>
      <c r="Y31" s="1662">
        <v>0</v>
      </c>
      <c r="Z31" s="1383" t="s">
        <v>1791</v>
      </c>
      <c r="AA31" s="1659" t="s">
        <v>1809</v>
      </c>
      <c r="AB31" s="1597"/>
      <c r="AC31" s="1597"/>
      <c r="AD31" s="1597"/>
      <c r="AE31" s="1597"/>
      <c r="AF31" s="1598"/>
      <c r="AG31" s="1576">
        <f t="shared" si="1"/>
        <v>0</v>
      </c>
      <c r="AH31" s="1576"/>
    </row>
    <row r="32" spans="2:34" ht="35.5" customHeight="1">
      <c r="B32" s="1660"/>
      <c r="C32" s="1583" t="s">
        <v>1821</v>
      </c>
      <c r="D32" s="1583" t="s">
        <v>1822</v>
      </c>
      <c r="E32" s="1661">
        <v>11</v>
      </c>
      <c r="F32" s="1662">
        <v>1320</v>
      </c>
      <c r="G32" s="1662">
        <f t="shared" si="12"/>
        <v>1320</v>
      </c>
      <c r="H32" s="1662">
        <v>1320</v>
      </c>
      <c r="I32" s="1662">
        <v>0</v>
      </c>
      <c r="J32" s="1662">
        <v>0</v>
      </c>
      <c r="K32" s="1662"/>
      <c r="L32" s="1663"/>
      <c r="M32" s="1664">
        <v>20909</v>
      </c>
      <c r="N32" s="1665">
        <v>39715</v>
      </c>
      <c r="O32" s="1663" t="s">
        <v>1823</v>
      </c>
      <c r="P32" s="1657">
        <v>27569</v>
      </c>
      <c r="Q32" s="1655" t="s">
        <v>1808</v>
      </c>
      <c r="R32" s="1662">
        <f t="shared" si="10"/>
        <v>1210</v>
      </c>
      <c r="S32" s="1662">
        <v>1210</v>
      </c>
      <c r="T32" s="1662">
        <v>0</v>
      </c>
      <c r="U32" s="1662">
        <v>0</v>
      </c>
      <c r="V32" s="1662">
        <f t="shared" si="11"/>
        <v>0</v>
      </c>
      <c r="W32" s="1662">
        <v>0</v>
      </c>
      <c r="X32" s="1662">
        <v>0</v>
      </c>
      <c r="Y32" s="1662">
        <v>0</v>
      </c>
      <c r="Z32" s="1383" t="s">
        <v>1791</v>
      </c>
      <c r="AA32" s="1659" t="s">
        <v>1809</v>
      </c>
      <c r="AB32" s="1597"/>
      <c r="AC32" s="1597"/>
      <c r="AD32" s="1597"/>
      <c r="AE32" s="1597"/>
      <c r="AF32" s="1598"/>
      <c r="AG32" s="1576" t="str">
        <f t="shared" si="1"/>
        <v/>
      </c>
      <c r="AH32" s="1576"/>
    </row>
    <row r="33" spans="2:34" ht="35.5" customHeight="1">
      <c r="B33" s="1660"/>
      <c r="C33" s="1583" t="s">
        <v>1824</v>
      </c>
      <c r="D33" s="1583" t="s">
        <v>1825</v>
      </c>
      <c r="E33" s="1661">
        <v>8</v>
      </c>
      <c r="F33" s="1662">
        <v>1170</v>
      </c>
      <c r="G33" s="1662">
        <f t="shared" si="12"/>
        <v>1170</v>
      </c>
      <c r="H33" s="1662">
        <v>1150</v>
      </c>
      <c r="I33" s="1662">
        <v>20</v>
      </c>
      <c r="J33" s="1662">
        <v>0</v>
      </c>
      <c r="K33" s="1662"/>
      <c r="L33" s="1663"/>
      <c r="M33" s="1664">
        <v>20909</v>
      </c>
      <c r="N33" s="1664">
        <v>20909</v>
      </c>
      <c r="O33" s="1383" t="s">
        <v>1812</v>
      </c>
      <c r="P33" s="1657">
        <v>27569</v>
      </c>
      <c r="Q33" s="1655" t="s">
        <v>1808</v>
      </c>
      <c r="R33" s="1662">
        <f t="shared" si="10"/>
        <v>850</v>
      </c>
      <c r="S33" s="1662">
        <v>830</v>
      </c>
      <c r="T33" s="1662">
        <v>20</v>
      </c>
      <c r="U33" s="1662">
        <v>0</v>
      </c>
      <c r="V33" s="1662">
        <f t="shared" si="11"/>
        <v>320</v>
      </c>
      <c r="W33" s="1662">
        <v>320</v>
      </c>
      <c r="X33" s="1662">
        <v>0</v>
      </c>
      <c r="Y33" s="1662">
        <v>0</v>
      </c>
      <c r="Z33" s="1383" t="s">
        <v>1761</v>
      </c>
      <c r="AA33" s="1659" t="s">
        <v>1809</v>
      </c>
      <c r="AB33" s="1597"/>
      <c r="AC33" s="1597"/>
      <c r="AD33" s="1597"/>
      <c r="AE33" s="1597"/>
      <c r="AF33" s="1598"/>
      <c r="AG33" s="1576" t="str">
        <f t="shared" si="1"/>
        <v/>
      </c>
      <c r="AH33" s="1576"/>
    </row>
    <row r="34" spans="2:34" ht="35.5" customHeight="1">
      <c r="B34" s="1660"/>
      <c r="C34" s="1583" t="s">
        <v>1826</v>
      </c>
      <c r="D34" s="1583" t="s">
        <v>1827</v>
      </c>
      <c r="E34" s="1661">
        <v>15</v>
      </c>
      <c r="F34" s="1662">
        <v>1829</v>
      </c>
      <c r="G34" s="1662">
        <f t="shared" si="12"/>
        <v>1829</v>
      </c>
      <c r="H34" s="1662">
        <v>1829</v>
      </c>
      <c r="I34" s="1662">
        <v>0</v>
      </c>
      <c r="J34" s="1662">
        <v>0</v>
      </c>
      <c r="K34" s="1662"/>
      <c r="L34" s="1663"/>
      <c r="M34" s="1664">
        <v>20909</v>
      </c>
      <c r="N34" s="1665">
        <v>21443</v>
      </c>
      <c r="O34" s="1383" t="s">
        <v>1828</v>
      </c>
      <c r="P34" s="1665">
        <v>27576</v>
      </c>
      <c r="Q34" s="1663" t="s">
        <v>1829</v>
      </c>
      <c r="R34" s="1662">
        <f t="shared" si="10"/>
        <v>990</v>
      </c>
      <c r="S34" s="1662">
        <v>990</v>
      </c>
      <c r="T34" s="1662">
        <v>0</v>
      </c>
      <c r="U34" s="1662">
        <v>0</v>
      </c>
      <c r="V34" s="1662">
        <f t="shared" si="11"/>
        <v>839</v>
      </c>
      <c r="W34" s="1662">
        <v>839</v>
      </c>
      <c r="X34" s="1662">
        <v>0</v>
      </c>
      <c r="Y34" s="1662">
        <v>0</v>
      </c>
      <c r="Z34" s="1383" t="s">
        <v>1761</v>
      </c>
      <c r="AA34" s="1659" t="s">
        <v>1809</v>
      </c>
      <c r="AB34" s="1597"/>
      <c r="AC34" s="1597"/>
      <c r="AD34" s="1597"/>
      <c r="AE34" s="1597"/>
      <c r="AF34" s="1598"/>
      <c r="AG34" s="1576" t="str">
        <f t="shared" si="1"/>
        <v/>
      </c>
      <c r="AH34" s="1576"/>
    </row>
    <row r="35" spans="2:34" ht="35.5" customHeight="1">
      <c r="B35" s="1660"/>
      <c r="C35" s="1583" t="s">
        <v>1830</v>
      </c>
      <c r="D35" s="1583" t="s">
        <v>1831</v>
      </c>
      <c r="E35" s="1661">
        <v>12</v>
      </c>
      <c r="F35" s="1662">
        <v>920</v>
      </c>
      <c r="G35" s="1662">
        <f t="shared" si="12"/>
        <v>920</v>
      </c>
      <c r="H35" s="1662">
        <v>850</v>
      </c>
      <c r="I35" s="1662">
        <v>70</v>
      </c>
      <c r="J35" s="1662">
        <v>0</v>
      </c>
      <c r="K35" s="1662"/>
      <c r="L35" s="1663"/>
      <c r="M35" s="1664">
        <v>24399</v>
      </c>
      <c r="N35" s="1665">
        <v>45022</v>
      </c>
      <c r="O35" s="1663" t="s">
        <v>1832</v>
      </c>
      <c r="P35" s="1665">
        <v>27576</v>
      </c>
      <c r="Q35" s="1663" t="s">
        <v>1829</v>
      </c>
      <c r="R35" s="1662">
        <f t="shared" si="10"/>
        <v>920</v>
      </c>
      <c r="S35" s="1662">
        <v>850</v>
      </c>
      <c r="T35" s="1662">
        <v>70</v>
      </c>
      <c r="U35" s="1662">
        <v>0</v>
      </c>
      <c r="V35" s="1662">
        <f t="shared" si="11"/>
        <v>0</v>
      </c>
      <c r="W35" s="1662">
        <v>0</v>
      </c>
      <c r="X35" s="1662">
        <v>0</v>
      </c>
      <c r="Y35" s="1662">
        <v>0</v>
      </c>
      <c r="Z35" s="1383" t="s">
        <v>1757</v>
      </c>
      <c r="AA35" s="1659">
        <v>2</v>
      </c>
      <c r="AB35" s="1597"/>
      <c r="AC35" s="1597"/>
      <c r="AD35" s="1597"/>
      <c r="AE35" s="1597"/>
      <c r="AF35" s="1598"/>
      <c r="AG35" s="1576">
        <f t="shared" si="1"/>
        <v>0</v>
      </c>
      <c r="AH35" s="1576"/>
    </row>
    <row r="36" spans="2:34" ht="35.5" customHeight="1">
      <c r="B36" s="1660"/>
      <c r="C36" s="1583" t="s">
        <v>1833</v>
      </c>
      <c r="D36" s="1583" t="s">
        <v>1834</v>
      </c>
      <c r="E36" s="1661">
        <v>12</v>
      </c>
      <c r="F36" s="1662">
        <v>390</v>
      </c>
      <c r="G36" s="1662">
        <f t="shared" si="12"/>
        <v>390</v>
      </c>
      <c r="H36" s="1662">
        <v>390</v>
      </c>
      <c r="I36" s="1662">
        <v>0</v>
      </c>
      <c r="J36" s="1662">
        <v>0</v>
      </c>
      <c r="K36" s="1662"/>
      <c r="L36" s="1663"/>
      <c r="M36" s="1664">
        <v>24399</v>
      </c>
      <c r="N36" s="1664">
        <v>24399</v>
      </c>
      <c r="O36" s="1383" t="s">
        <v>1818</v>
      </c>
      <c r="P36" s="1665">
        <v>27576</v>
      </c>
      <c r="Q36" s="1663" t="s">
        <v>1829</v>
      </c>
      <c r="R36" s="1662">
        <f t="shared" si="10"/>
        <v>390</v>
      </c>
      <c r="S36" s="1662">
        <v>390</v>
      </c>
      <c r="T36" s="1662">
        <v>0</v>
      </c>
      <c r="U36" s="1662">
        <v>0</v>
      </c>
      <c r="V36" s="1662">
        <f t="shared" si="11"/>
        <v>0</v>
      </c>
      <c r="W36" s="1662">
        <v>0</v>
      </c>
      <c r="X36" s="1662">
        <v>0</v>
      </c>
      <c r="Y36" s="1662">
        <v>0</v>
      </c>
      <c r="Z36" s="1383" t="s">
        <v>1757</v>
      </c>
      <c r="AA36" s="1659" t="s">
        <v>1809</v>
      </c>
      <c r="AB36" s="1597"/>
      <c r="AC36" s="1597"/>
      <c r="AD36" s="1597"/>
      <c r="AE36" s="1597"/>
      <c r="AF36" s="1598"/>
      <c r="AG36" s="1576">
        <f t="shared" si="1"/>
        <v>0</v>
      </c>
      <c r="AH36" s="1576"/>
    </row>
    <row r="37" spans="2:34" ht="35.5" customHeight="1">
      <c r="B37" s="1660"/>
      <c r="C37" s="1583" t="s">
        <v>1835</v>
      </c>
      <c r="D37" s="1583" t="s">
        <v>1836</v>
      </c>
      <c r="E37" s="1661">
        <v>8</v>
      </c>
      <c r="F37" s="1662">
        <v>2590</v>
      </c>
      <c r="G37" s="1662">
        <f t="shared" si="12"/>
        <v>2590</v>
      </c>
      <c r="H37" s="1662">
        <v>2590</v>
      </c>
      <c r="I37" s="1662">
        <v>0</v>
      </c>
      <c r="J37" s="1662">
        <v>0</v>
      </c>
      <c r="K37" s="1662"/>
      <c r="L37" s="1663"/>
      <c r="M37" s="1664">
        <v>20909</v>
      </c>
      <c r="N37" s="1665">
        <v>23938</v>
      </c>
      <c r="O37" s="1383" t="s">
        <v>1837</v>
      </c>
      <c r="P37" s="1665">
        <v>27576</v>
      </c>
      <c r="Q37" s="1663" t="s">
        <v>1829</v>
      </c>
      <c r="R37" s="1662">
        <f t="shared" si="10"/>
        <v>2510</v>
      </c>
      <c r="S37" s="1662">
        <v>2510</v>
      </c>
      <c r="T37" s="1662">
        <v>0</v>
      </c>
      <c r="U37" s="1662">
        <v>0</v>
      </c>
      <c r="V37" s="1662">
        <f t="shared" si="11"/>
        <v>80</v>
      </c>
      <c r="W37" s="1662">
        <v>80</v>
      </c>
      <c r="X37" s="1662">
        <v>0</v>
      </c>
      <c r="Y37" s="1662">
        <v>0</v>
      </c>
      <c r="Z37" s="1383" t="s">
        <v>1757</v>
      </c>
      <c r="AA37" s="1659" t="s">
        <v>1809</v>
      </c>
      <c r="AB37" s="1597"/>
      <c r="AC37" s="1597"/>
      <c r="AD37" s="1597"/>
      <c r="AE37" s="1597"/>
      <c r="AF37" s="1598"/>
      <c r="AG37" s="1576" t="str">
        <f t="shared" si="1"/>
        <v/>
      </c>
      <c r="AH37" s="1576"/>
    </row>
    <row r="38" spans="2:34" ht="35.5" customHeight="1">
      <c r="B38" s="1660"/>
      <c r="C38" s="1583" t="s">
        <v>1838</v>
      </c>
      <c r="D38" s="1583" t="s">
        <v>1839</v>
      </c>
      <c r="E38" s="1661">
        <v>8</v>
      </c>
      <c r="F38" s="1662">
        <v>1390</v>
      </c>
      <c r="G38" s="1662">
        <f t="shared" si="12"/>
        <v>1390</v>
      </c>
      <c r="H38" s="1662">
        <v>1390</v>
      </c>
      <c r="I38" s="1662">
        <v>0</v>
      </c>
      <c r="J38" s="1662">
        <v>0</v>
      </c>
      <c r="K38" s="1662"/>
      <c r="L38" s="1663"/>
      <c r="M38" s="1664">
        <v>20909</v>
      </c>
      <c r="N38" s="1664">
        <v>20909</v>
      </c>
      <c r="O38" s="1383" t="s">
        <v>1812</v>
      </c>
      <c r="P38" s="1665">
        <v>27576</v>
      </c>
      <c r="Q38" s="1663" t="s">
        <v>1829</v>
      </c>
      <c r="R38" s="1662">
        <f t="shared" si="10"/>
        <v>440</v>
      </c>
      <c r="S38" s="1662">
        <v>440</v>
      </c>
      <c r="T38" s="1662">
        <v>0</v>
      </c>
      <c r="U38" s="1662">
        <v>0</v>
      </c>
      <c r="V38" s="1662">
        <f t="shared" si="11"/>
        <v>580</v>
      </c>
      <c r="W38" s="1662">
        <v>580</v>
      </c>
      <c r="X38" s="1662">
        <v>0</v>
      </c>
      <c r="Y38" s="1662">
        <v>0</v>
      </c>
      <c r="Z38" s="1383" t="s">
        <v>1757</v>
      </c>
      <c r="AA38" s="1659" t="s">
        <v>1809</v>
      </c>
      <c r="AB38" s="1597"/>
      <c r="AC38" s="1597"/>
      <c r="AD38" s="1597"/>
      <c r="AE38" s="1597"/>
      <c r="AF38" s="1598"/>
      <c r="AG38" s="1576" t="str">
        <f t="shared" si="1"/>
        <v/>
      </c>
      <c r="AH38" s="1576"/>
    </row>
    <row r="39" spans="2:34" ht="35.5" customHeight="1" thickBot="1">
      <c r="B39" s="1666"/>
      <c r="C39" s="1666" t="s">
        <v>1840</v>
      </c>
      <c r="D39" s="1666" t="s">
        <v>1841</v>
      </c>
      <c r="E39" s="1667">
        <v>8</v>
      </c>
      <c r="F39" s="1668">
        <v>600</v>
      </c>
      <c r="G39" s="1669">
        <f t="shared" si="12"/>
        <v>600</v>
      </c>
      <c r="H39" s="1668">
        <v>600</v>
      </c>
      <c r="I39" s="1668">
        <v>0</v>
      </c>
      <c r="J39" s="1668">
        <v>0</v>
      </c>
      <c r="K39" s="1668"/>
      <c r="L39" s="1670"/>
      <c r="M39" s="1664">
        <v>20909</v>
      </c>
      <c r="N39" s="1671">
        <v>45022</v>
      </c>
      <c r="O39" s="1672" t="s">
        <v>1832</v>
      </c>
      <c r="P39" s="1671">
        <v>45022</v>
      </c>
      <c r="Q39" s="1673" t="s">
        <v>1832</v>
      </c>
      <c r="R39" s="1669">
        <f t="shared" si="10"/>
        <v>600</v>
      </c>
      <c r="S39" s="1668">
        <v>600</v>
      </c>
      <c r="T39" s="1668">
        <v>0</v>
      </c>
      <c r="U39" s="1668">
        <v>0</v>
      </c>
      <c r="V39" s="1674">
        <f t="shared" si="11"/>
        <v>0</v>
      </c>
      <c r="W39" s="1668">
        <v>0</v>
      </c>
      <c r="X39" s="1668">
        <v>0</v>
      </c>
      <c r="Y39" s="1668">
        <v>0</v>
      </c>
      <c r="Z39" s="1675" t="s">
        <v>1757</v>
      </c>
      <c r="AA39" s="1659">
        <v>2</v>
      </c>
      <c r="AB39" s="1597"/>
      <c r="AC39" s="1597"/>
      <c r="AD39" s="1597"/>
      <c r="AE39" s="1597"/>
      <c r="AF39" s="1598"/>
      <c r="AG39" s="1576">
        <f t="shared" si="1"/>
        <v>0</v>
      </c>
      <c r="AH39" s="1576"/>
    </row>
    <row r="40" spans="2:34" ht="35.5" customHeight="1" thickTop="1" thickBot="1">
      <c r="B40" s="1617" t="s">
        <v>1208</v>
      </c>
      <c r="C40" s="1618" t="s">
        <v>6</v>
      </c>
      <c r="D40" s="1618">
        <f>COUNTA(D27:D39)</f>
        <v>13</v>
      </c>
      <c r="E40" s="1225"/>
      <c r="F40" s="1619"/>
      <c r="G40" s="1639">
        <f>SUM(G27:G39)</f>
        <v>25549</v>
      </c>
      <c r="H40" s="1619">
        <f>SUM(H27:H39)</f>
        <v>18399</v>
      </c>
      <c r="I40" s="1619">
        <f>SUM(I27:I39)</f>
        <v>2100</v>
      </c>
      <c r="J40" s="1619">
        <f>SUM(J27:J39)</f>
        <v>5050</v>
      </c>
      <c r="K40" s="1619">
        <f>SUM(K27:K39)</f>
        <v>0</v>
      </c>
      <c r="L40" s="1650"/>
      <c r="M40" s="1620"/>
      <c r="N40" s="1620"/>
      <c r="O40" s="1676"/>
      <c r="P40" s="1620"/>
      <c r="Q40" s="1650"/>
      <c r="R40" s="1639">
        <f t="shared" ref="R40:Y40" si="13">SUM(R27:R39)</f>
        <v>17710</v>
      </c>
      <c r="S40" s="1619">
        <f t="shared" si="13"/>
        <v>15150</v>
      </c>
      <c r="T40" s="1619">
        <f t="shared" si="13"/>
        <v>2100</v>
      </c>
      <c r="U40" s="1619">
        <f t="shared" si="13"/>
        <v>460</v>
      </c>
      <c r="V40" s="1619">
        <f t="shared" si="13"/>
        <v>2499</v>
      </c>
      <c r="W40" s="1619">
        <f t="shared" si="13"/>
        <v>2499</v>
      </c>
      <c r="X40" s="1619">
        <f t="shared" si="13"/>
        <v>0</v>
      </c>
      <c r="Y40" s="1619">
        <f t="shared" si="13"/>
        <v>0</v>
      </c>
      <c r="Z40" s="1222"/>
      <c r="AA40" s="1622"/>
      <c r="AB40" s="1597"/>
      <c r="AC40" s="1597"/>
      <c r="AD40" s="1597"/>
      <c r="AE40" s="1597"/>
      <c r="AF40" s="1598"/>
      <c r="AG40" s="1576" t="str">
        <f t="shared" si="1"/>
        <v/>
      </c>
      <c r="AH40" s="1576"/>
    </row>
    <row r="41" spans="2:34" ht="35.5" customHeight="1" thickTop="1">
      <c r="B41" s="1576"/>
      <c r="C41" s="1576"/>
      <c r="D41" s="1623"/>
      <c r="E41" s="1624"/>
      <c r="F41" s="1624"/>
      <c r="G41" s="1624"/>
      <c r="H41" s="1624"/>
      <c r="I41" s="1624"/>
      <c r="J41" s="1624"/>
      <c r="K41" s="1624"/>
      <c r="L41" s="1625"/>
      <c r="M41" s="1626"/>
      <c r="N41" s="1626"/>
      <c r="O41" s="1625"/>
      <c r="P41" s="1626"/>
      <c r="Q41" s="1625"/>
      <c r="R41" s="1677"/>
      <c r="S41" s="1677"/>
      <c r="T41" s="1677"/>
      <c r="U41" s="1677"/>
      <c r="V41" s="1677"/>
      <c r="W41" s="1677"/>
      <c r="X41" s="1677"/>
      <c r="Y41" s="1677"/>
      <c r="Z41" s="1625"/>
      <c r="AA41" s="1625"/>
      <c r="AB41" s="1597"/>
      <c r="AC41" s="1597"/>
      <c r="AD41" s="1597"/>
      <c r="AE41" s="1597"/>
      <c r="AF41" s="1598"/>
      <c r="AH41" s="1576"/>
    </row>
    <row r="42" spans="2:34" ht="35.5" customHeight="1">
      <c r="B42" s="1651" t="s">
        <v>254</v>
      </c>
      <c r="C42" s="1652" t="s">
        <v>1805</v>
      </c>
      <c r="D42" s="1652" t="s">
        <v>1842</v>
      </c>
      <c r="E42" s="1653">
        <v>17</v>
      </c>
      <c r="F42" s="1654">
        <v>136</v>
      </c>
      <c r="G42" s="1654">
        <f>SUM(H42:J42)</f>
        <v>136</v>
      </c>
      <c r="H42" s="1654">
        <v>136</v>
      </c>
      <c r="I42" s="1654">
        <v>0</v>
      </c>
      <c r="J42" s="1654">
        <v>0</v>
      </c>
      <c r="K42" s="1654"/>
      <c r="L42" s="1658"/>
      <c r="M42" s="1656">
        <v>22709</v>
      </c>
      <c r="N42" s="1657">
        <v>27250</v>
      </c>
      <c r="O42" s="1658" t="s">
        <v>1843</v>
      </c>
      <c r="P42" s="1657">
        <v>27250</v>
      </c>
      <c r="Q42" s="1658" t="s">
        <v>1843</v>
      </c>
      <c r="R42" s="1654">
        <f t="shared" ref="R42:R60" si="14">SUM(S42:U42)</f>
        <v>136</v>
      </c>
      <c r="S42" s="1654">
        <v>136</v>
      </c>
      <c r="T42" s="1654">
        <v>0</v>
      </c>
      <c r="U42" s="1654">
        <v>0</v>
      </c>
      <c r="V42" s="1654">
        <f t="shared" ref="V42:V60" si="15">SUM(W42:Y42)</f>
        <v>0</v>
      </c>
      <c r="W42" s="1654">
        <v>0</v>
      </c>
      <c r="X42" s="1654">
        <v>0</v>
      </c>
      <c r="Y42" s="1654">
        <v>0</v>
      </c>
      <c r="Z42" s="1658" t="s">
        <v>1757</v>
      </c>
      <c r="AA42" s="1659" t="s">
        <v>1809</v>
      </c>
      <c r="AB42" s="1597"/>
      <c r="AC42" s="1597"/>
      <c r="AD42" s="1597"/>
      <c r="AE42" s="1597"/>
      <c r="AF42" s="1598"/>
      <c r="AG42" s="1576">
        <f t="shared" si="1"/>
        <v>0</v>
      </c>
      <c r="AH42" s="1576"/>
    </row>
    <row r="43" spans="2:34" ht="35.5" customHeight="1">
      <c r="B43" s="1660"/>
      <c r="C43" s="1583" t="s">
        <v>1844</v>
      </c>
      <c r="D43" s="1583" t="s">
        <v>1845</v>
      </c>
      <c r="E43" s="1661">
        <v>15</v>
      </c>
      <c r="F43" s="1662">
        <v>2670</v>
      </c>
      <c r="G43" s="1662">
        <f t="shared" ref="G43:G60" si="16">SUM(H43:J43)</f>
        <v>2670</v>
      </c>
      <c r="H43" s="1662">
        <v>1960</v>
      </c>
      <c r="I43" s="1662">
        <v>710</v>
      </c>
      <c r="J43" s="1662">
        <v>0</v>
      </c>
      <c r="K43" s="1662"/>
      <c r="L43" s="1383"/>
      <c r="M43" s="1664">
        <v>13631</v>
      </c>
      <c r="N43" s="1665">
        <v>32780</v>
      </c>
      <c r="O43" s="1383" t="s">
        <v>1846</v>
      </c>
      <c r="P43" s="1665">
        <v>27260</v>
      </c>
      <c r="Q43" s="1383" t="s">
        <v>1847</v>
      </c>
      <c r="R43" s="1662">
        <f t="shared" si="14"/>
        <v>2250</v>
      </c>
      <c r="S43" s="1662">
        <v>1590</v>
      </c>
      <c r="T43" s="1662">
        <v>660</v>
      </c>
      <c r="U43" s="1662">
        <v>0</v>
      </c>
      <c r="V43" s="1662">
        <f t="shared" si="15"/>
        <v>420</v>
      </c>
      <c r="W43" s="1662">
        <v>370</v>
      </c>
      <c r="X43" s="1662">
        <v>50</v>
      </c>
      <c r="Y43" s="1662">
        <v>0</v>
      </c>
      <c r="Z43" s="1383" t="s">
        <v>1761</v>
      </c>
      <c r="AA43" s="1659" t="s">
        <v>1809</v>
      </c>
      <c r="AB43" s="1597"/>
      <c r="AC43" s="1597"/>
      <c r="AD43" s="1597"/>
      <c r="AE43" s="1597"/>
      <c r="AF43" s="1598"/>
      <c r="AG43" s="1576" t="str">
        <f t="shared" si="1"/>
        <v/>
      </c>
      <c r="AH43" s="1576"/>
    </row>
    <row r="44" spans="2:34" ht="35.5" customHeight="1">
      <c r="B44" s="1583"/>
      <c r="C44" s="1583" t="s">
        <v>1848</v>
      </c>
      <c r="D44" s="1583" t="s">
        <v>1849</v>
      </c>
      <c r="E44" s="1678">
        <v>12</v>
      </c>
      <c r="F44" s="1662">
        <v>2170</v>
      </c>
      <c r="G44" s="1662">
        <f t="shared" si="16"/>
        <v>2170</v>
      </c>
      <c r="H44" s="1662">
        <v>2170</v>
      </c>
      <c r="I44" s="1662">
        <v>0</v>
      </c>
      <c r="J44" s="1662">
        <v>0</v>
      </c>
      <c r="K44" s="1662">
        <v>11470</v>
      </c>
      <c r="L44" s="1383" t="s">
        <v>1850</v>
      </c>
      <c r="M44" s="1664">
        <v>18452</v>
      </c>
      <c r="N44" s="1665">
        <v>28947</v>
      </c>
      <c r="O44" s="1383" t="s">
        <v>1851</v>
      </c>
      <c r="P44" s="1665">
        <v>27260</v>
      </c>
      <c r="Q44" s="1383" t="s">
        <v>1847</v>
      </c>
      <c r="R44" s="1662">
        <f t="shared" si="14"/>
        <v>2050</v>
      </c>
      <c r="S44" s="1662">
        <v>2050</v>
      </c>
      <c r="T44" s="1662">
        <v>0</v>
      </c>
      <c r="U44" s="1662">
        <v>0</v>
      </c>
      <c r="V44" s="1662">
        <f t="shared" si="15"/>
        <v>120</v>
      </c>
      <c r="W44" s="1662">
        <v>120</v>
      </c>
      <c r="X44" s="1662">
        <v>0</v>
      </c>
      <c r="Y44" s="1662">
        <v>0</v>
      </c>
      <c r="Z44" s="1383" t="s">
        <v>1791</v>
      </c>
      <c r="AA44" s="1659" t="s">
        <v>1809</v>
      </c>
      <c r="AB44" s="1597"/>
      <c r="AC44" s="1597"/>
      <c r="AD44" s="1597"/>
      <c r="AE44" s="1597"/>
      <c r="AF44" s="1598"/>
      <c r="AG44" s="1576" t="str">
        <f t="shared" si="1"/>
        <v/>
      </c>
      <c r="AH44" s="1576"/>
    </row>
    <row r="45" spans="2:34" ht="35.5" customHeight="1">
      <c r="B45" s="1660" t="s">
        <v>397</v>
      </c>
      <c r="C45" s="1583" t="s">
        <v>1852</v>
      </c>
      <c r="D45" s="1583" t="s">
        <v>1853</v>
      </c>
      <c r="E45" s="1661">
        <v>12</v>
      </c>
      <c r="F45" s="1662">
        <v>520</v>
      </c>
      <c r="G45" s="1662">
        <f t="shared" si="16"/>
        <v>520</v>
      </c>
      <c r="H45" s="1662">
        <v>520</v>
      </c>
      <c r="I45" s="1662">
        <v>0</v>
      </c>
      <c r="J45" s="1662">
        <v>0</v>
      </c>
      <c r="K45" s="1662"/>
      <c r="L45" s="1383"/>
      <c r="M45" s="1664">
        <v>18452</v>
      </c>
      <c r="N45" s="1665">
        <v>18452</v>
      </c>
      <c r="O45" s="1383" t="s">
        <v>1854</v>
      </c>
      <c r="P45" s="1665">
        <v>27260</v>
      </c>
      <c r="Q45" s="1383" t="s">
        <v>1847</v>
      </c>
      <c r="R45" s="1662">
        <f t="shared" si="14"/>
        <v>520</v>
      </c>
      <c r="S45" s="1662">
        <v>520</v>
      </c>
      <c r="T45" s="1662">
        <v>0</v>
      </c>
      <c r="U45" s="1662">
        <v>0</v>
      </c>
      <c r="V45" s="1662">
        <f t="shared" si="15"/>
        <v>0</v>
      </c>
      <c r="W45" s="1662">
        <v>0</v>
      </c>
      <c r="X45" s="1662">
        <v>0</v>
      </c>
      <c r="Y45" s="1662">
        <v>0</v>
      </c>
      <c r="Z45" s="1383" t="s">
        <v>1757</v>
      </c>
      <c r="AA45" s="1659" t="s">
        <v>1809</v>
      </c>
      <c r="AB45" s="1597"/>
      <c r="AC45" s="1597"/>
      <c r="AD45" s="1597"/>
      <c r="AE45" s="1597"/>
      <c r="AF45" s="1598"/>
      <c r="AG45" s="1576">
        <f t="shared" si="1"/>
        <v>0</v>
      </c>
      <c r="AH45" s="1576"/>
    </row>
    <row r="46" spans="2:34" ht="35.5" customHeight="1">
      <c r="B46" s="1660"/>
      <c r="C46" s="1583" t="s">
        <v>1855</v>
      </c>
      <c r="D46" s="1583" t="s">
        <v>1856</v>
      </c>
      <c r="E46" s="1661">
        <v>8</v>
      </c>
      <c r="F46" s="1662">
        <v>1780</v>
      </c>
      <c r="G46" s="1662">
        <f t="shared" si="16"/>
        <v>1780</v>
      </c>
      <c r="H46" s="1662">
        <v>1780</v>
      </c>
      <c r="I46" s="1662">
        <v>0</v>
      </c>
      <c r="J46" s="1662">
        <v>0</v>
      </c>
      <c r="K46" s="1662"/>
      <c r="L46" s="1383"/>
      <c r="M46" s="1664">
        <v>18452</v>
      </c>
      <c r="N46" s="1665">
        <v>29680</v>
      </c>
      <c r="O46" s="1383" t="s">
        <v>1857</v>
      </c>
      <c r="P46" s="1665">
        <v>27260</v>
      </c>
      <c r="Q46" s="1383" t="s">
        <v>1847</v>
      </c>
      <c r="R46" s="1591">
        <f>SUM(S46:U46)</f>
        <v>1780</v>
      </c>
      <c r="S46" s="1662">
        <v>1780</v>
      </c>
      <c r="T46" s="1662">
        <v>0</v>
      </c>
      <c r="U46" s="1662">
        <v>0</v>
      </c>
      <c r="V46" s="1591">
        <f>SUM(W46:Y46)</f>
        <v>0</v>
      </c>
      <c r="W46" s="1662">
        <v>0</v>
      </c>
      <c r="X46" s="1662">
        <v>0</v>
      </c>
      <c r="Y46" s="1662">
        <v>0</v>
      </c>
      <c r="Z46" s="1383" t="s">
        <v>1757</v>
      </c>
      <c r="AA46" s="1659" t="s">
        <v>1809</v>
      </c>
      <c r="AB46" s="1597"/>
      <c r="AC46" s="1597"/>
      <c r="AD46" s="1597"/>
      <c r="AE46" s="1597"/>
      <c r="AF46" s="1598"/>
      <c r="AG46" s="1576">
        <f t="shared" si="1"/>
        <v>0</v>
      </c>
      <c r="AH46" s="1576"/>
    </row>
    <row r="47" spans="2:34" ht="35.5" customHeight="1">
      <c r="B47" s="1660"/>
      <c r="C47" s="1583" t="s">
        <v>1858</v>
      </c>
      <c r="D47" s="1583" t="s">
        <v>1859</v>
      </c>
      <c r="E47" s="1661">
        <v>11</v>
      </c>
      <c r="F47" s="1662">
        <v>3660</v>
      </c>
      <c r="G47" s="1662">
        <f t="shared" si="16"/>
        <v>3660</v>
      </c>
      <c r="H47" s="1662">
        <v>0</v>
      </c>
      <c r="I47" s="1662">
        <v>3660</v>
      </c>
      <c r="J47" s="1662">
        <v>0</v>
      </c>
      <c r="K47" s="1662">
        <v>1800</v>
      </c>
      <c r="L47" s="1383" t="s">
        <v>1860</v>
      </c>
      <c r="M47" s="1664">
        <v>19092</v>
      </c>
      <c r="N47" s="1665">
        <v>26532</v>
      </c>
      <c r="O47" s="1383" t="s">
        <v>1861</v>
      </c>
      <c r="P47" s="1665">
        <v>27260</v>
      </c>
      <c r="Q47" s="1383" t="s">
        <v>1847</v>
      </c>
      <c r="R47" s="1662">
        <f t="shared" si="14"/>
        <v>3660</v>
      </c>
      <c r="S47" s="1662">
        <v>0</v>
      </c>
      <c r="T47" s="1662">
        <v>3660</v>
      </c>
      <c r="U47" s="1662">
        <v>0</v>
      </c>
      <c r="V47" s="1662">
        <f t="shared" si="15"/>
        <v>0</v>
      </c>
      <c r="W47" s="1662">
        <v>0</v>
      </c>
      <c r="X47" s="1662">
        <v>0</v>
      </c>
      <c r="Y47" s="1662">
        <v>0</v>
      </c>
      <c r="Z47" s="1383" t="s">
        <v>1791</v>
      </c>
      <c r="AA47" s="1659" t="s">
        <v>1809</v>
      </c>
      <c r="AB47" s="1597"/>
      <c r="AC47" s="1597"/>
      <c r="AD47" s="1597"/>
      <c r="AE47" s="1597"/>
      <c r="AF47" s="1598"/>
      <c r="AG47" s="1576">
        <f t="shared" si="1"/>
        <v>0</v>
      </c>
      <c r="AH47" s="1576"/>
    </row>
    <row r="48" spans="2:34" ht="35.5" customHeight="1">
      <c r="B48" s="1660"/>
      <c r="C48" s="1583" t="s">
        <v>1862</v>
      </c>
      <c r="D48" s="1583" t="s">
        <v>1794</v>
      </c>
      <c r="E48" s="1661">
        <v>10</v>
      </c>
      <c r="F48" s="1662">
        <v>785</v>
      </c>
      <c r="G48" s="1662">
        <f t="shared" si="16"/>
        <v>785</v>
      </c>
      <c r="H48" s="1662">
        <v>785</v>
      </c>
      <c r="I48" s="1662">
        <v>0</v>
      </c>
      <c r="J48" s="1662">
        <v>0</v>
      </c>
      <c r="K48" s="1662"/>
      <c r="L48" s="1383"/>
      <c r="M48" s="1664">
        <v>13631</v>
      </c>
      <c r="N48" s="1665">
        <v>23208</v>
      </c>
      <c r="O48" s="1383" t="s">
        <v>1863</v>
      </c>
      <c r="P48" s="1665">
        <v>27260</v>
      </c>
      <c r="Q48" s="1383" t="s">
        <v>1847</v>
      </c>
      <c r="R48" s="1662">
        <f t="shared" si="14"/>
        <v>785</v>
      </c>
      <c r="S48" s="1662">
        <v>785</v>
      </c>
      <c r="T48" s="1662">
        <v>0</v>
      </c>
      <c r="U48" s="1662">
        <v>0</v>
      </c>
      <c r="V48" s="1662">
        <f t="shared" si="15"/>
        <v>0</v>
      </c>
      <c r="W48" s="1662">
        <v>0</v>
      </c>
      <c r="X48" s="1662">
        <v>0</v>
      </c>
      <c r="Y48" s="1662">
        <v>0</v>
      </c>
      <c r="Z48" s="1383" t="s">
        <v>1791</v>
      </c>
      <c r="AA48" s="1659" t="s">
        <v>1809</v>
      </c>
      <c r="AB48" s="1597"/>
      <c r="AC48" s="1597"/>
      <c r="AD48" s="1597"/>
      <c r="AE48" s="1597"/>
      <c r="AF48" s="1598"/>
      <c r="AG48" s="1576">
        <f t="shared" si="1"/>
        <v>0</v>
      </c>
      <c r="AH48" s="1576"/>
    </row>
    <row r="49" spans="2:34" ht="35.5" customHeight="1">
      <c r="B49" s="1660"/>
      <c r="C49" s="1583" t="s">
        <v>1821</v>
      </c>
      <c r="D49" s="1583" t="s">
        <v>1864</v>
      </c>
      <c r="E49" s="1661">
        <v>9</v>
      </c>
      <c r="F49" s="1662">
        <v>2850</v>
      </c>
      <c r="G49" s="1662">
        <f>SUM(H49:J49)</f>
        <v>2850</v>
      </c>
      <c r="H49" s="1662">
        <v>980</v>
      </c>
      <c r="I49" s="1662">
        <v>1870</v>
      </c>
      <c r="J49" s="1662">
        <v>0</v>
      </c>
      <c r="K49" s="1662"/>
      <c r="L49" s="1383"/>
      <c r="M49" s="1664">
        <v>23806</v>
      </c>
      <c r="N49" s="1665">
        <v>31986</v>
      </c>
      <c r="O49" s="1383" t="s">
        <v>1865</v>
      </c>
      <c r="P49" s="1665">
        <v>28230</v>
      </c>
      <c r="Q49" s="1383" t="s">
        <v>1866</v>
      </c>
      <c r="R49" s="1662">
        <f t="shared" si="14"/>
        <v>1880</v>
      </c>
      <c r="S49" s="1662">
        <v>600</v>
      </c>
      <c r="T49" s="1662">
        <v>1280</v>
      </c>
      <c r="U49" s="1662">
        <v>0</v>
      </c>
      <c r="V49" s="1662">
        <f t="shared" si="15"/>
        <v>130</v>
      </c>
      <c r="W49" s="1662">
        <v>0</v>
      </c>
      <c r="X49" s="1662">
        <v>130</v>
      </c>
      <c r="Y49" s="1662">
        <v>0</v>
      </c>
      <c r="Z49" s="1383" t="s">
        <v>1791</v>
      </c>
      <c r="AA49" s="1659" t="s">
        <v>1809</v>
      </c>
      <c r="AB49" s="1597"/>
      <c r="AC49" s="1597"/>
      <c r="AD49" s="1597"/>
      <c r="AE49" s="1597"/>
      <c r="AF49" s="1598"/>
      <c r="AG49" s="1576" t="str">
        <f t="shared" si="1"/>
        <v/>
      </c>
      <c r="AH49" s="1576"/>
    </row>
    <row r="50" spans="2:34" ht="35.5" customHeight="1">
      <c r="B50" s="1660"/>
      <c r="C50" s="1583" t="s">
        <v>1824</v>
      </c>
      <c r="D50" s="1583" t="s">
        <v>1867</v>
      </c>
      <c r="E50" s="1661">
        <v>9</v>
      </c>
      <c r="F50" s="1662">
        <v>810</v>
      </c>
      <c r="G50" s="1662">
        <f t="shared" si="16"/>
        <v>810</v>
      </c>
      <c r="H50" s="1662">
        <v>810</v>
      </c>
      <c r="I50" s="1662">
        <v>0</v>
      </c>
      <c r="J50" s="1662">
        <v>0</v>
      </c>
      <c r="K50" s="1662"/>
      <c r="L50" s="1383"/>
      <c r="M50" s="1664">
        <v>18452</v>
      </c>
      <c r="N50" s="1665">
        <v>27120</v>
      </c>
      <c r="O50" s="1383" t="s">
        <v>1868</v>
      </c>
      <c r="P50" s="1665">
        <v>27260</v>
      </c>
      <c r="Q50" s="1383" t="s">
        <v>1847</v>
      </c>
      <c r="R50" s="1662">
        <f t="shared" si="14"/>
        <v>810</v>
      </c>
      <c r="S50" s="1662">
        <v>810</v>
      </c>
      <c r="T50" s="1662">
        <v>0</v>
      </c>
      <c r="U50" s="1662">
        <v>0</v>
      </c>
      <c r="V50" s="1662">
        <f t="shared" si="15"/>
        <v>0</v>
      </c>
      <c r="W50" s="1662">
        <v>0</v>
      </c>
      <c r="X50" s="1662">
        <v>0</v>
      </c>
      <c r="Y50" s="1662">
        <v>0</v>
      </c>
      <c r="Z50" s="1383" t="s">
        <v>1791</v>
      </c>
      <c r="AA50" s="1659" t="s">
        <v>1809</v>
      </c>
      <c r="AB50" s="1597"/>
      <c r="AC50" s="1597"/>
      <c r="AD50" s="1597"/>
      <c r="AE50" s="1597"/>
      <c r="AF50" s="1598"/>
      <c r="AG50" s="1576">
        <f t="shared" si="1"/>
        <v>0</v>
      </c>
      <c r="AH50" s="1576"/>
    </row>
    <row r="51" spans="2:34" ht="35.5" customHeight="1">
      <c r="B51" s="1660"/>
      <c r="C51" s="1583" t="s">
        <v>1869</v>
      </c>
      <c r="D51" s="1583" t="s">
        <v>1870</v>
      </c>
      <c r="E51" s="1661">
        <v>9</v>
      </c>
      <c r="F51" s="1662">
        <v>330</v>
      </c>
      <c r="G51" s="1662">
        <f t="shared" si="16"/>
        <v>330</v>
      </c>
      <c r="H51" s="1662">
        <v>330</v>
      </c>
      <c r="I51" s="1662">
        <v>0</v>
      </c>
      <c r="J51" s="1662">
        <v>0</v>
      </c>
      <c r="K51" s="1662"/>
      <c r="L51" s="1383"/>
      <c r="M51" s="1664">
        <v>18452</v>
      </c>
      <c r="N51" s="1665">
        <v>18452</v>
      </c>
      <c r="O51" s="1383" t="s">
        <v>1854</v>
      </c>
      <c r="P51" s="1665">
        <v>27260</v>
      </c>
      <c r="Q51" s="1383" t="s">
        <v>1847</v>
      </c>
      <c r="R51" s="1662">
        <f t="shared" si="14"/>
        <v>300</v>
      </c>
      <c r="S51" s="1662">
        <v>300</v>
      </c>
      <c r="T51" s="1662">
        <v>0</v>
      </c>
      <c r="U51" s="1662">
        <v>0</v>
      </c>
      <c r="V51" s="1662">
        <f t="shared" si="15"/>
        <v>30</v>
      </c>
      <c r="W51" s="1662">
        <v>30</v>
      </c>
      <c r="X51" s="1662">
        <v>0</v>
      </c>
      <c r="Y51" s="1662">
        <v>0</v>
      </c>
      <c r="Z51" s="1383" t="s">
        <v>1757</v>
      </c>
      <c r="AA51" s="1659" t="s">
        <v>1809</v>
      </c>
      <c r="AB51" s="1597"/>
      <c r="AC51" s="1597"/>
      <c r="AD51" s="1597"/>
      <c r="AE51" s="1597"/>
      <c r="AF51" s="1598"/>
      <c r="AG51" s="1576" t="str">
        <f t="shared" si="1"/>
        <v/>
      </c>
      <c r="AH51" s="1576"/>
    </row>
    <row r="52" spans="2:34" ht="35.5" customHeight="1">
      <c r="B52" s="1660"/>
      <c r="C52" s="1583" t="s">
        <v>1871</v>
      </c>
      <c r="D52" s="1583" t="s">
        <v>1872</v>
      </c>
      <c r="E52" s="1661">
        <v>8</v>
      </c>
      <c r="F52" s="1662">
        <v>680</v>
      </c>
      <c r="G52" s="1662">
        <f t="shared" si="16"/>
        <v>680</v>
      </c>
      <c r="H52" s="1662">
        <v>680</v>
      </c>
      <c r="I52" s="1662">
        <v>0</v>
      </c>
      <c r="J52" s="1662">
        <v>0</v>
      </c>
      <c r="K52" s="1662"/>
      <c r="L52" s="1383"/>
      <c r="M52" s="1664">
        <v>18452</v>
      </c>
      <c r="N52" s="1605">
        <v>44972</v>
      </c>
      <c r="O52" s="1602" t="s">
        <v>1873</v>
      </c>
      <c r="P52" s="1665">
        <v>27260</v>
      </c>
      <c r="Q52" s="1383" t="s">
        <v>1847</v>
      </c>
      <c r="R52" s="1662">
        <f t="shared" si="14"/>
        <v>680</v>
      </c>
      <c r="S52" s="1662">
        <v>680</v>
      </c>
      <c r="T52" s="1662">
        <v>0</v>
      </c>
      <c r="U52" s="1662">
        <v>0</v>
      </c>
      <c r="V52" s="1662">
        <f t="shared" si="15"/>
        <v>0</v>
      </c>
      <c r="W52" s="1662">
        <v>0</v>
      </c>
      <c r="X52" s="1662">
        <v>0</v>
      </c>
      <c r="Y52" s="1662">
        <v>0</v>
      </c>
      <c r="Z52" s="1383" t="s">
        <v>1757</v>
      </c>
      <c r="AA52" s="1659">
        <v>2</v>
      </c>
      <c r="AB52" s="1597"/>
      <c r="AC52" s="1597"/>
      <c r="AD52" s="1597"/>
      <c r="AE52" s="1597"/>
      <c r="AF52" s="1598"/>
      <c r="AG52" s="1576">
        <f t="shared" si="1"/>
        <v>0</v>
      </c>
      <c r="AH52" s="1576"/>
    </row>
    <row r="53" spans="2:34" ht="35.5" customHeight="1">
      <c r="B53" s="1660"/>
      <c r="C53" s="1583" t="s">
        <v>1874</v>
      </c>
      <c r="D53" s="1583" t="s">
        <v>1875</v>
      </c>
      <c r="E53" s="1661">
        <v>8</v>
      </c>
      <c r="F53" s="1662">
        <v>720</v>
      </c>
      <c r="G53" s="1662">
        <f t="shared" si="16"/>
        <v>720</v>
      </c>
      <c r="H53" s="1662">
        <v>0</v>
      </c>
      <c r="I53" s="1662">
        <v>720</v>
      </c>
      <c r="J53" s="1662">
        <v>0</v>
      </c>
      <c r="K53" s="1662"/>
      <c r="L53" s="1383"/>
      <c r="M53" s="1664">
        <v>26194</v>
      </c>
      <c r="N53" s="1665">
        <v>26194</v>
      </c>
      <c r="O53" s="1383" t="s">
        <v>1876</v>
      </c>
      <c r="P53" s="1665">
        <v>27260</v>
      </c>
      <c r="Q53" s="1383" t="s">
        <v>1866</v>
      </c>
      <c r="R53" s="1662">
        <f t="shared" si="14"/>
        <v>720</v>
      </c>
      <c r="S53" s="1662">
        <v>0</v>
      </c>
      <c r="T53" s="1662">
        <v>720</v>
      </c>
      <c r="U53" s="1662">
        <v>0</v>
      </c>
      <c r="V53" s="1662">
        <f t="shared" si="15"/>
        <v>0</v>
      </c>
      <c r="W53" s="1662">
        <v>0</v>
      </c>
      <c r="X53" s="1662">
        <v>0</v>
      </c>
      <c r="Y53" s="1662">
        <v>0</v>
      </c>
      <c r="Z53" s="1383" t="s">
        <v>1757</v>
      </c>
      <c r="AA53" s="1659" t="s">
        <v>1809</v>
      </c>
      <c r="AB53" s="1597"/>
      <c r="AC53" s="1597"/>
      <c r="AD53" s="1597"/>
      <c r="AE53" s="1597"/>
      <c r="AF53" s="1598"/>
      <c r="AG53" s="1576">
        <f t="shared" si="1"/>
        <v>0</v>
      </c>
      <c r="AH53" s="1576"/>
    </row>
    <row r="54" spans="2:34" ht="35.5" customHeight="1">
      <c r="B54" s="1660"/>
      <c r="C54" s="1583" t="s">
        <v>1835</v>
      </c>
      <c r="D54" s="1583" t="s">
        <v>1877</v>
      </c>
      <c r="E54" s="1661">
        <v>9</v>
      </c>
      <c r="F54" s="1662">
        <v>1800</v>
      </c>
      <c r="G54" s="1662">
        <f t="shared" si="16"/>
        <v>1800</v>
      </c>
      <c r="H54" s="1662">
        <v>0</v>
      </c>
      <c r="I54" s="1662">
        <v>1450</v>
      </c>
      <c r="J54" s="1662">
        <v>350</v>
      </c>
      <c r="K54" s="1662"/>
      <c r="L54" s="1383"/>
      <c r="M54" s="1664">
        <v>31138</v>
      </c>
      <c r="N54" s="1665">
        <v>31138</v>
      </c>
      <c r="O54" s="1383" t="s">
        <v>1868</v>
      </c>
      <c r="P54" s="1665"/>
      <c r="Q54" s="1383"/>
      <c r="R54" s="1662">
        <f t="shared" si="14"/>
        <v>790</v>
      </c>
      <c r="S54" s="1662">
        <v>0</v>
      </c>
      <c r="T54" s="1662">
        <v>440</v>
      </c>
      <c r="U54" s="1662">
        <v>350</v>
      </c>
      <c r="V54" s="1662">
        <f t="shared" si="15"/>
        <v>0</v>
      </c>
      <c r="W54" s="1662">
        <v>0</v>
      </c>
      <c r="X54" s="1662">
        <v>0</v>
      </c>
      <c r="Y54" s="1662">
        <v>0</v>
      </c>
      <c r="Z54" s="1383" t="s">
        <v>1757</v>
      </c>
      <c r="AA54" s="1659" t="s">
        <v>1809</v>
      </c>
      <c r="AB54" s="1597"/>
      <c r="AC54" s="1597"/>
      <c r="AD54" s="1597"/>
      <c r="AE54" s="1597"/>
      <c r="AF54" s="1598"/>
      <c r="AG54" s="1576" t="str">
        <f t="shared" si="1"/>
        <v/>
      </c>
      <c r="AH54" s="1576"/>
    </row>
    <row r="55" spans="2:34" ht="35.5" customHeight="1">
      <c r="B55" s="1660"/>
      <c r="C55" s="1583" t="s">
        <v>1878</v>
      </c>
      <c r="D55" s="1583" t="s">
        <v>1879</v>
      </c>
      <c r="E55" s="1661">
        <v>12</v>
      </c>
      <c r="F55" s="1662">
        <v>830</v>
      </c>
      <c r="G55" s="1662">
        <f t="shared" si="16"/>
        <v>830</v>
      </c>
      <c r="H55" s="1662">
        <v>0</v>
      </c>
      <c r="I55" s="1662">
        <v>400</v>
      </c>
      <c r="J55" s="1662">
        <v>430</v>
      </c>
      <c r="K55" s="1662"/>
      <c r="L55" s="1383"/>
      <c r="M55" s="1664">
        <v>32687</v>
      </c>
      <c r="N55" s="1665">
        <v>32687</v>
      </c>
      <c r="O55" s="1383" t="s">
        <v>1880</v>
      </c>
      <c r="P55" s="1665"/>
      <c r="Q55" s="1383"/>
      <c r="R55" s="1591">
        <f>SUM(S55:U55)</f>
        <v>691</v>
      </c>
      <c r="S55" s="1662">
        <v>0</v>
      </c>
      <c r="T55" s="1662">
        <v>360</v>
      </c>
      <c r="U55" s="1662">
        <v>331</v>
      </c>
      <c r="V55" s="1591">
        <f>SUM(W55:Y55)</f>
        <v>40</v>
      </c>
      <c r="W55" s="1662">
        <v>0</v>
      </c>
      <c r="X55" s="1662">
        <v>40</v>
      </c>
      <c r="Y55" s="1662">
        <v>0</v>
      </c>
      <c r="Z55" s="1383" t="s">
        <v>1791</v>
      </c>
      <c r="AA55" s="1659" t="s">
        <v>1809</v>
      </c>
      <c r="AB55" s="1597"/>
      <c r="AC55" s="1597"/>
      <c r="AD55" s="1597"/>
      <c r="AE55" s="1597"/>
      <c r="AF55" s="1598"/>
      <c r="AG55" s="1576" t="str">
        <f t="shared" si="1"/>
        <v/>
      </c>
      <c r="AH55" s="1576"/>
    </row>
    <row r="56" spans="2:34" ht="35.5" customHeight="1">
      <c r="B56" s="1660"/>
      <c r="C56" s="1583" t="s">
        <v>1881</v>
      </c>
      <c r="D56" s="1583" t="s">
        <v>1882</v>
      </c>
      <c r="E56" s="1661">
        <v>8</v>
      </c>
      <c r="F56" s="1662">
        <v>170</v>
      </c>
      <c r="G56" s="1662">
        <f t="shared" si="16"/>
        <v>170</v>
      </c>
      <c r="H56" s="1662">
        <v>170</v>
      </c>
      <c r="I56" s="1662">
        <v>0</v>
      </c>
      <c r="J56" s="1662">
        <v>0</v>
      </c>
      <c r="K56" s="1662"/>
      <c r="L56" s="1383"/>
      <c r="M56" s="1664">
        <v>18452</v>
      </c>
      <c r="N56" s="1665">
        <v>18452</v>
      </c>
      <c r="O56" s="1383" t="s">
        <v>1854</v>
      </c>
      <c r="P56" s="1665">
        <v>27260</v>
      </c>
      <c r="Q56" s="1383" t="s">
        <v>1847</v>
      </c>
      <c r="R56" s="1662">
        <f t="shared" si="14"/>
        <v>170</v>
      </c>
      <c r="S56" s="1662">
        <v>170</v>
      </c>
      <c r="T56" s="1662">
        <v>0</v>
      </c>
      <c r="U56" s="1662">
        <v>0</v>
      </c>
      <c r="V56" s="1662">
        <f t="shared" si="15"/>
        <v>0</v>
      </c>
      <c r="W56" s="1662">
        <v>0</v>
      </c>
      <c r="X56" s="1662">
        <v>0</v>
      </c>
      <c r="Y56" s="1662">
        <v>0</v>
      </c>
      <c r="Z56" s="1383" t="s">
        <v>1757</v>
      </c>
      <c r="AA56" s="1659" t="s">
        <v>1883</v>
      </c>
      <c r="AB56" s="1597"/>
      <c r="AC56" s="1597"/>
      <c r="AD56" s="1597"/>
      <c r="AE56" s="1597"/>
      <c r="AF56" s="1598"/>
      <c r="AG56" s="1576">
        <f t="shared" si="1"/>
        <v>0</v>
      </c>
      <c r="AH56" s="1576"/>
    </row>
    <row r="57" spans="2:34" ht="35.5" customHeight="1">
      <c r="B57" s="1660"/>
      <c r="C57" s="1583" t="s">
        <v>1884</v>
      </c>
      <c r="D57" s="1583" t="s">
        <v>1885</v>
      </c>
      <c r="E57" s="1661">
        <v>6</v>
      </c>
      <c r="F57" s="1662">
        <v>350</v>
      </c>
      <c r="G57" s="1662">
        <f t="shared" si="16"/>
        <v>350</v>
      </c>
      <c r="H57" s="1662">
        <v>350</v>
      </c>
      <c r="I57" s="1662">
        <v>0</v>
      </c>
      <c r="J57" s="1662">
        <v>0</v>
      </c>
      <c r="K57" s="1662"/>
      <c r="L57" s="1383"/>
      <c r="M57" s="1664">
        <v>18452</v>
      </c>
      <c r="N57" s="1665">
        <v>18452</v>
      </c>
      <c r="O57" s="1383" t="s">
        <v>1854</v>
      </c>
      <c r="P57" s="1665">
        <v>27260</v>
      </c>
      <c r="Q57" s="1383" t="s">
        <v>1847</v>
      </c>
      <c r="R57" s="1662">
        <f t="shared" si="14"/>
        <v>350</v>
      </c>
      <c r="S57" s="1662">
        <v>350</v>
      </c>
      <c r="T57" s="1662">
        <v>0</v>
      </c>
      <c r="U57" s="1662">
        <v>0</v>
      </c>
      <c r="V57" s="1662">
        <f t="shared" si="15"/>
        <v>0</v>
      </c>
      <c r="W57" s="1662">
        <v>0</v>
      </c>
      <c r="X57" s="1662">
        <v>0</v>
      </c>
      <c r="Y57" s="1662">
        <v>0</v>
      </c>
      <c r="Z57" s="1383" t="s">
        <v>1757</v>
      </c>
      <c r="AA57" s="1659" t="s">
        <v>1883</v>
      </c>
      <c r="AB57" s="1597"/>
      <c r="AC57" s="1597"/>
      <c r="AD57" s="1597"/>
      <c r="AE57" s="1597"/>
      <c r="AF57" s="1598"/>
      <c r="AG57" s="1576">
        <f t="shared" si="1"/>
        <v>0</v>
      </c>
      <c r="AH57" s="1576"/>
    </row>
    <row r="58" spans="2:34" ht="35.5" customHeight="1">
      <c r="B58" s="1660"/>
      <c r="C58" s="1583" t="s">
        <v>1886</v>
      </c>
      <c r="D58" s="1583" t="s">
        <v>1887</v>
      </c>
      <c r="E58" s="1661">
        <v>6</v>
      </c>
      <c r="F58" s="1662">
        <v>325</v>
      </c>
      <c r="G58" s="1662">
        <f t="shared" si="16"/>
        <v>325</v>
      </c>
      <c r="H58" s="1662">
        <v>325</v>
      </c>
      <c r="I58" s="1662">
        <v>0</v>
      </c>
      <c r="J58" s="1662">
        <v>0</v>
      </c>
      <c r="K58" s="1662"/>
      <c r="L58" s="1383"/>
      <c r="M58" s="1664">
        <v>18452</v>
      </c>
      <c r="N58" s="1665">
        <v>18452</v>
      </c>
      <c r="O58" s="1383" t="s">
        <v>1854</v>
      </c>
      <c r="P58" s="1665">
        <v>27260</v>
      </c>
      <c r="Q58" s="1383" t="s">
        <v>1847</v>
      </c>
      <c r="R58" s="1662">
        <f t="shared" si="14"/>
        <v>325</v>
      </c>
      <c r="S58" s="1662">
        <v>325</v>
      </c>
      <c r="T58" s="1662">
        <v>0</v>
      </c>
      <c r="U58" s="1662">
        <v>0</v>
      </c>
      <c r="V58" s="1662">
        <f t="shared" si="15"/>
        <v>0</v>
      </c>
      <c r="W58" s="1662">
        <v>0</v>
      </c>
      <c r="X58" s="1662">
        <v>0</v>
      </c>
      <c r="Y58" s="1662">
        <v>0</v>
      </c>
      <c r="Z58" s="1383" t="s">
        <v>1757</v>
      </c>
      <c r="AA58" s="1659" t="s">
        <v>1883</v>
      </c>
      <c r="AB58" s="1597"/>
      <c r="AC58" s="1597"/>
      <c r="AD58" s="1597"/>
      <c r="AE58" s="1597"/>
      <c r="AF58" s="1598"/>
      <c r="AG58" s="1576">
        <f t="shared" si="1"/>
        <v>0</v>
      </c>
      <c r="AH58" s="1576"/>
    </row>
    <row r="59" spans="2:34" ht="35.5" customHeight="1">
      <c r="B59" s="1660"/>
      <c r="C59" s="1583" t="s">
        <v>1888</v>
      </c>
      <c r="D59" s="1583" t="s">
        <v>1889</v>
      </c>
      <c r="E59" s="1661">
        <v>6</v>
      </c>
      <c r="F59" s="1662">
        <v>455</v>
      </c>
      <c r="G59" s="1662">
        <f t="shared" si="16"/>
        <v>455</v>
      </c>
      <c r="H59" s="1662">
        <v>455</v>
      </c>
      <c r="I59" s="1662">
        <v>0</v>
      </c>
      <c r="J59" s="1662">
        <v>0</v>
      </c>
      <c r="K59" s="1662"/>
      <c r="L59" s="1383"/>
      <c r="M59" s="1664">
        <v>18452</v>
      </c>
      <c r="N59" s="1665">
        <v>23208</v>
      </c>
      <c r="O59" s="1383" t="s">
        <v>1863</v>
      </c>
      <c r="P59" s="1665">
        <v>27260</v>
      </c>
      <c r="Q59" s="1383" t="s">
        <v>1847</v>
      </c>
      <c r="R59" s="1662">
        <f t="shared" si="14"/>
        <v>455</v>
      </c>
      <c r="S59" s="1662">
        <v>455</v>
      </c>
      <c r="T59" s="1662">
        <v>0</v>
      </c>
      <c r="U59" s="1662">
        <v>0</v>
      </c>
      <c r="V59" s="1662">
        <f t="shared" si="15"/>
        <v>0</v>
      </c>
      <c r="W59" s="1662">
        <v>0</v>
      </c>
      <c r="X59" s="1662">
        <v>0</v>
      </c>
      <c r="Y59" s="1662">
        <v>0</v>
      </c>
      <c r="Z59" s="1383" t="s">
        <v>1757</v>
      </c>
      <c r="AA59" s="1659" t="s">
        <v>1883</v>
      </c>
      <c r="AB59" s="1597"/>
      <c r="AC59" s="1597"/>
      <c r="AD59" s="1597"/>
      <c r="AE59" s="1597"/>
      <c r="AF59" s="1598"/>
      <c r="AG59" s="1576">
        <f t="shared" si="1"/>
        <v>0</v>
      </c>
      <c r="AH59" s="1576"/>
    </row>
    <row r="60" spans="2:34" ht="35.5" customHeight="1" thickBot="1">
      <c r="B60" s="1666"/>
      <c r="C60" s="1666" t="s">
        <v>1890</v>
      </c>
      <c r="D60" s="1666" t="s">
        <v>1891</v>
      </c>
      <c r="E60" s="1667">
        <v>6</v>
      </c>
      <c r="F60" s="1668">
        <v>320</v>
      </c>
      <c r="G60" s="1668">
        <f t="shared" si="16"/>
        <v>320</v>
      </c>
      <c r="H60" s="1668">
        <v>320</v>
      </c>
      <c r="I60" s="1668">
        <v>0</v>
      </c>
      <c r="J60" s="1668">
        <v>0</v>
      </c>
      <c r="K60" s="1668"/>
      <c r="L60" s="1675"/>
      <c r="M60" s="1664">
        <v>18452</v>
      </c>
      <c r="N60" s="1649">
        <v>44972</v>
      </c>
      <c r="O60" s="1612" t="s">
        <v>1892</v>
      </c>
      <c r="P60" s="1679">
        <v>27260</v>
      </c>
      <c r="Q60" s="1675" t="s">
        <v>1847</v>
      </c>
      <c r="R60" s="1668">
        <f t="shared" si="14"/>
        <v>320</v>
      </c>
      <c r="S60" s="1668">
        <v>320</v>
      </c>
      <c r="T60" s="1668">
        <v>0</v>
      </c>
      <c r="U60" s="1668">
        <v>0</v>
      </c>
      <c r="V60" s="1668">
        <f t="shared" si="15"/>
        <v>0</v>
      </c>
      <c r="W60" s="1668">
        <v>0</v>
      </c>
      <c r="X60" s="1668">
        <v>0</v>
      </c>
      <c r="Y60" s="1668">
        <v>0</v>
      </c>
      <c r="Z60" s="1675" t="s">
        <v>1757</v>
      </c>
      <c r="AA60" s="1659" t="s">
        <v>1883</v>
      </c>
      <c r="AB60" s="1597"/>
      <c r="AC60" s="1597"/>
      <c r="AD60" s="1597"/>
      <c r="AE60" s="1597"/>
      <c r="AF60" s="1598"/>
      <c r="AG60" s="1576">
        <f t="shared" si="1"/>
        <v>0</v>
      </c>
      <c r="AH60" s="1576"/>
    </row>
    <row r="61" spans="2:34" ht="35.5" customHeight="1" thickTop="1" thickBot="1">
      <c r="B61" s="1617" t="s">
        <v>1208</v>
      </c>
      <c r="C61" s="1618" t="s">
        <v>7</v>
      </c>
      <c r="D61" s="1618">
        <f>COUNTA(D42:D60)</f>
        <v>19</v>
      </c>
      <c r="E61" s="1225"/>
      <c r="F61" s="1619"/>
      <c r="G61" s="1619">
        <f>SUM(G42:G60)</f>
        <v>21361</v>
      </c>
      <c r="H61" s="1619">
        <f>SUM(H42:H60)</f>
        <v>11771</v>
      </c>
      <c r="I61" s="1619">
        <f>SUM(I42:I60)</f>
        <v>8810</v>
      </c>
      <c r="J61" s="1619">
        <f>SUM(J42:J60)</f>
        <v>780</v>
      </c>
      <c r="K61" s="1619">
        <f>SUM(K42:K60)</f>
        <v>13270</v>
      </c>
      <c r="L61" s="1222"/>
      <c r="M61" s="1620"/>
      <c r="N61" s="1621"/>
      <c r="O61" s="1222"/>
      <c r="P61" s="1621"/>
      <c r="Q61" s="1222"/>
      <c r="R61" s="1619">
        <f t="shared" ref="R61:Y61" si="17">SUM(R42:R60)</f>
        <v>18672</v>
      </c>
      <c r="S61" s="1619">
        <f t="shared" si="17"/>
        <v>10871</v>
      </c>
      <c r="T61" s="1619">
        <f t="shared" si="17"/>
        <v>7120</v>
      </c>
      <c r="U61" s="1619">
        <f t="shared" si="17"/>
        <v>681</v>
      </c>
      <c r="V61" s="1619">
        <f t="shared" si="17"/>
        <v>740</v>
      </c>
      <c r="W61" s="1619">
        <f t="shared" si="17"/>
        <v>520</v>
      </c>
      <c r="X61" s="1619">
        <f t="shared" si="17"/>
        <v>220</v>
      </c>
      <c r="Y61" s="1619">
        <f t="shared" si="17"/>
        <v>0</v>
      </c>
      <c r="Z61" s="1222"/>
      <c r="AA61" s="1622"/>
      <c r="AB61" s="1597"/>
      <c r="AC61" s="1597"/>
      <c r="AD61" s="1597"/>
      <c r="AE61" s="1597"/>
      <c r="AF61" s="1598"/>
      <c r="AG61" s="1576" t="str">
        <f t="shared" si="1"/>
        <v/>
      </c>
      <c r="AH61" s="1576"/>
    </row>
    <row r="62" spans="2:34" ht="35.5" customHeight="1" thickTop="1">
      <c r="B62" s="1680"/>
      <c r="C62" s="1576"/>
      <c r="D62" s="1576"/>
      <c r="E62" s="1624"/>
      <c r="F62" s="1677"/>
      <c r="G62" s="1677"/>
      <c r="H62" s="1677"/>
      <c r="I62" s="1677"/>
      <c r="J62" s="1677"/>
      <c r="K62" s="1677"/>
      <c r="L62" s="1625"/>
      <c r="M62" s="1626"/>
      <c r="N62" s="1626"/>
      <c r="O62" s="1625"/>
      <c r="P62" s="1626"/>
      <c r="Q62" s="1625"/>
      <c r="R62" s="1677"/>
      <c r="S62" s="1677"/>
      <c r="T62" s="1677"/>
      <c r="U62" s="1677"/>
      <c r="V62" s="1677"/>
      <c r="W62" s="1677"/>
      <c r="X62" s="1677"/>
      <c r="Y62" s="1677"/>
      <c r="Z62" s="1625"/>
      <c r="AA62" s="1625"/>
      <c r="AB62" s="1597"/>
      <c r="AC62" s="1597"/>
      <c r="AD62" s="1597"/>
      <c r="AE62" s="1597"/>
      <c r="AF62" s="1598"/>
      <c r="AH62" s="1576"/>
    </row>
    <row r="63" spans="2:34" ht="35.5" customHeight="1">
      <c r="B63" s="1660" t="s">
        <v>257</v>
      </c>
      <c r="C63" s="1652" t="s">
        <v>1893</v>
      </c>
      <c r="D63" s="1652" t="s">
        <v>1894</v>
      </c>
      <c r="E63" s="1653">
        <v>12</v>
      </c>
      <c r="F63" s="1654">
        <v>11630</v>
      </c>
      <c r="G63" s="1654">
        <f>SUM(H63:J63)</f>
        <v>11630</v>
      </c>
      <c r="H63" s="1654">
        <v>0</v>
      </c>
      <c r="I63" s="1654">
        <v>0</v>
      </c>
      <c r="J63" s="1654">
        <v>11630</v>
      </c>
      <c r="K63" s="1654"/>
      <c r="L63" s="1655"/>
      <c r="M63" s="1656">
        <v>44957</v>
      </c>
      <c r="N63" s="1656">
        <v>44957</v>
      </c>
      <c r="O63" s="1655" t="s">
        <v>1895</v>
      </c>
      <c r="P63" s="1657"/>
      <c r="Q63" s="1655"/>
      <c r="R63" s="1654">
        <f>SUM(S63:U63)</f>
        <v>0</v>
      </c>
      <c r="S63" s="1654">
        <v>0</v>
      </c>
      <c r="T63" s="1654">
        <v>0</v>
      </c>
      <c r="U63" s="1654">
        <v>0</v>
      </c>
      <c r="V63" s="1654">
        <f>SUM(W63:Y63)</f>
        <v>0</v>
      </c>
      <c r="W63" s="1654">
        <v>0</v>
      </c>
      <c r="X63" s="1654">
        <v>0</v>
      </c>
      <c r="Y63" s="1654">
        <v>0</v>
      </c>
      <c r="Z63" s="1655" t="s">
        <v>1896</v>
      </c>
      <c r="AA63" s="1681">
        <v>2</v>
      </c>
      <c r="AB63" s="1597"/>
      <c r="AC63" s="1597"/>
      <c r="AD63" s="1597"/>
      <c r="AE63" s="1597"/>
      <c r="AF63" s="1598"/>
      <c r="AG63" s="1576" t="str">
        <f t="shared" si="1"/>
        <v/>
      </c>
      <c r="AH63" s="1576"/>
    </row>
    <row r="64" spans="2:34" ht="35.5" customHeight="1">
      <c r="B64" s="1660"/>
      <c r="C64" s="1652" t="s">
        <v>1897</v>
      </c>
      <c r="D64" s="1652" t="s">
        <v>1898</v>
      </c>
      <c r="E64" s="1653">
        <v>12</v>
      </c>
      <c r="F64" s="1654">
        <v>520</v>
      </c>
      <c r="G64" s="1654">
        <f>SUM(H64:J64)</f>
        <v>520</v>
      </c>
      <c r="H64" s="1654">
        <v>0</v>
      </c>
      <c r="I64" s="1654">
        <v>520</v>
      </c>
      <c r="J64" s="1654">
        <v>0</v>
      </c>
      <c r="K64" s="1654">
        <v>3300</v>
      </c>
      <c r="L64" s="1655" t="s">
        <v>1899</v>
      </c>
      <c r="M64" s="1656">
        <v>27979</v>
      </c>
      <c r="N64" s="1656">
        <v>38555</v>
      </c>
      <c r="O64" s="1655" t="s">
        <v>1900</v>
      </c>
      <c r="P64" s="1657">
        <v>42825</v>
      </c>
      <c r="Q64" s="1655" t="s">
        <v>1901</v>
      </c>
      <c r="R64" s="1654">
        <f>SUM(S64:U64)</f>
        <v>520</v>
      </c>
      <c r="S64" s="1654">
        <v>0</v>
      </c>
      <c r="T64" s="1654">
        <v>520</v>
      </c>
      <c r="U64" s="1654">
        <v>0</v>
      </c>
      <c r="V64" s="1654">
        <f>SUM(W64:Y64)</f>
        <v>0</v>
      </c>
      <c r="W64" s="1654">
        <v>0</v>
      </c>
      <c r="X64" s="1654">
        <v>0</v>
      </c>
      <c r="Y64" s="1654">
        <v>0</v>
      </c>
      <c r="Z64" s="1655" t="s">
        <v>1757</v>
      </c>
      <c r="AA64" s="1681">
        <v>2</v>
      </c>
      <c r="AB64" s="1597"/>
      <c r="AC64" s="1597"/>
      <c r="AD64" s="1597"/>
      <c r="AE64" s="1597"/>
      <c r="AF64" s="1598"/>
      <c r="AG64" s="1576">
        <f t="shared" si="1"/>
        <v>0</v>
      </c>
      <c r="AH64" s="1576"/>
    </row>
    <row r="65" spans="2:34" ht="35.5" customHeight="1">
      <c r="B65" s="1660"/>
      <c r="C65" s="1583" t="s">
        <v>1902</v>
      </c>
      <c r="D65" s="1583" t="s">
        <v>1903</v>
      </c>
      <c r="E65" s="1661">
        <v>12</v>
      </c>
      <c r="F65" s="1662">
        <v>3340</v>
      </c>
      <c r="G65" s="1662">
        <f>SUM(H65:J65)</f>
        <v>3340</v>
      </c>
      <c r="H65" s="1662">
        <v>0</v>
      </c>
      <c r="I65" s="1662">
        <v>2160</v>
      </c>
      <c r="J65" s="1662">
        <v>1180</v>
      </c>
      <c r="K65" s="1662"/>
      <c r="L65" s="1663"/>
      <c r="M65" s="1664">
        <v>27978</v>
      </c>
      <c r="N65" s="1664">
        <v>38555</v>
      </c>
      <c r="O65" s="1663" t="s">
        <v>1904</v>
      </c>
      <c r="P65" s="1657">
        <v>42825</v>
      </c>
      <c r="Q65" s="1663" t="s">
        <v>1905</v>
      </c>
      <c r="R65" s="1662">
        <f>SUM(S65:U65)</f>
        <v>930</v>
      </c>
      <c r="S65" s="1662">
        <v>0</v>
      </c>
      <c r="T65" s="1662">
        <v>800</v>
      </c>
      <c r="U65" s="1662">
        <v>130</v>
      </c>
      <c r="V65" s="1662">
        <f>SUM(W65:Y65)</f>
        <v>2410</v>
      </c>
      <c r="W65" s="1662">
        <v>0</v>
      </c>
      <c r="X65" s="1662">
        <v>1360</v>
      </c>
      <c r="Y65" s="1662">
        <v>1050</v>
      </c>
      <c r="Z65" s="1663" t="s">
        <v>1761</v>
      </c>
      <c r="AA65" s="1681">
        <v>2</v>
      </c>
      <c r="AB65" s="1597"/>
      <c r="AC65" s="1597"/>
      <c r="AD65" s="1597"/>
      <c r="AE65" s="1597"/>
      <c r="AF65" s="1598"/>
      <c r="AG65" s="1576" t="str">
        <f t="shared" si="1"/>
        <v/>
      </c>
      <c r="AH65" s="1576"/>
    </row>
    <row r="66" spans="2:34" ht="35.5" customHeight="1" thickBot="1">
      <c r="B66" s="1666"/>
      <c r="C66" s="1666" t="s">
        <v>1906</v>
      </c>
      <c r="D66" s="1666" t="s">
        <v>1907</v>
      </c>
      <c r="E66" s="1667">
        <v>12</v>
      </c>
      <c r="F66" s="1668">
        <v>1780</v>
      </c>
      <c r="G66" s="1668">
        <f>SUM(H66:J66)</f>
        <v>1780</v>
      </c>
      <c r="H66" s="1668">
        <v>0</v>
      </c>
      <c r="I66" s="1668">
        <v>1670</v>
      </c>
      <c r="J66" s="1668">
        <v>110</v>
      </c>
      <c r="K66" s="1668"/>
      <c r="L66" s="1670"/>
      <c r="M66" s="1682">
        <v>27978</v>
      </c>
      <c r="N66" s="1682">
        <v>38555</v>
      </c>
      <c r="O66" s="1670" t="s">
        <v>1904</v>
      </c>
      <c r="P66" s="1683">
        <v>42825</v>
      </c>
      <c r="Q66" s="1670" t="s">
        <v>1905</v>
      </c>
      <c r="R66" s="1668">
        <f>SUM(S66:U66)</f>
        <v>130</v>
      </c>
      <c r="S66" s="1668">
        <v>0</v>
      </c>
      <c r="T66" s="1668">
        <v>130</v>
      </c>
      <c r="U66" s="1668">
        <v>0</v>
      </c>
      <c r="V66" s="1668">
        <f>SUM(W66:Y66)</f>
        <v>1650</v>
      </c>
      <c r="W66" s="1668">
        <v>0</v>
      </c>
      <c r="X66" s="1668">
        <v>1540</v>
      </c>
      <c r="Y66" s="1668">
        <v>110</v>
      </c>
      <c r="Z66" s="1670" t="s">
        <v>1791</v>
      </c>
      <c r="AA66" s="1681">
        <v>2</v>
      </c>
      <c r="AB66" s="1597"/>
      <c r="AC66" s="1597"/>
      <c r="AD66" s="1597"/>
      <c r="AE66" s="1597"/>
      <c r="AF66" s="1598"/>
      <c r="AG66" s="1576" t="str">
        <f t="shared" si="1"/>
        <v/>
      </c>
      <c r="AH66" s="1576"/>
    </row>
    <row r="67" spans="2:34" ht="35.5" customHeight="1" thickTop="1" thickBot="1">
      <c r="B67" s="1617" t="s">
        <v>1208</v>
      </c>
      <c r="C67" s="1618" t="s">
        <v>256</v>
      </c>
      <c r="D67" s="1618">
        <f>COUNTA(D63:D66)</f>
        <v>4</v>
      </c>
      <c r="E67" s="1225"/>
      <c r="F67" s="1619"/>
      <c r="G67" s="1619">
        <f>SUM(G63:G66)</f>
        <v>17270</v>
      </c>
      <c r="H67" s="1619">
        <f>SUM(H63:H66)</f>
        <v>0</v>
      </c>
      <c r="I67" s="1619">
        <f>SUM(I63:I66)</f>
        <v>4350</v>
      </c>
      <c r="J67" s="1619">
        <f>SUM(J63:J66)</f>
        <v>12920</v>
      </c>
      <c r="K67" s="1619">
        <f>SUM(K63:K66)</f>
        <v>3300</v>
      </c>
      <c r="L67" s="1650"/>
      <c r="M67" s="1620"/>
      <c r="N67" s="1621"/>
      <c r="O67" s="1650"/>
      <c r="P67" s="1621"/>
      <c r="Q67" s="1650"/>
      <c r="R67" s="1619">
        <f>SUM(S67:U67)</f>
        <v>1580</v>
      </c>
      <c r="S67" s="1619">
        <f>SUM(S63:S66)</f>
        <v>0</v>
      </c>
      <c r="T67" s="1619">
        <f>SUM(T63:T66)</f>
        <v>1450</v>
      </c>
      <c r="U67" s="1619">
        <f>SUM(U63:U66)</f>
        <v>130</v>
      </c>
      <c r="V67" s="1619">
        <f>SUM(W67:Y67)</f>
        <v>4060</v>
      </c>
      <c r="W67" s="1619">
        <f>SUM(W63:W66)</f>
        <v>0</v>
      </c>
      <c r="X67" s="1619">
        <f>SUM(X63:X66)</f>
        <v>2900</v>
      </c>
      <c r="Y67" s="1619">
        <f>SUM(Y63:Y66)</f>
        <v>1160</v>
      </c>
      <c r="Z67" s="1650"/>
      <c r="AA67" s="1622"/>
      <c r="AB67" s="1597"/>
      <c r="AC67" s="1597"/>
      <c r="AD67" s="1597"/>
      <c r="AE67" s="1597"/>
      <c r="AF67" s="1598"/>
      <c r="AG67" s="1576" t="str">
        <f t="shared" si="1"/>
        <v/>
      </c>
      <c r="AH67" s="1576"/>
    </row>
    <row r="68" spans="2:34" ht="35.5" customHeight="1" thickTop="1">
      <c r="B68" s="1576"/>
      <c r="C68" s="1684"/>
      <c r="D68" s="1684"/>
      <c r="E68" s="1685"/>
      <c r="F68" s="1686"/>
      <c r="G68" s="1686"/>
      <c r="H68" s="1686"/>
      <c r="I68" s="1686"/>
      <c r="J68" s="1686"/>
      <c r="K68" s="1686"/>
      <c r="L68" s="1687"/>
      <c r="M68" s="1688"/>
      <c r="N68" s="1688"/>
      <c r="O68" s="1687"/>
      <c r="P68" s="1688"/>
      <c r="Q68" s="1687"/>
      <c r="R68" s="1686"/>
      <c r="S68" s="1686"/>
      <c r="T68" s="1686"/>
      <c r="U68" s="1686"/>
      <c r="V68" s="1686"/>
      <c r="W68" s="1686"/>
      <c r="X68" s="1686"/>
      <c r="Y68" s="1686"/>
      <c r="Z68" s="1687"/>
      <c r="AA68" s="1625"/>
      <c r="AB68" s="1597"/>
      <c r="AC68" s="1597"/>
      <c r="AD68" s="1597"/>
      <c r="AE68" s="1597"/>
      <c r="AF68" s="1598"/>
      <c r="AH68" s="1576"/>
    </row>
    <row r="69" spans="2:34" ht="35.5" customHeight="1">
      <c r="B69" s="1689" t="s">
        <v>260</v>
      </c>
      <c r="C69" s="1583" t="s">
        <v>1908</v>
      </c>
      <c r="D69" s="1583" t="s">
        <v>1909</v>
      </c>
      <c r="E69" s="1661">
        <v>9</v>
      </c>
      <c r="F69" s="1662">
        <v>1160</v>
      </c>
      <c r="G69" s="1662">
        <f>SUM(H69:J69)</f>
        <v>1160</v>
      </c>
      <c r="H69" s="1662">
        <v>0</v>
      </c>
      <c r="I69" s="1662">
        <v>0</v>
      </c>
      <c r="J69" s="1662">
        <v>1160</v>
      </c>
      <c r="K69" s="1662"/>
      <c r="L69" s="1663"/>
      <c r="M69" s="1664">
        <v>33876</v>
      </c>
      <c r="N69" s="1665">
        <v>38555</v>
      </c>
      <c r="O69" s="1663" t="s">
        <v>1910</v>
      </c>
      <c r="P69" s="1665"/>
      <c r="Q69" s="1663"/>
      <c r="R69" s="1662">
        <f>SUM(S69:U69)</f>
        <v>0</v>
      </c>
      <c r="S69" s="1662">
        <v>0</v>
      </c>
      <c r="T69" s="1662">
        <v>0</v>
      </c>
      <c r="U69" s="1662">
        <v>0</v>
      </c>
      <c r="V69" s="1662">
        <f>SUM(W69:Y69)</f>
        <v>0</v>
      </c>
      <c r="W69" s="1662">
        <v>0</v>
      </c>
      <c r="X69" s="1662">
        <v>0</v>
      </c>
      <c r="Y69" s="1662">
        <v>0</v>
      </c>
      <c r="Z69" s="1663" t="s">
        <v>1761</v>
      </c>
      <c r="AA69" s="1681">
        <v>2</v>
      </c>
      <c r="AB69" s="1597"/>
      <c r="AC69" s="1597"/>
      <c r="AD69" s="1597"/>
      <c r="AE69" s="1597"/>
      <c r="AF69" s="1598"/>
      <c r="AG69" s="1576" t="str">
        <f t="shared" si="1"/>
        <v/>
      </c>
      <c r="AH69" s="1576"/>
    </row>
    <row r="70" spans="2:34" ht="35.5" customHeight="1" thickBot="1">
      <c r="B70" s="1675"/>
      <c r="C70" s="1690" t="s">
        <v>1911</v>
      </c>
      <c r="D70" s="1690" t="s">
        <v>1912</v>
      </c>
      <c r="E70" s="1691">
        <v>12</v>
      </c>
      <c r="F70" s="1692">
        <v>282</v>
      </c>
      <c r="G70" s="1692">
        <f>SUM(H70:J70)</f>
        <v>282</v>
      </c>
      <c r="H70" s="1692">
        <v>282</v>
      </c>
      <c r="I70" s="1692">
        <v>0</v>
      </c>
      <c r="J70" s="1692">
        <v>0</v>
      </c>
      <c r="K70" s="1692"/>
      <c r="L70" s="1693"/>
      <c r="M70" s="1679">
        <v>21775</v>
      </c>
      <c r="N70" s="1694">
        <v>38555</v>
      </c>
      <c r="O70" s="1693" t="s">
        <v>1910</v>
      </c>
      <c r="P70" s="1694"/>
      <c r="Q70" s="1693"/>
      <c r="R70" s="1692">
        <f>SUM(S70:U70)</f>
        <v>282</v>
      </c>
      <c r="S70" s="1692">
        <v>282</v>
      </c>
      <c r="T70" s="1692">
        <v>0</v>
      </c>
      <c r="U70" s="1692">
        <v>0</v>
      </c>
      <c r="V70" s="1692">
        <f>SUM(W70:Y70)</f>
        <v>0</v>
      </c>
      <c r="W70" s="1692">
        <v>0</v>
      </c>
      <c r="X70" s="1692">
        <v>0</v>
      </c>
      <c r="Y70" s="1692">
        <v>0</v>
      </c>
      <c r="Z70" s="1693" t="s">
        <v>1791</v>
      </c>
      <c r="AA70" s="1673">
        <v>2</v>
      </c>
      <c r="AB70" s="1597"/>
      <c r="AC70" s="1597"/>
      <c r="AD70" s="1597"/>
      <c r="AE70" s="1597"/>
      <c r="AF70" s="1598"/>
      <c r="AG70" s="1576">
        <f t="shared" ref="AG70:AG133" si="18">IF(G70=R70,$AF$2,"")</f>
        <v>0</v>
      </c>
      <c r="AH70" s="1576"/>
    </row>
    <row r="71" spans="2:34" ht="35.5" customHeight="1" thickTop="1" thickBot="1">
      <c r="B71" s="1666" t="s">
        <v>1208</v>
      </c>
      <c r="C71" s="1618"/>
      <c r="D71" s="1618">
        <f>COUNTA(D69:D70)</f>
        <v>2</v>
      </c>
      <c r="E71" s="1225"/>
      <c r="F71" s="1619"/>
      <c r="G71" s="1619">
        <f>SUM(G69:G70)</f>
        <v>1442</v>
      </c>
      <c r="H71" s="1619">
        <f>SUM(H69:H70)</f>
        <v>282</v>
      </c>
      <c r="I71" s="1619">
        <f>SUM(I69:I70)</f>
        <v>0</v>
      </c>
      <c r="J71" s="1619">
        <f>SUM(J69:J70)</f>
        <v>1160</v>
      </c>
      <c r="K71" s="1619">
        <f>SUM(K69:K70)</f>
        <v>0</v>
      </c>
      <c r="L71" s="1650"/>
      <c r="M71" s="1620"/>
      <c r="N71" s="1620"/>
      <c r="O71" s="1650"/>
      <c r="P71" s="1621"/>
      <c r="Q71" s="1650"/>
      <c r="R71" s="1619">
        <f t="shared" ref="R71:Y71" si="19">SUM(R69:R70)</f>
        <v>282</v>
      </c>
      <c r="S71" s="1619">
        <f t="shared" si="19"/>
        <v>282</v>
      </c>
      <c r="T71" s="1619">
        <f t="shared" si="19"/>
        <v>0</v>
      </c>
      <c r="U71" s="1619">
        <f t="shared" si="19"/>
        <v>0</v>
      </c>
      <c r="V71" s="1619">
        <f t="shared" si="19"/>
        <v>0</v>
      </c>
      <c r="W71" s="1619">
        <f t="shared" si="19"/>
        <v>0</v>
      </c>
      <c r="X71" s="1619">
        <f t="shared" si="19"/>
        <v>0</v>
      </c>
      <c r="Y71" s="1619">
        <f t="shared" si="19"/>
        <v>0</v>
      </c>
      <c r="Z71" s="1650"/>
      <c r="AA71" s="1622"/>
      <c r="AB71" s="1597"/>
      <c r="AC71" s="1597"/>
      <c r="AD71" s="1597"/>
      <c r="AE71" s="1597"/>
      <c r="AF71" s="1598"/>
      <c r="AG71" s="1576" t="str">
        <f t="shared" si="18"/>
        <v/>
      </c>
      <c r="AH71" s="1576"/>
    </row>
    <row r="72" spans="2:34" ht="35.5" customHeight="1" thickTop="1">
      <c r="B72" s="1660" t="s">
        <v>262</v>
      </c>
      <c r="C72" s="1583" t="s">
        <v>1913</v>
      </c>
      <c r="D72" s="1583" t="s">
        <v>1914</v>
      </c>
      <c r="E72" s="1661">
        <v>10</v>
      </c>
      <c r="F72" s="1662">
        <v>1790</v>
      </c>
      <c r="G72" s="1662">
        <f t="shared" ref="G72:G79" si="20">SUM(H72:J72)</f>
        <v>1790</v>
      </c>
      <c r="H72" s="1662">
        <v>1770</v>
      </c>
      <c r="I72" s="1662">
        <v>0</v>
      </c>
      <c r="J72" s="1662">
        <v>20</v>
      </c>
      <c r="K72" s="1662"/>
      <c r="L72" s="1663"/>
      <c r="M72" s="1664">
        <v>32052</v>
      </c>
      <c r="N72" s="1664">
        <v>32052</v>
      </c>
      <c r="O72" s="1663" t="s">
        <v>1915</v>
      </c>
      <c r="P72" s="1665"/>
      <c r="Q72" s="1663"/>
      <c r="R72" s="1662">
        <f t="shared" ref="R72:R79" si="21">SUM(S72:U72)</f>
        <v>1790</v>
      </c>
      <c r="S72" s="1662">
        <v>1770</v>
      </c>
      <c r="T72" s="1662">
        <v>0</v>
      </c>
      <c r="U72" s="1662">
        <f>ROUND(16,-1)</f>
        <v>20</v>
      </c>
      <c r="V72" s="1662">
        <f t="shared" ref="V72:V79" si="22">SUM(W72:Y72)</f>
        <v>0</v>
      </c>
      <c r="W72" s="1662">
        <v>0</v>
      </c>
      <c r="X72" s="1662">
        <v>0</v>
      </c>
      <c r="Y72" s="1662">
        <v>0</v>
      </c>
      <c r="Z72" s="1663" t="s">
        <v>1761</v>
      </c>
      <c r="AA72" s="1681" t="s">
        <v>1916</v>
      </c>
      <c r="AB72" s="1597"/>
      <c r="AC72" s="1597"/>
      <c r="AD72" s="1597"/>
      <c r="AE72" s="1597"/>
      <c r="AF72" s="1598"/>
      <c r="AG72" s="1576">
        <f t="shared" si="18"/>
        <v>0</v>
      </c>
      <c r="AH72" s="1576"/>
    </row>
    <row r="73" spans="2:34" ht="35.5" customHeight="1">
      <c r="B73" s="1660"/>
      <c r="C73" s="1583" t="s">
        <v>1917</v>
      </c>
      <c r="D73" s="1583" t="s">
        <v>1918</v>
      </c>
      <c r="E73" s="1661">
        <v>21</v>
      </c>
      <c r="F73" s="1662">
        <v>1680</v>
      </c>
      <c r="G73" s="1662">
        <f t="shared" si="20"/>
        <v>1680</v>
      </c>
      <c r="H73" s="1662"/>
      <c r="I73" s="1662">
        <v>0</v>
      </c>
      <c r="J73" s="1662">
        <v>1680</v>
      </c>
      <c r="K73" s="1662"/>
      <c r="L73" s="1663"/>
      <c r="M73" s="1664">
        <v>34751</v>
      </c>
      <c r="N73" s="1665">
        <v>34751</v>
      </c>
      <c r="O73" s="1663" t="s">
        <v>1919</v>
      </c>
      <c r="P73" s="1665"/>
      <c r="Q73" s="1663"/>
      <c r="R73" s="1662">
        <f t="shared" si="21"/>
        <v>0</v>
      </c>
      <c r="S73" s="1662">
        <v>0</v>
      </c>
      <c r="T73" s="1662">
        <v>0</v>
      </c>
      <c r="U73" s="1662">
        <v>0</v>
      </c>
      <c r="V73" s="1662">
        <f t="shared" si="22"/>
        <v>0</v>
      </c>
      <c r="W73" s="1662">
        <v>0</v>
      </c>
      <c r="X73" s="1662">
        <v>0</v>
      </c>
      <c r="Y73" s="1662">
        <v>0</v>
      </c>
      <c r="Z73" s="1663" t="s">
        <v>1761</v>
      </c>
      <c r="AA73" s="1681" t="s">
        <v>1916</v>
      </c>
      <c r="AB73" s="1597"/>
      <c r="AC73" s="1597"/>
      <c r="AD73" s="1597"/>
      <c r="AE73" s="1597"/>
      <c r="AF73" s="1598"/>
      <c r="AG73" s="1576" t="str">
        <f t="shared" si="18"/>
        <v/>
      </c>
      <c r="AH73" s="1576"/>
    </row>
    <row r="74" spans="2:34" ht="35.5" customHeight="1">
      <c r="B74" s="1660"/>
      <c r="C74" s="1583" t="s">
        <v>1920</v>
      </c>
      <c r="D74" s="1583" t="s">
        <v>1914</v>
      </c>
      <c r="E74" s="1661">
        <v>39</v>
      </c>
      <c r="F74" s="1662">
        <v>1790</v>
      </c>
      <c r="G74" s="1662">
        <f t="shared" si="20"/>
        <v>1790</v>
      </c>
      <c r="H74" s="1662">
        <v>1770</v>
      </c>
      <c r="I74" s="1662">
        <v>0</v>
      </c>
      <c r="J74" s="1662">
        <v>20</v>
      </c>
      <c r="K74" s="1662"/>
      <c r="L74" s="1663"/>
      <c r="M74" s="1664">
        <v>32052</v>
      </c>
      <c r="N74" s="1664">
        <v>32052</v>
      </c>
      <c r="O74" s="1663" t="s">
        <v>1915</v>
      </c>
      <c r="P74" s="1665"/>
      <c r="Q74" s="1663"/>
      <c r="R74" s="1662">
        <f t="shared" si="21"/>
        <v>1790</v>
      </c>
      <c r="S74" s="1662">
        <v>1770</v>
      </c>
      <c r="T74" s="1662">
        <v>0</v>
      </c>
      <c r="U74" s="1662">
        <f>ROUND(17,-1)</f>
        <v>20</v>
      </c>
      <c r="V74" s="1662">
        <f t="shared" si="22"/>
        <v>0</v>
      </c>
      <c r="W74" s="1662">
        <v>0</v>
      </c>
      <c r="X74" s="1662">
        <v>0</v>
      </c>
      <c r="Y74" s="1662">
        <v>0</v>
      </c>
      <c r="Z74" s="1663" t="s">
        <v>1761</v>
      </c>
      <c r="AA74" s="1681" t="s">
        <v>1916</v>
      </c>
      <c r="AB74" s="1597"/>
      <c r="AC74" s="1597"/>
      <c r="AD74" s="1597"/>
      <c r="AE74" s="1597"/>
      <c r="AF74" s="1598"/>
      <c r="AG74" s="1576">
        <f t="shared" si="18"/>
        <v>0</v>
      </c>
      <c r="AH74" s="1576"/>
    </row>
    <row r="75" spans="2:34" ht="35.5" customHeight="1">
      <c r="B75" s="1660"/>
      <c r="C75" s="1583" t="s">
        <v>1921</v>
      </c>
      <c r="D75" s="1583" t="s">
        <v>1922</v>
      </c>
      <c r="E75" s="1661">
        <v>25</v>
      </c>
      <c r="F75" s="1662">
        <v>1250</v>
      </c>
      <c r="G75" s="1662">
        <f t="shared" si="20"/>
        <v>1250</v>
      </c>
      <c r="H75" s="1662">
        <v>650</v>
      </c>
      <c r="I75" s="1662">
        <v>0</v>
      </c>
      <c r="J75" s="1662">
        <v>600</v>
      </c>
      <c r="K75" s="1662"/>
      <c r="L75" s="1663"/>
      <c r="M75" s="1664">
        <v>34751</v>
      </c>
      <c r="N75" s="1665">
        <v>38555</v>
      </c>
      <c r="O75" s="1663" t="s">
        <v>1910</v>
      </c>
      <c r="P75" s="1665"/>
      <c r="Q75" s="1663"/>
      <c r="R75" s="1662">
        <f t="shared" si="21"/>
        <v>0</v>
      </c>
      <c r="S75" s="1662">
        <v>0</v>
      </c>
      <c r="T75" s="1662">
        <v>0</v>
      </c>
      <c r="U75" s="1662">
        <v>0</v>
      </c>
      <c r="V75" s="1662">
        <f t="shared" si="22"/>
        <v>0</v>
      </c>
      <c r="W75" s="1662">
        <v>0</v>
      </c>
      <c r="X75" s="1662">
        <v>0</v>
      </c>
      <c r="Y75" s="1662">
        <v>0</v>
      </c>
      <c r="Z75" s="1663" t="s">
        <v>1761</v>
      </c>
      <c r="AA75" s="1681">
        <v>4</v>
      </c>
      <c r="AB75" s="1597"/>
      <c r="AC75" s="1597"/>
      <c r="AD75" s="1597"/>
      <c r="AE75" s="1597"/>
      <c r="AF75" s="1598"/>
      <c r="AG75" s="1576" t="str">
        <f t="shared" si="18"/>
        <v/>
      </c>
      <c r="AH75" s="1576"/>
    </row>
    <row r="76" spans="2:34" ht="35.5" customHeight="1">
      <c r="B76" s="1660"/>
      <c r="C76" s="1583" t="s">
        <v>1923</v>
      </c>
      <c r="D76" s="1583" t="s">
        <v>1924</v>
      </c>
      <c r="E76" s="1661">
        <v>16</v>
      </c>
      <c r="F76" s="1662">
        <v>1930</v>
      </c>
      <c r="G76" s="1662">
        <f t="shared" si="20"/>
        <v>1930</v>
      </c>
      <c r="H76" s="1662"/>
      <c r="I76" s="1662">
        <v>310</v>
      </c>
      <c r="J76" s="1662">
        <v>1620</v>
      </c>
      <c r="K76" s="1662"/>
      <c r="L76" s="1663"/>
      <c r="M76" s="1664">
        <v>34751</v>
      </c>
      <c r="N76" s="1665">
        <v>38555</v>
      </c>
      <c r="O76" s="1663" t="s">
        <v>1910</v>
      </c>
      <c r="P76" s="1665"/>
      <c r="Q76" s="1663"/>
      <c r="R76" s="1662">
        <f t="shared" si="21"/>
        <v>90</v>
      </c>
      <c r="S76" s="1662">
        <v>0</v>
      </c>
      <c r="T76" s="1662">
        <v>0</v>
      </c>
      <c r="U76" s="1662">
        <v>90</v>
      </c>
      <c r="V76" s="1662">
        <f t="shared" si="22"/>
        <v>0</v>
      </c>
      <c r="W76" s="1662">
        <v>0</v>
      </c>
      <c r="X76" s="1662">
        <v>0</v>
      </c>
      <c r="Y76" s="1662">
        <v>0</v>
      </c>
      <c r="Z76" s="1663" t="s">
        <v>1788</v>
      </c>
      <c r="AA76" s="1681">
        <v>2</v>
      </c>
      <c r="AB76" s="1597"/>
      <c r="AC76" s="1597"/>
      <c r="AD76" s="1597"/>
      <c r="AE76" s="1597"/>
      <c r="AF76" s="1598"/>
      <c r="AG76" s="1576" t="str">
        <f t="shared" si="18"/>
        <v/>
      </c>
      <c r="AH76" s="1576"/>
    </row>
    <row r="77" spans="2:34" ht="35.5" customHeight="1">
      <c r="B77" s="1660"/>
      <c r="C77" s="1583" t="s">
        <v>1925</v>
      </c>
      <c r="D77" s="1583" t="s">
        <v>1926</v>
      </c>
      <c r="E77" s="1661">
        <v>16</v>
      </c>
      <c r="F77" s="1662">
        <v>1230</v>
      </c>
      <c r="G77" s="1662">
        <f t="shared" si="20"/>
        <v>1230</v>
      </c>
      <c r="H77" s="1662">
        <v>780</v>
      </c>
      <c r="I77" s="1662">
        <v>0</v>
      </c>
      <c r="J77" s="1662">
        <v>450</v>
      </c>
      <c r="K77" s="1662"/>
      <c r="L77" s="1663"/>
      <c r="M77" s="1664">
        <v>34751</v>
      </c>
      <c r="N77" s="1665">
        <v>38555</v>
      </c>
      <c r="O77" s="1663" t="s">
        <v>1910</v>
      </c>
      <c r="P77" s="1665"/>
      <c r="Q77" s="1663"/>
      <c r="R77" s="1662">
        <f t="shared" si="21"/>
        <v>780</v>
      </c>
      <c r="S77" s="1662">
        <v>780</v>
      </c>
      <c r="T77" s="1662">
        <v>0</v>
      </c>
      <c r="U77" s="1662">
        <v>0</v>
      </c>
      <c r="V77" s="1662">
        <f t="shared" si="22"/>
        <v>0</v>
      </c>
      <c r="W77" s="1662">
        <v>0</v>
      </c>
      <c r="X77" s="1662">
        <v>0</v>
      </c>
      <c r="Y77" s="1662">
        <v>0</v>
      </c>
      <c r="Z77" s="1663" t="s">
        <v>1788</v>
      </c>
      <c r="AA77" s="1681">
        <v>2</v>
      </c>
      <c r="AB77" s="1597"/>
      <c r="AC77" s="1597"/>
      <c r="AD77" s="1597"/>
      <c r="AE77" s="1597"/>
      <c r="AF77" s="1598"/>
      <c r="AG77" s="1576" t="str">
        <f t="shared" si="18"/>
        <v/>
      </c>
      <c r="AH77" s="1576"/>
    </row>
    <row r="78" spans="2:34" ht="35.5" customHeight="1">
      <c r="B78" s="1660"/>
      <c r="C78" s="1169" t="s">
        <v>1927</v>
      </c>
      <c r="D78" s="1583" t="s">
        <v>1928</v>
      </c>
      <c r="E78" s="1661">
        <v>16</v>
      </c>
      <c r="F78" s="1662">
        <v>3330</v>
      </c>
      <c r="G78" s="1662">
        <f t="shared" si="20"/>
        <v>3330</v>
      </c>
      <c r="H78" s="1662">
        <v>1100</v>
      </c>
      <c r="I78" s="1662">
        <v>0</v>
      </c>
      <c r="J78" s="1662">
        <v>2230</v>
      </c>
      <c r="K78" s="1662"/>
      <c r="L78" s="1663"/>
      <c r="M78" s="1664">
        <v>34751</v>
      </c>
      <c r="N78" s="1665">
        <v>38555</v>
      </c>
      <c r="O78" s="1663" t="s">
        <v>1910</v>
      </c>
      <c r="P78" s="1665"/>
      <c r="Q78" s="1663"/>
      <c r="R78" s="1662">
        <f t="shared" si="21"/>
        <v>640</v>
      </c>
      <c r="S78" s="1662">
        <v>640</v>
      </c>
      <c r="T78" s="1662">
        <v>0</v>
      </c>
      <c r="U78" s="1662">
        <v>0</v>
      </c>
      <c r="V78" s="1662">
        <f t="shared" si="22"/>
        <v>0</v>
      </c>
      <c r="W78" s="1662">
        <v>0</v>
      </c>
      <c r="X78" s="1662">
        <v>0</v>
      </c>
      <c r="Y78" s="1662">
        <v>0</v>
      </c>
      <c r="Z78" s="1663" t="s">
        <v>1791</v>
      </c>
      <c r="AA78" s="1681">
        <v>2</v>
      </c>
      <c r="AB78" s="1597"/>
      <c r="AC78" s="1597"/>
      <c r="AD78" s="1597"/>
      <c r="AE78" s="1597"/>
      <c r="AF78" s="1598"/>
      <c r="AG78" s="1576" t="str">
        <f t="shared" si="18"/>
        <v/>
      </c>
      <c r="AH78" s="1576"/>
    </row>
    <row r="79" spans="2:34" ht="35.5" customHeight="1" thickBot="1">
      <c r="B79" s="1666"/>
      <c r="C79" s="1695" t="s">
        <v>1929</v>
      </c>
      <c r="D79" s="1666" t="s">
        <v>1930</v>
      </c>
      <c r="E79" s="1667">
        <v>16</v>
      </c>
      <c r="F79" s="1668">
        <v>2540</v>
      </c>
      <c r="G79" s="1668">
        <f t="shared" si="20"/>
        <v>2540</v>
      </c>
      <c r="H79" s="1668">
        <v>790</v>
      </c>
      <c r="I79" s="1668">
        <v>0</v>
      </c>
      <c r="J79" s="1668">
        <v>1750</v>
      </c>
      <c r="K79" s="1668"/>
      <c r="L79" s="1670"/>
      <c r="M79" s="1682">
        <v>34751</v>
      </c>
      <c r="N79" s="1683">
        <v>38555</v>
      </c>
      <c r="O79" s="1670" t="s">
        <v>1910</v>
      </c>
      <c r="P79" s="1683"/>
      <c r="Q79" s="1670"/>
      <c r="R79" s="1662">
        <f t="shared" si="21"/>
        <v>574</v>
      </c>
      <c r="S79" s="1668">
        <v>0</v>
      </c>
      <c r="T79" s="1668">
        <v>0</v>
      </c>
      <c r="U79" s="1668">
        <v>574</v>
      </c>
      <c r="V79" s="1662">
        <f t="shared" si="22"/>
        <v>0</v>
      </c>
      <c r="W79" s="1668">
        <v>0</v>
      </c>
      <c r="X79" s="1668">
        <v>0</v>
      </c>
      <c r="Y79" s="1668">
        <v>0</v>
      </c>
      <c r="Z79" s="1670" t="s">
        <v>1788</v>
      </c>
      <c r="AA79" s="1681">
        <v>2</v>
      </c>
      <c r="AB79" s="1597"/>
      <c r="AC79" s="1597"/>
      <c r="AD79" s="1597"/>
      <c r="AE79" s="1597"/>
      <c r="AF79" s="1598"/>
      <c r="AG79" s="1576" t="str">
        <f t="shared" si="18"/>
        <v/>
      </c>
      <c r="AH79" s="1576"/>
    </row>
    <row r="80" spans="2:34" ht="35.5" customHeight="1" thickTop="1" thickBot="1">
      <c r="B80" s="1666" t="s">
        <v>1208</v>
      </c>
      <c r="C80" s="1618"/>
      <c r="D80" s="1618">
        <f>COUNTA(D72:D79)</f>
        <v>8</v>
      </c>
      <c r="E80" s="1225"/>
      <c r="F80" s="1619"/>
      <c r="G80" s="1619">
        <f>SUM(G72:G79)</f>
        <v>15540</v>
      </c>
      <c r="H80" s="1619">
        <f>SUM(H72:H79)</f>
        <v>6860</v>
      </c>
      <c r="I80" s="1619">
        <f>SUM(I72:I79)</f>
        <v>310</v>
      </c>
      <c r="J80" s="1619">
        <f>SUM(J72:J79)</f>
        <v>8370</v>
      </c>
      <c r="K80" s="1619">
        <f>SUM(K72:K79)</f>
        <v>0</v>
      </c>
      <c r="L80" s="1650"/>
      <c r="M80" s="1620"/>
      <c r="N80" s="1621"/>
      <c r="O80" s="1650"/>
      <c r="P80" s="1621"/>
      <c r="Q80" s="1650"/>
      <c r="R80" s="1639">
        <f t="shared" ref="R80:Y80" si="23">SUM(R72:R79)</f>
        <v>5664</v>
      </c>
      <c r="S80" s="1619">
        <f t="shared" si="23"/>
        <v>4960</v>
      </c>
      <c r="T80" s="1619">
        <f t="shared" si="23"/>
        <v>0</v>
      </c>
      <c r="U80" s="1619">
        <f t="shared" si="23"/>
        <v>704</v>
      </c>
      <c r="V80" s="1639">
        <f t="shared" si="23"/>
        <v>0</v>
      </c>
      <c r="W80" s="1619">
        <f t="shared" si="23"/>
        <v>0</v>
      </c>
      <c r="X80" s="1619">
        <f t="shared" si="23"/>
        <v>0</v>
      </c>
      <c r="Y80" s="1619">
        <f t="shared" si="23"/>
        <v>0</v>
      </c>
      <c r="Z80" s="1650"/>
      <c r="AA80" s="1622"/>
      <c r="AB80" s="1597"/>
      <c r="AC80" s="1597"/>
      <c r="AD80" s="1597"/>
      <c r="AE80" s="1597"/>
      <c r="AF80" s="1598"/>
      <c r="AG80" s="1576" t="str">
        <f t="shared" si="18"/>
        <v/>
      </c>
      <c r="AH80" s="1576"/>
    </row>
    <row r="81" spans="2:34" ht="35.5" customHeight="1" thickTop="1" thickBot="1">
      <c r="B81" s="1617" t="s">
        <v>263</v>
      </c>
      <c r="C81" s="1618" t="s">
        <v>1931</v>
      </c>
      <c r="D81" s="1618">
        <f>D71+D80</f>
        <v>10</v>
      </c>
      <c r="E81" s="1225"/>
      <c r="F81" s="1225"/>
      <c r="G81" s="1619">
        <f>SUM(G80,G71)</f>
        <v>16982</v>
      </c>
      <c r="H81" s="1619">
        <f>SUM(H80,H71)</f>
        <v>7142</v>
      </c>
      <c r="I81" s="1619">
        <f>SUM(I80,I71)</f>
        <v>310</v>
      </c>
      <c r="J81" s="1619">
        <f>SUM(J80,J71)</f>
        <v>9530</v>
      </c>
      <c r="K81" s="1619">
        <f>SUM(K80,K71)</f>
        <v>0</v>
      </c>
      <c r="L81" s="1222"/>
      <c r="M81" s="1620"/>
      <c r="N81" s="1621"/>
      <c r="O81" s="1222"/>
      <c r="P81" s="1621"/>
      <c r="Q81" s="1222"/>
      <c r="R81" s="1619">
        <f t="shared" ref="R81:Y81" si="24">SUM(R80,R71)</f>
        <v>5946</v>
      </c>
      <c r="S81" s="1619">
        <f t="shared" si="24"/>
        <v>5242</v>
      </c>
      <c r="T81" s="1619">
        <f t="shared" si="24"/>
        <v>0</v>
      </c>
      <c r="U81" s="1619">
        <f t="shared" si="24"/>
        <v>704</v>
      </c>
      <c r="V81" s="1619">
        <f t="shared" si="24"/>
        <v>0</v>
      </c>
      <c r="W81" s="1619">
        <f t="shared" si="24"/>
        <v>0</v>
      </c>
      <c r="X81" s="1619">
        <f t="shared" si="24"/>
        <v>0</v>
      </c>
      <c r="Y81" s="1619">
        <f t="shared" si="24"/>
        <v>0</v>
      </c>
      <c r="Z81" s="1222"/>
      <c r="AA81" s="1622"/>
      <c r="AB81" s="1597"/>
      <c r="AC81" s="1597"/>
      <c r="AD81" s="1597"/>
      <c r="AE81" s="1597"/>
      <c r="AF81" s="1598"/>
      <c r="AG81" s="1576" t="str">
        <f t="shared" si="18"/>
        <v/>
      </c>
      <c r="AH81" s="1576"/>
    </row>
    <row r="82" spans="2:34" ht="35.5" customHeight="1" thickTop="1">
      <c r="B82" s="1576"/>
      <c r="C82" s="1576"/>
      <c r="D82" s="1576"/>
      <c r="E82" s="1624"/>
      <c r="F82" s="1624"/>
      <c r="G82" s="1677"/>
      <c r="H82" s="1677"/>
      <c r="I82" s="1677"/>
      <c r="J82" s="1677"/>
      <c r="K82" s="1677"/>
      <c r="L82" s="1625"/>
      <c r="M82" s="1626"/>
      <c r="N82" s="1626"/>
      <c r="O82" s="1625"/>
      <c r="P82" s="1626"/>
      <c r="Q82" s="1625"/>
      <c r="R82" s="1677"/>
      <c r="S82" s="1677"/>
      <c r="T82" s="1677"/>
      <c r="U82" s="1677"/>
      <c r="V82" s="1677"/>
      <c r="W82" s="1677"/>
      <c r="X82" s="1677"/>
      <c r="Y82" s="1677"/>
      <c r="Z82" s="1625"/>
      <c r="AA82" s="1625"/>
      <c r="AB82" s="1597"/>
      <c r="AC82" s="1597"/>
      <c r="AD82" s="1597"/>
      <c r="AE82" s="1597"/>
      <c r="AF82" s="1598"/>
      <c r="AH82" s="1576"/>
    </row>
    <row r="83" spans="2:34" ht="35.5" customHeight="1">
      <c r="B83" s="1696" t="s">
        <v>265</v>
      </c>
      <c r="C83" s="1169" t="s">
        <v>1932</v>
      </c>
      <c r="D83" s="1652" t="s">
        <v>1933</v>
      </c>
      <c r="E83" s="1653">
        <v>37</v>
      </c>
      <c r="F83" s="1654">
        <v>21810</v>
      </c>
      <c r="G83" s="1654">
        <f>SUM(H83:J83)</f>
        <v>12720</v>
      </c>
      <c r="H83" s="1654">
        <v>0</v>
      </c>
      <c r="I83" s="1654">
        <v>0</v>
      </c>
      <c r="J83" s="1654">
        <v>12720</v>
      </c>
      <c r="K83" s="1654"/>
      <c r="L83" s="1655"/>
      <c r="M83" s="1656">
        <v>34520</v>
      </c>
      <c r="N83" s="1657">
        <v>34520</v>
      </c>
      <c r="O83" s="1655" t="s">
        <v>1934</v>
      </c>
      <c r="P83" s="1657"/>
      <c r="Q83" s="1655"/>
      <c r="R83" s="1654">
        <f>SUM(S83:U83)</f>
        <v>10820</v>
      </c>
      <c r="S83" s="1654">
        <v>0</v>
      </c>
      <c r="T83" s="1654">
        <v>0</v>
      </c>
      <c r="U83" s="1654">
        <f>3720+7100</f>
        <v>10820</v>
      </c>
      <c r="V83" s="1654">
        <f>SUM(W83:Y83)</f>
        <v>0</v>
      </c>
      <c r="W83" s="1654">
        <v>0</v>
      </c>
      <c r="X83" s="1654">
        <v>0</v>
      </c>
      <c r="Y83" s="1654">
        <v>0</v>
      </c>
      <c r="Z83" s="1655" t="s">
        <v>1761</v>
      </c>
      <c r="AA83" s="1659" t="s">
        <v>1916</v>
      </c>
      <c r="AB83" s="1597"/>
      <c r="AC83" s="1597"/>
      <c r="AD83" s="1597"/>
      <c r="AE83" s="1597"/>
      <c r="AF83" s="1598"/>
      <c r="AG83" s="1576" t="str">
        <f t="shared" si="18"/>
        <v/>
      </c>
      <c r="AH83" s="1576"/>
    </row>
    <row r="84" spans="2:34" ht="35.5" customHeight="1">
      <c r="B84" s="1697"/>
      <c r="C84" s="1583" t="s">
        <v>1917</v>
      </c>
      <c r="D84" s="1583" t="s">
        <v>1935</v>
      </c>
      <c r="E84" s="1661">
        <v>21</v>
      </c>
      <c r="F84" s="1662">
        <v>7100</v>
      </c>
      <c r="G84" s="1662">
        <f>SUM(H84:J84)</f>
        <v>4170</v>
      </c>
      <c r="H84" s="1662">
        <v>0</v>
      </c>
      <c r="I84" s="1662">
        <v>0</v>
      </c>
      <c r="J84" s="1662">
        <v>4170</v>
      </c>
      <c r="K84" s="1662"/>
      <c r="L84" s="1663"/>
      <c r="M84" s="1664">
        <v>34520</v>
      </c>
      <c r="N84" s="1665">
        <v>41751</v>
      </c>
      <c r="O84" s="1663" t="s">
        <v>1936</v>
      </c>
      <c r="P84" s="1665"/>
      <c r="Q84" s="1663"/>
      <c r="R84" s="1662">
        <f>SUM(S84:U84)</f>
        <v>0</v>
      </c>
      <c r="S84" s="1662">
        <v>0</v>
      </c>
      <c r="T84" s="1662">
        <v>0</v>
      </c>
      <c r="U84" s="1662">
        <v>0</v>
      </c>
      <c r="V84" s="1662">
        <f>SUM(W84:Y84)</f>
        <v>480</v>
      </c>
      <c r="W84" s="1662">
        <v>0</v>
      </c>
      <c r="X84" s="1662">
        <v>0</v>
      </c>
      <c r="Y84" s="1662">
        <v>480</v>
      </c>
      <c r="Z84" s="1663" t="s">
        <v>1761</v>
      </c>
      <c r="AA84" s="1659">
        <v>4</v>
      </c>
      <c r="AB84" s="1597"/>
      <c r="AC84" s="1597"/>
      <c r="AD84" s="1597"/>
      <c r="AE84" s="1597"/>
      <c r="AF84" s="1598"/>
      <c r="AG84" s="1576" t="str">
        <f t="shared" si="18"/>
        <v/>
      </c>
      <c r="AH84" s="1576"/>
    </row>
    <row r="85" spans="2:34" ht="35.5" customHeight="1">
      <c r="B85" s="1660"/>
      <c r="C85" s="1583" t="s">
        <v>1937</v>
      </c>
      <c r="D85" s="1583" t="s">
        <v>1938</v>
      </c>
      <c r="E85" s="1661">
        <v>30</v>
      </c>
      <c r="F85" s="1662">
        <v>6120</v>
      </c>
      <c r="G85" s="1662">
        <f>SUM(H85:J85)</f>
        <v>6120</v>
      </c>
      <c r="H85" s="1662">
        <f>1740+150</f>
        <v>1890</v>
      </c>
      <c r="I85" s="1662">
        <f>1270-150</f>
        <v>1120</v>
      </c>
      <c r="J85" s="1662">
        <v>3110</v>
      </c>
      <c r="K85" s="1662"/>
      <c r="L85" s="1663"/>
      <c r="M85" s="1664">
        <v>23936</v>
      </c>
      <c r="N85" s="1665">
        <v>41751</v>
      </c>
      <c r="O85" s="1663" t="s">
        <v>1936</v>
      </c>
      <c r="P85" s="1665">
        <v>34520</v>
      </c>
      <c r="Q85" s="1663" t="s">
        <v>1934</v>
      </c>
      <c r="R85" s="1662">
        <f>SUM(S85:U85)</f>
        <v>4620</v>
      </c>
      <c r="S85" s="1662">
        <f>1740+150</f>
        <v>1890</v>
      </c>
      <c r="T85" s="1662">
        <f>1270-150</f>
        <v>1120</v>
      </c>
      <c r="U85" s="1662">
        <f>1610</f>
        <v>1610</v>
      </c>
      <c r="V85" s="1662">
        <f>SUM(W85:Y85)</f>
        <v>1200</v>
      </c>
      <c r="W85" s="1662">
        <v>0</v>
      </c>
      <c r="X85" s="1662">
        <v>0</v>
      </c>
      <c r="Y85" s="1662">
        <v>1200</v>
      </c>
      <c r="Z85" s="1663" t="s">
        <v>1761</v>
      </c>
      <c r="AA85" s="1659">
        <v>4</v>
      </c>
      <c r="AB85" s="1597"/>
      <c r="AC85" s="1597"/>
      <c r="AD85" s="1597"/>
      <c r="AE85" s="1597"/>
      <c r="AF85" s="1598"/>
      <c r="AG85" s="1576" t="str">
        <f t="shared" si="18"/>
        <v/>
      </c>
      <c r="AH85" s="1576"/>
    </row>
    <row r="86" spans="2:34" ht="35.5" customHeight="1">
      <c r="B86" s="1660"/>
      <c r="C86" s="1583" t="s">
        <v>1939</v>
      </c>
      <c r="D86" s="1583" t="s">
        <v>1940</v>
      </c>
      <c r="E86" s="1661">
        <v>20</v>
      </c>
      <c r="F86" s="1662">
        <v>8480</v>
      </c>
      <c r="G86" s="1662">
        <f>SUM(H86:J86)</f>
        <v>8480</v>
      </c>
      <c r="H86" s="1662">
        <v>1260</v>
      </c>
      <c r="I86" s="1662">
        <v>380</v>
      </c>
      <c r="J86" s="1662">
        <v>6840</v>
      </c>
      <c r="K86" s="1662"/>
      <c r="L86" s="1663"/>
      <c r="M86" s="1664">
        <v>23936</v>
      </c>
      <c r="N86" s="1665">
        <v>40967</v>
      </c>
      <c r="O86" s="1663" t="s">
        <v>1941</v>
      </c>
      <c r="P86" s="1665">
        <v>27569</v>
      </c>
      <c r="Q86" s="1663" t="s">
        <v>1942</v>
      </c>
      <c r="R86" s="1662">
        <f>SUM(S86:U86)</f>
        <v>1290</v>
      </c>
      <c r="S86" s="1662">
        <v>1170</v>
      </c>
      <c r="T86" s="1662">
        <v>70</v>
      </c>
      <c r="U86" s="1662">
        <v>50</v>
      </c>
      <c r="V86" s="1662">
        <f>SUM(W86:Y86)</f>
        <v>0</v>
      </c>
      <c r="W86" s="1662">
        <v>0</v>
      </c>
      <c r="X86" s="1662">
        <v>0</v>
      </c>
      <c r="Y86" s="1662">
        <v>0</v>
      </c>
      <c r="Z86" s="1663" t="s">
        <v>1757</v>
      </c>
      <c r="AA86" s="1659">
        <v>2</v>
      </c>
      <c r="AB86" s="1597"/>
      <c r="AC86" s="1597"/>
      <c r="AD86" s="1597"/>
      <c r="AE86" s="1597"/>
      <c r="AF86" s="1598"/>
      <c r="AG86" s="1576" t="str">
        <f t="shared" si="18"/>
        <v/>
      </c>
      <c r="AH86" s="1576"/>
    </row>
    <row r="87" spans="2:34" ht="35.5" customHeight="1">
      <c r="B87" s="1164"/>
      <c r="C87" s="1583" t="s">
        <v>1943</v>
      </c>
      <c r="D87" s="1583" t="s">
        <v>1944</v>
      </c>
      <c r="E87" s="1661">
        <v>21</v>
      </c>
      <c r="F87" s="1662">
        <v>12020</v>
      </c>
      <c r="G87" s="1662">
        <f>SUM(H87:J87)</f>
        <v>12020</v>
      </c>
      <c r="H87" s="1662">
        <f>1490+450</f>
        <v>1940</v>
      </c>
      <c r="I87" s="1662">
        <f>1800-450</f>
        <v>1350</v>
      </c>
      <c r="J87" s="1662">
        <v>8730</v>
      </c>
      <c r="K87" s="1662"/>
      <c r="L87" s="1663"/>
      <c r="M87" s="1664">
        <v>26023</v>
      </c>
      <c r="N87" s="1665">
        <v>40967</v>
      </c>
      <c r="O87" s="1663" t="s">
        <v>1941</v>
      </c>
      <c r="P87" s="1665">
        <v>27569</v>
      </c>
      <c r="Q87" s="1663" t="s">
        <v>1942</v>
      </c>
      <c r="R87" s="1662">
        <f>SUM(S87:U87)</f>
        <v>12020</v>
      </c>
      <c r="S87" s="1662">
        <f>1490+450</f>
        <v>1940</v>
      </c>
      <c r="T87" s="1662">
        <f>1800-450</f>
        <v>1350</v>
      </c>
      <c r="U87" s="1662">
        <v>8730</v>
      </c>
      <c r="V87" s="1662">
        <f>SUM(W87:Y87)</f>
        <v>0</v>
      </c>
      <c r="W87" s="1662">
        <v>0</v>
      </c>
      <c r="X87" s="1662">
        <v>0</v>
      </c>
      <c r="Y87" s="1662">
        <v>0</v>
      </c>
      <c r="Z87" s="1663" t="s">
        <v>1761</v>
      </c>
      <c r="AA87" s="1659">
        <v>4</v>
      </c>
      <c r="AB87" s="1597"/>
      <c r="AC87" s="1597"/>
      <c r="AD87" s="1597"/>
      <c r="AE87" s="1597"/>
      <c r="AF87" s="1598"/>
      <c r="AG87" s="1576">
        <f t="shared" si="18"/>
        <v>0</v>
      </c>
      <c r="AH87" s="1576"/>
    </row>
    <row r="88" spans="2:34" ht="35.5" customHeight="1">
      <c r="B88" s="1696" t="s">
        <v>265</v>
      </c>
      <c r="C88" s="1583" t="s">
        <v>1945</v>
      </c>
      <c r="D88" s="1583" t="s">
        <v>1946</v>
      </c>
      <c r="E88" s="1661">
        <v>16</v>
      </c>
      <c r="F88" s="1662">
        <v>3980</v>
      </c>
      <c r="G88" s="1662">
        <f t="shared" ref="G88:G105" si="25">SUM(H88:J88)</f>
        <v>3980</v>
      </c>
      <c r="H88" s="1662">
        <v>3950</v>
      </c>
      <c r="I88" s="1662">
        <v>0</v>
      </c>
      <c r="J88" s="1662">
        <v>30</v>
      </c>
      <c r="K88" s="1662"/>
      <c r="L88" s="1663"/>
      <c r="M88" s="1664">
        <v>22101</v>
      </c>
      <c r="N88" s="1665">
        <v>40967</v>
      </c>
      <c r="O88" s="1663" t="s">
        <v>1941</v>
      </c>
      <c r="P88" s="1665">
        <v>27569</v>
      </c>
      <c r="Q88" s="1663" t="s">
        <v>1942</v>
      </c>
      <c r="R88" s="1662">
        <f t="shared" ref="R88:R105" si="26">SUM(S88:U88)</f>
        <v>130</v>
      </c>
      <c r="S88" s="1662">
        <v>130</v>
      </c>
      <c r="T88" s="1662">
        <v>0</v>
      </c>
      <c r="U88" s="1662">
        <v>0</v>
      </c>
      <c r="V88" s="1662">
        <f t="shared" ref="V88:V105" si="27">SUM(W88:Y88)</f>
        <v>3850</v>
      </c>
      <c r="W88" s="1662">
        <v>3820</v>
      </c>
      <c r="X88" s="1662">
        <v>0</v>
      </c>
      <c r="Y88" s="1662">
        <v>30</v>
      </c>
      <c r="Z88" s="1663" t="s">
        <v>1791</v>
      </c>
      <c r="AA88" s="1659">
        <v>2</v>
      </c>
      <c r="AB88" s="1597"/>
      <c r="AC88" s="1597"/>
      <c r="AD88" s="1597"/>
      <c r="AE88" s="1597"/>
      <c r="AF88" s="1598"/>
      <c r="AG88" s="1576" t="str">
        <f t="shared" si="18"/>
        <v/>
      </c>
      <c r="AH88" s="1576"/>
    </row>
    <row r="89" spans="2:34" ht="35.5" customHeight="1">
      <c r="B89" s="1660"/>
      <c r="C89" s="1583" t="s">
        <v>1947</v>
      </c>
      <c r="D89" s="1583" t="s">
        <v>1948</v>
      </c>
      <c r="E89" s="1661">
        <v>16</v>
      </c>
      <c r="F89" s="1662">
        <v>180</v>
      </c>
      <c r="G89" s="1662">
        <f t="shared" si="25"/>
        <v>180</v>
      </c>
      <c r="H89" s="1662">
        <v>180</v>
      </c>
      <c r="I89" s="1662">
        <v>0</v>
      </c>
      <c r="J89" s="1662">
        <v>0</v>
      </c>
      <c r="K89" s="1662">
        <v>4800</v>
      </c>
      <c r="L89" s="1663" t="s">
        <v>1949</v>
      </c>
      <c r="M89" s="1664">
        <v>22101</v>
      </c>
      <c r="N89" s="1665">
        <v>40967</v>
      </c>
      <c r="O89" s="1663" t="s">
        <v>1941</v>
      </c>
      <c r="P89" s="1665">
        <v>27569</v>
      </c>
      <c r="Q89" s="1663" t="s">
        <v>1942</v>
      </c>
      <c r="R89" s="1662">
        <f t="shared" si="26"/>
        <v>180</v>
      </c>
      <c r="S89" s="1662">
        <v>180</v>
      </c>
      <c r="T89" s="1662">
        <v>0</v>
      </c>
      <c r="U89" s="1662">
        <v>0</v>
      </c>
      <c r="V89" s="1662">
        <f t="shared" si="27"/>
        <v>0</v>
      </c>
      <c r="W89" s="1662">
        <v>0</v>
      </c>
      <c r="X89" s="1662">
        <v>0</v>
      </c>
      <c r="Y89" s="1662">
        <v>0</v>
      </c>
      <c r="Z89" s="1663" t="s">
        <v>1757</v>
      </c>
      <c r="AA89" s="1659">
        <v>2</v>
      </c>
      <c r="AB89" s="1597"/>
      <c r="AC89" s="1597"/>
      <c r="AD89" s="1597"/>
      <c r="AE89" s="1597"/>
      <c r="AF89" s="1598"/>
      <c r="AG89" s="1576">
        <f t="shared" si="18"/>
        <v>0</v>
      </c>
      <c r="AH89" s="1576"/>
    </row>
    <row r="90" spans="2:34" ht="35.5" customHeight="1">
      <c r="B90" s="1660"/>
      <c r="C90" s="1583" t="s">
        <v>1950</v>
      </c>
      <c r="D90" s="1583" t="s">
        <v>1951</v>
      </c>
      <c r="E90" s="1661">
        <v>16</v>
      </c>
      <c r="F90" s="1662">
        <v>8510</v>
      </c>
      <c r="G90" s="1662">
        <f t="shared" si="25"/>
        <v>8510</v>
      </c>
      <c r="H90" s="1662">
        <f>3020+380</f>
        <v>3400</v>
      </c>
      <c r="I90" s="1662">
        <f>800-380</f>
        <v>420</v>
      </c>
      <c r="J90" s="1662">
        <v>4690</v>
      </c>
      <c r="K90" s="1662"/>
      <c r="L90" s="1663"/>
      <c r="M90" s="1664">
        <v>23936</v>
      </c>
      <c r="N90" s="1665">
        <v>40967</v>
      </c>
      <c r="O90" s="1663" t="s">
        <v>1941</v>
      </c>
      <c r="P90" s="1665">
        <v>27569</v>
      </c>
      <c r="Q90" s="1663" t="s">
        <v>1942</v>
      </c>
      <c r="R90" s="1662">
        <f t="shared" si="26"/>
        <v>4630</v>
      </c>
      <c r="S90" s="1662">
        <f>1210+200</f>
        <v>1410</v>
      </c>
      <c r="T90" s="1662">
        <f>450-200</f>
        <v>250</v>
      </c>
      <c r="U90" s="1662">
        <v>2970</v>
      </c>
      <c r="V90" s="1662">
        <f t="shared" si="27"/>
        <v>570</v>
      </c>
      <c r="W90" s="1662">
        <v>400</v>
      </c>
      <c r="X90" s="1662">
        <v>170</v>
      </c>
      <c r="Y90" s="1662">
        <v>0</v>
      </c>
      <c r="Z90" s="1663" t="s">
        <v>1757</v>
      </c>
      <c r="AA90" s="1659">
        <v>2</v>
      </c>
      <c r="AB90" s="1597"/>
      <c r="AC90" s="1597"/>
      <c r="AD90" s="1597"/>
      <c r="AE90" s="1597"/>
      <c r="AF90" s="1598"/>
      <c r="AG90" s="1576" t="str">
        <f t="shared" si="18"/>
        <v/>
      </c>
      <c r="AH90" s="1576"/>
    </row>
    <row r="91" spans="2:34" ht="35.5" customHeight="1">
      <c r="B91" s="1660"/>
      <c r="C91" s="1583" t="s">
        <v>1923</v>
      </c>
      <c r="D91" s="1583" t="s">
        <v>1952</v>
      </c>
      <c r="E91" s="1661">
        <v>16</v>
      </c>
      <c r="F91" s="1662">
        <v>2900</v>
      </c>
      <c r="G91" s="1662">
        <f t="shared" si="25"/>
        <v>2900</v>
      </c>
      <c r="H91" s="1662">
        <v>1540</v>
      </c>
      <c r="I91" s="1662">
        <f>460+60-400</f>
        <v>120</v>
      </c>
      <c r="J91" s="1662">
        <v>1240</v>
      </c>
      <c r="K91" s="1662"/>
      <c r="L91" s="1663"/>
      <c r="M91" s="1664">
        <v>23936</v>
      </c>
      <c r="N91" s="1665">
        <v>40967</v>
      </c>
      <c r="O91" s="1663" t="s">
        <v>1941</v>
      </c>
      <c r="P91" s="1665">
        <v>27569</v>
      </c>
      <c r="Q91" s="1663" t="s">
        <v>1942</v>
      </c>
      <c r="R91" s="1662">
        <f t="shared" si="26"/>
        <v>2180</v>
      </c>
      <c r="S91" s="1662">
        <v>1310</v>
      </c>
      <c r="T91" s="1662">
        <v>120</v>
      </c>
      <c r="U91" s="1662">
        <v>750</v>
      </c>
      <c r="V91" s="1662">
        <f t="shared" si="27"/>
        <v>0</v>
      </c>
      <c r="W91" s="1662">
        <v>0</v>
      </c>
      <c r="X91" s="1662">
        <v>0</v>
      </c>
      <c r="Y91" s="1662">
        <v>0</v>
      </c>
      <c r="Z91" s="1663" t="s">
        <v>1757</v>
      </c>
      <c r="AA91" s="1659">
        <v>2</v>
      </c>
      <c r="AB91" s="1597"/>
      <c r="AC91" s="1597"/>
      <c r="AD91" s="1597"/>
      <c r="AE91" s="1597"/>
      <c r="AF91" s="1598"/>
      <c r="AG91" s="1576" t="str">
        <f t="shared" si="18"/>
        <v/>
      </c>
      <c r="AH91" s="1576"/>
    </row>
    <row r="92" spans="2:34" ht="35.5" customHeight="1">
      <c r="B92" s="1660"/>
      <c r="C92" s="1583" t="s">
        <v>1953</v>
      </c>
      <c r="D92" s="1583" t="s">
        <v>1954</v>
      </c>
      <c r="E92" s="1661">
        <v>18</v>
      </c>
      <c r="F92" s="1662">
        <v>1020</v>
      </c>
      <c r="G92" s="1662">
        <f t="shared" si="25"/>
        <v>1020</v>
      </c>
      <c r="H92" s="1662">
        <v>1020</v>
      </c>
      <c r="I92" s="1662">
        <v>0</v>
      </c>
      <c r="J92" s="1662">
        <v>0</v>
      </c>
      <c r="K92" s="1662"/>
      <c r="L92" s="1663"/>
      <c r="M92" s="1664">
        <v>22101</v>
      </c>
      <c r="N92" s="1665">
        <v>40967</v>
      </c>
      <c r="O92" s="1663" t="s">
        <v>1941</v>
      </c>
      <c r="P92" s="1665">
        <v>34520</v>
      </c>
      <c r="Q92" s="1663" t="s">
        <v>1934</v>
      </c>
      <c r="R92" s="1662">
        <f t="shared" si="26"/>
        <v>400</v>
      </c>
      <c r="S92" s="1662">
        <v>400</v>
      </c>
      <c r="T92" s="1662">
        <v>0</v>
      </c>
      <c r="U92" s="1662">
        <v>0</v>
      </c>
      <c r="V92" s="1662">
        <f t="shared" si="27"/>
        <v>620</v>
      </c>
      <c r="W92" s="1662">
        <v>620</v>
      </c>
      <c r="X92" s="1662">
        <v>0</v>
      </c>
      <c r="Y92" s="1662">
        <v>0</v>
      </c>
      <c r="Z92" s="1663" t="s">
        <v>1791</v>
      </c>
      <c r="AA92" s="1659">
        <v>2</v>
      </c>
      <c r="AB92" s="1597"/>
      <c r="AC92" s="1597"/>
      <c r="AD92" s="1597"/>
      <c r="AE92" s="1597"/>
      <c r="AF92" s="1598"/>
      <c r="AG92" s="1576" t="str">
        <f t="shared" si="18"/>
        <v/>
      </c>
      <c r="AH92" s="1576"/>
    </row>
    <row r="93" spans="2:34" ht="35.5" customHeight="1">
      <c r="B93" s="1660"/>
      <c r="C93" s="1583" t="s">
        <v>1833</v>
      </c>
      <c r="D93" s="1583" t="s">
        <v>1955</v>
      </c>
      <c r="E93" s="1661">
        <v>12</v>
      </c>
      <c r="F93" s="1662">
        <v>4920</v>
      </c>
      <c r="G93" s="1662">
        <f t="shared" si="25"/>
        <v>4920</v>
      </c>
      <c r="H93" s="1662">
        <f>2370+980</f>
        <v>3350</v>
      </c>
      <c r="I93" s="1662">
        <f>1280-980</f>
        <v>300</v>
      </c>
      <c r="J93" s="1662">
        <f>1270</f>
        <v>1270</v>
      </c>
      <c r="K93" s="1662"/>
      <c r="L93" s="1663"/>
      <c r="M93" s="1664">
        <v>22101</v>
      </c>
      <c r="N93" s="1665">
        <v>41751</v>
      </c>
      <c r="O93" s="1663" t="s">
        <v>1936</v>
      </c>
      <c r="P93" s="1665">
        <v>34520</v>
      </c>
      <c r="Q93" s="1663" t="s">
        <v>1934</v>
      </c>
      <c r="R93" s="1662">
        <f t="shared" si="26"/>
        <v>0</v>
      </c>
      <c r="S93" s="1662">
        <v>0</v>
      </c>
      <c r="T93" s="1662">
        <v>0</v>
      </c>
      <c r="U93" s="1662">
        <v>0</v>
      </c>
      <c r="V93" s="1662">
        <f t="shared" si="27"/>
        <v>4920</v>
      </c>
      <c r="W93" s="1662">
        <f>2370+980</f>
        <v>3350</v>
      </c>
      <c r="X93" s="1662">
        <f>1280-980</f>
        <v>300</v>
      </c>
      <c r="Y93" s="1662">
        <f>1270</f>
        <v>1270</v>
      </c>
      <c r="Z93" s="1663" t="s">
        <v>1791</v>
      </c>
      <c r="AA93" s="1659">
        <v>2</v>
      </c>
      <c r="AB93" s="1597"/>
      <c r="AC93" s="1597"/>
      <c r="AD93" s="1597"/>
      <c r="AE93" s="1597"/>
      <c r="AF93" s="1598"/>
      <c r="AG93" s="1576" t="str">
        <f t="shared" si="18"/>
        <v/>
      </c>
      <c r="AH93" s="1576"/>
    </row>
    <row r="94" spans="2:34" ht="35.5" customHeight="1">
      <c r="B94" s="1660"/>
      <c r="C94" s="1583" t="s">
        <v>1956</v>
      </c>
      <c r="D94" s="1583" t="s">
        <v>1957</v>
      </c>
      <c r="E94" s="1661">
        <v>12</v>
      </c>
      <c r="F94" s="1662">
        <v>600</v>
      </c>
      <c r="G94" s="1662">
        <f t="shared" si="25"/>
        <v>600</v>
      </c>
      <c r="H94" s="1662">
        <v>0</v>
      </c>
      <c r="I94" s="1662">
        <v>0</v>
      </c>
      <c r="J94" s="1662">
        <v>600</v>
      </c>
      <c r="K94" s="1662"/>
      <c r="L94" s="1663"/>
      <c r="M94" s="1664">
        <v>22101</v>
      </c>
      <c r="N94" s="1665">
        <v>40967</v>
      </c>
      <c r="O94" s="1663" t="s">
        <v>1941</v>
      </c>
      <c r="P94" s="1665">
        <v>40967</v>
      </c>
      <c r="Q94" s="1663" t="s">
        <v>1941</v>
      </c>
      <c r="R94" s="1662">
        <f t="shared" si="26"/>
        <v>0</v>
      </c>
      <c r="S94" s="1662">
        <v>0</v>
      </c>
      <c r="T94" s="1662">
        <v>0</v>
      </c>
      <c r="U94" s="1662">
        <v>0</v>
      </c>
      <c r="V94" s="1662">
        <f t="shared" si="27"/>
        <v>600</v>
      </c>
      <c r="W94" s="1662">
        <v>0</v>
      </c>
      <c r="X94" s="1662">
        <v>0</v>
      </c>
      <c r="Y94" s="1662">
        <v>600</v>
      </c>
      <c r="Z94" s="1663" t="s">
        <v>1791</v>
      </c>
      <c r="AA94" s="1659">
        <v>2</v>
      </c>
      <c r="AB94" s="1597"/>
      <c r="AC94" s="1597"/>
      <c r="AD94" s="1597"/>
      <c r="AE94" s="1597"/>
      <c r="AF94" s="1598"/>
      <c r="AG94" s="1576" t="str">
        <f t="shared" si="18"/>
        <v/>
      </c>
      <c r="AH94" s="1576"/>
    </row>
    <row r="95" spans="2:34" ht="35.5" customHeight="1">
      <c r="B95" s="1660"/>
      <c r="C95" s="1583" t="s">
        <v>1958</v>
      </c>
      <c r="D95" s="1583" t="s">
        <v>1959</v>
      </c>
      <c r="E95" s="1661">
        <v>16</v>
      </c>
      <c r="F95" s="1662">
        <v>2970</v>
      </c>
      <c r="G95" s="1662">
        <f t="shared" si="25"/>
        <v>2970</v>
      </c>
      <c r="H95" s="1662">
        <v>0</v>
      </c>
      <c r="I95" s="1662">
        <v>2150</v>
      </c>
      <c r="J95" s="1662">
        <v>820</v>
      </c>
      <c r="K95" s="1662"/>
      <c r="L95" s="1663"/>
      <c r="M95" s="1664">
        <v>30274</v>
      </c>
      <c r="N95" s="1665">
        <v>40967</v>
      </c>
      <c r="O95" s="1663" t="s">
        <v>1941</v>
      </c>
      <c r="P95" s="1665"/>
      <c r="Q95" s="1663"/>
      <c r="R95" s="1662">
        <f t="shared" si="26"/>
        <v>2440</v>
      </c>
      <c r="S95" s="1662">
        <v>0</v>
      </c>
      <c r="T95" s="1662">
        <v>1950</v>
      </c>
      <c r="U95" s="1662">
        <v>490</v>
      </c>
      <c r="V95" s="1662">
        <f t="shared" si="27"/>
        <v>0</v>
      </c>
      <c r="W95" s="1662">
        <v>0</v>
      </c>
      <c r="X95" s="1662">
        <v>0</v>
      </c>
      <c r="Y95" s="1662">
        <v>0</v>
      </c>
      <c r="Z95" s="1663" t="s">
        <v>1757</v>
      </c>
      <c r="AA95" s="1659">
        <v>2</v>
      </c>
      <c r="AB95" s="1597"/>
      <c r="AC95" s="1597"/>
      <c r="AD95" s="1597"/>
      <c r="AE95" s="1597"/>
      <c r="AF95" s="1598"/>
      <c r="AG95" s="1576" t="str">
        <f t="shared" si="18"/>
        <v/>
      </c>
      <c r="AH95" s="1576"/>
    </row>
    <row r="96" spans="2:34" ht="35.5" customHeight="1">
      <c r="B96" s="1660"/>
      <c r="C96" s="1583" t="s">
        <v>1960</v>
      </c>
      <c r="D96" s="1583" t="s">
        <v>1961</v>
      </c>
      <c r="E96" s="1661">
        <v>25</v>
      </c>
      <c r="F96" s="1662">
        <v>7240</v>
      </c>
      <c r="G96" s="1662">
        <f t="shared" si="25"/>
        <v>7240</v>
      </c>
      <c r="H96" s="1662">
        <v>520</v>
      </c>
      <c r="I96" s="1662">
        <v>210</v>
      </c>
      <c r="J96" s="1662">
        <v>6510</v>
      </c>
      <c r="K96" s="1662"/>
      <c r="L96" s="1663"/>
      <c r="M96" s="1664">
        <v>34520</v>
      </c>
      <c r="N96" s="1665">
        <v>40967</v>
      </c>
      <c r="O96" s="1663" t="s">
        <v>1941</v>
      </c>
      <c r="P96" s="1665"/>
      <c r="Q96" s="1663"/>
      <c r="R96" s="1662">
        <f t="shared" si="26"/>
        <v>2260</v>
      </c>
      <c r="S96" s="1662">
        <v>0</v>
      </c>
      <c r="T96" s="1662">
        <v>0</v>
      </c>
      <c r="U96" s="1662">
        <v>2260</v>
      </c>
      <c r="V96" s="1662">
        <f t="shared" si="27"/>
        <v>0</v>
      </c>
      <c r="W96" s="1662">
        <v>0</v>
      </c>
      <c r="X96" s="1662">
        <v>0</v>
      </c>
      <c r="Y96" s="1662">
        <v>0</v>
      </c>
      <c r="Z96" s="1663" t="s">
        <v>1761</v>
      </c>
      <c r="AA96" s="1659">
        <v>4</v>
      </c>
      <c r="AB96" s="1597"/>
      <c r="AC96" s="1597"/>
      <c r="AD96" s="1597"/>
      <c r="AE96" s="1597"/>
      <c r="AF96" s="1598"/>
      <c r="AG96" s="1576" t="str">
        <f t="shared" si="18"/>
        <v/>
      </c>
      <c r="AH96" s="1576"/>
    </row>
    <row r="97" spans="2:34" ht="35.5" customHeight="1">
      <c r="B97" s="1660"/>
      <c r="C97" s="1583" t="s">
        <v>1962</v>
      </c>
      <c r="D97" s="1583" t="s">
        <v>1963</v>
      </c>
      <c r="E97" s="1661">
        <v>25</v>
      </c>
      <c r="F97" s="1662">
        <v>1750</v>
      </c>
      <c r="G97" s="1662">
        <f t="shared" si="25"/>
        <v>1750</v>
      </c>
      <c r="H97" s="1662">
        <v>0</v>
      </c>
      <c r="I97" s="1662">
        <v>0</v>
      </c>
      <c r="J97" s="1662">
        <v>1750</v>
      </c>
      <c r="K97" s="1662"/>
      <c r="L97" s="1663"/>
      <c r="M97" s="1664">
        <v>34520</v>
      </c>
      <c r="N97" s="1665">
        <v>40967</v>
      </c>
      <c r="O97" s="1663" t="s">
        <v>1941</v>
      </c>
      <c r="P97" s="1665"/>
      <c r="Q97" s="1663"/>
      <c r="R97" s="1662">
        <f t="shared" si="26"/>
        <v>1750</v>
      </c>
      <c r="S97" s="1662">
        <v>0</v>
      </c>
      <c r="T97" s="1662">
        <v>0</v>
      </c>
      <c r="U97" s="1662">
        <v>1750</v>
      </c>
      <c r="V97" s="1662">
        <f t="shared" si="27"/>
        <v>0</v>
      </c>
      <c r="W97" s="1662">
        <v>0</v>
      </c>
      <c r="X97" s="1662">
        <v>0</v>
      </c>
      <c r="Y97" s="1662">
        <v>0</v>
      </c>
      <c r="Z97" s="1663" t="s">
        <v>1757</v>
      </c>
      <c r="AA97" s="1659">
        <v>4</v>
      </c>
      <c r="AB97" s="1597"/>
      <c r="AC97" s="1597"/>
      <c r="AD97" s="1597"/>
      <c r="AE97" s="1597"/>
      <c r="AF97" s="1598"/>
      <c r="AG97" s="1576">
        <f t="shared" si="18"/>
        <v>0</v>
      </c>
      <c r="AH97" s="1576"/>
    </row>
    <row r="98" spans="2:34" ht="35.5" customHeight="1">
      <c r="B98" s="1660"/>
      <c r="C98" s="1583" t="s">
        <v>1964</v>
      </c>
      <c r="D98" s="1583" t="s">
        <v>1965</v>
      </c>
      <c r="E98" s="1661">
        <v>16</v>
      </c>
      <c r="F98" s="1662">
        <v>1440</v>
      </c>
      <c r="G98" s="1662">
        <f t="shared" si="25"/>
        <v>1440</v>
      </c>
      <c r="H98" s="1662">
        <v>130</v>
      </c>
      <c r="I98" s="1662">
        <v>0</v>
      </c>
      <c r="J98" s="1662">
        <v>1310</v>
      </c>
      <c r="K98" s="1662"/>
      <c r="L98" s="1663"/>
      <c r="M98" s="1664">
        <v>34520</v>
      </c>
      <c r="N98" s="1665">
        <v>40967</v>
      </c>
      <c r="O98" s="1663" t="s">
        <v>1941</v>
      </c>
      <c r="P98" s="1665"/>
      <c r="Q98" s="1663"/>
      <c r="R98" s="1662">
        <f t="shared" si="26"/>
        <v>0</v>
      </c>
      <c r="S98" s="1662">
        <v>0</v>
      </c>
      <c r="T98" s="1662">
        <v>0</v>
      </c>
      <c r="U98" s="1662">
        <v>0</v>
      </c>
      <c r="V98" s="1662">
        <f t="shared" si="27"/>
        <v>1440</v>
      </c>
      <c r="W98" s="1662">
        <v>130</v>
      </c>
      <c r="X98" s="1662">
        <v>0</v>
      </c>
      <c r="Y98" s="1662">
        <v>1310</v>
      </c>
      <c r="Z98" s="1663" t="s">
        <v>1791</v>
      </c>
      <c r="AA98" s="1659">
        <v>2</v>
      </c>
      <c r="AB98" s="1597"/>
      <c r="AC98" s="1597"/>
      <c r="AD98" s="1597"/>
      <c r="AE98" s="1597"/>
      <c r="AF98" s="1598"/>
      <c r="AG98" s="1576" t="str">
        <f t="shared" si="18"/>
        <v/>
      </c>
      <c r="AH98" s="1576"/>
    </row>
    <row r="99" spans="2:34" ht="35.5" customHeight="1">
      <c r="B99" s="1660"/>
      <c r="C99" s="1583" t="s">
        <v>1966</v>
      </c>
      <c r="D99" s="1583" t="s">
        <v>1967</v>
      </c>
      <c r="E99" s="1661">
        <v>16</v>
      </c>
      <c r="F99" s="1662">
        <v>1250</v>
      </c>
      <c r="G99" s="1662">
        <f t="shared" si="25"/>
        <v>1250</v>
      </c>
      <c r="H99" s="1662">
        <v>0</v>
      </c>
      <c r="I99" s="1662">
        <v>0</v>
      </c>
      <c r="J99" s="1662">
        <v>1250</v>
      </c>
      <c r="K99" s="1662"/>
      <c r="L99" s="1663"/>
      <c r="M99" s="1664">
        <v>34520</v>
      </c>
      <c r="N99" s="1665">
        <v>40967</v>
      </c>
      <c r="O99" s="1663" t="s">
        <v>1941</v>
      </c>
      <c r="P99" s="1665"/>
      <c r="Q99" s="1663"/>
      <c r="R99" s="1662">
        <f t="shared" si="26"/>
        <v>0</v>
      </c>
      <c r="S99" s="1662">
        <v>0</v>
      </c>
      <c r="T99" s="1662">
        <v>0</v>
      </c>
      <c r="U99" s="1662">
        <v>0</v>
      </c>
      <c r="V99" s="1662">
        <f t="shared" si="27"/>
        <v>770</v>
      </c>
      <c r="W99" s="1662">
        <v>0</v>
      </c>
      <c r="X99" s="1662">
        <v>0</v>
      </c>
      <c r="Y99" s="1662">
        <v>770</v>
      </c>
      <c r="Z99" s="1663" t="s">
        <v>1757</v>
      </c>
      <c r="AA99" s="1659">
        <v>2</v>
      </c>
      <c r="AB99" s="1597"/>
      <c r="AC99" s="1597"/>
      <c r="AD99" s="1597"/>
      <c r="AE99" s="1597"/>
      <c r="AF99" s="1598"/>
      <c r="AG99" s="1576" t="str">
        <f t="shared" si="18"/>
        <v/>
      </c>
      <c r="AH99" s="1576"/>
    </row>
    <row r="100" spans="2:34" ht="35.5" customHeight="1">
      <c r="B100" s="1660"/>
      <c r="C100" s="1583" t="s">
        <v>1968</v>
      </c>
      <c r="D100" s="1583" t="s">
        <v>1969</v>
      </c>
      <c r="E100" s="1661">
        <v>16</v>
      </c>
      <c r="F100" s="1662">
        <v>570</v>
      </c>
      <c r="G100" s="1662">
        <f t="shared" si="25"/>
        <v>570</v>
      </c>
      <c r="H100" s="1662">
        <v>0</v>
      </c>
      <c r="I100" s="1662">
        <v>0</v>
      </c>
      <c r="J100" s="1662">
        <v>570</v>
      </c>
      <c r="K100" s="1662"/>
      <c r="L100" s="1663"/>
      <c r="M100" s="1664">
        <v>34520</v>
      </c>
      <c r="N100" s="1665">
        <v>40967</v>
      </c>
      <c r="O100" s="1663" t="s">
        <v>1941</v>
      </c>
      <c r="P100" s="1665"/>
      <c r="Q100" s="1663"/>
      <c r="R100" s="1662">
        <f t="shared" si="26"/>
        <v>0</v>
      </c>
      <c r="S100" s="1662">
        <v>0</v>
      </c>
      <c r="T100" s="1662">
        <v>0</v>
      </c>
      <c r="U100" s="1662">
        <v>0</v>
      </c>
      <c r="V100" s="1662">
        <f t="shared" si="27"/>
        <v>0</v>
      </c>
      <c r="W100" s="1662">
        <v>0</v>
      </c>
      <c r="X100" s="1662">
        <v>0</v>
      </c>
      <c r="Y100" s="1662">
        <v>0</v>
      </c>
      <c r="Z100" s="1663" t="s">
        <v>1757</v>
      </c>
      <c r="AA100" s="1659">
        <v>2</v>
      </c>
      <c r="AB100" s="1597"/>
      <c r="AC100" s="1597"/>
      <c r="AD100" s="1597"/>
      <c r="AE100" s="1597"/>
      <c r="AF100" s="1598"/>
      <c r="AG100" s="1576" t="str">
        <f t="shared" si="18"/>
        <v/>
      </c>
      <c r="AH100" s="1576"/>
    </row>
    <row r="101" spans="2:34" ht="35.5" customHeight="1">
      <c r="B101" s="1660"/>
      <c r="C101" s="1583" t="s">
        <v>1970</v>
      </c>
      <c r="D101" s="1583" t="s">
        <v>1971</v>
      </c>
      <c r="E101" s="1661">
        <v>16</v>
      </c>
      <c r="F101" s="1662">
        <v>3010</v>
      </c>
      <c r="G101" s="1662">
        <f t="shared" si="25"/>
        <v>3010</v>
      </c>
      <c r="H101" s="1662">
        <v>0</v>
      </c>
      <c r="I101" s="1662">
        <v>0</v>
      </c>
      <c r="J101" s="1662">
        <v>3010</v>
      </c>
      <c r="K101" s="1662"/>
      <c r="L101" s="1663"/>
      <c r="M101" s="1664">
        <v>34520</v>
      </c>
      <c r="N101" s="1665">
        <v>40967</v>
      </c>
      <c r="O101" s="1663" t="s">
        <v>1941</v>
      </c>
      <c r="P101" s="1665">
        <v>40967</v>
      </c>
      <c r="Q101" s="1663" t="s">
        <v>1941</v>
      </c>
      <c r="R101" s="1662">
        <f t="shared" si="26"/>
        <v>0</v>
      </c>
      <c r="S101" s="1662">
        <v>0</v>
      </c>
      <c r="T101" s="1662">
        <v>0</v>
      </c>
      <c r="U101" s="1662">
        <v>0</v>
      </c>
      <c r="V101" s="1662">
        <f t="shared" si="27"/>
        <v>0</v>
      </c>
      <c r="W101" s="1662">
        <v>0</v>
      </c>
      <c r="X101" s="1662">
        <v>0</v>
      </c>
      <c r="Y101" s="1662">
        <v>0</v>
      </c>
      <c r="Z101" s="1663" t="s">
        <v>1757</v>
      </c>
      <c r="AA101" s="1659">
        <v>2</v>
      </c>
      <c r="AB101" s="1597"/>
      <c r="AC101" s="1597"/>
      <c r="AD101" s="1597"/>
      <c r="AE101" s="1597"/>
      <c r="AF101" s="1598"/>
      <c r="AG101" s="1576" t="str">
        <f t="shared" si="18"/>
        <v/>
      </c>
      <c r="AH101" s="1576"/>
    </row>
    <row r="102" spans="2:34" ht="35.5" customHeight="1">
      <c r="B102" s="1660"/>
      <c r="C102" s="1583" t="s">
        <v>1972</v>
      </c>
      <c r="D102" s="1583" t="s">
        <v>1973</v>
      </c>
      <c r="E102" s="1661">
        <v>18</v>
      </c>
      <c r="F102" s="1662">
        <v>2120</v>
      </c>
      <c r="G102" s="1662">
        <f t="shared" si="25"/>
        <v>2120</v>
      </c>
      <c r="H102" s="1662">
        <v>0</v>
      </c>
      <c r="I102" s="1662">
        <v>800</v>
      </c>
      <c r="J102" s="1662">
        <v>1320</v>
      </c>
      <c r="K102" s="1662"/>
      <c r="L102" s="1663"/>
      <c r="M102" s="1664">
        <v>35748</v>
      </c>
      <c r="N102" s="1665">
        <v>40967</v>
      </c>
      <c r="O102" s="1663" t="s">
        <v>1941</v>
      </c>
      <c r="P102" s="1665"/>
      <c r="Q102" s="1663"/>
      <c r="R102" s="1662">
        <f t="shared" si="26"/>
        <v>1210</v>
      </c>
      <c r="S102" s="1662">
        <v>0</v>
      </c>
      <c r="T102" s="1662">
        <v>800</v>
      </c>
      <c r="U102" s="1662">
        <v>410</v>
      </c>
      <c r="V102" s="1662">
        <f t="shared" si="27"/>
        <v>0</v>
      </c>
      <c r="W102" s="1662">
        <v>0</v>
      </c>
      <c r="X102" s="1662">
        <v>0</v>
      </c>
      <c r="Y102" s="1662">
        <v>0</v>
      </c>
      <c r="Z102" s="1663" t="s">
        <v>1757</v>
      </c>
      <c r="AA102" s="1659">
        <v>2</v>
      </c>
      <c r="AB102" s="1597"/>
      <c r="AC102" s="1597"/>
      <c r="AD102" s="1597"/>
      <c r="AE102" s="1597"/>
      <c r="AF102" s="1598"/>
      <c r="AG102" s="1576" t="str">
        <f t="shared" si="18"/>
        <v/>
      </c>
      <c r="AH102" s="1576"/>
    </row>
    <row r="103" spans="2:34" ht="35.5" customHeight="1">
      <c r="B103" s="1660"/>
      <c r="C103" s="1583" t="s">
        <v>1974</v>
      </c>
      <c r="D103" s="1583" t="s">
        <v>1975</v>
      </c>
      <c r="E103" s="1661">
        <v>12</v>
      </c>
      <c r="F103" s="1662">
        <v>3920</v>
      </c>
      <c r="G103" s="1662">
        <f t="shared" si="25"/>
        <v>3920</v>
      </c>
      <c r="H103" s="1662">
        <v>3630</v>
      </c>
      <c r="I103" s="1662">
        <v>0</v>
      </c>
      <c r="J103" s="1662">
        <v>290</v>
      </c>
      <c r="K103" s="1662"/>
      <c r="L103" s="1663"/>
      <c r="M103" s="1656">
        <v>40967</v>
      </c>
      <c r="N103" s="1665">
        <v>40967</v>
      </c>
      <c r="O103" s="1663" t="s">
        <v>1976</v>
      </c>
      <c r="P103" s="1665"/>
      <c r="Q103" s="1663"/>
      <c r="R103" s="1662">
        <f t="shared" si="26"/>
        <v>740</v>
      </c>
      <c r="S103" s="1662">
        <v>740</v>
      </c>
      <c r="T103" s="1662">
        <v>0</v>
      </c>
      <c r="U103" s="1662">
        <v>0</v>
      </c>
      <c r="V103" s="1662">
        <f t="shared" si="27"/>
        <v>0</v>
      </c>
      <c r="W103" s="1662">
        <v>0</v>
      </c>
      <c r="X103" s="1662">
        <v>0</v>
      </c>
      <c r="Y103" s="1662">
        <v>0</v>
      </c>
      <c r="Z103" s="1663" t="s">
        <v>1757</v>
      </c>
      <c r="AA103" s="1659">
        <v>2</v>
      </c>
      <c r="AB103" s="1597"/>
      <c r="AC103" s="1597"/>
      <c r="AD103" s="1597"/>
      <c r="AE103" s="1597"/>
      <c r="AF103" s="1598"/>
      <c r="AG103" s="1576" t="str">
        <f t="shared" si="18"/>
        <v/>
      </c>
      <c r="AH103" s="1576"/>
    </row>
    <row r="104" spans="2:34" ht="35.5" customHeight="1">
      <c r="B104" s="1660"/>
      <c r="C104" s="1583" t="s">
        <v>1977</v>
      </c>
      <c r="D104" s="1583" t="s">
        <v>1978</v>
      </c>
      <c r="E104" s="1661">
        <v>10</v>
      </c>
      <c r="F104" s="1662">
        <v>750</v>
      </c>
      <c r="G104" s="1662">
        <f t="shared" si="25"/>
        <v>750</v>
      </c>
      <c r="H104" s="1662">
        <v>750</v>
      </c>
      <c r="I104" s="1662">
        <v>0</v>
      </c>
      <c r="J104" s="1662">
        <v>0</v>
      </c>
      <c r="K104" s="1662"/>
      <c r="L104" s="1663"/>
      <c r="M104" s="1664">
        <v>32323</v>
      </c>
      <c r="N104" s="1665">
        <v>40967</v>
      </c>
      <c r="O104" s="1663" t="s">
        <v>1976</v>
      </c>
      <c r="P104" s="1665"/>
      <c r="Q104" s="1663"/>
      <c r="R104" s="1662">
        <f t="shared" si="26"/>
        <v>750</v>
      </c>
      <c r="S104" s="1662">
        <v>750</v>
      </c>
      <c r="T104" s="1662">
        <v>0</v>
      </c>
      <c r="U104" s="1662">
        <v>0</v>
      </c>
      <c r="V104" s="1662">
        <f t="shared" si="27"/>
        <v>0</v>
      </c>
      <c r="W104" s="1662">
        <v>0</v>
      </c>
      <c r="X104" s="1662">
        <v>0</v>
      </c>
      <c r="Y104" s="1662">
        <v>0</v>
      </c>
      <c r="Z104" s="1383" t="s">
        <v>1757</v>
      </c>
      <c r="AA104" s="1659">
        <v>2</v>
      </c>
      <c r="AB104" s="1597"/>
      <c r="AC104" s="1597"/>
      <c r="AD104" s="1597"/>
      <c r="AE104" s="1597"/>
      <c r="AF104" s="1598"/>
      <c r="AG104" s="1576">
        <f t="shared" si="18"/>
        <v>0</v>
      </c>
      <c r="AH104" s="1576"/>
    </row>
    <row r="105" spans="2:34" ht="35.5" customHeight="1" thickBot="1">
      <c r="B105" s="1666"/>
      <c r="C105" s="1666" t="s">
        <v>1979</v>
      </c>
      <c r="D105" s="1666" t="s">
        <v>1980</v>
      </c>
      <c r="E105" s="1667">
        <v>10</v>
      </c>
      <c r="F105" s="1668">
        <v>340</v>
      </c>
      <c r="G105" s="1668">
        <f t="shared" si="25"/>
        <v>340</v>
      </c>
      <c r="H105" s="1668">
        <v>250</v>
      </c>
      <c r="I105" s="1668">
        <v>90</v>
      </c>
      <c r="J105" s="1668">
        <v>0</v>
      </c>
      <c r="K105" s="1668"/>
      <c r="L105" s="1670"/>
      <c r="M105" s="1682">
        <v>32323</v>
      </c>
      <c r="N105" s="1682">
        <v>40967</v>
      </c>
      <c r="O105" s="1670" t="s">
        <v>1976</v>
      </c>
      <c r="P105" s="1683"/>
      <c r="Q105" s="1670"/>
      <c r="R105" s="1668">
        <f t="shared" si="26"/>
        <v>340</v>
      </c>
      <c r="S105" s="1668">
        <v>250</v>
      </c>
      <c r="T105" s="1668">
        <v>90</v>
      </c>
      <c r="U105" s="1668">
        <v>0</v>
      </c>
      <c r="V105" s="1668">
        <f t="shared" si="27"/>
        <v>0</v>
      </c>
      <c r="W105" s="1668">
        <v>0</v>
      </c>
      <c r="X105" s="1668">
        <v>0</v>
      </c>
      <c r="Y105" s="1668">
        <v>0</v>
      </c>
      <c r="Z105" s="1675" t="s">
        <v>1757</v>
      </c>
      <c r="AA105" s="1659">
        <v>2</v>
      </c>
      <c r="AB105" s="1597"/>
      <c r="AC105" s="1597"/>
      <c r="AD105" s="1597"/>
      <c r="AE105" s="1597"/>
      <c r="AF105" s="1598"/>
      <c r="AG105" s="1576">
        <f t="shared" si="18"/>
        <v>0</v>
      </c>
      <c r="AH105" s="1576"/>
    </row>
    <row r="106" spans="2:34" ht="35.5" customHeight="1" thickTop="1" thickBot="1">
      <c r="B106" s="1666" t="s">
        <v>1208</v>
      </c>
      <c r="C106" s="1618"/>
      <c r="D106" s="1618">
        <f>COUNTA(D83:D105)</f>
        <v>23</v>
      </c>
      <c r="E106" s="1225"/>
      <c r="F106" s="1619"/>
      <c r="G106" s="1619">
        <f>SUM(G83:G105)</f>
        <v>90980</v>
      </c>
      <c r="H106" s="1619">
        <f>SUM(H83:H105)</f>
        <v>23810</v>
      </c>
      <c r="I106" s="1619">
        <f>SUM(I83:I105)</f>
        <v>6940</v>
      </c>
      <c r="J106" s="1619">
        <f>SUM(J83:J105)</f>
        <v>60230</v>
      </c>
      <c r="K106" s="1619">
        <f>SUM(K83:K105)</f>
        <v>4800</v>
      </c>
      <c r="L106" s="1650"/>
      <c r="M106" s="1620"/>
      <c r="N106" s="1621"/>
      <c r="O106" s="1650"/>
      <c r="P106" s="1621"/>
      <c r="Q106" s="1650"/>
      <c r="R106" s="1619">
        <f t="shared" ref="R106:Y106" si="28">SUM(R83:R105)</f>
        <v>45760</v>
      </c>
      <c r="S106" s="1619">
        <f t="shared" si="28"/>
        <v>10170</v>
      </c>
      <c r="T106" s="1619">
        <f t="shared" si="28"/>
        <v>5750</v>
      </c>
      <c r="U106" s="1619">
        <f t="shared" si="28"/>
        <v>29840</v>
      </c>
      <c r="V106" s="1619">
        <f t="shared" si="28"/>
        <v>14450</v>
      </c>
      <c r="W106" s="1619">
        <f t="shared" si="28"/>
        <v>8320</v>
      </c>
      <c r="X106" s="1619">
        <f t="shared" si="28"/>
        <v>470</v>
      </c>
      <c r="Y106" s="1619">
        <f t="shared" si="28"/>
        <v>5660</v>
      </c>
      <c r="Z106" s="1650"/>
      <c r="AA106" s="1622"/>
      <c r="AB106" s="1597"/>
      <c r="AC106" s="1597"/>
      <c r="AD106" s="1597"/>
      <c r="AE106" s="1597"/>
      <c r="AF106" s="1598"/>
      <c r="AG106" s="1576" t="str">
        <f t="shared" si="18"/>
        <v/>
      </c>
      <c r="AH106" s="1576"/>
    </row>
    <row r="107" spans="2:34" ht="35.5" customHeight="1" thickTop="1">
      <c r="B107" s="1660" t="s">
        <v>267</v>
      </c>
      <c r="C107" s="1583" t="s">
        <v>1932</v>
      </c>
      <c r="D107" s="1583" t="s">
        <v>1933</v>
      </c>
      <c r="E107" s="1661">
        <v>37</v>
      </c>
      <c r="F107" s="1662">
        <v>21810</v>
      </c>
      <c r="G107" s="1662">
        <f t="shared" ref="G107:G116" si="29">SUM(H107:J107)</f>
        <v>9090</v>
      </c>
      <c r="H107" s="1662">
        <v>0</v>
      </c>
      <c r="I107" s="1662">
        <v>0</v>
      </c>
      <c r="J107" s="1662">
        <v>9090</v>
      </c>
      <c r="K107" s="1662"/>
      <c r="L107" s="1663"/>
      <c r="M107" s="1698">
        <v>34520</v>
      </c>
      <c r="N107" s="1665">
        <v>34520</v>
      </c>
      <c r="O107" s="1663" t="s">
        <v>1934</v>
      </c>
      <c r="P107" s="1665"/>
      <c r="Q107" s="1663"/>
      <c r="R107" s="1662">
        <f t="shared" ref="R107:R116" si="30">SUM(S107:U107)</f>
        <v>0</v>
      </c>
      <c r="S107" s="1662">
        <v>0</v>
      </c>
      <c r="T107" s="1662">
        <v>0</v>
      </c>
      <c r="U107" s="1662">
        <v>0</v>
      </c>
      <c r="V107" s="1662">
        <f t="shared" ref="V107:V116" si="31">SUM(W107:Y107)</f>
        <v>0</v>
      </c>
      <c r="W107" s="1662">
        <v>0</v>
      </c>
      <c r="X107" s="1662">
        <v>0</v>
      </c>
      <c r="Y107" s="1662">
        <v>0</v>
      </c>
      <c r="Z107" s="1663" t="s">
        <v>1761</v>
      </c>
      <c r="AA107" s="1659" t="s">
        <v>1916</v>
      </c>
      <c r="AB107" s="1597"/>
      <c r="AC107" s="1597"/>
      <c r="AD107" s="1597"/>
      <c r="AE107" s="1597"/>
      <c r="AF107" s="1598"/>
      <c r="AG107" s="1576" t="str">
        <f t="shared" si="18"/>
        <v/>
      </c>
      <c r="AH107" s="1576"/>
    </row>
    <row r="108" spans="2:34" ht="35.5" customHeight="1">
      <c r="B108" s="1660"/>
      <c r="C108" s="1583" t="s">
        <v>1917</v>
      </c>
      <c r="D108" s="1583" t="s">
        <v>1935</v>
      </c>
      <c r="E108" s="1661">
        <v>21</v>
      </c>
      <c r="F108" s="1662">
        <v>7100</v>
      </c>
      <c r="G108" s="1662">
        <f t="shared" si="29"/>
        <v>2930</v>
      </c>
      <c r="H108" s="1662">
        <v>0</v>
      </c>
      <c r="I108" s="1662">
        <v>20</v>
      </c>
      <c r="J108" s="1662">
        <v>2910</v>
      </c>
      <c r="K108" s="1662"/>
      <c r="L108" s="1663"/>
      <c r="M108" s="1664">
        <v>34520</v>
      </c>
      <c r="N108" s="1665">
        <v>41751</v>
      </c>
      <c r="O108" s="1663" t="s">
        <v>1936</v>
      </c>
      <c r="P108" s="1665"/>
      <c r="Q108" s="1663"/>
      <c r="R108" s="1662">
        <f t="shared" si="30"/>
        <v>0</v>
      </c>
      <c r="S108" s="1662">
        <v>0</v>
      </c>
      <c r="T108" s="1662">
        <v>0</v>
      </c>
      <c r="U108" s="1662">
        <v>0</v>
      </c>
      <c r="V108" s="1662">
        <f t="shared" si="31"/>
        <v>1100</v>
      </c>
      <c r="W108" s="1662">
        <v>0</v>
      </c>
      <c r="X108" s="1662">
        <v>20</v>
      </c>
      <c r="Y108" s="1662">
        <v>1080</v>
      </c>
      <c r="Z108" s="1663" t="s">
        <v>1761</v>
      </c>
      <c r="AA108" s="1659">
        <v>4</v>
      </c>
      <c r="AB108" s="1597"/>
      <c r="AC108" s="1597"/>
      <c r="AD108" s="1597"/>
      <c r="AE108" s="1597"/>
      <c r="AF108" s="1598"/>
      <c r="AG108" s="1576" t="str">
        <f t="shared" si="18"/>
        <v/>
      </c>
      <c r="AH108" s="1576"/>
    </row>
    <row r="109" spans="2:34" ht="35.5" customHeight="1">
      <c r="B109" s="1660"/>
      <c r="C109" s="1583" t="s">
        <v>1925</v>
      </c>
      <c r="D109" s="1583" t="s">
        <v>1981</v>
      </c>
      <c r="E109" s="1661">
        <v>16</v>
      </c>
      <c r="F109" s="1662">
        <v>4180</v>
      </c>
      <c r="G109" s="1662">
        <f t="shared" si="29"/>
        <v>4180</v>
      </c>
      <c r="H109" s="1662">
        <v>0</v>
      </c>
      <c r="I109" s="1662">
        <v>860</v>
      </c>
      <c r="J109" s="1662">
        <v>3320</v>
      </c>
      <c r="K109" s="1662"/>
      <c r="L109" s="1663"/>
      <c r="M109" s="1664">
        <v>25343</v>
      </c>
      <c r="N109" s="1665">
        <v>40967</v>
      </c>
      <c r="O109" s="1663" t="s">
        <v>1941</v>
      </c>
      <c r="P109" s="1665">
        <v>27569</v>
      </c>
      <c r="Q109" s="1663" t="s">
        <v>1942</v>
      </c>
      <c r="R109" s="1662">
        <f t="shared" si="30"/>
        <v>0</v>
      </c>
      <c r="S109" s="1662">
        <v>0</v>
      </c>
      <c r="T109" s="1662">
        <v>0</v>
      </c>
      <c r="U109" s="1662">
        <v>0</v>
      </c>
      <c r="V109" s="1662">
        <f t="shared" si="31"/>
        <v>3780</v>
      </c>
      <c r="W109" s="1662">
        <v>0</v>
      </c>
      <c r="X109" s="1662">
        <v>740</v>
      </c>
      <c r="Y109" s="1662">
        <v>3040</v>
      </c>
      <c r="Z109" s="1383" t="s">
        <v>1788</v>
      </c>
      <c r="AA109" s="1659">
        <v>2</v>
      </c>
      <c r="AB109" s="1597"/>
      <c r="AC109" s="1597"/>
      <c r="AD109" s="1597"/>
      <c r="AE109" s="1597"/>
      <c r="AF109" s="1598"/>
      <c r="AG109" s="1576" t="str">
        <f t="shared" si="18"/>
        <v/>
      </c>
      <c r="AH109" s="1576"/>
    </row>
    <row r="110" spans="2:34" ht="35.5" customHeight="1">
      <c r="B110" s="1660"/>
      <c r="C110" s="1583" t="s">
        <v>1927</v>
      </c>
      <c r="D110" s="1583" t="s">
        <v>1982</v>
      </c>
      <c r="E110" s="1661">
        <v>16</v>
      </c>
      <c r="F110" s="1662">
        <v>1620</v>
      </c>
      <c r="G110" s="1662">
        <f t="shared" si="29"/>
        <v>1620</v>
      </c>
      <c r="H110" s="1662">
        <v>0</v>
      </c>
      <c r="I110" s="1662">
        <v>0</v>
      </c>
      <c r="J110" s="1662">
        <v>1620</v>
      </c>
      <c r="K110" s="1662"/>
      <c r="L110" s="1663"/>
      <c r="M110" s="1664">
        <v>25343</v>
      </c>
      <c r="N110" s="1665">
        <v>40967</v>
      </c>
      <c r="O110" s="1663" t="s">
        <v>1941</v>
      </c>
      <c r="P110" s="1665">
        <v>27569</v>
      </c>
      <c r="Q110" s="1663" t="s">
        <v>1942</v>
      </c>
      <c r="R110" s="1662">
        <f t="shared" si="30"/>
        <v>0</v>
      </c>
      <c r="S110" s="1662">
        <v>0</v>
      </c>
      <c r="T110" s="1662">
        <v>0</v>
      </c>
      <c r="U110" s="1662">
        <v>0</v>
      </c>
      <c r="V110" s="1662">
        <f t="shared" si="31"/>
        <v>0</v>
      </c>
      <c r="W110" s="1662">
        <v>0</v>
      </c>
      <c r="X110" s="1662">
        <v>0</v>
      </c>
      <c r="Y110" s="1662">
        <v>0</v>
      </c>
      <c r="Z110" s="1383" t="s">
        <v>1791</v>
      </c>
      <c r="AA110" s="1659">
        <v>2</v>
      </c>
      <c r="AB110" s="1597"/>
      <c r="AC110" s="1597"/>
      <c r="AD110" s="1597"/>
      <c r="AE110" s="1597"/>
      <c r="AF110" s="1598"/>
      <c r="AG110" s="1576" t="str">
        <f t="shared" si="18"/>
        <v/>
      </c>
      <c r="AH110" s="1576"/>
    </row>
    <row r="111" spans="2:34" ht="35.5" customHeight="1">
      <c r="B111" s="1660"/>
      <c r="C111" s="1583" t="s">
        <v>1929</v>
      </c>
      <c r="D111" s="1583" t="s">
        <v>1983</v>
      </c>
      <c r="E111" s="1661">
        <v>16</v>
      </c>
      <c r="F111" s="1662">
        <v>510</v>
      </c>
      <c r="G111" s="1662">
        <f t="shared" si="29"/>
        <v>510</v>
      </c>
      <c r="H111" s="1662">
        <v>0</v>
      </c>
      <c r="I111" s="1662">
        <v>0</v>
      </c>
      <c r="J111" s="1662">
        <v>510</v>
      </c>
      <c r="K111" s="1662"/>
      <c r="L111" s="1663"/>
      <c r="M111" s="1664">
        <v>25343</v>
      </c>
      <c r="N111" s="1665">
        <v>40967</v>
      </c>
      <c r="O111" s="1663" t="s">
        <v>1941</v>
      </c>
      <c r="P111" s="1665">
        <v>27569</v>
      </c>
      <c r="Q111" s="1663" t="s">
        <v>1942</v>
      </c>
      <c r="R111" s="1662">
        <f t="shared" si="30"/>
        <v>0</v>
      </c>
      <c r="S111" s="1662">
        <v>0</v>
      </c>
      <c r="T111" s="1662">
        <v>0</v>
      </c>
      <c r="U111" s="1662">
        <v>0</v>
      </c>
      <c r="V111" s="1662">
        <f t="shared" si="31"/>
        <v>0</v>
      </c>
      <c r="W111" s="1662">
        <v>0</v>
      </c>
      <c r="X111" s="1662">
        <v>0</v>
      </c>
      <c r="Y111" s="1662">
        <v>0</v>
      </c>
      <c r="Z111" s="1383" t="s">
        <v>1788</v>
      </c>
      <c r="AA111" s="1659">
        <v>2</v>
      </c>
      <c r="AB111" s="1597"/>
      <c r="AC111" s="1597"/>
      <c r="AD111" s="1597"/>
      <c r="AE111" s="1597"/>
      <c r="AF111" s="1598"/>
      <c r="AG111" s="1576" t="str">
        <f t="shared" si="18"/>
        <v/>
      </c>
      <c r="AH111" s="1576"/>
    </row>
    <row r="112" spans="2:34" ht="35.5" customHeight="1">
      <c r="B112" s="1660"/>
      <c r="C112" s="1583" t="s">
        <v>1984</v>
      </c>
      <c r="D112" s="1583" t="s">
        <v>1985</v>
      </c>
      <c r="E112" s="1699">
        <v>16</v>
      </c>
      <c r="F112" s="1662">
        <v>810</v>
      </c>
      <c r="G112" s="1662">
        <f t="shared" si="29"/>
        <v>810</v>
      </c>
      <c r="H112" s="1662">
        <v>0</v>
      </c>
      <c r="I112" s="1662">
        <v>480</v>
      </c>
      <c r="J112" s="1662">
        <v>330</v>
      </c>
      <c r="K112" s="1662">
        <v>3100</v>
      </c>
      <c r="L112" s="1663" t="s">
        <v>1986</v>
      </c>
      <c r="M112" s="1664">
        <v>25343</v>
      </c>
      <c r="N112" s="1665">
        <v>40967</v>
      </c>
      <c r="O112" s="1663" t="s">
        <v>1941</v>
      </c>
      <c r="P112" s="1665">
        <v>27610</v>
      </c>
      <c r="Q112" s="1663" t="s">
        <v>1987</v>
      </c>
      <c r="R112" s="1662">
        <f t="shared" si="30"/>
        <v>480</v>
      </c>
      <c r="S112" s="1662">
        <v>0</v>
      </c>
      <c r="T112" s="1662">
        <v>280</v>
      </c>
      <c r="U112" s="1662">
        <v>200</v>
      </c>
      <c r="V112" s="1662">
        <f t="shared" si="31"/>
        <v>330</v>
      </c>
      <c r="W112" s="1662">
        <v>0</v>
      </c>
      <c r="X112" s="1662">
        <v>200</v>
      </c>
      <c r="Y112" s="1662">
        <v>130</v>
      </c>
      <c r="Z112" s="1383" t="s">
        <v>1791</v>
      </c>
      <c r="AA112" s="1659">
        <v>2</v>
      </c>
      <c r="AB112" s="1597"/>
      <c r="AC112" s="1597"/>
      <c r="AD112" s="1597"/>
      <c r="AE112" s="1597"/>
      <c r="AF112" s="1598"/>
      <c r="AG112" s="1576" t="str">
        <f t="shared" si="18"/>
        <v/>
      </c>
      <c r="AH112" s="1576"/>
    </row>
    <row r="113" spans="2:34" ht="35.5" customHeight="1">
      <c r="B113" s="1660"/>
      <c r="C113" s="1169" t="s">
        <v>1988</v>
      </c>
      <c r="D113" s="1169" t="s">
        <v>1989</v>
      </c>
      <c r="E113" s="1699">
        <v>16</v>
      </c>
      <c r="F113" s="1700">
        <v>1980</v>
      </c>
      <c r="G113" s="1662">
        <f t="shared" si="29"/>
        <v>1980</v>
      </c>
      <c r="H113" s="1699">
        <v>0</v>
      </c>
      <c r="I113" s="1699">
        <v>540</v>
      </c>
      <c r="J113" s="1700">
        <v>1440</v>
      </c>
      <c r="K113" s="1699"/>
      <c r="L113" s="1659"/>
      <c r="M113" s="1656">
        <v>40967</v>
      </c>
      <c r="N113" s="1665">
        <v>42256</v>
      </c>
      <c r="O113" s="1659" t="s">
        <v>1990</v>
      </c>
      <c r="P113" s="1656"/>
      <c r="Q113" s="1659"/>
      <c r="R113" s="1591">
        <f>SUM(S113:U113)</f>
        <v>1980</v>
      </c>
      <c r="S113" s="1628">
        <v>0</v>
      </c>
      <c r="T113" s="1628">
        <v>540</v>
      </c>
      <c r="U113" s="1628">
        <v>1440</v>
      </c>
      <c r="V113" s="1591">
        <f>SUM(W113:Y113)</f>
        <v>0</v>
      </c>
      <c r="W113" s="1628">
        <v>0</v>
      </c>
      <c r="X113" s="1628">
        <v>0</v>
      </c>
      <c r="Y113" s="1628">
        <v>0</v>
      </c>
      <c r="Z113" s="1383" t="s">
        <v>1788</v>
      </c>
      <c r="AA113" s="1659">
        <v>2</v>
      </c>
      <c r="AB113" s="1597"/>
      <c r="AC113" s="1597"/>
      <c r="AD113" s="1597"/>
      <c r="AE113" s="1597"/>
      <c r="AF113" s="1598"/>
      <c r="AG113" s="1576">
        <f t="shared" si="18"/>
        <v>0</v>
      </c>
      <c r="AH113" s="1576"/>
    </row>
    <row r="114" spans="2:34" ht="35.5" customHeight="1">
      <c r="B114" s="1660"/>
      <c r="C114" s="1169" t="s">
        <v>1991</v>
      </c>
      <c r="D114" s="1169" t="s">
        <v>1992</v>
      </c>
      <c r="E114" s="1699">
        <v>16</v>
      </c>
      <c r="F114" s="1700">
        <v>2240</v>
      </c>
      <c r="G114" s="1662">
        <f t="shared" si="29"/>
        <v>2240</v>
      </c>
      <c r="H114" s="1699">
        <v>0</v>
      </c>
      <c r="I114" s="1699">
        <v>70</v>
      </c>
      <c r="J114" s="1700">
        <v>2170</v>
      </c>
      <c r="K114" s="1699"/>
      <c r="L114" s="1659"/>
      <c r="M114" s="1656">
        <v>40967</v>
      </c>
      <c r="N114" s="1665">
        <v>40967</v>
      </c>
      <c r="O114" s="1659" t="s">
        <v>1993</v>
      </c>
      <c r="P114" s="1656"/>
      <c r="Q114" s="1659"/>
      <c r="R114" s="1662">
        <f t="shared" si="30"/>
        <v>0</v>
      </c>
      <c r="S114" s="1699">
        <v>0</v>
      </c>
      <c r="T114" s="1699">
        <v>0</v>
      </c>
      <c r="U114" s="1699">
        <v>0</v>
      </c>
      <c r="V114" s="1662">
        <f t="shared" si="31"/>
        <v>0</v>
      </c>
      <c r="W114" s="1699">
        <v>0</v>
      </c>
      <c r="X114" s="1699">
        <v>0</v>
      </c>
      <c r="Y114" s="1699">
        <v>0</v>
      </c>
      <c r="Z114" s="1383" t="s">
        <v>1788</v>
      </c>
      <c r="AA114" s="1659">
        <v>2</v>
      </c>
      <c r="AB114" s="1597"/>
      <c r="AC114" s="1597"/>
      <c r="AD114" s="1597"/>
      <c r="AE114" s="1597"/>
      <c r="AF114" s="1598"/>
      <c r="AG114" s="1576" t="str">
        <f t="shared" si="18"/>
        <v/>
      </c>
      <c r="AH114" s="1576"/>
    </row>
    <row r="115" spans="2:34" ht="35.5" customHeight="1">
      <c r="B115" s="1660"/>
      <c r="C115" s="1169" t="s">
        <v>1994</v>
      </c>
      <c r="D115" s="1169" t="s">
        <v>1995</v>
      </c>
      <c r="E115" s="1699">
        <v>12</v>
      </c>
      <c r="F115" s="1700">
        <v>4190</v>
      </c>
      <c r="G115" s="1662">
        <f t="shared" si="29"/>
        <v>4190</v>
      </c>
      <c r="H115" s="1699">
        <v>0</v>
      </c>
      <c r="I115" s="1700">
        <v>2550</v>
      </c>
      <c r="J115" s="1700">
        <v>1640</v>
      </c>
      <c r="K115" s="1699"/>
      <c r="L115" s="1659"/>
      <c r="M115" s="1656">
        <v>40967</v>
      </c>
      <c r="N115" s="1665">
        <v>40967</v>
      </c>
      <c r="O115" s="1659" t="s">
        <v>1993</v>
      </c>
      <c r="P115" s="1656"/>
      <c r="Q115" s="1659"/>
      <c r="R115" s="1662">
        <f t="shared" si="30"/>
        <v>0</v>
      </c>
      <c r="S115" s="1699">
        <v>0</v>
      </c>
      <c r="T115" s="1699">
        <v>0</v>
      </c>
      <c r="U115" s="1699">
        <v>0</v>
      </c>
      <c r="V115" s="1662">
        <f t="shared" si="31"/>
        <v>0</v>
      </c>
      <c r="W115" s="1699">
        <v>0</v>
      </c>
      <c r="X115" s="1699">
        <v>0</v>
      </c>
      <c r="Y115" s="1699">
        <v>0</v>
      </c>
      <c r="Z115" s="1383" t="s">
        <v>1788</v>
      </c>
      <c r="AA115" s="1659">
        <v>2</v>
      </c>
      <c r="AB115" s="1597"/>
      <c r="AC115" s="1597"/>
      <c r="AD115" s="1597"/>
      <c r="AE115" s="1597"/>
      <c r="AF115" s="1598"/>
      <c r="AG115" s="1576" t="str">
        <f t="shared" si="18"/>
        <v/>
      </c>
      <c r="AH115" s="1576"/>
    </row>
    <row r="116" spans="2:34" ht="35.5" customHeight="1" thickBot="1">
      <c r="B116" s="1666"/>
      <c r="C116" s="1666" t="s">
        <v>1996</v>
      </c>
      <c r="D116" s="1666" t="s">
        <v>1997</v>
      </c>
      <c r="E116" s="1667">
        <v>10</v>
      </c>
      <c r="F116" s="1668">
        <v>580</v>
      </c>
      <c r="G116" s="1668">
        <f t="shared" si="29"/>
        <v>580</v>
      </c>
      <c r="H116" s="1668">
        <v>0</v>
      </c>
      <c r="I116" s="1668">
        <v>580</v>
      </c>
      <c r="J116" s="1668">
        <v>0</v>
      </c>
      <c r="K116" s="1668"/>
      <c r="L116" s="1670"/>
      <c r="M116" s="1682">
        <v>32959</v>
      </c>
      <c r="N116" s="1682">
        <v>40967</v>
      </c>
      <c r="O116" s="1675" t="s">
        <v>1993</v>
      </c>
      <c r="P116" s="1683"/>
      <c r="Q116" s="1670"/>
      <c r="R116" s="1668">
        <f t="shared" si="30"/>
        <v>580</v>
      </c>
      <c r="S116" s="1668">
        <v>0</v>
      </c>
      <c r="T116" s="1668">
        <v>580</v>
      </c>
      <c r="U116" s="1668">
        <v>0</v>
      </c>
      <c r="V116" s="1668">
        <f t="shared" si="31"/>
        <v>0</v>
      </c>
      <c r="W116" s="1668">
        <v>0</v>
      </c>
      <c r="X116" s="1668">
        <v>0</v>
      </c>
      <c r="Y116" s="1668">
        <v>0</v>
      </c>
      <c r="Z116" s="1675" t="s">
        <v>1788</v>
      </c>
      <c r="AA116" s="1701">
        <v>2</v>
      </c>
      <c r="AB116" s="1597"/>
      <c r="AC116" s="1597"/>
      <c r="AD116" s="1597"/>
      <c r="AE116" s="1597"/>
      <c r="AF116" s="1598"/>
      <c r="AG116" s="1576">
        <f t="shared" si="18"/>
        <v>0</v>
      </c>
      <c r="AH116" s="1576"/>
    </row>
    <row r="117" spans="2:34" ht="35.5" customHeight="1" thickTop="1" thickBot="1">
      <c r="B117" s="1666" t="s">
        <v>1208</v>
      </c>
      <c r="C117" s="1618"/>
      <c r="D117" s="1618">
        <f>COUNTA(D107:D116)</f>
        <v>10</v>
      </c>
      <c r="E117" s="1225"/>
      <c r="F117" s="1619"/>
      <c r="G117" s="1619">
        <f>SUM(G107:G116)</f>
        <v>28130</v>
      </c>
      <c r="H117" s="1619">
        <f>SUM(H107:H116)</f>
        <v>0</v>
      </c>
      <c r="I117" s="1619">
        <f>SUM(I107:I116)</f>
        <v>5100</v>
      </c>
      <c r="J117" s="1619">
        <f>SUM(J107:J116)</f>
        <v>23030</v>
      </c>
      <c r="K117" s="1619">
        <f>SUM(K107:K116)</f>
        <v>3100</v>
      </c>
      <c r="L117" s="1650"/>
      <c r="M117" s="1620"/>
      <c r="N117" s="1621"/>
      <c r="O117" s="1650"/>
      <c r="P117" s="1621"/>
      <c r="Q117" s="1650"/>
      <c r="R117" s="1619">
        <f t="shared" ref="R117:Y117" si="32">SUM(R107:R116)</f>
        <v>3040</v>
      </c>
      <c r="S117" s="1619">
        <f t="shared" si="32"/>
        <v>0</v>
      </c>
      <c r="T117" s="1619">
        <f t="shared" si="32"/>
        <v>1400</v>
      </c>
      <c r="U117" s="1619">
        <f t="shared" si="32"/>
        <v>1640</v>
      </c>
      <c r="V117" s="1619">
        <f t="shared" si="32"/>
        <v>5210</v>
      </c>
      <c r="W117" s="1619">
        <f t="shared" si="32"/>
        <v>0</v>
      </c>
      <c r="X117" s="1619">
        <f t="shared" si="32"/>
        <v>960</v>
      </c>
      <c r="Y117" s="1619">
        <f t="shared" si="32"/>
        <v>4250</v>
      </c>
      <c r="Z117" s="1222"/>
      <c r="AA117" s="1622"/>
      <c r="AB117" s="1597"/>
      <c r="AC117" s="1597"/>
      <c r="AD117" s="1597"/>
      <c r="AE117" s="1597"/>
      <c r="AF117" s="1598"/>
      <c r="AG117" s="1576" t="str">
        <f t="shared" si="18"/>
        <v/>
      </c>
      <c r="AH117" s="1576"/>
    </row>
    <row r="118" spans="2:34" ht="35.5" customHeight="1" thickTop="1" thickBot="1">
      <c r="B118" s="1617" t="s">
        <v>263</v>
      </c>
      <c r="C118" s="1702" t="s">
        <v>1998</v>
      </c>
      <c r="D118" s="1618">
        <f>D106+D117</f>
        <v>33</v>
      </c>
      <c r="E118" s="1225"/>
      <c r="F118" s="1619"/>
      <c r="G118" s="1619">
        <f>SUM(G117,G106)</f>
        <v>119110</v>
      </c>
      <c r="H118" s="1619">
        <f>SUM(H117,H106)</f>
        <v>23810</v>
      </c>
      <c r="I118" s="1619">
        <f>SUM(I117,I106)</f>
        <v>12040</v>
      </c>
      <c r="J118" s="1619">
        <f>SUM(J117,J106)</f>
        <v>83260</v>
      </c>
      <c r="K118" s="1619">
        <f>SUM(K117,K106)</f>
        <v>7900</v>
      </c>
      <c r="L118" s="1650"/>
      <c r="M118" s="1620"/>
      <c r="N118" s="1621"/>
      <c r="O118" s="1650"/>
      <c r="P118" s="1621"/>
      <c r="Q118" s="1650"/>
      <c r="R118" s="1619">
        <f t="shared" ref="R118:Y118" si="33">SUM(R117,R106)</f>
        <v>48800</v>
      </c>
      <c r="S118" s="1619">
        <f t="shared" si="33"/>
        <v>10170</v>
      </c>
      <c r="T118" s="1619">
        <f t="shared" si="33"/>
        <v>7150</v>
      </c>
      <c r="U118" s="1619">
        <f t="shared" si="33"/>
        <v>31480</v>
      </c>
      <c r="V118" s="1619">
        <f t="shared" si="33"/>
        <v>19660</v>
      </c>
      <c r="W118" s="1619">
        <f t="shared" si="33"/>
        <v>8320</v>
      </c>
      <c r="X118" s="1619">
        <f t="shared" si="33"/>
        <v>1430</v>
      </c>
      <c r="Y118" s="1619">
        <f t="shared" si="33"/>
        <v>9910</v>
      </c>
      <c r="Z118" s="1222"/>
      <c r="AA118" s="1622"/>
      <c r="AB118" s="1597"/>
      <c r="AC118" s="1597"/>
      <c r="AD118" s="1597"/>
      <c r="AE118" s="1597"/>
      <c r="AF118" s="1598"/>
      <c r="AG118" s="1576" t="str">
        <f t="shared" si="18"/>
        <v/>
      </c>
      <c r="AH118" s="1576"/>
    </row>
    <row r="119" spans="2:34" ht="35.5" customHeight="1" thickTop="1">
      <c r="B119" s="1576"/>
      <c r="C119" s="1576"/>
      <c r="D119" s="1623"/>
      <c r="E119" s="1624"/>
      <c r="F119" s="1624"/>
      <c r="G119" s="1624"/>
      <c r="H119" s="1624"/>
      <c r="I119" s="1624"/>
      <c r="J119" s="1624"/>
      <c r="K119" s="1624"/>
      <c r="L119" s="1625"/>
      <c r="M119" s="1626"/>
      <c r="N119" s="1626"/>
      <c r="O119" s="1625"/>
      <c r="P119" s="1626"/>
      <c r="Q119" s="1625"/>
      <c r="R119" s="1624"/>
      <c r="S119" s="1624"/>
      <c r="T119" s="1624"/>
      <c r="U119" s="1624"/>
      <c r="V119" s="1624"/>
      <c r="W119" s="1624"/>
      <c r="X119" s="1624"/>
      <c r="Y119" s="1624"/>
      <c r="Z119" s="1625"/>
      <c r="AA119" s="1625"/>
      <c r="AB119" s="1597"/>
      <c r="AC119" s="1597"/>
      <c r="AD119" s="1597"/>
      <c r="AE119" s="1597"/>
      <c r="AF119" s="1598"/>
      <c r="AH119" s="1576"/>
    </row>
    <row r="120" spans="2:34" ht="35.5" customHeight="1">
      <c r="B120" s="1651" t="s">
        <v>269</v>
      </c>
      <c r="C120" s="1703" t="s">
        <v>1999</v>
      </c>
      <c r="D120" s="1703" t="s">
        <v>1914</v>
      </c>
      <c r="E120" s="1704">
        <v>21</v>
      </c>
      <c r="F120" s="1705">
        <v>21810</v>
      </c>
      <c r="G120" s="1705">
        <f>SUM(H120:J120)</f>
        <v>9450</v>
      </c>
      <c r="H120" s="1705">
        <v>610</v>
      </c>
      <c r="I120" s="1705">
        <v>110</v>
      </c>
      <c r="J120" s="1705">
        <v>8730</v>
      </c>
      <c r="K120" s="1705"/>
      <c r="L120" s="1706"/>
      <c r="M120" s="1707">
        <v>32052</v>
      </c>
      <c r="N120" s="1707">
        <v>32052</v>
      </c>
      <c r="O120" s="1706" t="s">
        <v>2000</v>
      </c>
      <c r="P120" s="1708"/>
      <c r="Q120" s="1706"/>
      <c r="R120" s="1709">
        <f>SUM(S120:U120)</f>
        <v>9450</v>
      </c>
      <c r="S120" s="1705">
        <v>610</v>
      </c>
      <c r="T120" s="1705">
        <v>110</v>
      </c>
      <c r="U120" s="1705">
        <v>8730</v>
      </c>
      <c r="V120" s="1709">
        <f>SUM(W120:Y120)</f>
        <v>0</v>
      </c>
      <c r="W120" s="1705">
        <v>0</v>
      </c>
      <c r="X120" s="1705">
        <v>0</v>
      </c>
      <c r="Y120" s="1705">
        <v>0</v>
      </c>
      <c r="Z120" s="1710" t="s">
        <v>1761</v>
      </c>
      <c r="AA120" s="1711" t="s">
        <v>1916</v>
      </c>
      <c r="AB120" s="1597"/>
      <c r="AC120" s="1597"/>
      <c r="AD120" s="1597"/>
      <c r="AE120" s="1597"/>
      <c r="AF120" s="1598"/>
      <c r="AG120" s="1576">
        <f t="shared" si="18"/>
        <v>0</v>
      </c>
      <c r="AH120" s="1576"/>
    </row>
    <row r="121" spans="2:34" ht="35.5" customHeight="1">
      <c r="B121" s="1660"/>
      <c r="C121" s="1712" t="s">
        <v>2001</v>
      </c>
      <c r="D121" s="1712" t="s">
        <v>1918</v>
      </c>
      <c r="E121" s="1713">
        <v>21</v>
      </c>
      <c r="F121" s="1714">
        <v>300</v>
      </c>
      <c r="G121" s="1714">
        <f>SUM(H121:J121)</f>
        <v>300</v>
      </c>
      <c r="H121" s="1714">
        <v>0</v>
      </c>
      <c r="I121" s="1714">
        <v>0</v>
      </c>
      <c r="J121" s="1714">
        <v>300</v>
      </c>
      <c r="K121" s="1714"/>
      <c r="L121" s="1715"/>
      <c r="M121" s="1716">
        <v>34751</v>
      </c>
      <c r="N121" s="1716">
        <v>34751</v>
      </c>
      <c r="O121" s="1715" t="s">
        <v>2002</v>
      </c>
      <c r="P121" s="1717"/>
      <c r="Q121" s="1715"/>
      <c r="R121" s="1714">
        <f>SUM(S121:U121)</f>
        <v>0</v>
      </c>
      <c r="S121" s="1714">
        <v>0</v>
      </c>
      <c r="T121" s="1714">
        <v>0</v>
      </c>
      <c r="U121" s="1714">
        <v>0</v>
      </c>
      <c r="V121" s="1714">
        <f>SUM(W121:Y121)</f>
        <v>0</v>
      </c>
      <c r="W121" s="1714">
        <v>0</v>
      </c>
      <c r="X121" s="1714">
        <v>0</v>
      </c>
      <c r="Y121" s="1714">
        <v>0</v>
      </c>
      <c r="Z121" s="1718" t="s">
        <v>1761</v>
      </c>
      <c r="AA121" s="1711" t="s">
        <v>1916</v>
      </c>
      <c r="AB121" s="1597"/>
      <c r="AC121" s="1597"/>
      <c r="AD121" s="1597"/>
      <c r="AE121" s="1597"/>
      <c r="AF121" s="1598"/>
      <c r="AG121" s="1576" t="str">
        <f t="shared" si="18"/>
        <v/>
      </c>
      <c r="AH121" s="1576"/>
    </row>
    <row r="122" spans="2:34" ht="35.5" customHeight="1">
      <c r="B122" s="1660"/>
      <c r="C122" s="1712" t="s">
        <v>2003</v>
      </c>
      <c r="D122" s="1712" t="s">
        <v>2004</v>
      </c>
      <c r="E122" s="1713">
        <v>32</v>
      </c>
      <c r="F122" s="1714">
        <v>19970</v>
      </c>
      <c r="G122" s="1714">
        <f>SUM(H122:J122)</f>
        <v>4330</v>
      </c>
      <c r="H122" s="1714">
        <v>2470</v>
      </c>
      <c r="I122" s="1714">
        <v>730</v>
      </c>
      <c r="J122" s="1714">
        <v>1130</v>
      </c>
      <c r="K122" s="1714"/>
      <c r="L122" s="1715"/>
      <c r="M122" s="1716">
        <v>22469</v>
      </c>
      <c r="N122" s="1717">
        <v>33690</v>
      </c>
      <c r="O122" s="1715" t="s">
        <v>2005</v>
      </c>
      <c r="P122" s="1717">
        <v>27254</v>
      </c>
      <c r="Q122" s="1715" t="s">
        <v>2006</v>
      </c>
      <c r="R122" s="1714">
        <f>SUM(S122:U122)</f>
        <v>1780</v>
      </c>
      <c r="S122" s="1714">
        <v>1060</v>
      </c>
      <c r="T122" s="1714">
        <v>80</v>
      </c>
      <c r="U122" s="1714">
        <v>640</v>
      </c>
      <c r="V122" s="1714">
        <f>SUM(W122:Y122)</f>
        <v>2550</v>
      </c>
      <c r="W122" s="1714">
        <v>1410</v>
      </c>
      <c r="X122" s="1714">
        <v>650</v>
      </c>
      <c r="Y122" s="1714">
        <v>490</v>
      </c>
      <c r="Z122" s="1718" t="s">
        <v>1761</v>
      </c>
      <c r="AA122" s="1711" t="s">
        <v>1916</v>
      </c>
      <c r="AB122" s="1597"/>
      <c r="AC122" s="1597"/>
      <c r="AD122" s="1597"/>
      <c r="AE122" s="1597"/>
      <c r="AF122" s="1598"/>
      <c r="AG122" s="1576" t="str">
        <f t="shared" si="18"/>
        <v/>
      </c>
      <c r="AH122" s="1576"/>
    </row>
    <row r="123" spans="2:34" ht="35.5" customHeight="1">
      <c r="B123" s="1660"/>
      <c r="C123" s="1719" t="s">
        <v>2007</v>
      </c>
      <c r="D123" s="1712" t="s">
        <v>2008</v>
      </c>
      <c r="E123" s="1713">
        <v>25</v>
      </c>
      <c r="F123" s="1714">
        <v>3660</v>
      </c>
      <c r="G123" s="1714">
        <f>SUM(H123:J123)</f>
        <v>3660</v>
      </c>
      <c r="H123" s="1714">
        <v>2590</v>
      </c>
      <c r="I123" s="1714">
        <v>290</v>
      </c>
      <c r="J123" s="1714">
        <v>780</v>
      </c>
      <c r="K123" s="1714"/>
      <c r="L123" s="1715"/>
      <c r="M123" s="1716">
        <v>26641</v>
      </c>
      <c r="N123" s="1717">
        <v>44907</v>
      </c>
      <c r="O123" s="1715" t="s">
        <v>2009</v>
      </c>
      <c r="P123" s="1717">
        <v>33690</v>
      </c>
      <c r="Q123" s="1715" t="s">
        <v>2010</v>
      </c>
      <c r="R123" s="1714">
        <f>SUM(S123:U123)</f>
        <v>3130</v>
      </c>
      <c r="S123" s="1714">
        <v>2060</v>
      </c>
      <c r="T123" s="1714">
        <v>290</v>
      </c>
      <c r="U123" s="1714">
        <v>780</v>
      </c>
      <c r="V123" s="1714">
        <f>SUM(W123:Y123)</f>
        <v>0</v>
      </c>
      <c r="W123" s="1714">
        <v>0</v>
      </c>
      <c r="X123" s="1714">
        <v>0</v>
      </c>
      <c r="Y123" s="1714">
        <v>0</v>
      </c>
      <c r="Z123" s="1718" t="s">
        <v>1757</v>
      </c>
      <c r="AA123" s="1711">
        <v>4</v>
      </c>
      <c r="AB123" s="1597"/>
      <c r="AC123" s="1597"/>
      <c r="AD123" s="1597"/>
      <c r="AE123" s="1597"/>
      <c r="AF123" s="1598"/>
      <c r="AG123" s="1576" t="str">
        <f t="shared" si="18"/>
        <v/>
      </c>
      <c r="AH123" s="1576"/>
    </row>
    <row r="124" spans="2:34" ht="35.5" customHeight="1">
      <c r="B124" s="1697"/>
      <c r="C124" s="1712" t="s">
        <v>2011</v>
      </c>
      <c r="D124" s="1712" t="s">
        <v>2012</v>
      </c>
      <c r="E124" s="1713">
        <v>27</v>
      </c>
      <c r="F124" s="1714">
        <v>2810</v>
      </c>
      <c r="G124" s="1714">
        <f t="shared" ref="G124:G138" si="34">SUM(H124:J124)</f>
        <v>40</v>
      </c>
      <c r="H124" s="1714">
        <v>40</v>
      </c>
      <c r="I124" s="1714">
        <v>0</v>
      </c>
      <c r="J124" s="1714">
        <v>0</v>
      </c>
      <c r="K124" s="1714"/>
      <c r="L124" s="1715"/>
      <c r="M124" s="1716">
        <v>25200</v>
      </c>
      <c r="N124" s="1717">
        <v>38443</v>
      </c>
      <c r="O124" s="1715" t="s">
        <v>2013</v>
      </c>
      <c r="P124" s="1717">
        <v>27254</v>
      </c>
      <c r="Q124" s="1715" t="s">
        <v>2014</v>
      </c>
      <c r="R124" s="1714">
        <f t="shared" ref="R124:R138" si="35">SUM(S124:U124)</f>
        <v>0</v>
      </c>
      <c r="S124" s="1714">
        <v>0</v>
      </c>
      <c r="T124" s="1714">
        <v>0</v>
      </c>
      <c r="U124" s="1714">
        <v>0</v>
      </c>
      <c r="V124" s="1714">
        <f t="shared" ref="V124:V138" si="36">SUM(W124:Y124)</f>
        <v>0</v>
      </c>
      <c r="W124" s="1714">
        <v>0</v>
      </c>
      <c r="X124" s="1714">
        <v>0</v>
      </c>
      <c r="Y124" s="1714">
        <v>0</v>
      </c>
      <c r="Z124" s="1718" t="s">
        <v>1757</v>
      </c>
      <c r="AA124" s="1711">
        <v>4</v>
      </c>
      <c r="AB124" s="1597"/>
      <c r="AC124" s="1597"/>
      <c r="AD124" s="1597"/>
      <c r="AE124" s="1597"/>
      <c r="AF124" s="1598"/>
      <c r="AG124" s="1576" t="str">
        <f t="shared" si="18"/>
        <v/>
      </c>
      <c r="AH124" s="1576"/>
    </row>
    <row r="125" spans="2:34" ht="35.5" customHeight="1">
      <c r="B125" s="1660"/>
      <c r="C125" s="1712" t="s">
        <v>2015</v>
      </c>
      <c r="D125" s="1712" t="s">
        <v>2016</v>
      </c>
      <c r="E125" s="1713">
        <v>18</v>
      </c>
      <c r="F125" s="1714">
        <v>7430</v>
      </c>
      <c r="G125" s="1714">
        <f t="shared" si="34"/>
        <v>920</v>
      </c>
      <c r="H125" s="1714">
        <v>0</v>
      </c>
      <c r="I125" s="1714">
        <v>0</v>
      </c>
      <c r="J125" s="1714">
        <v>920</v>
      </c>
      <c r="K125" s="1714"/>
      <c r="L125" s="1715"/>
      <c r="M125" s="1716">
        <v>32413</v>
      </c>
      <c r="N125" s="1717">
        <v>38443</v>
      </c>
      <c r="O125" s="1715" t="s">
        <v>2013</v>
      </c>
      <c r="P125" s="1717"/>
      <c r="Q125" s="1715"/>
      <c r="R125" s="1714">
        <f t="shared" si="35"/>
        <v>520</v>
      </c>
      <c r="S125" s="1714">
        <v>0</v>
      </c>
      <c r="T125" s="1714">
        <v>0</v>
      </c>
      <c r="U125" s="1714">
        <v>520</v>
      </c>
      <c r="V125" s="1714">
        <f t="shared" si="36"/>
        <v>0</v>
      </c>
      <c r="W125" s="1714">
        <v>0</v>
      </c>
      <c r="X125" s="1714">
        <v>0</v>
      </c>
      <c r="Y125" s="1714">
        <v>0</v>
      </c>
      <c r="Z125" s="1718" t="s">
        <v>1757</v>
      </c>
      <c r="AA125" s="1711">
        <v>2</v>
      </c>
      <c r="AB125" s="1597"/>
      <c r="AC125" s="1597"/>
      <c r="AD125" s="1597"/>
      <c r="AE125" s="1597"/>
      <c r="AF125" s="1598"/>
      <c r="AG125" s="1576" t="str">
        <f t="shared" si="18"/>
        <v/>
      </c>
      <c r="AH125" s="1576"/>
    </row>
    <row r="126" spans="2:34" ht="35.5" customHeight="1">
      <c r="B126" s="1660"/>
      <c r="C126" s="1712" t="s">
        <v>2017</v>
      </c>
      <c r="D126" s="1712" t="s">
        <v>2018</v>
      </c>
      <c r="E126" s="1713">
        <v>16</v>
      </c>
      <c r="F126" s="1714">
        <v>2620</v>
      </c>
      <c r="G126" s="1714">
        <f t="shared" si="34"/>
        <v>2620</v>
      </c>
      <c r="H126" s="1714">
        <v>2270</v>
      </c>
      <c r="I126" s="1714">
        <v>50</v>
      </c>
      <c r="J126" s="1714">
        <v>300</v>
      </c>
      <c r="K126" s="1714">
        <v>5300</v>
      </c>
      <c r="L126" s="1715" t="s">
        <v>2019</v>
      </c>
      <c r="M126" s="1716">
        <v>22469</v>
      </c>
      <c r="N126" s="1717">
        <v>38443</v>
      </c>
      <c r="O126" s="1715" t="s">
        <v>2013</v>
      </c>
      <c r="P126" s="1717">
        <v>27254</v>
      </c>
      <c r="Q126" s="1715" t="s">
        <v>2020</v>
      </c>
      <c r="R126" s="1714">
        <f t="shared" si="35"/>
        <v>1000</v>
      </c>
      <c r="S126" s="1714">
        <v>1000</v>
      </c>
      <c r="T126" s="1714">
        <v>0</v>
      </c>
      <c r="U126" s="1714">
        <v>0</v>
      </c>
      <c r="V126" s="1714">
        <f t="shared" si="36"/>
        <v>0</v>
      </c>
      <c r="W126" s="1714">
        <v>0</v>
      </c>
      <c r="X126" s="1714">
        <v>0</v>
      </c>
      <c r="Y126" s="1714">
        <v>0</v>
      </c>
      <c r="Z126" s="1718" t="s">
        <v>1757</v>
      </c>
      <c r="AA126" s="1711">
        <v>2</v>
      </c>
      <c r="AB126" s="1597"/>
      <c r="AC126" s="1597"/>
      <c r="AD126" s="1597"/>
      <c r="AE126" s="1597"/>
      <c r="AF126" s="1598"/>
      <c r="AG126" s="1576" t="str">
        <f t="shared" si="18"/>
        <v/>
      </c>
      <c r="AH126" s="1576"/>
    </row>
    <row r="127" spans="2:34" ht="35.5" customHeight="1">
      <c r="B127" s="1660"/>
      <c r="C127" s="1712" t="s">
        <v>2021</v>
      </c>
      <c r="D127" s="1712" t="s">
        <v>2022</v>
      </c>
      <c r="E127" s="1713">
        <v>16</v>
      </c>
      <c r="F127" s="1714">
        <v>3120</v>
      </c>
      <c r="G127" s="1714">
        <f t="shared" si="34"/>
        <v>3120</v>
      </c>
      <c r="H127" s="1714">
        <v>3120</v>
      </c>
      <c r="I127" s="1714">
        <v>0</v>
      </c>
      <c r="J127" s="1714">
        <v>0</v>
      </c>
      <c r="K127" s="1714"/>
      <c r="L127" s="1715"/>
      <c r="M127" s="1716">
        <v>22469</v>
      </c>
      <c r="N127" s="1717">
        <v>37859</v>
      </c>
      <c r="O127" s="1715" t="s">
        <v>2023</v>
      </c>
      <c r="P127" s="1717">
        <v>27254</v>
      </c>
      <c r="Q127" s="1715" t="s">
        <v>2020</v>
      </c>
      <c r="R127" s="1714">
        <f t="shared" si="35"/>
        <v>960</v>
      </c>
      <c r="S127" s="1714">
        <v>960</v>
      </c>
      <c r="T127" s="1714">
        <v>0</v>
      </c>
      <c r="U127" s="1714">
        <v>0</v>
      </c>
      <c r="V127" s="1714">
        <f t="shared" si="36"/>
        <v>1840</v>
      </c>
      <c r="W127" s="1714">
        <v>1840</v>
      </c>
      <c r="X127" s="1714">
        <v>0</v>
      </c>
      <c r="Y127" s="1714">
        <v>0</v>
      </c>
      <c r="Z127" s="1718" t="s">
        <v>1791</v>
      </c>
      <c r="AA127" s="1711">
        <v>2</v>
      </c>
      <c r="AB127" s="1597"/>
      <c r="AC127" s="1597"/>
      <c r="AD127" s="1597"/>
      <c r="AE127" s="1597"/>
      <c r="AF127" s="1598"/>
      <c r="AG127" s="1576" t="str">
        <f t="shared" si="18"/>
        <v/>
      </c>
      <c r="AH127" s="1576"/>
    </row>
    <row r="128" spans="2:34" ht="35.5" customHeight="1">
      <c r="B128" s="1660"/>
      <c r="C128" s="1712" t="s">
        <v>2024</v>
      </c>
      <c r="D128" s="1712" t="s">
        <v>2025</v>
      </c>
      <c r="E128" s="1713">
        <v>16</v>
      </c>
      <c r="F128" s="1714">
        <v>2370</v>
      </c>
      <c r="G128" s="1714">
        <f t="shared" si="34"/>
        <v>2370</v>
      </c>
      <c r="H128" s="1714">
        <v>1740</v>
      </c>
      <c r="I128" s="1714">
        <v>0</v>
      </c>
      <c r="J128" s="1714">
        <v>630</v>
      </c>
      <c r="K128" s="1714"/>
      <c r="L128" s="1715"/>
      <c r="M128" s="1716">
        <v>22469</v>
      </c>
      <c r="N128" s="1717">
        <v>37859</v>
      </c>
      <c r="O128" s="1715" t="s">
        <v>2023</v>
      </c>
      <c r="P128" s="1717">
        <v>27254</v>
      </c>
      <c r="Q128" s="1715" t="s">
        <v>2020</v>
      </c>
      <c r="R128" s="1714">
        <f t="shared" si="35"/>
        <v>2300</v>
      </c>
      <c r="S128" s="1714">
        <v>1670</v>
      </c>
      <c r="T128" s="1714">
        <v>0</v>
      </c>
      <c r="U128" s="1714">
        <v>630</v>
      </c>
      <c r="V128" s="1714">
        <f t="shared" si="36"/>
        <v>70</v>
      </c>
      <c r="W128" s="1714">
        <v>70</v>
      </c>
      <c r="X128" s="1714">
        <v>0</v>
      </c>
      <c r="Y128" s="1714">
        <v>0</v>
      </c>
      <c r="Z128" s="1718" t="s">
        <v>1757</v>
      </c>
      <c r="AA128" s="1711">
        <v>2</v>
      </c>
      <c r="AB128" s="1597"/>
      <c r="AC128" s="1597"/>
      <c r="AD128" s="1597"/>
      <c r="AE128" s="1597"/>
      <c r="AF128" s="1598"/>
      <c r="AG128" s="1576" t="str">
        <f t="shared" si="18"/>
        <v/>
      </c>
      <c r="AH128" s="1576"/>
    </row>
    <row r="129" spans="2:34" ht="35.5" customHeight="1">
      <c r="B129" s="1660"/>
      <c r="C129" s="1712" t="s">
        <v>2026</v>
      </c>
      <c r="D129" s="1712" t="s">
        <v>2027</v>
      </c>
      <c r="E129" s="1713">
        <v>15</v>
      </c>
      <c r="F129" s="1714">
        <v>3420</v>
      </c>
      <c r="G129" s="1714">
        <f t="shared" si="34"/>
        <v>2020</v>
      </c>
      <c r="H129" s="1714">
        <v>2020</v>
      </c>
      <c r="I129" s="1714">
        <v>0</v>
      </c>
      <c r="J129" s="1714">
        <v>0</v>
      </c>
      <c r="K129" s="1714"/>
      <c r="L129" s="1715"/>
      <c r="M129" s="1716">
        <v>22469</v>
      </c>
      <c r="N129" s="1717">
        <v>38443</v>
      </c>
      <c r="O129" s="1715" t="s">
        <v>2013</v>
      </c>
      <c r="P129" s="1717">
        <v>27254</v>
      </c>
      <c r="Q129" s="1715" t="s">
        <v>2020</v>
      </c>
      <c r="R129" s="1714">
        <f t="shared" si="35"/>
        <v>2020</v>
      </c>
      <c r="S129" s="1714">
        <v>2020</v>
      </c>
      <c r="T129" s="1714">
        <v>0</v>
      </c>
      <c r="U129" s="1714">
        <v>0</v>
      </c>
      <c r="V129" s="1714">
        <f t="shared" si="36"/>
        <v>0</v>
      </c>
      <c r="W129" s="1714">
        <v>0</v>
      </c>
      <c r="X129" s="1714">
        <v>0</v>
      </c>
      <c r="Y129" s="1714">
        <v>0</v>
      </c>
      <c r="Z129" s="1718" t="s">
        <v>1791</v>
      </c>
      <c r="AA129" s="1711">
        <v>2</v>
      </c>
      <c r="AB129" s="1597"/>
      <c r="AC129" s="1597"/>
      <c r="AD129" s="1597"/>
      <c r="AE129" s="1597"/>
      <c r="AF129" s="1598"/>
      <c r="AG129" s="1576">
        <f t="shared" si="18"/>
        <v>0</v>
      </c>
      <c r="AH129" s="1576"/>
    </row>
    <row r="130" spans="2:34" ht="35.5" customHeight="1">
      <c r="B130" s="1660"/>
      <c r="C130" s="1712" t="s">
        <v>2028</v>
      </c>
      <c r="D130" s="1712" t="s">
        <v>2029</v>
      </c>
      <c r="E130" s="1713">
        <v>15</v>
      </c>
      <c r="F130" s="1714">
        <v>2130</v>
      </c>
      <c r="G130" s="1714">
        <f t="shared" si="34"/>
        <v>2130</v>
      </c>
      <c r="H130" s="1714">
        <v>2130</v>
      </c>
      <c r="I130" s="1714">
        <v>0</v>
      </c>
      <c r="J130" s="1714">
        <v>0</v>
      </c>
      <c r="K130" s="1714"/>
      <c r="L130" s="1715"/>
      <c r="M130" s="1716">
        <v>22469</v>
      </c>
      <c r="N130" s="1717">
        <v>37859</v>
      </c>
      <c r="O130" s="1715" t="s">
        <v>2023</v>
      </c>
      <c r="P130" s="1717">
        <v>27255</v>
      </c>
      <c r="Q130" s="1715" t="s">
        <v>1880</v>
      </c>
      <c r="R130" s="1714">
        <f t="shared" si="35"/>
        <v>1940</v>
      </c>
      <c r="S130" s="1714">
        <v>1940</v>
      </c>
      <c r="T130" s="1714">
        <v>0</v>
      </c>
      <c r="U130" s="1714">
        <v>0</v>
      </c>
      <c r="V130" s="1714">
        <f t="shared" si="36"/>
        <v>190</v>
      </c>
      <c r="W130" s="1714">
        <v>190</v>
      </c>
      <c r="X130" s="1714">
        <v>0</v>
      </c>
      <c r="Y130" s="1714">
        <v>0</v>
      </c>
      <c r="Z130" s="1718" t="s">
        <v>1791</v>
      </c>
      <c r="AA130" s="1711">
        <v>2</v>
      </c>
      <c r="AB130" s="1597"/>
      <c r="AC130" s="1597"/>
      <c r="AD130" s="1597"/>
      <c r="AE130" s="1597"/>
      <c r="AF130" s="1598"/>
      <c r="AG130" s="1576" t="str">
        <f t="shared" si="18"/>
        <v/>
      </c>
      <c r="AH130" s="1576"/>
    </row>
    <row r="131" spans="2:34" ht="35.5" customHeight="1">
      <c r="B131" s="1164"/>
      <c r="C131" s="1712" t="s">
        <v>2030</v>
      </c>
      <c r="D131" s="1712" t="s">
        <v>2031</v>
      </c>
      <c r="E131" s="1713">
        <v>15</v>
      </c>
      <c r="F131" s="1714">
        <v>220</v>
      </c>
      <c r="G131" s="1714">
        <f t="shared" si="34"/>
        <v>220</v>
      </c>
      <c r="H131" s="1714">
        <v>220</v>
      </c>
      <c r="I131" s="1714">
        <v>0</v>
      </c>
      <c r="J131" s="1714">
        <v>0</v>
      </c>
      <c r="K131" s="1714"/>
      <c r="L131" s="1715"/>
      <c r="M131" s="1716">
        <v>22469</v>
      </c>
      <c r="N131" s="1717">
        <v>37859</v>
      </c>
      <c r="O131" s="1715" t="s">
        <v>2023</v>
      </c>
      <c r="P131" s="1717">
        <v>27255</v>
      </c>
      <c r="Q131" s="1715" t="s">
        <v>1880</v>
      </c>
      <c r="R131" s="1714">
        <f t="shared" si="35"/>
        <v>220</v>
      </c>
      <c r="S131" s="1714">
        <v>220</v>
      </c>
      <c r="T131" s="1714">
        <v>0</v>
      </c>
      <c r="U131" s="1714">
        <v>0</v>
      </c>
      <c r="V131" s="1714">
        <f t="shared" si="36"/>
        <v>0</v>
      </c>
      <c r="W131" s="1714">
        <v>0</v>
      </c>
      <c r="X131" s="1714">
        <v>0</v>
      </c>
      <c r="Y131" s="1714">
        <v>0</v>
      </c>
      <c r="Z131" s="1718" t="s">
        <v>1791</v>
      </c>
      <c r="AA131" s="1711">
        <v>2</v>
      </c>
      <c r="AB131" s="1597"/>
      <c r="AC131" s="1597"/>
      <c r="AD131" s="1597"/>
      <c r="AE131" s="1597"/>
      <c r="AF131" s="1598"/>
      <c r="AG131" s="1576">
        <f t="shared" si="18"/>
        <v>0</v>
      </c>
      <c r="AH131" s="1576"/>
    </row>
    <row r="132" spans="2:34" ht="35.5" customHeight="1">
      <c r="B132" s="1651" t="s">
        <v>2032</v>
      </c>
      <c r="C132" s="1712" t="s">
        <v>2033</v>
      </c>
      <c r="D132" s="1712" t="s">
        <v>2034</v>
      </c>
      <c r="E132" s="1713">
        <v>20</v>
      </c>
      <c r="F132" s="1714">
        <v>140</v>
      </c>
      <c r="G132" s="1714">
        <f t="shared" si="34"/>
        <v>140</v>
      </c>
      <c r="H132" s="1714">
        <v>140</v>
      </c>
      <c r="I132" s="1714">
        <v>0</v>
      </c>
      <c r="J132" s="1714">
        <v>0</v>
      </c>
      <c r="K132" s="1714">
        <v>10700</v>
      </c>
      <c r="L132" s="1715" t="s">
        <v>2019</v>
      </c>
      <c r="M132" s="1716">
        <v>22469</v>
      </c>
      <c r="N132" s="1717" t="s">
        <v>2035</v>
      </c>
      <c r="O132" s="1715" t="s">
        <v>2036</v>
      </c>
      <c r="P132" s="1717">
        <v>27255</v>
      </c>
      <c r="Q132" s="1715" t="s">
        <v>1880</v>
      </c>
      <c r="R132" s="1714">
        <f t="shared" si="35"/>
        <v>110</v>
      </c>
      <c r="S132" s="1714">
        <v>110</v>
      </c>
      <c r="T132" s="1714">
        <v>0</v>
      </c>
      <c r="U132" s="1714">
        <v>0</v>
      </c>
      <c r="V132" s="1714">
        <f t="shared" si="36"/>
        <v>30</v>
      </c>
      <c r="W132" s="1714">
        <v>30</v>
      </c>
      <c r="X132" s="1714">
        <v>0</v>
      </c>
      <c r="Y132" s="1714">
        <v>0</v>
      </c>
      <c r="Z132" s="1718" t="s">
        <v>1757</v>
      </c>
      <c r="AA132" s="1711">
        <v>2</v>
      </c>
      <c r="AB132" s="1597"/>
      <c r="AC132" s="1597"/>
      <c r="AD132" s="1597"/>
      <c r="AE132" s="1597"/>
      <c r="AF132" s="1598"/>
      <c r="AG132" s="1576" t="str">
        <f t="shared" si="18"/>
        <v/>
      </c>
      <c r="AH132" s="1576"/>
    </row>
    <row r="133" spans="2:34" ht="35.5" customHeight="1">
      <c r="B133" s="1660"/>
      <c r="C133" s="1712" t="s">
        <v>2037</v>
      </c>
      <c r="D133" s="1712" t="s">
        <v>2038</v>
      </c>
      <c r="E133" s="1713">
        <v>11</v>
      </c>
      <c r="F133" s="1714">
        <v>430</v>
      </c>
      <c r="G133" s="1714">
        <f t="shared" si="34"/>
        <v>430</v>
      </c>
      <c r="H133" s="1714">
        <v>430</v>
      </c>
      <c r="I133" s="1714">
        <v>0</v>
      </c>
      <c r="J133" s="1714">
        <v>0</v>
      </c>
      <c r="K133" s="1714"/>
      <c r="L133" s="1715"/>
      <c r="M133" s="1716">
        <v>22469</v>
      </c>
      <c r="N133" s="1717">
        <v>37859</v>
      </c>
      <c r="O133" s="1715" t="s">
        <v>2039</v>
      </c>
      <c r="P133" s="1717">
        <v>27255</v>
      </c>
      <c r="Q133" s="1715" t="s">
        <v>1880</v>
      </c>
      <c r="R133" s="1714">
        <f t="shared" si="35"/>
        <v>430</v>
      </c>
      <c r="S133" s="1714">
        <v>430</v>
      </c>
      <c r="T133" s="1714">
        <v>0</v>
      </c>
      <c r="U133" s="1714">
        <v>0</v>
      </c>
      <c r="V133" s="1714">
        <f t="shared" si="36"/>
        <v>0</v>
      </c>
      <c r="W133" s="1714">
        <v>0</v>
      </c>
      <c r="X133" s="1714">
        <v>0</v>
      </c>
      <c r="Y133" s="1714">
        <v>0</v>
      </c>
      <c r="Z133" s="1718" t="s">
        <v>1757</v>
      </c>
      <c r="AA133" s="1711">
        <v>2</v>
      </c>
      <c r="AB133" s="1597"/>
      <c r="AC133" s="1597"/>
      <c r="AD133" s="1597"/>
      <c r="AE133" s="1597"/>
      <c r="AF133" s="1598"/>
      <c r="AG133" s="1576">
        <f t="shared" si="18"/>
        <v>0</v>
      </c>
      <c r="AH133" s="1576"/>
    </row>
    <row r="134" spans="2:34" ht="35.5" customHeight="1">
      <c r="B134" s="1660"/>
      <c r="C134" s="1712" t="s">
        <v>2040</v>
      </c>
      <c r="D134" s="1712" t="s">
        <v>2041</v>
      </c>
      <c r="E134" s="1713">
        <v>12</v>
      </c>
      <c r="F134" s="1714">
        <v>2890</v>
      </c>
      <c r="G134" s="1714">
        <f t="shared" si="34"/>
        <v>2890</v>
      </c>
      <c r="H134" s="1714">
        <v>1440</v>
      </c>
      <c r="I134" s="1714">
        <v>0</v>
      </c>
      <c r="J134" s="1714">
        <v>1450</v>
      </c>
      <c r="K134" s="1714"/>
      <c r="L134" s="1715"/>
      <c r="M134" s="1707">
        <v>32052</v>
      </c>
      <c r="N134" s="1717">
        <v>37859</v>
      </c>
      <c r="O134" s="1715" t="s">
        <v>2023</v>
      </c>
      <c r="P134" s="1717"/>
      <c r="Q134" s="1715"/>
      <c r="R134" s="1714">
        <f t="shared" si="35"/>
        <v>2890</v>
      </c>
      <c r="S134" s="1714">
        <v>1440</v>
      </c>
      <c r="T134" s="1714">
        <v>0</v>
      </c>
      <c r="U134" s="1714">
        <v>1450</v>
      </c>
      <c r="V134" s="1714">
        <f t="shared" si="36"/>
        <v>0</v>
      </c>
      <c r="W134" s="1714">
        <v>0</v>
      </c>
      <c r="X134" s="1714">
        <v>0</v>
      </c>
      <c r="Y134" s="1714">
        <v>0</v>
      </c>
      <c r="Z134" s="1718" t="s">
        <v>1791</v>
      </c>
      <c r="AA134" s="1711">
        <v>2</v>
      </c>
      <c r="AB134" s="1597"/>
      <c r="AC134" s="1597"/>
      <c r="AD134" s="1597"/>
      <c r="AE134" s="1597"/>
      <c r="AF134" s="1598"/>
      <c r="AG134" s="1576">
        <f t="shared" ref="AG134:AG197" si="37">IF(G134=R134,$AF$2,"")</f>
        <v>0</v>
      </c>
      <c r="AH134" s="1576"/>
    </row>
    <row r="135" spans="2:34" ht="35.5" customHeight="1">
      <c r="B135" s="1660"/>
      <c r="C135" s="1712" t="s">
        <v>2042</v>
      </c>
      <c r="D135" s="1712" t="s">
        <v>2043</v>
      </c>
      <c r="E135" s="1713">
        <v>39</v>
      </c>
      <c r="F135" s="1714">
        <v>490</v>
      </c>
      <c r="G135" s="1714">
        <f t="shared" si="34"/>
        <v>490</v>
      </c>
      <c r="H135" s="1714">
        <v>0</v>
      </c>
      <c r="I135" s="1714">
        <v>0</v>
      </c>
      <c r="J135" s="1714">
        <v>490</v>
      </c>
      <c r="K135" s="1714"/>
      <c r="L135" s="1715"/>
      <c r="M135" s="1707">
        <v>32052</v>
      </c>
      <c r="N135" s="1707">
        <v>32052</v>
      </c>
      <c r="O135" s="1715" t="s">
        <v>2044</v>
      </c>
      <c r="P135" s="1717"/>
      <c r="Q135" s="1715"/>
      <c r="R135" s="1714">
        <f t="shared" si="35"/>
        <v>490</v>
      </c>
      <c r="S135" s="1714">
        <v>0</v>
      </c>
      <c r="T135" s="1714">
        <v>0</v>
      </c>
      <c r="U135" s="1714">
        <v>490</v>
      </c>
      <c r="V135" s="1714">
        <f t="shared" si="36"/>
        <v>0</v>
      </c>
      <c r="W135" s="1714">
        <v>0</v>
      </c>
      <c r="X135" s="1714">
        <v>0</v>
      </c>
      <c r="Y135" s="1714">
        <v>0</v>
      </c>
      <c r="Z135" s="1718" t="s">
        <v>1761</v>
      </c>
      <c r="AA135" s="1711" t="s">
        <v>1809</v>
      </c>
      <c r="AB135" s="1597"/>
      <c r="AC135" s="1597"/>
      <c r="AD135" s="1597"/>
      <c r="AE135" s="1597"/>
      <c r="AF135" s="1598"/>
      <c r="AG135" s="1576">
        <f t="shared" si="37"/>
        <v>0</v>
      </c>
      <c r="AH135" s="1576"/>
    </row>
    <row r="136" spans="2:34" ht="35.5" customHeight="1">
      <c r="B136" s="1660"/>
      <c r="C136" s="1712" t="s">
        <v>2045</v>
      </c>
      <c r="D136" s="1712" t="s">
        <v>1914</v>
      </c>
      <c r="E136" s="1713">
        <v>57</v>
      </c>
      <c r="F136" s="1714">
        <v>1360</v>
      </c>
      <c r="G136" s="1714">
        <f t="shared" si="34"/>
        <v>450</v>
      </c>
      <c r="H136" s="1714">
        <v>450</v>
      </c>
      <c r="I136" s="1714">
        <v>0</v>
      </c>
      <c r="J136" s="1714">
        <v>0</v>
      </c>
      <c r="K136" s="1714"/>
      <c r="L136" s="1715"/>
      <c r="M136" s="1707">
        <v>32052</v>
      </c>
      <c r="N136" s="1707">
        <v>32052</v>
      </c>
      <c r="O136" s="1715" t="s">
        <v>2044</v>
      </c>
      <c r="P136" s="1717"/>
      <c r="Q136" s="1715"/>
      <c r="R136" s="1714">
        <f t="shared" si="35"/>
        <v>450</v>
      </c>
      <c r="S136" s="1714">
        <v>450</v>
      </c>
      <c r="T136" s="1714">
        <v>0</v>
      </c>
      <c r="U136" s="1714">
        <v>0</v>
      </c>
      <c r="V136" s="1714">
        <f t="shared" si="36"/>
        <v>0</v>
      </c>
      <c r="W136" s="1714">
        <v>0</v>
      </c>
      <c r="X136" s="1714">
        <v>0</v>
      </c>
      <c r="Y136" s="1714">
        <v>0</v>
      </c>
      <c r="Z136" s="1718" t="s">
        <v>1761</v>
      </c>
      <c r="AA136" s="1711" t="s">
        <v>1809</v>
      </c>
      <c r="AB136" s="1597"/>
      <c r="AC136" s="1597"/>
      <c r="AD136" s="1597"/>
      <c r="AE136" s="1597"/>
      <c r="AF136" s="1598"/>
      <c r="AG136" s="1576">
        <f t="shared" si="37"/>
        <v>0</v>
      </c>
      <c r="AH136" s="1576"/>
    </row>
    <row r="137" spans="2:34" ht="35.5" customHeight="1">
      <c r="B137" s="1660"/>
      <c r="C137" s="1712" t="s">
        <v>2046</v>
      </c>
      <c r="D137" s="1712" t="s">
        <v>1922</v>
      </c>
      <c r="E137" s="1713">
        <v>27</v>
      </c>
      <c r="F137" s="1714">
        <v>3280</v>
      </c>
      <c r="G137" s="1714">
        <f t="shared" si="34"/>
        <v>3280</v>
      </c>
      <c r="H137" s="1714">
        <v>1680</v>
      </c>
      <c r="I137" s="1714">
        <v>720</v>
      </c>
      <c r="J137" s="1714">
        <v>880</v>
      </c>
      <c r="K137" s="1714"/>
      <c r="L137" s="1715"/>
      <c r="M137" s="1707">
        <v>34751</v>
      </c>
      <c r="N137" s="1717">
        <v>38443</v>
      </c>
      <c r="O137" s="1715" t="s">
        <v>2013</v>
      </c>
      <c r="P137" s="1717"/>
      <c r="Q137" s="1715"/>
      <c r="R137" s="1714">
        <f t="shared" si="35"/>
        <v>410</v>
      </c>
      <c r="S137" s="1714">
        <v>410</v>
      </c>
      <c r="T137" s="1714">
        <v>0</v>
      </c>
      <c r="U137" s="1714">
        <v>0</v>
      </c>
      <c r="V137" s="1714">
        <f t="shared" si="36"/>
        <v>2870</v>
      </c>
      <c r="W137" s="1714">
        <v>1270</v>
      </c>
      <c r="X137" s="1714">
        <v>720</v>
      </c>
      <c r="Y137" s="1714">
        <v>880</v>
      </c>
      <c r="Z137" s="1718" t="s">
        <v>1761</v>
      </c>
      <c r="AA137" s="1711">
        <v>4</v>
      </c>
      <c r="AB137" s="1597"/>
      <c r="AC137" s="1597"/>
      <c r="AD137" s="1597"/>
      <c r="AE137" s="1597"/>
      <c r="AF137" s="1598"/>
      <c r="AG137" s="1576" t="str">
        <f t="shared" si="37"/>
        <v/>
      </c>
      <c r="AH137" s="1576"/>
    </row>
    <row r="138" spans="2:34" ht="35.5" customHeight="1">
      <c r="B138" s="1660"/>
      <c r="C138" s="1703" t="s">
        <v>2047</v>
      </c>
      <c r="D138" s="1703" t="s">
        <v>2048</v>
      </c>
      <c r="E138" s="1704">
        <v>19</v>
      </c>
      <c r="F138" s="1705">
        <v>1870</v>
      </c>
      <c r="G138" s="1705">
        <f t="shared" si="34"/>
        <v>1870</v>
      </c>
      <c r="H138" s="1705">
        <v>1870</v>
      </c>
      <c r="I138" s="1705">
        <v>0</v>
      </c>
      <c r="J138" s="1705">
        <v>0</v>
      </c>
      <c r="K138" s="1705"/>
      <c r="L138" s="1706"/>
      <c r="M138" s="1707">
        <v>35353</v>
      </c>
      <c r="N138" s="1717">
        <v>37859</v>
      </c>
      <c r="O138" s="1715" t="s">
        <v>2023</v>
      </c>
      <c r="P138" s="1708"/>
      <c r="Q138" s="1706"/>
      <c r="R138" s="1705">
        <f t="shared" si="35"/>
        <v>70</v>
      </c>
      <c r="S138" s="1705">
        <v>70</v>
      </c>
      <c r="T138" s="1705">
        <v>0</v>
      </c>
      <c r="U138" s="1705">
        <v>0</v>
      </c>
      <c r="V138" s="1705">
        <f t="shared" si="36"/>
        <v>220</v>
      </c>
      <c r="W138" s="1705">
        <v>220</v>
      </c>
      <c r="X138" s="1705">
        <v>0</v>
      </c>
      <c r="Y138" s="1705">
        <v>0</v>
      </c>
      <c r="Z138" s="1711" t="s">
        <v>1791</v>
      </c>
      <c r="AA138" s="1711">
        <v>2</v>
      </c>
      <c r="AB138" s="1597"/>
      <c r="AC138" s="1597"/>
      <c r="AD138" s="1597"/>
      <c r="AE138" s="1597"/>
      <c r="AF138" s="1598"/>
      <c r="AG138" s="1576" t="str">
        <f t="shared" si="37"/>
        <v/>
      </c>
      <c r="AH138" s="1576"/>
    </row>
    <row r="139" spans="2:34" ht="35.5" customHeight="1">
      <c r="B139" s="1660"/>
      <c r="C139" s="1703" t="s">
        <v>2049</v>
      </c>
      <c r="D139" s="1712" t="s">
        <v>2050</v>
      </c>
      <c r="E139" s="1713">
        <v>21</v>
      </c>
      <c r="F139" s="1714">
        <v>580</v>
      </c>
      <c r="G139" s="1714">
        <f>SUM(H139:J139)</f>
        <v>580</v>
      </c>
      <c r="H139" s="1714">
        <v>580</v>
      </c>
      <c r="I139" s="1714">
        <v>0</v>
      </c>
      <c r="J139" s="1714">
        <v>0</v>
      </c>
      <c r="K139" s="1714"/>
      <c r="L139" s="1715"/>
      <c r="M139" s="1716">
        <v>38077</v>
      </c>
      <c r="N139" s="1717" t="s">
        <v>2035</v>
      </c>
      <c r="O139" s="1715" t="s">
        <v>2051</v>
      </c>
      <c r="P139" s="1717"/>
      <c r="Q139" s="1715"/>
      <c r="R139" s="1705">
        <f>SUM(S139:U139)</f>
        <v>580</v>
      </c>
      <c r="S139" s="1714">
        <v>580</v>
      </c>
      <c r="T139" s="1714">
        <v>0</v>
      </c>
      <c r="U139" s="1714">
        <v>0</v>
      </c>
      <c r="V139" s="1705">
        <f>SUM(W139:Y139)</f>
        <v>0</v>
      </c>
      <c r="W139" s="1714">
        <v>0</v>
      </c>
      <c r="X139" s="1714">
        <v>0</v>
      </c>
      <c r="Y139" s="1714">
        <v>0</v>
      </c>
      <c r="Z139" s="1718" t="s">
        <v>1757</v>
      </c>
      <c r="AA139" s="1711">
        <v>2</v>
      </c>
      <c r="AB139" s="1597"/>
      <c r="AC139" s="1597"/>
      <c r="AD139" s="1597"/>
      <c r="AE139" s="1597"/>
      <c r="AF139" s="1598"/>
      <c r="AG139" s="1576">
        <f t="shared" si="37"/>
        <v>0</v>
      </c>
      <c r="AH139" s="1576"/>
    </row>
    <row r="140" spans="2:34" ht="35.5" customHeight="1" thickBot="1">
      <c r="B140" s="1666"/>
      <c r="C140" s="1720" t="s">
        <v>2052</v>
      </c>
      <c r="D140" s="1721" t="s">
        <v>2034</v>
      </c>
      <c r="E140" s="1722">
        <v>18</v>
      </c>
      <c r="F140" s="1723">
        <v>1430</v>
      </c>
      <c r="G140" s="1723">
        <f>SUM(H140:J140)</f>
        <v>1430</v>
      </c>
      <c r="H140" s="1723">
        <v>1430</v>
      </c>
      <c r="I140" s="1723">
        <v>0</v>
      </c>
      <c r="J140" s="1723">
        <v>0</v>
      </c>
      <c r="K140" s="1723"/>
      <c r="L140" s="1724"/>
      <c r="M140" s="1725">
        <v>38077</v>
      </c>
      <c r="N140" s="1726" t="s">
        <v>2035</v>
      </c>
      <c r="O140" s="1724" t="s">
        <v>2036</v>
      </c>
      <c r="P140" s="1726"/>
      <c r="Q140" s="1724"/>
      <c r="R140" s="1727">
        <f>SUM(S140:U140)</f>
        <v>650</v>
      </c>
      <c r="S140" s="1723">
        <v>650</v>
      </c>
      <c r="T140" s="1723">
        <v>0</v>
      </c>
      <c r="U140" s="1723">
        <v>0</v>
      </c>
      <c r="V140" s="1727">
        <f>SUM(W140:Y140)</f>
        <v>300</v>
      </c>
      <c r="W140" s="1723">
        <v>300</v>
      </c>
      <c r="X140" s="1723">
        <v>0</v>
      </c>
      <c r="Y140" s="1723">
        <v>0</v>
      </c>
      <c r="Z140" s="1728" t="s">
        <v>1757</v>
      </c>
      <c r="AA140" s="1729">
        <v>2</v>
      </c>
      <c r="AB140" s="1597"/>
      <c r="AC140" s="1597"/>
      <c r="AD140" s="1597"/>
      <c r="AE140" s="1597"/>
      <c r="AF140" s="1598"/>
      <c r="AG140" s="1576" t="str">
        <f t="shared" si="37"/>
        <v/>
      </c>
      <c r="AH140" s="1576"/>
    </row>
    <row r="141" spans="2:34" ht="35.5" customHeight="1" thickTop="1" thickBot="1">
      <c r="B141" s="1666" t="s">
        <v>1208</v>
      </c>
      <c r="C141" s="1730"/>
      <c r="D141" s="1730">
        <f>COUNTA(D120:D140)</f>
        <v>21</v>
      </c>
      <c r="E141" s="1731"/>
      <c r="F141" s="1732"/>
      <c r="G141" s="1732">
        <f>SUM(G120:G140)</f>
        <v>42740</v>
      </c>
      <c r="H141" s="1732">
        <f>SUM(H120:H140)</f>
        <v>25230</v>
      </c>
      <c r="I141" s="1732">
        <f>SUM(I120:I140)</f>
        <v>1900</v>
      </c>
      <c r="J141" s="1732">
        <f>SUM(J120:J140)</f>
        <v>15610</v>
      </c>
      <c r="K141" s="1732">
        <f>SUM(K120:K140)</f>
        <v>16000</v>
      </c>
      <c r="L141" s="1733"/>
      <c r="M141" s="1734"/>
      <c r="N141" s="1735" t="s">
        <v>2053</v>
      </c>
      <c r="O141" s="1733"/>
      <c r="P141" s="1735"/>
      <c r="Q141" s="1733"/>
      <c r="R141" s="1736">
        <f>SUM(R120:R140)</f>
        <v>29400</v>
      </c>
      <c r="S141" s="1732">
        <f t="shared" ref="S141:Y141" si="38">SUM(S120:S140)</f>
        <v>15680</v>
      </c>
      <c r="T141" s="1732">
        <f t="shared" si="38"/>
        <v>480</v>
      </c>
      <c r="U141" s="1732">
        <f t="shared" si="38"/>
        <v>13240</v>
      </c>
      <c r="V141" s="1736">
        <f>SUM(V120:V140)</f>
        <v>8070</v>
      </c>
      <c r="W141" s="1732">
        <f t="shared" si="38"/>
        <v>5330</v>
      </c>
      <c r="X141" s="1732">
        <f t="shared" si="38"/>
        <v>1370</v>
      </c>
      <c r="Y141" s="1732">
        <f t="shared" si="38"/>
        <v>1370</v>
      </c>
      <c r="Z141" s="1737"/>
      <c r="AA141" s="1738"/>
      <c r="AB141" s="1597"/>
      <c r="AC141" s="1597"/>
      <c r="AD141" s="1597"/>
      <c r="AE141" s="1597"/>
      <c r="AF141" s="1598"/>
      <c r="AG141" s="1576" t="str">
        <f t="shared" si="37"/>
        <v/>
      </c>
      <c r="AH141" s="1576"/>
    </row>
    <row r="142" spans="2:34" ht="35.5" customHeight="1" thickTop="1">
      <c r="B142" s="1660" t="s">
        <v>271</v>
      </c>
      <c r="C142" s="1583" t="s">
        <v>1999</v>
      </c>
      <c r="D142" s="1583" t="s">
        <v>1914</v>
      </c>
      <c r="E142" s="1661">
        <v>21</v>
      </c>
      <c r="F142" s="1662">
        <v>21810</v>
      </c>
      <c r="G142" s="1662">
        <f t="shared" ref="G142:G201" si="39">SUM(H142:J142)</f>
        <v>8900</v>
      </c>
      <c r="H142" s="1662">
        <v>0</v>
      </c>
      <c r="I142" s="1662">
        <v>500</v>
      </c>
      <c r="J142" s="1662">
        <v>8400</v>
      </c>
      <c r="K142" s="1662"/>
      <c r="L142" s="1663"/>
      <c r="M142" s="1698">
        <v>32052</v>
      </c>
      <c r="N142" s="1698">
        <v>32052</v>
      </c>
      <c r="O142" s="1663" t="s">
        <v>2000</v>
      </c>
      <c r="P142" s="1665"/>
      <c r="Q142" s="1663"/>
      <c r="R142" s="1662">
        <f t="shared" ref="R142:R201" si="40">SUM(S142:U142)</f>
        <v>970</v>
      </c>
      <c r="S142" s="1662">
        <v>0</v>
      </c>
      <c r="T142" s="1662">
        <v>400</v>
      </c>
      <c r="U142" s="1662">
        <v>570</v>
      </c>
      <c r="V142" s="1662">
        <f t="shared" ref="V142:V201" si="41">SUM(W142:Y142)</f>
        <v>0</v>
      </c>
      <c r="W142" s="1662">
        <v>0</v>
      </c>
      <c r="X142" s="1662">
        <v>0</v>
      </c>
      <c r="Y142" s="1662">
        <v>0</v>
      </c>
      <c r="Z142" s="1383" t="s">
        <v>1761</v>
      </c>
      <c r="AA142" s="1659" t="s">
        <v>1916</v>
      </c>
      <c r="AB142" s="1597"/>
      <c r="AC142" s="1597"/>
      <c r="AD142" s="1597"/>
      <c r="AE142" s="1597"/>
      <c r="AF142" s="1598"/>
      <c r="AG142" s="1576" t="str">
        <f t="shared" si="37"/>
        <v/>
      </c>
      <c r="AH142" s="1576"/>
    </row>
    <row r="143" spans="2:34" ht="35.5" customHeight="1">
      <c r="B143" s="1660"/>
      <c r="C143" s="1583" t="s">
        <v>2054</v>
      </c>
      <c r="D143" s="1583" t="s">
        <v>1933</v>
      </c>
      <c r="E143" s="1661">
        <v>37</v>
      </c>
      <c r="F143" s="1662">
        <v>10980</v>
      </c>
      <c r="G143" s="1662">
        <f t="shared" si="39"/>
        <v>8300</v>
      </c>
      <c r="H143" s="1662">
        <v>0</v>
      </c>
      <c r="I143" s="1662">
        <v>330</v>
      </c>
      <c r="J143" s="1662">
        <v>7970</v>
      </c>
      <c r="K143" s="1662"/>
      <c r="L143" s="1663"/>
      <c r="M143" s="1664">
        <v>33505</v>
      </c>
      <c r="N143" s="1665">
        <v>34520</v>
      </c>
      <c r="O143" s="1663" t="s">
        <v>2055</v>
      </c>
      <c r="P143" s="1665"/>
      <c r="Q143" s="1663"/>
      <c r="R143" s="1662">
        <f t="shared" si="40"/>
        <v>8300</v>
      </c>
      <c r="S143" s="1662">
        <f>H143</f>
        <v>0</v>
      </c>
      <c r="T143" s="1662">
        <f>I143</f>
        <v>330</v>
      </c>
      <c r="U143" s="1662">
        <f>J143</f>
        <v>7970</v>
      </c>
      <c r="V143" s="1662">
        <f t="shared" si="41"/>
        <v>0</v>
      </c>
      <c r="W143" s="1662">
        <v>0</v>
      </c>
      <c r="X143" s="1662">
        <v>0</v>
      </c>
      <c r="Y143" s="1662">
        <v>0</v>
      </c>
      <c r="Z143" s="1383" t="s">
        <v>1761</v>
      </c>
      <c r="AA143" s="1659" t="s">
        <v>1916</v>
      </c>
      <c r="AB143" s="1597"/>
      <c r="AC143" s="1597"/>
      <c r="AD143" s="1597"/>
      <c r="AE143" s="1597"/>
      <c r="AF143" s="1598"/>
      <c r="AG143" s="1576">
        <f t="shared" si="37"/>
        <v>0</v>
      </c>
      <c r="AH143" s="1576"/>
    </row>
    <row r="144" spans="2:34" ht="35.5" customHeight="1">
      <c r="B144" s="1660"/>
      <c r="C144" s="1583" t="s">
        <v>2003</v>
      </c>
      <c r="D144" s="1583" t="s">
        <v>2004</v>
      </c>
      <c r="E144" s="1661">
        <v>32</v>
      </c>
      <c r="F144" s="1662">
        <v>19970</v>
      </c>
      <c r="G144" s="1662">
        <f t="shared" si="39"/>
        <v>12920</v>
      </c>
      <c r="H144" s="1662">
        <v>8560</v>
      </c>
      <c r="I144" s="1662">
        <v>0</v>
      </c>
      <c r="J144" s="1662">
        <v>4360</v>
      </c>
      <c r="K144" s="1662"/>
      <c r="L144" s="1663"/>
      <c r="M144" s="1664">
        <v>17079</v>
      </c>
      <c r="N144" s="1665">
        <v>33690</v>
      </c>
      <c r="O144" s="1663" t="s">
        <v>2005</v>
      </c>
      <c r="P144" s="1665">
        <v>27254</v>
      </c>
      <c r="Q144" s="1663" t="s">
        <v>2056</v>
      </c>
      <c r="R144" s="1662">
        <f t="shared" si="40"/>
        <v>12920</v>
      </c>
      <c r="S144" s="1662">
        <v>8560</v>
      </c>
      <c r="T144" s="1662">
        <v>0</v>
      </c>
      <c r="U144" s="1662">
        <v>4360</v>
      </c>
      <c r="V144" s="1662">
        <f t="shared" si="41"/>
        <v>0</v>
      </c>
      <c r="W144" s="1662">
        <v>0</v>
      </c>
      <c r="X144" s="1662">
        <v>0</v>
      </c>
      <c r="Y144" s="1662">
        <v>0</v>
      </c>
      <c r="Z144" s="1383" t="s">
        <v>1761</v>
      </c>
      <c r="AA144" s="1659" t="s">
        <v>1916</v>
      </c>
      <c r="AB144" s="1597"/>
      <c r="AC144" s="1597"/>
      <c r="AD144" s="1597"/>
      <c r="AE144" s="1597"/>
      <c r="AF144" s="1598"/>
      <c r="AG144" s="1576">
        <f t="shared" si="37"/>
        <v>0</v>
      </c>
      <c r="AH144" s="1576"/>
    </row>
    <row r="145" spans="2:34" s="1524" customFormat="1" ht="35.5" customHeight="1">
      <c r="B145" s="1660"/>
      <c r="C145" s="1583" t="s">
        <v>2057</v>
      </c>
      <c r="D145" s="1583" t="s">
        <v>2058</v>
      </c>
      <c r="E145" s="1661">
        <v>25</v>
      </c>
      <c r="F145" s="1662">
        <v>7940</v>
      </c>
      <c r="G145" s="1662">
        <f t="shared" si="39"/>
        <v>5220</v>
      </c>
      <c r="H145" s="1662">
        <v>4400</v>
      </c>
      <c r="I145" s="1662">
        <v>20</v>
      </c>
      <c r="J145" s="1662">
        <v>800</v>
      </c>
      <c r="K145" s="1662"/>
      <c r="L145" s="1663"/>
      <c r="M145" s="1664">
        <v>12560</v>
      </c>
      <c r="N145" s="1665">
        <v>38443</v>
      </c>
      <c r="O145" s="1663" t="s">
        <v>2059</v>
      </c>
      <c r="P145" s="1665">
        <v>27257</v>
      </c>
      <c r="Q145" s="1663" t="s">
        <v>2060</v>
      </c>
      <c r="R145" s="1662">
        <f t="shared" si="40"/>
        <v>4580</v>
      </c>
      <c r="S145" s="1662">
        <v>3760</v>
      </c>
      <c r="T145" s="1662">
        <v>20</v>
      </c>
      <c r="U145" s="1662">
        <v>800</v>
      </c>
      <c r="V145" s="1662">
        <f t="shared" si="41"/>
        <v>120</v>
      </c>
      <c r="W145" s="1662">
        <v>120</v>
      </c>
      <c r="X145" s="1662">
        <v>0</v>
      </c>
      <c r="Y145" s="1662">
        <v>0</v>
      </c>
      <c r="Z145" s="1383" t="s">
        <v>1761</v>
      </c>
      <c r="AA145" s="1659">
        <v>4</v>
      </c>
      <c r="AB145" s="1597"/>
      <c r="AC145" s="1597"/>
      <c r="AD145" s="1597"/>
      <c r="AE145" s="1597"/>
      <c r="AF145" s="1598"/>
      <c r="AG145" s="1576" t="str">
        <f t="shared" si="37"/>
        <v/>
      </c>
      <c r="AH145" s="1576"/>
    </row>
    <row r="146" spans="2:34" ht="35.5" customHeight="1">
      <c r="B146" s="1660"/>
      <c r="C146" s="1583" t="s">
        <v>1921</v>
      </c>
      <c r="D146" s="1583" t="s">
        <v>2061</v>
      </c>
      <c r="E146" s="1661">
        <v>22</v>
      </c>
      <c r="F146" s="1662">
        <v>1980</v>
      </c>
      <c r="G146" s="1662">
        <f t="shared" si="39"/>
        <v>1980</v>
      </c>
      <c r="H146" s="1662">
        <v>1980</v>
      </c>
      <c r="I146" s="1662">
        <v>0</v>
      </c>
      <c r="J146" s="1662">
        <v>0</v>
      </c>
      <c r="K146" s="1662">
        <v>9500</v>
      </c>
      <c r="L146" s="1663" t="s">
        <v>2062</v>
      </c>
      <c r="M146" s="1664">
        <v>12560</v>
      </c>
      <c r="N146" s="1665">
        <v>38443</v>
      </c>
      <c r="O146" s="1663" t="s">
        <v>2059</v>
      </c>
      <c r="P146" s="1665">
        <v>27254</v>
      </c>
      <c r="Q146" s="1663" t="s">
        <v>2056</v>
      </c>
      <c r="R146" s="1662">
        <f t="shared" si="40"/>
        <v>1700</v>
      </c>
      <c r="S146" s="1662">
        <v>1700</v>
      </c>
      <c r="T146" s="1662">
        <v>0</v>
      </c>
      <c r="U146" s="1662">
        <v>0</v>
      </c>
      <c r="V146" s="1662">
        <f t="shared" si="41"/>
        <v>280</v>
      </c>
      <c r="W146" s="1662">
        <v>280</v>
      </c>
      <c r="X146" s="1662">
        <v>0</v>
      </c>
      <c r="Y146" s="1662">
        <v>0</v>
      </c>
      <c r="Z146" s="1383" t="s">
        <v>1791</v>
      </c>
      <c r="AA146" s="1659">
        <v>4</v>
      </c>
      <c r="AB146" s="1597"/>
      <c r="AC146" s="1597"/>
      <c r="AD146" s="1597"/>
      <c r="AE146" s="1597"/>
      <c r="AF146" s="1598"/>
      <c r="AG146" s="1576" t="str">
        <f t="shared" si="37"/>
        <v/>
      </c>
      <c r="AH146" s="1576"/>
    </row>
    <row r="147" spans="2:34" s="1524" customFormat="1" ht="35.5" customHeight="1">
      <c r="B147" s="1660"/>
      <c r="C147" s="1583" t="s">
        <v>1925</v>
      </c>
      <c r="D147" s="1583" t="s">
        <v>2063</v>
      </c>
      <c r="E147" s="1661">
        <v>20</v>
      </c>
      <c r="F147" s="1662">
        <v>7160</v>
      </c>
      <c r="G147" s="1662">
        <f t="shared" si="39"/>
        <v>3380</v>
      </c>
      <c r="H147" s="1662">
        <v>3380</v>
      </c>
      <c r="I147" s="1662">
        <v>0</v>
      </c>
      <c r="J147" s="1662">
        <v>0</v>
      </c>
      <c r="K147" s="1662"/>
      <c r="L147" s="1663"/>
      <c r="M147" s="1664">
        <v>12560</v>
      </c>
      <c r="N147" s="1665">
        <v>38443</v>
      </c>
      <c r="O147" s="1663" t="s">
        <v>2059</v>
      </c>
      <c r="P147" s="1665">
        <v>27254</v>
      </c>
      <c r="Q147" s="1663" t="s">
        <v>2056</v>
      </c>
      <c r="R147" s="1591">
        <f>SUM(S147:U147)</f>
        <v>1240</v>
      </c>
      <c r="S147" s="1662">
        <v>1240</v>
      </c>
      <c r="T147" s="1662">
        <v>0</v>
      </c>
      <c r="U147" s="1662">
        <v>0</v>
      </c>
      <c r="V147" s="1591">
        <f>SUM(W147:Y147)</f>
        <v>0</v>
      </c>
      <c r="W147" s="1662">
        <v>0</v>
      </c>
      <c r="X147" s="1662">
        <v>0</v>
      </c>
      <c r="Y147" s="1662">
        <v>0</v>
      </c>
      <c r="Z147" s="1383" t="s">
        <v>1761</v>
      </c>
      <c r="AA147" s="1659">
        <v>2</v>
      </c>
      <c r="AB147" s="1597"/>
      <c r="AC147" s="1597"/>
      <c r="AD147" s="1597"/>
      <c r="AE147" s="1597"/>
      <c r="AF147" s="1598"/>
      <c r="AG147" s="1576" t="str">
        <f t="shared" si="37"/>
        <v/>
      </c>
      <c r="AH147" s="1576"/>
    </row>
    <row r="148" spans="2:34" ht="35.5" customHeight="1">
      <c r="B148" s="1660"/>
      <c r="C148" s="1583" t="s">
        <v>2064</v>
      </c>
      <c r="D148" s="1583" t="s">
        <v>2065</v>
      </c>
      <c r="E148" s="1661">
        <v>27</v>
      </c>
      <c r="F148" s="1662">
        <v>9510</v>
      </c>
      <c r="G148" s="1662">
        <f t="shared" si="39"/>
        <v>8830</v>
      </c>
      <c r="H148" s="1662">
        <v>8830</v>
      </c>
      <c r="I148" s="1662">
        <v>0</v>
      </c>
      <c r="J148" s="1662">
        <v>0</v>
      </c>
      <c r="K148" s="1662"/>
      <c r="L148" s="1663"/>
      <c r="M148" s="1664">
        <v>12560</v>
      </c>
      <c r="N148" s="1665">
        <v>44432</v>
      </c>
      <c r="O148" s="1663" t="s">
        <v>2066</v>
      </c>
      <c r="P148" s="1665">
        <v>38443</v>
      </c>
      <c r="Q148" s="1663" t="s">
        <v>2067</v>
      </c>
      <c r="R148" s="1662">
        <f t="shared" si="40"/>
        <v>2660</v>
      </c>
      <c r="S148" s="1662">
        <v>2660</v>
      </c>
      <c r="T148" s="1662">
        <v>0</v>
      </c>
      <c r="U148" s="1662">
        <v>0</v>
      </c>
      <c r="V148" s="1662">
        <f t="shared" si="41"/>
        <v>590</v>
      </c>
      <c r="W148" s="1662">
        <v>590</v>
      </c>
      <c r="X148" s="1662">
        <v>0</v>
      </c>
      <c r="Y148" s="1662">
        <v>0</v>
      </c>
      <c r="Z148" s="1383" t="s">
        <v>1791</v>
      </c>
      <c r="AA148" s="1659">
        <v>4</v>
      </c>
      <c r="AB148" s="1597"/>
      <c r="AC148" s="1597"/>
      <c r="AD148" s="1597"/>
      <c r="AE148" s="1597"/>
      <c r="AF148" s="1598"/>
      <c r="AG148" s="1576" t="str">
        <f t="shared" si="37"/>
        <v/>
      </c>
      <c r="AH148" s="1576"/>
    </row>
    <row r="149" spans="2:34" ht="35.5" customHeight="1">
      <c r="B149" s="1660"/>
      <c r="C149" s="1583" t="s">
        <v>2068</v>
      </c>
      <c r="D149" s="1583" t="s">
        <v>2012</v>
      </c>
      <c r="E149" s="1661">
        <v>27</v>
      </c>
      <c r="F149" s="1662">
        <v>2810</v>
      </c>
      <c r="G149" s="1662">
        <f t="shared" si="39"/>
        <v>660</v>
      </c>
      <c r="H149" s="1662">
        <v>660</v>
      </c>
      <c r="I149" s="1662">
        <v>0</v>
      </c>
      <c r="J149" s="1662">
        <v>0</v>
      </c>
      <c r="K149" s="1662"/>
      <c r="L149" s="1663"/>
      <c r="M149" s="1664">
        <v>26023</v>
      </c>
      <c r="N149" s="1665">
        <v>38443</v>
      </c>
      <c r="O149" s="1663" t="s">
        <v>2059</v>
      </c>
      <c r="P149" s="1665">
        <v>34152</v>
      </c>
      <c r="Q149" s="1663" t="s">
        <v>2069</v>
      </c>
      <c r="R149" s="1662">
        <f t="shared" si="40"/>
        <v>0</v>
      </c>
      <c r="S149" s="1662">
        <v>0</v>
      </c>
      <c r="T149" s="1662">
        <v>0</v>
      </c>
      <c r="U149" s="1662">
        <v>0</v>
      </c>
      <c r="V149" s="1662">
        <f t="shared" si="41"/>
        <v>0</v>
      </c>
      <c r="W149" s="1662">
        <v>0</v>
      </c>
      <c r="X149" s="1662">
        <v>0</v>
      </c>
      <c r="Y149" s="1662">
        <v>0</v>
      </c>
      <c r="Z149" s="1383" t="s">
        <v>1757</v>
      </c>
      <c r="AA149" s="1659">
        <v>4</v>
      </c>
      <c r="AB149" s="1597"/>
      <c r="AC149" s="1597"/>
      <c r="AD149" s="1597"/>
      <c r="AE149" s="1597"/>
      <c r="AF149" s="1598"/>
      <c r="AG149" s="1576" t="str">
        <f t="shared" si="37"/>
        <v/>
      </c>
      <c r="AH149" s="1576"/>
    </row>
    <row r="150" spans="2:34" ht="35.5" customHeight="1">
      <c r="B150" s="1660"/>
      <c r="C150" s="1583" t="s">
        <v>1953</v>
      </c>
      <c r="D150" s="1583" t="s">
        <v>2016</v>
      </c>
      <c r="E150" s="1661">
        <v>18</v>
      </c>
      <c r="F150" s="1662">
        <v>7430</v>
      </c>
      <c r="G150" s="1662">
        <f t="shared" si="39"/>
        <v>3860</v>
      </c>
      <c r="H150" s="1662">
        <v>3500</v>
      </c>
      <c r="I150" s="1662">
        <v>150</v>
      </c>
      <c r="J150" s="1662">
        <v>210</v>
      </c>
      <c r="K150" s="1662"/>
      <c r="L150" s="1663"/>
      <c r="M150" s="1664">
        <v>12560</v>
      </c>
      <c r="N150" s="1665">
        <v>38443</v>
      </c>
      <c r="O150" s="1663" t="s">
        <v>2059</v>
      </c>
      <c r="P150" s="1665">
        <v>32413</v>
      </c>
      <c r="Q150" s="1663" t="s">
        <v>2070</v>
      </c>
      <c r="R150" s="1662">
        <f t="shared" si="40"/>
        <v>3860</v>
      </c>
      <c r="S150" s="1662">
        <v>3500</v>
      </c>
      <c r="T150" s="1662">
        <v>150</v>
      </c>
      <c r="U150" s="1662">
        <v>210</v>
      </c>
      <c r="V150" s="1662">
        <f t="shared" si="41"/>
        <v>0</v>
      </c>
      <c r="W150" s="1662">
        <v>0</v>
      </c>
      <c r="X150" s="1662">
        <v>0</v>
      </c>
      <c r="Y150" s="1662">
        <v>0</v>
      </c>
      <c r="Z150" s="1383" t="s">
        <v>1791</v>
      </c>
      <c r="AA150" s="1659">
        <v>2</v>
      </c>
      <c r="AB150" s="1597"/>
      <c r="AC150" s="1597"/>
      <c r="AD150" s="1597"/>
      <c r="AE150" s="1597"/>
      <c r="AF150" s="1598"/>
      <c r="AG150" s="1576">
        <f t="shared" si="37"/>
        <v>0</v>
      </c>
      <c r="AH150" s="1576"/>
    </row>
    <row r="151" spans="2:34" ht="35.5" customHeight="1">
      <c r="B151" s="1660"/>
      <c r="C151" s="1583" t="s">
        <v>2071</v>
      </c>
      <c r="D151" s="1583" t="s">
        <v>2072</v>
      </c>
      <c r="E151" s="1661">
        <v>18</v>
      </c>
      <c r="F151" s="1662">
        <v>3150</v>
      </c>
      <c r="G151" s="1662">
        <f t="shared" si="39"/>
        <v>3150</v>
      </c>
      <c r="H151" s="1662">
        <v>2440</v>
      </c>
      <c r="I151" s="1662">
        <v>110</v>
      </c>
      <c r="J151" s="1662">
        <v>600</v>
      </c>
      <c r="K151" s="1662"/>
      <c r="L151" s="1663"/>
      <c r="M151" s="1664">
        <v>12560</v>
      </c>
      <c r="N151" s="1665">
        <v>44432</v>
      </c>
      <c r="O151" s="1663" t="s">
        <v>2073</v>
      </c>
      <c r="P151" s="1665">
        <v>27254</v>
      </c>
      <c r="Q151" s="1663" t="s">
        <v>2056</v>
      </c>
      <c r="R151" s="1662">
        <f t="shared" si="40"/>
        <v>2540</v>
      </c>
      <c r="S151" s="1662">
        <v>2340</v>
      </c>
      <c r="T151" s="1662">
        <v>0</v>
      </c>
      <c r="U151" s="1662">
        <v>200</v>
      </c>
      <c r="V151" s="1662">
        <f t="shared" si="41"/>
        <v>0</v>
      </c>
      <c r="W151" s="1662">
        <v>0</v>
      </c>
      <c r="X151" s="1662">
        <v>0</v>
      </c>
      <c r="Y151" s="1662">
        <v>0</v>
      </c>
      <c r="Z151" s="1383" t="s">
        <v>1757</v>
      </c>
      <c r="AA151" s="1659">
        <v>2</v>
      </c>
      <c r="AB151" s="1597"/>
      <c r="AC151" s="1597"/>
      <c r="AD151" s="1597"/>
      <c r="AE151" s="1597"/>
      <c r="AF151" s="1598"/>
      <c r="AG151" s="1576" t="str">
        <f t="shared" si="37"/>
        <v/>
      </c>
      <c r="AH151" s="1576"/>
    </row>
    <row r="152" spans="2:34" ht="35.5" customHeight="1">
      <c r="B152" s="1660"/>
      <c r="C152" s="1583" t="s">
        <v>1984</v>
      </c>
      <c r="D152" s="1583" t="s">
        <v>2074</v>
      </c>
      <c r="E152" s="1661">
        <v>20</v>
      </c>
      <c r="F152" s="1662">
        <v>620</v>
      </c>
      <c r="G152" s="1662">
        <f t="shared" si="39"/>
        <v>620</v>
      </c>
      <c r="H152" s="1662">
        <v>620</v>
      </c>
      <c r="I152" s="1662">
        <v>0</v>
      </c>
      <c r="J152" s="1662">
        <v>0</v>
      </c>
      <c r="K152" s="1662"/>
      <c r="L152" s="1663"/>
      <c r="M152" s="1664">
        <v>12560</v>
      </c>
      <c r="N152" s="1665">
        <v>38443</v>
      </c>
      <c r="O152" s="1663" t="s">
        <v>2059</v>
      </c>
      <c r="P152" s="1665">
        <v>38443</v>
      </c>
      <c r="Q152" s="1663" t="s">
        <v>2067</v>
      </c>
      <c r="R152" s="1662">
        <f t="shared" si="40"/>
        <v>620</v>
      </c>
      <c r="S152" s="1662">
        <v>620</v>
      </c>
      <c r="T152" s="1662">
        <v>0</v>
      </c>
      <c r="U152" s="1662">
        <v>0</v>
      </c>
      <c r="V152" s="1662">
        <f t="shared" si="41"/>
        <v>0</v>
      </c>
      <c r="W152" s="1662">
        <v>0</v>
      </c>
      <c r="X152" s="1662">
        <v>0</v>
      </c>
      <c r="Y152" s="1662">
        <v>0</v>
      </c>
      <c r="Z152" s="1383" t="s">
        <v>1757</v>
      </c>
      <c r="AA152" s="1659">
        <v>2</v>
      </c>
      <c r="AB152" s="1597"/>
      <c r="AC152" s="1597"/>
      <c r="AD152" s="1597"/>
      <c r="AE152" s="1597"/>
      <c r="AF152" s="1598"/>
      <c r="AG152" s="1576">
        <f t="shared" si="37"/>
        <v>0</v>
      </c>
      <c r="AH152" s="1576"/>
    </row>
    <row r="153" spans="2:34" s="1524" customFormat="1" ht="35.5" customHeight="1">
      <c r="B153" s="1660"/>
      <c r="C153" s="1163" t="s">
        <v>2075</v>
      </c>
      <c r="D153" s="1583" t="s">
        <v>2076</v>
      </c>
      <c r="E153" s="1661">
        <v>25</v>
      </c>
      <c r="F153" s="1662">
        <v>4800</v>
      </c>
      <c r="G153" s="1662">
        <f t="shared" si="39"/>
        <v>4800</v>
      </c>
      <c r="H153" s="1662">
        <v>4240</v>
      </c>
      <c r="I153" s="1662">
        <v>560</v>
      </c>
      <c r="J153" s="1662">
        <v>0</v>
      </c>
      <c r="K153" s="1662"/>
      <c r="L153" s="1663"/>
      <c r="M153" s="1664">
        <v>12560</v>
      </c>
      <c r="N153" s="1665">
        <v>38443</v>
      </c>
      <c r="O153" s="1663" t="s">
        <v>2059</v>
      </c>
      <c r="P153" s="1665">
        <v>34709</v>
      </c>
      <c r="Q153" s="1663" t="s">
        <v>2077</v>
      </c>
      <c r="R153" s="1662">
        <f t="shared" si="40"/>
        <v>2520</v>
      </c>
      <c r="S153" s="1662">
        <v>1960</v>
      </c>
      <c r="T153" s="1662">
        <v>560</v>
      </c>
      <c r="U153" s="1662">
        <v>0</v>
      </c>
      <c r="V153" s="1662">
        <f t="shared" si="41"/>
        <v>1290</v>
      </c>
      <c r="W153" s="1662">
        <v>1290</v>
      </c>
      <c r="X153" s="1662">
        <v>0</v>
      </c>
      <c r="Y153" s="1662">
        <v>0</v>
      </c>
      <c r="Z153" s="1383" t="s">
        <v>1761</v>
      </c>
      <c r="AA153" s="1659">
        <v>4</v>
      </c>
      <c r="AB153" s="1597"/>
      <c r="AC153" s="1597"/>
      <c r="AD153" s="1597"/>
      <c r="AE153" s="1597"/>
      <c r="AF153" s="1598"/>
      <c r="AG153" s="1576" t="str">
        <f t="shared" si="37"/>
        <v/>
      </c>
      <c r="AH153" s="1576"/>
    </row>
    <row r="154" spans="2:34" ht="35.5" customHeight="1">
      <c r="B154" s="1660"/>
      <c r="C154" s="1583" t="s">
        <v>1960</v>
      </c>
      <c r="D154" s="1583" t="s">
        <v>2078</v>
      </c>
      <c r="E154" s="1661">
        <v>27</v>
      </c>
      <c r="F154" s="1662">
        <v>1530</v>
      </c>
      <c r="G154" s="1662">
        <f t="shared" si="39"/>
        <v>1530</v>
      </c>
      <c r="H154" s="1662">
        <v>1530</v>
      </c>
      <c r="I154" s="1662">
        <v>0</v>
      </c>
      <c r="J154" s="1662">
        <v>0</v>
      </c>
      <c r="K154" s="1662">
        <v>11200</v>
      </c>
      <c r="L154" s="1663" t="s">
        <v>2062</v>
      </c>
      <c r="M154" s="1664">
        <v>17079</v>
      </c>
      <c r="N154" s="1665">
        <v>38443</v>
      </c>
      <c r="O154" s="1663" t="s">
        <v>2059</v>
      </c>
      <c r="P154" s="1665">
        <v>34432</v>
      </c>
      <c r="Q154" s="1663" t="s">
        <v>2079</v>
      </c>
      <c r="R154" s="1662">
        <f t="shared" si="40"/>
        <v>1350</v>
      </c>
      <c r="S154" s="1662">
        <v>1350</v>
      </c>
      <c r="T154" s="1662">
        <v>0</v>
      </c>
      <c r="U154" s="1662">
        <v>0</v>
      </c>
      <c r="V154" s="1662">
        <f t="shared" si="41"/>
        <v>0</v>
      </c>
      <c r="W154" s="1662">
        <v>0</v>
      </c>
      <c r="X154" s="1662">
        <v>0</v>
      </c>
      <c r="Y154" s="1662">
        <v>0</v>
      </c>
      <c r="Z154" s="1383" t="s">
        <v>1757</v>
      </c>
      <c r="AA154" s="1659">
        <v>4</v>
      </c>
      <c r="AB154" s="1597"/>
      <c r="AC154" s="1597"/>
      <c r="AD154" s="1597"/>
      <c r="AE154" s="1597"/>
      <c r="AF154" s="1598"/>
      <c r="AG154" s="1576" t="str">
        <f t="shared" si="37"/>
        <v/>
      </c>
      <c r="AH154" s="1576"/>
    </row>
    <row r="155" spans="2:34" ht="35.5" customHeight="1">
      <c r="B155" s="1660"/>
      <c r="C155" s="1583" t="s">
        <v>2080</v>
      </c>
      <c r="D155" s="1583" t="s">
        <v>2081</v>
      </c>
      <c r="E155" s="1661">
        <v>20</v>
      </c>
      <c r="F155" s="1662">
        <v>2300</v>
      </c>
      <c r="G155" s="1662">
        <f t="shared" si="39"/>
        <v>2300</v>
      </c>
      <c r="H155" s="1662">
        <v>2300</v>
      </c>
      <c r="I155" s="1662">
        <v>0</v>
      </c>
      <c r="J155" s="1662">
        <v>0</v>
      </c>
      <c r="K155" s="1662"/>
      <c r="L155" s="1663"/>
      <c r="M155" s="1664">
        <v>12560</v>
      </c>
      <c r="N155" s="1665">
        <v>38443</v>
      </c>
      <c r="O155" s="1663" t="s">
        <v>2059</v>
      </c>
      <c r="P155" s="1665">
        <v>27254</v>
      </c>
      <c r="Q155" s="1663" t="s">
        <v>2056</v>
      </c>
      <c r="R155" s="1662">
        <f t="shared" si="40"/>
        <v>370</v>
      </c>
      <c r="S155" s="1662">
        <v>370</v>
      </c>
      <c r="T155" s="1662">
        <v>0</v>
      </c>
      <c r="U155" s="1662">
        <v>0</v>
      </c>
      <c r="V155" s="1662">
        <f t="shared" si="41"/>
        <v>0</v>
      </c>
      <c r="W155" s="1662">
        <v>0</v>
      </c>
      <c r="X155" s="1662">
        <v>0</v>
      </c>
      <c r="Y155" s="1662">
        <v>0</v>
      </c>
      <c r="Z155" s="1383" t="s">
        <v>1757</v>
      </c>
      <c r="AA155" s="1659">
        <v>2</v>
      </c>
      <c r="AB155" s="1597"/>
      <c r="AC155" s="1597"/>
      <c r="AD155" s="1597"/>
      <c r="AE155" s="1597"/>
      <c r="AF155" s="1598"/>
      <c r="AG155" s="1576" t="str">
        <f t="shared" si="37"/>
        <v/>
      </c>
      <c r="AH155" s="1576"/>
    </row>
    <row r="156" spans="2:34" ht="35.5" customHeight="1">
      <c r="B156" s="1660"/>
      <c r="C156" s="1583" t="s">
        <v>1964</v>
      </c>
      <c r="D156" s="1583" t="s">
        <v>2082</v>
      </c>
      <c r="E156" s="1661">
        <v>19</v>
      </c>
      <c r="F156" s="1662">
        <v>850</v>
      </c>
      <c r="G156" s="1662">
        <f t="shared" si="39"/>
        <v>850</v>
      </c>
      <c r="H156" s="1662">
        <v>850</v>
      </c>
      <c r="I156" s="1662">
        <v>0</v>
      </c>
      <c r="J156" s="1662">
        <v>0</v>
      </c>
      <c r="K156" s="1662"/>
      <c r="L156" s="1663"/>
      <c r="M156" s="1664">
        <v>17079</v>
      </c>
      <c r="N156" s="1665">
        <v>38443</v>
      </c>
      <c r="O156" s="1663" t="s">
        <v>2059</v>
      </c>
      <c r="P156" s="1665">
        <v>27254</v>
      </c>
      <c r="Q156" s="1663" t="s">
        <v>2056</v>
      </c>
      <c r="R156" s="1662">
        <f t="shared" si="40"/>
        <v>850</v>
      </c>
      <c r="S156" s="1662">
        <v>850</v>
      </c>
      <c r="T156" s="1662">
        <v>0</v>
      </c>
      <c r="U156" s="1662">
        <v>0</v>
      </c>
      <c r="V156" s="1662">
        <f t="shared" si="41"/>
        <v>0</v>
      </c>
      <c r="W156" s="1662">
        <v>0</v>
      </c>
      <c r="X156" s="1662">
        <v>0</v>
      </c>
      <c r="Y156" s="1662">
        <v>0</v>
      </c>
      <c r="Z156" s="1383" t="s">
        <v>1791</v>
      </c>
      <c r="AA156" s="1659">
        <v>2</v>
      </c>
      <c r="AB156" s="1597"/>
      <c r="AC156" s="1597"/>
      <c r="AD156" s="1597"/>
      <c r="AE156" s="1597"/>
      <c r="AF156" s="1598"/>
      <c r="AG156" s="1576">
        <f t="shared" si="37"/>
        <v>0</v>
      </c>
      <c r="AH156" s="1576"/>
    </row>
    <row r="157" spans="2:34" ht="35.5" customHeight="1">
      <c r="B157" s="1660"/>
      <c r="C157" s="1583" t="s">
        <v>1966</v>
      </c>
      <c r="D157" s="1583" t="s">
        <v>2083</v>
      </c>
      <c r="E157" s="1661">
        <v>20</v>
      </c>
      <c r="F157" s="1662">
        <v>960</v>
      </c>
      <c r="G157" s="1662">
        <f t="shared" si="39"/>
        <v>960</v>
      </c>
      <c r="H157" s="1662">
        <v>960</v>
      </c>
      <c r="I157" s="1662">
        <v>0</v>
      </c>
      <c r="J157" s="1662">
        <v>0</v>
      </c>
      <c r="K157" s="1662"/>
      <c r="L157" s="1663"/>
      <c r="M157" s="1664">
        <v>12560</v>
      </c>
      <c r="N157" s="1665">
        <v>44957</v>
      </c>
      <c r="O157" s="1663" t="s">
        <v>2084</v>
      </c>
      <c r="P157" s="1665">
        <v>27254</v>
      </c>
      <c r="Q157" s="1663" t="s">
        <v>2056</v>
      </c>
      <c r="R157" s="1662">
        <f t="shared" si="40"/>
        <v>960</v>
      </c>
      <c r="S157" s="1662">
        <v>960</v>
      </c>
      <c r="T157" s="1662">
        <v>0</v>
      </c>
      <c r="U157" s="1662">
        <v>0</v>
      </c>
      <c r="V157" s="1662">
        <f t="shared" si="41"/>
        <v>0</v>
      </c>
      <c r="W157" s="1662">
        <v>0</v>
      </c>
      <c r="X157" s="1662">
        <v>0</v>
      </c>
      <c r="Y157" s="1662">
        <v>0</v>
      </c>
      <c r="Z157" s="1383" t="s">
        <v>1791</v>
      </c>
      <c r="AA157" s="1659">
        <v>2</v>
      </c>
      <c r="AB157" s="1597"/>
      <c r="AC157" s="1597"/>
      <c r="AD157" s="1597"/>
      <c r="AE157" s="1597"/>
      <c r="AF157" s="1598"/>
      <c r="AG157" s="1576">
        <f t="shared" si="37"/>
        <v>0</v>
      </c>
      <c r="AH157" s="1576"/>
    </row>
    <row r="158" spans="2:34" ht="35.5" customHeight="1">
      <c r="B158" s="1660"/>
      <c r="C158" s="1583" t="s">
        <v>1968</v>
      </c>
      <c r="D158" s="1583" t="s">
        <v>2085</v>
      </c>
      <c r="E158" s="1661">
        <v>20</v>
      </c>
      <c r="F158" s="1662">
        <v>3510</v>
      </c>
      <c r="G158" s="1662">
        <f t="shared" si="39"/>
        <v>3510</v>
      </c>
      <c r="H158" s="1662">
        <v>3110</v>
      </c>
      <c r="I158" s="1662">
        <v>0</v>
      </c>
      <c r="J158" s="1662">
        <v>400</v>
      </c>
      <c r="K158" s="1662"/>
      <c r="L158" s="1663"/>
      <c r="M158" s="1664">
        <v>12560</v>
      </c>
      <c r="N158" s="1665">
        <v>38443</v>
      </c>
      <c r="O158" s="1663" t="s">
        <v>2059</v>
      </c>
      <c r="P158" s="1665">
        <v>27254</v>
      </c>
      <c r="Q158" s="1663" t="s">
        <v>2056</v>
      </c>
      <c r="R158" s="1662">
        <f t="shared" si="40"/>
        <v>2330</v>
      </c>
      <c r="S158" s="1662">
        <v>2330</v>
      </c>
      <c r="T158" s="1662">
        <v>0</v>
      </c>
      <c r="U158" s="1662">
        <v>0</v>
      </c>
      <c r="V158" s="1662">
        <f t="shared" si="41"/>
        <v>0</v>
      </c>
      <c r="W158" s="1662">
        <v>0</v>
      </c>
      <c r="X158" s="1662">
        <v>0</v>
      </c>
      <c r="Y158" s="1662">
        <v>0</v>
      </c>
      <c r="Z158" s="1383" t="s">
        <v>1757</v>
      </c>
      <c r="AA158" s="1659">
        <v>2</v>
      </c>
      <c r="AB158" s="1597"/>
      <c r="AC158" s="1597"/>
      <c r="AD158" s="1597"/>
      <c r="AE158" s="1597"/>
      <c r="AF158" s="1598"/>
      <c r="AG158" s="1576" t="str">
        <f t="shared" si="37"/>
        <v/>
      </c>
      <c r="AH158" s="1576"/>
    </row>
    <row r="159" spans="2:34" s="1524" customFormat="1" ht="35.5" customHeight="1">
      <c r="B159" s="1660"/>
      <c r="C159" s="1583" t="s">
        <v>1970</v>
      </c>
      <c r="D159" s="1583" t="s">
        <v>2086</v>
      </c>
      <c r="E159" s="1661">
        <v>18</v>
      </c>
      <c r="F159" s="1662">
        <v>2640</v>
      </c>
      <c r="G159" s="1662">
        <f>SUM(H159:J159)</f>
        <v>2640</v>
      </c>
      <c r="H159" s="1662">
        <v>2340</v>
      </c>
      <c r="I159" s="1662">
        <v>0</v>
      </c>
      <c r="J159" s="1662">
        <v>300</v>
      </c>
      <c r="K159" s="1662"/>
      <c r="L159" s="1663"/>
      <c r="M159" s="1664">
        <v>17079</v>
      </c>
      <c r="N159" s="1665">
        <v>37631</v>
      </c>
      <c r="O159" s="1663" t="s">
        <v>2087</v>
      </c>
      <c r="P159" s="1665">
        <v>27254</v>
      </c>
      <c r="Q159" s="1663" t="s">
        <v>2056</v>
      </c>
      <c r="R159" s="1662">
        <f t="shared" si="40"/>
        <v>1400</v>
      </c>
      <c r="S159" s="1662">
        <v>1360</v>
      </c>
      <c r="T159" s="1662">
        <v>0</v>
      </c>
      <c r="U159" s="1662">
        <v>40</v>
      </c>
      <c r="V159" s="1662">
        <f t="shared" si="41"/>
        <v>70</v>
      </c>
      <c r="W159" s="1662">
        <v>0</v>
      </c>
      <c r="X159" s="1662">
        <v>0</v>
      </c>
      <c r="Y159" s="1662">
        <v>70</v>
      </c>
      <c r="Z159" s="1383" t="s">
        <v>1757</v>
      </c>
      <c r="AA159" s="1659">
        <v>2</v>
      </c>
      <c r="AB159" s="1597"/>
      <c r="AC159" s="1597"/>
      <c r="AD159" s="1597"/>
      <c r="AE159" s="1597"/>
      <c r="AF159" s="1598"/>
      <c r="AG159" s="1576" t="str">
        <f t="shared" si="37"/>
        <v/>
      </c>
      <c r="AH159" s="1576"/>
    </row>
    <row r="160" spans="2:34" s="1524" customFormat="1" ht="35.5" customHeight="1">
      <c r="B160" s="1660"/>
      <c r="C160" s="1583" t="s">
        <v>2088</v>
      </c>
      <c r="D160" s="1583" t="s">
        <v>2089</v>
      </c>
      <c r="E160" s="1661">
        <v>25</v>
      </c>
      <c r="F160" s="1662">
        <v>9320</v>
      </c>
      <c r="G160" s="1662">
        <f>SUM(H160:J160)</f>
        <v>7200</v>
      </c>
      <c r="H160" s="1662">
        <v>1880</v>
      </c>
      <c r="I160" s="1662">
        <v>700</v>
      </c>
      <c r="J160" s="1662">
        <v>4620</v>
      </c>
      <c r="K160" s="1662"/>
      <c r="L160" s="1663"/>
      <c r="M160" s="1664">
        <v>22469</v>
      </c>
      <c r="N160" s="1665">
        <v>38443</v>
      </c>
      <c r="O160" s="1663" t="s">
        <v>2059</v>
      </c>
      <c r="P160" s="1665">
        <v>33505</v>
      </c>
      <c r="Q160" s="1663" t="s">
        <v>2090</v>
      </c>
      <c r="R160" s="1591">
        <f>SUM(S160:U160)</f>
        <v>0</v>
      </c>
      <c r="S160" s="1662">
        <v>0</v>
      </c>
      <c r="T160" s="1662">
        <v>0</v>
      </c>
      <c r="U160" s="1662">
        <v>0</v>
      </c>
      <c r="V160" s="1591">
        <f>SUM(W160:Y160)</f>
        <v>690</v>
      </c>
      <c r="W160" s="1662">
        <v>90</v>
      </c>
      <c r="X160" s="1662">
        <v>0</v>
      </c>
      <c r="Y160" s="1662">
        <v>600</v>
      </c>
      <c r="Z160" s="1383" t="s">
        <v>1757</v>
      </c>
      <c r="AA160" s="1659">
        <v>4</v>
      </c>
      <c r="AB160" s="1597"/>
      <c r="AC160" s="1597"/>
      <c r="AD160" s="1597"/>
      <c r="AE160" s="1597"/>
      <c r="AF160" s="1598"/>
      <c r="AG160" s="1576" t="str">
        <f t="shared" si="37"/>
        <v/>
      </c>
      <c r="AH160" s="1576"/>
    </row>
    <row r="161" spans="2:34" s="1524" customFormat="1" ht="35.5" customHeight="1">
      <c r="B161" s="1660"/>
      <c r="C161" s="1583" t="s">
        <v>1988</v>
      </c>
      <c r="D161" s="1583" t="s">
        <v>2091</v>
      </c>
      <c r="E161" s="1661">
        <v>17</v>
      </c>
      <c r="F161" s="1662">
        <v>8530</v>
      </c>
      <c r="G161" s="1662">
        <f>SUM(H161:J161)</f>
        <v>8530</v>
      </c>
      <c r="H161" s="1662">
        <v>3570</v>
      </c>
      <c r="I161" s="1662">
        <v>30</v>
      </c>
      <c r="J161" s="1662">
        <v>4930</v>
      </c>
      <c r="K161" s="1662"/>
      <c r="L161" s="1663"/>
      <c r="M161" s="1664">
        <v>12560</v>
      </c>
      <c r="N161" s="1665">
        <v>38443</v>
      </c>
      <c r="O161" s="1663" t="s">
        <v>2059</v>
      </c>
      <c r="P161" s="1665">
        <v>27254</v>
      </c>
      <c r="Q161" s="1663" t="s">
        <v>2056</v>
      </c>
      <c r="R161" s="1662">
        <f>SUM(S161:U161)</f>
        <v>3270</v>
      </c>
      <c r="S161" s="1662">
        <v>1480</v>
      </c>
      <c r="T161" s="1662">
        <v>30</v>
      </c>
      <c r="U161" s="1662">
        <v>1760</v>
      </c>
      <c r="V161" s="1662">
        <f>SUM(W161:Y161)</f>
        <v>1320</v>
      </c>
      <c r="W161" s="1662">
        <v>1320</v>
      </c>
      <c r="X161" s="1662">
        <v>0</v>
      </c>
      <c r="Y161" s="1662">
        <v>0</v>
      </c>
      <c r="Z161" s="1383" t="s">
        <v>1761</v>
      </c>
      <c r="AA161" s="1659">
        <v>4</v>
      </c>
      <c r="AB161" s="1597"/>
      <c r="AC161" s="1597"/>
      <c r="AD161" s="1597"/>
      <c r="AE161" s="1597"/>
      <c r="AF161" s="1598"/>
      <c r="AG161" s="1576" t="str">
        <f t="shared" si="37"/>
        <v/>
      </c>
      <c r="AH161" s="1576"/>
    </row>
    <row r="162" spans="2:34" s="1524" customFormat="1" ht="35.5" customHeight="1">
      <c r="B162" s="1660"/>
      <c r="C162" s="1583" t="s">
        <v>1991</v>
      </c>
      <c r="D162" s="1583" t="s">
        <v>2092</v>
      </c>
      <c r="E162" s="1661">
        <v>20</v>
      </c>
      <c r="F162" s="1662">
        <v>1260</v>
      </c>
      <c r="G162" s="1662">
        <f t="shared" si="39"/>
        <v>1260</v>
      </c>
      <c r="H162" s="1662">
        <v>1100</v>
      </c>
      <c r="I162" s="1662">
        <v>0</v>
      </c>
      <c r="J162" s="1662">
        <v>160</v>
      </c>
      <c r="K162" s="1662"/>
      <c r="L162" s="1663"/>
      <c r="M162" s="1664">
        <v>12560</v>
      </c>
      <c r="N162" s="1665">
        <v>38443</v>
      </c>
      <c r="O162" s="1663" t="s">
        <v>2059</v>
      </c>
      <c r="P162" s="1665">
        <v>27254</v>
      </c>
      <c r="Q162" s="1663" t="s">
        <v>2056</v>
      </c>
      <c r="R162" s="1591">
        <f>SUM(S162:U162)</f>
        <v>1260</v>
      </c>
      <c r="S162" s="1662">
        <v>1100</v>
      </c>
      <c r="T162" s="1662">
        <v>0</v>
      </c>
      <c r="U162" s="1662">
        <v>160</v>
      </c>
      <c r="V162" s="1591">
        <f>SUM(W162:Y162)</f>
        <v>0</v>
      </c>
      <c r="W162" s="1662">
        <v>0</v>
      </c>
      <c r="X162" s="1662">
        <v>0</v>
      </c>
      <c r="Y162" s="1662">
        <v>0</v>
      </c>
      <c r="Z162" s="1383" t="s">
        <v>1791</v>
      </c>
      <c r="AA162" s="1659">
        <v>2</v>
      </c>
      <c r="AB162" s="1597"/>
      <c r="AC162" s="1597"/>
      <c r="AD162" s="1597"/>
      <c r="AE162" s="1597"/>
      <c r="AF162" s="1598"/>
      <c r="AG162" s="1576">
        <f t="shared" si="37"/>
        <v>0</v>
      </c>
      <c r="AH162" s="1576"/>
    </row>
    <row r="163" spans="2:34" s="1524" customFormat="1" ht="35.5" customHeight="1">
      <c r="B163" s="1660"/>
      <c r="C163" s="1169" t="s">
        <v>2093</v>
      </c>
      <c r="D163" s="1583" t="s">
        <v>2094</v>
      </c>
      <c r="E163" s="1661">
        <v>18</v>
      </c>
      <c r="F163" s="1662">
        <v>3980</v>
      </c>
      <c r="G163" s="1662">
        <f t="shared" si="39"/>
        <v>3980</v>
      </c>
      <c r="H163" s="1662">
        <v>3650</v>
      </c>
      <c r="I163" s="1662">
        <v>330</v>
      </c>
      <c r="J163" s="1662">
        <v>0</v>
      </c>
      <c r="K163" s="1662"/>
      <c r="L163" s="1663"/>
      <c r="M163" s="1664">
        <v>17079</v>
      </c>
      <c r="N163" s="1665">
        <v>38443</v>
      </c>
      <c r="O163" s="1663" t="s">
        <v>2059</v>
      </c>
      <c r="P163" s="1665">
        <v>34432</v>
      </c>
      <c r="Q163" s="1663" t="s">
        <v>2079</v>
      </c>
      <c r="R163" s="1662">
        <f>SUM(S163:U163)</f>
        <v>1370</v>
      </c>
      <c r="S163" s="1739">
        <v>1040</v>
      </c>
      <c r="T163" s="1739">
        <v>330</v>
      </c>
      <c r="U163" s="1662">
        <v>0</v>
      </c>
      <c r="V163" s="1662">
        <f>SUM(W163:Y163)</f>
        <v>0</v>
      </c>
      <c r="W163" s="1662">
        <v>0</v>
      </c>
      <c r="X163" s="1662">
        <v>0</v>
      </c>
      <c r="Y163" s="1662">
        <v>0</v>
      </c>
      <c r="Z163" s="1383" t="s">
        <v>1757</v>
      </c>
      <c r="AA163" s="1659">
        <v>2</v>
      </c>
      <c r="AB163" s="1597"/>
      <c r="AC163" s="1597"/>
      <c r="AD163" s="1597"/>
      <c r="AE163" s="1597"/>
      <c r="AF163" s="1598"/>
      <c r="AG163" s="1576" t="str">
        <f t="shared" si="37"/>
        <v/>
      </c>
      <c r="AH163" s="1576"/>
    </row>
    <row r="164" spans="2:34" s="1524" customFormat="1" ht="35.5" customHeight="1">
      <c r="B164" s="1740"/>
      <c r="C164" s="1583" t="s">
        <v>2095</v>
      </c>
      <c r="D164" s="1583" t="s">
        <v>2096</v>
      </c>
      <c r="E164" s="1661">
        <v>20</v>
      </c>
      <c r="F164" s="1662">
        <v>8200</v>
      </c>
      <c r="G164" s="1662">
        <f t="shared" si="39"/>
        <v>8200</v>
      </c>
      <c r="H164" s="1662">
        <v>4420</v>
      </c>
      <c r="I164" s="1662">
        <v>320</v>
      </c>
      <c r="J164" s="1662">
        <v>3460</v>
      </c>
      <c r="K164" s="1662"/>
      <c r="L164" s="1663"/>
      <c r="M164" s="1664">
        <v>17079</v>
      </c>
      <c r="N164" s="1665">
        <v>43524</v>
      </c>
      <c r="O164" s="1663" t="s">
        <v>2097</v>
      </c>
      <c r="P164" s="1665">
        <v>27254</v>
      </c>
      <c r="Q164" s="1663" t="s">
        <v>2056</v>
      </c>
      <c r="R164" s="1662">
        <f>SUM(S164:U164)</f>
        <v>4020</v>
      </c>
      <c r="S164" s="1739">
        <v>2420</v>
      </c>
      <c r="T164" s="1662">
        <v>120</v>
      </c>
      <c r="U164" s="1739">
        <v>1480</v>
      </c>
      <c r="V164" s="1662">
        <f>SUM(W164:Y164)</f>
        <v>830</v>
      </c>
      <c r="W164" s="1662">
        <v>0</v>
      </c>
      <c r="X164" s="1662">
        <v>0</v>
      </c>
      <c r="Y164" s="1662">
        <v>830</v>
      </c>
      <c r="Z164" s="1383" t="s">
        <v>1757</v>
      </c>
      <c r="AA164" s="1659">
        <v>2</v>
      </c>
      <c r="AB164" s="1597"/>
      <c r="AC164" s="1597"/>
      <c r="AD164" s="1597"/>
      <c r="AE164" s="1597"/>
      <c r="AF164" s="1598"/>
      <c r="AG164" s="1576" t="str">
        <f t="shared" si="37"/>
        <v/>
      </c>
      <c r="AH164" s="1576"/>
    </row>
    <row r="165" spans="2:34" ht="35.5" customHeight="1">
      <c r="B165" s="1660"/>
      <c r="C165" s="1583" t="s">
        <v>2098</v>
      </c>
      <c r="D165" s="1583" t="s">
        <v>2099</v>
      </c>
      <c r="E165" s="1661">
        <v>16</v>
      </c>
      <c r="F165" s="1662">
        <v>1880</v>
      </c>
      <c r="G165" s="1662">
        <f t="shared" si="39"/>
        <v>1880</v>
      </c>
      <c r="H165" s="1662">
        <v>1760</v>
      </c>
      <c r="I165" s="1662">
        <v>0</v>
      </c>
      <c r="J165" s="1662">
        <v>120</v>
      </c>
      <c r="K165" s="1662"/>
      <c r="L165" s="1663"/>
      <c r="M165" s="1664">
        <v>12560</v>
      </c>
      <c r="N165" s="1665">
        <v>38443</v>
      </c>
      <c r="O165" s="1663" t="s">
        <v>2059</v>
      </c>
      <c r="P165" s="1665">
        <v>27254</v>
      </c>
      <c r="Q165" s="1663" t="s">
        <v>2056</v>
      </c>
      <c r="R165" s="1662">
        <f t="shared" si="40"/>
        <v>0</v>
      </c>
      <c r="S165" s="1662">
        <v>0</v>
      </c>
      <c r="T165" s="1662">
        <v>0</v>
      </c>
      <c r="U165" s="1662">
        <v>0</v>
      </c>
      <c r="V165" s="1662">
        <f t="shared" si="41"/>
        <v>130</v>
      </c>
      <c r="W165" s="1662">
        <v>130</v>
      </c>
      <c r="X165" s="1662">
        <v>0</v>
      </c>
      <c r="Y165" s="1662">
        <v>0</v>
      </c>
      <c r="Z165" s="1383" t="s">
        <v>1791</v>
      </c>
      <c r="AA165" s="1659">
        <v>2</v>
      </c>
      <c r="AB165" s="1597"/>
      <c r="AC165" s="1597"/>
      <c r="AD165" s="1597"/>
      <c r="AE165" s="1597"/>
      <c r="AF165" s="1598"/>
      <c r="AG165" s="1576" t="str">
        <f t="shared" si="37"/>
        <v/>
      </c>
      <c r="AH165" s="1576"/>
    </row>
    <row r="166" spans="2:34" ht="35.5" customHeight="1">
      <c r="B166" s="1660"/>
      <c r="C166" s="1583" t="s">
        <v>2100</v>
      </c>
      <c r="D166" s="1583" t="s">
        <v>2101</v>
      </c>
      <c r="E166" s="1661">
        <v>16</v>
      </c>
      <c r="F166" s="1662">
        <v>1800</v>
      </c>
      <c r="G166" s="1662">
        <f t="shared" si="39"/>
        <v>1800</v>
      </c>
      <c r="H166" s="1662">
        <v>1800</v>
      </c>
      <c r="I166" s="1662">
        <v>0</v>
      </c>
      <c r="J166" s="1662">
        <v>0</v>
      </c>
      <c r="K166" s="1662"/>
      <c r="L166" s="1663"/>
      <c r="M166" s="1664">
        <v>12560</v>
      </c>
      <c r="N166" s="1665">
        <v>38443</v>
      </c>
      <c r="O166" s="1663" t="s">
        <v>2059</v>
      </c>
      <c r="P166" s="1665">
        <v>27254</v>
      </c>
      <c r="Q166" s="1663" t="s">
        <v>2056</v>
      </c>
      <c r="R166" s="1662">
        <f t="shared" si="40"/>
        <v>380</v>
      </c>
      <c r="S166" s="1662">
        <v>380</v>
      </c>
      <c r="T166" s="1662">
        <v>0</v>
      </c>
      <c r="U166" s="1662">
        <v>0</v>
      </c>
      <c r="V166" s="1662">
        <f t="shared" si="41"/>
        <v>0</v>
      </c>
      <c r="W166" s="1662">
        <v>0</v>
      </c>
      <c r="X166" s="1662">
        <v>0</v>
      </c>
      <c r="Y166" s="1662">
        <v>0</v>
      </c>
      <c r="Z166" s="1383" t="s">
        <v>1757</v>
      </c>
      <c r="AA166" s="1659">
        <v>2</v>
      </c>
      <c r="AB166" s="1597"/>
      <c r="AC166" s="1597"/>
      <c r="AD166" s="1597"/>
      <c r="AE166" s="1597"/>
      <c r="AF166" s="1598"/>
      <c r="AG166" s="1576" t="str">
        <f t="shared" si="37"/>
        <v/>
      </c>
      <c r="AH166" s="1576"/>
    </row>
    <row r="167" spans="2:34" ht="35.5" customHeight="1">
      <c r="B167" s="1660"/>
      <c r="C167" s="1583" t="s">
        <v>2102</v>
      </c>
      <c r="D167" s="1583" t="s">
        <v>2103</v>
      </c>
      <c r="E167" s="1661">
        <v>16</v>
      </c>
      <c r="F167" s="1662">
        <v>1630</v>
      </c>
      <c r="G167" s="1662">
        <f t="shared" si="39"/>
        <v>1630</v>
      </c>
      <c r="H167" s="1662">
        <v>1630</v>
      </c>
      <c r="I167" s="1662">
        <v>0</v>
      </c>
      <c r="J167" s="1662">
        <v>0</v>
      </c>
      <c r="K167" s="1662"/>
      <c r="L167" s="1663"/>
      <c r="M167" s="1664">
        <v>12560</v>
      </c>
      <c r="N167" s="1665">
        <v>38443</v>
      </c>
      <c r="O167" s="1663" t="s">
        <v>2059</v>
      </c>
      <c r="P167" s="1665">
        <v>27254</v>
      </c>
      <c r="Q167" s="1663" t="s">
        <v>2056</v>
      </c>
      <c r="R167" s="1662">
        <f t="shared" si="40"/>
        <v>0</v>
      </c>
      <c r="S167" s="1662">
        <v>0</v>
      </c>
      <c r="T167" s="1662">
        <v>0</v>
      </c>
      <c r="U167" s="1662">
        <v>0</v>
      </c>
      <c r="V167" s="1662">
        <f t="shared" si="41"/>
        <v>0</v>
      </c>
      <c r="W167" s="1662">
        <v>0</v>
      </c>
      <c r="X167" s="1662">
        <v>0</v>
      </c>
      <c r="Y167" s="1662">
        <v>0</v>
      </c>
      <c r="Z167" s="1383" t="s">
        <v>1791</v>
      </c>
      <c r="AA167" s="1659">
        <v>2</v>
      </c>
      <c r="AB167" s="1597"/>
      <c r="AC167" s="1597"/>
      <c r="AD167" s="1597"/>
      <c r="AE167" s="1597"/>
      <c r="AF167" s="1598"/>
      <c r="AG167" s="1576" t="str">
        <f t="shared" si="37"/>
        <v/>
      </c>
      <c r="AH167" s="1576"/>
    </row>
    <row r="168" spans="2:34" ht="35.5" customHeight="1">
      <c r="B168" s="1660"/>
      <c r="C168" s="1583" t="s">
        <v>2104</v>
      </c>
      <c r="D168" s="1583" t="s">
        <v>2105</v>
      </c>
      <c r="E168" s="1661">
        <v>26</v>
      </c>
      <c r="F168" s="1662">
        <v>4570</v>
      </c>
      <c r="G168" s="1662">
        <f t="shared" si="39"/>
        <v>4570</v>
      </c>
      <c r="H168" s="1662">
        <v>3570</v>
      </c>
      <c r="I168" s="1662">
        <v>1000</v>
      </c>
      <c r="J168" s="1662">
        <v>0</v>
      </c>
      <c r="K168" s="1662"/>
      <c r="L168" s="1663"/>
      <c r="M168" s="1664">
        <v>17079</v>
      </c>
      <c r="N168" s="1665">
        <v>38443</v>
      </c>
      <c r="O168" s="1663" t="s">
        <v>2059</v>
      </c>
      <c r="P168" s="1665">
        <v>32227</v>
      </c>
      <c r="Q168" s="1663" t="s">
        <v>2106</v>
      </c>
      <c r="R168" s="1662">
        <f t="shared" si="40"/>
        <v>2910</v>
      </c>
      <c r="S168" s="1662">
        <v>1910</v>
      </c>
      <c r="T168" s="1662">
        <v>1000</v>
      </c>
      <c r="U168" s="1662">
        <v>0</v>
      </c>
      <c r="V168" s="1662">
        <f t="shared" si="41"/>
        <v>0</v>
      </c>
      <c r="W168" s="1662">
        <v>0</v>
      </c>
      <c r="X168" s="1662">
        <v>0</v>
      </c>
      <c r="Y168" s="1662">
        <v>0</v>
      </c>
      <c r="Z168" s="1383" t="s">
        <v>1761</v>
      </c>
      <c r="AA168" s="1659">
        <v>4</v>
      </c>
      <c r="AB168" s="1597"/>
      <c r="AC168" s="1597"/>
      <c r="AD168" s="1597"/>
      <c r="AE168" s="1597"/>
      <c r="AF168" s="1598"/>
      <c r="AG168" s="1576" t="str">
        <f t="shared" si="37"/>
        <v/>
      </c>
      <c r="AH168" s="1576"/>
    </row>
    <row r="169" spans="2:34" ht="35.5" customHeight="1">
      <c r="B169" s="1660"/>
      <c r="C169" s="1583" t="s">
        <v>2107</v>
      </c>
      <c r="D169" s="1583" t="s">
        <v>2108</v>
      </c>
      <c r="E169" s="1661">
        <v>15</v>
      </c>
      <c r="F169" s="1662">
        <v>1100</v>
      </c>
      <c r="G169" s="1662">
        <f t="shared" si="39"/>
        <v>1100</v>
      </c>
      <c r="H169" s="1662">
        <v>1100</v>
      </c>
      <c r="I169" s="1662">
        <v>0</v>
      </c>
      <c r="J169" s="1662">
        <v>0</v>
      </c>
      <c r="K169" s="1662"/>
      <c r="L169" s="1663"/>
      <c r="M169" s="1664">
        <v>12560</v>
      </c>
      <c r="N169" s="1665">
        <v>38443</v>
      </c>
      <c r="O169" s="1663" t="s">
        <v>2109</v>
      </c>
      <c r="P169" s="1665">
        <v>27256</v>
      </c>
      <c r="Q169" s="1663" t="s">
        <v>2110</v>
      </c>
      <c r="R169" s="1662">
        <f t="shared" si="40"/>
        <v>1100</v>
      </c>
      <c r="S169" s="1662">
        <v>1100</v>
      </c>
      <c r="T169" s="1662">
        <v>0</v>
      </c>
      <c r="U169" s="1662">
        <v>0</v>
      </c>
      <c r="V169" s="1662">
        <f t="shared" si="41"/>
        <v>0</v>
      </c>
      <c r="W169" s="1662">
        <v>0</v>
      </c>
      <c r="X169" s="1662">
        <v>0</v>
      </c>
      <c r="Y169" s="1662">
        <v>0</v>
      </c>
      <c r="Z169" s="1383" t="s">
        <v>1757</v>
      </c>
      <c r="AA169" s="1659">
        <v>2</v>
      </c>
      <c r="AB169" s="1597"/>
      <c r="AC169" s="1597"/>
      <c r="AD169" s="1597"/>
      <c r="AE169" s="1597"/>
      <c r="AF169" s="1598"/>
      <c r="AG169" s="1576">
        <f t="shared" si="37"/>
        <v>0</v>
      </c>
      <c r="AH169" s="1576"/>
    </row>
    <row r="170" spans="2:34" ht="35.5" customHeight="1">
      <c r="B170" s="1660"/>
      <c r="C170" s="1583" t="s">
        <v>2111</v>
      </c>
      <c r="D170" s="1583" t="s">
        <v>2112</v>
      </c>
      <c r="E170" s="1661">
        <v>15</v>
      </c>
      <c r="F170" s="1662">
        <v>1000</v>
      </c>
      <c r="G170" s="1662">
        <f t="shared" si="39"/>
        <v>1000</v>
      </c>
      <c r="H170" s="1662">
        <v>1000</v>
      </c>
      <c r="I170" s="1662">
        <v>0</v>
      </c>
      <c r="J170" s="1662">
        <v>0</v>
      </c>
      <c r="K170" s="1662"/>
      <c r="L170" s="1663"/>
      <c r="M170" s="1664">
        <v>17079</v>
      </c>
      <c r="N170" s="1665">
        <v>38443</v>
      </c>
      <c r="O170" s="1663" t="s">
        <v>2109</v>
      </c>
      <c r="P170" s="1665">
        <v>27256</v>
      </c>
      <c r="Q170" s="1663" t="s">
        <v>2110</v>
      </c>
      <c r="R170" s="1662">
        <f t="shared" si="40"/>
        <v>750</v>
      </c>
      <c r="S170" s="1662">
        <v>750</v>
      </c>
      <c r="T170" s="1662">
        <v>0</v>
      </c>
      <c r="U170" s="1662">
        <v>0</v>
      </c>
      <c r="V170" s="1662">
        <f t="shared" si="41"/>
        <v>250</v>
      </c>
      <c r="W170" s="1662">
        <v>250</v>
      </c>
      <c r="X170" s="1662">
        <v>0</v>
      </c>
      <c r="Y170" s="1662">
        <v>0</v>
      </c>
      <c r="Z170" s="1383" t="s">
        <v>1757</v>
      </c>
      <c r="AA170" s="1659">
        <v>2</v>
      </c>
      <c r="AB170" s="1597"/>
      <c r="AC170" s="1597"/>
      <c r="AD170" s="1597"/>
      <c r="AE170" s="1597"/>
      <c r="AF170" s="1598"/>
      <c r="AG170" s="1576" t="str">
        <f t="shared" si="37"/>
        <v/>
      </c>
      <c r="AH170" s="1576"/>
    </row>
    <row r="171" spans="2:34" ht="35.5" customHeight="1">
      <c r="B171" s="1660"/>
      <c r="C171" s="1583" t="s">
        <v>2113</v>
      </c>
      <c r="D171" s="1583" t="s">
        <v>2114</v>
      </c>
      <c r="E171" s="1661">
        <v>12</v>
      </c>
      <c r="F171" s="1662">
        <v>1120</v>
      </c>
      <c r="G171" s="1662">
        <f t="shared" si="39"/>
        <v>1120</v>
      </c>
      <c r="H171" s="1662">
        <v>0</v>
      </c>
      <c r="I171" s="1662">
        <v>680</v>
      </c>
      <c r="J171" s="1662">
        <v>440</v>
      </c>
      <c r="K171" s="1662"/>
      <c r="L171" s="1663"/>
      <c r="M171" s="1664">
        <v>12560</v>
      </c>
      <c r="N171" s="1665">
        <v>38443</v>
      </c>
      <c r="O171" s="1663" t="s">
        <v>2109</v>
      </c>
      <c r="P171" s="1665">
        <v>27256</v>
      </c>
      <c r="Q171" s="1663" t="s">
        <v>2110</v>
      </c>
      <c r="R171" s="1662">
        <f t="shared" si="40"/>
        <v>280</v>
      </c>
      <c r="S171" s="1662">
        <v>0</v>
      </c>
      <c r="T171" s="1662">
        <v>280</v>
      </c>
      <c r="U171" s="1662">
        <v>0</v>
      </c>
      <c r="V171" s="1662">
        <f t="shared" si="41"/>
        <v>400</v>
      </c>
      <c r="W171" s="1662">
        <v>0</v>
      </c>
      <c r="X171" s="1662">
        <v>0</v>
      </c>
      <c r="Y171" s="1662">
        <v>400</v>
      </c>
      <c r="Z171" s="1383" t="s">
        <v>1791</v>
      </c>
      <c r="AA171" s="1659">
        <v>2</v>
      </c>
      <c r="AB171" s="1597"/>
      <c r="AC171" s="1597"/>
      <c r="AD171" s="1597"/>
      <c r="AE171" s="1597"/>
      <c r="AF171" s="1598"/>
      <c r="AG171" s="1576" t="str">
        <f t="shared" si="37"/>
        <v/>
      </c>
      <c r="AH171" s="1576"/>
    </row>
    <row r="172" spans="2:34" ht="35.5" customHeight="1">
      <c r="B172" s="1660"/>
      <c r="C172" s="1583" t="s">
        <v>2115</v>
      </c>
      <c r="D172" s="1583" t="s">
        <v>2116</v>
      </c>
      <c r="E172" s="1661">
        <v>12</v>
      </c>
      <c r="F172" s="1662">
        <v>1580</v>
      </c>
      <c r="G172" s="1662">
        <f t="shared" si="39"/>
        <v>1580</v>
      </c>
      <c r="H172" s="1662">
        <v>1050</v>
      </c>
      <c r="I172" s="1662">
        <v>0</v>
      </c>
      <c r="J172" s="1662">
        <v>530</v>
      </c>
      <c r="K172" s="1662"/>
      <c r="L172" s="1663"/>
      <c r="M172" s="1664">
        <v>23938</v>
      </c>
      <c r="N172" s="1665">
        <v>38443</v>
      </c>
      <c r="O172" s="1663" t="s">
        <v>2109</v>
      </c>
      <c r="P172" s="1665">
        <v>27256</v>
      </c>
      <c r="Q172" s="1663" t="s">
        <v>2110</v>
      </c>
      <c r="R172" s="1662">
        <f t="shared" si="40"/>
        <v>920</v>
      </c>
      <c r="S172" s="1662">
        <v>920</v>
      </c>
      <c r="T172" s="1662">
        <v>0</v>
      </c>
      <c r="U172" s="1662">
        <v>0</v>
      </c>
      <c r="V172" s="1662">
        <f t="shared" si="41"/>
        <v>0</v>
      </c>
      <c r="W172" s="1662">
        <v>0</v>
      </c>
      <c r="X172" s="1662">
        <v>0</v>
      </c>
      <c r="Y172" s="1662">
        <v>0</v>
      </c>
      <c r="Z172" s="1383" t="s">
        <v>1757</v>
      </c>
      <c r="AA172" s="1659">
        <v>2</v>
      </c>
      <c r="AB172" s="1597"/>
      <c r="AC172" s="1597"/>
      <c r="AD172" s="1597"/>
      <c r="AE172" s="1597"/>
      <c r="AF172" s="1598"/>
      <c r="AG172" s="1576" t="str">
        <f t="shared" si="37"/>
        <v/>
      </c>
      <c r="AH172" s="1576"/>
    </row>
    <row r="173" spans="2:34" ht="35.25" customHeight="1">
      <c r="B173" s="1660"/>
      <c r="C173" s="1583" t="s">
        <v>2117</v>
      </c>
      <c r="D173" s="1583" t="s">
        <v>2118</v>
      </c>
      <c r="E173" s="1661">
        <v>12</v>
      </c>
      <c r="F173" s="1662">
        <v>1390</v>
      </c>
      <c r="G173" s="1662">
        <f t="shared" si="39"/>
        <v>1390</v>
      </c>
      <c r="H173" s="1662">
        <v>1240</v>
      </c>
      <c r="I173" s="1662">
        <v>0</v>
      </c>
      <c r="J173" s="1662">
        <v>150</v>
      </c>
      <c r="K173" s="1662"/>
      <c r="L173" s="1663"/>
      <c r="M173" s="1664">
        <v>26212</v>
      </c>
      <c r="N173" s="1665">
        <v>40277</v>
      </c>
      <c r="O173" s="1663" t="s">
        <v>2119</v>
      </c>
      <c r="P173" s="1665">
        <v>27256</v>
      </c>
      <c r="Q173" s="1663" t="s">
        <v>2110</v>
      </c>
      <c r="R173" s="1662">
        <f t="shared" si="40"/>
        <v>1390</v>
      </c>
      <c r="S173" s="1662">
        <v>1240</v>
      </c>
      <c r="T173" s="1662">
        <v>0</v>
      </c>
      <c r="U173" s="1662">
        <v>150</v>
      </c>
      <c r="V173" s="1662">
        <f t="shared" si="41"/>
        <v>0</v>
      </c>
      <c r="W173" s="1662">
        <v>0</v>
      </c>
      <c r="X173" s="1662">
        <v>0</v>
      </c>
      <c r="Y173" s="1662">
        <v>0</v>
      </c>
      <c r="Z173" s="1383" t="s">
        <v>1757</v>
      </c>
      <c r="AA173" s="1659">
        <v>2</v>
      </c>
      <c r="AB173" s="1597"/>
      <c r="AC173" s="1597"/>
      <c r="AD173" s="1597"/>
      <c r="AE173" s="1597"/>
      <c r="AF173" s="1598"/>
      <c r="AG173" s="1576">
        <f t="shared" si="37"/>
        <v>0</v>
      </c>
      <c r="AH173" s="1576"/>
    </row>
    <row r="174" spans="2:34" ht="35.5" customHeight="1">
      <c r="B174" s="1164"/>
      <c r="C174" s="1583" t="s">
        <v>2120</v>
      </c>
      <c r="D174" s="1583" t="s">
        <v>2121</v>
      </c>
      <c r="E174" s="1661">
        <v>12</v>
      </c>
      <c r="F174" s="1662">
        <v>1460</v>
      </c>
      <c r="G174" s="1662">
        <f t="shared" si="39"/>
        <v>1460</v>
      </c>
      <c r="H174" s="1662">
        <v>1260</v>
      </c>
      <c r="I174" s="1662">
        <v>0</v>
      </c>
      <c r="J174" s="1662">
        <v>200</v>
      </c>
      <c r="K174" s="1662"/>
      <c r="L174" s="1663"/>
      <c r="M174" s="1664">
        <v>12560</v>
      </c>
      <c r="N174" s="1665">
        <v>38443</v>
      </c>
      <c r="O174" s="1663" t="s">
        <v>2109</v>
      </c>
      <c r="P174" s="1665">
        <v>27256</v>
      </c>
      <c r="Q174" s="1663" t="s">
        <v>2110</v>
      </c>
      <c r="R174" s="1662">
        <f t="shared" si="40"/>
        <v>110</v>
      </c>
      <c r="S174" s="1662">
        <v>110</v>
      </c>
      <c r="T174" s="1662">
        <v>0</v>
      </c>
      <c r="U174" s="1662">
        <v>0</v>
      </c>
      <c r="V174" s="1662">
        <f t="shared" si="41"/>
        <v>740</v>
      </c>
      <c r="W174" s="1662">
        <v>540</v>
      </c>
      <c r="X174" s="1662">
        <v>0</v>
      </c>
      <c r="Y174" s="1662">
        <v>200</v>
      </c>
      <c r="Z174" s="1383" t="s">
        <v>1757</v>
      </c>
      <c r="AA174" s="1659">
        <v>2</v>
      </c>
      <c r="AB174" s="1597"/>
      <c r="AC174" s="1597"/>
      <c r="AD174" s="1597"/>
      <c r="AE174" s="1597"/>
      <c r="AF174" s="1598"/>
      <c r="AG174" s="1576" t="str">
        <f t="shared" si="37"/>
        <v/>
      </c>
      <c r="AH174" s="1576"/>
    </row>
    <row r="175" spans="2:34" ht="35.5" customHeight="1">
      <c r="B175" s="1651" t="s">
        <v>271</v>
      </c>
      <c r="C175" s="1583" t="s">
        <v>2122</v>
      </c>
      <c r="D175" s="1583" t="s">
        <v>2123</v>
      </c>
      <c r="E175" s="1661">
        <v>20</v>
      </c>
      <c r="F175" s="1662">
        <v>1850</v>
      </c>
      <c r="G175" s="1662">
        <f t="shared" si="39"/>
        <v>1850</v>
      </c>
      <c r="H175" s="1662">
        <v>1850</v>
      </c>
      <c r="I175" s="1662">
        <v>0</v>
      </c>
      <c r="J175" s="1662">
        <v>0</v>
      </c>
      <c r="K175" s="1662"/>
      <c r="L175" s="1663"/>
      <c r="M175" s="1664">
        <v>29910</v>
      </c>
      <c r="N175" s="1665">
        <v>38443</v>
      </c>
      <c r="O175" s="1663" t="s">
        <v>2059</v>
      </c>
      <c r="P175" s="1665"/>
      <c r="Q175" s="1663"/>
      <c r="R175" s="1662">
        <f t="shared" si="40"/>
        <v>670</v>
      </c>
      <c r="S175" s="1662">
        <v>670</v>
      </c>
      <c r="T175" s="1662">
        <v>0</v>
      </c>
      <c r="U175" s="1662">
        <v>0</v>
      </c>
      <c r="V175" s="1662">
        <f t="shared" si="41"/>
        <v>430</v>
      </c>
      <c r="W175" s="1662">
        <v>430</v>
      </c>
      <c r="X175" s="1662">
        <v>0</v>
      </c>
      <c r="Y175" s="1662">
        <v>0</v>
      </c>
      <c r="Z175" s="1383" t="s">
        <v>1791</v>
      </c>
      <c r="AA175" s="1659">
        <v>2</v>
      </c>
      <c r="AB175" s="1597"/>
      <c r="AC175" s="1597"/>
      <c r="AD175" s="1597"/>
      <c r="AE175" s="1597"/>
      <c r="AF175" s="1598"/>
      <c r="AG175" s="1576" t="str">
        <f t="shared" si="37"/>
        <v/>
      </c>
      <c r="AH175" s="1576"/>
    </row>
    <row r="176" spans="2:34" ht="35.5" customHeight="1">
      <c r="B176" s="1660"/>
      <c r="C176" s="1583" t="s">
        <v>2124</v>
      </c>
      <c r="D176" s="1583" t="s">
        <v>2125</v>
      </c>
      <c r="E176" s="1661">
        <v>20</v>
      </c>
      <c r="F176" s="1662">
        <v>1190</v>
      </c>
      <c r="G176" s="1662">
        <f t="shared" si="39"/>
        <v>1190</v>
      </c>
      <c r="H176" s="1662">
        <v>0</v>
      </c>
      <c r="I176" s="1662">
        <v>0</v>
      </c>
      <c r="J176" s="1662">
        <v>1190</v>
      </c>
      <c r="K176" s="1662"/>
      <c r="L176" s="1663"/>
      <c r="M176" s="1664">
        <v>29910</v>
      </c>
      <c r="N176" s="1665">
        <v>38443</v>
      </c>
      <c r="O176" s="1663" t="s">
        <v>2059</v>
      </c>
      <c r="P176" s="1665"/>
      <c r="Q176" s="1663"/>
      <c r="R176" s="1662">
        <f>SUM(S176:U176)</f>
        <v>0</v>
      </c>
      <c r="S176" s="1662">
        <v>0</v>
      </c>
      <c r="T176" s="1662">
        <v>0</v>
      </c>
      <c r="U176" s="1662">
        <v>0</v>
      </c>
      <c r="V176" s="1662">
        <f t="shared" si="41"/>
        <v>0</v>
      </c>
      <c r="W176" s="1662">
        <v>0</v>
      </c>
      <c r="X176" s="1662">
        <v>0</v>
      </c>
      <c r="Y176" s="1662">
        <v>0</v>
      </c>
      <c r="Z176" s="1383" t="s">
        <v>1791</v>
      </c>
      <c r="AA176" s="1659">
        <v>2</v>
      </c>
      <c r="AB176" s="1597"/>
      <c r="AC176" s="1597"/>
      <c r="AD176" s="1597"/>
      <c r="AE176" s="1597"/>
      <c r="AF176" s="1598"/>
      <c r="AG176" s="1576" t="str">
        <f t="shared" si="37"/>
        <v/>
      </c>
      <c r="AH176" s="1576"/>
    </row>
    <row r="177" spans="2:34" s="1524" customFormat="1" ht="35.5" customHeight="1">
      <c r="B177" s="1660"/>
      <c r="C177" s="1583" t="s">
        <v>2126</v>
      </c>
      <c r="D177" s="1583" t="s">
        <v>2127</v>
      </c>
      <c r="E177" s="1661">
        <v>12</v>
      </c>
      <c r="F177" s="1662">
        <v>1220</v>
      </c>
      <c r="G177" s="1662">
        <f t="shared" si="39"/>
        <v>1220</v>
      </c>
      <c r="H177" s="1662">
        <v>1000</v>
      </c>
      <c r="I177" s="1662">
        <v>0</v>
      </c>
      <c r="J177" s="1662">
        <v>220</v>
      </c>
      <c r="K177" s="1662">
        <v>2700</v>
      </c>
      <c r="L177" s="1663" t="s">
        <v>2128</v>
      </c>
      <c r="M177" s="1664">
        <v>29903</v>
      </c>
      <c r="N177" s="1665">
        <v>41586</v>
      </c>
      <c r="O177" s="1663" t="s">
        <v>2129</v>
      </c>
      <c r="P177" s="1665"/>
      <c r="Q177" s="1663"/>
      <c r="R177" s="1591">
        <f>SUM(S177:U177)</f>
        <v>950</v>
      </c>
      <c r="S177" s="1662">
        <v>950</v>
      </c>
      <c r="T177" s="1662">
        <v>0</v>
      </c>
      <c r="U177" s="1662">
        <v>0</v>
      </c>
      <c r="V177" s="1591">
        <f>SUM(W177:Y177)</f>
        <v>0</v>
      </c>
      <c r="W177" s="1662">
        <v>0</v>
      </c>
      <c r="X177" s="1662">
        <v>0</v>
      </c>
      <c r="Y177" s="1662">
        <v>0</v>
      </c>
      <c r="Z177" s="1383" t="s">
        <v>1791</v>
      </c>
      <c r="AA177" s="1659">
        <v>2</v>
      </c>
      <c r="AB177" s="1597"/>
      <c r="AC177" s="1597"/>
      <c r="AD177" s="1597"/>
      <c r="AE177" s="1597"/>
      <c r="AF177" s="1598"/>
      <c r="AG177" s="1576" t="str">
        <f t="shared" si="37"/>
        <v/>
      </c>
      <c r="AH177" s="1576"/>
    </row>
    <row r="178" spans="2:34" ht="35.5" customHeight="1">
      <c r="B178" s="1660"/>
      <c r="C178" s="1583" t="s">
        <v>2130</v>
      </c>
      <c r="D178" s="1583" t="s">
        <v>2131</v>
      </c>
      <c r="E178" s="1661">
        <v>16</v>
      </c>
      <c r="F178" s="1662">
        <v>1010</v>
      </c>
      <c r="G178" s="1662">
        <f t="shared" si="39"/>
        <v>1010</v>
      </c>
      <c r="H178" s="1662">
        <v>140</v>
      </c>
      <c r="I178" s="1662">
        <v>260</v>
      </c>
      <c r="J178" s="1662">
        <v>610</v>
      </c>
      <c r="K178" s="1662"/>
      <c r="L178" s="1663"/>
      <c r="M178" s="1664">
        <v>32052</v>
      </c>
      <c r="N178" s="1665">
        <v>40277</v>
      </c>
      <c r="O178" s="1663" t="s">
        <v>2132</v>
      </c>
      <c r="P178" s="1665"/>
      <c r="Q178" s="1663"/>
      <c r="R178" s="1662">
        <f t="shared" si="40"/>
        <v>270</v>
      </c>
      <c r="S178" s="1662">
        <v>140</v>
      </c>
      <c r="T178" s="1662">
        <v>130</v>
      </c>
      <c r="U178" s="1662">
        <v>0</v>
      </c>
      <c r="V178" s="1662">
        <f t="shared" si="41"/>
        <v>80</v>
      </c>
      <c r="W178" s="1662">
        <v>0</v>
      </c>
      <c r="X178" s="1662">
        <v>80</v>
      </c>
      <c r="Y178" s="1662">
        <v>0</v>
      </c>
      <c r="Z178" s="1383" t="s">
        <v>1757</v>
      </c>
      <c r="AA178" s="1659">
        <v>2</v>
      </c>
      <c r="AB178" s="1597"/>
      <c r="AC178" s="1597"/>
      <c r="AD178" s="1597"/>
      <c r="AE178" s="1597"/>
      <c r="AF178" s="1598"/>
      <c r="AG178" s="1576" t="str">
        <f t="shared" si="37"/>
        <v/>
      </c>
      <c r="AH178" s="1576"/>
    </row>
    <row r="179" spans="2:34" ht="35.5" customHeight="1">
      <c r="B179" s="1660"/>
      <c r="C179" s="1583" t="s">
        <v>2133</v>
      </c>
      <c r="D179" s="1583" t="s">
        <v>2134</v>
      </c>
      <c r="E179" s="1661">
        <v>20</v>
      </c>
      <c r="F179" s="1662">
        <v>340</v>
      </c>
      <c r="G179" s="1662">
        <f t="shared" si="39"/>
        <v>340</v>
      </c>
      <c r="H179" s="1662">
        <v>340</v>
      </c>
      <c r="I179" s="1662">
        <v>0</v>
      </c>
      <c r="J179" s="1662">
        <v>0</v>
      </c>
      <c r="K179" s="1662"/>
      <c r="L179" s="1663"/>
      <c r="M179" s="1664">
        <v>32780</v>
      </c>
      <c r="N179" s="1665">
        <v>38443</v>
      </c>
      <c r="O179" s="1663" t="s">
        <v>2059</v>
      </c>
      <c r="P179" s="1665">
        <v>34432</v>
      </c>
      <c r="Q179" s="1663" t="s">
        <v>2079</v>
      </c>
      <c r="R179" s="1662">
        <f t="shared" si="40"/>
        <v>200</v>
      </c>
      <c r="S179" s="1662">
        <v>200</v>
      </c>
      <c r="T179" s="1662">
        <v>0</v>
      </c>
      <c r="U179" s="1662">
        <v>0</v>
      </c>
      <c r="V179" s="1662">
        <f t="shared" si="41"/>
        <v>0</v>
      </c>
      <c r="W179" s="1662">
        <v>0</v>
      </c>
      <c r="X179" s="1662">
        <v>0</v>
      </c>
      <c r="Y179" s="1662">
        <v>0</v>
      </c>
      <c r="Z179" s="1383" t="s">
        <v>1757</v>
      </c>
      <c r="AA179" s="1659">
        <v>2</v>
      </c>
      <c r="AB179" s="1597"/>
      <c r="AC179" s="1597"/>
      <c r="AD179" s="1597"/>
      <c r="AE179" s="1597"/>
      <c r="AF179" s="1598"/>
      <c r="AG179" s="1576" t="str">
        <f t="shared" si="37"/>
        <v/>
      </c>
      <c r="AH179" s="1576"/>
    </row>
    <row r="180" spans="2:34" ht="35.5" customHeight="1">
      <c r="B180" s="1660"/>
      <c r="C180" s="1583" t="s">
        <v>2135</v>
      </c>
      <c r="D180" s="1583" t="s">
        <v>2136</v>
      </c>
      <c r="E180" s="1661">
        <v>18</v>
      </c>
      <c r="F180" s="1662">
        <v>470</v>
      </c>
      <c r="G180" s="1662">
        <f t="shared" si="39"/>
        <v>470</v>
      </c>
      <c r="H180" s="1662">
        <v>470</v>
      </c>
      <c r="I180" s="1662">
        <v>0</v>
      </c>
      <c r="J180" s="1662">
        <v>0</v>
      </c>
      <c r="K180" s="1661"/>
      <c r="L180" s="1383"/>
      <c r="M180" s="1664">
        <v>33876</v>
      </c>
      <c r="N180" s="1665">
        <v>44432</v>
      </c>
      <c r="O180" s="1663" t="s">
        <v>2066</v>
      </c>
      <c r="P180" s="1665">
        <v>44432</v>
      </c>
      <c r="Q180" s="1383" t="s">
        <v>2137</v>
      </c>
      <c r="R180" s="1662">
        <f t="shared" si="40"/>
        <v>0</v>
      </c>
      <c r="S180" s="1662">
        <v>0</v>
      </c>
      <c r="T180" s="1662">
        <v>0</v>
      </c>
      <c r="U180" s="1662">
        <v>0</v>
      </c>
      <c r="V180" s="1662">
        <f t="shared" si="41"/>
        <v>0</v>
      </c>
      <c r="W180" s="1662">
        <v>0</v>
      </c>
      <c r="X180" s="1662">
        <v>0</v>
      </c>
      <c r="Y180" s="1662">
        <v>0</v>
      </c>
      <c r="Z180" s="1383" t="s">
        <v>1757</v>
      </c>
      <c r="AA180" s="1659">
        <v>2</v>
      </c>
      <c r="AB180" s="1597"/>
      <c r="AC180" s="1597"/>
      <c r="AD180" s="1597"/>
      <c r="AE180" s="1597"/>
      <c r="AF180" s="1598"/>
      <c r="AG180" s="1576" t="str">
        <f t="shared" si="37"/>
        <v/>
      </c>
      <c r="AH180" s="1576"/>
    </row>
    <row r="181" spans="2:34" ht="35.5" customHeight="1">
      <c r="B181" s="1660"/>
      <c r="C181" s="1583" t="s">
        <v>2138</v>
      </c>
      <c r="D181" s="1583" t="s">
        <v>1909</v>
      </c>
      <c r="E181" s="1661">
        <v>14</v>
      </c>
      <c r="F181" s="1662">
        <v>60</v>
      </c>
      <c r="G181" s="1662">
        <f t="shared" si="39"/>
        <v>60</v>
      </c>
      <c r="H181" s="1662">
        <v>0</v>
      </c>
      <c r="I181" s="1662">
        <v>0</v>
      </c>
      <c r="J181" s="1662">
        <v>60</v>
      </c>
      <c r="K181" s="1661"/>
      <c r="L181" s="1383"/>
      <c r="M181" s="1664">
        <v>33876</v>
      </c>
      <c r="N181" s="1665">
        <v>38443</v>
      </c>
      <c r="O181" s="1663" t="s">
        <v>2059</v>
      </c>
      <c r="P181" s="1665"/>
      <c r="Q181" s="1383"/>
      <c r="R181" s="1662">
        <f t="shared" si="40"/>
        <v>0</v>
      </c>
      <c r="S181" s="1662">
        <v>0</v>
      </c>
      <c r="T181" s="1662">
        <v>0</v>
      </c>
      <c r="U181" s="1662">
        <v>0</v>
      </c>
      <c r="V181" s="1662">
        <f t="shared" si="41"/>
        <v>0</v>
      </c>
      <c r="W181" s="1662">
        <v>0</v>
      </c>
      <c r="X181" s="1662">
        <v>0</v>
      </c>
      <c r="Y181" s="1662">
        <v>0</v>
      </c>
      <c r="Z181" s="1383" t="s">
        <v>1761</v>
      </c>
      <c r="AA181" s="1659">
        <v>2</v>
      </c>
      <c r="AB181" s="1597"/>
      <c r="AC181" s="1597"/>
      <c r="AD181" s="1597"/>
      <c r="AE181" s="1597"/>
      <c r="AF181" s="1598"/>
      <c r="AG181" s="1576" t="str">
        <f t="shared" si="37"/>
        <v/>
      </c>
      <c r="AH181" s="1576"/>
    </row>
    <row r="182" spans="2:34" ht="35.5" customHeight="1">
      <c r="B182" s="1660"/>
      <c r="C182" s="1583" t="s">
        <v>2139</v>
      </c>
      <c r="D182" s="1583" t="s">
        <v>2140</v>
      </c>
      <c r="E182" s="1661">
        <v>17</v>
      </c>
      <c r="F182" s="1662">
        <v>310</v>
      </c>
      <c r="G182" s="1662">
        <f t="shared" si="39"/>
        <v>310</v>
      </c>
      <c r="H182" s="1662">
        <v>310</v>
      </c>
      <c r="I182" s="1662">
        <v>0</v>
      </c>
      <c r="J182" s="1662">
        <v>0</v>
      </c>
      <c r="K182" s="1662"/>
      <c r="L182" s="1663"/>
      <c r="M182" s="1664">
        <v>34432</v>
      </c>
      <c r="N182" s="1665">
        <v>38443</v>
      </c>
      <c r="O182" s="1663" t="s">
        <v>2059</v>
      </c>
      <c r="P182" s="1665"/>
      <c r="Q182" s="1663"/>
      <c r="R182" s="1662">
        <f>SUM(S182:U182)</f>
        <v>70</v>
      </c>
      <c r="S182" s="1662">
        <v>70</v>
      </c>
      <c r="T182" s="1662">
        <v>0</v>
      </c>
      <c r="U182" s="1662">
        <v>0</v>
      </c>
      <c r="V182" s="1662">
        <f>SUM(W182:Y182)</f>
        <v>0</v>
      </c>
      <c r="W182" s="1662">
        <v>0</v>
      </c>
      <c r="X182" s="1662">
        <v>0</v>
      </c>
      <c r="Y182" s="1662">
        <v>0</v>
      </c>
      <c r="Z182" s="1663" t="s">
        <v>1757</v>
      </c>
      <c r="AA182" s="1659">
        <v>2</v>
      </c>
      <c r="AB182" s="1597"/>
      <c r="AC182" s="1597"/>
      <c r="AD182" s="1597"/>
      <c r="AE182" s="1597"/>
      <c r="AF182" s="1598"/>
      <c r="AG182" s="1576" t="str">
        <f t="shared" si="37"/>
        <v/>
      </c>
      <c r="AH182" s="1576"/>
    </row>
    <row r="183" spans="2:34" ht="35.5" customHeight="1">
      <c r="B183" s="1660"/>
      <c r="C183" s="1583" t="s">
        <v>2141</v>
      </c>
      <c r="D183" s="1583" t="s">
        <v>2142</v>
      </c>
      <c r="E183" s="1661">
        <v>20</v>
      </c>
      <c r="F183" s="1662">
        <v>120</v>
      </c>
      <c r="G183" s="1662">
        <f t="shared" si="39"/>
        <v>120</v>
      </c>
      <c r="H183" s="1662">
        <v>120</v>
      </c>
      <c r="I183" s="1662">
        <v>0</v>
      </c>
      <c r="J183" s="1662">
        <v>0</v>
      </c>
      <c r="K183" s="1662"/>
      <c r="L183" s="1663"/>
      <c r="M183" s="1664">
        <v>34432</v>
      </c>
      <c r="N183" s="1665">
        <v>38443</v>
      </c>
      <c r="O183" s="1663" t="s">
        <v>2059</v>
      </c>
      <c r="P183" s="1665"/>
      <c r="Q183" s="1663"/>
      <c r="R183" s="1662">
        <f t="shared" si="40"/>
        <v>0</v>
      </c>
      <c r="S183" s="1662">
        <v>0</v>
      </c>
      <c r="T183" s="1662">
        <v>0</v>
      </c>
      <c r="U183" s="1662">
        <v>0</v>
      </c>
      <c r="V183" s="1662">
        <f t="shared" si="41"/>
        <v>0</v>
      </c>
      <c r="W183" s="1662">
        <v>0</v>
      </c>
      <c r="X183" s="1662">
        <v>0</v>
      </c>
      <c r="Y183" s="1662">
        <v>0</v>
      </c>
      <c r="Z183" s="1663" t="s">
        <v>1757</v>
      </c>
      <c r="AA183" s="1659">
        <v>2</v>
      </c>
      <c r="AB183" s="1597"/>
      <c r="AC183" s="1597"/>
      <c r="AD183" s="1597"/>
      <c r="AE183" s="1597"/>
      <c r="AF183" s="1598"/>
      <c r="AG183" s="1576" t="str">
        <f t="shared" si="37"/>
        <v/>
      </c>
      <c r="AH183" s="1576"/>
    </row>
    <row r="184" spans="2:34" ht="35.5" customHeight="1">
      <c r="B184" s="1660"/>
      <c r="C184" s="1583" t="s">
        <v>2143</v>
      </c>
      <c r="D184" s="1583" t="s">
        <v>2144</v>
      </c>
      <c r="E184" s="1661">
        <v>16</v>
      </c>
      <c r="F184" s="1662">
        <v>1840</v>
      </c>
      <c r="G184" s="1662">
        <f t="shared" si="39"/>
        <v>1840</v>
      </c>
      <c r="H184" s="1662">
        <v>1840</v>
      </c>
      <c r="I184" s="1662">
        <v>0</v>
      </c>
      <c r="J184" s="1662">
        <v>0</v>
      </c>
      <c r="K184" s="1662"/>
      <c r="L184" s="1663"/>
      <c r="M184" s="1664">
        <v>34432</v>
      </c>
      <c r="N184" s="1665">
        <v>37631</v>
      </c>
      <c r="O184" s="1663" t="s">
        <v>2087</v>
      </c>
      <c r="P184" s="1665"/>
      <c r="Q184" s="1663"/>
      <c r="R184" s="1662">
        <f t="shared" si="40"/>
        <v>0</v>
      </c>
      <c r="S184" s="1662">
        <v>0</v>
      </c>
      <c r="T184" s="1662">
        <v>0</v>
      </c>
      <c r="U184" s="1662">
        <v>0</v>
      </c>
      <c r="V184" s="1662">
        <f t="shared" si="41"/>
        <v>0</v>
      </c>
      <c r="W184" s="1662">
        <v>0</v>
      </c>
      <c r="X184" s="1662">
        <v>0</v>
      </c>
      <c r="Y184" s="1662">
        <v>0</v>
      </c>
      <c r="Z184" s="1663" t="s">
        <v>1757</v>
      </c>
      <c r="AA184" s="1659">
        <v>2</v>
      </c>
      <c r="AB184" s="1597"/>
      <c r="AC184" s="1597"/>
      <c r="AD184" s="1597"/>
      <c r="AE184" s="1597"/>
      <c r="AF184" s="1598"/>
      <c r="AG184" s="1576" t="str">
        <f t="shared" si="37"/>
        <v/>
      </c>
      <c r="AH184" s="1576"/>
    </row>
    <row r="185" spans="2:34" ht="35.5" customHeight="1">
      <c r="B185" s="1660"/>
      <c r="C185" s="1583" t="s">
        <v>2145</v>
      </c>
      <c r="D185" s="1583" t="s">
        <v>2146</v>
      </c>
      <c r="E185" s="1661">
        <v>27</v>
      </c>
      <c r="F185" s="1662">
        <v>1080</v>
      </c>
      <c r="G185" s="1662">
        <f t="shared" si="39"/>
        <v>1080</v>
      </c>
      <c r="H185" s="1662">
        <v>1080</v>
      </c>
      <c r="I185" s="1662">
        <v>0</v>
      </c>
      <c r="J185" s="1662">
        <v>0</v>
      </c>
      <c r="K185" s="1662"/>
      <c r="L185" s="1663"/>
      <c r="M185" s="1656">
        <v>38443</v>
      </c>
      <c r="N185" s="1656">
        <v>38443</v>
      </c>
      <c r="O185" s="1663" t="s">
        <v>2059</v>
      </c>
      <c r="P185" s="1665"/>
      <c r="Q185" s="1663"/>
      <c r="R185" s="1662">
        <f t="shared" si="40"/>
        <v>890</v>
      </c>
      <c r="S185" s="1662">
        <v>890</v>
      </c>
      <c r="T185" s="1662">
        <v>0</v>
      </c>
      <c r="U185" s="1662">
        <v>0</v>
      </c>
      <c r="V185" s="1662">
        <f t="shared" si="41"/>
        <v>0</v>
      </c>
      <c r="W185" s="1662">
        <v>0</v>
      </c>
      <c r="X185" s="1662">
        <v>0</v>
      </c>
      <c r="Y185" s="1662">
        <v>0</v>
      </c>
      <c r="Z185" s="1663" t="s">
        <v>1791</v>
      </c>
      <c r="AA185" s="1659">
        <v>4</v>
      </c>
      <c r="AB185" s="1597"/>
      <c r="AC185" s="1597"/>
      <c r="AD185" s="1597"/>
      <c r="AE185" s="1597"/>
      <c r="AF185" s="1598"/>
      <c r="AG185" s="1576" t="str">
        <f t="shared" si="37"/>
        <v/>
      </c>
      <c r="AH185" s="1576"/>
    </row>
    <row r="186" spans="2:34" ht="35.5" customHeight="1">
      <c r="B186" s="1660"/>
      <c r="C186" s="1583" t="s">
        <v>2147</v>
      </c>
      <c r="D186" s="1583" t="s">
        <v>2148</v>
      </c>
      <c r="E186" s="1661">
        <v>12</v>
      </c>
      <c r="F186" s="1662">
        <v>230</v>
      </c>
      <c r="G186" s="1662">
        <f t="shared" si="39"/>
        <v>230</v>
      </c>
      <c r="H186" s="1662">
        <v>230</v>
      </c>
      <c r="I186" s="1662">
        <v>0</v>
      </c>
      <c r="J186" s="1662">
        <v>0</v>
      </c>
      <c r="K186" s="1662"/>
      <c r="L186" s="1663"/>
      <c r="M186" s="1664">
        <v>39122</v>
      </c>
      <c r="N186" s="1664">
        <v>39122</v>
      </c>
      <c r="O186" s="1663" t="s">
        <v>2149</v>
      </c>
      <c r="P186" s="1665"/>
      <c r="Q186" s="1663"/>
      <c r="R186" s="1662">
        <f t="shared" si="40"/>
        <v>200</v>
      </c>
      <c r="S186" s="1662">
        <v>200</v>
      </c>
      <c r="T186" s="1662">
        <v>0</v>
      </c>
      <c r="U186" s="1662">
        <v>0</v>
      </c>
      <c r="V186" s="1662">
        <f t="shared" si="41"/>
        <v>0</v>
      </c>
      <c r="W186" s="1662">
        <v>0</v>
      </c>
      <c r="X186" s="1662">
        <v>0</v>
      </c>
      <c r="Y186" s="1662">
        <v>0</v>
      </c>
      <c r="Z186" s="1663" t="s">
        <v>1757</v>
      </c>
      <c r="AA186" s="1659">
        <v>2</v>
      </c>
      <c r="AB186" s="1597"/>
      <c r="AC186" s="1597"/>
      <c r="AD186" s="1597"/>
      <c r="AE186" s="1597"/>
      <c r="AF186" s="1598"/>
      <c r="AG186" s="1576" t="str">
        <f t="shared" si="37"/>
        <v/>
      </c>
      <c r="AH186" s="1576"/>
    </row>
    <row r="187" spans="2:34" ht="35.5" customHeight="1">
      <c r="B187" s="1660"/>
      <c r="C187" s="1583" t="s">
        <v>2150</v>
      </c>
      <c r="D187" s="1583" t="s">
        <v>2151</v>
      </c>
      <c r="E187" s="1661">
        <v>12</v>
      </c>
      <c r="F187" s="1662">
        <v>270</v>
      </c>
      <c r="G187" s="1662">
        <f t="shared" si="39"/>
        <v>270</v>
      </c>
      <c r="H187" s="1662">
        <v>270</v>
      </c>
      <c r="I187" s="1662">
        <v>0</v>
      </c>
      <c r="J187" s="1662">
        <v>0</v>
      </c>
      <c r="K187" s="1662"/>
      <c r="L187" s="1663"/>
      <c r="M187" s="1664">
        <v>39122</v>
      </c>
      <c r="N187" s="1664">
        <v>39122</v>
      </c>
      <c r="O187" s="1663" t="s">
        <v>2149</v>
      </c>
      <c r="P187" s="1665"/>
      <c r="Q187" s="1663"/>
      <c r="R187" s="1662">
        <f t="shared" si="40"/>
        <v>20</v>
      </c>
      <c r="S187" s="1662">
        <v>20</v>
      </c>
      <c r="T187" s="1662">
        <v>0</v>
      </c>
      <c r="U187" s="1662">
        <v>0</v>
      </c>
      <c r="V187" s="1662">
        <f t="shared" si="41"/>
        <v>0</v>
      </c>
      <c r="W187" s="1662">
        <v>0</v>
      </c>
      <c r="X187" s="1662">
        <v>0</v>
      </c>
      <c r="Y187" s="1662">
        <v>0</v>
      </c>
      <c r="Z187" s="1663" t="s">
        <v>1757</v>
      </c>
      <c r="AA187" s="1659">
        <v>2</v>
      </c>
      <c r="AB187" s="1597"/>
      <c r="AC187" s="1597"/>
      <c r="AD187" s="1597"/>
      <c r="AE187" s="1597"/>
      <c r="AF187" s="1598"/>
      <c r="AG187" s="1576" t="str">
        <f t="shared" si="37"/>
        <v/>
      </c>
      <c r="AH187" s="1576"/>
    </row>
    <row r="188" spans="2:34" ht="35.5" customHeight="1">
      <c r="B188" s="1660"/>
      <c r="C188" s="1583" t="s">
        <v>2152</v>
      </c>
      <c r="D188" s="1583" t="s">
        <v>2153</v>
      </c>
      <c r="E188" s="1661">
        <v>7</v>
      </c>
      <c r="F188" s="1662">
        <v>270</v>
      </c>
      <c r="G188" s="1662">
        <f t="shared" si="39"/>
        <v>270</v>
      </c>
      <c r="H188" s="1662">
        <v>270</v>
      </c>
      <c r="I188" s="1662">
        <v>0</v>
      </c>
      <c r="J188" s="1662">
        <v>0</v>
      </c>
      <c r="K188" s="1662"/>
      <c r="L188" s="1663"/>
      <c r="M188" s="1664">
        <v>35173</v>
      </c>
      <c r="N188" s="1664">
        <v>35173</v>
      </c>
      <c r="O188" s="1663" t="s">
        <v>2154</v>
      </c>
      <c r="P188" s="1665"/>
      <c r="Q188" s="1663"/>
      <c r="R188" s="1662">
        <f t="shared" si="40"/>
        <v>270</v>
      </c>
      <c r="S188" s="1662">
        <v>270</v>
      </c>
      <c r="T188" s="1662">
        <v>0</v>
      </c>
      <c r="U188" s="1662">
        <v>0</v>
      </c>
      <c r="V188" s="1662">
        <f t="shared" si="41"/>
        <v>0</v>
      </c>
      <c r="W188" s="1662">
        <v>0</v>
      </c>
      <c r="X188" s="1662">
        <v>0</v>
      </c>
      <c r="Y188" s="1662">
        <v>0</v>
      </c>
      <c r="Z188" s="1383" t="s">
        <v>1757</v>
      </c>
      <c r="AA188" s="1659" t="s">
        <v>2155</v>
      </c>
      <c r="AB188" s="1597"/>
      <c r="AC188" s="1597"/>
      <c r="AD188" s="1597"/>
      <c r="AE188" s="1597"/>
      <c r="AF188" s="1598"/>
      <c r="AG188" s="1576">
        <f t="shared" si="37"/>
        <v>0</v>
      </c>
      <c r="AH188" s="1576"/>
    </row>
    <row r="189" spans="2:34" ht="35.5" customHeight="1">
      <c r="B189" s="1660"/>
      <c r="C189" s="1583" t="s">
        <v>1979</v>
      </c>
      <c r="D189" s="1583" t="s">
        <v>2156</v>
      </c>
      <c r="E189" s="1661">
        <v>8</v>
      </c>
      <c r="F189" s="1662">
        <v>260</v>
      </c>
      <c r="G189" s="1662">
        <f t="shared" si="39"/>
        <v>260</v>
      </c>
      <c r="H189" s="1662">
        <v>260</v>
      </c>
      <c r="I189" s="1662">
        <v>0</v>
      </c>
      <c r="J189" s="1662">
        <v>0</v>
      </c>
      <c r="K189" s="1662"/>
      <c r="L189" s="1663"/>
      <c r="M189" s="1664">
        <v>37631</v>
      </c>
      <c r="N189" s="1664">
        <v>37631</v>
      </c>
      <c r="O189" s="1383" t="s">
        <v>2157</v>
      </c>
      <c r="P189" s="1665"/>
      <c r="Q189" s="1663"/>
      <c r="R189" s="1662">
        <f t="shared" si="40"/>
        <v>0</v>
      </c>
      <c r="S189" s="1662">
        <v>0</v>
      </c>
      <c r="T189" s="1662">
        <v>0</v>
      </c>
      <c r="U189" s="1662">
        <v>0</v>
      </c>
      <c r="V189" s="1662">
        <f t="shared" si="41"/>
        <v>0</v>
      </c>
      <c r="W189" s="1662">
        <v>0</v>
      </c>
      <c r="X189" s="1662">
        <v>0</v>
      </c>
      <c r="Y189" s="1662">
        <v>0</v>
      </c>
      <c r="Z189" s="1383" t="s">
        <v>1757</v>
      </c>
      <c r="AA189" s="1659" t="s">
        <v>2155</v>
      </c>
      <c r="AB189" s="1597"/>
      <c r="AC189" s="1597"/>
      <c r="AD189" s="1597"/>
      <c r="AE189" s="1597"/>
      <c r="AF189" s="1598"/>
      <c r="AG189" s="1576" t="str">
        <f t="shared" si="37"/>
        <v/>
      </c>
      <c r="AH189" s="1576"/>
    </row>
    <row r="190" spans="2:34" ht="35.5" customHeight="1">
      <c r="B190" s="1660"/>
      <c r="C190" s="1583" t="s">
        <v>1996</v>
      </c>
      <c r="D190" s="1583" t="s">
        <v>2158</v>
      </c>
      <c r="E190" s="1661">
        <v>9</v>
      </c>
      <c r="F190" s="1662">
        <v>190</v>
      </c>
      <c r="G190" s="1662">
        <f t="shared" si="39"/>
        <v>190</v>
      </c>
      <c r="H190" s="1662">
        <v>190</v>
      </c>
      <c r="I190" s="1662">
        <v>0</v>
      </c>
      <c r="J190" s="1662">
        <v>0</v>
      </c>
      <c r="K190" s="1662"/>
      <c r="L190" s="1663"/>
      <c r="M190" s="1664">
        <v>37631</v>
      </c>
      <c r="N190" s="1664">
        <v>37631</v>
      </c>
      <c r="O190" s="1383" t="s">
        <v>2157</v>
      </c>
      <c r="P190" s="1665"/>
      <c r="Q190" s="1663"/>
      <c r="R190" s="1662">
        <f t="shared" si="40"/>
        <v>0</v>
      </c>
      <c r="S190" s="1662">
        <v>0</v>
      </c>
      <c r="T190" s="1662">
        <v>0</v>
      </c>
      <c r="U190" s="1662">
        <v>0</v>
      </c>
      <c r="V190" s="1662">
        <f t="shared" si="41"/>
        <v>0</v>
      </c>
      <c r="W190" s="1662">
        <v>0</v>
      </c>
      <c r="X190" s="1662">
        <v>0</v>
      </c>
      <c r="Y190" s="1662">
        <v>0</v>
      </c>
      <c r="Z190" s="1383" t="s">
        <v>1757</v>
      </c>
      <c r="AA190" s="1659" t="s">
        <v>2155</v>
      </c>
      <c r="AB190" s="1597"/>
      <c r="AC190" s="1597"/>
      <c r="AD190" s="1597"/>
      <c r="AE190" s="1597"/>
      <c r="AF190" s="1598"/>
      <c r="AG190" s="1576" t="str">
        <f t="shared" si="37"/>
        <v/>
      </c>
      <c r="AH190" s="1576"/>
    </row>
    <row r="191" spans="2:34" ht="35.5" customHeight="1">
      <c r="B191" s="1660"/>
      <c r="C191" s="1583" t="s">
        <v>2159</v>
      </c>
      <c r="D191" s="1583" t="s">
        <v>2160</v>
      </c>
      <c r="E191" s="1661">
        <v>6</v>
      </c>
      <c r="F191" s="1662">
        <v>90</v>
      </c>
      <c r="G191" s="1662">
        <f t="shared" si="39"/>
        <v>90</v>
      </c>
      <c r="H191" s="1662">
        <v>90</v>
      </c>
      <c r="I191" s="1662">
        <v>0</v>
      </c>
      <c r="J191" s="1662">
        <v>0</v>
      </c>
      <c r="K191" s="1662"/>
      <c r="L191" s="1663"/>
      <c r="M191" s="1664">
        <v>37631</v>
      </c>
      <c r="N191" s="1664">
        <v>37631</v>
      </c>
      <c r="O191" s="1383" t="s">
        <v>2157</v>
      </c>
      <c r="P191" s="1665"/>
      <c r="Q191" s="1663"/>
      <c r="R191" s="1662">
        <f t="shared" si="40"/>
        <v>0</v>
      </c>
      <c r="S191" s="1662">
        <v>0</v>
      </c>
      <c r="T191" s="1662">
        <v>0</v>
      </c>
      <c r="U191" s="1662">
        <v>0</v>
      </c>
      <c r="V191" s="1662">
        <f t="shared" si="41"/>
        <v>0</v>
      </c>
      <c r="W191" s="1662">
        <v>0</v>
      </c>
      <c r="X191" s="1662">
        <v>0</v>
      </c>
      <c r="Y191" s="1662">
        <v>0</v>
      </c>
      <c r="Z191" s="1383" t="s">
        <v>1757</v>
      </c>
      <c r="AA191" s="1659" t="s">
        <v>2155</v>
      </c>
      <c r="AB191" s="1597"/>
      <c r="AC191" s="1597"/>
      <c r="AD191" s="1597"/>
      <c r="AE191" s="1597"/>
      <c r="AF191" s="1598"/>
      <c r="AG191" s="1576" t="str">
        <f t="shared" si="37"/>
        <v/>
      </c>
      <c r="AH191" s="1576"/>
    </row>
    <row r="192" spans="2:34" ht="35.5" customHeight="1">
      <c r="B192" s="1660"/>
      <c r="C192" s="1583" t="s">
        <v>2161</v>
      </c>
      <c r="D192" s="1583" t="s">
        <v>2162</v>
      </c>
      <c r="E192" s="1661">
        <v>6</v>
      </c>
      <c r="F192" s="1662">
        <v>400</v>
      </c>
      <c r="G192" s="1662">
        <f t="shared" si="39"/>
        <v>400</v>
      </c>
      <c r="H192" s="1662">
        <v>400</v>
      </c>
      <c r="I192" s="1662">
        <v>0</v>
      </c>
      <c r="J192" s="1662">
        <v>0</v>
      </c>
      <c r="K192" s="1662"/>
      <c r="L192" s="1663"/>
      <c r="M192" s="1664">
        <v>37631</v>
      </c>
      <c r="N192" s="1664">
        <v>37631</v>
      </c>
      <c r="O192" s="1383" t="s">
        <v>2157</v>
      </c>
      <c r="P192" s="1665"/>
      <c r="Q192" s="1663"/>
      <c r="R192" s="1662">
        <f t="shared" si="40"/>
        <v>0</v>
      </c>
      <c r="S192" s="1662">
        <v>0</v>
      </c>
      <c r="T192" s="1662">
        <v>0</v>
      </c>
      <c r="U192" s="1662">
        <v>0</v>
      </c>
      <c r="V192" s="1662">
        <f t="shared" si="41"/>
        <v>0</v>
      </c>
      <c r="W192" s="1662">
        <v>0</v>
      </c>
      <c r="X192" s="1662">
        <v>0</v>
      </c>
      <c r="Y192" s="1662">
        <v>0</v>
      </c>
      <c r="Z192" s="1383" t="s">
        <v>1757</v>
      </c>
      <c r="AA192" s="1659" t="s">
        <v>2155</v>
      </c>
      <c r="AB192" s="1597"/>
      <c r="AC192" s="1597"/>
      <c r="AD192" s="1597"/>
      <c r="AE192" s="1597"/>
      <c r="AF192" s="1598"/>
      <c r="AG192" s="1576" t="str">
        <f t="shared" si="37"/>
        <v/>
      </c>
      <c r="AH192" s="1576"/>
    </row>
    <row r="193" spans="2:34" ht="35.5" customHeight="1">
      <c r="B193" s="1660"/>
      <c r="C193" s="1583" t="s">
        <v>2163</v>
      </c>
      <c r="D193" s="1583" t="s">
        <v>2164</v>
      </c>
      <c r="E193" s="1661">
        <v>6</v>
      </c>
      <c r="F193" s="1662">
        <v>90</v>
      </c>
      <c r="G193" s="1662">
        <f t="shared" si="39"/>
        <v>90</v>
      </c>
      <c r="H193" s="1662">
        <v>90</v>
      </c>
      <c r="I193" s="1662">
        <v>0</v>
      </c>
      <c r="J193" s="1662">
        <v>0</v>
      </c>
      <c r="K193" s="1662"/>
      <c r="L193" s="1663"/>
      <c r="M193" s="1664">
        <v>37631</v>
      </c>
      <c r="N193" s="1664">
        <v>37631</v>
      </c>
      <c r="O193" s="1383" t="s">
        <v>2157</v>
      </c>
      <c r="P193" s="1665"/>
      <c r="Q193" s="1663"/>
      <c r="R193" s="1662">
        <f t="shared" si="40"/>
        <v>0</v>
      </c>
      <c r="S193" s="1662">
        <v>0</v>
      </c>
      <c r="T193" s="1662">
        <v>0</v>
      </c>
      <c r="U193" s="1662">
        <v>0</v>
      </c>
      <c r="V193" s="1662">
        <f t="shared" si="41"/>
        <v>0</v>
      </c>
      <c r="W193" s="1662">
        <v>0</v>
      </c>
      <c r="X193" s="1662">
        <v>0</v>
      </c>
      <c r="Y193" s="1662">
        <v>0</v>
      </c>
      <c r="Z193" s="1383" t="s">
        <v>1757</v>
      </c>
      <c r="AA193" s="1659" t="s">
        <v>2155</v>
      </c>
      <c r="AB193" s="1597"/>
      <c r="AC193" s="1597"/>
      <c r="AD193" s="1597"/>
      <c r="AE193" s="1597"/>
      <c r="AF193" s="1598"/>
      <c r="AG193" s="1576" t="str">
        <f t="shared" si="37"/>
        <v/>
      </c>
      <c r="AH193" s="1576"/>
    </row>
    <row r="194" spans="2:34" ht="35.5" customHeight="1">
      <c r="B194" s="1660"/>
      <c r="C194" s="1583" t="s">
        <v>2165</v>
      </c>
      <c r="D194" s="1583" t="s">
        <v>2166</v>
      </c>
      <c r="E194" s="1661">
        <v>6</v>
      </c>
      <c r="F194" s="1662">
        <v>150</v>
      </c>
      <c r="G194" s="1662">
        <f t="shared" si="39"/>
        <v>150</v>
      </c>
      <c r="H194" s="1662">
        <v>150</v>
      </c>
      <c r="I194" s="1662">
        <v>0</v>
      </c>
      <c r="J194" s="1662">
        <v>0</v>
      </c>
      <c r="K194" s="1662"/>
      <c r="L194" s="1663"/>
      <c r="M194" s="1664">
        <v>37631</v>
      </c>
      <c r="N194" s="1664">
        <v>37631</v>
      </c>
      <c r="O194" s="1383" t="s">
        <v>2157</v>
      </c>
      <c r="P194" s="1665"/>
      <c r="Q194" s="1663"/>
      <c r="R194" s="1662">
        <f t="shared" si="40"/>
        <v>0</v>
      </c>
      <c r="S194" s="1662">
        <v>0</v>
      </c>
      <c r="T194" s="1662">
        <v>0</v>
      </c>
      <c r="U194" s="1662">
        <v>0</v>
      </c>
      <c r="V194" s="1662">
        <f t="shared" si="41"/>
        <v>0</v>
      </c>
      <c r="W194" s="1662">
        <v>0</v>
      </c>
      <c r="X194" s="1662">
        <v>0</v>
      </c>
      <c r="Y194" s="1662">
        <v>0</v>
      </c>
      <c r="Z194" s="1383" t="s">
        <v>1757</v>
      </c>
      <c r="AA194" s="1659" t="s">
        <v>2155</v>
      </c>
      <c r="AB194" s="1597"/>
      <c r="AC194" s="1597"/>
      <c r="AD194" s="1597"/>
      <c r="AE194" s="1597"/>
      <c r="AF194" s="1598"/>
      <c r="AG194" s="1576" t="str">
        <f t="shared" si="37"/>
        <v/>
      </c>
      <c r="AH194" s="1576"/>
    </row>
    <row r="195" spans="2:34" ht="35.5" customHeight="1">
      <c r="B195" s="1660"/>
      <c r="C195" s="1583" t="s">
        <v>2167</v>
      </c>
      <c r="D195" s="1583" t="s">
        <v>2168</v>
      </c>
      <c r="E195" s="1661">
        <v>6</v>
      </c>
      <c r="F195" s="1662">
        <v>340</v>
      </c>
      <c r="G195" s="1662">
        <f t="shared" si="39"/>
        <v>340</v>
      </c>
      <c r="H195" s="1662">
        <v>340</v>
      </c>
      <c r="I195" s="1662">
        <v>0</v>
      </c>
      <c r="J195" s="1662">
        <v>0</v>
      </c>
      <c r="K195" s="1662"/>
      <c r="L195" s="1663"/>
      <c r="M195" s="1664">
        <v>37631</v>
      </c>
      <c r="N195" s="1664">
        <v>37631</v>
      </c>
      <c r="O195" s="1383" t="s">
        <v>2157</v>
      </c>
      <c r="P195" s="1665"/>
      <c r="Q195" s="1663"/>
      <c r="R195" s="1662">
        <f t="shared" si="40"/>
        <v>0</v>
      </c>
      <c r="S195" s="1662">
        <v>0</v>
      </c>
      <c r="T195" s="1662">
        <v>0</v>
      </c>
      <c r="U195" s="1662">
        <v>0</v>
      </c>
      <c r="V195" s="1662">
        <f t="shared" si="41"/>
        <v>0</v>
      </c>
      <c r="W195" s="1662">
        <v>0</v>
      </c>
      <c r="X195" s="1662">
        <v>0</v>
      </c>
      <c r="Y195" s="1662">
        <v>0</v>
      </c>
      <c r="Z195" s="1383" t="s">
        <v>1757</v>
      </c>
      <c r="AA195" s="1659" t="s">
        <v>2155</v>
      </c>
      <c r="AB195" s="1597"/>
      <c r="AC195" s="1597"/>
      <c r="AD195" s="1597"/>
      <c r="AE195" s="1597"/>
      <c r="AF195" s="1598"/>
      <c r="AG195" s="1576" t="str">
        <f t="shared" si="37"/>
        <v/>
      </c>
      <c r="AH195" s="1576"/>
    </row>
    <row r="196" spans="2:34" ht="35.5" customHeight="1">
      <c r="B196" s="1660"/>
      <c r="C196" s="1583" t="s">
        <v>2169</v>
      </c>
      <c r="D196" s="1583" t="s">
        <v>2170</v>
      </c>
      <c r="E196" s="1661">
        <v>6</v>
      </c>
      <c r="F196" s="1662">
        <v>190</v>
      </c>
      <c r="G196" s="1662">
        <f t="shared" si="39"/>
        <v>190</v>
      </c>
      <c r="H196" s="1662">
        <v>190</v>
      </c>
      <c r="I196" s="1662">
        <v>0</v>
      </c>
      <c r="J196" s="1662">
        <v>0</v>
      </c>
      <c r="K196" s="1662"/>
      <c r="L196" s="1663"/>
      <c r="M196" s="1664">
        <v>37631</v>
      </c>
      <c r="N196" s="1664">
        <v>37631</v>
      </c>
      <c r="O196" s="1383" t="s">
        <v>2157</v>
      </c>
      <c r="P196" s="1665"/>
      <c r="Q196" s="1663"/>
      <c r="R196" s="1662">
        <f t="shared" si="40"/>
        <v>0</v>
      </c>
      <c r="S196" s="1662">
        <v>0</v>
      </c>
      <c r="T196" s="1662">
        <v>0</v>
      </c>
      <c r="U196" s="1662">
        <v>0</v>
      </c>
      <c r="V196" s="1662">
        <f t="shared" si="41"/>
        <v>0</v>
      </c>
      <c r="W196" s="1662">
        <v>0</v>
      </c>
      <c r="X196" s="1662">
        <v>0</v>
      </c>
      <c r="Y196" s="1662">
        <v>0</v>
      </c>
      <c r="Z196" s="1383" t="s">
        <v>1757</v>
      </c>
      <c r="AA196" s="1659" t="s">
        <v>2155</v>
      </c>
      <c r="AB196" s="1597"/>
      <c r="AC196" s="1597"/>
      <c r="AD196" s="1597"/>
      <c r="AE196" s="1597"/>
      <c r="AF196" s="1598"/>
      <c r="AG196" s="1576" t="str">
        <f t="shared" si="37"/>
        <v/>
      </c>
      <c r="AH196" s="1576"/>
    </row>
    <row r="197" spans="2:34" ht="35.5" customHeight="1">
      <c r="B197" s="1660"/>
      <c r="C197" s="1583" t="s">
        <v>2171</v>
      </c>
      <c r="D197" s="1583" t="s">
        <v>2172</v>
      </c>
      <c r="E197" s="1661">
        <v>6</v>
      </c>
      <c r="F197" s="1662">
        <v>260</v>
      </c>
      <c r="G197" s="1662">
        <f t="shared" si="39"/>
        <v>260</v>
      </c>
      <c r="H197" s="1662">
        <v>260</v>
      </c>
      <c r="I197" s="1662">
        <v>0</v>
      </c>
      <c r="J197" s="1662">
        <v>0</v>
      </c>
      <c r="K197" s="1662"/>
      <c r="L197" s="1663"/>
      <c r="M197" s="1664">
        <v>37631</v>
      </c>
      <c r="N197" s="1664">
        <v>37631</v>
      </c>
      <c r="O197" s="1383" t="s">
        <v>2157</v>
      </c>
      <c r="P197" s="1665"/>
      <c r="Q197" s="1663"/>
      <c r="R197" s="1662">
        <f t="shared" si="40"/>
        <v>0</v>
      </c>
      <c r="S197" s="1662">
        <v>0</v>
      </c>
      <c r="T197" s="1662">
        <v>0</v>
      </c>
      <c r="U197" s="1662">
        <v>0</v>
      </c>
      <c r="V197" s="1662">
        <f t="shared" si="41"/>
        <v>0</v>
      </c>
      <c r="W197" s="1662">
        <v>0</v>
      </c>
      <c r="X197" s="1662">
        <v>0</v>
      </c>
      <c r="Y197" s="1662">
        <v>0</v>
      </c>
      <c r="Z197" s="1383" t="s">
        <v>1757</v>
      </c>
      <c r="AA197" s="1659" t="s">
        <v>2155</v>
      </c>
      <c r="AB197" s="1597"/>
      <c r="AC197" s="1597"/>
      <c r="AD197" s="1597"/>
      <c r="AE197" s="1597"/>
      <c r="AF197" s="1598"/>
      <c r="AG197" s="1576" t="str">
        <f t="shared" si="37"/>
        <v/>
      </c>
      <c r="AH197" s="1576"/>
    </row>
    <row r="198" spans="2:34" ht="35.5" customHeight="1">
      <c r="B198" s="1660"/>
      <c r="C198" s="1583" t="s">
        <v>2173</v>
      </c>
      <c r="D198" s="1583" t="s">
        <v>2174</v>
      </c>
      <c r="E198" s="1661">
        <v>6</v>
      </c>
      <c r="F198" s="1662">
        <v>90</v>
      </c>
      <c r="G198" s="1662">
        <f t="shared" si="39"/>
        <v>90</v>
      </c>
      <c r="H198" s="1662">
        <v>90</v>
      </c>
      <c r="I198" s="1662">
        <v>0</v>
      </c>
      <c r="J198" s="1662">
        <v>0</v>
      </c>
      <c r="K198" s="1662"/>
      <c r="L198" s="1663"/>
      <c r="M198" s="1664">
        <v>37631</v>
      </c>
      <c r="N198" s="1664">
        <v>37631</v>
      </c>
      <c r="O198" s="1383" t="s">
        <v>2157</v>
      </c>
      <c r="P198" s="1665"/>
      <c r="Q198" s="1663"/>
      <c r="R198" s="1662">
        <f t="shared" si="40"/>
        <v>0</v>
      </c>
      <c r="S198" s="1662">
        <v>0</v>
      </c>
      <c r="T198" s="1662">
        <v>0</v>
      </c>
      <c r="U198" s="1662">
        <v>0</v>
      </c>
      <c r="V198" s="1662">
        <f t="shared" si="41"/>
        <v>0</v>
      </c>
      <c r="W198" s="1662">
        <v>0</v>
      </c>
      <c r="X198" s="1662">
        <v>0</v>
      </c>
      <c r="Y198" s="1662">
        <v>0</v>
      </c>
      <c r="Z198" s="1383" t="s">
        <v>1757</v>
      </c>
      <c r="AA198" s="1659" t="s">
        <v>2155</v>
      </c>
      <c r="AB198" s="1597"/>
      <c r="AC198" s="1597"/>
      <c r="AD198" s="1597"/>
      <c r="AE198" s="1597"/>
      <c r="AF198" s="1598"/>
      <c r="AG198" s="1576" t="str">
        <f t="shared" ref="AG198:AG261" si="42">IF(G198=R198,$AF$2,"")</f>
        <v/>
      </c>
      <c r="AH198" s="1576"/>
    </row>
    <row r="199" spans="2:34" ht="35.5" customHeight="1">
      <c r="B199" s="1660"/>
      <c r="C199" s="1583" t="s">
        <v>2175</v>
      </c>
      <c r="D199" s="1583" t="s">
        <v>2176</v>
      </c>
      <c r="E199" s="1661">
        <v>6</v>
      </c>
      <c r="F199" s="1662">
        <v>3590</v>
      </c>
      <c r="G199" s="1662">
        <f t="shared" si="39"/>
        <v>3590</v>
      </c>
      <c r="H199" s="1662">
        <v>0</v>
      </c>
      <c r="I199" s="1662">
        <v>0</v>
      </c>
      <c r="J199" s="1662">
        <v>3590</v>
      </c>
      <c r="K199" s="1662"/>
      <c r="L199" s="1663"/>
      <c r="M199" s="1664">
        <v>26619</v>
      </c>
      <c r="N199" s="1665">
        <v>34606</v>
      </c>
      <c r="O199" s="1663" t="s">
        <v>2177</v>
      </c>
      <c r="P199" s="1665">
        <v>30260</v>
      </c>
      <c r="Q199" s="1663" t="s">
        <v>2178</v>
      </c>
      <c r="R199" s="1662">
        <f t="shared" si="40"/>
        <v>3370</v>
      </c>
      <c r="S199" s="1662">
        <v>0</v>
      </c>
      <c r="T199" s="1662">
        <v>0</v>
      </c>
      <c r="U199" s="1662">
        <v>3370</v>
      </c>
      <c r="V199" s="1662">
        <f t="shared" si="41"/>
        <v>220</v>
      </c>
      <c r="W199" s="1662">
        <v>0</v>
      </c>
      <c r="X199" s="1662">
        <v>0</v>
      </c>
      <c r="Y199" s="1662">
        <v>220</v>
      </c>
      <c r="Z199" s="1383" t="s">
        <v>1757</v>
      </c>
      <c r="AA199" s="1659" t="s">
        <v>2155</v>
      </c>
      <c r="AB199" s="1597"/>
      <c r="AC199" s="1597"/>
      <c r="AD199" s="1597"/>
      <c r="AE199" s="1597"/>
      <c r="AF199" s="1598"/>
      <c r="AG199" s="1576" t="str">
        <f t="shared" si="42"/>
        <v/>
      </c>
      <c r="AH199" s="1576"/>
    </row>
    <row r="200" spans="2:34" ht="35.5" customHeight="1">
      <c r="B200" s="1660"/>
      <c r="C200" s="1583" t="s">
        <v>2179</v>
      </c>
      <c r="D200" s="1583" t="s">
        <v>2180</v>
      </c>
      <c r="E200" s="1661">
        <v>6</v>
      </c>
      <c r="F200" s="1662">
        <v>4780</v>
      </c>
      <c r="G200" s="1662">
        <f t="shared" si="39"/>
        <v>4780</v>
      </c>
      <c r="H200" s="1662">
        <v>2970</v>
      </c>
      <c r="I200" s="1662">
        <v>0</v>
      </c>
      <c r="J200" s="1662">
        <v>1810</v>
      </c>
      <c r="K200" s="1662"/>
      <c r="L200" s="1663"/>
      <c r="M200" s="1664">
        <v>26619</v>
      </c>
      <c r="N200" s="1665">
        <v>30260</v>
      </c>
      <c r="O200" s="1663" t="s">
        <v>2181</v>
      </c>
      <c r="P200" s="1665">
        <v>30260</v>
      </c>
      <c r="Q200" s="1663" t="s">
        <v>2178</v>
      </c>
      <c r="R200" s="1662">
        <f t="shared" si="40"/>
        <v>3830</v>
      </c>
      <c r="S200" s="1662">
        <v>2970</v>
      </c>
      <c r="T200" s="1662">
        <v>0</v>
      </c>
      <c r="U200" s="1662">
        <v>860</v>
      </c>
      <c r="V200" s="1662">
        <f t="shared" si="41"/>
        <v>0</v>
      </c>
      <c r="W200" s="1662">
        <v>0</v>
      </c>
      <c r="X200" s="1662">
        <v>0</v>
      </c>
      <c r="Y200" s="1662">
        <v>0</v>
      </c>
      <c r="Z200" s="1383" t="s">
        <v>1757</v>
      </c>
      <c r="AA200" s="1659" t="s">
        <v>2155</v>
      </c>
      <c r="AB200" s="1597"/>
      <c r="AC200" s="1597"/>
      <c r="AD200" s="1597"/>
      <c r="AE200" s="1597"/>
      <c r="AF200" s="1598"/>
      <c r="AG200" s="1576" t="str">
        <f t="shared" si="42"/>
        <v/>
      </c>
      <c r="AH200" s="1576"/>
    </row>
    <row r="201" spans="2:34" ht="35.5" customHeight="1" thickBot="1">
      <c r="B201" s="1660"/>
      <c r="C201" s="1660" t="s">
        <v>2182</v>
      </c>
      <c r="D201" s="1660" t="s">
        <v>2183</v>
      </c>
      <c r="E201" s="1741">
        <v>7</v>
      </c>
      <c r="F201" s="1669">
        <v>240</v>
      </c>
      <c r="G201" s="1669">
        <f t="shared" si="39"/>
        <v>240</v>
      </c>
      <c r="H201" s="1669">
        <v>90</v>
      </c>
      <c r="I201" s="1669">
        <v>0</v>
      </c>
      <c r="J201" s="1669">
        <v>150</v>
      </c>
      <c r="K201" s="1669"/>
      <c r="L201" s="1672"/>
      <c r="M201" s="1742">
        <v>26619</v>
      </c>
      <c r="N201" s="1671">
        <v>34606</v>
      </c>
      <c r="O201" s="1672" t="s">
        <v>2177</v>
      </c>
      <c r="P201" s="1743">
        <v>30260</v>
      </c>
      <c r="Q201" s="1672" t="s">
        <v>2178</v>
      </c>
      <c r="R201" s="1669">
        <f t="shared" si="40"/>
        <v>240</v>
      </c>
      <c r="S201" s="1669">
        <v>90</v>
      </c>
      <c r="T201" s="1669">
        <v>0</v>
      </c>
      <c r="U201" s="1669">
        <v>150</v>
      </c>
      <c r="V201" s="1669">
        <f t="shared" si="41"/>
        <v>0</v>
      </c>
      <c r="W201" s="1669">
        <v>0</v>
      </c>
      <c r="X201" s="1669">
        <v>0</v>
      </c>
      <c r="Y201" s="1669">
        <v>0</v>
      </c>
      <c r="Z201" s="1744" t="s">
        <v>1757</v>
      </c>
      <c r="AA201" s="1745" t="s">
        <v>2155</v>
      </c>
      <c r="AB201" s="1597"/>
      <c r="AC201" s="1597"/>
      <c r="AD201" s="1597"/>
      <c r="AE201" s="1597"/>
      <c r="AF201" s="1598"/>
      <c r="AG201" s="1576">
        <f t="shared" si="42"/>
        <v>0</v>
      </c>
      <c r="AH201" s="1576"/>
    </row>
    <row r="202" spans="2:34" ht="35.5" customHeight="1" thickTop="1" thickBot="1">
      <c r="B202" s="1746" t="s">
        <v>1208</v>
      </c>
      <c r="C202" s="1174"/>
      <c r="D202" s="1174">
        <f>COUNTA(D142:D201)</f>
        <v>60</v>
      </c>
      <c r="E202" s="1747"/>
      <c r="F202" s="1748"/>
      <c r="G202" s="1748">
        <f>SUM(G142:G201)</f>
        <v>142040</v>
      </c>
      <c r="H202" s="1748">
        <f>SUM(H142:H201)</f>
        <v>91770</v>
      </c>
      <c r="I202" s="1748">
        <f>SUM(I142:I201)</f>
        <v>4990</v>
      </c>
      <c r="J202" s="1748">
        <f>SUM(J142:J201)</f>
        <v>45280</v>
      </c>
      <c r="K202" s="1748">
        <f>SUM(K142:K201)</f>
        <v>23400</v>
      </c>
      <c r="L202" s="1749"/>
      <c r="M202" s="1620"/>
      <c r="N202" s="1620"/>
      <c r="O202" s="1749"/>
      <c r="P202" s="1750"/>
      <c r="Q202" s="1749"/>
      <c r="R202" s="1748">
        <f t="shared" ref="R202:Y202" si="43">SUM(R142:R201)</f>
        <v>77910</v>
      </c>
      <c r="S202" s="1748">
        <f t="shared" si="43"/>
        <v>52480</v>
      </c>
      <c r="T202" s="1748">
        <f t="shared" si="43"/>
        <v>3350</v>
      </c>
      <c r="U202" s="1748">
        <f t="shared" si="43"/>
        <v>22080</v>
      </c>
      <c r="V202" s="1748">
        <f t="shared" si="43"/>
        <v>7440</v>
      </c>
      <c r="W202" s="1748">
        <f t="shared" si="43"/>
        <v>5040</v>
      </c>
      <c r="X202" s="1748">
        <f t="shared" si="43"/>
        <v>80</v>
      </c>
      <c r="Y202" s="1748">
        <f t="shared" si="43"/>
        <v>2320</v>
      </c>
      <c r="Z202" s="1751"/>
      <c r="AA202" s="1622"/>
      <c r="AB202" s="1597"/>
      <c r="AC202" s="1597"/>
      <c r="AD202" s="1597"/>
      <c r="AE202" s="1597"/>
      <c r="AF202" s="1598"/>
      <c r="AG202" s="1576" t="str">
        <f t="shared" si="42"/>
        <v/>
      </c>
      <c r="AH202" s="1576"/>
    </row>
    <row r="203" spans="2:34" ht="35.25" customHeight="1" thickTop="1">
      <c r="B203" s="1660" t="s">
        <v>272</v>
      </c>
      <c r="C203" s="1583" t="s">
        <v>1999</v>
      </c>
      <c r="D203" s="1583" t="s">
        <v>1914</v>
      </c>
      <c r="E203" s="1661">
        <v>21</v>
      </c>
      <c r="F203" s="1662">
        <v>21810</v>
      </c>
      <c r="G203" s="1662">
        <f>SUM(H203:J203)</f>
        <v>3460</v>
      </c>
      <c r="H203" s="1661">
        <v>780</v>
      </c>
      <c r="I203" s="1662">
        <v>260</v>
      </c>
      <c r="J203" s="1662">
        <v>2420</v>
      </c>
      <c r="K203" s="1662"/>
      <c r="L203" s="1663"/>
      <c r="M203" s="1698">
        <v>32052</v>
      </c>
      <c r="N203" s="1664">
        <v>32052</v>
      </c>
      <c r="O203" s="1663" t="s">
        <v>2000</v>
      </c>
      <c r="P203" s="1665"/>
      <c r="Q203" s="1663"/>
      <c r="R203" s="1662">
        <f t="shared" ref="R203:R218" si="44">SUM(S203:U203)</f>
        <v>3460</v>
      </c>
      <c r="S203" s="1662">
        <v>780</v>
      </c>
      <c r="T203" s="1662">
        <v>260</v>
      </c>
      <c r="U203" s="1662">
        <v>2420</v>
      </c>
      <c r="V203" s="1662">
        <f t="shared" ref="V203:V218" si="45">SUM(W203:Y203)</f>
        <v>0</v>
      </c>
      <c r="W203" s="1662">
        <v>0</v>
      </c>
      <c r="X203" s="1662">
        <v>0</v>
      </c>
      <c r="Y203" s="1662">
        <v>0</v>
      </c>
      <c r="Z203" s="1383" t="s">
        <v>1761</v>
      </c>
      <c r="AA203" s="1659" t="s">
        <v>1916</v>
      </c>
      <c r="AB203" s="1597"/>
      <c r="AC203" s="1597"/>
      <c r="AD203" s="1597"/>
      <c r="AE203" s="1597"/>
      <c r="AF203" s="1598"/>
      <c r="AG203" s="1576">
        <f t="shared" si="42"/>
        <v>0</v>
      </c>
      <c r="AH203" s="1576"/>
    </row>
    <row r="204" spans="2:34" ht="35.5" customHeight="1">
      <c r="B204" s="1660"/>
      <c r="C204" s="1583" t="s">
        <v>2054</v>
      </c>
      <c r="D204" s="1583" t="s">
        <v>1933</v>
      </c>
      <c r="E204" s="1661">
        <v>37</v>
      </c>
      <c r="F204" s="1662">
        <v>10980</v>
      </c>
      <c r="G204" s="1662">
        <f t="shared" ref="G204:G217" si="46">SUM(H204:J204)</f>
        <v>2680</v>
      </c>
      <c r="H204" s="1662">
        <v>0</v>
      </c>
      <c r="I204" s="1662">
        <v>0</v>
      </c>
      <c r="J204" s="1662">
        <v>2680</v>
      </c>
      <c r="K204" s="1662"/>
      <c r="L204" s="1663"/>
      <c r="M204" s="1664">
        <v>33505</v>
      </c>
      <c r="N204" s="1665">
        <v>34520</v>
      </c>
      <c r="O204" s="1663" t="s">
        <v>2055</v>
      </c>
      <c r="P204" s="1665"/>
      <c r="Q204" s="1663"/>
      <c r="R204" s="1662">
        <f t="shared" si="44"/>
        <v>2680</v>
      </c>
      <c r="S204" s="1662">
        <v>0</v>
      </c>
      <c r="T204" s="1662">
        <v>0</v>
      </c>
      <c r="U204" s="1662">
        <v>2680</v>
      </c>
      <c r="V204" s="1662">
        <f t="shared" si="45"/>
        <v>0</v>
      </c>
      <c r="W204" s="1662">
        <v>0</v>
      </c>
      <c r="X204" s="1662">
        <v>0</v>
      </c>
      <c r="Y204" s="1662">
        <v>0</v>
      </c>
      <c r="Z204" s="1383" t="s">
        <v>1761</v>
      </c>
      <c r="AA204" s="1659" t="s">
        <v>1916</v>
      </c>
      <c r="AB204" s="1597"/>
      <c r="AC204" s="1597"/>
      <c r="AD204" s="1597"/>
      <c r="AE204" s="1597"/>
      <c r="AF204" s="1598"/>
      <c r="AG204" s="1576">
        <f t="shared" si="42"/>
        <v>0</v>
      </c>
      <c r="AH204" s="1576"/>
    </row>
    <row r="205" spans="2:34" s="1760" customFormat="1" ht="35.5" customHeight="1">
      <c r="B205" s="1752"/>
      <c r="C205" s="1753" t="s">
        <v>2003</v>
      </c>
      <c r="D205" s="1753" t="s">
        <v>2004</v>
      </c>
      <c r="E205" s="1754">
        <v>32</v>
      </c>
      <c r="F205" s="1754">
        <v>19970</v>
      </c>
      <c r="G205" s="1754">
        <f t="shared" si="46"/>
        <v>550</v>
      </c>
      <c r="H205" s="1754">
        <v>550</v>
      </c>
      <c r="I205" s="1754">
        <v>0</v>
      </c>
      <c r="J205" s="1754">
        <v>0</v>
      </c>
      <c r="K205" s="1754"/>
      <c r="L205" s="1755"/>
      <c r="M205" s="1756">
        <v>26023</v>
      </c>
      <c r="N205" s="1757">
        <v>33690</v>
      </c>
      <c r="O205" s="1755" t="s">
        <v>2005</v>
      </c>
      <c r="P205" s="1757">
        <v>27254</v>
      </c>
      <c r="Q205" s="1755" t="s">
        <v>2006</v>
      </c>
      <c r="R205" s="1754">
        <f t="shared" si="44"/>
        <v>550</v>
      </c>
      <c r="S205" s="1754">
        <v>550</v>
      </c>
      <c r="T205" s="1754">
        <v>0</v>
      </c>
      <c r="U205" s="1754">
        <v>0</v>
      </c>
      <c r="V205" s="1754">
        <f t="shared" si="45"/>
        <v>0</v>
      </c>
      <c r="W205" s="1754">
        <v>0</v>
      </c>
      <c r="X205" s="1754">
        <v>0</v>
      </c>
      <c r="Y205" s="1754">
        <v>0</v>
      </c>
      <c r="Z205" s="1755" t="s">
        <v>1761</v>
      </c>
      <c r="AA205" s="1758" t="s">
        <v>1916</v>
      </c>
      <c r="AB205" s="1597"/>
      <c r="AC205" s="1597"/>
      <c r="AD205" s="1597"/>
      <c r="AE205" s="1597"/>
      <c r="AF205" s="1598"/>
      <c r="AG205" s="1576">
        <f t="shared" si="42"/>
        <v>0</v>
      </c>
      <c r="AH205" s="1759"/>
    </row>
    <row r="206" spans="2:34" s="1524" customFormat="1" ht="35.5" customHeight="1">
      <c r="B206" s="1660"/>
      <c r="C206" s="1583" t="s">
        <v>2184</v>
      </c>
      <c r="D206" s="1583" t="s">
        <v>2185</v>
      </c>
      <c r="E206" s="1661">
        <v>30</v>
      </c>
      <c r="F206" s="1662">
        <v>2090</v>
      </c>
      <c r="G206" s="1754">
        <f t="shared" si="46"/>
        <v>2090</v>
      </c>
      <c r="H206" s="1662">
        <v>1970</v>
      </c>
      <c r="I206" s="1662">
        <v>0</v>
      </c>
      <c r="J206" s="1662">
        <v>120</v>
      </c>
      <c r="K206" s="1662"/>
      <c r="L206" s="1663"/>
      <c r="M206" s="1664">
        <v>22469</v>
      </c>
      <c r="N206" s="1665">
        <v>38443</v>
      </c>
      <c r="O206" s="1663" t="s">
        <v>2059</v>
      </c>
      <c r="P206" s="1665">
        <v>33505</v>
      </c>
      <c r="Q206" s="1663" t="s">
        <v>2186</v>
      </c>
      <c r="R206" s="1591">
        <f>SUM(S206:U206)</f>
        <v>2090</v>
      </c>
      <c r="S206" s="1662">
        <v>1970</v>
      </c>
      <c r="T206" s="1662">
        <v>0</v>
      </c>
      <c r="U206" s="1662">
        <v>120</v>
      </c>
      <c r="V206" s="1591">
        <f>SUM(W206:Y206)</f>
        <v>0</v>
      </c>
      <c r="W206" s="1662">
        <v>0</v>
      </c>
      <c r="X206" s="1662">
        <v>0</v>
      </c>
      <c r="Y206" s="1662">
        <v>0</v>
      </c>
      <c r="Z206" s="1383" t="s">
        <v>1791</v>
      </c>
      <c r="AA206" s="1659">
        <v>4</v>
      </c>
      <c r="AB206" s="1597"/>
      <c r="AC206" s="1597"/>
      <c r="AD206" s="1597"/>
      <c r="AE206" s="1597"/>
      <c r="AF206" s="1598"/>
      <c r="AG206" s="1576">
        <f t="shared" si="42"/>
        <v>0</v>
      </c>
      <c r="AH206" s="1576"/>
    </row>
    <row r="207" spans="2:34" s="1524" customFormat="1" ht="35.5" customHeight="1">
      <c r="B207" s="1660"/>
      <c r="C207" s="1583" t="s">
        <v>1943</v>
      </c>
      <c r="D207" s="1583" t="s">
        <v>2187</v>
      </c>
      <c r="E207" s="1661">
        <v>16</v>
      </c>
      <c r="F207" s="1662">
        <v>3220</v>
      </c>
      <c r="G207" s="1754">
        <f t="shared" si="46"/>
        <v>3220</v>
      </c>
      <c r="H207" s="1662">
        <v>3220</v>
      </c>
      <c r="I207" s="1662">
        <v>0</v>
      </c>
      <c r="J207" s="1662">
        <v>0</v>
      </c>
      <c r="K207" s="1662"/>
      <c r="L207" s="1663"/>
      <c r="M207" s="1664">
        <v>22469</v>
      </c>
      <c r="N207" s="1665">
        <v>38807</v>
      </c>
      <c r="O207" s="1663" t="s">
        <v>2188</v>
      </c>
      <c r="P207" s="1665">
        <v>27254</v>
      </c>
      <c r="Q207" s="1663" t="s">
        <v>2006</v>
      </c>
      <c r="R207" s="1591">
        <f t="shared" ref="R207:R210" si="47">SUM(S207:U207)</f>
        <v>1360</v>
      </c>
      <c r="S207" s="1662">
        <v>1360</v>
      </c>
      <c r="T207" s="1662">
        <v>0</v>
      </c>
      <c r="U207" s="1662">
        <v>0</v>
      </c>
      <c r="V207" s="1591">
        <f t="shared" ref="V207:V210" si="48">SUM(W207:Y207)</f>
        <v>0</v>
      </c>
      <c r="W207" s="1662">
        <v>0</v>
      </c>
      <c r="X207" s="1662">
        <v>0</v>
      </c>
      <c r="Y207" s="1662">
        <v>0</v>
      </c>
      <c r="Z207" s="1383" t="s">
        <v>1788</v>
      </c>
      <c r="AA207" s="1659">
        <v>2</v>
      </c>
      <c r="AB207" s="1597"/>
      <c r="AC207" s="1597"/>
      <c r="AD207" s="1597"/>
      <c r="AE207" s="1597"/>
      <c r="AF207" s="1598"/>
      <c r="AG207" s="1576" t="str">
        <f t="shared" si="42"/>
        <v/>
      </c>
      <c r="AH207" s="1576"/>
    </row>
    <row r="208" spans="2:34" s="1524" customFormat="1" ht="35.5" customHeight="1">
      <c r="B208" s="1660"/>
      <c r="C208" s="1583" t="s">
        <v>2057</v>
      </c>
      <c r="D208" s="1583" t="s">
        <v>2058</v>
      </c>
      <c r="E208" s="1661">
        <v>25</v>
      </c>
      <c r="F208" s="1662">
        <v>7940</v>
      </c>
      <c r="G208" s="1754">
        <f t="shared" si="46"/>
        <v>2720</v>
      </c>
      <c r="H208" s="1662">
        <v>920</v>
      </c>
      <c r="I208" s="1662">
        <v>850</v>
      </c>
      <c r="J208" s="1662">
        <v>950</v>
      </c>
      <c r="K208" s="1662"/>
      <c r="L208" s="1663"/>
      <c r="M208" s="1664">
        <v>26023</v>
      </c>
      <c r="N208" s="1665">
        <v>38443</v>
      </c>
      <c r="O208" s="1663" t="s">
        <v>2059</v>
      </c>
      <c r="P208" s="1665">
        <v>27257</v>
      </c>
      <c r="Q208" s="1663" t="s">
        <v>2189</v>
      </c>
      <c r="R208" s="1591">
        <f t="shared" si="47"/>
        <v>2720</v>
      </c>
      <c r="S208" s="1662">
        <v>920</v>
      </c>
      <c r="T208" s="1662">
        <v>850</v>
      </c>
      <c r="U208" s="1662">
        <v>950</v>
      </c>
      <c r="V208" s="1591">
        <f t="shared" si="48"/>
        <v>0</v>
      </c>
      <c r="W208" s="1662">
        <v>0</v>
      </c>
      <c r="X208" s="1662">
        <v>0</v>
      </c>
      <c r="Y208" s="1662">
        <v>0</v>
      </c>
      <c r="Z208" s="1383" t="s">
        <v>1761</v>
      </c>
      <c r="AA208" s="1659">
        <v>4</v>
      </c>
      <c r="AB208" s="1597"/>
      <c r="AC208" s="1597"/>
      <c r="AD208" s="1597"/>
      <c r="AE208" s="1597"/>
      <c r="AF208" s="1598"/>
      <c r="AG208" s="1576">
        <f t="shared" si="42"/>
        <v>0</v>
      </c>
      <c r="AH208" s="1576"/>
    </row>
    <row r="209" spans="2:34" s="1524" customFormat="1" ht="35.5" customHeight="1">
      <c r="B209" s="1660"/>
      <c r="C209" s="1583" t="s">
        <v>1925</v>
      </c>
      <c r="D209" s="1583" t="s">
        <v>2063</v>
      </c>
      <c r="E209" s="1661">
        <v>20</v>
      </c>
      <c r="F209" s="1662">
        <v>7160</v>
      </c>
      <c r="G209" s="1754">
        <f t="shared" si="46"/>
        <v>3780</v>
      </c>
      <c r="H209" s="1662">
        <v>3780</v>
      </c>
      <c r="I209" s="1662">
        <v>0</v>
      </c>
      <c r="J209" s="1662">
        <v>0</v>
      </c>
      <c r="K209" s="1662"/>
      <c r="L209" s="1663"/>
      <c r="M209" s="1664">
        <v>22469</v>
      </c>
      <c r="N209" s="1665">
        <v>38443</v>
      </c>
      <c r="O209" s="1663" t="s">
        <v>2059</v>
      </c>
      <c r="P209" s="1665">
        <v>27254</v>
      </c>
      <c r="Q209" s="1663" t="s">
        <v>2006</v>
      </c>
      <c r="R209" s="1591">
        <f t="shared" si="47"/>
        <v>1330</v>
      </c>
      <c r="S209" s="1662">
        <v>1330</v>
      </c>
      <c r="T209" s="1662">
        <v>0</v>
      </c>
      <c r="U209" s="1662">
        <v>0</v>
      </c>
      <c r="V209" s="1591">
        <f t="shared" si="48"/>
        <v>400</v>
      </c>
      <c r="W209" s="1662">
        <v>400</v>
      </c>
      <c r="X209" s="1662">
        <v>0</v>
      </c>
      <c r="Y209" s="1662">
        <v>0</v>
      </c>
      <c r="Z209" s="1383" t="s">
        <v>1791</v>
      </c>
      <c r="AA209" s="1659">
        <v>2</v>
      </c>
      <c r="AB209" s="1597"/>
      <c r="AC209" s="1597"/>
      <c r="AD209" s="1597"/>
      <c r="AE209" s="1597"/>
      <c r="AF209" s="1598"/>
      <c r="AG209" s="1576" t="str">
        <f t="shared" si="42"/>
        <v/>
      </c>
      <c r="AH209" s="1576"/>
    </row>
    <row r="210" spans="2:34" s="1524" customFormat="1" ht="35.5" customHeight="1">
      <c r="B210" s="1660"/>
      <c r="C210" s="1583" t="s">
        <v>2068</v>
      </c>
      <c r="D210" s="1583" t="s">
        <v>2012</v>
      </c>
      <c r="E210" s="1661">
        <v>27</v>
      </c>
      <c r="F210" s="1662">
        <v>2810</v>
      </c>
      <c r="G210" s="1754">
        <f t="shared" si="46"/>
        <v>2110</v>
      </c>
      <c r="H210" s="1662">
        <v>2110</v>
      </c>
      <c r="I210" s="1662">
        <v>0</v>
      </c>
      <c r="J210" s="1662">
        <v>0</v>
      </c>
      <c r="K210" s="1662"/>
      <c r="L210" s="1663"/>
      <c r="M210" s="1664">
        <v>25200</v>
      </c>
      <c r="N210" s="1665">
        <v>38443</v>
      </c>
      <c r="O210" s="1663" t="s">
        <v>2059</v>
      </c>
      <c r="P210" s="1665">
        <v>27254</v>
      </c>
      <c r="Q210" s="1663" t="s">
        <v>2006</v>
      </c>
      <c r="R210" s="1591">
        <f t="shared" si="47"/>
        <v>750</v>
      </c>
      <c r="S210" s="1662">
        <v>750</v>
      </c>
      <c r="T210" s="1662">
        <v>0</v>
      </c>
      <c r="U210" s="1662">
        <v>0</v>
      </c>
      <c r="V210" s="1591">
        <f t="shared" si="48"/>
        <v>0</v>
      </c>
      <c r="W210" s="1662">
        <v>0</v>
      </c>
      <c r="X210" s="1662">
        <v>0</v>
      </c>
      <c r="Y210" s="1662">
        <v>0</v>
      </c>
      <c r="Z210" s="1383" t="s">
        <v>1791</v>
      </c>
      <c r="AA210" s="1659">
        <v>4</v>
      </c>
      <c r="AB210" s="1597"/>
      <c r="AC210" s="1597"/>
      <c r="AD210" s="1597"/>
      <c r="AE210" s="1597"/>
      <c r="AF210" s="1598"/>
      <c r="AG210" s="1576" t="str">
        <f t="shared" si="42"/>
        <v/>
      </c>
      <c r="AH210" s="1576"/>
    </row>
    <row r="211" spans="2:34" ht="35.5" customHeight="1">
      <c r="B211" s="1660"/>
      <c r="C211" s="1583" t="s">
        <v>2190</v>
      </c>
      <c r="D211" s="1583" t="s">
        <v>2050</v>
      </c>
      <c r="E211" s="1661">
        <v>18</v>
      </c>
      <c r="F211" s="1662">
        <v>1230</v>
      </c>
      <c r="G211" s="1662">
        <f t="shared" si="46"/>
        <v>1230</v>
      </c>
      <c r="H211" s="1662">
        <v>1230</v>
      </c>
      <c r="I211" s="1662">
        <v>0</v>
      </c>
      <c r="J211" s="1662">
        <v>0</v>
      </c>
      <c r="K211" s="1662"/>
      <c r="L211" s="1663"/>
      <c r="M211" s="1664">
        <v>22469</v>
      </c>
      <c r="N211" s="1665">
        <v>38077</v>
      </c>
      <c r="O211" s="1663" t="s">
        <v>2191</v>
      </c>
      <c r="P211" s="1665">
        <v>27254</v>
      </c>
      <c r="Q211" s="1663" t="s">
        <v>2006</v>
      </c>
      <c r="R211" s="1662">
        <f t="shared" si="44"/>
        <v>1230</v>
      </c>
      <c r="S211" s="1662">
        <v>1230</v>
      </c>
      <c r="T211" s="1662">
        <v>0</v>
      </c>
      <c r="U211" s="1662">
        <v>0</v>
      </c>
      <c r="V211" s="1662">
        <f t="shared" si="45"/>
        <v>0</v>
      </c>
      <c r="W211" s="1662">
        <v>0</v>
      </c>
      <c r="X211" s="1662">
        <v>0</v>
      </c>
      <c r="Y211" s="1662">
        <v>0</v>
      </c>
      <c r="Z211" s="1383" t="s">
        <v>1788</v>
      </c>
      <c r="AA211" s="1659">
        <v>2</v>
      </c>
      <c r="AB211" s="1597"/>
      <c r="AC211" s="1597"/>
      <c r="AD211" s="1597"/>
      <c r="AE211" s="1597"/>
      <c r="AF211" s="1598"/>
      <c r="AG211" s="1576">
        <f t="shared" si="42"/>
        <v>0</v>
      </c>
      <c r="AH211" s="1576"/>
    </row>
    <row r="212" spans="2:34" ht="35.5" customHeight="1">
      <c r="B212" s="1660"/>
      <c r="C212" s="1583" t="s">
        <v>2088</v>
      </c>
      <c r="D212" s="1583" t="s">
        <v>2089</v>
      </c>
      <c r="E212" s="1661">
        <v>25</v>
      </c>
      <c r="F212" s="1662">
        <v>9320</v>
      </c>
      <c r="G212" s="1662">
        <f t="shared" si="46"/>
        <v>2120</v>
      </c>
      <c r="H212" s="1662">
        <v>0</v>
      </c>
      <c r="I212" s="1662">
        <v>0</v>
      </c>
      <c r="J212" s="1662">
        <v>2120</v>
      </c>
      <c r="K212" s="1662"/>
      <c r="L212" s="1663"/>
      <c r="M212" s="1664">
        <v>22469</v>
      </c>
      <c r="N212" s="1665">
        <v>38443</v>
      </c>
      <c r="O212" s="1663" t="s">
        <v>2059</v>
      </c>
      <c r="P212" s="1665">
        <v>33505</v>
      </c>
      <c r="Q212" s="1663" t="s">
        <v>2186</v>
      </c>
      <c r="R212" s="1662">
        <f t="shared" si="44"/>
        <v>2120</v>
      </c>
      <c r="S212" s="1662">
        <v>0</v>
      </c>
      <c r="T212" s="1662">
        <v>0</v>
      </c>
      <c r="U212" s="1662">
        <v>2120</v>
      </c>
      <c r="V212" s="1662">
        <f t="shared" si="45"/>
        <v>0</v>
      </c>
      <c r="W212" s="1662">
        <v>0</v>
      </c>
      <c r="X212" s="1662">
        <v>0</v>
      </c>
      <c r="Y212" s="1662">
        <v>0</v>
      </c>
      <c r="Z212" s="1383" t="s">
        <v>1791</v>
      </c>
      <c r="AA212" s="1659">
        <v>4</v>
      </c>
      <c r="AB212" s="1597"/>
      <c r="AC212" s="1597"/>
      <c r="AD212" s="1597"/>
      <c r="AE212" s="1597"/>
      <c r="AF212" s="1598"/>
      <c r="AG212" s="1576">
        <f t="shared" si="42"/>
        <v>0</v>
      </c>
      <c r="AH212" s="1576"/>
    </row>
    <row r="213" spans="2:34" ht="35.5" customHeight="1">
      <c r="B213" s="1660"/>
      <c r="C213" s="1583" t="s">
        <v>2192</v>
      </c>
      <c r="D213" s="1583" t="s">
        <v>2018</v>
      </c>
      <c r="E213" s="1661">
        <v>15</v>
      </c>
      <c r="F213" s="1662">
        <v>360</v>
      </c>
      <c r="G213" s="1662">
        <f t="shared" si="46"/>
        <v>360</v>
      </c>
      <c r="H213" s="1662">
        <v>360</v>
      </c>
      <c r="I213" s="1662">
        <v>0</v>
      </c>
      <c r="J213" s="1662">
        <v>0</v>
      </c>
      <c r="K213" s="1662"/>
      <c r="L213" s="1663"/>
      <c r="M213" s="1656">
        <v>38443</v>
      </c>
      <c r="N213" s="1665">
        <v>38443</v>
      </c>
      <c r="O213" s="1663" t="s">
        <v>2059</v>
      </c>
      <c r="P213" s="1665">
        <v>27254</v>
      </c>
      <c r="Q213" s="1663" t="s">
        <v>2006</v>
      </c>
      <c r="R213" s="1662">
        <f t="shared" si="44"/>
        <v>60</v>
      </c>
      <c r="S213" s="1662">
        <v>60</v>
      </c>
      <c r="T213" s="1662">
        <v>0</v>
      </c>
      <c r="U213" s="1662">
        <v>0</v>
      </c>
      <c r="V213" s="1662">
        <f t="shared" si="45"/>
        <v>0</v>
      </c>
      <c r="W213" s="1662">
        <v>0</v>
      </c>
      <c r="X213" s="1662">
        <v>0</v>
      </c>
      <c r="Y213" s="1662">
        <v>0</v>
      </c>
      <c r="Z213" s="1383" t="s">
        <v>1788</v>
      </c>
      <c r="AA213" s="1659">
        <v>2</v>
      </c>
      <c r="AB213" s="1597"/>
      <c r="AC213" s="1597"/>
      <c r="AD213" s="1597"/>
      <c r="AE213" s="1597"/>
      <c r="AF213" s="1598"/>
      <c r="AG213" s="1576" t="str">
        <f t="shared" si="42"/>
        <v/>
      </c>
      <c r="AH213" s="1576"/>
    </row>
    <row r="214" spans="2:34" ht="35.5" customHeight="1">
      <c r="B214" s="1660"/>
      <c r="C214" s="1583" t="s">
        <v>2193</v>
      </c>
      <c r="D214" s="1583" t="s">
        <v>2034</v>
      </c>
      <c r="E214" s="1661">
        <v>18</v>
      </c>
      <c r="F214" s="1662">
        <v>470</v>
      </c>
      <c r="G214" s="1662">
        <f t="shared" si="46"/>
        <v>470</v>
      </c>
      <c r="H214" s="1662">
        <v>470</v>
      </c>
      <c r="I214" s="1662">
        <v>0</v>
      </c>
      <c r="J214" s="1662">
        <v>0</v>
      </c>
      <c r="K214" s="1662"/>
      <c r="L214" s="1663"/>
      <c r="M214" s="1656">
        <v>38077</v>
      </c>
      <c r="N214" s="1665">
        <v>38077</v>
      </c>
      <c r="O214" s="1663" t="s">
        <v>2191</v>
      </c>
      <c r="P214" s="1665">
        <v>27255</v>
      </c>
      <c r="Q214" s="1663" t="s">
        <v>2194</v>
      </c>
      <c r="R214" s="1662">
        <f t="shared" si="44"/>
        <v>0</v>
      </c>
      <c r="S214" s="1662">
        <v>0</v>
      </c>
      <c r="T214" s="1662">
        <v>0</v>
      </c>
      <c r="U214" s="1662">
        <v>0</v>
      </c>
      <c r="V214" s="1662">
        <f t="shared" si="45"/>
        <v>470</v>
      </c>
      <c r="W214" s="1662">
        <v>470</v>
      </c>
      <c r="X214" s="1662">
        <v>0</v>
      </c>
      <c r="Y214" s="1662">
        <v>0</v>
      </c>
      <c r="Z214" s="1383" t="s">
        <v>1788</v>
      </c>
      <c r="AA214" s="1659">
        <v>2</v>
      </c>
      <c r="AB214" s="1597"/>
      <c r="AC214" s="1597"/>
      <c r="AD214" s="1597"/>
      <c r="AE214" s="1597"/>
      <c r="AF214" s="1598"/>
      <c r="AG214" s="1576" t="str">
        <f t="shared" si="42"/>
        <v/>
      </c>
      <c r="AH214" s="1576"/>
    </row>
    <row r="215" spans="2:34" ht="35.5" customHeight="1">
      <c r="B215" s="1660"/>
      <c r="C215" s="1583" t="s">
        <v>2195</v>
      </c>
      <c r="D215" s="1583" t="s">
        <v>2196</v>
      </c>
      <c r="E215" s="1661">
        <v>12</v>
      </c>
      <c r="F215" s="1662">
        <v>2500</v>
      </c>
      <c r="G215" s="1662">
        <f t="shared" si="46"/>
        <v>2500</v>
      </c>
      <c r="H215" s="1662">
        <v>2500</v>
      </c>
      <c r="I215" s="1662">
        <v>0</v>
      </c>
      <c r="J215" s="1662">
        <v>0</v>
      </c>
      <c r="K215" s="1662"/>
      <c r="L215" s="1663"/>
      <c r="M215" s="1664">
        <v>22469</v>
      </c>
      <c r="N215" s="1665">
        <v>38443</v>
      </c>
      <c r="O215" s="1663" t="s">
        <v>2197</v>
      </c>
      <c r="P215" s="1665">
        <v>27249</v>
      </c>
      <c r="Q215" s="1663" t="s">
        <v>2198</v>
      </c>
      <c r="R215" s="1662">
        <f t="shared" si="44"/>
        <v>2500</v>
      </c>
      <c r="S215" s="1662">
        <v>2500</v>
      </c>
      <c r="T215" s="1662">
        <v>0</v>
      </c>
      <c r="U215" s="1662">
        <v>0</v>
      </c>
      <c r="V215" s="1662">
        <f t="shared" si="45"/>
        <v>0</v>
      </c>
      <c r="W215" s="1662">
        <v>0</v>
      </c>
      <c r="X215" s="1662">
        <v>0</v>
      </c>
      <c r="Y215" s="1662">
        <v>0</v>
      </c>
      <c r="Z215" s="1383" t="s">
        <v>1788</v>
      </c>
      <c r="AA215" s="1659">
        <v>2</v>
      </c>
      <c r="AB215" s="1597"/>
      <c r="AC215" s="1597"/>
      <c r="AD215" s="1597"/>
      <c r="AE215" s="1597"/>
      <c r="AF215" s="1598"/>
      <c r="AG215" s="1576">
        <f t="shared" si="42"/>
        <v>0</v>
      </c>
      <c r="AH215" s="1576"/>
    </row>
    <row r="216" spans="2:34" ht="35.5" customHeight="1">
      <c r="B216" s="1164"/>
      <c r="C216" s="1583" t="s">
        <v>2199</v>
      </c>
      <c r="D216" s="1583" t="s">
        <v>1914</v>
      </c>
      <c r="E216" s="1661">
        <v>57</v>
      </c>
      <c r="F216" s="1662">
        <v>1360</v>
      </c>
      <c r="G216" s="1662">
        <f t="shared" si="46"/>
        <v>910</v>
      </c>
      <c r="H216" s="1662">
        <v>780</v>
      </c>
      <c r="I216" s="1662">
        <v>130</v>
      </c>
      <c r="J216" s="1662">
        <v>0</v>
      </c>
      <c r="K216" s="1662"/>
      <c r="L216" s="1663"/>
      <c r="M216" s="1664">
        <v>32052</v>
      </c>
      <c r="N216" s="1665">
        <v>32052</v>
      </c>
      <c r="O216" s="1663" t="s">
        <v>2000</v>
      </c>
      <c r="P216" s="1665"/>
      <c r="Q216" s="1663"/>
      <c r="R216" s="1662">
        <f t="shared" si="44"/>
        <v>910</v>
      </c>
      <c r="S216" s="1662">
        <v>780</v>
      </c>
      <c r="T216" s="1662">
        <v>130</v>
      </c>
      <c r="U216" s="1662">
        <v>0</v>
      </c>
      <c r="V216" s="1662">
        <f t="shared" si="45"/>
        <v>0</v>
      </c>
      <c r="W216" s="1662">
        <v>0</v>
      </c>
      <c r="X216" s="1662">
        <v>0</v>
      </c>
      <c r="Y216" s="1662">
        <v>0</v>
      </c>
      <c r="Z216" s="1383" t="s">
        <v>1761</v>
      </c>
      <c r="AA216" s="1659" t="s">
        <v>1916</v>
      </c>
      <c r="AB216" s="1597"/>
      <c r="AC216" s="1597"/>
      <c r="AD216" s="1597"/>
      <c r="AE216" s="1597"/>
      <c r="AF216" s="1598"/>
      <c r="AG216" s="1576">
        <f t="shared" si="42"/>
        <v>0</v>
      </c>
      <c r="AH216" s="1576"/>
    </row>
    <row r="217" spans="2:34" ht="35.5" customHeight="1">
      <c r="B217" s="1651" t="s">
        <v>272</v>
      </c>
      <c r="C217" s="1660" t="s">
        <v>2200</v>
      </c>
      <c r="D217" s="1660" t="s">
        <v>2201</v>
      </c>
      <c r="E217" s="1741">
        <v>16</v>
      </c>
      <c r="F217" s="1654">
        <v>10</v>
      </c>
      <c r="G217" s="1654">
        <f t="shared" si="46"/>
        <v>10</v>
      </c>
      <c r="H217" s="1654">
        <v>10</v>
      </c>
      <c r="I217" s="1654">
        <v>0</v>
      </c>
      <c r="J217" s="1739">
        <v>0</v>
      </c>
      <c r="K217" s="1669">
        <v>3900</v>
      </c>
      <c r="L217" s="1655" t="s">
        <v>2202</v>
      </c>
      <c r="M217" s="1656">
        <v>36872</v>
      </c>
      <c r="N217" s="1657">
        <v>36872</v>
      </c>
      <c r="O217" s="1681" t="s">
        <v>2203</v>
      </c>
      <c r="P217" s="1657"/>
      <c r="Q217" s="1655"/>
      <c r="R217" s="1654">
        <f t="shared" si="44"/>
        <v>10</v>
      </c>
      <c r="S217" s="1654">
        <v>10</v>
      </c>
      <c r="T217" s="1654">
        <v>0</v>
      </c>
      <c r="U217" s="1654">
        <v>0</v>
      </c>
      <c r="V217" s="1654">
        <f t="shared" si="45"/>
        <v>0</v>
      </c>
      <c r="W217" s="1654">
        <v>0</v>
      </c>
      <c r="X217" s="1654">
        <v>0</v>
      </c>
      <c r="Y217" s="1654">
        <v>0</v>
      </c>
      <c r="Z217" s="1658" t="s">
        <v>1788</v>
      </c>
      <c r="AA217" s="1659">
        <v>2</v>
      </c>
      <c r="AB217" s="1597"/>
      <c r="AC217" s="1597"/>
      <c r="AD217" s="1597"/>
      <c r="AE217" s="1597"/>
      <c r="AF217" s="1598"/>
      <c r="AG217" s="1576">
        <f t="shared" si="42"/>
        <v>0</v>
      </c>
      <c r="AH217" s="1576"/>
    </row>
    <row r="218" spans="2:34" ht="35.5" customHeight="1" thickBot="1">
      <c r="B218" s="1666"/>
      <c r="C218" s="1695" t="s">
        <v>2204</v>
      </c>
      <c r="D218" s="1695" t="s">
        <v>2205</v>
      </c>
      <c r="E218" s="1761">
        <v>6</v>
      </c>
      <c r="F218" s="1668">
        <v>940</v>
      </c>
      <c r="G218" s="1668">
        <f>SUM(H218:J218)</f>
        <v>940</v>
      </c>
      <c r="H218" s="1668">
        <v>940</v>
      </c>
      <c r="I218" s="1668">
        <v>0</v>
      </c>
      <c r="J218" s="1668">
        <v>0</v>
      </c>
      <c r="K218" s="1674"/>
      <c r="L218" s="1670"/>
      <c r="M218" s="1682">
        <v>30765</v>
      </c>
      <c r="N218" s="1683">
        <v>44673</v>
      </c>
      <c r="O218" s="1670" t="s">
        <v>2206</v>
      </c>
      <c r="P218" s="1683"/>
      <c r="Q218" s="1670"/>
      <c r="R218" s="1668">
        <f t="shared" si="44"/>
        <v>940</v>
      </c>
      <c r="S218" s="1668">
        <v>940</v>
      </c>
      <c r="T218" s="1668">
        <v>0</v>
      </c>
      <c r="U218" s="1668">
        <v>0</v>
      </c>
      <c r="V218" s="1668">
        <f t="shared" si="45"/>
        <v>0</v>
      </c>
      <c r="W218" s="1668">
        <v>0</v>
      </c>
      <c r="X218" s="1668">
        <v>0</v>
      </c>
      <c r="Y218" s="1668">
        <v>0</v>
      </c>
      <c r="Z218" s="1675" t="s">
        <v>1788</v>
      </c>
      <c r="AA218" s="1762" t="s">
        <v>2155</v>
      </c>
      <c r="AB218" s="1597"/>
      <c r="AC218" s="1597"/>
      <c r="AD218" s="1597"/>
      <c r="AE218" s="1597"/>
      <c r="AF218" s="1598"/>
      <c r="AG218" s="1576">
        <f t="shared" si="42"/>
        <v>0</v>
      </c>
      <c r="AH218" s="1576"/>
    </row>
    <row r="219" spans="2:34" ht="35.5" customHeight="1" thickTop="1" thickBot="1">
      <c r="B219" s="1666" t="s">
        <v>1208</v>
      </c>
      <c r="C219" s="1618"/>
      <c r="D219" s="1618">
        <f>COUNTA(D203:D218)</f>
        <v>16</v>
      </c>
      <c r="E219" s="1225"/>
      <c r="F219" s="1619"/>
      <c r="G219" s="1619">
        <f>SUM(G203:G218)</f>
        <v>29150</v>
      </c>
      <c r="H219" s="1619">
        <f>SUM(H203:H218)</f>
        <v>19620</v>
      </c>
      <c r="I219" s="1619">
        <f>SUM(I203:I218)</f>
        <v>1240</v>
      </c>
      <c r="J219" s="1619">
        <f>SUM(J203:J218)</f>
        <v>8290</v>
      </c>
      <c r="K219" s="1619">
        <f>SUM(K203:K218)</f>
        <v>3900</v>
      </c>
      <c r="L219" s="1650"/>
      <c r="M219" s="1763"/>
      <c r="N219" s="1621"/>
      <c r="O219" s="1650"/>
      <c r="P219" s="1621"/>
      <c r="Q219" s="1650"/>
      <c r="R219" s="1619">
        <f t="shared" ref="R219:Y219" si="49">SUM(R203:R218)</f>
        <v>22710</v>
      </c>
      <c r="S219" s="1619">
        <f t="shared" si="49"/>
        <v>13180</v>
      </c>
      <c r="T219" s="1619">
        <f t="shared" si="49"/>
        <v>1240</v>
      </c>
      <c r="U219" s="1619">
        <f t="shared" si="49"/>
        <v>8290</v>
      </c>
      <c r="V219" s="1619">
        <f t="shared" si="49"/>
        <v>870</v>
      </c>
      <c r="W219" s="1619">
        <f t="shared" si="49"/>
        <v>870</v>
      </c>
      <c r="X219" s="1619">
        <f t="shared" si="49"/>
        <v>0</v>
      </c>
      <c r="Y219" s="1619">
        <f t="shared" si="49"/>
        <v>0</v>
      </c>
      <c r="Z219" s="1222"/>
      <c r="AA219" s="1764"/>
      <c r="AB219" s="1597"/>
      <c r="AC219" s="1597"/>
      <c r="AD219" s="1597"/>
      <c r="AE219" s="1597"/>
      <c r="AF219" s="1598"/>
      <c r="AG219" s="1576" t="str">
        <f t="shared" si="42"/>
        <v/>
      </c>
      <c r="AH219" s="1576"/>
    </row>
    <row r="220" spans="2:34" ht="35.25" customHeight="1" thickTop="1">
      <c r="B220" s="1660" t="s">
        <v>273</v>
      </c>
      <c r="C220" s="1583" t="s">
        <v>2003</v>
      </c>
      <c r="D220" s="1583" t="s">
        <v>2004</v>
      </c>
      <c r="E220" s="1661">
        <v>32</v>
      </c>
      <c r="F220" s="1662">
        <v>19970</v>
      </c>
      <c r="G220" s="1662">
        <f t="shared" ref="G220:G225" si="50">SUM(H220:J220)</f>
        <v>2170</v>
      </c>
      <c r="H220" s="1662">
        <v>2170</v>
      </c>
      <c r="I220" s="1662">
        <v>0</v>
      </c>
      <c r="J220" s="1662">
        <v>0</v>
      </c>
      <c r="K220" s="1662"/>
      <c r="L220" s="1663"/>
      <c r="M220" s="1698">
        <v>22469</v>
      </c>
      <c r="N220" s="1665">
        <v>33690</v>
      </c>
      <c r="O220" s="1663" t="s">
        <v>2005</v>
      </c>
      <c r="P220" s="1665">
        <v>27254</v>
      </c>
      <c r="Q220" s="1663" t="s">
        <v>2006</v>
      </c>
      <c r="R220" s="1662">
        <f t="shared" ref="R220:R225" si="51">SUM(S220:U220)</f>
        <v>2170</v>
      </c>
      <c r="S220" s="1662">
        <v>2170</v>
      </c>
      <c r="T220" s="1662">
        <v>0</v>
      </c>
      <c r="U220" s="1662">
        <v>0</v>
      </c>
      <c r="V220" s="1662">
        <f t="shared" ref="V220:V225" si="52">SUM(W220:Y220)</f>
        <v>0</v>
      </c>
      <c r="W220" s="1662">
        <v>0</v>
      </c>
      <c r="X220" s="1662">
        <v>0</v>
      </c>
      <c r="Y220" s="1662">
        <v>0</v>
      </c>
      <c r="Z220" s="1383" t="s">
        <v>1761</v>
      </c>
      <c r="AA220" s="1659" t="s">
        <v>1916</v>
      </c>
      <c r="AB220" s="1597"/>
      <c r="AC220" s="1597"/>
      <c r="AD220" s="1597"/>
      <c r="AE220" s="1597"/>
      <c r="AF220" s="1598"/>
      <c r="AG220" s="1576">
        <f t="shared" si="42"/>
        <v>0</v>
      </c>
      <c r="AH220" s="1576"/>
    </row>
    <row r="221" spans="2:34" ht="35.5" customHeight="1">
      <c r="B221" s="1765"/>
      <c r="C221" s="1583" t="s">
        <v>2064</v>
      </c>
      <c r="D221" s="1583" t="s">
        <v>2065</v>
      </c>
      <c r="E221" s="1661">
        <v>27</v>
      </c>
      <c r="F221" s="1662">
        <v>9510</v>
      </c>
      <c r="G221" s="1662">
        <f t="shared" si="50"/>
        <v>680</v>
      </c>
      <c r="H221" s="1662">
        <v>680</v>
      </c>
      <c r="I221" s="1662">
        <v>0</v>
      </c>
      <c r="J221" s="1662">
        <v>0</v>
      </c>
      <c r="K221" s="1662"/>
      <c r="L221" s="1663"/>
      <c r="M221" s="1664">
        <v>22469</v>
      </c>
      <c r="N221" s="1665">
        <v>38443</v>
      </c>
      <c r="O221" s="1663" t="s">
        <v>2059</v>
      </c>
      <c r="P221" s="1665">
        <v>27254</v>
      </c>
      <c r="Q221" s="1663" t="s">
        <v>2006</v>
      </c>
      <c r="R221" s="1739">
        <f t="shared" si="51"/>
        <v>0</v>
      </c>
      <c r="S221" s="1739">
        <v>0</v>
      </c>
      <c r="T221" s="1739">
        <v>0</v>
      </c>
      <c r="U221" s="1739">
        <v>0</v>
      </c>
      <c r="V221" s="1739">
        <f t="shared" si="52"/>
        <v>180</v>
      </c>
      <c r="W221" s="1739">
        <v>180</v>
      </c>
      <c r="X221" s="1739">
        <v>0</v>
      </c>
      <c r="Y221" s="1662">
        <v>0</v>
      </c>
      <c r="Z221" s="1383" t="s">
        <v>1791</v>
      </c>
      <c r="AA221" s="1659">
        <v>4</v>
      </c>
      <c r="AB221" s="1597"/>
      <c r="AC221" s="1597"/>
      <c r="AD221" s="1597"/>
      <c r="AE221" s="1597"/>
      <c r="AF221" s="1598"/>
      <c r="AG221" s="1576" t="str">
        <f t="shared" si="42"/>
        <v/>
      </c>
      <c r="AH221" s="1576"/>
    </row>
    <row r="222" spans="2:34" s="1524" customFormat="1" ht="35.5" customHeight="1">
      <c r="B222" s="1660"/>
      <c r="C222" s="1583" t="s">
        <v>1953</v>
      </c>
      <c r="D222" s="1583" t="s">
        <v>2016</v>
      </c>
      <c r="E222" s="1661">
        <v>18</v>
      </c>
      <c r="F222" s="1662">
        <v>7430</v>
      </c>
      <c r="G222" s="1662">
        <f t="shared" si="50"/>
        <v>2650</v>
      </c>
      <c r="H222" s="1662">
        <v>1710</v>
      </c>
      <c r="I222" s="1662">
        <v>450</v>
      </c>
      <c r="J222" s="1662">
        <v>490</v>
      </c>
      <c r="K222" s="1662"/>
      <c r="L222" s="1663"/>
      <c r="M222" s="1664">
        <v>32413</v>
      </c>
      <c r="N222" s="1665">
        <v>45230</v>
      </c>
      <c r="O222" s="1663" t="s">
        <v>2207</v>
      </c>
      <c r="P222" s="1665"/>
      <c r="Q222" s="1663"/>
      <c r="R222" s="1739">
        <f t="shared" si="51"/>
        <v>2350</v>
      </c>
      <c r="S222" s="1739">
        <v>1580</v>
      </c>
      <c r="T222" s="1739">
        <v>370</v>
      </c>
      <c r="U222" s="1739">
        <v>400</v>
      </c>
      <c r="V222" s="1739">
        <f t="shared" si="52"/>
        <v>0</v>
      </c>
      <c r="W222" s="1739">
        <v>0</v>
      </c>
      <c r="X222" s="1739">
        <v>0</v>
      </c>
      <c r="Y222" s="1662">
        <v>0</v>
      </c>
      <c r="Z222" s="1383" t="s">
        <v>1788</v>
      </c>
      <c r="AA222" s="1659">
        <v>2</v>
      </c>
      <c r="AB222" s="1597"/>
      <c r="AC222" s="1597"/>
      <c r="AD222" s="1597"/>
      <c r="AE222" s="1597"/>
      <c r="AF222" s="1598"/>
      <c r="AG222" s="1576" t="str">
        <f t="shared" si="42"/>
        <v/>
      </c>
      <c r="AH222" s="1576"/>
    </row>
    <row r="223" spans="2:34" ht="35.5" customHeight="1">
      <c r="B223" s="1660"/>
      <c r="C223" s="1583" t="s">
        <v>2208</v>
      </c>
      <c r="D223" s="1660" t="s">
        <v>2027</v>
      </c>
      <c r="E223" s="1741">
        <v>15</v>
      </c>
      <c r="F223" s="1669">
        <v>3420</v>
      </c>
      <c r="G223" s="1669">
        <f t="shared" si="50"/>
        <v>1400</v>
      </c>
      <c r="H223" s="1669">
        <v>1400</v>
      </c>
      <c r="I223" s="1669">
        <v>0</v>
      </c>
      <c r="J223" s="1669">
        <v>0</v>
      </c>
      <c r="K223" s="1669"/>
      <c r="L223" s="1672"/>
      <c r="M223" s="1742">
        <v>22469</v>
      </c>
      <c r="N223" s="1671">
        <v>38443</v>
      </c>
      <c r="O223" s="1672" t="s">
        <v>2059</v>
      </c>
      <c r="P223" s="1671">
        <v>27254</v>
      </c>
      <c r="Q223" s="1672" t="s">
        <v>2006</v>
      </c>
      <c r="R223" s="1739">
        <f t="shared" si="51"/>
        <v>0</v>
      </c>
      <c r="S223" s="1739">
        <v>0</v>
      </c>
      <c r="T223" s="1739">
        <v>0</v>
      </c>
      <c r="U223" s="1739">
        <v>0</v>
      </c>
      <c r="V223" s="1739">
        <f t="shared" si="52"/>
        <v>1400</v>
      </c>
      <c r="W223" s="1739">
        <v>1400</v>
      </c>
      <c r="X223" s="1739">
        <v>0</v>
      </c>
      <c r="Y223" s="1669">
        <v>0</v>
      </c>
      <c r="Z223" s="1383" t="s">
        <v>1788</v>
      </c>
      <c r="AA223" s="1659">
        <v>2</v>
      </c>
      <c r="AB223" s="1597"/>
      <c r="AC223" s="1597"/>
      <c r="AD223" s="1597"/>
      <c r="AE223" s="1597"/>
      <c r="AF223" s="1598"/>
      <c r="AG223" s="1576" t="str">
        <f t="shared" si="42"/>
        <v/>
      </c>
      <c r="AH223" s="1576"/>
    </row>
    <row r="224" spans="2:34" ht="35.5" customHeight="1">
      <c r="B224" s="1660"/>
      <c r="C224" s="1583" t="s">
        <v>2209</v>
      </c>
      <c r="D224" s="1652" t="s">
        <v>2210</v>
      </c>
      <c r="E224" s="1653">
        <v>12</v>
      </c>
      <c r="F224" s="1654">
        <v>1800</v>
      </c>
      <c r="G224" s="1654">
        <f t="shared" si="50"/>
        <v>1800</v>
      </c>
      <c r="H224" s="1739">
        <v>1420</v>
      </c>
      <c r="I224" s="1766">
        <v>0</v>
      </c>
      <c r="J224" s="1739">
        <v>380</v>
      </c>
      <c r="K224" s="1766"/>
      <c r="L224" s="1655"/>
      <c r="M224" s="1656">
        <v>22727</v>
      </c>
      <c r="N224" s="1657">
        <v>38443</v>
      </c>
      <c r="O224" s="1655" t="s">
        <v>2211</v>
      </c>
      <c r="P224" s="1657">
        <v>27249</v>
      </c>
      <c r="Q224" s="1655" t="s">
        <v>2212</v>
      </c>
      <c r="R224" s="1739">
        <f t="shared" si="51"/>
        <v>1450</v>
      </c>
      <c r="S224" s="1767">
        <v>1080</v>
      </c>
      <c r="T224" s="1739">
        <v>0</v>
      </c>
      <c r="U224" s="1739">
        <v>370</v>
      </c>
      <c r="V224" s="1739">
        <f t="shared" si="52"/>
        <v>350</v>
      </c>
      <c r="W224" s="1766">
        <v>340</v>
      </c>
      <c r="X224" s="1654">
        <v>0</v>
      </c>
      <c r="Y224" s="1739">
        <v>10</v>
      </c>
      <c r="Z224" s="1768" t="s">
        <v>1788</v>
      </c>
      <c r="AA224" s="1659">
        <v>2</v>
      </c>
      <c r="AB224" s="1597"/>
      <c r="AC224" s="1597"/>
      <c r="AD224" s="1597"/>
      <c r="AE224" s="1597"/>
      <c r="AF224" s="1598"/>
      <c r="AG224" s="1576" t="str">
        <f t="shared" si="42"/>
        <v/>
      </c>
      <c r="AH224" s="1576"/>
    </row>
    <row r="225" spans="2:34" s="1524" customFormat="1" ht="35.25" customHeight="1" thickBot="1">
      <c r="B225" s="1243"/>
      <c r="C225" s="1578" t="s">
        <v>2213</v>
      </c>
      <c r="D225" s="1660" t="s">
        <v>2214</v>
      </c>
      <c r="E225" s="1741">
        <v>27</v>
      </c>
      <c r="F225" s="1669">
        <v>850</v>
      </c>
      <c r="G225" s="1654">
        <f t="shared" si="50"/>
        <v>850</v>
      </c>
      <c r="H225" s="1669">
        <v>100</v>
      </c>
      <c r="I225" s="1669">
        <v>0</v>
      </c>
      <c r="J225" s="1669">
        <v>750</v>
      </c>
      <c r="K225" s="1669"/>
      <c r="L225" s="1672"/>
      <c r="M225" s="1682">
        <v>32413</v>
      </c>
      <c r="N225" s="1671">
        <v>44265</v>
      </c>
      <c r="O225" s="1672" t="s">
        <v>1987</v>
      </c>
      <c r="P225" s="1671"/>
      <c r="Q225" s="1672"/>
      <c r="R225" s="1669">
        <f t="shared" si="51"/>
        <v>0</v>
      </c>
      <c r="S225" s="1669">
        <v>0</v>
      </c>
      <c r="T225" s="1669">
        <v>0</v>
      </c>
      <c r="U225" s="1669">
        <v>0</v>
      </c>
      <c r="V225" s="1669">
        <f t="shared" si="52"/>
        <v>0</v>
      </c>
      <c r="W225" s="1669">
        <v>0</v>
      </c>
      <c r="X225" s="1669">
        <v>0</v>
      </c>
      <c r="Y225" s="1669">
        <v>0</v>
      </c>
      <c r="Z225" s="1769" t="s">
        <v>1788</v>
      </c>
      <c r="AA225" s="1745">
        <v>4</v>
      </c>
      <c r="AB225" s="1597"/>
      <c r="AC225" s="1597"/>
      <c r="AD225" s="1597"/>
      <c r="AE225" s="1597"/>
      <c r="AF225" s="1598"/>
      <c r="AG225" s="1576" t="str">
        <f t="shared" si="42"/>
        <v/>
      </c>
      <c r="AH225" s="1576"/>
    </row>
    <row r="226" spans="2:34" ht="35.25" customHeight="1" thickTop="1" thickBot="1">
      <c r="B226" s="1617" t="s">
        <v>1208</v>
      </c>
      <c r="C226" s="1175"/>
      <c r="D226" s="1175">
        <f>COUNTA(D220:D225)</f>
        <v>6</v>
      </c>
      <c r="E226" s="1226"/>
      <c r="F226" s="1639"/>
      <c r="G226" s="1639">
        <f>SUM(G220:G225)</f>
        <v>9550</v>
      </c>
      <c r="H226" s="1639">
        <f>SUM(H220:H225)</f>
        <v>7480</v>
      </c>
      <c r="I226" s="1639">
        <f>SUM(I220:I225)</f>
        <v>450</v>
      </c>
      <c r="J226" s="1639">
        <f>SUM(J220:J225)</f>
        <v>1620</v>
      </c>
      <c r="K226" s="1639">
        <f>SUM(K220:K225)</f>
        <v>0</v>
      </c>
      <c r="L226" s="1676"/>
      <c r="M226" s="1620"/>
      <c r="N226" s="1620"/>
      <c r="O226" s="1676"/>
      <c r="P226" s="1620"/>
      <c r="Q226" s="1676"/>
      <c r="R226" s="1639">
        <f t="shared" ref="R226:Y226" si="53">SUM(R220:R225)</f>
        <v>5970</v>
      </c>
      <c r="S226" s="1639">
        <f t="shared" si="53"/>
        <v>4830</v>
      </c>
      <c r="T226" s="1639">
        <f t="shared" si="53"/>
        <v>370</v>
      </c>
      <c r="U226" s="1639">
        <f t="shared" si="53"/>
        <v>770</v>
      </c>
      <c r="V226" s="1639">
        <f t="shared" si="53"/>
        <v>1930</v>
      </c>
      <c r="W226" s="1639">
        <f t="shared" si="53"/>
        <v>1920</v>
      </c>
      <c r="X226" s="1639">
        <f t="shared" si="53"/>
        <v>0</v>
      </c>
      <c r="Y226" s="1639">
        <f t="shared" si="53"/>
        <v>10</v>
      </c>
      <c r="Z226" s="1223"/>
      <c r="AA226" s="1622"/>
      <c r="AB226" s="1597"/>
      <c r="AC226" s="1597"/>
      <c r="AD226" s="1597"/>
      <c r="AE226" s="1597"/>
      <c r="AF226" s="1598"/>
      <c r="AG226" s="1576" t="str">
        <f t="shared" si="42"/>
        <v/>
      </c>
      <c r="AH226" s="1576"/>
    </row>
    <row r="227" spans="2:34" ht="35.5" customHeight="1" thickTop="1" thickBot="1">
      <c r="B227" s="1617" t="s">
        <v>263</v>
      </c>
      <c r="C227" s="1770" t="s">
        <v>2215</v>
      </c>
      <c r="D227" s="1771">
        <f>SUM(D226,D219,D202,D141)</f>
        <v>103</v>
      </c>
      <c r="E227" s="1225"/>
      <c r="F227" s="1619"/>
      <c r="G227" s="1619">
        <f>SUM(G226,G219,G202,G141)</f>
        <v>223480</v>
      </c>
      <c r="H227" s="1619">
        <f>SUM(H226,H219,H202,H141)</f>
        <v>144100</v>
      </c>
      <c r="I227" s="1619">
        <f>SUM(I226,I219,I202,I141)</f>
        <v>8580</v>
      </c>
      <c r="J227" s="1619">
        <f>SUM(J226,J219,J202,J141)</f>
        <v>70800</v>
      </c>
      <c r="K227" s="1619">
        <f>SUM(K226,K219,K202,K141)</f>
        <v>43300</v>
      </c>
      <c r="L227" s="1650"/>
      <c r="M227" s="1620"/>
      <c r="N227" s="1621"/>
      <c r="O227" s="1650"/>
      <c r="P227" s="1621"/>
      <c r="Q227" s="1650"/>
      <c r="R227" s="1619">
        <f t="shared" ref="R227:Y227" si="54">SUM(R226,R219,R202,R141)</f>
        <v>135990</v>
      </c>
      <c r="S227" s="1619">
        <f t="shared" si="54"/>
        <v>86170</v>
      </c>
      <c r="T227" s="1619">
        <f t="shared" si="54"/>
        <v>5440</v>
      </c>
      <c r="U227" s="1619">
        <f t="shared" si="54"/>
        <v>44380</v>
      </c>
      <c r="V227" s="1619">
        <f t="shared" si="54"/>
        <v>18310</v>
      </c>
      <c r="W227" s="1619">
        <f t="shared" si="54"/>
        <v>13160</v>
      </c>
      <c r="X227" s="1619">
        <f t="shared" si="54"/>
        <v>1450</v>
      </c>
      <c r="Y227" s="1619">
        <f t="shared" si="54"/>
        <v>3700</v>
      </c>
      <c r="Z227" s="1222"/>
      <c r="AA227" s="1622"/>
      <c r="AB227" s="1597"/>
      <c r="AC227" s="1597"/>
      <c r="AD227" s="1597"/>
      <c r="AE227" s="1597"/>
      <c r="AF227" s="1598"/>
      <c r="AG227" s="1576" t="str">
        <f t="shared" si="42"/>
        <v/>
      </c>
      <c r="AH227" s="1576"/>
    </row>
    <row r="228" spans="2:34" ht="35.5" customHeight="1" thickTop="1">
      <c r="B228" s="1576"/>
      <c r="C228" s="1576"/>
      <c r="D228" s="1623"/>
      <c r="E228" s="1624"/>
      <c r="F228" s="1624"/>
      <c r="G228" s="1624"/>
      <c r="H228" s="1624"/>
      <c r="I228" s="1624"/>
      <c r="J228" s="1624"/>
      <c r="K228" s="1624"/>
      <c r="L228" s="1625"/>
      <c r="M228" s="1626"/>
      <c r="N228" s="1626"/>
      <c r="O228" s="1625"/>
      <c r="P228" s="1626"/>
      <c r="Q228" s="1625"/>
      <c r="R228" s="1624"/>
      <c r="S228" s="1624"/>
      <c r="T228" s="1624"/>
      <c r="U228" s="1624"/>
      <c r="V228" s="1624"/>
      <c r="W228" s="1624"/>
      <c r="X228" s="1624"/>
      <c r="Y228" s="1624"/>
      <c r="Z228" s="1625"/>
      <c r="AA228" s="1625"/>
      <c r="AB228" s="1597"/>
      <c r="AC228" s="1597"/>
      <c r="AD228" s="1597"/>
      <c r="AE228" s="1597"/>
      <c r="AF228" s="1598"/>
      <c r="AH228" s="1576"/>
    </row>
    <row r="229" spans="2:34" ht="35.5" customHeight="1">
      <c r="B229" s="1651" t="s">
        <v>275</v>
      </c>
      <c r="C229" s="1652" t="s">
        <v>1999</v>
      </c>
      <c r="D229" s="1652" t="s">
        <v>1914</v>
      </c>
      <c r="E229" s="1653">
        <v>19</v>
      </c>
      <c r="F229" s="1654">
        <v>260</v>
      </c>
      <c r="G229" s="1654">
        <f t="shared" ref="G229:G247" si="55">SUM(H229:J229)</f>
        <v>260</v>
      </c>
      <c r="H229" s="1654">
        <v>110</v>
      </c>
      <c r="I229" s="1654">
        <v>150</v>
      </c>
      <c r="J229" s="1654">
        <v>0</v>
      </c>
      <c r="K229" s="1654"/>
      <c r="L229" s="1655"/>
      <c r="M229" s="1656">
        <v>32052</v>
      </c>
      <c r="N229" s="1656">
        <v>32052</v>
      </c>
      <c r="O229" s="1655" t="s">
        <v>2216</v>
      </c>
      <c r="P229" s="1655"/>
      <c r="Q229" s="1658"/>
      <c r="R229" s="1654">
        <f t="shared" ref="R229:R247" si="56">SUM(S229:U229)</f>
        <v>260</v>
      </c>
      <c r="S229" s="1654">
        <v>110</v>
      </c>
      <c r="T229" s="1654">
        <v>150</v>
      </c>
      <c r="U229" s="1654">
        <v>0</v>
      </c>
      <c r="V229" s="1654">
        <f t="shared" ref="V229:V247" si="57">SUM(W229:Y229)</f>
        <v>0</v>
      </c>
      <c r="W229" s="1654">
        <v>0</v>
      </c>
      <c r="X229" s="1654">
        <v>0</v>
      </c>
      <c r="Y229" s="1654">
        <v>0</v>
      </c>
      <c r="Z229" s="1655" t="s">
        <v>1761</v>
      </c>
      <c r="AA229" s="1659" t="s">
        <v>1916</v>
      </c>
      <c r="AB229" s="1597"/>
      <c r="AC229" s="1597"/>
      <c r="AD229" s="1597"/>
      <c r="AE229" s="1597"/>
      <c r="AF229" s="1598"/>
      <c r="AG229" s="1576">
        <f t="shared" si="42"/>
        <v>0</v>
      </c>
      <c r="AH229" s="1576"/>
    </row>
    <row r="230" spans="2:34" ht="35.5" customHeight="1">
      <c r="B230" s="1660"/>
      <c r="C230" s="1583" t="s">
        <v>2054</v>
      </c>
      <c r="D230" s="1583" t="s">
        <v>1933</v>
      </c>
      <c r="E230" s="1661">
        <v>37</v>
      </c>
      <c r="F230" s="1662">
        <v>7150</v>
      </c>
      <c r="G230" s="1654">
        <f t="shared" si="55"/>
        <v>7150</v>
      </c>
      <c r="H230" s="1662">
        <v>0</v>
      </c>
      <c r="I230" s="1662">
        <v>1320</v>
      </c>
      <c r="J230" s="1662">
        <v>5830</v>
      </c>
      <c r="K230" s="1662"/>
      <c r="L230" s="1663"/>
      <c r="M230" s="1664" t="s">
        <v>2217</v>
      </c>
      <c r="N230" s="1665" t="s">
        <v>2217</v>
      </c>
      <c r="O230" s="1663" t="s">
        <v>2218</v>
      </c>
      <c r="P230" s="1663"/>
      <c r="Q230" s="1383"/>
      <c r="R230" s="1662">
        <f t="shared" si="56"/>
        <v>7150</v>
      </c>
      <c r="S230" s="1662">
        <v>0</v>
      </c>
      <c r="T230" s="1662">
        <v>1320</v>
      </c>
      <c r="U230" s="1662">
        <v>5830</v>
      </c>
      <c r="V230" s="1662">
        <f t="shared" si="57"/>
        <v>0</v>
      </c>
      <c r="W230" s="1662">
        <v>0</v>
      </c>
      <c r="X230" s="1662">
        <v>0</v>
      </c>
      <c r="Y230" s="1662">
        <v>0</v>
      </c>
      <c r="Z230" s="1663" t="s">
        <v>1761</v>
      </c>
      <c r="AA230" s="1659" t="s">
        <v>1916</v>
      </c>
      <c r="AB230" s="1597"/>
      <c r="AC230" s="1597"/>
      <c r="AD230" s="1597"/>
      <c r="AE230" s="1597"/>
      <c r="AF230" s="1598"/>
      <c r="AG230" s="1576">
        <f t="shared" si="42"/>
        <v>0</v>
      </c>
      <c r="AH230" s="1576"/>
    </row>
    <row r="231" spans="2:34" ht="35.5" customHeight="1">
      <c r="B231" s="1660"/>
      <c r="C231" s="1583" t="s">
        <v>1937</v>
      </c>
      <c r="D231" s="1583" t="s">
        <v>2219</v>
      </c>
      <c r="E231" s="1661">
        <v>25</v>
      </c>
      <c r="F231" s="1662">
        <v>8090</v>
      </c>
      <c r="G231" s="1662">
        <f t="shared" si="55"/>
        <v>8090</v>
      </c>
      <c r="H231" s="1662">
        <v>500</v>
      </c>
      <c r="I231" s="1662">
        <v>3320</v>
      </c>
      <c r="J231" s="1662">
        <v>4270</v>
      </c>
      <c r="K231" s="1662"/>
      <c r="L231" s="1663"/>
      <c r="M231" s="1664">
        <v>29439</v>
      </c>
      <c r="N231" s="1664">
        <v>29439</v>
      </c>
      <c r="O231" s="1663" t="s">
        <v>2220</v>
      </c>
      <c r="P231" s="1663"/>
      <c r="Q231" s="1383"/>
      <c r="R231" s="1662">
        <f t="shared" si="56"/>
        <v>8090</v>
      </c>
      <c r="S231" s="1662">
        <v>500</v>
      </c>
      <c r="T231" s="1662">
        <v>3320</v>
      </c>
      <c r="U231" s="1662">
        <v>4270</v>
      </c>
      <c r="V231" s="1662">
        <f t="shared" si="57"/>
        <v>0</v>
      </c>
      <c r="W231" s="1662">
        <v>0</v>
      </c>
      <c r="X231" s="1662">
        <v>0</v>
      </c>
      <c r="Y231" s="1662">
        <v>0</v>
      </c>
      <c r="Z231" s="1663" t="s">
        <v>1761</v>
      </c>
      <c r="AA231" s="1659" t="s">
        <v>1916</v>
      </c>
      <c r="AB231" s="1597"/>
      <c r="AC231" s="1597"/>
      <c r="AD231" s="1597"/>
      <c r="AE231" s="1597"/>
      <c r="AF231" s="1598"/>
      <c r="AG231" s="1576">
        <f t="shared" si="42"/>
        <v>0</v>
      </c>
      <c r="AH231" s="1576"/>
    </row>
    <row r="232" spans="2:34" ht="35.5" customHeight="1">
      <c r="B232" s="1660"/>
      <c r="C232" s="1583" t="s">
        <v>1939</v>
      </c>
      <c r="D232" s="1583" t="s">
        <v>2221</v>
      </c>
      <c r="E232" s="1661">
        <v>16</v>
      </c>
      <c r="F232" s="1662">
        <v>900</v>
      </c>
      <c r="G232" s="1662">
        <f t="shared" si="55"/>
        <v>900</v>
      </c>
      <c r="H232" s="1662">
        <v>850</v>
      </c>
      <c r="I232" s="1662">
        <v>50</v>
      </c>
      <c r="J232" s="1662">
        <v>0</v>
      </c>
      <c r="K232" s="1662"/>
      <c r="L232" s="1663"/>
      <c r="M232" s="1664">
        <v>29439</v>
      </c>
      <c r="N232" s="1664">
        <v>29439</v>
      </c>
      <c r="O232" s="1663" t="s">
        <v>2220</v>
      </c>
      <c r="P232" s="1663"/>
      <c r="Q232" s="1383"/>
      <c r="R232" s="1739">
        <f t="shared" si="56"/>
        <v>900</v>
      </c>
      <c r="S232" s="1739">
        <v>850</v>
      </c>
      <c r="T232" s="1739">
        <v>50</v>
      </c>
      <c r="U232" s="1739">
        <v>0</v>
      </c>
      <c r="V232" s="1739">
        <f t="shared" si="57"/>
        <v>0</v>
      </c>
      <c r="W232" s="1739">
        <v>0</v>
      </c>
      <c r="X232" s="1662">
        <v>0</v>
      </c>
      <c r="Y232" s="1662">
        <v>0</v>
      </c>
      <c r="Z232" s="1663" t="s">
        <v>1757</v>
      </c>
      <c r="AA232" s="1659" t="s">
        <v>1916</v>
      </c>
      <c r="AB232" s="1597"/>
      <c r="AC232" s="1597"/>
      <c r="AD232" s="1597"/>
      <c r="AE232" s="1597"/>
      <c r="AF232" s="1598"/>
      <c r="AG232" s="1576">
        <f t="shared" si="42"/>
        <v>0</v>
      </c>
      <c r="AH232" s="1576"/>
    </row>
    <row r="233" spans="2:34" ht="35.5" customHeight="1">
      <c r="B233" s="1660"/>
      <c r="C233" s="1583" t="s">
        <v>1943</v>
      </c>
      <c r="D233" s="1583" t="s">
        <v>2222</v>
      </c>
      <c r="E233" s="1661">
        <v>16</v>
      </c>
      <c r="F233" s="1662">
        <v>3800</v>
      </c>
      <c r="G233" s="1662">
        <f t="shared" si="55"/>
        <v>3800</v>
      </c>
      <c r="H233" s="1662">
        <v>0</v>
      </c>
      <c r="I233" s="1662">
        <v>3000</v>
      </c>
      <c r="J233" s="1662">
        <v>800</v>
      </c>
      <c r="K233" s="1662"/>
      <c r="L233" s="1663"/>
      <c r="M233" s="1664">
        <v>29439</v>
      </c>
      <c r="N233" s="1665">
        <v>30875</v>
      </c>
      <c r="O233" s="1663" t="s">
        <v>2223</v>
      </c>
      <c r="P233" s="1663"/>
      <c r="Q233" s="1383"/>
      <c r="R233" s="1739">
        <f t="shared" si="56"/>
        <v>3800</v>
      </c>
      <c r="S233" s="1739">
        <v>0</v>
      </c>
      <c r="T233" s="1739">
        <v>3000</v>
      </c>
      <c r="U233" s="1739">
        <v>800</v>
      </c>
      <c r="V233" s="1739">
        <f t="shared" si="57"/>
        <v>0</v>
      </c>
      <c r="W233" s="1739">
        <v>0</v>
      </c>
      <c r="X233" s="1662">
        <v>0</v>
      </c>
      <c r="Y233" s="1662">
        <v>0</v>
      </c>
      <c r="Z233" s="1663" t="s">
        <v>1757</v>
      </c>
      <c r="AA233" s="1659" t="s">
        <v>1916</v>
      </c>
      <c r="AB233" s="1597"/>
      <c r="AC233" s="1597"/>
      <c r="AD233" s="1597"/>
      <c r="AE233" s="1597"/>
      <c r="AF233" s="1598"/>
      <c r="AG233" s="1576">
        <f t="shared" si="42"/>
        <v>0</v>
      </c>
      <c r="AH233" s="1576"/>
    </row>
    <row r="234" spans="2:34" ht="35.5" customHeight="1">
      <c r="B234" s="1660"/>
      <c r="C234" s="1583" t="s">
        <v>1945</v>
      </c>
      <c r="D234" s="1583" t="s">
        <v>2224</v>
      </c>
      <c r="E234" s="1661">
        <v>16</v>
      </c>
      <c r="F234" s="1662">
        <v>1300</v>
      </c>
      <c r="G234" s="1662">
        <f t="shared" si="55"/>
        <v>1300</v>
      </c>
      <c r="H234" s="1662">
        <v>950</v>
      </c>
      <c r="I234" s="1662">
        <v>0</v>
      </c>
      <c r="J234" s="1662">
        <v>350</v>
      </c>
      <c r="K234" s="1662"/>
      <c r="L234" s="1663"/>
      <c r="M234" s="1664">
        <v>29439</v>
      </c>
      <c r="N234" s="1665">
        <v>34908</v>
      </c>
      <c r="O234" s="1663" t="s">
        <v>2225</v>
      </c>
      <c r="P234" s="1663"/>
      <c r="Q234" s="1383"/>
      <c r="R234" s="1739">
        <f t="shared" si="56"/>
        <v>1300</v>
      </c>
      <c r="S234" s="1739">
        <v>950</v>
      </c>
      <c r="T234" s="1739">
        <v>0</v>
      </c>
      <c r="U234" s="1739">
        <v>350</v>
      </c>
      <c r="V234" s="1739">
        <f t="shared" si="57"/>
        <v>0</v>
      </c>
      <c r="W234" s="1739">
        <v>0</v>
      </c>
      <c r="X234" s="1662">
        <v>0</v>
      </c>
      <c r="Y234" s="1662">
        <v>0</v>
      </c>
      <c r="Z234" s="1663" t="s">
        <v>1757</v>
      </c>
      <c r="AA234" s="1659" t="s">
        <v>1916</v>
      </c>
      <c r="AB234" s="1597"/>
      <c r="AC234" s="1597"/>
      <c r="AD234" s="1597"/>
      <c r="AE234" s="1597"/>
      <c r="AF234" s="1598"/>
      <c r="AG234" s="1576">
        <f t="shared" si="42"/>
        <v>0</v>
      </c>
      <c r="AH234" s="1576"/>
    </row>
    <row r="235" spans="2:34" ht="35.5" customHeight="1">
      <c r="B235" s="1660"/>
      <c r="C235" s="1583" t="s">
        <v>1947</v>
      </c>
      <c r="D235" s="1583" t="s">
        <v>2226</v>
      </c>
      <c r="E235" s="1661">
        <v>16</v>
      </c>
      <c r="F235" s="1662">
        <v>6200</v>
      </c>
      <c r="G235" s="1662">
        <f t="shared" si="55"/>
        <v>6200</v>
      </c>
      <c r="H235" s="1662">
        <v>3420</v>
      </c>
      <c r="I235" s="1662">
        <v>1420</v>
      </c>
      <c r="J235" s="1662">
        <v>1360</v>
      </c>
      <c r="K235" s="1662"/>
      <c r="L235" s="1663"/>
      <c r="M235" s="1664">
        <v>29439</v>
      </c>
      <c r="N235" s="1665">
        <v>35622</v>
      </c>
      <c r="O235" s="1663" t="s">
        <v>2227</v>
      </c>
      <c r="P235" s="1663"/>
      <c r="Q235" s="1383"/>
      <c r="R235" s="1739">
        <f t="shared" si="56"/>
        <v>310</v>
      </c>
      <c r="S235" s="1739">
        <v>310</v>
      </c>
      <c r="T235" s="1739">
        <v>0</v>
      </c>
      <c r="U235" s="1739">
        <v>0</v>
      </c>
      <c r="V235" s="1739">
        <f t="shared" si="57"/>
        <v>5390</v>
      </c>
      <c r="W235" s="1772">
        <v>2960</v>
      </c>
      <c r="X235" s="1510">
        <v>1130</v>
      </c>
      <c r="Y235" s="1510">
        <v>1300</v>
      </c>
      <c r="Z235" s="1681" t="s">
        <v>1791</v>
      </c>
      <c r="AA235" s="1659" t="s">
        <v>1916</v>
      </c>
      <c r="AB235" s="1597"/>
      <c r="AC235" s="1597"/>
      <c r="AD235" s="1597"/>
      <c r="AE235" s="1597"/>
      <c r="AF235" s="1598"/>
      <c r="AG235" s="1576" t="str">
        <f t="shared" si="42"/>
        <v/>
      </c>
      <c r="AH235" s="1576"/>
    </row>
    <row r="236" spans="2:34" s="1524" customFormat="1" ht="35.5" customHeight="1">
      <c r="B236" s="1660"/>
      <c r="C236" s="1583" t="s">
        <v>1950</v>
      </c>
      <c r="D236" s="1583" t="s">
        <v>2228</v>
      </c>
      <c r="E236" s="1661">
        <v>20</v>
      </c>
      <c r="F236" s="1662">
        <v>3680</v>
      </c>
      <c r="G236" s="1662">
        <f t="shared" si="55"/>
        <v>3680</v>
      </c>
      <c r="H236" s="1662">
        <v>1300</v>
      </c>
      <c r="I236" s="1662">
        <v>600</v>
      </c>
      <c r="J236" s="1662">
        <v>1780</v>
      </c>
      <c r="K236" s="1662"/>
      <c r="L236" s="1663"/>
      <c r="M236" s="1664">
        <v>29439</v>
      </c>
      <c r="N236" s="1665">
        <v>35622</v>
      </c>
      <c r="O236" s="1663" t="s">
        <v>2227</v>
      </c>
      <c r="P236" s="1663"/>
      <c r="Q236" s="1383"/>
      <c r="R236" s="1739">
        <f>SUM(S236:U236)</f>
        <v>1850</v>
      </c>
      <c r="S236" s="1739">
        <v>600</v>
      </c>
      <c r="T236" s="1739">
        <v>340</v>
      </c>
      <c r="U236" s="1739">
        <v>910</v>
      </c>
      <c r="V236" s="1739">
        <f>SUM(W236:Y236)</f>
        <v>0</v>
      </c>
      <c r="W236" s="1739">
        <v>0</v>
      </c>
      <c r="X236" s="1662">
        <v>0</v>
      </c>
      <c r="Y236" s="1662">
        <v>0</v>
      </c>
      <c r="Z236" s="1663" t="s">
        <v>1757</v>
      </c>
      <c r="AA236" s="1659" t="s">
        <v>1916</v>
      </c>
      <c r="AB236" s="1597"/>
      <c r="AC236" s="1597"/>
      <c r="AD236" s="1597"/>
      <c r="AE236" s="1597"/>
      <c r="AF236" s="1598"/>
      <c r="AG236" s="1576" t="str">
        <f t="shared" si="42"/>
        <v/>
      </c>
      <c r="AH236" s="1576"/>
    </row>
    <row r="237" spans="2:34" ht="35.5" customHeight="1">
      <c r="B237" s="1660"/>
      <c r="C237" s="1583" t="s">
        <v>2229</v>
      </c>
      <c r="D237" s="1583" t="s">
        <v>2230</v>
      </c>
      <c r="E237" s="1661">
        <v>12</v>
      </c>
      <c r="F237" s="1662">
        <v>1700</v>
      </c>
      <c r="G237" s="1662">
        <f t="shared" si="55"/>
        <v>1700</v>
      </c>
      <c r="H237" s="1662">
        <v>480</v>
      </c>
      <c r="I237" s="1662">
        <v>820</v>
      </c>
      <c r="J237" s="1662">
        <v>400</v>
      </c>
      <c r="K237" s="1662"/>
      <c r="L237" s="1663"/>
      <c r="M237" s="1664">
        <v>29439</v>
      </c>
      <c r="N237" s="1664">
        <v>29439</v>
      </c>
      <c r="O237" s="1663" t="s">
        <v>2231</v>
      </c>
      <c r="P237" s="1663"/>
      <c r="Q237" s="1383"/>
      <c r="R237" s="1739">
        <f t="shared" si="56"/>
        <v>200</v>
      </c>
      <c r="S237" s="1739">
        <v>0</v>
      </c>
      <c r="T237" s="1739">
        <v>0</v>
      </c>
      <c r="U237" s="1739">
        <v>200</v>
      </c>
      <c r="V237" s="1739">
        <f t="shared" si="57"/>
        <v>0</v>
      </c>
      <c r="W237" s="1739">
        <v>0</v>
      </c>
      <c r="X237" s="1662">
        <v>0</v>
      </c>
      <c r="Y237" s="1662">
        <v>0</v>
      </c>
      <c r="Z237" s="1663" t="s">
        <v>1757</v>
      </c>
      <c r="AA237" s="1659" t="s">
        <v>1916</v>
      </c>
      <c r="AB237" s="1597"/>
      <c r="AC237" s="1597"/>
      <c r="AD237" s="1597"/>
      <c r="AE237" s="1597"/>
      <c r="AF237" s="1598"/>
      <c r="AG237" s="1576" t="str">
        <f t="shared" si="42"/>
        <v/>
      </c>
      <c r="AH237" s="1576"/>
    </row>
    <row r="238" spans="2:34" ht="35.5" customHeight="1">
      <c r="B238" s="1243"/>
      <c r="C238" s="1583" t="s">
        <v>2232</v>
      </c>
      <c r="D238" s="1583" t="s">
        <v>2233</v>
      </c>
      <c r="E238" s="1661">
        <v>12</v>
      </c>
      <c r="F238" s="1662">
        <v>4300</v>
      </c>
      <c r="G238" s="1662">
        <f t="shared" si="55"/>
        <v>4300</v>
      </c>
      <c r="H238" s="1662">
        <v>0</v>
      </c>
      <c r="I238" s="1662">
        <v>600</v>
      </c>
      <c r="J238" s="1662">
        <v>3700</v>
      </c>
      <c r="K238" s="1662"/>
      <c r="L238" s="1663"/>
      <c r="M238" s="1664">
        <v>29439</v>
      </c>
      <c r="N238" s="1664">
        <v>29439</v>
      </c>
      <c r="O238" s="1663" t="s">
        <v>2231</v>
      </c>
      <c r="P238" s="1663"/>
      <c r="Q238" s="1383"/>
      <c r="R238" s="1739">
        <f t="shared" si="56"/>
        <v>4300</v>
      </c>
      <c r="S238" s="1739">
        <v>0</v>
      </c>
      <c r="T238" s="1739">
        <v>600</v>
      </c>
      <c r="U238" s="1739">
        <v>3700</v>
      </c>
      <c r="V238" s="1739">
        <f t="shared" si="57"/>
        <v>0</v>
      </c>
      <c r="W238" s="1739">
        <v>0</v>
      </c>
      <c r="X238" s="1662">
        <v>0</v>
      </c>
      <c r="Y238" s="1662">
        <v>0</v>
      </c>
      <c r="Z238" s="1663" t="s">
        <v>1757</v>
      </c>
      <c r="AA238" s="1659" t="s">
        <v>1916</v>
      </c>
      <c r="AB238" s="1597"/>
      <c r="AC238" s="1597"/>
      <c r="AD238" s="1597"/>
      <c r="AE238" s="1597"/>
      <c r="AF238" s="1598"/>
      <c r="AG238" s="1576">
        <f t="shared" si="42"/>
        <v>0</v>
      </c>
      <c r="AH238" s="1576"/>
    </row>
    <row r="239" spans="2:34" ht="35.5" customHeight="1">
      <c r="B239" s="1660"/>
      <c r="C239" s="1169" t="s">
        <v>1927</v>
      </c>
      <c r="D239" s="1583" t="s">
        <v>2234</v>
      </c>
      <c r="E239" s="1661">
        <v>16</v>
      </c>
      <c r="F239" s="1662">
        <v>2000</v>
      </c>
      <c r="G239" s="1662">
        <f t="shared" si="55"/>
        <v>2000</v>
      </c>
      <c r="H239" s="1662">
        <v>1000</v>
      </c>
      <c r="I239" s="1662">
        <v>0</v>
      </c>
      <c r="J239" s="1662">
        <v>1000</v>
      </c>
      <c r="K239" s="1662"/>
      <c r="L239" s="1663"/>
      <c r="M239" s="1664">
        <v>30768</v>
      </c>
      <c r="N239" s="1664">
        <v>30768</v>
      </c>
      <c r="O239" s="1663" t="s">
        <v>2235</v>
      </c>
      <c r="P239" s="1663"/>
      <c r="Q239" s="1383"/>
      <c r="R239" s="1739">
        <f t="shared" si="56"/>
        <v>1150</v>
      </c>
      <c r="S239" s="1739">
        <v>400</v>
      </c>
      <c r="T239" s="1739">
        <v>0</v>
      </c>
      <c r="U239" s="1739">
        <v>750</v>
      </c>
      <c r="V239" s="1739">
        <f t="shared" si="57"/>
        <v>0</v>
      </c>
      <c r="W239" s="1739">
        <v>0</v>
      </c>
      <c r="X239" s="1662">
        <v>0</v>
      </c>
      <c r="Y239" s="1662">
        <v>0</v>
      </c>
      <c r="Z239" s="1663" t="s">
        <v>1757</v>
      </c>
      <c r="AA239" s="1659" t="s">
        <v>1916</v>
      </c>
      <c r="AB239" s="1597"/>
      <c r="AC239" s="1597"/>
      <c r="AD239" s="1597"/>
      <c r="AE239" s="1597"/>
      <c r="AF239" s="1598"/>
      <c r="AG239" s="1576" t="str">
        <f t="shared" si="42"/>
        <v/>
      </c>
      <c r="AH239" s="1576"/>
    </row>
    <row r="240" spans="2:34" ht="35.5" customHeight="1">
      <c r="B240" s="1660"/>
      <c r="C240" s="1583" t="s">
        <v>2236</v>
      </c>
      <c r="D240" s="1583" t="s">
        <v>1914</v>
      </c>
      <c r="E240" s="1661">
        <v>57</v>
      </c>
      <c r="F240" s="1662">
        <v>260</v>
      </c>
      <c r="G240" s="1662">
        <f t="shared" si="55"/>
        <v>260</v>
      </c>
      <c r="H240" s="1662">
        <v>110</v>
      </c>
      <c r="I240" s="1662">
        <v>150</v>
      </c>
      <c r="J240" s="1662">
        <v>0</v>
      </c>
      <c r="K240" s="1662"/>
      <c r="L240" s="1663"/>
      <c r="M240" s="1656">
        <v>32052</v>
      </c>
      <c r="N240" s="1656">
        <v>32052</v>
      </c>
      <c r="O240" s="1663" t="s">
        <v>2216</v>
      </c>
      <c r="P240" s="1663"/>
      <c r="Q240" s="1383"/>
      <c r="R240" s="1739">
        <f t="shared" si="56"/>
        <v>260</v>
      </c>
      <c r="S240" s="1739">
        <v>110</v>
      </c>
      <c r="T240" s="1739">
        <v>150</v>
      </c>
      <c r="U240" s="1739">
        <v>0</v>
      </c>
      <c r="V240" s="1739">
        <f t="shared" si="57"/>
        <v>0</v>
      </c>
      <c r="W240" s="1739">
        <v>0</v>
      </c>
      <c r="X240" s="1662">
        <v>0</v>
      </c>
      <c r="Y240" s="1662">
        <v>0</v>
      </c>
      <c r="Z240" s="1663" t="s">
        <v>1761</v>
      </c>
      <c r="AA240" s="1659" t="s">
        <v>1916</v>
      </c>
      <c r="AB240" s="1597"/>
      <c r="AC240" s="1597"/>
      <c r="AD240" s="1597"/>
      <c r="AE240" s="1597"/>
      <c r="AF240" s="1598"/>
      <c r="AG240" s="1576">
        <f t="shared" si="42"/>
        <v>0</v>
      </c>
      <c r="AH240" s="1576"/>
    </row>
    <row r="241" spans="2:34" ht="35.5" customHeight="1">
      <c r="B241" s="1660"/>
      <c r="C241" s="1583" t="s">
        <v>2237</v>
      </c>
      <c r="D241" s="1583" t="s">
        <v>2238</v>
      </c>
      <c r="E241" s="1661">
        <v>12</v>
      </c>
      <c r="F241" s="1662">
        <v>290</v>
      </c>
      <c r="G241" s="1662">
        <f t="shared" si="55"/>
        <v>290</v>
      </c>
      <c r="H241" s="1662">
        <v>170</v>
      </c>
      <c r="I241" s="1662">
        <v>120</v>
      </c>
      <c r="J241" s="1662">
        <v>0</v>
      </c>
      <c r="K241" s="1662"/>
      <c r="L241" s="1663"/>
      <c r="M241" s="1664">
        <v>32512</v>
      </c>
      <c r="N241" s="1664">
        <v>32512</v>
      </c>
      <c r="O241" s="1663" t="s">
        <v>1375</v>
      </c>
      <c r="P241" s="1663"/>
      <c r="Q241" s="1383"/>
      <c r="R241" s="1739">
        <f t="shared" si="56"/>
        <v>290</v>
      </c>
      <c r="S241" s="1739">
        <v>170</v>
      </c>
      <c r="T241" s="1739">
        <v>120</v>
      </c>
      <c r="U241" s="1739">
        <v>0</v>
      </c>
      <c r="V241" s="1739">
        <f t="shared" si="57"/>
        <v>0</v>
      </c>
      <c r="W241" s="1739">
        <v>0</v>
      </c>
      <c r="X241" s="1662">
        <v>0</v>
      </c>
      <c r="Y241" s="1662">
        <v>0</v>
      </c>
      <c r="Z241" s="1663" t="s">
        <v>1757</v>
      </c>
      <c r="AA241" s="1659" t="s">
        <v>1916</v>
      </c>
      <c r="AB241" s="1597"/>
      <c r="AC241" s="1597"/>
      <c r="AD241" s="1597"/>
      <c r="AE241" s="1597"/>
      <c r="AF241" s="1598"/>
      <c r="AG241" s="1576">
        <f t="shared" si="42"/>
        <v>0</v>
      </c>
      <c r="AH241" s="1576"/>
    </row>
    <row r="242" spans="2:34" ht="35.5" customHeight="1">
      <c r="B242" s="1660"/>
      <c r="C242" s="1583" t="s">
        <v>2239</v>
      </c>
      <c r="D242" s="1583" t="s">
        <v>2048</v>
      </c>
      <c r="E242" s="1661">
        <v>19</v>
      </c>
      <c r="F242" s="1662">
        <v>340</v>
      </c>
      <c r="G242" s="1662">
        <f t="shared" si="55"/>
        <v>340</v>
      </c>
      <c r="H242" s="1662">
        <v>0</v>
      </c>
      <c r="I242" s="1662">
        <v>0</v>
      </c>
      <c r="J242" s="1662">
        <v>340</v>
      </c>
      <c r="K242" s="1662"/>
      <c r="L242" s="1663"/>
      <c r="M242" s="1664">
        <v>35353</v>
      </c>
      <c r="N242" s="1665">
        <v>35353</v>
      </c>
      <c r="O242" s="1663" t="s">
        <v>2240</v>
      </c>
      <c r="P242" s="1663"/>
      <c r="Q242" s="1383"/>
      <c r="R242" s="1739">
        <f t="shared" si="56"/>
        <v>0</v>
      </c>
      <c r="S242" s="1739">
        <v>0</v>
      </c>
      <c r="T242" s="1739">
        <v>0</v>
      </c>
      <c r="U242" s="1739">
        <v>0</v>
      </c>
      <c r="V242" s="1739">
        <f t="shared" si="57"/>
        <v>0</v>
      </c>
      <c r="W242" s="1739">
        <v>0</v>
      </c>
      <c r="X242" s="1662">
        <v>0</v>
      </c>
      <c r="Y242" s="1662">
        <v>0</v>
      </c>
      <c r="Z242" s="1663" t="s">
        <v>1791</v>
      </c>
      <c r="AA242" s="1659" t="s">
        <v>1916</v>
      </c>
      <c r="AB242" s="1597"/>
      <c r="AC242" s="1597"/>
      <c r="AD242" s="1597"/>
      <c r="AE242" s="1597"/>
      <c r="AF242" s="1598"/>
      <c r="AG242" s="1576" t="str">
        <f t="shared" si="42"/>
        <v/>
      </c>
      <c r="AH242" s="1576"/>
    </row>
    <row r="243" spans="2:34" ht="35.5" customHeight="1">
      <c r="B243" s="1660"/>
      <c r="C243" s="1583" t="s">
        <v>2190</v>
      </c>
      <c r="D243" s="1583" t="s">
        <v>2241</v>
      </c>
      <c r="E243" s="1661">
        <v>19</v>
      </c>
      <c r="F243" s="1662">
        <v>250</v>
      </c>
      <c r="G243" s="1662">
        <f t="shared" si="55"/>
        <v>250</v>
      </c>
      <c r="H243" s="1662">
        <v>250</v>
      </c>
      <c r="I243" s="1662">
        <v>0</v>
      </c>
      <c r="J243" s="1662">
        <v>0</v>
      </c>
      <c r="K243" s="1662">
        <v>5300</v>
      </c>
      <c r="L243" s="1663" t="s">
        <v>2242</v>
      </c>
      <c r="M243" s="1664">
        <v>35622</v>
      </c>
      <c r="N243" s="1665">
        <v>43158</v>
      </c>
      <c r="O243" s="1663" t="s">
        <v>2243</v>
      </c>
      <c r="P243" s="1663"/>
      <c r="Q243" s="1383"/>
      <c r="R243" s="1739">
        <f t="shared" si="56"/>
        <v>0</v>
      </c>
      <c r="S243" s="1739">
        <v>0</v>
      </c>
      <c r="T243" s="1739">
        <v>0</v>
      </c>
      <c r="U243" s="1739">
        <v>0</v>
      </c>
      <c r="V243" s="1739">
        <f t="shared" si="57"/>
        <v>0</v>
      </c>
      <c r="W243" s="1739">
        <v>0</v>
      </c>
      <c r="X243" s="1662">
        <v>0</v>
      </c>
      <c r="Y243" s="1662">
        <v>0</v>
      </c>
      <c r="Z243" s="1663" t="s">
        <v>1791</v>
      </c>
      <c r="AA243" s="1659">
        <v>2</v>
      </c>
      <c r="AB243" s="1597"/>
      <c r="AC243" s="1597"/>
      <c r="AD243" s="1597"/>
      <c r="AE243" s="1597"/>
      <c r="AF243" s="1598"/>
      <c r="AG243" s="1576" t="str">
        <f t="shared" si="42"/>
        <v/>
      </c>
      <c r="AH243" s="1576"/>
    </row>
    <row r="244" spans="2:34" s="1524" customFormat="1" ht="35.5" customHeight="1">
      <c r="B244" s="1660"/>
      <c r="C244" s="1583" t="s">
        <v>1984</v>
      </c>
      <c r="D244" s="1583" t="s">
        <v>2244</v>
      </c>
      <c r="E244" s="1661">
        <v>18</v>
      </c>
      <c r="F244" s="1662">
        <v>670</v>
      </c>
      <c r="G244" s="1662">
        <f t="shared" si="55"/>
        <v>670</v>
      </c>
      <c r="H244" s="1662">
        <v>250</v>
      </c>
      <c r="I244" s="1662">
        <v>420</v>
      </c>
      <c r="J244" s="1662">
        <v>0</v>
      </c>
      <c r="K244" s="1662"/>
      <c r="L244" s="1663"/>
      <c r="M244" s="1664">
        <v>35622</v>
      </c>
      <c r="N244" s="1665">
        <v>35622</v>
      </c>
      <c r="O244" s="1663" t="s">
        <v>2227</v>
      </c>
      <c r="P244" s="1663"/>
      <c r="Q244" s="1383"/>
      <c r="R244" s="1739">
        <f>SUM(S244:U244)</f>
        <v>210</v>
      </c>
      <c r="S244" s="1739">
        <v>210</v>
      </c>
      <c r="T244" s="1739">
        <v>0</v>
      </c>
      <c r="U244" s="1739">
        <v>0</v>
      </c>
      <c r="V244" s="1739">
        <f>SUM(W244:Y244)</f>
        <v>0</v>
      </c>
      <c r="W244" s="1739">
        <v>0</v>
      </c>
      <c r="X244" s="1662">
        <v>0</v>
      </c>
      <c r="Y244" s="1662">
        <v>0</v>
      </c>
      <c r="Z244" s="1663" t="s">
        <v>1757</v>
      </c>
      <c r="AA244" s="1659">
        <v>2</v>
      </c>
      <c r="AB244" s="1597"/>
      <c r="AC244" s="1597"/>
      <c r="AD244" s="1597"/>
      <c r="AE244" s="1597"/>
      <c r="AF244" s="1598"/>
      <c r="AG244" s="1576" t="str">
        <f t="shared" si="42"/>
        <v/>
      </c>
      <c r="AH244" s="1576"/>
    </row>
    <row r="245" spans="2:34" ht="35.5" customHeight="1">
      <c r="B245" s="1660"/>
      <c r="C245" s="1583" t="s">
        <v>1958</v>
      </c>
      <c r="D245" s="1583" t="s">
        <v>2245</v>
      </c>
      <c r="E245" s="1661">
        <v>20</v>
      </c>
      <c r="F245" s="1662">
        <v>1210</v>
      </c>
      <c r="G245" s="1662">
        <f t="shared" si="55"/>
        <v>1210</v>
      </c>
      <c r="H245" s="1662">
        <v>860</v>
      </c>
      <c r="I245" s="1662">
        <v>350</v>
      </c>
      <c r="J245" s="1662">
        <v>0</v>
      </c>
      <c r="K245" s="1662"/>
      <c r="L245" s="1663"/>
      <c r="M245" s="1664">
        <v>35622</v>
      </c>
      <c r="N245" s="1665">
        <v>35622</v>
      </c>
      <c r="O245" s="1663" t="s">
        <v>2227</v>
      </c>
      <c r="P245" s="1663"/>
      <c r="Q245" s="1383"/>
      <c r="R245" s="1739">
        <f t="shared" si="56"/>
        <v>0</v>
      </c>
      <c r="S245" s="1739">
        <v>0</v>
      </c>
      <c r="T245" s="1739">
        <v>0</v>
      </c>
      <c r="U245" s="1739">
        <v>0</v>
      </c>
      <c r="V245" s="1739">
        <f t="shared" si="57"/>
        <v>0</v>
      </c>
      <c r="W245" s="1739">
        <v>0</v>
      </c>
      <c r="X245" s="1662">
        <v>0</v>
      </c>
      <c r="Y245" s="1662">
        <v>0</v>
      </c>
      <c r="Z245" s="1663" t="s">
        <v>1757</v>
      </c>
      <c r="AA245" s="1659" t="s">
        <v>1916</v>
      </c>
      <c r="AB245" s="1597"/>
      <c r="AC245" s="1597"/>
      <c r="AD245" s="1597"/>
      <c r="AE245" s="1597"/>
      <c r="AF245" s="1598"/>
      <c r="AG245" s="1576" t="str">
        <f t="shared" si="42"/>
        <v/>
      </c>
      <c r="AH245" s="1576"/>
    </row>
    <row r="246" spans="2:34" ht="35.5" customHeight="1">
      <c r="B246" s="1660"/>
      <c r="C246" s="1583" t="s">
        <v>2246</v>
      </c>
      <c r="D246" s="1583" t="s">
        <v>2247</v>
      </c>
      <c r="E246" s="1661">
        <v>21</v>
      </c>
      <c r="F246" s="1662">
        <v>610</v>
      </c>
      <c r="G246" s="1662">
        <f t="shared" si="55"/>
        <v>610</v>
      </c>
      <c r="H246" s="1662">
        <v>610</v>
      </c>
      <c r="I246" s="1662">
        <v>0</v>
      </c>
      <c r="J246" s="1662">
        <v>0</v>
      </c>
      <c r="K246" s="1662"/>
      <c r="L246" s="1663"/>
      <c r="M246" s="1664">
        <v>35622</v>
      </c>
      <c r="N246" s="1665">
        <v>35622</v>
      </c>
      <c r="O246" s="1663" t="s">
        <v>2227</v>
      </c>
      <c r="P246" s="1663"/>
      <c r="Q246" s="1383"/>
      <c r="R246" s="1662">
        <f t="shared" si="56"/>
        <v>140</v>
      </c>
      <c r="S246" s="1662">
        <v>140</v>
      </c>
      <c r="T246" s="1662">
        <v>0</v>
      </c>
      <c r="U246" s="1662">
        <v>0</v>
      </c>
      <c r="V246" s="1662">
        <f t="shared" si="57"/>
        <v>0</v>
      </c>
      <c r="W246" s="1662">
        <v>0</v>
      </c>
      <c r="X246" s="1662">
        <v>0</v>
      </c>
      <c r="Y246" s="1662">
        <v>0</v>
      </c>
      <c r="Z246" s="1663" t="s">
        <v>1757</v>
      </c>
      <c r="AA246" s="1659" t="s">
        <v>1916</v>
      </c>
      <c r="AB246" s="1597"/>
      <c r="AC246" s="1597"/>
      <c r="AD246" s="1597"/>
      <c r="AE246" s="1597"/>
      <c r="AF246" s="1598"/>
      <c r="AG246" s="1576" t="str">
        <f t="shared" si="42"/>
        <v/>
      </c>
      <c r="AH246" s="1576"/>
    </row>
    <row r="247" spans="2:34" ht="35.5" customHeight="1" thickBot="1">
      <c r="B247" s="1660"/>
      <c r="C247" s="1578" t="s">
        <v>2175</v>
      </c>
      <c r="D247" s="1578" t="s">
        <v>2248</v>
      </c>
      <c r="E247" s="1773">
        <v>6</v>
      </c>
      <c r="F247" s="1774">
        <v>950</v>
      </c>
      <c r="G247" s="1774">
        <f t="shared" si="55"/>
        <v>950</v>
      </c>
      <c r="H247" s="1774">
        <v>0</v>
      </c>
      <c r="I247" s="1774">
        <v>950</v>
      </c>
      <c r="J247" s="1774">
        <v>0</v>
      </c>
      <c r="K247" s="1774"/>
      <c r="L247" s="1775"/>
      <c r="M247" s="1743">
        <v>30867</v>
      </c>
      <c r="N247" s="1743">
        <v>30867</v>
      </c>
      <c r="O247" s="1672" t="s">
        <v>2227</v>
      </c>
      <c r="P247" s="1775"/>
      <c r="Q247" s="1769"/>
      <c r="R247" s="1774">
        <f t="shared" si="56"/>
        <v>950</v>
      </c>
      <c r="S247" s="1774">
        <v>0</v>
      </c>
      <c r="T247" s="1774">
        <v>950</v>
      </c>
      <c r="U247" s="1774">
        <v>0</v>
      </c>
      <c r="V247" s="1774">
        <f t="shared" si="57"/>
        <v>0</v>
      </c>
      <c r="W247" s="1774">
        <v>0</v>
      </c>
      <c r="X247" s="1774">
        <v>0</v>
      </c>
      <c r="Y247" s="1774">
        <v>0</v>
      </c>
      <c r="Z247" s="1775" t="s">
        <v>1757</v>
      </c>
      <c r="AA247" s="1745" t="s">
        <v>2155</v>
      </c>
      <c r="AB247" s="1597"/>
      <c r="AC247" s="1597"/>
      <c r="AD247" s="1597"/>
      <c r="AE247" s="1597"/>
      <c r="AF247" s="1598"/>
      <c r="AG247" s="1576">
        <f t="shared" si="42"/>
        <v>0</v>
      </c>
      <c r="AH247" s="1576"/>
    </row>
    <row r="248" spans="2:34" ht="35.5" customHeight="1" thickTop="1" thickBot="1">
      <c r="B248" s="1746" t="s">
        <v>1208</v>
      </c>
      <c r="C248" s="1174" t="s">
        <v>274</v>
      </c>
      <c r="D248" s="1174">
        <f>COUNTA(D229:D247)</f>
        <v>19</v>
      </c>
      <c r="E248" s="1747"/>
      <c r="F248" s="1748"/>
      <c r="G248" s="1748">
        <f>SUM(G229:G247)</f>
        <v>43960</v>
      </c>
      <c r="H248" s="1748">
        <f>SUM(H229:H247)</f>
        <v>10860</v>
      </c>
      <c r="I248" s="1748">
        <f>SUM(I229:I247)</f>
        <v>13270</v>
      </c>
      <c r="J248" s="1748">
        <f>SUM(J229:J247)</f>
        <v>19830</v>
      </c>
      <c r="K248" s="1748">
        <f>SUM(K229:K247)</f>
        <v>5300</v>
      </c>
      <c r="L248" s="1749"/>
      <c r="M248" s="1620"/>
      <c r="N248" s="1620"/>
      <c r="O248" s="1676"/>
      <c r="P248" s="1749"/>
      <c r="Q248" s="1751"/>
      <c r="R248" s="1639">
        <f t="shared" ref="R248:Y248" si="58">SUM(R229:R247)</f>
        <v>31160</v>
      </c>
      <c r="S248" s="1639">
        <f t="shared" si="58"/>
        <v>4350</v>
      </c>
      <c r="T248" s="1639">
        <f t="shared" si="58"/>
        <v>10000</v>
      </c>
      <c r="U248" s="1639">
        <f t="shared" si="58"/>
        <v>16810</v>
      </c>
      <c r="V248" s="1639">
        <f t="shared" si="58"/>
        <v>5390</v>
      </c>
      <c r="W248" s="1639">
        <f t="shared" si="58"/>
        <v>2960</v>
      </c>
      <c r="X248" s="1639">
        <f t="shared" si="58"/>
        <v>1130</v>
      </c>
      <c r="Y248" s="1639">
        <f t="shared" si="58"/>
        <v>1300</v>
      </c>
      <c r="Z248" s="1749"/>
      <c r="AA248" s="1622"/>
      <c r="AB248" s="1597"/>
      <c r="AC248" s="1597"/>
      <c r="AD248" s="1597"/>
      <c r="AE248" s="1597"/>
      <c r="AF248" s="1598"/>
      <c r="AG248" s="1576" t="str">
        <f t="shared" si="42"/>
        <v/>
      </c>
      <c r="AH248" s="1576"/>
    </row>
    <row r="249" spans="2:34" ht="35.5" customHeight="1" thickTop="1">
      <c r="B249" s="1684"/>
      <c r="C249" s="1576"/>
      <c r="D249" s="1623"/>
      <c r="E249" s="1624"/>
      <c r="F249" s="1677"/>
      <c r="G249" s="1677"/>
      <c r="H249" s="1677"/>
      <c r="I249" s="1677"/>
      <c r="J249" s="1677"/>
      <c r="K249" s="1677"/>
      <c r="L249" s="1776"/>
      <c r="M249" s="1626"/>
      <c r="N249" s="1626"/>
      <c r="O249" s="1776"/>
      <c r="P249" s="1776"/>
      <c r="Q249" s="1625"/>
      <c r="R249" s="1624"/>
      <c r="S249" s="1624"/>
      <c r="T249" s="1624"/>
      <c r="U249" s="1624"/>
      <c r="V249" s="1624"/>
      <c r="W249" s="1624"/>
      <c r="X249" s="1624"/>
      <c r="Y249" s="1624"/>
      <c r="Z249" s="1625"/>
      <c r="AA249" s="1625"/>
      <c r="AB249" s="1597"/>
      <c r="AC249" s="1597"/>
      <c r="AD249" s="1597"/>
      <c r="AE249" s="1597"/>
      <c r="AF249" s="1598"/>
      <c r="AH249" s="1576"/>
    </row>
    <row r="250" spans="2:34" ht="35.5" customHeight="1">
      <c r="B250" s="1578" t="s">
        <v>1235</v>
      </c>
      <c r="C250" s="1652" t="s">
        <v>2249</v>
      </c>
      <c r="D250" s="1652" t="s">
        <v>1933</v>
      </c>
      <c r="E250" s="1653">
        <v>37</v>
      </c>
      <c r="F250" s="1654">
        <v>16860</v>
      </c>
      <c r="G250" s="1654">
        <f t="shared" ref="G250:G313" si="59">SUM(H250:J250)</f>
        <v>14020</v>
      </c>
      <c r="H250" s="1654">
        <v>940</v>
      </c>
      <c r="I250" s="1654">
        <v>0</v>
      </c>
      <c r="J250" s="1654">
        <v>13080</v>
      </c>
      <c r="K250" s="1654"/>
      <c r="L250" s="1655"/>
      <c r="M250" s="1656">
        <v>33505</v>
      </c>
      <c r="N250" s="1657">
        <v>33505</v>
      </c>
      <c r="O250" s="1655" t="s">
        <v>2250</v>
      </c>
      <c r="P250" s="1655"/>
      <c r="Q250" s="1658"/>
      <c r="R250" s="1654">
        <f t="shared" ref="R250:R313" si="60">SUM(S250:U250)</f>
        <v>14020</v>
      </c>
      <c r="S250" s="1777">
        <v>940</v>
      </c>
      <c r="T250" s="1777">
        <v>0</v>
      </c>
      <c r="U250" s="1777">
        <v>13080</v>
      </c>
      <c r="V250" s="1654">
        <f t="shared" ref="V250:V313" si="61">SUM(W250:Y250)</f>
        <v>0</v>
      </c>
      <c r="W250" s="1778">
        <v>0</v>
      </c>
      <c r="X250" s="1778">
        <v>0</v>
      </c>
      <c r="Y250" s="1778">
        <v>0</v>
      </c>
      <c r="Z250" s="1659" t="s">
        <v>1761</v>
      </c>
      <c r="AA250" s="1659" t="s">
        <v>1809</v>
      </c>
      <c r="AB250" s="1597"/>
      <c r="AC250" s="1597"/>
      <c r="AD250" s="1597"/>
      <c r="AE250" s="1597"/>
      <c r="AF250" s="1598"/>
      <c r="AG250" s="1576">
        <f t="shared" si="42"/>
        <v>0</v>
      </c>
      <c r="AH250" s="1576"/>
    </row>
    <row r="251" spans="2:34" s="1457" customFormat="1" ht="35.5" customHeight="1">
      <c r="B251" s="1779"/>
      <c r="C251" s="1652" t="s">
        <v>2251</v>
      </c>
      <c r="D251" s="1780" t="s">
        <v>2252</v>
      </c>
      <c r="E251" s="1653">
        <v>33</v>
      </c>
      <c r="F251" s="1654">
        <v>7530</v>
      </c>
      <c r="G251" s="1654">
        <f t="shared" si="59"/>
        <v>5600</v>
      </c>
      <c r="H251" s="1654">
        <v>0</v>
      </c>
      <c r="I251" s="1654">
        <v>0</v>
      </c>
      <c r="J251" s="1654">
        <v>5600</v>
      </c>
      <c r="K251" s="1654"/>
      <c r="L251" s="1658"/>
      <c r="M251" s="1656">
        <v>33505</v>
      </c>
      <c r="N251" s="1657">
        <v>33505</v>
      </c>
      <c r="O251" s="1655" t="s">
        <v>2253</v>
      </c>
      <c r="P251" s="1781">
        <v>40631</v>
      </c>
      <c r="Q251" s="1658" t="s">
        <v>2254</v>
      </c>
      <c r="R251" s="1654">
        <f t="shared" si="60"/>
        <v>5600</v>
      </c>
      <c r="S251" s="1782">
        <v>0</v>
      </c>
      <c r="T251" s="1782">
        <v>0</v>
      </c>
      <c r="U251" s="1777">
        <v>5600</v>
      </c>
      <c r="V251" s="1654">
        <f t="shared" si="61"/>
        <v>0</v>
      </c>
      <c r="W251" s="1653">
        <v>0</v>
      </c>
      <c r="X251" s="1653">
        <v>0</v>
      </c>
      <c r="Y251" s="1653">
        <v>0</v>
      </c>
      <c r="Z251" s="1681" t="s">
        <v>1761</v>
      </c>
      <c r="AA251" s="1659" t="s">
        <v>1809</v>
      </c>
      <c r="AB251" s="1597"/>
      <c r="AC251" s="1597"/>
      <c r="AD251" s="1597"/>
      <c r="AE251" s="1597"/>
      <c r="AF251" s="1598"/>
      <c r="AG251" s="1576">
        <f t="shared" si="42"/>
        <v>0</v>
      </c>
      <c r="AH251" s="1576"/>
    </row>
    <row r="252" spans="2:34" ht="35.5" customHeight="1">
      <c r="B252" s="1660"/>
      <c r="C252" s="1583" t="s">
        <v>2255</v>
      </c>
      <c r="D252" s="1583" t="s">
        <v>2256</v>
      </c>
      <c r="E252" s="1661">
        <v>30</v>
      </c>
      <c r="F252" s="1662">
        <v>4930</v>
      </c>
      <c r="G252" s="1662">
        <f t="shared" si="59"/>
        <v>4930</v>
      </c>
      <c r="H252" s="1662">
        <v>4930</v>
      </c>
      <c r="I252" s="1662">
        <v>0</v>
      </c>
      <c r="J252" s="1662">
        <v>0</v>
      </c>
      <c r="K252" s="1662"/>
      <c r="L252" s="1663"/>
      <c r="M252" s="1664">
        <v>20554</v>
      </c>
      <c r="N252" s="1665">
        <v>38030</v>
      </c>
      <c r="O252" s="1663" t="s">
        <v>2257</v>
      </c>
      <c r="P252" s="1783">
        <v>27453</v>
      </c>
      <c r="Q252" s="1383" t="s">
        <v>2258</v>
      </c>
      <c r="R252" s="1662">
        <f t="shared" si="60"/>
        <v>4930</v>
      </c>
      <c r="S252" s="1782">
        <v>4930</v>
      </c>
      <c r="T252" s="1782">
        <v>0</v>
      </c>
      <c r="U252" s="1782">
        <v>0</v>
      </c>
      <c r="V252" s="1662">
        <f t="shared" si="61"/>
        <v>0</v>
      </c>
      <c r="W252" s="1782">
        <v>0</v>
      </c>
      <c r="X252" s="1782">
        <v>0</v>
      </c>
      <c r="Y252" s="1782">
        <v>0</v>
      </c>
      <c r="Z252" s="1383" t="s">
        <v>1757</v>
      </c>
      <c r="AA252" s="1659">
        <v>4</v>
      </c>
      <c r="AB252" s="1597"/>
      <c r="AC252" s="1597"/>
      <c r="AD252" s="1597"/>
      <c r="AE252" s="1597"/>
      <c r="AF252" s="1598"/>
      <c r="AG252" s="1576">
        <f t="shared" si="42"/>
        <v>0</v>
      </c>
      <c r="AH252" s="1576"/>
    </row>
    <row r="253" spans="2:34" ht="35.5" customHeight="1">
      <c r="B253" s="1660"/>
      <c r="C253" s="1583" t="s">
        <v>2259</v>
      </c>
      <c r="D253" s="1583" t="s">
        <v>2260</v>
      </c>
      <c r="E253" s="1661">
        <v>40</v>
      </c>
      <c r="F253" s="1662">
        <v>12000</v>
      </c>
      <c r="G253" s="1662">
        <f t="shared" si="59"/>
        <v>12000</v>
      </c>
      <c r="H253" s="1662">
        <v>6630</v>
      </c>
      <c r="I253" s="1662">
        <v>670</v>
      </c>
      <c r="J253" s="1662">
        <v>4700</v>
      </c>
      <c r="K253" s="1662"/>
      <c r="L253" s="1663"/>
      <c r="M253" s="1664">
        <v>22573</v>
      </c>
      <c r="N253" s="1665">
        <v>36448</v>
      </c>
      <c r="O253" s="1663" t="s">
        <v>2261</v>
      </c>
      <c r="P253" s="1783">
        <v>33876</v>
      </c>
      <c r="Q253" s="1383" t="s">
        <v>2262</v>
      </c>
      <c r="R253" s="1662">
        <f t="shared" si="60"/>
        <v>7230</v>
      </c>
      <c r="S253" s="1782">
        <v>2820</v>
      </c>
      <c r="T253" s="1782">
        <v>670</v>
      </c>
      <c r="U253" s="1782">
        <v>3740</v>
      </c>
      <c r="V253" s="1662">
        <f t="shared" si="61"/>
        <v>4770</v>
      </c>
      <c r="W253" s="1782">
        <v>3810</v>
      </c>
      <c r="X253" s="1782">
        <v>0</v>
      </c>
      <c r="Y253" s="1782">
        <v>960</v>
      </c>
      <c r="Z253" s="1383" t="s">
        <v>1761</v>
      </c>
      <c r="AA253" s="1659">
        <v>4</v>
      </c>
      <c r="AB253" s="1597"/>
      <c r="AC253" s="1597"/>
      <c r="AD253" s="1597"/>
      <c r="AE253" s="1597"/>
      <c r="AF253" s="1598"/>
      <c r="AG253" s="1576" t="str">
        <f t="shared" si="42"/>
        <v/>
      </c>
      <c r="AH253" s="1576"/>
    </row>
    <row r="254" spans="2:34" ht="35.5" customHeight="1">
      <c r="B254" s="1660"/>
      <c r="C254" s="1583" t="s">
        <v>1813</v>
      </c>
      <c r="D254" s="1583" t="s">
        <v>2263</v>
      </c>
      <c r="E254" s="1661">
        <v>22</v>
      </c>
      <c r="F254" s="1662">
        <v>1890</v>
      </c>
      <c r="G254" s="1662">
        <f t="shared" si="59"/>
        <v>1890</v>
      </c>
      <c r="H254" s="1662">
        <v>1890</v>
      </c>
      <c r="I254" s="1662">
        <v>0</v>
      </c>
      <c r="J254" s="1662">
        <v>0</v>
      </c>
      <c r="K254" s="1662"/>
      <c r="L254" s="1663"/>
      <c r="M254" s="1664">
        <v>22573</v>
      </c>
      <c r="N254" s="1665">
        <v>38030</v>
      </c>
      <c r="O254" s="1663" t="s">
        <v>2257</v>
      </c>
      <c r="P254" s="1783">
        <v>38030</v>
      </c>
      <c r="Q254" s="1383" t="s">
        <v>2257</v>
      </c>
      <c r="R254" s="1662">
        <f t="shared" si="60"/>
        <v>1510</v>
      </c>
      <c r="S254" s="1782">
        <v>1510</v>
      </c>
      <c r="T254" s="1782">
        <v>0</v>
      </c>
      <c r="U254" s="1782">
        <v>0</v>
      </c>
      <c r="V254" s="1662">
        <f t="shared" si="61"/>
        <v>0</v>
      </c>
      <c r="W254" s="1782">
        <v>0</v>
      </c>
      <c r="X254" s="1782">
        <v>0</v>
      </c>
      <c r="Y254" s="1782">
        <v>0</v>
      </c>
      <c r="Z254" s="1383" t="s">
        <v>1757</v>
      </c>
      <c r="AA254" s="1659">
        <v>4</v>
      </c>
      <c r="AB254" s="1597"/>
      <c r="AC254" s="1597"/>
      <c r="AD254" s="1597"/>
      <c r="AE254" s="1597"/>
      <c r="AF254" s="1598"/>
      <c r="AG254" s="1576" t="str">
        <f t="shared" si="42"/>
        <v/>
      </c>
      <c r="AH254" s="1576"/>
    </row>
    <row r="255" spans="2:34" ht="35.5" customHeight="1">
      <c r="B255" s="1660"/>
      <c r="C255" s="1583" t="s">
        <v>2264</v>
      </c>
      <c r="D255" s="1583" t="s">
        <v>2265</v>
      </c>
      <c r="E255" s="1661">
        <v>22</v>
      </c>
      <c r="F255" s="1662">
        <v>4190</v>
      </c>
      <c r="G255" s="1662">
        <f t="shared" si="59"/>
        <v>4190</v>
      </c>
      <c r="H255" s="1662">
        <v>4190</v>
      </c>
      <c r="I255" s="1662">
        <v>0</v>
      </c>
      <c r="J255" s="1662">
        <v>0</v>
      </c>
      <c r="K255" s="1662">
        <v>8500</v>
      </c>
      <c r="L255" s="1672" t="s">
        <v>2266</v>
      </c>
      <c r="M255" s="1664">
        <v>22573</v>
      </c>
      <c r="N255" s="1665">
        <v>36448</v>
      </c>
      <c r="O255" s="1663" t="s">
        <v>2261</v>
      </c>
      <c r="P255" s="1783">
        <v>27453</v>
      </c>
      <c r="Q255" s="1383" t="s">
        <v>2258</v>
      </c>
      <c r="R255" s="1662">
        <f t="shared" si="60"/>
        <v>3460</v>
      </c>
      <c r="S255" s="1782">
        <v>3460</v>
      </c>
      <c r="T255" s="1782">
        <v>0</v>
      </c>
      <c r="U255" s="1782">
        <v>0</v>
      </c>
      <c r="V255" s="1662">
        <f t="shared" si="61"/>
        <v>370</v>
      </c>
      <c r="W255" s="1782">
        <v>370</v>
      </c>
      <c r="X255" s="1782">
        <v>0</v>
      </c>
      <c r="Y255" s="1782">
        <v>0</v>
      </c>
      <c r="Z255" s="1383" t="s">
        <v>1791</v>
      </c>
      <c r="AA255" s="1659">
        <v>4</v>
      </c>
      <c r="AB255" s="1597"/>
      <c r="AC255" s="1597"/>
      <c r="AD255" s="1597"/>
      <c r="AE255" s="1597"/>
      <c r="AF255" s="1598"/>
      <c r="AG255" s="1576" t="str">
        <f t="shared" si="42"/>
        <v/>
      </c>
      <c r="AH255" s="1576"/>
    </row>
    <row r="256" spans="2:34" ht="35.5" customHeight="1">
      <c r="B256" s="1660"/>
      <c r="C256" s="1583" t="s">
        <v>2267</v>
      </c>
      <c r="D256" s="1583" t="s">
        <v>2268</v>
      </c>
      <c r="E256" s="1661">
        <v>22</v>
      </c>
      <c r="F256" s="1662">
        <v>470</v>
      </c>
      <c r="G256" s="1662">
        <f t="shared" si="59"/>
        <v>470</v>
      </c>
      <c r="H256" s="1662">
        <v>180</v>
      </c>
      <c r="I256" s="1662">
        <v>290</v>
      </c>
      <c r="J256" s="1662">
        <v>0</v>
      </c>
      <c r="K256" s="1662"/>
      <c r="L256" s="1681"/>
      <c r="M256" s="1664">
        <v>22573</v>
      </c>
      <c r="N256" s="1665">
        <v>38030</v>
      </c>
      <c r="O256" s="1663" t="s">
        <v>2257</v>
      </c>
      <c r="P256" s="1783">
        <v>27453</v>
      </c>
      <c r="Q256" s="1383" t="s">
        <v>2258</v>
      </c>
      <c r="R256" s="1662">
        <f t="shared" si="60"/>
        <v>470</v>
      </c>
      <c r="S256" s="1782">
        <v>180</v>
      </c>
      <c r="T256" s="1782">
        <v>290</v>
      </c>
      <c r="U256" s="1782">
        <v>0</v>
      </c>
      <c r="V256" s="1662">
        <f t="shared" si="61"/>
        <v>0</v>
      </c>
      <c r="W256" s="1782">
        <v>0</v>
      </c>
      <c r="X256" s="1782">
        <v>0</v>
      </c>
      <c r="Y256" s="1782">
        <v>0</v>
      </c>
      <c r="Z256" s="1383" t="s">
        <v>1896</v>
      </c>
      <c r="AA256" s="1659">
        <v>2</v>
      </c>
      <c r="AB256" s="1597"/>
      <c r="AC256" s="1597"/>
      <c r="AD256" s="1597"/>
      <c r="AE256" s="1597"/>
      <c r="AF256" s="1598"/>
      <c r="AG256" s="1576">
        <f t="shared" si="42"/>
        <v>0</v>
      </c>
      <c r="AH256" s="1576"/>
    </row>
    <row r="257" spans="2:34" ht="35.5" customHeight="1">
      <c r="B257" s="1660"/>
      <c r="C257" s="1583" t="s">
        <v>2269</v>
      </c>
      <c r="D257" s="1583" t="s">
        <v>2270</v>
      </c>
      <c r="E257" s="1661">
        <v>21</v>
      </c>
      <c r="F257" s="1662">
        <v>13280</v>
      </c>
      <c r="G257" s="1662">
        <f t="shared" si="59"/>
        <v>6000</v>
      </c>
      <c r="H257" s="1662">
        <v>1920</v>
      </c>
      <c r="I257" s="1662">
        <v>70</v>
      </c>
      <c r="J257" s="1662">
        <v>4010</v>
      </c>
      <c r="K257" s="1662"/>
      <c r="L257" s="1663"/>
      <c r="M257" s="1664">
        <v>27352</v>
      </c>
      <c r="N257" s="1665">
        <v>38030</v>
      </c>
      <c r="O257" s="1663" t="s">
        <v>2257</v>
      </c>
      <c r="P257" s="1783">
        <v>38030</v>
      </c>
      <c r="Q257" s="1383" t="s">
        <v>2257</v>
      </c>
      <c r="R257" s="1662">
        <f t="shared" si="60"/>
        <v>6000</v>
      </c>
      <c r="S257" s="1782">
        <v>1920</v>
      </c>
      <c r="T257" s="1782">
        <v>70</v>
      </c>
      <c r="U257" s="1782">
        <v>4010</v>
      </c>
      <c r="V257" s="1662">
        <f t="shared" si="61"/>
        <v>0</v>
      </c>
      <c r="W257" s="1782">
        <v>0</v>
      </c>
      <c r="X257" s="1782">
        <v>0</v>
      </c>
      <c r="Y257" s="1782">
        <v>0</v>
      </c>
      <c r="Z257" s="1383" t="s">
        <v>1761</v>
      </c>
      <c r="AA257" s="1659">
        <v>4</v>
      </c>
      <c r="AB257" s="1597"/>
      <c r="AC257" s="1597"/>
      <c r="AD257" s="1597"/>
      <c r="AE257" s="1597"/>
      <c r="AF257" s="1598"/>
      <c r="AG257" s="1576">
        <f t="shared" si="42"/>
        <v>0</v>
      </c>
      <c r="AH257" s="1576"/>
    </row>
    <row r="258" spans="2:34" ht="35.5" customHeight="1">
      <c r="B258" s="1164"/>
      <c r="C258" s="1583" t="s">
        <v>2271</v>
      </c>
      <c r="D258" s="1583" t="s">
        <v>2272</v>
      </c>
      <c r="E258" s="1661">
        <v>26</v>
      </c>
      <c r="F258" s="1662">
        <v>3540</v>
      </c>
      <c r="G258" s="1662">
        <f t="shared" si="59"/>
        <v>3540</v>
      </c>
      <c r="H258" s="1662">
        <v>3080</v>
      </c>
      <c r="I258" s="1662">
        <v>460</v>
      </c>
      <c r="J258" s="1662">
        <v>0</v>
      </c>
      <c r="K258" s="1662"/>
      <c r="L258" s="1663"/>
      <c r="M258" s="1664">
        <v>22573</v>
      </c>
      <c r="N258" s="1665">
        <v>38030</v>
      </c>
      <c r="O258" s="1663" t="s">
        <v>2257</v>
      </c>
      <c r="P258" s="1783">
        <v>38030</v>
      </c>
      <c r="Q258" s="1383" t="s">
        <v>2257</v>
      </c>
      <c r="R258" s="1662">
        <f t="shared" si="60"/>
        <v>2620</v>
      </c>
      <c r="S258" s="1782">
        <v>2160</v>
      </c>
      <c r="T258" s="1782">
        <v>460</v>
      </c>
      <c r="U258" s="1782">
        <v>0</v>
      </c>
      <c r="V258" s="1662">
        <f t="shared" si="61"/>
        <v>920</v>
      </c>
      <c r="W258" s="1782">
        <v>920</v>
      </c>
      <c r="X258" s="1782">
        <v>0</v>
      </c>
      <c r="Y258" s="1782">
        <v>0</v>
      </c>
      <c r="Z258" s="1383" t="s">
        <v>1791</v>
      </c>
      <c r="AA258" s="1659">
        <v>4</v>
      </c>
      <c r="AB258" s="1597"/>
      <c r="AC258" s="1597"/>
      <c r="AD258" s="1597"/>
      <c r="AE258" s="1597"/>
      <c r="AF258" s="1598"/>
      <c r="AG258" s="1576" t="str">
        <f t="shared" si="42"/>
        <v/>
      </c>
      <c r="AH258" s="1576"/>
    </row>
    <row r="259" spans="2:34" ht="35.5" customHeight="1">
      <c r="B259" s="1651" t="s">
        <v>278</v>
      </c>
      <c r="C259" s="1583" t="s">
        <v>2273</v>
      </c>
      <c r="D259" s="1583" t="s">
        <v>2274</v>
      </c>
      <c r="E259" s="1661">
        <v>20</v>
      </c>
      <c r="F259" s="1662">
        <v>2300</v>
      </c>
      <c r="G259" s="1662">
        <f t="shared" si="59"/>
        <v>2300</v>
      </c>
      <c r="H259" s="1662">
        <v>0</v>
      </c>
      <c r="I259" s="1662">
        <v>0</v>
      </c>
      <c r="J259" s="1662">
        <v>2300</v>
      </c>
      <c r="K259" s="1662"/>
      <c r="L259" s="1663"/>
      <c r="M259" s="1664">
        <v>22573</v>
      </c>
      <c r="N259" s="1665">
        <v>38030</v>
      </c>
      <c r="O259" s="1663" t="s">
        <v>2257</v>
      </c>
      <c r="P259" s="1783">
        <v>27453</v>
      </c>
      <c r="Q259" s="1383" t="s">
        <v>2258</v>
      </c>
      <c r="R259" s="1662">
        <f t="shared" si="60"/>
        <v>0</v>
      </c>
      <c r="S259" s="1782">
        <v>0</v>
      </c>
      <c r="T259" s="1782">
        <v>0</v>
      </c>
      <c r="U259" s="1782">
        <v>0</v>
      </c>
      <c r="V259" s="1662">
        <f t="shared" si="61"/>
        <v>0</v>
      </c>
      <c r="W259" s="1782">
        <v>0</v>
      </c>
      <c r="X259" s="1782">
        <v>0</v>
      </c>
      <c r="Y259" s="1782">
        <v>0</v>
      </c>
      <c r="Z259" s="1383" t="s">
        <v>1757</v>
      </c>
      <c r="AA259" s="1659">
        <v>2</v>
      </c>
      <c r="AB259" s="1597"/>
      <c r="AC259" s="1597"/>
      <c r="AD259" s="1597"/>
      <c r="AE259" s="1597"/>
      <c r="AF259" s="1598"/>
      <c r="AG259" s="1576" t="str">
        <f t="shared" si="42"/>
        <v/>
      </c>
      <c r="AH259" s="1576"/>
    </row>
    <row r="260" spans="2:34" ht="35.5" customHeight="1">
      <c r="B260" s="1660"/>
      <c r="C260" s="1583" t="s">
        <v>2275</v>
      </c>
      <c r="D260" s="1583" t="s">
        <v>2276</v>
      </c>
      <c r="E260" s="1661">
        <v>18</v>
      </c>
      <c r="F260" s="1662">
        <v>4550</v>
      </c>
      <c r="G260" s="1662">
        <f t="shared" si="59"/>
        <v>4550</v>
      </c>
      <c r="H260" s="1662">
        <v>2240</v>
      </c>
      <c r="I260" s="1662">
        <v>0</v>
      </c>
      <c r="J260" s="1662">
        <v>2310</v>
      </c>
      <c r="K260" s="1662"/>
      <c r="L260" s="1663"/>
      <c r="M260" s="1664">
        <v>22573</v>
      </c>
      <c r="N260" s="1665">
        <v>38030</v>
      </c>
      <c r="O260" s="1663" t="s">
        <v>2257</v>
      </c>
      <c r="P260" s="1783">
        <v>27453</v>
      </c>
      <c r="Q260" s="1383" t="s">
        <v>2258</v>
      </c>
      <c r="R260" s="1662">
        <f t="shared" si="60"/>
        <v>1790</v>
      </c>
      <c r="S260" s="1782">
        <v>1720</v>
      </c>
      <c r="T260" s="1782">
        <v>0</v>
      </c>
      <c r="U260" s="1782">
        <v>70</v>
      </c>
      <c r="V260" s="1662">
        <f t="shared" si="61"/>
        <v>2740</v>
      </c>
      <c r="W260" s="1782">
        <v>520</v>
      </c>
      <c r="X260" s="1782">
        <v>0</v>
      </c>
      <c r="Y260" s="1782">
        <v>2220</v>
      </c>
      <c r="Z260" s="1383" t="s">
        <v>1757</v>
      </c>
      <c r="AA260" s="1659">
        <v>2</v>
      </c>
      <c r="AB260" s="1597"/>
      <c r="AC260" s="1597"/>
      <c r="AD260" s="1597"/>
      <c r="AE260" s="1597"/>
      <c r="AF260" s="1598"/>
      <c r="AG260" s="1576" t="str">
        <f t="shared" si="42"/>
        <v/>
      </c>
      <c r="AH260" s="1576"/>
    </row>
    <row r="261" spans="2:34" ht="35.5" customHeight="1">
      <c r="B261" s="1660"/>
      <c r="C261" s="1583" t="s">
        <v>2015</v>
      </c>
      <c r="D261" s="1583" t="s">
        <v>2277</v>
      </c>
      <c r="E261" s="1661">
        <v>18</v>
      </c>
      <c r="F261" s="1662">
        <v>9870</v>
      </c>
      <c r="G261" s="1662">
        <f t="shared" si="59"/>
        <v>9870</v>
      </c>
      <c r="H261" s="1662">
        <v>9690</v>
      </c>
      <c r="I261" s="1662">
        <v>180</v>
      </c>
      <c r="J261" s="1662">
        <v>0</v>
      </c>
      <c r="K261" s="1662">
        <v>1200</v>
      </c>
      <c r="L261" s="1663" t="s">
        <v>2278</v>
      </c>
      <c r="M261" s="1664">
        <v>22573</v>
      </c>
      <c r="N261" s="1665">
        <v>40998</v>
      </c>
      <c r="O261" s="1663" t="s">
        <v>2279</v>
      </c>
      <c r="P261" s="1783">
        <v>27453</v>
      </c>
      <c r="Q261" s="1383" t="s">
        <v>2258</v>
      </c>
      <c r="R261" s="1662">
        <f t="shared" si="60"/>
        <v>950</v>
      </c>
      <c r="S261" s="1782">
        <v>950</v>
      </c>
      <c r="T261" s="1782">
        <v>0</v>
      </c>
      <c r="U261" s="1782">
        <v>0</v>
      </c>
      <c r="V261" s="1662">
        <f t="shared" si="61"/>
        <v>1060</v>
      </c>
      <c r="W261" s="1782">
        <v>970</v>
      </c>
      <c r="X261" s="1782">
        <v>90</v>
      </c>
      <c r="Y261" s="1782">
        <v>0</v>
      </c>
      <c r="Z261" s="1383" t="s">
        <v>2280</v>
      </c>
      <c r="AA261" s="1659">
        <v>2</v>
      </c>
      <c r="AB261" s="1597"/>
      <c r="AC261" s="1597"/>
      <c r="AD261" s="1597"/>
      <c r="AE261" s="1597"/>
      <c r="AF261" s="1598"/>
      <c r="AG261" s="1576" t="str">
        <f t="shared" si="42"/>
        <v/>
      </c>
      <c r="AH261" s="1576"/>
    </row>
    <row r="262" spans="2:34" ht="35.5" customHeight="1">
      <c r="B262" s="1660"/>
      <c r="C262" s="1583" t="s">
        <v>2071</v>
      </c>
      <c r="D262" s="1583" t="s">
        <v>2281</v>
      </c>
      <c r="E262" s="1661">
        <v>16</v>
      </c>
      <c r="F262" s="1662">
        <v>10300</v>
      </c>
      <c r="G262" s="1662">
        <f t="shared" si="59"/>
        <v>10300</v>
      </c>
      <c r="H262" s="1662">
        <v>9820</v>
      </c>
      <c r="I262" s="1662">
        <v>210</v>
      </c>
      <c r="J262" s="1662">
        <v>270</v>
      </c>
      <c r="K262" s="1662"/>
      <c r="L262" s="1663"/>
      <c r="M262" s="1664">
        <v>20554</v>
      </c>
      <c r="N262" s="1665">
        <v>38030</v>
      </c>
      <c r="O262" s="1663" t="s">
        <v>2257</v>
      </c>
      <c r="P262" s="1783">
        <v>38030</v>
      </c>
      <c r="Q262" s="1383" t="s">
        <v>2257</v>
      </c>
      <c r="R262" s="1662">
        <f t="shared" si="60"/>
        <v>2750</v>
      </c>
      <c r="S262" s="1782">
        <v>2540</v>
      </c>
      <c r="T262" s="1782">
        <v>210</v>
      </c>
      <c r="U262" s="1782">
        <v>0</v>
      </c>
      <c r="V262" s="1662">
        <f t="shared" si="61"/>
        <v>7240</v>
      </c>
      <c r="W262" s="1782">
        <v>7130</v>
      </c>
      <c r="X262" s="1782">
        <v>0</v>
      </c>
      <c r="Y262" s="1782">
        <v>110</v>
      </c>
      <c r="Z262" s="1383" t="s">
        <v>1761</v>
      </c>
      <c r="AA262" s="1659">
        <v>2</v>
      </c>
      <c r="AB262" s="1597"/>
      <c r="AC262" s="1597"/>
      <c r="AD262" s="1597"/>
      <c r="AE262" s="1597"/>
      <c r="AF262" s="1598"/>
      <c r="AG262" s="1576" t="str">
        <f t="shared" ref="AG262:AG325" si="62">IF(G262=R262,$AF$2,"")</f>
        <v/>
      </c>
      <c r="AH262" s="1576"/>
    </row>
    <row r="263" spans="2:34" ht="35.5" customHeight="1">
      <c r="B263" s="1660"/>
      <c r="C263" s="1583" t="s">
        <v>2282</v>
      </c>
      <c r="D263" s="1583" t="s">
        <v>2283</v>
      </c>
      <c r="E263" s="1661">
        <v>12</v>
      </c>
      <c r="F263" s="1662">
        <v>15050</v>
      </c>
      <c r="G263" s="1662">
        <f t="shared" si="59"/>
        <v>7830</v>
      </c>
      <c r="H263" s="1662">
        <v>6390</v>
      </c>
      <c r="I263" s="1662">
        <v>1440</v>
      </c>
      <c r="J263" s="1662">
        <v>0</v>
      </c>
      <c r="K263" s="1662"/>
      <c r="L263" s="1663"/>
      <c r="M263" s="1664">
        <v>20669</v>
      </c>
      <c r="N263" s="1665">
        <v>40998</v>
      </c>
      <c r="O263" s="1663" t="s">
        <v>2284</v>
      </c>
      <c r="P263" s="1783">
        <v>27765</v>
      </c>
      <c r="Q263" s="1383" t="s">
        <v>2285</v>
      </c>
      <c r="R263" s="1662">
        <f t="shared" si="60"/>
        <v>5920</v>
      </c>
      <c r="S263" s="1782">
        <v>5770</v>
      </c>
      <c r="T263" s="1782">
        <v>150</v>
      </c>
      <c r="U263" s="1782">
        <v>0</v>
      </c>
      <c r="V263" s="1662">
        <f t="shared" si="61"/>
        <v>1910</v>
      </c>
      <c r="W263" s="1782">
        <v>620</v>
      </c>
      <c r="X263" s="1782">
        <v>1290</v>
      </c>
      <c r="Y263" s="1782">
        <v>0</v>
      </c>
      <c r="Z263" s="1383" t="s">
        <v>1761</v>
      </c>
      <c r="AA263" s="1659">
        <v>2</v>
      </c>
      <c r="AB263" s="1597"/>
      <c r="AC263" s="1597"/>
      <c r="AD263" s="1597"/>
      <c r="AE263" s="1597"/>
      <c r="AF263" s="1598"/>
      <c r="AG263" s="1576" t="str">
        <f t="shared" si="62"/>
        <v/>
      </c>
      <c r="AH263" s="1576"/>
    </row>
    <row r="264" spans="2:34" ht="35.5" customHeight="1">
      <c r="B264" s="1660"/>
      <c r="C264" s="1583" t="s">
        <v>2286</v>
      </c>
      <c r="D264" s="1583" t="s">
        <v>2287</v>
      </c>
      <c r="E264" s="1661">
        <v>16</v>
      </c>
      <c r="F264" s="1662">
        <v>8670</v>
      </c>
      <c r="G264" s="1662">
        <f t="shared" si="59"/>
        <v>8670</v>
      </c>
      <c r="H264" s="1662">
        <v>3860</v>
      </c>
      <c r="I264" s="1662">
        <v>3260</v>
      </c>
      <c r="J264" s="1662">
        <v>1550</v>
      </c>
      <c r="K264" s="1662"/>
      <c r="L264" s="1663"/>
      <c r="M264" s="1664">
        <v>20669</v>
      </c>
      <c r="N264" s="1665">
        <v>40998</v>
      </c>
      <c r="O264" s="1663" t="s">
        <v>2284</v>
      </c>
      <c r="P264" s="1783">
        <v>27453</v>
      </c>
      <c r="Q264" s="1383" t="s">
        <v>2258</v>
      </c>
      <c r="R264" s="1662">
        <f t="shared" si="60"/>
        <v>5000</v>
      </c>
      <c r="S264" s="1782">
        <v>2630</v>
      </c>
      <c r="T264" s="1782">
        <v>2050</v>
      </c>
      <c r="U264" s="1782">
        <v>320</v>
      </c>
      <c r="V264" s="1662">
        <f t="shared" si="61"/>
        <v>2540</v>
      </c>
      <c r="W264" s="1782">
        <v>450</v>
      </c>
      <c r="X264" s="1782">
        <v>1090</v>
      </c>
      <c r="Y264" s="1782">
        <v>1000</v>
      </c>
      <c r="Z264" s="1383" t="s">
        <v>2280</v>
      </c>
      <c r="AA264" s="1659">
        <v>2</v>
      </c>
      <c r="AB264" s="1597"/>
      <c r="AC264" s="1597"/>
      <c r="AD264" s="1597"/>
      <c r="AE264" s="1597"/>
      <c r="AF264" s="1598"/>
      <c r="AG264" s="1576" t="str">
        <f t="shared" si="62"/>
        <v/>
      </c>
      <c r="AH264" s="1576"/>
    </row>
    <row r="265" spans="2:34" ht="35.5" customHeight="1">
      <c r="B265" s="1660"/>
      <c r="C265" s="1583" t="s">
        <v>2288</v>
      </c>
      <c r="D265" s="1583" t="s">
        <v>2289</v>
      </c>
      <c r="E265" s="1661">
        <v>16</v>
      </c>
      <c r="F265" s="1662">
        <v>8950</v>
      </c>
      <c r="G265" s="1662">
        <f t="shared" si="59"/>
        <v>8950</v>
      </c>
      <c r="H265" s="1662">
        <v>6590</v>
      </c>
      <c r="I265" s="1662">
        <v>350</v>
      </c>
      <c r="J265" s="1662">
        <v>2010</v>
      </c>
      <c r="K265" s="1662"/>
      <c r="L265" s="1663"/>
      <c r="M265" s="1664">
        <v>22573</v>
      </c>
      <c r="N265" s="1665">
        <v>40998</v>
      </c>
      <c r="O265" s="1663" t="s">
        <v>2290</v>
      </c>
      <c r="P265" s="1783">
        <v>27453</v>
      </c>
      <c r="Q265" s="1383" t="s">
        <v>2258</v>
      </c>
      <c r="R265" s="1662">
        <f t="shared" si="60"/>
        <v>4120</v>
      </c>
      <c r="S265" s="1782">
        <v>3300</v>
      </c>
      <c r="T265" s="1782">
        <v>0</v>
      </c>
      <c r="U265" s="1782">
        <v>820</v>
      </c>
      <c r="V265" s="1662">
        <f t="shared" si="61"/>
        <v>180</v>
      </c>
      <c r="W265" s="1782">
        <v>180</v>
      </c>
      <c r="X265" s="1782">
        <v>0</v>
      </c>
      <c r="Y265" s="1782">
        <v>0</v>
      </c>
      <c r="Z265" s="1383" t="s">
        <v>1757</v>
      </c>
      <c r="AA265" s="1659">
        <v>2</v>
      </c>
      <c r="AB265" s="1597"/>
      <c r="AC265" s="1597"/>
      <c r="AD265" s="1597"/>
      <c r="AE265" s="1597"/>
      <c r="AF265" s="1598"/>
      <c r="AG265" s="1576" t="str">
        <f t="shared" si="62"/>
        <v/>
      </c>
      <c r="AH265" s="1576"/>
    </row>
    <row r="266" spans="2:34" ht="35.5" customHeight="1">
      <c r="B266" s="1660"/>
      <c r="C266" s="1583" t="s">
        <v>2291</v>
      </c>
      <c r="D266" s="1583" t="s">
        <v>2292</v>
      </c>
      <c r="E266" s="1661">
        <v>16</v>
      </c>
      <c r="F266" s="1662">
        <v>1460</v>
      </c>
      <c r="G266" s="1662">
        <f t="shared" si="59"/>
        <v>1460</v>
      </c>
      <c r="H266" s="1662">
        <v>1460</v>
      </c>
      <c r="I266" s="1662">
        <v>0</v>
      </c>
      <c r="J266" s="1662">
        <v>0</v>
      </c>
      <c r="K266" s="1662"/>
      <c r="L266" s="1663"/>
      <c r="M266" s="1664">
        <v>22573</v>
      </c>
      <c r="N266" s="1665">
        <v>38030</v>
      </c>
      <c r="O266" s="1663" t="s">
        <v>2257</v>
      </c>
      <c r="P266" s="1783">
        <v>27453</v>
      </c>
      <c r="Q266" s="1383" t="s">
        <v>2258</v>
      </c>
      <c r="R266" s="1662">
        <f t="shared" si="60"/>
        <v>0</v>
      </c>
      <c r="S266" s="1782">
        <v>0</v>
      </c>
      <c r="T266" s="1782">
        <v>0</v>
      </c>
      <c r="U266" s="1782">
        <v>0</v>
      </c>
      <c r="V266" s="1662">
        <f t="shared" si="61"/>
        <v>70</v>
      </c>
      <c r="W266" s="1782">
        <v>70</v>
      </c>
      <c r="X266" s="1782">
        <v>0</v>
      </c>
      <c r="Y266" s="1782">
        <v>0</v>
      </c>
      <c r="Z266" s="1383" t="s">
        <v>2280</v>
      </c>
      <c r="AA266" s="1659">
        <v>2</v>
      </c>
      <c r="AB266" s="1597"/>
      <c r="AC266" s="1597"/>
      <c r="AD266" s="1597"/>
      <c r="AE266" s="1597"/>
      <c r="AF266" s="1598"/>
      <c r="AG266" s="1576" t="str">
        <f t="shared" si="62"/>
        <v/>
      </c>
      <c r="AH266" s="1576"/>
    </row>
    <row r="267" spans="2:34" ht="35.5" customHeight="1">
      <c r="B267" s="1660"/>
      <c r="C267" s="1583" t="s">
        <v>2293</v>
      </c>
      <c r="D267" s="1583" t="s">
        <v>2294</v>
      </c>
      <c r="E267" s="1661">
        <v>16</v>
      </c>
      <c r="F267" s="1662">
        <v>1800</v>
      </c>
      <c r="G267" s="1662">
        <f t="shared" si="59"/>
        <v>1800</v>
      </c>
      <c r="H267" s="1662">
        <v>0</v>
      </c>
      <c r="I267" s="1662">
        <v>400</v>
      </c>
      <c r="J267" s="1662">
        <v>1400</v>
      </c>
      <c r="K267" s="1662"/>
      <c r="L267" s="1663"/>
      <c r="M267" s="1664">
        <v>22573</v>
      </c>
      <c r="N267" s="1665">
        <v>40998</v>
      </c>
      <c r="O267" s="1663" t="s">
        <v>2290</v>
      </c>
      <c r="P267" s="1783">
        <v>27453</v>
      </c>
      <c r="Q267" s="1383" t="s">
        <v>2258</v>
      </c>
      <c r="R267" s="1662">
        <f t="shared" si="60"/>
        <v>50</v>
      </c>
      <c r="S267" s="1782">
        <v>0</v>
      </c>
      <c r="T267" s="1782">
        <v>50</v>
      </c>
      <c r="U267" s="1782">
        <v>0</v>
      </c>
      <c r="V267" s="1662">
        <f t="shared" si="61"/>
        <v>0</v>
      </c>
      <c r="W267" s="1782">
        <v>0</v>
      </c>
      <c r="X267" s="1782">
        <v>0</v>
      </c>
      <c r="Y267" s="1782">
        <v>0</v>
      </c>
      <c r="Z267" s="1383" t="s">
        <v>1757</v>
      </c>
      <c r="AA267" s="1659">
        <v>2</v>
      </c>
      <c r="AB267" s="1597"/>
      <c r="AC267" s="1597"/>
      <c r="AD267" s="1597"/>
      <c r="AE267" s="1597"/>
      <c r="AF267" s="1598"/>
      <c r="AG267" s="1576" t="str">
        <f t="shared" si="62"/>
        <v/>
      </c>
      <c r="AH267" s="1576"/>
    </row>
    <row r="268" spans="2:34" ht="35.5" customHeight="1">
      <c r="B268" s="1660"/>
      <c r="C268" s="1583" t="s">
        <v>2295</v>
      </c>
      <c r="D268" s="1583" t="s">
        <v>2296</v>
      </c>
      <c r="E268" s="1661">
        <v>16</v>
      </c>
      <c r="F268" s="1662">
        <v>2680</v>
      </c>
      <c r="G268" s="1662">
        <f t="shared" si="59"/>
        <v>2680</v>
      </c>
      <c r="H268" s="1662">
        <v>530</v>
      </c>
      <c r="I268" s="1662">
        <v>0</v>
      </c>
      <c r="J268" s="1662">
        <v>2150</v>
      </c>
      <c r="K268" s="1662"/>
      <c r="L268" s="1663"/>
      <c r="M268" s="1664">
        <v>22573</v>
      </c>
      <c r="N268" s="1665">
        <v>44957</v>
      </c>
      <c r="O268" s="1663" t="s">
        <v>2257</v>
      </c>
      <c r="P268" s="1783">
        <v>27453</v>
      </c>
      <c r="Q268" s="1383" t="s">
        <v>2258</v>
      </c>
      <c r="R268" s="1662">
        <f t="shared" si="60"/>
        <v>1450</v>
      </c>
      <c r="S268" s="1782">
        <v>190</v>
      </c>
      <c r="T268" s="1782">
        <v>0</v>
      </c>
      <c r="U268" s="1782">
        <v>1260</v>
      </c>
      <c r="V268" s="1662">
        <f t="shared" si="61"/>
        <v>430</v>
      </c>
      <c r="W268" s="1782">
        <v>240</v>
      </c>
      <c r="X268" s="1782">
        <v>0</v>
      </c>
      <c r="Y268" s="1782">
        <v>190</v>
      </c>
      <c r="Z268" s="1383" t="s">
        <v>2280</v>
      </c>
      <c r="AA268" s="1659">
        <v>2</v>
      </c>
      <c r="AB268" s="1597"/>
      <c r="AC268" s="1597"/>
      <c r="AD268" s="1597"/>
      <c r="AE268" s="1597"/>
      <c r="AF268" s="1598"/>
      <c r="AG268" s="1576" t="str">
        <f t="shared" si="62"/>
        <v/>
      </c>
      <c r="AH268" s="1576"/>
    </row>
    <row r="269" spans="2:34" ht="35.5" customHeight="1">
      <c r="B269" s="1660"/>
      <c r="C269" s="1583" t="s">
        <v>2297</v>
      </c>
      <c r="D269" s="1583" t="s">
        <v>2298</v>
      </c>
      <c r="E269" s="1661">
        <v>25</v>
      </c>
      <c r="F269" s="1662">
        <v>6100</v>
      </c>
      <c r="G269" s="1662">
        <f t="shared" si="59"/>
        <v>6100</v>
      </c>
      <c r="H269" s="1662">
        <v>4100</v>
      </c>
      <c r="I269" s="1662">
        <v>470</v>
      </c>
      <c r="J269" s="1662">
        <v>1530</v>
      </c>
      <c r="K269" s="1662"/>
      <c r="L269" s="1663"/>
      <c r="M269" s="1664">
        <v>22573</v>
      </c>
      <c r="N269" s="1665">
        <v>36861</v>
      </c>
      <c r="O269" s="1663" t="s">
        <v>2299</v>
      </c>
      <c r="P269" s="1665">
        <v>33505</v>
      </c>
      <c r="Q269" s="1383" t="s">
        <v>2300</v>
      </c>
      <c r="R269" s="1662">
        <f t="shared" si="60"/>
        <v>2530</v>
      </c>
      <c r="S269" s="1782">
        <v>2180</v>
      </c>
      <c r="T269" s="1782">
        <v>220</v>
      </c>
      <c r="U269" s="1782">
        <v>130</v>
      </c>
      <c r="V269" s="1662">
        <f t="shared" si="61"/>
        <v>790</v>
      </c>
      <c r="W269" s="1782">
        <v>790</v>
      </c>
      <c r="X269" s="1782">
        <v>0</v>
      </c>
      <c r="Y269" s="1782">
        <v>0</v>
      </c>
      <c r="Z269" s="1383" t="s">
        <v>1757</v>
      </c>
      <c r="AA269" s="1659">
        <v>4</v>
      </c>
      <c r="AB269" s="1597"/>
      <c r="AC269" s="1597"/>
      <c r="AD269" s="1597"/>
      <c r="AE269" s="1597"/>
      <c r="AF269" s="1598"/>
      <c r="AG269" s="1576" t="str">
        <f t="shared" si="62"/>
        <v/>
      </c>
      <c r="AH269" s="1576"/>
    </row>
    <row r="270" spans="2:34" ht="35.5" customHeight="1">
      <c r="B270" s="1660"/>
      <c r="C270" s="1583" t="s">
        <v>2301</v>
      </c>
      <c r="D270" s="1583" t="s">
        <v>2302</v>
      </c>
      <c r="E270" s="1661">
        <v>16</v>
      </c>
      <c r="F270" s="1662">
        <v>4370</v>
      </c>
      <c r="G270" s="1662">
        <f t="shared" si="59"/>
        <v>4370</v>
      </c>
      <c r="H270" s="1662">
        <v>3370</v>
      </c>
      <c r="I270" s="1662">
        <v>0</v>
      </c>
      <c r="J270" s="1662">
        <v>1000</v>
      </c>
      <c r="K270" s="1662">
        <v>7000</v>
      </c>
      <c r="L270" s="1663" t="s">
        <v>2303</v>
      </c>
      <c r="M270" s="1664">
        <v>20554</v>
      </c>
      <c r="N270" s="1665">
        <v>44649</v>
      </c>
      <c r="O270" s="1663" t="s">
        <v>2304</v>
      </c>
      <c r="P270" s="1783">
        <v>27453</v>
      </c>
      <c r="Q270" s="1383" t="s">
        <v>2258</v>
      </c>
      <c r="R270" s="1662">
        <f t="shared" si="60"/>
        <v>2090</v>
      </c>
      <c r="S270" s="1782">
        <v>1470</v>
      </c>
      <c r="T270" s="1782">
        <v>0</v>
      </c>
      <c r="U270" s="1782">
        <v>620</v>
      </c>
      <c r="V270" s="1662">
        <f t="shared" si="61"/>
        <v>450</v>
      </c>
      <c r="W270" s="1782">
        <v>450</v>
      </c>
      <c r="X270" s="1782">
        <v>0</v>
      </c>
      <c r="Y270" s="1782">
        <v>0</v>
      </c>
      <c r="Z270" s="1383" t="s">
        <v>1791</v>
      </c>
      <c r="AA270" s="1659">
        <v>2</v>
      </c>
      <c r="AB270" s="1597"/>
      <c r="AC270" s="1597"/>
      <c r="AD270" s="1597"/>
      <c r="AE270" s="1597"/>
      <c r="AF270" s="1598"/>
      <c r="AG270" s="1576" t="str">
        <f t="shared" si="62"/>
        <v/>
      </c>
      <c r="AH270" s="1576"/>
    </row>
    <row r="271" spans="2:34" ht="35.5" customHeight="1">
      <c r="B271" s="1660"/>
      <c r="C271" s="1583" t="s">
        <v>2305</v>
      </c>
      <c r="D271" s="1583" t="s">
        <v>2306</v>
      </c>
      <c r="E271" s="1661">
        <v>16</v>
      </c>
      <c r="F271" s="1662">
        <v>2740</v>
      </c>
      <c r="G271" s="1662">
        <f t="shared" si="59"/>
        <v>2740</v>
      </c>
      <c r="H271" s="1662">
        <v>2740</v>
      </c>
      <c r="I271" s="1662">
        <v>0</v>
      </c>
      <c r="J271" s="1662">
        <v>0</v>
      </c>
      <c r="K271" s="1662">
        <v>5500</v>
      </c>
      <c r="L271" s="1663" t="s">
        <v>2307</v>
      </c>
      <c r="M271" s="1664">
        <v>20554</v>
      </c>
      <c r="N271" s="1665">
        <v>40998</v>
      </c>
      <c r="O271" s="1663" t="s">
        <v>2290</v>
      </c>
      <c r="P271" s="1783">
        <v>27453</v>
      </c>
      <c r="Q271" s="1383" t="s">
        <v>2258</v>
      </c>
      <c r="R271" s="1662">
        <f t="shared" si="60"/>
        <v>1140</v>
      </c>
      <c r="S271" s="1782">
        <v>1140</v>
      </c>
      <c r="T271" s="1782">
        <v>0</v>
      </c>
      <c r="U271" s="1782">
        <v>0</v>
      </c>
      <c r="V271" s="1662">
        <f t="shared" si="61"/>
        <v>0</v>
      </c>
      <c r="W271" s="1782">
        <v>0</v>
      </c>
      <c r="X271" s="1782">
        <v>0</v>
      </c>
      <c r="Y271" s="1782">
        <v>0</v>
      </c>
      <c r="Z271" s="1383" t="s">
        <v>1757</v>
      </c>
      <c r="AA271" s="1659">
        <v>2</v>
      </c>
      <c r="AB271" s="1597"/>
      <c r="AC271" s="1597"/>
      <c r="AD271" s="1597"/>
      <c r="AE271" s="1597"/>
      <c r="AF271" s="1598"/>
      <c r="AG271" s="1576" t="str">
        <f t="shared" si="62"/>
        <v/>
      </c>
      <c r="AH271" s="1576"/>
    </row>
    <row r="272" spans="2:34" ht="35.5" customHeight="1">
      <c r="B272" s="1660"/>
      <c r="C272" s="1583" t="s">
        <v>2308</v>
      </c>
      <c r="D272" s="1583" t="s">
        <v>2309</v>
      </c>
      <c r="E272" s="1661">
        <v>16</v>
      </c>
      <c r="F272" s="1662">
        <v>1620</v>
      </c>
      <c r="G272" s="1662">
        <f t="shared" si="59"/>
        <v>1620</v>
      </c>
      <c r="H272" s="1662">
        <v>1620</v>
      </c>
      <c r="I272" s="1662">
        <v>0</v>
      </c>
      <c r="J272" s="1662">
        <v>0</v>
      </c>
      <c r="K272" s="1662"/>
      <c r="L272" s="1663"/>
      <c r="M272" s="1664">
        <v>22573</v>
      </c>
      <c r="N272" s="1665">
        <v>38030</v>
      </c>
      <c r="O272" s="1663" t="s">
        <v>2257</v>
      </c>
      <c r="P272" s="1783">
        <v>27453</v>
      </c>
      <c r="Q272" s="1383" t="s">
        <v>2258</v>
      </c>
      <c r="R272" s="1662">
        <f t="shared" si="60"/>
        <v>40</v>
      </c>
      <c r="S272" s="1782">
        <v>40</v>
      </c>
      <c r="T272" s="1782">
        <v>0</v>
      </c>
      <c r="U272" s="1782">
        <v>0</v>
      </c>
      <c r="V272" s="1662">
        <f t="shared" si="61"/>
        <v>0</v>
      </c>
      <c r="W272" s="1782">
        <v>0</v>
      </c>
      <c r="X272" s="1782">
        <v>0</v>
      </c>
      <c r="Y272" s="1782">
        <v>0</v>
      </c>
      <c r="Z272" s="1383" t="s">
        <v>1757</v>
      </c>
      <c r="AA272" s="1659">
        <v>2</v>
      </c>
      <c r="AB272" s="1597"/>
      <c r="AC272" s="1597"/>
      <c r="AD272" s="1597"/>
      <c r="AE272" s="1597"/>
      <c r="AF272" s="1598"/>
      <c r="AG272" s="1576" t="str">
        <f t="shared" si="62"/>
        <v/>
      </c>
      <c r="AH272" s="1576"/>
    </row>
    <row r="273" spans="2:34" ht="35.5" customHeight="1">
      <c r="B273" s="1660"/>
      <c r="C273" s="1583" t="s">
        <v>2310</v>
      </c>
      <c r="D273" s="1583" t="s">
        <v>2311</v>
      </c>
      <c r="E273" s="1661">
        <v>16</v>
      </c>
      <c r="F273" s="1662">
        <v>510</v>
      </c>
      <c r="G273" s="1662">
        <f t="shared" si="59"/>
        <v>510</v>
      </c>
      <c r="H273" s="1662">
        <v>510</v>
      </c>
      <c r="I273" s="1662">
        <v>0</v>
      </c>
      <c r="J273" s="1662">
        <v>0</v>
      </c>
      <c r="K273" s="1662"/>
      <c r="L273" s="1663"/>
      <c r="M273" s="1664">
        <v>22573</v>
      </c>
      <c r="N273" s="1665">
        <v>44957</v>
      </c>
      <c r="O273" s="1663" t="s">
        <v>2312</v>
      </c>
      <c r="P273" s="1783">
        <v>27453</v>
      </c>
      <c r="Q273" s="1383" t="s">
        <v>2258</v>
      </c>
      <c r="R273" s="1662">
        <f t="shared" si="60"/>
        <v>0</v>
      </c>
      <c r="S273" s="1782">
        <v>0</v>
      </c>
      <c r="T273" s="1782">
        <v>0</v>
      </c>
      <c r="U273" s="1782">
        <v>0</v>
      </c>
      <c r="V273" s="1662">
        <f t="shared" si="61"/>
        <v>0</v>
      </c>
      <c r="W273" s="1782">
        <v>0</v>
      </c>
      <c r="X273" s="1782">
        <v>0</v>
      </c>
      <c r="Y273" s="1782">
        <v>0</v>
      </c>
      <c r="Z273" s="1383" t="s">
        <v>1757</v>
      </c>
      <c r="AA273" s="1659">
        <v>2</v>
      </c>
      <c r="AB273" s="1597"/>
      <c r="AC273" s="1597"/>
      <c r="AD273" s="1597"/>
      <c r="AE273" s="1597"/>
      <c r="AF273" s="1598"/>
      <c r="AG273" s="1576" t="str">
        <f t="shared" si="62"/>
        <v/>
      </c>
      <c r="AH273" s="1576"/>
    </row>
    <row r="274" spans="2:34" ht="35.5" customHeight="1">
      <c r="B274" s="1660"/>
      <c r="C274" s="1583" t="s">
        <v>2313</v>
      </c>
      <c r="D274" s="1583" t="s">
        <v>2314</v>
      </c>
      <c r="E274" s="1661">
        <v>15</v>
      </c>
      <c r="F274" s="1662">
        <v>890</v>
      </c>
      <c r="G274" s="1662">
        <f t="shared" si="59"/>
        <v>890</v>
      </c>
      <c r="H274" s="1662">
        <v>890</v>
      </c>
      <c r="I274" s="1662">
        <v>0</v>
      </c>
      <c r="J274" s="1662">
        <v>0</v>
      </c>
      <c r="K274" s="1662"/>
      <c r="L274" s="1663"/>
      <c r="M274" s="1664">
        <v>20669</v>
      </c>
      <c r="N274" s="1665">
        <v>40998</v>
      </c>
      <c r="O274" s="1663" t="s">
        <v>2284</v>
      </c>
      <c r="P274" s="1783">
        <v>27454</v>
      </c>
      <c r="Q274" s="1383" t="s">
        <v>1866</v>
      </c>
      <c r="R274" s="1662">
        <f t="shared" si="60"/>
        <v>890</v>
      </c>
      <c r="S274" s="1782">
        <v>890</v>
      </c>
      <c r="T274" s="1782">
        <v>0</v>
      </c>
      <c r="U274" s="1782">
        <v>0</v>
      </c>
      <c r="V274" s="1662">
        <f t="shared" si="61"/>
        <v>0</v>
      </c>
      <c r="W274" s="1782">
        <v>0</v>
      </c>
      <c r="X274" s="1782">
        <v>0</v>
      </c>
      <c r="Y274" s="1782">
        <v>0</v>
      </c>
      <c r="Z274" s="1383" t="s">
        <v>1791</v>
      </c>
      <c r="AA274" s="1659">
        <v>2</v>
      </c>
      <c r="AB274" s="1597"/>
      <c r="AC274" s="1597"/>
      <c r="AD274" s="1597"/>
      <c r="AE274" s="1597"/>
      <c r="AF274" s="1598"/>
      <c r="AG274" s="1576">
        <f t="shared" si="62"/>
        <v>0</v>
      </c>
      <c r="AH274" s="1576"/>
    </row>
    <row r="275" spans="2:34" ht="35.5" customHeight="1">
      <c r="B275" s="1660"/>
      <c r="C275" s="1583" t="s">
        <v>2315</v>
      </c>
      <c r="D275" s="1583" t="s">
        <v>2316</v>
      </c>
      <c r="E275" s="1661">
        <v>15</v>
      </c>
      <c r="F275" s="1662">
        <v>2930</v>
      </c>
      <c r="G275" s="1662">
        <f t="shared" si="59"/>
        <v>2930</v>
      </c>
      <c r="H275" s="1662">
        <v>2930</v>
      </c>
      <c r="I275" s="1662">
        <v>0</v>
      </c>
      <c r="J275" s="1662">
        <v>0</v>
      </c>
      <c r="K275" s="1662"/>
      <c r="L275" s="1663"/>
      <c r="M275" s="1664">
        <v>20554</v>
      </c>
      <c r="N275" s="1665">
        <v>44957</v>
      </c>
      <c r="O275" s="1663" t="s">
        <v>2312</v>
      </c>
      <c r="P275" s="1783">
        <v>27454</v>
      </c>
      <c r="Q275" s="1383" t="s">
        <v>1866</v>
      </c>
      <c r="R275" s="1662">
        <f t="shared" si="60"/>
        <v>2680</v>
      </c>
      <c r="S275" s="1662">
        <v>2680</v>
      </c>
      <c r="T275" s="1662">
        <v>0</v>
      </c>
      <c r="U275" s="1662">
        <v>0</v>
      </c>
      <c r="V275" s="1662">
        <f t="shared" si="61"/>
        <v>0</v>
      </c>
      <c r="W275" s="1661">
        <v>0</v>
      </c>
      <c r="X275" s="1661">
        <v>0</v>
      </c>
      <c r="Y275" s="1661">
        <v>0</v>
      </c>
      <c r="Z275" s="1383" t="s">
        <v>1757</v>
      </c>
      <c r="AA275" s="1659">
        <v>2</v>
      </c>
      <c r="AB275" s="1597"/>
      <c r="AC275" s="1597"/>
      <c r="AD275" s="1597"/>
      <c r="AE275" s="1597"/>
      <c r="AF275" s="1598"/>
      <c r="AG275" s="1576" t="str">
        <f t="shared" si="62"/>
        <v/>
      </c>
      <c r="AH275" s="1576"/>
    </row>
    <row r="276" spans="2:34" ht="35.5" customHeight="1">
      <c r="B276" s="1660"/>
      <c r="C276" s="1583" t="s">
        <v>2317</v>
      </c>
      <c r="D276" s="1583" t="s">
        <v>2318</v>
      </c>
      <c r="E276" s="1661">
        <v>12</v>
      </c>
      <c r="F276" s="1662">
        <v>870</v>
      </c>
      <c r="G276" s="1662">
        <f t="shared" si="59"/>
        <v>870</v>
      </c>
      <c r="H276" s="1662">
        <v>870</v>
      </c>
      <c r="I276" s="1662">
        <v>0</v>
      </c>
      <c r="J276" s="1662">
        <v>0</v>
      </c>
      <c r="K276" s="1662"/>
      <c r="L276" s="1663"/>
      <c r="M276" s="1664">
        <v>20669</v>
      </c>
      <c r="N276" s="1665">
        <v>40998</v>
      </c>
      <c r="O276" s="1663" t="s">
        <v>2290</v>
      </c>
      <c r="P276" s="1783">
        <v>27454</v>
      </c>
      <c r="Q276" s="1383" t="s">
        <v>1866</v>
      </c>
      <c r="R276" s="1662">
        <f t="shared" si="60"/>
        <v>610</v>
      </c>
      <c r="S276" s="1662">
        <v>610</v>
      </c>
      <c r="T276" s="1662">
        <v>0</v>
      </c>
      <c r="U276" s="1662">
        <v>0</v>
      </c>
      <c r="V276" s="1662">
        <f t="shared" si="61"/>
        <v>190</v>
      </c>
      <c r="W276" s="1662">
        <v>190</v>
      </c>
      <c r="X276" s="1661">
        <v>0</v>
      </c>
      <c r="Y276" s="1661">
        <v>0</v>
      </c>
      <c r="Z276" s="1383" t="s">
        <v>1757</v>
      </c>
      <c r="AA276" s="1659">
        <v>2</v>
      </c>
      <c r="AB276" s="1597"/>
      <c r="AC276" s="1597"/>
      <c r="AD276" s="1597"/>
      <c r="AE276" s="1597"/>
      <c r="AF276" s="1598"/>
      <c r="AG276" s="1576" t="str">
        <f t="shared" si="62"/>
        <v/>
      </c>
      <c r="AH276" s="1576"/>
    </row>
    <row r="277" spans="2:34" ht="35.5" customHeight="1">
      <c r="B277" s="1660"/>
      <c r="C277" s="1583" t="s">
        <v>2319</v>
      </c>
      <c r="D277" s="1583" t="s">
        <v>2320</v>
      </c>
      <c r="E277" s="1661">
        <v>12</v>
      </c>
      <c r="F277" s="1662">
        <v>4320</v>
      </c>
      <c r="G277" s="1662">
        <f t="shared" si="59"/>
        <v>4320</v>
      </c>
      <c r="H277" s="1662">
        <v>4320</v>
      </c>
      <c r="I277" s="1662">
        <v>0</v>
      </c>
      <c r="J277" s="1662">
        <v>0</v>
      </c>
      <c r="K277" s="1662"/>
      <c r="L277" s="1663"/>
      <c r="M277" s="1664">
        <v>20669</v>
      </c>
      <c r="N277" s="1665">
        <v>40506</v>
      </c>
      <c r="O277" s="1663" t="s">
        <v>2321</v>
      </c>
      <c r="P277" s="1783">
        <v>27454</v>
      </c>
      <c r="Q277" s="1383" t="s">
        <v>1866</v>
      </c>
      <c r="R277" s="1662">
        <f t="shared" si="60"/>
        <v>2090</v>
      </c>
      <c r="S277" s="1662">
        <v>2090</v>
      </c>
      <c r="T277" s="1662">
        <v>0</v>
      </c>
      <c r="U277" s="1662">
        <v>0</v>
      </c>
      <c r="V277" s="1662">
        <f t="shared" si="61"/>
        <v>650</v>
      </c>
      <c r="W277" s="1662">
        <v>650</v>
      </c>
      <c r="X277" s="1662">
        <v>0</v>
      </c>
      <c r="Y277" s="1661">
        <v>0</v>
      </c>
      <c r="Z277" s="1383" t="s">
        <v>1791</v>
      </c>
      <c r="AA277" s="1659">
        <v>2</v>
      </c>
      <c r="AB277" s="1597"/>
      <c r="AC277" s="1597"/>
      <c r="AD277" s="1597"/>
      <c r="AE277" s="1597"/>
      <c r="AF277" s="1598"/>
      <c r="AG277" s="1576" t="str">
        <f t="shared" si="62"/>
        <v/>
      </c>
      <c r="AH277" s="1576"/>
    </row>
    <row r="278" spans="2:34" ht="35.5" customHeight="1">
      <c r="B278" s="1243"/>
      <c r="C278" s="1583" t="s">
        <v>2322</v>
      </c>
      <c r="D278" s="1583" t="s">
        <v>2323</v>
      </c>
      <c r="E278" s="1661">
        <v>12</v>
      </c>
      <c r="F278" s="1662">
        <v>5850</v>
      </c>
      <c r="G278" s="1662">
        <f t="shared" si="59"/>
        <v>5850</v>
      </c>
      <c r="H278" s="1662">
        <v>5850</v>
      </c>
      <c r="I278" s="1662">
        <v>0</v>
      </c>
      <c r="J278" s="1662">
        <v>0</v>
      </c>
      <c r="K278" s="1662"/>
      <c r="L278" s="1663"/>
      <c r="M278" s="1664">
        <v>20669</v>
      </c>
      <c r="N278" s="1665">
        <v>40998</v>
      </c>
      <c r="O278" s="1663" t="s">
        <v>2284</v>
      </c>
      <c r="P278" s="1783">
        <v>27454</v>
      </c>
      <c r="Q278" s="1383" t="s">
        <v>1866</v>
      </c>
      <c r="R278" s="1662">
        <f t="shared" si="60"/>
        <v>830</v>
      </c>
      <c r="S278" s="1662">
        <v>830</v>
      </c>
      <c r="T278" s="1662">
        <v>0</v>
      </c>
      <c r="U278" s="1662">
        <v>0</v>
      </c>
      <c r="V278" s="1662">
        <f t="shared" si="61"/>
        <v>520</v>
      </c>
      <c r="W278" s="1662">
        <v>520</v>
      </c>
      <c r="X278" s="1661">
        <v>0</v>
      </c>
      <c r="Y278" s="1661">
        <v>0</v>
      </c>
      <c r="Z278" s="1383" t="s">
        <v>2280</v>
      </c>
      <c r="AA278" s="1659">
        <v>2</v>
      </c>
      <c r="AB278" s="1597"/>
      <c r="AC278" s="1597"/>
      <c r="AD278" s="1597"/>
      <c r="AE278" s="1597"/>
      <c r="AF278" s="1598"/>
      <c r="AG278" s="1576" t="str">
        <f t="shared" si="62"/>
        <v/>
      </c>
      <c r="AH278" s="1576"/>
    </row>
    <row r="279" spans="2:34" ht="35.5" customHeight="1">
      <c r="B279" s="1784"/>
      <c r="C279" s="1680" t="s">
        <v>2324</v>
      </c>
      <c r="D279" s="1583" t="s">
        <v>2325</v>
      </c>
      <c r="E279" s="1661">
        <v>12</v>
      </c>
      <c r="F279" s="1662">
        <v>650</v>
      </c>
      <c r="G279" s="1662">
        <f t="shared" si="59"/>
        <v>650</v>
      </c>
      <c r="H279" s="1662">
        <v>650</v>
      </c>
      <c r="I279" s="1662">
        <v>0</v>
      </c>
      <c r="J279" s="1662">
        <v>0</v>
      </c>
      <c r="K279" s="1662"/>
      <c r="L279" s="1663"/>
      <c r="M279" s="1664">
        <v>20669</v>
      </c>
      <c r="N279" s="1665">
        <v>38030</v>
      </c>
      <c r="O279" s="1663" t="s">
        <v>1868</v>
      </c>
      <c r="P279" s="1783">
        <v>27454</v>
      </c>
      <c r="Q279" s="1383" t="s">
        <v>1866</v>
      </c>
      <c r="R279" s="1662">
        <f t="shared" si="60"/>
        <v>140</v>
      </c>
      <c r="S279" s="1662">
        <v>140</v>
      </c>
      <c r="T279" s="1662">
        <v>0</v>
      </c>
      <c r="U279" s="1662">
        <v>0</v>
      </c>
      <c r="V279" s="1662">
        <f t="shared" si="61"/>
        <v>510</v>
      </c>
      <c r="W279" s="1662">
        <v>510</v>
      </c>
      <c r="X279" s="1661">
        <v>0</v>
      </c>
      <c r="Y279" s="1661">
        <v>0</v>
      </c>
      <c r="Z279" s="1383" t="s">
        <v>1757</v>
      </c>
      <c r="AA279" s="1659">
        <v>2</v>
      </c>
      <c r="AB279" s="1597"/>
      <c r="AC279" s="1597"/>
      <c r="AD279" s="1597"/>
      <c r="AE279" s="1597"/>
      <c r="AF279" s="1598"/>
      <c r="AG279" s="1576" t="str">
        <f t="shared" si="62"/>
        <v/>
      </c>
      <c r="AH279" s="1576"/>
    </row>
    <row r="280" spans="2:34" ht="35.5" customHeight="1">
      <c r="B280" s="1660"/>
      <c r="C280" s="1583" t="s">
        <v>2026</v>
      </c>
      <c r="D280" s="1583" t="s">
        <v>2326</v>
      </c>
      <c r="E280" s="1661">
        <v>12</v>
      </c>
      <c r="F280" s="1662">
        <v>390</v>
      </c>
      <c r="G280" s="1662">
        <f t="shared" si="59"/>
        <v>390</v>
      </c>
      <c r="H280" s="1662">
        <v>390</v>
      </c>
      <c r="I280" s="1662">
        <v>0</v>
      </c>
      <c r="J280" s="1662">
        <v>0</v>
      </c>
      <c r="K280" s="1662"/>
      <c r="L280" s="1663"/>
      <c r="M280" s="1664">
        <v>20669</v>
      </c>
      <c r="N280" s="1665">
        <v>38030</v>
      </c>
      <c r="O280" s="1663" t="s">
        <v>1868</v>
      </c>
      <c r="P280" s="1783">
        <v>27454</v>
      </c>
      <c r="Q280" s="1383" t="s">
        <v>1866</v>
      </c>
      <c r="R280" s="1662">
        <f t="shared" si="60"/>
        <v>0</v>
      </c>
      <c r="S280" s="1662">
        <v>0</v>
      </c>
      <c r="T280" s="1662">
        <v>0</v>
      </c>
      <c r="U280" s="1662">
        <v>0</v>
      </c>
      <c r="V280" s="1662">
        <f t="shared" si="61"/>
        <v>0</v>
      </c>
      <c r="W280" s="1661">
        <v>0</v>
      </c>
      <c r="X280" s="1661">
        <v>0</v>
      </c>
      <c r="Y280" s="1661">
        <v>0</v>
      </c>
      <c r="Z280" s="1383" t="s">
        <v>1757</v>
      </c>
      <c r="AA280" s="1659">
        <v>2</v>
      </c>
      <c r="AB280" s="1597"/>
      <c r="AC280" s="1597"/>
      <c r="AD280" s="1597"/>
      <c r="AE280" s="1597"/>
      <c r="AF280" s="1598"/>
      <c r="AG280" s="1576" t="str">
        <f t="shared" si="62"/>
        <v/>
      </c>
      <c r="AH280" s="1576"/>
    </row>
    <row r="281" spans="2:34" ht="35.5" customHeight="1">
      <c r="B281" s="1660"/>
      <c r="C281" s="1583" t="s">
        <v>2327</v>
      </c>
      <c r="D281" s="1583" t="s">
        <v>2328</v>
      </c>
      <c r="E281" s="1661">
        <v>12</v>
      </c>
      <c r="F281" s="1662">
        <v>3950</v>
      </c>
      <c r="G281" s="1662">
        <f t="shared" si="59"/>
        <v>3950</v>
      </c>
      <c r="H281" s="1662">
        <v>2060</v>
      </c>
      <c r="I281" s="1662">
        <v>280</v>
      </c>
      <c r="J281" s="1662">
        <v>1610</v>
      </c>
      <c r="K281" s="1662"/>
      <c r="L281" s="1663"/>
      <c r="M281" s="1664">
        <v>20669</v>
      </c>
      <c r="N281" s="1665">
        <v>38030</v>
      </c>
      <c r="O281" s="1663" t="s">
        <v>1868</v>
      </c>
      <c r="P281" s="1783">
        <v>27454</v>
      </c>
      <c r="Q281" s="1383" t="s">
        <v>1866</v>
      </c>
      <c r="R281" s="1662">
        <f t="shared" si="60"/>
        <v>3310</v>
      </c>
      <c r="S281" s="1662">
        <v>1840</v>
      </c>
      <c r="T281" s="1662">
        <v>280</v>
      </c>
      <c r="U281" s="1662">
        <v>1190</v>
      </c>
      <c r="V281" s="1662">
        <f t="shared" si="61"/>
        <v>640</v>
      </c>
      <c r="W281" s="1662">
        <v>220</v>
      </c>
      <c r="X281" s="1661">
        <v>0</v>
      </c>
      <c r="Y281" s="1661">
        <v>420</v>
      </c>
      <c r="Z281" s="1383" t="s">
        <v>1757</v>
      </c>
      <c r="AA281" s="1659">
        <v>2</v>
      </c>
      <c r="AB281" s="1597"/>
      <c r="AC281" s="1597"/>
      <c r="AD281" s="1597"/>
      <c r="AE281" s="1597"/>
      <c r="AF281" s="1598"/>
      <c r="AG281" s="1576" t="str">
        <f t="shared" si="62"/>
        <v/>
      </c>
      <c r="AH281" s="1576"/>
    </row>
    <row r="282" spans="2:34" ht="35.5" customHeight="1">
      <c r="B282" s="1660"/>
      <c r="C282" s="1583" t="s">
        <v>2329</v>
      </c>
      <c r="D282" s="1583" t="s">
        <v>2330</v>
      </c>
      <c r="E282" s="1661">
        <v>12</v>
      </c>
      <c r="F282" s="1662">
        <v>3000</v>
      </c>
      <c r="G282" s="1662">
        <f t="shared" si="59"/>
        <v>3000</v>
      </c>
      <c r="H282" s="1662">
        <v>2710</v>
      </c>
      <c r="I282" s="1662">
        <v>290</v>
      </c>
      <c r="J282" s="1662">
        <v>0</v>
      </c>
      <c r="K282" s="1662"/>
      <c r="L282" s="1663"/>
      <c r="M282" s="1664">
        <v>22573</v>
      </c>
      <c r="N282" s="1665">
        <v>44957</v>
      </c>
      <c r="O282" s="1663" t="s">
        <v>2312</v>
      </c>
      <c r="P282" s="1783">
        <v>27454</v>
      </c>
      <c r="Q282" s="1383" t="s">
        <v>1866</v>
      </c>
      <c r="R282" s="1662">
        <f t="shared" si="60"/>
        <v>0</v>
      </c>
      <c r="S282" s="1662">
        <v>0</v>
      </c>
      <c r="T282" s="1662">
        <v>0</v>
      </c>
      <c r="U282" s="1662">
        <v>0</v>
      </c>
      <c r="V282" s="1662">
        <f t="shared" si="61"/>
        <v>2520</v>
      </c>
      <c r="W282" s="1662">
        <v>2520</v>
      </c>
      <c r="X282" s="1661">
        <v>0</v>
      </c>
      <c r="Y282" s="1661">
        <v>0</v>
      </c>
      <c r="Z282" s="1383" t="s">
        <v>1757</v>
      </c>
      <c r="AA282" s="1659">
        <v>2</v>
      </c>
      <c r="AB282" s="1597"/>
      <c r="AC282" s="1597"/>
      <c r="AD282" s="1597"/>
      <c r="AE282" s="1597"/>
      <c r="AF282" s="1598"/>
      <c r="AG282" s="1576" t="str">
        <f t="shared" si="62"/>
        <v/>
      </c>
      <c r="AH282" s="1576"/>
    </row>
    <row r="283" spans="2:34" ht="35.5" customHeight="1">
      <c r="B283" s="1660"/>
      <c r="C283" s="1583" t="s">
        <v>2028</v>
      </c>
      <c r="D283" s="1583" t="s">
        <v>2331</v>
      </c>
      <c r="E283" s="1661">
        <v>12</v>
      </c>
      <c r="F283" s="1662">
        <v>1450</v>
      </c>
      <c r="G283" s="1662">
        <f t="shared" si="59"/>
        <v>1450</v>
      </c>
      <c r="H283" s="1662">
        <v>1380</v>
      </c>
      <c r="I283" s="1662">
        <v>70</v>
      </c>
      <c r="J283" s="1662">
        <v>0</v>
      </c>
      <c r="K283" s="1662"/>
      <c r="L283" s="1663"/>
      <c r="M283" s="1664">
        <v>23936</v>
      </c>
      <c r="N283" s="1665">
        <v>38030</v>
      </c>
      <c r="O283" s="1663" t="s">
        <v>1868</v>
      </c>
      <c r="P283" s="1783">
        <v>27454</v>
      </c>
      <c r="Q283" s="1383" t="s">
        <v>1866</v>
      </c>
      <c r="R283" s="1662">
        <f t="shared" si="60"/>
        <v>0</v>
      </c>
      <c r="S283" s="1662">
        <v>0</v>
      </c>
      <c r="T283" s="1662">
        <v>0</v>
      </c>
      <c r="U283" s="1662">
        <v>0</v>
      </c>
      <c r="V283" s="1662">
        <f t="shared" si="61"/>
        <v>0</v>
      </c>
      <c r="W283" s="1661">
        <v>0</v>
      </c>
      <c r="X283" s="1661">
        <v>0</v>
      </c>
      <c r="Y283" s="1661">
        <v>0</v>
      </c>
      <c r="Z283" s="1383" t="s">
        <v>1757</v>
      </c>
      <c r="AA283" s="1659">
        <v>2</v>
      </c>
      <c r="AB283" s="1597"/>
      <c r="AC283" s="1597"/>
      <c r="AD283" s="1597"/>
      <c r="AE283" s="1597"/>
      <c r="AF283" s="1598"/>
      <c r="AG283" s="1576" t="str">
        <f t="shared" si="62"/>
        <v/>
      </c>
      <c r="AH283" s="1576"/>
    </row>
    <row r="284" spans="2:34" ht="35.5" customHeight="1">
      <c r="B284" s="1660"/>
      <c r="C284" s="1583" t="s">
        <v>2030</v>
      </c>
      <c r="D284" s="1583" t="s">
        <v>2332</v>
      </c>
      <c r="E284" s="1661">
        <v>12</v>
      </c>
      <c r="F284" s="1662">
        <v>1730</v>
      </c>
      <c r="G284" s="1662">
        <f t="shared" si="59"/>
        <v>1730</v>
      </c>
      <c r="H284" s="1662">
        <v>700</v>
      </c>
      <c r="I284" s="1662">
        <v>1030</v>
      </c>
      <c r="J284" s="1662">
        <v>0</v>
      </c>
      <c r="K284" s="1662"/>
      <c r="L284" s="1663"/>
      <c r="M284" s="1664">
        <v>22573</v>
      </c>
      <c r="N284" s="1665">
        <v>38030</v>
      </c>
      <c r="O284" s="1663" t="s">
        <v>1868</v>
      </c>
      <c r="P284" s="1783">
        <v>27454</v>
      </c>
      <c r="Q284" s="1383" t="s">
        <v>1866</v>
      </c>
      <c r="R284" s="1662">
        <f t="shared" si="60"/>
        <v>810</v>
      </c>
      <c r="S284" s="1662">
        <v>570</v>
      </c>
      <c r="T284" s="1662">
        <v>240</v>
      </c>
      <c r="U284" s="1662">
        <v>0</v>
      </c>
      <c r="V284" s="1662">
        <f t="shared" si="61"/>
        <v>340</v>
      </c>
      <c r="W284" s="1662">
        <v>40</v>
      </c>
      <c r="X284" s="1662">
        <v>300</v>
      </c>
      <c r="Y284" s="1661">
        <v>0</v>
      </c>
      <c r="Z284" s="1383" t="s">
        <v>1757</v>
      </c>
      <c r="AA284" s="1659">
        <v>2</v>
      </c>
      <c r="AB284" s="1597"/>
      <c r="AC284" s="1597"/>
      <c r="AD284" s="1597"/>
      <c r="AE284" s="1597"/>
      <c r="AF284" s="1598"/>
      <c r="AG284" s="1576" t="str">
        <f t="shared" si="62"/>
        <v/>
      </c>
      <c r="AH284" s="1576"/>
    </row>
    <row r="285" spans="2:34" ht="35.5" customHeight="1">
      <c r="B285" s="1660"/>
      <c r="C285" s="1583" t="s">
        <v>2333</v>
      </c>
      <c r="D285" s="1583" t="s">
        <v>2334</v>
      </c>
      <c r="E285" s="1661">
        <v>26</v>
      </c>
      <c r="F285" s="1662">
        <v>1340</v>
      </c>
      <c r="G285" s="1662">
        <f t="shared" si="59"/>
        <v>1340</v>
      </c>
      <c r="H285" s="1662">
        <v>930</v>
      </c>
      <c r="I285" s="1662">
        <v>410</v>
      </c>
      <c r="J285" s="1662">
        <v>0</v>
      </c>
      <c r="K285" s="1662"/>
      <c r="L285" s="1663"/>
      <c r="M285" s="1664">
        <v>22573</v>
      </c>
      <c r="N285" s="1665">
        <v>38030</v>
      </c>
      <c r="O285" s="1663" t="s">
        <v>2257</v>
      </c>
      <c r="P285" s="1783">
        <v>33876</v>
      </c>
      <c r="Q285" s="1383" t="s">
        <v>2335</v>
      </c>
      <c r="R285" s="1662">
        <f t="shared" si="60"/>
        <v>0</v>
      </c>
      <c r="S285" s="1662">
        <v>0</v>
      </c>
      <c r="T285" s="1662">
        <v>0</v>
      </c>
      <c r="U285" s="1662">
        <v>0</v>
      </c>
      <c r="V285" s="1662">
        <f t="shared" si="61"/>
        <v>0</v>
      </c>
      <c r="W285" s="1662">
        <v>0</v>
      </c>
      <c r="X285" s="1662">
        <v>0</v>
      </c>
      <c r="Y285" s="1661">
        <v>0</v>
      </c>
      <c r="Z285" s="1383" t="s">
        <v>1896</v>
      </c>
      <c r="AA285" s="1659">
        <v>4</v>
      </c>
      <c r="AB285" s="1597"/>
      <c r="AC285" s="1597"/>
      <c r="AD285" s="1597"/>
      <c r="AE285" s="1597"/>
      <c r="AF285" s="1598"/>
      <c r="AG285" s="1576" t="str">
        <f t="shared" si="62"/>
        <v/>
      </c>
      <c r="AH285" s="1576"/>
    </row>
    <row r="286" spans="2:34" ht="35.5" customHeight="1">
      <c r="B286" s="1660"/>
      <c r="C286" s="1583" t="s">
        <v>2336</v>
      </c>
      <c r="D286" s="1583" t="s">
        <v>2337</v>
      </c>
      <c r="E286" s="1661">
        <v>12</v>
      </c>
      <c r="F286" s="1662">
        <v>1210</v>
      </c>
      <c r="G286" s="1662">
        <f t="shared" si="59"/>
        <v>1210</v>
      </c>
      <c r="H286" s="1662">
        <v>1210</v>
      </c>
      <c r="I286" s="1662">
        <v>0</v>
      </c>
      <c r="J286" s="1662">
        <v>0</v>
      </c>
      <c r="K286" s="1662"/>
      <c r="L286" s="1663"/>
      <c r="M286" s="1664">
        <v>24399</v>
      </c>
      <c r="N286" s="1665">
        <v>40998</v>
      </c>
      <c r="O286" s="1663" t="s">
        <v>2290</v>
      </c>
      <c r="P286" s="1783">
        <v>27454</v>
      </c>
      <c r="Q286" s="1383" t="s">
        <v>1866</v>
      </c>
      <c r="R286" s="1662">
        <f t="shared" si="60"/>
        <v>150</v>
      </c>
      <c r="S286" s="1662">
        <v>150</v>
      </c>
      <c r="T286" s="1662">
        <v>0</v>
      </c>
      <c r="U286" s="1662">
        <v>0</v>
      </c>
      <c r="V286" s="1662">
        <f t="shared" si="61"/>
        <v>0</v>
      </c>
      <c r="W286" s="1662">
        <v>0</v>
      </c>
      <c r="X286" s="1662">
        <v>0</v>
      </c>
      <c r="Y286" s="1661">
        <v>0</v>
      </c>
      <c r="Z286" s="1383" t="s">
        <v>1757</v>
      </c>
      <c r="AA286" s="1659">
        <v>2</v>
      </c>
      <c r="AB286" s="1597"/>
      <c r="AC286" s="1597"/>
      <c r="AD286" s="1597"/>
      <c r="AE286" s="1597"/>
      <c r="AF286" s="1598"/>
      <c r="AG286" s="1576" t="str">
        <f t="shared" si="62"/>
        <v/>
      </c>
      <c r="AH286" s="1576"/>
    </row>
    <row r="287" spans="2:34" ht="35.5" customHeight="1">
      <c r="B287" s="1660"/>
      <c r="C287" s="1583" t="s">
        <v>2338</v>
      </c>
      <c r="D287" s="1583" t="s">
        <v>2339</v>
      </c>
      <c r="E287" s="1661">
        <v>16</v>
      </c>
      <c r="F287" s="1662">
        <v>2910</v>
      </c>
      <c r="G287" s="1662">
        <f t="shared" si="59"/>
        <v>2910</v>
      </c>
      <c r="H287" s="1662">
        <v>2910</v>
      </c>
      <c r="I287" s="1662">
        <v>0</v>
      </c>
      <c r="J287" s="1662">
        <v>0</v>
      </c>
      <c r="K287" s="1662"/>
      <c r="L287" s="1663"/>
      <c r="M287" s="1664">
        <v>22573</v>
      </c>
      <c r="N287" s="1665">
        <v>40998</v>
      </c>
      <c r="O287" s="1663" t="s">
        <v>2284</v>
      </c>
      <c r="P287" s="1783">
        <v>27454</v>
      </c>
      <c r="Q287" s="1383" t="s">
        <v>1866</v>
      </c>
      <c r="R287" s="1662">
        <f t="shared" si="60"/>
        <v>0</v>
      </c>
      <c r="S287" s="1662">
        <v>0</v>
      </c>
      <c r="T287" s="1662">
        <v>0</v>
      </c>
      <c r="U287" s="1662">
        <v>0</v>
      </c>
      <c r="V287" s="1662">
        <f t="shared" si="61"/>
        <v>2210</v>
      </c>
      <c r="W287" s="1662">
        <v>2210</v>
      </c>
      <c r="X287" s="1662">
        <v>0</v>
      </c>
      <c r="Y287" s="1661">
        <v>0</v>
      </c>
      <c r="Z287" s="1383" t="s">
        <v>2280</v>
      </c>
      <c r="AA287" s="1659">
        <v>2</v>
      </c>
      <c r="AB287" s="1597"/>
      <c r="AC287" s="1597"/>
      <c r="AD287" s="1597"/>
      <c r="AE287" s="1597"/>
      <c r="AF287" s="1598"/>
      <c r="AG287" s="1576" t="str">
        <f t="shared" si="62"/>
        <v/>
      </c>
      <c r="AH287" s="1576"/>
    </row>
    <row r="288" spans="2:34" ht="35.5" customHeight="1">
      <c r="B288" s="1660"/>
      <c r="C288" s="1583" t="s">
        <v>2340</v>
      </c>
      <c r="D288" s="1583" t="s">
        <v>2341</v>
      </c>
      <c r="E288" s="1661">
        <v>12</v>
      </c>
      <c r="F288" s="1662">
        <v>1490</v>
      </c>
      <c r="G288" s="1662">
        <f t="shared" si="59"/>
        <v>1490</v>
      </c>
      <c r="H288" s="1662">
        <v>1490</v>
      </c>
      <c r="I288" s="1662">
        <v>0</v>
      </c>
      <c r="J288" s="1662">
        <v>0</v>
      </c>
      <c r="K288" s="1662"/>
      <c r="L288" s="1663"/>
      <c r="M288" s="1664">
        <v>20554</v>
      </c>
      <c r="N288" s="1665">
        <v>38030</v>
      </c>
      <c r="O288" s="1663" t="s">
        <v>2257</v>
      </c>
      <c r="P288" s="1783">
        <v>27454</v>
      </c>
      <c r="Q288" s="1383" t="s">
        <v>1866</v>
      </c>
      <c r="R288" s="1662">
        <f t="shared" si="60"/>
        <v>0</v>
      </c>
      <c r="S288" s="1662">
        <v>0</v>
      </c>
      <c r="T288" s="1662">
        <v>0</v>
      </c>
      <c r="U288" s="1662">
        <v>0</v>
      </c>
      <c r="V288" s="1662">
        <f t="shared" si="61"/>
        <v>0</v>
      </c>
      <c r="W288" s="1662">
        <v>0</v>
      </c>
      <c r="X288" s="1662">
        <v>0</v>
      </c>
      <c r="Y288" s="1661">
        <v>0</v>
      </c>
      <c r="Z288" s="1383" t="s">
        <v>2280</v>
      </c>
      <c r="AA288" s="1659">
        <v>2</v>
      </c>
      <c r="AB288" s="1597"/>
      <c r="AC288" s="1597"/>
      <c r="AD288" s="1597"/>
      <c r="AE288" s="1597"/>
      <c r="AF288" s="1598"/>
      <c r="AG288" s="1576" t="str">
        <f t="shared" si="62"/>
        <v/>
      </c>
      <c r="AH288" s="1576"/>
    </row>
    <row r="289" spans="2:34" ht="35.5" customHeight="1">
      <c r="B289" s="1660"/>
      <c r="C289" s="1583" t="s">
        <v>2033</v>
      </c>
      <c r="D289" s="1583" t="s">
        <v>2342</v>
      </c>
      <c r="E289" s="1661">
        <v>16</v>
      </c>
      <c r="F289" s="1662">
        <v>1520</v>
      </c>
      <c r="G289" s="1662">
        <f t="shared" si="59"/>
        <v>1520</v>
      </c>
      <c r="H289" s="1662">
        <v>1520</v>
      </c>
      <c r="I289" s="1662">
        <v>0</v>
      </c>
      <c r="J289" s="1662">
        <v>0</v>
      </c>
      <c r="K289" s="1662"/>
      <c r="L289" s="1663"/>
      <c r="M289" s="1664">
        <v>20554</v>
      </c>
      <c r="N289" s="1665">
        <v>38030</v>
      </c>
      <c r="O289" s="1663" t="s">
        <v>2257</v>
      </c>
      <c r="P289" s="1783">
        <v>38030</v>
      </c>
      <c r="Q289" s="1383" t="s">
        <v>2257</v>
      </c>
      <c r="R289" s="1662">
        <f t="shared" si="60"/>
        <v>1320</v>
      </c>
      <c r="S289" s="1662">
        <v>1320</v>
      </c>
      <c r="T289" s="1662">
        <v>0</v>
      </c>
      <c r="U289" s="1662">
        <v>0</v>
      </c>
      <c r="V289" s="1662">
        <f t="shared" si="61"/>
        <v>200</v>
      </c>
      <c r="W289" s="1662">
        <v>200</v>
      </c>
      <c r="X289" s="1662">
        <v>0</v>
      </c>
      <c r="Y289" s="1661">
        <v>0</v>
      </c>
      <c r="Z289" s="1383" t="s">
        <v>1791</v>
      </c>
      <c r="AA289" s="1659">
        <v>2</v>
      </c>
      <c r="AB289" s="1597"/>
      <c r="AC289" s="1597"/>
      <c r="AD289" s="1597"/>
      <c r="AE289" s="1597"/>
      <c r="AF289" s="1598"/>
      <c r="AG289" s="1576" t="str">
        <f t="shared" si="62"/>
        <v/>
      </c>
      <c r="AH289" s="1576"/>
    </row>
    <row r="290" spans="2:34" ht="35.5" customHeight="1">
      <c r="B290" s="1660"/>
      <c r="C290" s="1583" t="s">
        <v>2343</v>
      </c>
      <c r="D290" s="1583" t="s">
        <v>2344</v>
      </c>
      <c r="E290" s="1661">
        <v>11</v>
      </c>
      <c r="F290" s="1662">
        <v>330</v>
      </c>
      <c r="G290" s="1662">
        <f t="shared" si="59"/>
        <v>330</v>
      </c>
      <c r="H290" s="1662">
        <v>330</v>
      </c>
      <c r="I290" s="1662">
        <v>0</v>
      </c>
      <c r="J290" s="1662">
        <v>0</v>
      </c>
      <c r="K290" s="1662"/>
      <c r="L290" s="1663"/>
      <c r="M290" s="1664">
        <v>22573</v>
      </c>
      <c r="N290" s="1665">
        <v>38030</v>
      </c>
      <c r="O290" s="1663" t="s">
        <v>2257</v>
      </c>
      <c r="P290" s="1783">
        <v>27454</v>
      </c>
      <c r="Q290" s="1383" t="s">
        <v>1866</v>
      </c>
      <c r="R290" s="1662">
        <f t="shared" si="60"/>
        <v>330</v>
      </c>
      <c r="S290" s="1662">
        <v>330</v>
      </c>
      <c r="T290" s="1662">
        <v>0</v>
      </c>
      <c r="U290" s="1662">
        <v>0</v>
      </c>
      <c r="V290" s="1662">
        <f t="shared" si="61"/>
        <v>0</v>
      </c>
      <c r="W290" s="1662">
        <v>0</v>
      </c>
      <c r="X290" s="1662">
        <v>0</v>
      </c>
      <c r="Y290" s="1661">
        <v>0</v>
      </c>
      <c r="Z290" s="1383" t="s">
        <v>1791</v>
      </c>
      <c r="AA290" s="1659">
        <v>2</v>
      </c>
      <c r="AB290" s="1597"/>
      <c r="AC290" s="1597"/>
      <c r="AD290" s="1597"/>
      <c r="AE290" s="1597"/>
      <c r="AF290" s="1598"/>
      <c r="AG290" s="1576">
        <f t="shared" si="62"/>
        <v>0</v>
      </c>
      <c r="AH290" s="1576"/>
    </row>
    <row r="291" spans="2:34" ht="35.5" customHeight="1">
      <c r="B291" s="1660"/>
      <c r="C291" s="1583" t="s">
        <v>2345</v>
      </c>
      <c r="D291" s="1583" t="s">
        <v>2346</v>
      </c>
      <c r="E291" s="1661">
        <v>11</v>
      </c>
      <c r="F291" s="1662">
        <v>1530</v>
      </c>
      <c r="G291" s="1662">
        <f t="shared" si="59"/>
        <v>1530</v>
      </c>
      <c r="H291" s="1662">
        <v>1530</v>
      </c>
      <c r="I291" s="1662">
        <v>0</v>
      </c>
      <c r="J291" s="1662">
        <v>0</v>
      </c>
      <c r="K291" s="1662"/>
      <c r="L291" s="1663"/>
      <c r="M291" s="1664">
        <v>20554</v>
      </c>
      <c r="N291" s="1665">
        <v>38030</v>
      </c>
      <c r="O291" s="1663" t="s">
        <v>1868</v>
      </c>
      <c r="P291" s="1783">
        <v>27454</v>
      </c>
      <c r="Q291" s="1383" t="s">
        <v>1866</v>
      </c>
      <c r="R291" s="1662">
        <f t="shared" si="60"/>
        <v>1530</v>
      </c>
      <c r="S291" s="1662">
        <v>1530</v>
      </c>
      <c r="T291" s="1662">
        <v>0</v>
      </c>
      <c r="U291" s="1662">
        <v>0</v>
      </c>
      <c r="V291" s="1662">
        <f t="shared" si="61"/>
        <v>0</v>
      </c>
      <c r="W291" s="1662">
        <v>0</v>
      </c>
      <c r="X291" s="1662">
        <v>0</v>
      </c>
      <c r="Y291" s="1661">
        <v>0</v>
      </c>
      <c r="Z291" s="1383" t="s">
        <v>1757</v>
      </c>
      <c r="AA291" s="1659">
        <v>2</v>
      </c>
      <c r="AB291" s="1597"/>
      <c r="AC291" s="1597"/>
      <c r="AD291" s="1597"/>
      <c r="AE291" s="1597"/>
      <c r="AF291" s="1598"/>
      <c r="AG291" s="1576">
        <f t="shared" si="62"/>
        <v>0</v>
      </c>
      <c r="AH291" s="1576"/>
    </row>
    <row r="292" spans="2:34" ht="35.5" customHeight="1">
      <c r="B292" s="1660"/>
      <c r="C292" s="1583" t="s">
        <v>2037</v>
      </c>
      <c r="D292" s="1583" t="s">
        <v>2347</v>
      </c>
      <c r="E292" s="1661">
        <v>11</v>
      </c>
      <c r="F292" s="1662">
        <v>6400</v>
      </c>
      <c r="G292" s="1662">
        <f t="shared" si="59"/>
        <v>6400</v>
      </c>
      <c r="H292" s="1662">
        <v>5690</v>
      </c>
      <c r="I292" s="1662">
        <v>710</v>
      </c>
      <c r="J292" s="1662">
        <v>0</v>
      </c>
      <c r="K292" s="1662"/>
      <c r="L292" s="1663"/>
      <c r="M292" s="1664">
        <v>20554</v>
      </c>
      <c r="N292" s="1665">
        <v>38030</v>
      </c>
      <c r="O292" s="1663" t="s">
        <v>1868</v>
      </c>
      <c r="P292" s="1783">
        <v>27454</v>
      </c>
      <c r="Q292" s="1383" t="s">
        <v>1866</v>
      </c>
      <c r="R292" s="1662">
        <f t="shared" si="60"/>
        <v>5470</v>
      </c>
      <c r="S292" s="1662">
        <v>5040</v>
      </c>
      <c r="T292" s="1662">
        <v>430</v>
      </c>
      <c r="U292" s="1662">
        <v>0</v>
      </c>
      <c r="V292" s="1662">
        <f t="shared" si="61"/>
        <v>930</v>
      </c>
      <c r="W292" s="1662">
        <v>650</v>
      </c>
      <c r="X292" s="1662">
        <v>280</v>
      </c>
      <c r="Y292" s="1661">
        <v>0</v>
      </c>
      <c r="Z292" s="1383" t="s">
        <v>1757</v>
      </c>
      <c r="AA292" s="1659">
        <v>2</v>
      </c>
      <c r="AB292" s="1597"/>
      <c r="AC292" s="1597"/>
      <c r="AD292" s="1597"/>
      <c r="AE292" s="1597"/>
      <c r="AF292" s="1598"/>
      <c r="AG292" s="1576" t="str">
        <f t="shared" si="62"/>
        <v/>
      </c>
      <c r="AH292" s="1576"/>
    </row>
    <row r="293" spans="2:34" ht="35.5" customHeight="1">
      <c r="B293" s="1660"/>
      <c r="C293" s="1583" t="s">
        <v>2348</v>
      </c>
      <c r="D293" s="1583" t="s">
        <v>2349</v>
      </c>
      <c r="E293" s="1661">
        <v>11</v>
      </c>
      <c r="F293" s="1662">
        <v>2800</v>
      </c>
      <c r="G293" s="1662">
        <f t="shared" si="59"/>
        <v>2800</v>
      </c>
      <c r="H293" s="1662">
        <v>2620</v>
      </c>
      <c r="I293" s="1662">
        <v>180</v>
      </c>
      <c r="J293" s="1662">
        <v>0</v>
      </c>
      <c r="K293" s="1662"/>
      <c r="L293" s="1663"/>
      <c r="M293" s="1664">
        <v>20554</v>
      </c>
      <c r="N293" s="1665">
        <v>38030</v>
      </c>
      <c r="O293" s="1663" t="s">
        <v>2257</v>
      </c>
      <c r="P293" s="1783">
        <v>27454</v>
      </c>
      <c r="Q293" s="1383" t="s">
        <v>1866</v>
      </c>
      <c r="R293" s="1662">
        <f t="shared" si="60"/>
        <v>970</v>
      </c>
      <c r="S293" s="1662">
        <v>970</v>
      </c>
      <c r="T293" s="1662">
        <v>0</v>
      </c>
      <c r="U293" s="1662">
        <v>0</v>
      </c>
      <c r="V293" s="1662">
        <f t="shared" si="61"/>
        <v>1830</v>
      </c>
      <c r="W293" s="1662">
        <v>1650</v>
      </c>
      <c r="X293" s="1662">
        <v>180</v>
      </c>
      <c r="Y293" s="1661">
        <v>0</v>
      </c>
      <c r="Z293" s="1383" t="s">
        <v>1791</v>
      </c>
      <c r="AA293" s="1659">
        <v>2</v>
      </c>
      <c r="AB293" s="1597"/>
      <c r="AC293" s="1597"/>
      <c r="AD293" s="1597"/>
      <c r="AE293" s="1597"/>
      <c r="AF293" s="1598"/>
      <c r="AG293" s="1576" t="str">
        <f t="shared" si="62"/>
        <v/>
      </c>
      <c r="AH293" s="1576"/>
    </row>
    <row r="294" spans="2:34" ht="35.5" customHeight="1">
      <c r="B294" s="1660"/>
      <c r="C294" s="1583" t="s">
        <v>2350</v>
      </c>
      <c r="D294" s="1583" t="s">
        <v>2351</v>
      </c>
      <c r="E294" s="1661">
        <v>11</v>
      </c>
      <c r="F294" s="1662">
        <v>150</v>
      </c>
      <c r="G294" s="1662">
        <f t="shared" si="59"/>
        <v>150</v>
      </c>
      <c r="H294" s="1662">
        <v>150</v>
      </c>
      <c r="I294" s="1662">
        <v>0</v>
      </c>
      <c r="J294" s="1662">
        <v>0</v>
      </c>
      <c r="K294" s="1662">
        <v>1100</v>
      </c>
      <c r="L294" s="1663" t="s">
        <v>2352</v>
      </c>
      <c r="M294" s="1664">
        <v>20179</v>
      </c>
      <c r="N294" s="1665">
        <v>40998</v>
      </c>
      <c r="O294" s="1663" t="s">
        <v>2290</v>
      </c>
      <c r="P294" s="1783">
        <v>27454</v>
      </c>
      <c r="Q294" s="1383" t="s">
        <v>1866</v>
      </c>
      <c r="R294" s="1662">
        <f t="shared" si="60"/>
        <v>150</v>
      </c>
      <c r="S294" s="1662">
        <v>150</v>
      </c>
      <c r="T294" s="1662">
        <v>0</v>
      </c>
      <c r="U294" s="1662">
        <v>0</v>
      </c>
      <c r="V294" s="1662">
        <f t="shared" si="61"/>
        <v>0</v>
      </c>
      <c r="W294" s="1662">
        <v>0</v>
      </c>
      <c r="X294" s="1662">
        <v>0</v>
      </c>
      <c r="Y294" s="1661">
        <v>0</v>
      </c>
      <c r="Z294" s="1383" t="s">
        <v>1757</v>
      </c>
      <c r="AA294" s="1659">
        <v>2</v>
      </c>
      <c r="AB294" s="1597"/>
      <c r="AC294" s="1597"/>
      <c r="AD294" s="1597"/>
      <c r="AE294" s="1597"/>
      <c r="AF294" s="1598"/>
      <c r="AG294" s="1576">
        <f t="shared" si="62"/>
        <v>0</v>
      </c>
      <c r="AH294" s="1576"/>
    </row>
    <row r="295" spans="2:34" ht="35.5" customHeight="1">
      <c r="B295" s="1660"/>
      <c r="C295" s="1583" t="s">
        <v>2353</v>
      </c>
      <c r="D295" s="1583" t="s">
        <v>2354</v>
      </c>
      <c r="E295" s="1661">
        <v>8</v>
      </c>
      <c r="F295" s="1662">
        <v>5340</v>
      </c>
      <c r="G295" s="1662">
        <f t="shared" si="59"/>
        <v>5340</v>
      </c>
      <c r="H295" s="1662">
        <v>5180</v>
      </c>
      <c r="I295" s="1662">
        <v>160</v>
      </c>
      <c r="J295" s="1662">
        <v>0</v>
      </c>
      <c r="K295" s="1662"/>
      <c r="L295" s="1663"/>
      <c r="M295" s="1664">
        <v>22573</v>
      </c>
      <c r="N295" s="1665">
        <v>44957</v>
      </c>
      <c r="O295" s="1663" t="s">
        <v>2312</v>
      </c>
      <c r="P295" s="1783">
        <v>27454</v>
      </c>
      <c r="Q295" s="1383" t="s">
        <v>1866</v>
      </c>
      <c r="R295" s="1662">
        <f t="shared" si="60"/>
        <v>3210</v>
      </c>
      <c r="S295" s="1662">
        <v>3210</v>
      </c>
      <c r="T295" s="1662">
        <v>0</v>
      </c>
      <c r="U295" s="1662">
        <v>0</v>
      </c>
      <c r="V295" s="1662">
        <f t="shared" si="61"/>
        <v>0</v>
      </c>
      <c r="W295" s="1662">
        <v>0</v>
      </c>
      <c r="X295" s="1662">
        <v>0</v>
      </c>
      <c r="Y295" s="1661">
        <v>0</v>
      </c>
      <c r="Z295" s="1383" t="s">
        <v>1757</v>
      </c>
      <c r="AA295" s="1659">
        <v>2</v>
      </c>
      <c r="AB295" s="1597"/>
      <c r="AC295" s="1597"/>
      <c r="AD295" s="1597"/>
      <c r="AE295" s="1597"/>
      <c r="AF295" s="1598"/>
      <c r="AG295" s="1576" t="str">
        <f t="shared" si="62"/>
        <v/>
      </c>
      <c r="AH295" s="1576"/>
    </row>
    <row r="296" spans="2:34" ht="35.5" customHeight="1">
      <c r="B296" s="1660"/>
      <c r="C296" s="1583" t="s">
        <v>2355</v>
      </c>
      <c r="D296" s="1583" t="s">
        <v>2356</v>
      </c>
      <c r="E296" s="1661">
        <v>10</v>
      </c>
      <c r="F296" s="1662">
        <v>2750</v>
      </c>
      <c r="G296" s="1662">
        <f t="shared" si="59"/>
        <v>2750</v>
      </c>
      <c r="H296" s="1662">
        <v>2750</v>
      </c>
      <c r="I296" s="1662">
        <v>0</v>
      </c>
      <c r="J296" s="1662">
        <v>0</v>
      </c>
      <c r="K296" s="1662"/>
      <c r="L296" s="1663"/>
      <c r="M296" s="1664">
        <v>20669</v>
      </c>
      <c r="N296" s="1665">
        <v>40998</v>
      </c>
      <c r="O296" s="1663" t="s">
        <v>2290</v>
      </c>
      <c r="P296" s="1783">
        <v>27454</v>
      </c>
      <c r="Q296" s="1383" t="s">
        <v>1866</v>
      </c>
      <c r="R296" s="1662">
        <f t="shared" si="60"/>
        <v>2400</v>
      </c>
      <c r="S296" s="1662">
        <v>2400</v>
      </c>
      <c r="T296" s="1662">
        <v>0</v>
      </c>
      <c r="U296" s="1662">
        <v>0</v>
      </c>
      <c r="V296" s="1662">
        <f t="shared" si="61"/>
        <v>350</v>
      </c>
      <c r="W296" s="1662">
        <v>350</v>
      </c>
      <c r="X296" s="1662">
        <v>0</v>
      </c>
      <c r="Y296" s="1661">
        <v>0</v>
      </c>
      <c r="Z296" s="1383" t="s">
        <v>1757</v>
      </c>
      <c r="AA296" s="1659">
        <v>2</v>
      </c>
      <c r="AB296" s="1597"/>
      <c r="AC296" s="1597"/>
      <c r="AD296" s="1597"/>
      <c r="AE296" s="1597"/>
      <c r="AF296" s="1598"/>
      <c r="AG296" s="1576" t="str">
        <f t="shared" si="62"/>
        <v/>
      </c>
      <c r="AH296" s="1576"/>
    </row>
    <row r="297" spans="2:34" ht="35.5" customHeight="1">
      <c r="B297" s="1660"/>
      <c r="C297" s="1583" t="s">
        <v>2357</v>
      </c>
      <c r="D297" s="1583" t="s">
        <v>2358</v>
      </c>
      <c r="E297" s="1661">
        <v>8</v>
      </c>
      <c r="F297" s="1662">
        <v>1470</v>
      </c>
      <c r="G297" s="1662">
        <f t="shared" si="59"/>
        <v>1470</v>
      </c>
      <c r="H297" s="1662">
        <v>1390</v>
      </c>
      <c r="I297" s="1662">
        <v>80</v>
      </c>
      <c r="J297" s="1662">
        <v>0</v>
      </c>
      <c r="K297" s="1662"/>
      <c r="L297" s="1663"/>
      <c r="M297" s="1664">
        <v>22552</v>
      </c>
      <c r="N297" s="1665">
        <v>38030</v>
      </c>
      <c r="O297" s="1663" t="s">
        <v>1868</v>
      </c>
      <c r="P297" s="1783">
        <v>27454</v>
      </c>
      <c r="Q297" s="1383" t="s">
        <v>1866</v>
      </c>
      <c r="R297" s="1662">
        <f t="shared" si="60"/>
        <v>0</v>
      </c>
      <c r="S297" s="1662">
        <v>0</v>
      </c>
      <c r="T297" s="1662">
        <v>0</v>
      </c>
      <c r="U297" s="1662">
        <v>0</v>
      </c>
      <c r="V297" s="1662">
        <f t="shared" si="61"/>
        <v>1470</v>
      </c>
      <c r="W297" s="1662">
        <v>1390</v>
      </c>
      <c r="X297" s="1662">
        <v>80</v>
      </c>
      <c r="Y297" s="1661">
        <v>0</v>
      </c>
      <c r="Z297" s="1383" t="s">
        <v>1757</v>
      </c>
      <c r="AA297" s="1659">
        <v>2</v>
      </c>
      <c r="AB297" s="1597"/>
      <c r="AC297" s="1597"/>
      <c r="AD297" s="1597"/>
      <c r="AE297" s="1597"/>
      <c r="AF297" s="1598"/>
      <c r="AG297" s="1576" t="str">
        <f t="shared" si="62"/>
        <v/>
      </c>
      <c r="AH297" s="1576"/>
    </row>
    <row r="298" spans="2:34" ht="35.5" customHeight="1">
      <c r="B298" s="1660"/>
      <c r="C298" s="1583" t="s">
        <v>2359</v>
      </c>
      <c r="D298" s="1583" t="s">
        <v>2360</v>
      </c>
      <c r="E298" s="1661">
        <v>8</v>
      </c>
      <c r="F298" s="1662">
        <v>380</v>
      </c>
      <c r="G298" s="1662">
        <f t="shared" si="59"/>
        <v>380</v>
      </c>
      <c r="H298" s="1662">
        <v>380</v>
      </c>
      <c r="I298" s="1662">
        <v>0</v>
      </c>
      <c r="J298" s="1662">
        <v>0</v>
      </c>
      <c r="K298" s="1662"/>
      <c r="L298" s="1663"/>
      <c r="M298" s="1664">
        <v>20179</v>
      </c>
      <c r="N298" s="1665">
        <v>40998</v>
      </c>
      <c r="O298" s="1663" t="s">
        <v>2290</v>
      </c>
      <c r="P298" s="1783">
        <v>27454</v>
      </c>
      <c r="Q298" s="1383" t="s">
        <v>1866</v>
      </c>
      <c r="R298" s="1662">
        <f t="shared" si="60"/>
        <v>380</v>
      </c>
      <c r="S298" s="1662">
        <v>380</v>
      </c>
      <c r="T298" s="1662">
        <v>0</v>
      </c>
      <c r="U298" s="1662">
        <v>0</v>
      </c>
      <c r="V298" s="1662">
        <f t="shared" si="61"/>
        <v>0</v>
      </c>
      <c r="W298" s="1662">
        <v>0</v>
      </c>
      <c r="X298" s="1662">
        <v>0</v>
      </c>
      <c r="Y298" s="1661">
        <v>0</v>
      </c>
      <c r="Z298" s="1383" t="s">
        <v>1757</v>
      </c>
      <c r="AA298" s="1659">
        <v>2</v>
      </c>
      <c r="AB298" s="1597"/>
      <c r="AC298" s="1597"/>
      <c r="AD298" s="1597"/>
      <c r="AE298" s="1597"/>
      <c r="AF298" s="1598"/>
      <c r="AG298" s="1576">
        <f t="shared" si="62"/>
        <v>0</v>
      </c>
      <c r="AH298" s="1576"/>
    </row>
    <row r="299" spans="2:34" ht="35.5" customHeight="1">
      <c r="B299" s="1660"/>
      <c r="C299" s="1583" t="s">
        <v>2361</v>
      </c>
      <c r="D299" s="1583" t="s">
        <v>2362</v>
      </c>
      <c r="E299" s="1661">
        <v>8</v>
      </c>
      <c r="F299" s="1662">
        <v>540</v>
      </c>
      <c r="G299" s="1662">
        <f t="shared" si="59"/>
        <v>540</v>
      </c>
      <c r="H299" s="1662">
        <v>540</v>
      </c>
      <c r="I299" s="1662">
        <v>0</v>
      </c>
      <c r="J299" s="1662">
        <v>0</v>
      </c>
      <c r="K299" s="1662"/>
      <c r="L299" s="1663"/>
      <c r="M299" s="1664">
        <v>20179</v>
      </c>
      <c r="N299" s="1665">
        <v>38030</v>
      </c>
      <c r="O299" s="1663" t="s">
        <v>1868</v>
      </c>
      <c r="P299" s="1783">
        <v>27454</v>
      </c>
      <c r="Q299" s="1383" t="s">
        <v>1866</v>
      </c>
      <c r="R299" s="1662">
        <f t="shared" si="60"/>
        <v>70</v>
      </c>
      <c r="S299" s="1662">
        <v>70</v>
      </c>
      <c r="T299" s="1662">
        <v>0</v>
      </c>
      <c r="U299" s="1662">
        <v>0</v>
      </c>
      <c r="V299" s="1662">
        <f t="shared" si="61"/>
        <v>470</v>
      </c>
      <c r="W299" s="1662">
        <v>470</v>
      </c>
      <c r="X299" s="1662">
        <v>0</v>
      </c>
      <c r="Y299" s="1661">
        <v>0</v>
      </c>
      <c r="Z299" s="1383" t="s">
        <v>1757</v>
      </c>
      <c r="AA299" s="1659">
        <v>2</v>
      </c>
      <c r="AB299" s="1597"/>
      <c r="AC299" s="1597"/>
      <c r="AD299" s="1597"/>
      <c r="AE299" s="1597"/>
      <c r="AF299" s="1598"/>
      <c r="AG299" s="1576" t="str">
        <f t="shared" si="62"/>
        <v/>
      </c>
      <c r="AH299" s="1576"/>
    </row>
    <row r="300" spans="2:34" ht="35.5" customHeight="1">
      <c r="B300" s="1660"/>
      <c r="C300" s="1583" t="s">
        <v>2363</v>
      </c>
      <c r="D300" s="1583" t="s">
        <v>2364</v>
      </c>
      <c r="E300" s="1661">
        <v>8</v>
      </c>
      <c r="F300" s="1662">
        <v>360</v>
      </c>
      <c r="G300" s="1662">
        <f t="shared" si="59"/>
        <v>360</v>
      </c>
      <c r="H300" s="1662">
        <v>360</v>
      </c>
      <c r="I300" s="1662">
        <v>0</v>
      </c>
      <c r="J300" s="1662">
        <v>0</v>
      </c>
      <c r="K300" s="1662"/>
      <c r="L300" s="1663"/>
      <c r="M300" s="1664">
        <v>20179</v>
      </c>
      <c r="N300" s="1665">
        <v>40998</v>
      </c>
      <c r="O300" s="1663" t="s">
        <v>2290</v>
      </c>
      <c r="P300" s="1783">
        <v>27454</v>
      </c>
      <c r="Q300" s="1383" t="s">
        <v>1866</v>
      </c>
      <c r="R300" s="1662">
        <f t="shared" si="60"/>
        <v>350</v>
      </c>
      <c r="S300" s="1662">
        <v>350</v>
      </c>
      <c r="T300" s="1662">
        <v>0</v>
      </c>
      <c r="U300" s="1662">
        <v>0</v>
      </c>
      <c r="V300" s="1662">
        <f t="shared" si="61"/>
        <v>10</v>
      </c>
      <c r="W300" s="1662">
        <v>10</v>
      </c>
      <c r="X300" s="1662">
        <v>0</v>
      </c>
      <c r="Y300" s="1661">
        <v>0</v>
      </c>
      <c r="Z300" s="1383" t="s">
        <v>1757</v>
      </c>
      <c r="AA300" s="1659">
        <v>2</v>
      </c>
      <c r="AB300" s="1597"/>
      <c r="AC300" s="1597"/>
      <c r="AD300" s="1597"/>
      <c r="AE300" s="1597"/>
      <c r="AF300" s="1598"/>
      <c r="AG300" s="1576" t="str">
        <f t="shared" si="62"/>
        <v/>
      </c>
      <c r="AH300" s="1576"/>
    </row>
    <row r="301" spans="2:34" ht="35.5" customHeight="1">
      <c r="B301" s="1660"/>
      <c r="C301" s="1583" t="s">
        <v>2365</v>
      </c>
      <c r="D301" s="1583" t="s">
        <v>2366</v>
      </c>
      <c r="E301" s="1661">
        <v>18</v>
      </c>
      <c r="F301" s="1662">
        <v>2690</v>
      </c>
      <c r="G301" s="1662">
        <f>SUM(H301:J301)</f>
        <v>2690</v>
      </c>
      <c r="H301" s="1662">
        <v>2640</v>
      </c>
      <c r="I301" s="1662">
        <v>50</v>
      </c>
      <c r="J301" s="1662">
        <v>0</v>
      </c>
      <c r="K301" s="1662"/>
      <c r="L301" s="1663"/>
      <c r="M301" s="1664">
        <v>20554</v>
      </c>
      <c r="N301" s="1665">
        <v>37344</v>
      </c>
      <c r="O301" s="1663" t="s">
        <v>2367</v>
      </c>
      <c r="P301" s="1783">
        <v>37344</v>
      </c>
      <c r="Q301" s="1383" t="s">
        <v>2367</v>
      </c>
      <c r="R301" s="1662">
        <f>SUM(S301:U301)</f>
        <v>2040</v>
      </c>
      <c r="S301" s="1662">
        <v>1990</v>
      </c>
      <c r="T301" s="1662">
        <v>50</v>
      </c>
      <c r="U301" s="1662">
        <v>0</v>
      </c>
      <c r="V301" s="1662">
        <f>SUM(W301:Y301)</f>
        <v>0</v>
      </c>
      <c r="W301" s="1662">
        <v>0</v>
      </c>
      <c r="X301" s="1662">
        <v>0</v>
      </c>
      <c r="Y301" s="1661">
        <v>0</v>
      </c>
      <c r="Z301" s="1383" t="s">
        <v>1757</v>
      </c>
      <c r="AA301" s="1659">
        <v>2</v>
      </c>
      <c r="AB301" s="1597"/>
      <c r="AC301" s="1597"/>
      <c r="AD301" s="1597"/>
      <c r="AE301" s="1597"/>
      <c r="AF301" s="1598"/>
      <c r="AG301" s="1576" t="str">
        <f t="shared" si="62"/>
        <v/>
      </c>
      <c r="AH301" s="1576"/>
    </row>
    <row r="302" spans="2:34" ht="35.5" customHeight="1">
      <c r="B302" s="1164"/>
      <c r="C302" s="1583" t="s">
        <v>2368</v>
      </c>
      <c r="D302" s="1583" t="s">
        <v>2369</v>
      </c>
      <c r="E302" s="1661">
        <v>12</v>
      </c>
      <c r="F302" s="1662">
        <v>1210</v>
      </c>
      <c r="G302" s="1662">
        <f t="shared" si="59"/>
        <v>1210</v>
      </c>
      <c r="H302" s="1662">
        <v>1210</v>
      </c>
      <c r="I302" s="1662">
        <v>0</v>
      </c>
      <c r="J302" s="1662">
        <v>0</v>
      </c>
      <c r="K302" s="1662"/>
      <c r="L302" s="1663"/>
      <c r="M302" s="1664">
        <v>29557</v>
      </c>
      <c r="N302" s="1665">
        <v>38030</v>
      </c>
      <c r="O302" s="1663" t="s">
        <v>1868</v>
      </c>
      <c r="P302" s="1663"/>
      <c r="Q302" s="1383"/>
      <c r="R302" s="1662">
        <f t="shared" si="60"/>
        <v>1210</v>
      </c>
      <c r="S302" s="1662">
        <v>1210</v>
      </c>
      <c r="T302" s="1662">
        <v>0</v>
      </c>
      <c r="U302" s="1662">
        <v>0</v>
      </c>
      <c r="V302" s="1662">
        <f t="shared" si="61"/>
        <v>0</v>
      </c>
      <c r="W302" s="1662">
        <v>0</v>
      </c>
      <c r="X302" s="1662">
        <v>0</v>
      </c>
      <c r="Y302" s="1661">
        <v>0</v>
      </c>
      <c r="Z302" s="1383" t="s">
        <v>1757</v>
      </c>
      <c r="AA302" s="1659">
        <v>2</v>
      </c>
      <c r="AB302" s="1597"/>
      <c r="AC302" s="1597"/>
      <c r="AD302" s="1597"/>
      <c r="AE302" s="1597"/>
      <c r="AF302" s="1598"/>
      <c r="AG302" s="1576">
        <f t="shared" si="62"/>
        <v>0</v>
      </c>
      <c r="AH302" s="1576"/>
    </row>
    <row r="303" spans="2:34" ht="35.5" customHeight="1">
      <c r="B303" s="1651" t="s">
        <v>278</v>
      </c>
      <c r="C303" s="1583" t="s">
        <v>2370</v>
      </c>
      <c r="D303" s="1583" t="s">
        <v>2371</v>
      </c>
      <c r="E303" s="1661">
        <v>16</v>
      </c>
      <c r="F303" s="1662">
        <v>1110</v>
      </c>
      <c r="G303" s="1662">
        <f t="shared" si="59"/>
        <v>1110</v>
      </c>
      <c r="H303" s="1662">
        <v>1110</v>
      </c>
      <c r="I303" s="1662">
        <v>0</v>
      </c>
      <c r="J303" s="1662">
        <v>0</v>
      </c>
      <c r="K303" s="1662"/>
      <c r="L303" s="1663"/>
      <c r="M303" s="1664">
        <v>29557</v>
      </c>
      <c r="N303" s="1665">
        <v>38030</v>
      </c>
      <c r="O303" s="1663" t="s">
        <v>2257</v>
      </c>
      <c r="P303" s="1663"/>
      <c r="Q303" s="1383"/>
      <c r="R303" s="1662">
        <f t="shared" si="60"/>
        <v>1110</v>
      </c>
      <c r="S303" s="1662">
        <v>1110</v>
      </c>
      <c r="T303" s="1662">
        <v>0</v>
      </c>
      <c r="U303" s="1662">
        <v>0</v>
      </c>
      <c r="V303" s="1662">
        <f t="shared" si="61"/>
        <v>0</v>
      </c>
      <c r="W303" s="1662">
        <v>0</v>
      </c>
      <c r="X303" s="1662">
        <v>0</v>
      </c>
      <c r="Y303" s="1661">
        <v>0</v>
      </c>
      <c r="Z303" s="1383" t="s">
        <v>1757</v>
      </c>
      <c r="AA303" s="1659">
        <v>2</v>
      </c>
      <c r="AB303" s="1597"/>
      <c r="AC303" s="1597"/>
      <c r="AD303" s="1597"/>
      <c r="AE303" s="1597"/>
      <c r="AF303" s="1598"/>
      <c r="AG303" s="1576">
        <f t="shared" si="62"/>
        <v>0</v>
      </c>
      <c r="AH303" s="1576"/>
    </row>
    <row r="304" spans="2:34" ht="35.5" customHeight="1">
      <c r="B304" s="1660"/>
      <c r="C304" s="1583" t="s">
        <v>2372</v>
      </c>
      <c r="D304" s="1583" t="s">
        <v>2373</v>
      </c>
      <c r="E304" s="1661">
        <v>12</v>
      </c>
      <c r="F304" s="1662">
        <v>910</v>
      </c>
      <c r="G304" s="1662">
        <f t="shared" si="59"/>
        <v>910</v>
      </c>
      <c r="H304" s="1662">
        <v>230</v>
      </c>
      <c r="I304" s="1662">
        <v>680</v>
      </c>
      <c r="J304" s="1662">
        <v>0</v>
      </c>
      <c r="K304" s="1662"/>
      <c r="L304" s="1663"/>
      <c r="M304" s="1664">
        <v>29955</v>
      </c>
      <c r="N304" s="1665">
        <v>38030</v>
      </c>
      <c r="O304" s="1663" t="s">
        <v>1868</v>
      </c>
      <c r="P304" s="1663"/>
      <c r="Q304" s="1383"/>
      <c r="R304" s="1662">
        <f t="shared" si="60"/>
        <v>910</v>
      </c>
      <c r="S304" s="1662">
        <v>230</v>
      </c>
      <c r="T304" s="1662">
        <v>680</v>
      </c>
      <c r="U304" s="1662">
        <v>0</v>
      </c>
      <c r="V304" s="1662">
        <f t="shared" si="61"/>
        <v>0</v>
      </c>
      <c r="W304" s="1662">
        <v>0</v>
      </c>
      <c r="X304" s="1662">
        <v>0</v>
      </c>
      <c r="Y304" s="1661">
        <v>0</v>
      </c>
      <c r="Z304" s="1383" t="s">
        <v>1757</v>
      </c>
      <c r="AA304" s="1659">
        <v>2</v>
      </c>
      <c r="AB304" s="1597"/>
      <c r="AC304" s="1597"/>
      <c r="AD304" s="1597"/>
      <c r="AE304" s="1597"/>
      <c r="AF304" s="1598"/>
      <c r="AG304" s="1576">
        <f t="shared" si="62"/>
        <v>0</v>
      </c>
      <c r="AH304" s="1576"/>
    </row>
    <row r="305" spans="2:34" ht="35.5" customHeight="1">
      <c r="B305" s="1660"/>
      <c r="C305" s="1583" t="s">
        <v>2374</v>
      </c>
      <c r="D305" s="1583" t="s">
        <v>2375</v>
      </c>
      <c r="E305" s="1661">
        <v>12</v>
      </c>
      <c r="F305" s="1662">
        <v>570</v>
      </c>
      <c r="G305" s="1662">
        <f t="shared" si="59"/>
        <v>570</v>
      </c>
      <c r="H305" s="1662">
        <v>370</v>
      </c>
      <c r="I305" s="1662">
        <v>200</v>
      </c>
      <c r="J305" s="1662">
        <v>0</v>
      </c>
      <c r="K305" s="1662"/>
      <c r="L305" s="1663"/>
      <c r="M305" s="1664">
        <v>29955</v>
      </c>
      <c r="N305" s="1665">
        <v>38030</v>
      </c>
      <c r="O305" s="1663" t="s">
        <v>1868</v>
      </c>
      <c r="P305" s="1663"/>
      <c r="Q305" s="1383"/>
      <c r="R305" s="1662">
        <f t="shared" si="60"/>
        <v>570</v>
      </c>
      <c r="S305" s="1662">
        <v>370</v>
      </c>
      <c r="T305" s="1662">
        <v>200</v>
      </c>
      <c r="U305" s="1662">
        <v>0</v>
      </c>
      <c r="V305" s="1662">
        <f t="shared" si="61"/>
        <v>0</v>
      </c>
      <c r="W305" s="1662">
        <v>0</v>
      </c>
      <c r="X305" s="1662">
        <v>0</v>
      </c>
      <c r="Y305" s="1661">
        <v>0</v>
      </c>
      <c r="Z305" s="1383" t="s">
        <v>1757</v>
      </c>
      <c r="AA305" s="1659">
        <v>2</v>
      </c>
      <c r="AB305" s="1597"/>
      <c r="AC305" s="1597"/>
      <c r="AD305" s="1597"/>
      <c r="AE305" s="1597"/>
      <c r="AF305" s="1598"/>
      <c r="AG305" s="1576">
        <f t="shared" si="62"/>
        <v>0</v>
      </c>
      <c r="AH305" s="1576"/>
    </row>
    <row r="306" spans="2:34" ht="35.5" customHeight="1">
      <c r="B306" s="1660"/>
      <c r="C306" s="1583" t="s">
        <v>2376</v>
      </c>
      <c r="D306" s="1583" t="s">
        <v>2377</v>
      </c>
      <c r="E306" s="1661">
        <v>25</v>
      </c>
      <c r="F306" s="1662">
        <v>900</v>
      </c>
      <c r="G306" s="1662">
        <f t="shared" si="59"/>
        <v>900</v>
      </c>
      <c r="H306" s="1662">
        <v>0</v>
      </c>
      <c r="I306" s="1662">
        <v>730</v>
      </c>
      <c r="J306" s="1662">
        <v>170</v>
      </c>
      <c r="K306" s="1662"/>
      <c r="L306" s="1663"/>
      <c r="M306" s="1664">
        <v>33505</v>
      </c>
      <c r="N306" s="1665">
        <v>38030</v>
      </c>
      <c r="O306" s="1663" t="s">
        <v>2257</v>
      </c>
      <c r="P306" s="1663"/>
      <c r="Q306" s="1383"/>
      <c r="R306" s="1662">
        <f t="shared" si="60"/>
        <v>900</v>
      </c>
      <c r="S306" s="1662">
        <v>0</v>
      </c>
      <c r="T306" s="1662">
        <v>730</v>
      </c>
      <c r="U306" s="1662">
        <v>170</v>
      </c>
      <c r="V306" s="1662">
        <f t="shared" si="61"/>
        <v>0</v>
      </c>
      <c r="W306" s="1662">
        <v>0</v>
      </c>
      <c r="X306" s="1662">
        <v>0</v>
      </c>
      <c r="Y306" s="1661">
        <v>0</v>
      </c>
      <c r="Z306" s="1383" t="s">
        <v>1791</v>
      </c>
      <c r="AA306" s="1659">
        <v>4</v>
      </c>
      <c r="AB306" s="1597"/>
      <c r="AC306" s="1597"/>
      <c r="AD306" s="1597"/>
      <c r="AE306" s="1597"/>
      <c r="AF306" s="1598"/>
      <c r="AG306" s="1576">
        <f t="shared" si="62"/>
        <v>0</v>
      </c>
      <c r="AH306" s="1576"/>
    </row>
    <row r="307" spans="2:34" ht="35.25" customHeight="1">
      <c r="B307" s="1660"/>
      <c r="C307" s="1583" t="s">
        <v>2378</v>
      </c>
      <c r="D307" s="1583" t="s">
        <v>2379</v>
      </c>
      <c r="E307" s="1661">
        <v>25</v>
      </c>
      <c r="F307" s="1662">
        <v>8300</v>
      </c>
      <c r="G307" s="1662">
        <f t="shared" si="59"/>
        <v>1700</v>
      </c>
      <c r="H307" s="1662">
        <v>0</v>
      </c>
      <c r="I307" s="1662">
        <v>0</v>
      </c>
      <c r="J307" s="1662">
        <v>1700</v>
      </c>
      <c r="K307" s="1662"/>
      <c r="L307" s="1663"/>
      <c r="M307" s="1664">
        <v>33505</v>
      </c>
      <c r="N307" s="1665">
        <v>38030</v>
      </c>
      <c r="O307" s="1663" t="s">
        <v>2257</v>
      </c>
      <c r="P307" s="1663"/>
      <c r="Q307" s="1383"/>
      <c r="R307" s="1662">
        <f t="shared" si="60"/>
        <v>0</v>
      </c>
      <c r="S307" s="1662">
        <v>0</v>
      </c>
      <c r="T307" s="1662">
        <v>0</v>
      </c>
      <c r="U307" s="1662">
        <v>0</v>
      </c>
      <c r="V307" s="1662">
        <f t="shared" si="61"/>
        <v>0</v>
      </c>
      <c r="W307" s="1662">
        <v>0</v>
      </c>
      <c r="X307" s="1662">
        <v>0</v>
      </c>
      <c r="Y307" s="1661">
        <v>0</v>
      </c>
      <c r="Z307" s="1383" t="s">
        <v>1791</v>
      </c>
      <c r="AA307" s="1659">
        <v>4</v>
      </c>
      <c r="AB307" s="1597"/>
      <c r="AC307" s="1597"/>
      <c r="AD307" s="1597"/>
      <c r="AE307" s="1597"/>
      <c r="AF307" s="1598"/>
      <c r="AG307" s="1576" t="str">
        <f t="shared" si="62"/>
        <v/>
      </c>
      <c r="AH307" s="1576"/>
    </row>
    <row r="308" spans="2:34" ht="35.5" customHeight="1">
      <c r="B308" s="1660"/>
      <c r="C308" s="1583" t="s">
        <v>2380</v>
      </c>
      <c r="D308" s="1583" t="s">
        <v>2381</v>
      </c>
      <c r="E308" s="1661">
        <v>27</v>
      </c>
      <c r="F308" s="1662">
        <v>110</v>
      </c>
      <c r="G308" s="1662">
        <f t="shared" si="59"/>
        <v>110</v>
      </c>
      <c r="H308" s="1662">
        <v>110</v>
      </c>
      <c r="I308" s="1662">
        <v>0</v>
      </c>
      <c r="J308" s="1662">
        <v>0</v>
      </c>
      <c r="K308" s="1662">
        <v>5600</v>
      </c>
      <c r="L308" s="1663" t="s">
        <v>2382</v>
      </c>
      <c r="M308" s="1664">
        <v>36448</v>
      </c>
      <c r="N308" s="1665">
        <v>36448</v>
      </c>
      <c r="O308" s="1663" t="s">
        <v>2383</v>
      </c>
      <c r="P308" s="1663"/>
      <c r="Q308" s="1383"/>
      <c r="R308" s="1662">
        <f t="shared" si="60"/>
        <v>0</v>
      </c>
      <c r="S308" s="1662">
        <v>0</v>
      </c>
      <c r="T308" s="1662">
        <v>0</v>
      </c>
      <c r="U308" s="1662">
        <v>0</v>
      </c>
      <c r="V308" s="1662">
        <f t="shared" si="61"/>
        <v>0</v>
      </c>
      <c r="W308" s="1662">
        <v>0</v>
      </c>
      <c r="X308" s="1662">
        <v>0</v>
      </c>
      <c r="Y308" s="1661">
        <v>0</v>
      </c>
      <c r="Z308" s="1383" t="s">
        <v>1757</v>
      </c>
      <c r="AA308" s="1659">
        <v>2</v>
      </c>
      <c r="AB308" s="1597"/>
      <c r="AC308" s="1597"/>
      <c r="AD308" s="1597"/>
      <c r="AE308" s="1597"/>
      <c r="AF308" s="1598"/>
      <c r="AG308" s="1576" t="str">
        <f t="shared" si="62"/>
        <v/>
      </c>
      <c r="AH308" s="1576"/>
    </row>
    <row r="309" spans="2:34" ht="35.5" customHeight="1">
      <c r="B309" s="1660"/>
      <c r="C309" s="1583" t="s">
        <v>2384</v>
      </c>
      <c r="D309" s="1583" t="s">
        <v>2385</v>
      </c>
      <c r="E309" s="1661">
        <v>19</v>
      </c>
      <c r="F309" s="1662">
        <v>840</v>
      </c>
      <c r="G309" s="1662">
        <f t="shared" si="59"/>
        <v>840</v>
      </c>
      <c r="H309" s="1662">
        <v>840</v>
      </c>
      <c r="I309" s="1662">
        <v>0</v>
      </c>
      <c r="J309" s="1662">
        <v>0</v>
      </c>
      <c r="K309" s="1662"/>
      <c r="L309" s="1663"/>
      <c r="M309" s="1664">
        <v>36448</v>
      </c>
      <c r="N309" s="1665">
        <v>36448</v>
      </c>
      <c r="O309" s="1663" t="s">
        <v>2383</v>
      </c>
      <c r="P309" s="1663"/>
      <c r="Q309" s="1383"/>
      <c r="R309" s="1662">
        <f t="shared" si="60"/>
        <v>580</v>
      </c>
      <c r="S309" s="1662">
        <v>580</v>
      </c>
      <c r="T309" s="1662">
        <v>0</v>
      </c>
      <c r="U309" s="1662">
        <v>0</v>
      </c>
      <c r="V309" s="1662">
        <f t="shared" si="61"/>
        <v>0</v>
      </c>
      <c r="W309" s="1662">
        <v>0</v>
      </c>
      <c r="X309" s="1662">
        <v>0</v>
      </c>
      <c r="Y309" s="1661">
        <v>0</v>
      </c>
      <c r="Z309" s="1383" t="s">
        <v>1757</v>
      </c>
      <c r="AA309" s="1659">
        <v>2</v>
      </c>
      <c r="AB309" s="1597"/>
      <c r="AC309" s="1597"/>
      <c r="AD309" s="1597"/>
      <c r="AE309" s="1597"/>
      <c r="AF309" s="1598"/>
      <c r="AG309" s="1576" t="str">
        <f t="shared" si="62"/>
        <v/>
      </c>
      <c r="AH309" s="1576"/>
    </row>
    <row r="310" spans="2:34" ht="35.5" customHeight="1">
      <c r="B310" s="1660"/>
      <c r="C310" s="1583" t="s">
        <v>2386</v>
      </c>
      <c r="D310" s="1583" t="s">
        <v>2387</v>
      </c>
      <c r="E310" s="1661">
        <v>19</v>
      </c>
      <c r="F310" s="1662">
        <v>140</v>
      </c>
      <c r="G310" s="1662">
        <f t="shared" si="59"/>
        <v>140</v>
      </c>
      <c r="H310" s="1662">
        <v>140</v>
      </c>
      <c r="I310" s="1662">
        <v>0</v>
      </c>
      <c r="J310" s="1662">
        <v>0</v>
      </c>
      <c r="K310" s="1662"/>
      <c r="L310" s="1663"/>
      <c r="M310" s="1664">
        <v>36448</v>
      </c>
      <c r="N310" s="1665">
        <v>36448</v>
      </c>
      <c r="O310" s="1663" t="s">
        <v>2383</v>
      </c>
      <c r="P310" s="1663"/>
      <c r="Q310" s="1383"/>
      <c r="R310" s="1662">
        <f t="shared" si="60"/>
        <v>100</v>
      </c>
      <c r="S310" s="1662">
        <v>100</v>
      </c>
      <c r="T310" s="1662">
        <v>0</v>
      </c>
      <c r="U310" s="1662">
        <v>0</v>
      </c>
      <c r="V310" s="1662">
        <f t="shared" si="61"/>
        <v>0</v>
      </c>
      <c r="W310" s="1662">
        <v>0</v>
      </c>
      <c r="X310" s="1662">
        <v>0</v>
      </c>
      <c r="Y310" s="1699">
        <v>0</v>
      </c>
      <c r="Z310" s="1383" t="s">
        <v>1757</v>
      </c>
      <c r="AA310" s="1659">
        <v>2</v>
      </c>
      <c r="AB310" s="1597"/>
      <c r="AC310" s="1597"/>
      <c r="AD310" s="1597"/>
      <c r="AE310" s="1597"/>
      <c r="AF310" s="1598"/>
      <c r="AG310" s="1576" t="str">
        <f t="shared" si="62"/>
        <v/>
      </c>
      <c r="AH310" s="1576"/>
    </row>
    <row r="311" spans="2:34" ht="35.5" customHeight="1">
      <c r="B311" s="1660"/>
      <c r="C311" s="1583" t="s">
        <v>2388</v>
      </c>
      <c r="D311" s="1583" t="s">
        <v>2389</v>
      </c>
      <c r="E311" s="1661">
        <v>13</v>
      </c>
      <c r="F311" s="1662">
        <v>1200</v>
      </c>
      <c r="G311" s="1662">
        <f t="shared" si="59"/>
        <v>1200</v>
      </c>
      <c r="H311" s="1662">
        <v>270</v>
      </c>
      <c r="I311" s="1662">
        <v>160</v>
      </c>
      <c r="J311" s="1662">
        <v>770</v>
      </c>
      <c r="K311" s="1662"/>
      <c r="L311" s="1663"/>
      <c r="M311" s="1656">
        <v>37344</v>
      </c>
      <c r="N311" s="1665">
        <v>37344</v>
      </c>
      <c r="O311" s="1663" t="s">
        <v>2390</v>
      </c>
      <c r="P311" s="1663"/>
      <c r="Q311" s="1383"/>
      <c r="R311" s="1662">
        <f t="shared" si="60"/>
        <v>1040</v>
      </c>
      <c r="S311" s="1662">
        <v>170</v>
      </c>
      <c r="T311" s="1662">
        <v>160</v>
      </c>
      <c r="U311" s="1662">
        <v>710</v>
      </c>
      <c r="V311" s="1662">
        <f t="shared" si="61"/>
        <v>0</v>
      </c>
      <c r="W311" s="1662">
        <v>0</v>
      </c>
      <c r="X311" s="1662">
        <v>0</v>
      </c>
      <c r="Y311" s="1678">
        <v>0</v>
      </c>
      <c r="Z311" s="1383" t="s">
        <v>2280</v>
      </c>
      <c r="AA311" s="1659">
        <v>2</v>
      </c>
      <c r="AB311" s="1597"/>
      <c r="AC311" s="1597"/>
      <c r="AD311" s="1597"/>
      <c r="AE311" s="1597"/>
      <c r="AF311" s="1598"/>
      <c r="AG311" s="1576" t="str">
        <f t="shared" si="62"/>
        <v/>
      </c>
      <c r="AH311" s="1576"/>
    </row>
    <row r="312" spans="2:34" ht="35.5" customHeight="1">
      <c r="B312" s="1660"/>
      <c r="C312" s="1652" t="s">
        <v>2391</v>
      </c>
      <c r="D312" s="1652" t="s">
        <v>2392</v>
      </c>
      <c r="E312" s="1653">
        <v>18</v>
      </c>
      <c r="F312" s="1654">
        <v>2000</v>
      </c>
      <c r="G312" s="1654">
        <f t="shared" si="59"/>
        <v>2000</v>
      </c>
      <c r="H312" s="1654">
        <v>1960</v>
      </c>
      <c r="I312" s="1654">
        <v>40</v>
      </c>
      <c r="J312" s="1654">
        <v>0</v>
      </c>
      <c r="K312" s="1654"/>
      <c r="L312" s="1655"/>
      <c r="M312" s="1656">
        <v>38030</v>
      </c>
      <c r="N312" s="1665">
        <v>38632</v>
      </c>
      <c r="O312" s="1663" t="s">
        <v>2393</v>
      </c>
      <c r="P312" s="1655"/>
      <c r="Q312" s="1658"/>
      <c r="R312" s="1654">
        <f t="shared" si="60"/>
        <v>970</v>
      </c>
      <c r="S312" s="1654">
        <v>930</v>
      </c>
      <c r="T312" s="1654">
        <v>40</v>
      </c>
      <c r="U312" s="1654">
        <v>0</v>
      </c>
      <c r="V312" s="1654">
        <f t="shared" si="61"/>
        <v>0</v>
      </c>
      <c r="W312" s="1654">
        <v>0</v>
      </c>
      <c r="X312" s="1654">
        <v>0</v>
      </c>
      <c r="Y312" s="1653">
        <v>0</v>
      </c>
      <c r="Z312" s="1658" t="s">
        <v>1757</v>
      </c>
      <c r="AA312" s="1659">
        <v>2</v>
      </c>
      <c r="AB312" s="1597"/>
      <c r="AC312" s="1597"/>
      <c r="AD312" s="1597"/>
      <c r="AE312" s="1597"/>
      <c r="AF312" s="1598"/>
      <c r="AG312" s="1576" t="str">
        <f t="shared" si="62"/>
        <v/>
      </c>
      <c r="AH312" s="1576"/>
    </row>
    <row r="313" spans="2:34" ht="35.5" customHeight="1">
      <c r="B313" s="1660"/>
      <c r="C313" s="1652" t="s">
        <v>2394</v>
      </c>
      <c r="D313" s="1652" t="s">
        <v>2395</v>
      </c>
      <c r="E313" s="1653">
        <v>12</v>
      </c>
      <c r="F313" s="1654">
        <v>510</v>
      </c>
      <c r="G313" s="1662">
        <f t="shared" si="59"/>
        <v>510</v>
      </c>
      <c r="H313" s="1654">
        <v>410</v>
      </c>
      <c r="I313" s="1654">
        <v>0</v>
      </c>
      <c r="J313" s="1654">
        <v>100</v>
      </c>
      <c r="K313" s="1654"/>
      <c r="L313" s="1655"/>
      <c r="M313" s="1656">
        <v>38030</v>
      </c>
      <c r="N313" s="1665">
        <v>44957</v>
      </c>
      <c r="O313" s="1663" t="s">
        <v>2312</v>
      </c>
      <c r="P313" s="1655"/>
      <c r="Q313" s="1658"/>
      <c r="R313" s="1662">
        <f t="shared" si="60"/>
        <v>0</v>
      </c>
      <c r="S313" s="1654">
        <v>0</v>
      </c>
      <c r="T313" s="1654">
        <v>0</v>
      </c>
      <c r="U313" s="1654">
        <v>0</v>
      </c>
      <c r="V313" s="1662">
        <f t="shared" si="61"/>
        <v>410</v>
      </c>
      <c r="W313" s="1654">
        <v>410</v>
      </c>
      <c r="X313" s="1654">
        <v>0</v>
      </c>
      <c r="Y313" s="1653">
        <v>0</v>
      </c>
      <c r="Z313" s="1658" t="s">
        <v>1757</v>
      </c>
      <c r="AA313" s="1659">
        <v>2</v>
      </c>
      <c r="AB313" s="1597"/>
      <c r="AC313" s="1597"/>
      <c r="AD313" s="1597"/>
      <c r="AE313" s="1597"/>
      <c r="AF313" s="1598"/>
      <c r="AG313" s="1576" t="str">
        <f t="shared" si="62"/>
        <v/>
      </c>
      <c r="AH313" s="1576"/>
    </row>
    <row r="314" spans="2:34" ht="35.5" customHeight="1">
      <c r="B314" s="1243"/>
      <c r="C314" s="1652" t="s">
        <v>2396</v>
      </c>
      <c r="D314" s="1652" t="s">
        <v>2397</v>
      </c>
      <c r="E314" s="1653">
        <v>11</v>
      </c>
      <c r="F314" s="1654">
        <v>890</v>
      </c>
      <c r="G314" s="1654">
        <f t="shared" ref="G314:G324" si="63">SUM(H314:J314)</f>
        <v>890</v>
      </c>
      <c r="H314" s="1654">
        <v>890</v>
      </c>
      <c r="I314" s="1654">
        <v>0</v>
      </c>
      <c r="J314" s="1654">
        <v>0</v>
      </c>
      <c r="K314" s="1654"/>
      <c r="L314" s="1655"/>
      <c r="M314" s="1656">
        <v>38030</v>
      </c>
      <c r="N314" s="1665">
        <v>40998</v>
      </c>
      <c r="O314" s="1663" t="s">
        <v>2290</v>
      </c>
      <c r="P314" s="1665">
        <v>40998</v>
      </c>
      <c r="Q314" s="1663" t="s">
        <v>2290</v>
      </c>
      <c r="R314" s="1654">
        <f t="shared" ref="R314:R324" si="64">SUM(S314:U314)</f>
        <v>890</v>
      </c>
      <c r="S314" s="1654">
        <v>890</v>
      </c>
      <c r="T314" s="1654">
        <v>0</v>
      </c>
      <c r="U314" s="1654">
        <v>0</v>
      </c>
      <c r="V314" s="1654">
        <f t="shared" ref="V314:V324" si="65">SUM(W314:Y314)</f>
        <v>0</v>
      </c>
      <c r="W314" s="1654">
        <v>0</v>
      </c>
      <c r="X314" s="1654">
        <v>0</v>
      </c>
      <c r="Y314" s="1653">
        <v>0</v>
      </c>
      <c r="Z314" s="1658" t="s">
        <v>1757</v>
      </c>
      <c r="AA314" s="1659">
        <v>2</v>
      </c>
      <c r="AB314" s="1597"/>
      <c r="AC314" s="1597"/>
      <c r="AD314" s="1597"/>
      <c r="AE314" s="1597"/>
      <c r="AF314" s="1598"/>
      <c r="AG314" s="1576">
        <f t="shared" si="62"/>
        <v>0</v>
      </c>
      <c r="AH314" s="1576"/>
    </row>
    <row r="315" spans="2:34" ht="35.25" customHeight="1">
      <c r="B315" s="1660"/>
      <c r="C315" s="1652" t="s">
        <v>2398</v>
      </c>
      <c r="D315" s="1583" t="s">
        <v>2399</v>
      </c>
      <c r="E315" s="1661">
        <v>18</v>
      </c>
      <c r="F315" s="1662">
        <v>1280</v>
      </c>
      <c r="G315" s="1654">
        <f t="shared" si="63"/>
        <v>1280</v>
      </c>
      <c r="H315" s="1662">
        <v>250</v>
      </c>
      <c r="I315" s="1662">
        <v>1030</v>
      </c>
      <c r="J315" s="1662">
        <v>0</v>
      </c>
      <c r="K315" s="1662"/>
      <c r="L315" s="1663"/>
      <c r="M315" s="1656">
        <v>38891</v>
      </c>
      <c r="N315" s="1656">
        <v>38891</v>
      </c>
      <c r="O315" s="1663" t="s">
        <v>2400</v>
      </c>
      <c r="P315" s="1663"/>
      <c r="Q315" s="1383"/>
      <c r="R315" s="1654">
        <f t="shared" si="64"/>
        <v>880</v>
      </c>
      <c r="S315" s="1662">
        <v>0</v>
      </c>
      <c r="T315" s="1662">
        <v>880</v>
      </c>
      <c r="U315" s="1662">
        <v>0</v>
      </c>
      <c r="V315" s="1654">
        <f t="shared" si="65"/>
        <v>0</v>
      </c>
      <c r="W315" s="1662">
        <v>0</v>
      </c>
      <c r="X315" s="1662">
        <v>0</v>
      </c>
      <c r="Y315" s="1662">
        <v>0</v>
      </c>
      <c r="Z315" s="1383" t="s">
        <v>2401</v>
      </c>
      <c r="AA315" s="1701">
        <v>2</v>
      </c>
      <c r="AB315" s="1597"/>
      <c r="AC315" s="1597"/>
      <c r="AD315" s="1597"/>
      <c r="AE315" s="1597"/>
      <c r="AF315" s="1598"/>
      <c r="AG315" s="1576" t="str">
        <f t="shared" si="62"/>
        <v/>
      </c>
      <c r="AH315" s="1576"/>
    </row>
    <row r="316" spans="2:34" ht="35.5" customHeight="1">
      <c r="B316" s="1660"/>
      <c r="C316" s="1652" t="s">
        <v>2402</v>
      </c>
      <c r="D316" s="1583" t="s">
        <v>2403</v>
      </c>
      <c r="E316" s="1661">
        <v>16</v>
      </c>
      <c r="F316" s="1662">
        <v>560</v>
      </c>
      <c r="G316" s="1654">
        <f t="shared" si="63"/>
        <v>560</v>
      </c>
      <c r="H316" s="1662">
        <v>560</v>
      </c>
      <c r="I316" s="1662">
        <v>0</v>
      </c>
      <c r="J316" s="1662">
        <v>0</v>
      </c>
      <c r="K316" s="1662"/>
      <c r="L316" s="1663"/>
      <c r="M316" s="1656">
        <v>38891</v>
      </c>
      <c r="N316" s="1656">
        <v>38891</v>
      </c>
      <c r="O316" s="1663" t="s">
        <v>2400</v>
      </c>
      <c r="P316" s="1663"/>
      <c r="Q316" s="1383"/>
      <c r="R316" s="1654">
        <f t="shared" si="64"/>
        <v>560</v>
      </c>
      <c r="S316" s="1662">
        <v>560</v>
      </c>
      <c r="T316" s="1662">
        <v>0</v>
      </c>
      <c r="U316" s="1662">
        <v>0</v>
      </c>
      <c r="V316" s="1654">
        <f t="shared" si="65"/>
        <v>0</v>
      </c>
      <c r="W316" s="1662">
        <v>0</v>
      </c>
      <c r="X316" s="1662">
        <v>0</v>
      </c>
      <c r="Y316" s="1662">
        <v>0</v>
      </c>
      <c r="Z316" s="1383" t="s">
        <v>2401</v>
      </c>
      <c r="AA316" s="1701">
        <v>2</v>
      </c>
      <c r="AB316" s="1597"/>
      <c r="AC316" s="1597"/>
      <c r="AD316" s="1597"/>
      <c r="AE316" s="1597"/>
      <c r="AF316" s="1598"/>
      <c r="AG316" s="1576">
        <f t="shared" si="62"/>
        <v>0</v>
      </c>
      <c r="AH316" s="1576"/>
    </row>
    <row r="317" spans="2:34" ht="35.5" customHeight="1">
      <c r="B317" s="1660"/>
      <c r="C317" s="1652" t="s">
        <v>2404</v>
      </c>
      <c r="D317" s="1583" t="s">
        <v>2405</v>
      </c>
      <c r="E317" s="1661">
        <v>16</v>
      </c>
      <c r="F317" s="1662">
        <v>510</v>
      </c>
      <c r="G317" s="1654">
        <f t="shared" si="63"/>
        <v>510</v>
      </c>
      <c r="H317" s="1662">
        <v>0</v>
      </c>
      <c r="I317" s="1662">
        <v>510</v>
      </c>
      <c r="J317" s="1662">
        <v>0</v>
      </c>
      <c r="K317" s="1662"/>
      <c r="L317" s="1663"/>
      <c r="M317" s="1656">
        <v>38891</v>
      </c>
      <c r="N317" s="1656">
        <v>38891</v>
      </c>
      <c r="O317" s="1663" t="s">
        <v>2400</v>
      </c>
      <c r="P317" s="1663"/>
      <c r="Q317" s="1383"/>
      <c r="R317" s="1654">
        <f t="shared" si="64"/>
        <v>510</v>
      </c>
      <c r="S317" s="1662">
        <v>0</v>
      </c>
      <c r="T317" s="1662">
        <v>510</v>
      </c>
      <c r="U317" s="1662">
        <v>0</v>
      </c>
      <c r="V317" s="1654">
        <f t="shared" si="65"/>
        <v>0</v>
      </c>
      <c r="W317" s="1662">
        <v>0</v>
      </c>
      <c r="X317" s="1662">
        <v>0</v>
      </c>
      <c r="Y317" s="1662">
        <v>0</v>
      </c>
      <c r="Z317" s="1383" t="s">
        <v>2401</v>
      </c>
      <c r="AA317" s="1701">
        <v>2</v>
      </c>
      <c r="AB317" s="1597"/>
      <c r="AC317" s="1597"/>
      <c r="AD317" s="1597"/>
      <c r="AE317" s="1597"/>
      <c r="AF317" s="1598"/>
      <c r="AG317" s="1576">
        <f t="shared" si="62"/>
        <v>0</v>
      </c>
      <c r="AH317" s="1576"/>
    </row>
    <row r="318" spans="2:34" s="1457" customFormat="1" ht="35.5" customHeight="1">
      <c r="B318" s="1785"/>
      <c r="C318" s="1583" t="s">
        <v>2406</v>
      </c>
      <c r="D318" s="1583" t="s">
        <v>2407</v>
      </c>
      <c r="E318" s="1661">
        <v>16</v>
      </c>
      <c r="F318" s="1662">
        <v>540</v>
      </c>
      <c r="G318" s="1662">
        <f t="shared" si="63"/>
        <v>540</v>
      </c>
      <c r="H318" s="1662">
        <v>540</v>
      </c>
      <c r="I318" s="1662">
        <v>0</v>
      </c>
      <c r="J318" s="1662">
        <v>0</v>
      </c>
      <c r="K318" s="1662"/>
      <c r="L318" s="1383"/>
      <c r="M318" s="1664">
        <v>15779</v>
      </c>
      <c r="N318" s="1665">
        <v>44957</v>
      </c>
      <c r="O318" s="1663" t="s">
        <v>2312</v>
      </c>
      <c r="P318" s="1665">
        <v>40998</v>
      </c>
      <c r="Q318" s="1663" t="s">
        <v>2290</v>
      </c>
      <c r="R318" s="1662">
        <f t="shared" si="64"/>
        <v>540</v>
      </c>
      <c r="S318" s="1661">
        <v>540</v>
      </c>
      <c r="T318" s="1661">
        <v>0</v>
      </c>
      <c r="U318" s="1661">
        <v>0</v>
      </c>
      <c r="V318" s="1654">
        <v>0</v>
      </c>
      <c r="W318" s="1699">
        <v>0</v>
      </c>
      <c r="X318" s="1661">
        <v>0</v>
      </c>
      <c r="Y318" s="1661">
        <v>0</v>
      </c>
      <c r="Z318" s="1663" t="s">
        <v>1757</v>
      </c>
      <c r="AA318" s="1659">
        <v>2</v>
      </c>
      <c r="AB318" s="1597"/>
      <c r="AC318" s="1597"/>
      <c r="AD318" s="1597"/>
      <c r="AE318" s="1597"/>
      <c r="AF318" s="1598"/>
      <c r="AG318" s="1576">
        <f t="shared" si="62"/>
        <v>0</v>
      </c>
      <c r="AH318" s="1576"/>
    </row>
    <row r="319" spans="2:34" s="1457" customFormat="1" ht="35.5" customHeight="1">
      <c r="B319" s="1478"/>
      <c r="C319" s="1169" t="s">
        <v>2408</v>
      </c>
      <c r="D319" s="1583" t="s">
        <v>2409</v>
      </c>
      <c r="E319" s="1661">
        <v>16</v>
      </c>
      <c r="F319" s="1662">
        <v>230</v>
      </c>
      <c r="G319" s="1662">
        <f t="shared" si="63"/>
        <v>230</v>
      </c>
      <c r="H319" s="1662">
        <v>230</v>
      </c>
      <c r="I319" s="1662">
        <v>0</v>
      </c>
      <c r="J319" s="1662">
        <v>0</v>
      </c>
      <c r="K319" s="1662">
        <v>1930</v>
      </c>
      <c r="L319" s="1383" t="s">
        <v>2410</v>
      </c>
      <c r="M319" s="1664">
        <v>15779</v>
      </c>
      <c r="N319" s="1665">
        <v>44957</v>
      </c>
      <c r="O319" s="1663" t="s">
        <v>2312</v>
      </c>
      <c r="P319" s="1665">
        <v>40631</v>
      </c>
      <c r="Q319" s="1383" t="s">
        <v>2411</v>
      </c>
      <c r="R319" s="1662">
        <f t="shared" si="64"/>
        <v>0</v>
      </c>
      <c r="S319" s="1661">
        <v>0</v>
      </c>
      <c r="T319" s="1661">
        <v>0</v>
      </c>
      <c r="U319" s="1661">
        <v>0</v>
      </c>
      <c r="V319" s="1662">
        <f t="shared" si="65"/>
        <v>0</v>
      </c>
      <c r="W319" s="1661">
        <v>0</v>
      </c>
      <c r="X319" s="1661">
        <v>0</v>
      </c>
      <c r="Y319" s="1661">
        <v>0</v>
      </c>
      <c r="Z319" s="1655" t="s">
        <v>1757</v>
      </c>
      <c r="AA319" s="1659">
        <v>2</v>
      </c>
      <c r="AB319" s="1597"/>
      <c r="AC319" s="1597"/>
      <c r="AD319" s="1597"/>
      <c r="AE319" s="1597"/>
      <c r="AF319" s="1598"/>
      <c r="AG319" s="1576" t="str">
        <f t="shared" si="62"/>
        <v/>
      </c>
      <c r="AH319" s="1576"/>
    </row>
    <row r="320" spans="2:34" s="1457" customFormat="1" ht="35.5" customHeight="1">
      <c r="B320" s="1660"/>
      <c r="C320" s="1583" t="s">
        <v>2412</v>
      </c>
      <c r="D320" s="1583" t="s">
        <v>2413</v>
      </c>
      <c r="E320" s="1661">
        <v>12</v>
      </c>
      <c r="F320" s="1662">
        <v>560</v>
      </c>
      <c r="G320" s="1662">
        <f t="shared" si="63"/>
        <v>560</v>
      </c>
      <c r="H320" s="1662">
        <v>560</v>
      </c>
      <c r="I320" s="1662">
        <v>0</v>
      </c>
      <c r="J320" s="1662">
        <v>0</v>
      </c>
      <c r="K320" s="1662"/>
      <c r="L320" s="1383"/>
      <c r="M320" s="1664">
        <v>15779</v>
      </c>
      <c r="N320" s="1665">
        <v>40998</v>
      </c>
      <c r="O320" s="1663" t="s">
        <v>2290</v>
      </c>
      <c r="P320" s="1665">
        <v>40631</v>
      </c>
      <c r="Q320" s="1383" t="s">
        <v>2411</v>
      </c>
      <c r="R320" s="1662">
        <f t="shared" si="64"/>
        <v>0</v>
      </c>
      <c r="S320" s="1661">
        <v>0</v>
      </c>
      <c r="T320" s="1661">
        <v>0</v>
      </c>
      <c r="U320" s="1661">
        <v>0</v>
      </c>
      <c r="V320" s="1662">
        <f t="shared" si="65"/>
        <v>550</v>
      </c>
      <c r="W320" s="1661">
        <v>550</v>
      </c>
      <c r="X320" s="1661">
        <v>0</v>
      </c>
      <c r="Y320" s="1661">
        <v>0</v>
      </c>
      <c r="Z320" s="1655" t="s">
        <v>1757</v>
      </c>
      <c r="AA320" s="1659">
        <v>2</v>
      </c>
      <c r="AB320" s="1597"/>
      <c r="AC320" s="1597"/>
      <c r="AD320" s="1597"/>
      <c r="AE320" s="1597"/>
      <c r="AF320" s="1598"/>
      <c r="AG320" s="1576" t="str">
        <f t="shared" si="62"/>
        <v/>
      </c>
      <c r="AH320" s="1576"/>
    </row>
    <row r="321" spans="2:34" s="1457" customFormat="1" ht="35.5" customHeight="1">
      <c r="B321" s="1660"/>
      <c r="C321" s="1169" t="s">
        <v>2414</v>
      </c>
      <c r="D321" s="1169" t="s">
        <v>2415</v>
      </c>
      <c r="E321" s="1699">
        <v>12</v>
      </c>
      <c r="F321" s="1739">
        <v>30</v>
      </c>
      <c r="G321" s="1739">
        <f t="shared" si="63"/>
        <v>30</v>
      </c>
      <c r="H321" s="1739">
        <v>30</v>
      </c>
      <c r="I321" s="1739">
        <v>0</v>
      </c>
      <c r="J321" s="1739">
        <v>0</v>
      </c>
      <c r="K321" s="1739">
        <v>800</v>
      </c>
      <c r="L321" s="1659" t="s">
        <v>2416</v>
      </c>
      <c r="M321" s="1656">
        <v>15779</v>
      </c>
      <c r="N321" s="1665">
        <v>40998</v>
      </c>
      <c r="O321" s="1663" t="s">
        <v>2290</v>
      </c>
      <c r="P321" s="1665">
        <v>40631</v>
      </c>
      <c r="Q321" s="1383" t="s">
        <v>2411</v>
      </c>
      <c r="R321" s="1739">
        <f t="shared" si="64"/>
        <v>0</v>
      </c>
      <c r="S321" s="1699">
        <v>0</v>
      </c>
      <c r="T321" s="1699">
        <v>0</v>
      </c>
      <c r="U321" s="1699">
        <v>0</v>
      </c>
      <c r="V321" s="1739">
        <f t="shared" si="65"/>
        <v>30</v>
      </c>
      <c r="W321" s="1699">
        <v>30</v>
      </c>
      <c r="X321" s="1699">
        <v>0</v>
      </c>
      <c r="Y321" s="1699">
        <v>0</v>
      </c>
      <c r="Z321" s="1681" t="s">
        <v>1757</v>
      </c>
      <c r="AA321" s="1659">
        <v>2</v>
      </c>
      <c r="AB321" s="1597"/>
      <c r="AC321" s="1597"/>
      <c r="AD321" s="1597"/>
      <c r="AE321" s="1597"/>
      <c r="AF321" s="1598"/>
      <c r="AG321" s="1576" t="str">
        <f t="shared" si="62"/>
        <v/>
      </c>
      <c r="AH321" s="1576"/>
    </row>
    <row r="322" spans="2:34" ht="35.5" customHeight="1">
      <c r="B322" s="1660"/>
      <c r="C322" s="1583" t="s">
        <v>2417</v>
      </c>
      <c r="D322" s="1583" t="s">
        <v>2418</v>
      </c>
      <c r="E322" s="1661">
        <v>8</v>
      </c>
      <c r="F322" s="1662">
        <v>950</v>
      </c>
      <c r="G322" s="1662">
        <f t="shared" si="63"/>
        <v>950</v>
      </c>
      <c r="H322" s="1662">
        <v>950</v>
      </c>
      <c r="I322" s="1662">
        <v>0</v>
      </c>
      <c r="J322" s="1662">
        <v>0</v>
      </c>
      <c r="K322" s="1662"/>
      <c r="L322" s="1663"/>
      <c r="M322" s="1664">
        <v>31359</v>
      </c>
      <c r="N322" s="1665">
        <v>38030</v>
      </c>
      <c r="O322" s="1663" t="s">
        <v>1868</v>
      </c>
      <c r="P322" s="1663"/>
      <c r="Q322" s="1383"/>
      <c r="R322" s="1662">
        <f t="shared" si="64"/>
        <v>950</v>
      </c>
      <c r="S322" s="1662">
        <v>950</v>
      </c>
      <c r="T322" s="1662">
        <v>0</v>
      </c>
      <c r="U322" s="1662">
        <v>0</v>
      </c>
      <c r="V322" s="1662">
        <f t="shared" si="65"/>
        <v>0</v>
      </c>
      <c r="W322" s="1662">
        <v>0</v>
      </c>
      <c r="X322" s="1662">
        <v>0</v>
      </c>
      <c r="Y322" s="1661">
        <v>0</v>
      </c>
      <c r="Z322" s="1383" t="s">
        <v>1757</v>
      </c>
      <c r="AA322" s="1701">
        <v>2</v>
      </c>
      <c r="AB322" s="1597"/>
      <c r="AC322" s="1597"/>
      <c r="AD322" s="1597"/>
      <c r="AE322" s="1597"/>
      <c r="AF322" s="1598"/>
      <c r="AG322" s="1576">
        <f t="shared" si="62"/>
        <v>0</v>
      </c>
      <c r="AH322" s="1576"/>
    </row>
    <row r="323" spans="2:34" ht="35.5" customHeight="1">
      <c r="B323" s="1660"/>
      <c r="C323" s="1583" t="s">
        <v>2419</v>
      </c>
      <c r="D323" s="1583" t="s">
        <v>2420</v>
      </c>
      <c r="E323" s="1661">
        <v>9</v>
      </c>
      <c r="F323" s="1662">
        <v>440</v>
      </c>
      <c r="G323" s="1654">
        <f t="shared" si="63"/>
        <v>440</v>
      </c>
      <c r="H323" s="1662">
        <v>440</v>
      </c>
      <c r="I323" s="1662">
        <v>0</v>
      </c>
      <c r="J323" s="1662">
        <v>0</v>
      </c>
      <c r="K323" s="1662"/>
      <c r="L323" s="1663"/>
      <c r="M323" s="1656">
        <v>31359</v>
      </c>
      <c r="N323" s="1665">
        <v>38030</v>
      </c>
      <c r="O323" s="1663" t="s">
        <v>1868</v>
      </c>
      <c r="P323" s="1663"/>
      <c r="Q323" s="1383"/>
      <c r="R323" s="1654">
        <f t="shared" si="64"/>
        <v>440</v>
      </c>
      <c r="S323" s="1662">
        <v>440</v>
      </c>
      <c r="T323" s="1662">
        <v>0</v>
      </c>
      <c r="U323" s="1662">
        <v>0</v>
      </c>
      <c r="V323" s="1654">
        <f t="shared" si="65"/>
        <v>0</v>
      </c>
      <c r="W323" s="1662">
        <v>0</v>
      </c>
      <c r="X323" s="1662">
        <v>0</v>
      </c>
      <c r="Y323" s="1661">
        <v>0</v>
      </c>
      <c r="Z323" s="1383" t="s">
        <v>1757</v>
      </c>
      <c r="AA323" s="1659">
        <v>2</v>
      </c>
      <c r="AB323" s="1597"/>
      <c r="AC323" s="1597"/>
      <c r="AD323" s="1597"/>
      <c r="AE323" s="1597"/>
      <c r="AF323" s="1598"/>
      <c r="AG323" s="1576">
        <f t="shared" si="62"/>
        <v>0</v>
      </c>
      <c r="AH323" s="1576"/>
    </row>
    <row r="324" spans="2:34" ht="35.5" customHeight="1" thickBot="1">
      <c r="B324" s="1666"/>
      <c r="C324" s="1666" t="s">
        <v>1884</v>
      </c>
      <c r="D324" s="1666" t="s">
        <v>2421</v>
      </c>
      <c r="E324" s="1667">
        <v>6</v>
      </c>
      <c r="F324" s="1668">
        <v>1670</v>
      </c>
      <c r="G324" s="1674">
        <f t="shared" si="63"/>
        <v>1670</v>
      </c>
      <c r="H324" s="1668">
        <v>1260</v>
      </c>
      <c r="I324" s="1668">
        <v>410</v>
      </c>
      <c r="J324" s="1668">
        <v>0</v>
      </c>
      <c r="K324" s="1668"/>
      <c r="L324" s="1670"/>
      <c r="M324" s="1682">
        <v>29955</v>
      </c>
      <c r="N324" s="1683">
        <v>29955</v>
      </c>
      <c r="O324" s="1670" t="s">
        <v>2422</v>
      </c>
      <c r="P324" s="1670"/>
      <c r="Q324" s="1675"/>
      <c r="R324" s="1674">
        <f t="shared" si="64"/>
        <v>1670</v>
      </c>
      <c r="S324" s="1668">
        <v>1260</v>
      </c>
      <c r="T324" s="1668">
        <v>410</v>
      </c>
      <c r="U324" s="1668">
        <v>0</v>
      </c>
      <c r="V324" s="1674">
        <f t="shared" si="65"/>
        <v>0</v>
      </c>
      <c r="W324" s="1668">
        <v>0</v>
      </c>
      <c r="X324" s="1668">
        <v>0</v>
      </c>
      <c r="Y324" s="1667">
        <v>0</v>
      </c>
      <c r="Z324" s="1675" t="s">
        <v>1757</v>
      </c>
      <c r="AA324" s="1786" t="s">
        <v>1883</v>
      </c>
      <c r="AB324" s="1597"/>
      <c r="AC324" s="1597"/>
      <c r="AD324" s="1597"/>
      <c r="AE324" s="1597"/>
      <c r="AF324" s="1598"/>
      <c r="AG324" s="1576">
        <f t="shared" si="62"/>
        <v>0</v>
      </c>
      <c r="AH324" s="1576"/>
    </row>
    <row r="325" spans="2:34" ht="35.5" customHeight="1" thickTop="1" thickBot="1">
      <c r="B325" s="1666" t="s">
        <v>823</v>
      </c>
      <c r="C325" s="1618"/>
      <c r="D325" s="1618">
        <f>COUNTA(D250:D324)</f>
        <v>75</v>
      </c>
      <c r="E325" s="1225"/>
      <c r="F325" s="1225"/>
      <c r="G325" s="1619">
        <f>SUM(G250:G324)</f>
        <v>204490</v>
      </c>
      <c r="H325" s="1619">
        <f>SUM(H250:H324)</f>
        <v>143410</v>
      </c>
      <c r="I325" s="1619">
        <f>SUM(I250:I324)</f>
        <v>14820</v>
      </c>
      <c r="J325" s="1619">
        <f>SUM(J250:J324)</f>
        <v>46260</v>
      </c>
      <c r="K325" s="1619">
        <f>SUM(K250:K324)</f>
        <v>31630</v>
      </c>
      <c r="L325" s="1222"/>
      <c r="M325" s="1763"/>
      <c r="N325" s="1621"/>
      <c r="O325" s="1222"/>
      <c r="P325" s="1222"/>
      <c r="Q325" s="1222"/>
      <c r="R325" s="1619">
        <f>SUM(R250:R324)</f>
        <v>117230</v>
      </c>
      <c r="S325" s="1619">
        <f t="shared" ref="S325:Y325" si="66">SUM(S250:S324)</f>
        <v>76730</v>
      </c>
      <c r="T325" s="1619">
        <f t="shared" si="66"/>
        <v>8780</v>
      </c>
      <c r="U325" s="1619">
        <f t="shared" si="66"/>
        <v>31720</v>
      </c>
      <c r="V325" s="1619">
        <f>SUM(V250:V324)</f>
        <v>37300</v>
      </c>
      <c r="W325" s="1619">
        <f t="shared" si="66"/>
        <v>29090</v>
      </c>
      <c r="X325" s="1619">
        <f t="shared" si="66"/>
        <v>3310</v>
      </c>
      <c r="Y325" s="1619">
        <f t="shared" si="66"/>
        <v>4900</v>
      </c>
      <c r="Z325" s="1222"/>
      <c r="AA325" s="1764"/>
      <c r="AB325" s="1597"/>
      <c r="AC325" s="1597"/>
      <c r="AD325" s="1597"/>
      <c r="AE325" s="1597"/>
      <c r="AF325" s="1598"/>
      <c r="AG325" s="1576" t="str">
        <f t="shared" si="62"/>
        <v/>
      </c>
      <c r="AH325" s="1576"/>
    </row>
    <row r="326" spans="2:34" ht="35.5" customHeight="1" thickTop="1">
      <c r="B326" s="1787" t="s">
        <v>280</v>
      </c>
      <c r="C326" s="1583" t="s">
        <v>2249</v>
      </c>
      <c r="D326" s="1583" t="s">
        <v>1933</v>
      </c>
      <c r="E326" s="1661">
        <v>37</v>
      </c>
      <c r="F326" s="1662">
        <v>16860</v>
      </c>
      <c r="G326" s="1662">
        <f t="shared" ref="G326:G346" si="67">SUM(H326:J326)</f>
        <v>2840</v>
      </c>
      <c r="H326" s="1662">
        <v>0</v>
      </c>
      <c r="I326" s="1662">
        <v>0</v>
      </c>
      <c r="J326" s="1662">
        <v>2840</v>
      </c>
      <c r="K326" s="1662"/>
      <c r="L326" s="1663"/>
      <c r="M326" s="1664">
        <v>33505</v>
      </c>
      <c r="N326" s="1665">
        <v>33505</v>
      </c>
      <c r="O326" s="1663" t="s">
        <v>2250</v>
      </c>
      <c r="P326" s="1383"/>
      <c r="Q326" s="1663"/>
      <c r="R326" s="1662">
        <f t="shared" ref="R326:R346" si="68">SUM(S326:U326)</f>
        <v>2840</v>
      </c>
      <c r="S326" s="1662">
        <v>0</v>
      </c>
      <c r="T326" s="1662">
        <v>0</v>
      </c>
      <c r="U326" s="1662">
        <v>2840</v>
      </c>
      <c r="V326" s="1662">
        <f t="shared" ref="V326:V346" si="69">SUM(W326:Y326)</f>
        <v>0</v>
      </c>
      <c r="W326" s="1662">
        <v>0</v>
      </c>
      <c r="X326" s="1662">
        <v>0</v>
      </c>
      <c r="Y326" s="1662">
        <v>0</v>
      </c>
      <c r="Z326" s="1663" t="s">
        <v>1761</v>
      </c>
      <c r="AA326" s="1659" t="s">
        <v>1809</v>
      </c>
      <c r="AB326" s="1597"/>
      <c r="AC326" s="1597"/>
      <c r="AD326" s="1597"/>
      <c r="AE326" s="1597"/>
      <c r="AF326" s="1598"/>
      <c r="AG326" s="1576">
        <f t="shared" ref="AG326:AG389" si="70">IF(G326=R326,$AF$2,"")</f>
        <v>0</v>
      </c>
      <c r="AH326" s="1576"/>
    </row>
    <row r="327" spans="2:34" s="1457" customFormat="1" ht="41.25" customHeight="1">
      <c r="B327" s="1788"/>
      <c r="C327" s="1780" t="s">
        <v>2423</v>
      </c>
      <c r="D327" s="1780" t="s">
        <v>2252</v>
      </c>
      <c r="E327" s="1699">
        <v>33</v>
      </c>
      <c r="F327" s="1739">
        <v>7530</v>
      </c>
      <c r="G327" s="1739">
        <f>SUM(H327:J327)</f>
        <v>1930</v>
      </c>
      <c r="H327" s="1739">
        <v>0</v>
      </c>
      <c r="I327" s="1739">
        <v>0</v>
      </c>
      <c r="J327" s="1739">
        <v>1930</v>
      </c>
      <c r="K327" s="1739"/>
      <c r="L327" s="1681"/>
      <c r="M327" s="1656">
        <v>33505</v>
      </c>
      <c r="N327" s="1656">
        <v>33505</v>
      </c>
      <c r="O327" s="1681" t="s">
        <v>2424</v>
      </c>
      <c r="P327" s="1656">
        <v>40631</v>
      </c>
      <c r="Q327" s="1663" t="s">
        <v>2425</v>
      </c>
      <c r="R327" s="1739">
        <f>SUM(S327:U327)</f>
        <v>1930</v>
      </c>
      <c r="S327" s="1739">
        <v>0</v>
      </c>
      <c r="T327" s="1739">
        <v>0</v>
      </c>
      <c r="U327" s="1739">
        <v>1930</v>
      </c>
      <c r="V327" s="1739">
        <f>SUM(W327:Y327)</f>
        <v>0</v>
      </c>
      <c r="W327" s="1739">
        <v>0</v>
      </c>
      <c r="X327" s="1739">
        <v>0</v>
      </c>
      <c r="Y327" s="1739">
        <v>0</v>
      </c>
      <c r="Z327" s="1681" t="s">
        <v>1761</v>
      </c>
      <c r="AA327" s="1659" t="s">
        <v>1809</v>
      </c>
      <c r="AB327" s="1597"/>
      <c r="AC327" s="1597"/>
      <c r="AD327" s="1597"/>
      <c r="AE327" s="1597"/>
      <c r="AF327" s="1598"/>
      <c r="AG327" s="1576">
        <f t="shared" si="70"/>
        <v>0</v>
      </c>
      <c r="AH327" s="1576"/>
    </row>
    <row r="328" spans="2:34" ht="35.5" customHeight="1">
      <c r="B328" s="1660"/>
      <c r="C328" s="1583" t="s">
        <v>2269</v>
      </c>
      <c r="D328" s="1583" t="s">
        <v>2270</v>
      </c>
      <c r="E328" s="1661">
        <v>21</v>
      </c>
      <c r="F328" s="1662">
        <v>13280</v>
      </c>
      <c r="G328" s="1662">
        <f t="shared" si="67"/>
        <v>7280</v>
      </c>
      <c r="H328" s="1662">
        <v>4130</v>
      </c>
      <c r="I328" s="1662">
        <v>3150</v>
      </c>
      <c r="J328" s="1662">
        <v>0</v>
      </c>
      <c r="K328" s="1662"/>
      <c r="L328" s="1663"/>
      <c r="M328" s="1664">
        <v>27352</v>
      </c>
      <c r="N328" s="1665">
        <v>38030</v>
      </c>
      <c r="O328" s="1663" t="s">
        <v>2257</v>
      </c>
      <c r="P328" s="1783">
        <v>27453</v>
      </c>
      <c r="Q328" s="1663" t="s">
        <v>2258</v>
      </c>
      <c r="R328" s="1662">
        <f t="shared" si="68"/>
        <v>6080</v>
      </c>
      <c r="S328" s="1662">
        <v>4130</v>
      </c>
      <c r="T328" s="1662">
        <v>1950</v>
      </c>
      <c r="U328" s="1662">
        <v>0</v>
      </c>
      <c r="V328" s="1662">
        <f t="shared" si="69"/>
        <v>1200</v>
      </c>
      <c r="W328" s="1662">
        <v>0</v>
      </c>
      <c r="X328" s="1662">
        <v>1200</v>
      </c>
      <c r="Y328" s="1662">
        <v>0</v>
      </c>
      <c r="Z328" s="1663" t="s">
        <v>1761</v>
      </c>
      <c r="AA328" s="1701">
        <v>4</v>
      </c>
      <c r="AB328" s="1597"/>
      <c r="AC328" s="1597"/>
      <c r="AD328" s="1597"/>
      <c r="AE328" s="1597"/>
      <c r="AF328" s="1598"/>
      <c r="AG328" s="1576" t="str">
        <f t="shared" si="70"/>
        <v/>
      </c>
      <c r="AH328" s="1576"/>
    </row>
    <row r="329" spans="2:34" ht="35.5" customHeight="1">
      <c r="B329" s="1660"/>
      <c r="C329" s="1583" t="s">
        <v>2007</v>
      </c>
      <c r="D329" s="1583" t="s">
        <v>2426</v>
      </c>
      <c r="E329" s="1661">
        <v>22</v>
      </c>
      <c r="F329" s="1662">
        <v>950</v>
      </c>
      <c r="G329" s="1662">
        <f t="shared" si="67"/>
        <v>950</v>
      </c>
      <c r="H329" s="1662">
        <v>550</v>
      </c>
      <c r="I329" s="1662">
        <v>400</v>
      </c>
      <c r="J329" s="1662">
        <v>0</v>
      </c>
      <c r="K329" s="1662"/>
      <c r="L329" s="1663"/>
      <c r="M329" s="1664">
        <v>27352</v>
      </c>
      <c r="N329" s="1665">
        <v>38030</v>
      </c>
      <c r="O329" s="1663" t="s">
        <v>2257</v>
      </c>
      <c r="P329" s="1783">
        <v>27453</v>
      </c>
      <c r="Q329" s="1663" t="s">
        <v>2258</v>
      </c>
      <c r="R329" s="1662">
        <f t="shared" si="68"/>
        <v>950</v>
      </c>
      <c r="S329" s="1662">
        <v>550</v>
      </c>
      <c r="T329" s="1662">
        <v>400</v>
      </c>
      <c r="U329" s="1662">
        <v>0</v>
      </c>
      <c r="V329" s="1662">
        <f t="shared" si="69"/>
        <v>0</v>
      </c>
      <c r="W329" s="1662">
        <v>0</v>
      </c>
      <c r="X329" s="1662">
        <v>0</v>
      </c>
      <c r="Y329" s="1662">
        <v>0</v>
      </c>
      <c r="Z329" s="1663" t="s">
        <v>1757</v>
      </c>
      <c r="AA329" s="1659">
        <v>4</v>
      </c>
      <c r="AB329" s="1597"/>
      <c r="AC329" s="1597"/>
      <c r="AD329" s="1597"/>
      <c r="AE329" s="1597"/>
      <c r="AF329" s="1598"/>
      <c r="AG329" s="1576">
        <f t="shared" si="70"/>
        <v>0</v>
      </c>
      <c r="AH329" s="1576"/>
    </row>
    <row r="330" spans="2:34" ht="35.25" customHeight="1">
      <c r="B330" s="1660"/>
      <c r="C330" s="1583" t="s">
        <v>2282</v>
      </c>
      <c r="D330" s="1583" t="s">
        <v>2283</v>
      </c>
      <c r="E330" s="1661">
        <v>12</v>
      </c>
      <c r="F330" s="1662">
        <v>15050</v>
      </c>
      <c r="G330" s="1662">
        <f t="shared" si="67"/>
        <v>7220</v>
      </c>
      <c r="H330" s="1662">
        <v>6670</v>
      </c>
      <c r="I330" s="1662">
        <v>490</v>
      </c>
      <c r="J330" s="1662">
        <v>60</v>
      </c>
      <c r="K330" s="1662"/>
      <c r="L330" s="1663"/>
      <c r="M330" s="1664">
        <v>22573</v>
      </c>
      <c r="N330" s="1665">
        <v>40998</v>
      </c>
      <c r="O330" s="1663" t="s">
        <v>2284</v>
      </c>
      <c r="P330" s="1783">
        <v>27453</v>
      </c>
      <c r="Q330" s="1663" t="s">
        <v>2258</v>
      </c>
      <c r="R330" s="1662">
        <f t="shared" si="68"/>
        <v>4000</v>
      </c>
      <c r="S330" s="1662">
        <v>3970</v>
      </c>
      <c r="T330" s="1662">
        <v>30</v>
      </c>
      <c r="U330" s="1662">
        <v>0</v>
      </c>
      <c r="V330" s="1662">
        <f t="shared" si="69"/>
        <v>3220</v>
      </c>
      <c r="W330" s="1662">
        <v>2700</v>
      </c>
      <c r="X330" s="1662">
        <v>460</v>
      </c>
      <c r="Y330" s="1662">
        <v>60</v>
      </c>
      <c r="Z330" s="1663" t="s">
        <v>1761</v>
      </c>
      <c r="AA330" s="1659">
        <v>2</v>
      </c>
      <c r="AB330" s="1597"/>
      <c r="AC330" s="1597"/>
      <c r="AD330" s="1597"/>
      <c r="AE330" s="1597"/>
      <c r="AF330" s="1598"/>
      <c r="AG330" s="1576" t="str">
        <f t="shared" si="70"/>
        <v/>
      </c>
      <c r="AH330" s="1576"/>
    </row>
    <row r="331" spans="2:34" ht="35.5" customHeight="1">
      <c r="B331" s="1660"/>
      <c r="C331" s="1583" t="s">
        <v>2427</v>
      </c>
      <c r="D331" s="1583" t="s">
        <v>2428</v>
      </c>
      <c r="E331" s="1661">
        <v>16</v>
      </c>
      <c r="F331" s="1662">
        <v>2030</v>
      </c>
      <c r="G331" s="1662">
        <f t="shared" si="67"/>
        <v>2030</v>
      </c>
      <c r="H331" s="1662">
        <v>2030</v>
      </c>
      <c r="I331" s="1662">
        <v>0</v>
      </c>
      <c r="J331" s="1662">
        <v>0</v>
      </c>
      <c r="K331" s="1662"/>
      <c r="L331" s="1663"/>
      <c r="M331" s="1664">
        <v>27352</v>
      </c>
      <c r="N331" s="1665">
        <v>40998</v>
      </c>
      <c r="O331" s="1663" t="s">
        <v>2429</v>
      </c>
      <c r="P331" s="1783">
        <v>27453</v>
      </c>
      <c r="Q331" s="1663" t="s">
        <v>2258</v>
      </c>
      <c r="R331" s="1662">
        <f t="shared" si="68"/>
        <v>1980</v>
      </c>
      <c r="S331" s="1662">
        <v>1980</v>
      </c>
      <c r="T331" s="1662">
        <v>0</v>
      </c>
      <c r="U331" s="1662">
        <v>0</v>
      </c>
      <c r="V331" s="1662">
        <f t="shared" si="69"/>
        <v>50</v>
      </c>
      <c r="W331" s="1662">
        <v>50</v>
      </c>
      <c r="X331" s="1662">
        <v>0</v>
      </c>
      <c r="Y331" s="1662">
        <v>0</v>
      </c>
      <c r="Z331" s="1663" t="s">
        <v>1757</v>
      </c>
      <c r="AA331" s="1659">
        <v>2</v>
      </c>
      <c r="AB331" s="1597"/>
      <c r="AC331" s="1597"/>
      <c r="AD331" s="1597"/>
      <c r="AE331" s="1597"/>
      <c r="AF331" s="1598"/>
      <c r="AG331" s="1576" t="str">
        <f t="shared" si="70"/>
        <v/>
      </c>
      <c r="AH331" s="1576"/>
    </row>
    <row r="332" spans="2:34" ht="35.5" customHeight="1">
      <c r="B332" s="1660"/>
      <c r="C332" s="1583" t="s">
        <v>2430</v>
      </c>
      <c r="D332" s="1583" t="s">
        <v>2431</v>
      </c>
      <c r="E332" s="1661">
        <v>16</v>
      </c>
      <c r="F332" s="1662">
        <v>2140</v>
      </c>
      <c r="G332" s="1662">
        <f t="shared" si="67"/>
        <v>2140</v>
      </c>
      <c r="H332" s="1662">
        <v>2140</v>
      </c>
      <c r="I332" s="1662">
        <v>0</v>
      </c>
      <c r="J332" s="1662">
        <v>0</v>
      </c>
      <c r="K332" s="1662"/>
      <c r="L332" s="1663"/>
      <c r="M332" s="1664">
        <v>22573</v>
      </c>
      <c r="N332" s="1665">
        <v>44491</v>
      </c>
      <c r="O332" s="1663" t="s">
        <v>2432</v>
      </c>
      <c r="P332" s="1783">
        <v>27453</v>
      </c>
      <c r="Q332" s="1663" t="s">
        <v>2258</v>
      </c>
      <c r="R332" s="1662">
        <f t="shared" si="68"/>
        <v>1210</v>
      </c>
      <c r="S332" s="1662">
        <v>1210</v>
      </c>
      <c r="T332" s="1662">
        <v>0</v>
      </c>
      <c r="U332" s="1662">
        <v>0</v>
      </c>
      <c r="V332" s="1662">
        <f t="shared" si="69"/>
        <v>640</v>
      </c>
      <c r="W332" s="1662">
        <v>640</v>
      </c>
      <c r="X332" s="1662">
        <v>0</v>
      </c>
      <c r="Y332" s="1662">
        <v>0</v>
      </c>
      <c r="Z332" s="1663" t="s">
        <v>1757</v>
      </c>
      <c r="AA332" s="1659">
        <v>2</v>
      </c>
      <c r="AB332" s="1597"/>
      <c r="AC332" s="1597"/>
      <c r="AD332" s="1597"/>
      <c r="AE332" s="1597"/>
      <c r="AF332" s="1598"/>
      <c r="AG332" s="1576" t="str">
        <f t="shared" si="70"/>
        <v/>
      </c>
      <c r="AH332" s="1576"/>
    </row>
    <row r="333" spans="2:34" ht="35.5" customHeight="1">
      <c r="B333" s="1660"/>
      <c r="C333" s="1583" t="s">
        <v>2433</v>
      </c>
      <c r="D333" s="1583" t="s">
        <v>2434</v>
      </c>
      <c r="E333" s="1661">
        <v>16</v>
      </c>
      <c r="F333" s="1662">
        <v>1280</v>
      </c>
      <c r="G333" s="1662">
        <f t="shared" si="67"/>
        <v>1280</v>
      </c>
      <c r="H333" s="1662">
        <v>1050</v>
      </c>
      <c r="I333" s="1662">
        <v>230</v>
      </c>
      <c r="J333" s="1662">
        <v>0</v>
      </c>
      <c r="K333" s="1662"/>
      <c r="L333" s="1663"/>
      <c r="M333" s="1664">
        <v>22573</v>
      </c>
      <c r="N333" s="1665">
        <v>44491</v>
      </c>
      <c r="O333" s="1663" t="s">
        <v>2432</v>
      </c>
      <c r="P333" s="1665">
        <v>44491</v>
      </c>
      <c r="Q333" s="1663" t="s">
        <v>2432</v>
      </c>
      <c r="R333" s="1662">
        <f t="shared" si="68"/>
        <v>0</v>
      </c>
      <c r="S333" s="1662">
        <v>0</v>
      </c>
      <c r="T333" s="1662">
        <v>0</v>
      </c>
      <c r="U333" s="1662">
        <v>0</v>
      </c>
      <c r="V333" s="1662">
        <f t="shared" si="69"/>
        <v>0</v>
      </c>
      <c r="W333" s="1662">
        <v>0</v>
      </c>
      <c r="X333" s="1662">
        <v>0</v>
      </c>
      <c r="Y333" s="1662">
        <v>0</v>
      </c>
      <c r="Z333" s="1663" t="s">
        <v>1757</v>
      </c>
      <c r="AA333" s="1659">
        <v>2</v>
      </c>
      <c r="AB333" s="1597"/>
      <c r="AC333" s="1597"/>
      <c r="AD333" s="1597"/>
      <c r="AE333" s="1597"/>
      <c r="AF333" s="1598"/>
      <c r="AG333" s="1576" t="str">
        <f t="shared" si="70"/>
        <v/>
      </c>
      <c r="AH333" s="1576"/>
    </row>
    <row r="334" spans="2:34" ht="35.5" customHeight="1">
      <c r="B334" s="1660"/>
      <c r="C334" s="1583" t="s">
        <v>2017</v>
      </c>
      <c r="D334" s="1583" t="s">
        <v>2435</v>
      </c>
      <c r="E334" s="1661">
        <v>16</v>
      </c>
      <c r="F334" s="1662">
        <v>4030</v>
      </c>
      <c r="G334" s="1662">
        <f t="shared" si="67"/>
        <v>4030</v>
      </c>
      <c r="H334" s="1662">
        <v>4030</v>
      </c>
      <c r="I334" s="1662">
        <v>0</v>
      </c>
      <c r="J334" s="1662">
        <v>0</v>
      </c>
      <c r="K334" s="1662"/>
      <c r="L334" s="1663"/>
      <c r="M334" s="1664">
        <v>22573</v>
      </c>
      <c r="N334" s="1665">
        <v>43522</v>
      </c>
      <c r="O334" s="1663" t="s">
        <v>2436</v>
      </c>
      <c r="P334" s="1783">
        <v>27453</v>
      </c>
      <c r="Q334" s="1663" t="s">
        <v>2258</v>
      </c>
      <c r="R334" s="1662">
        <f t="shared" si="68"/>
        <v>3070</v>
      </c>
      <c r="S334" s="1662">
        <v>3070</v>
      </c>
      <c r="T334" s="1662">
        <v>0</v>
      </c>
      <c r="U334" s="1662">
        <v>0</v>
      </c>
      <c r="V334" s="1662">
        <f t="shared" si="69"/>
        <v>0</v>
      </c>
      <c r="W334" s="1662">
        <v>0</v>
      </c>
      <c r="X334" s="1662">
        <v>0</v>
      </c>
      <c r="Y334" s="1662">
        <v>0</v>
      </c>
      <c r="Z334" s="1663" t="s">
        <v>2280</v>
      </c>
      <c r="AA334" s="1659">
        <v>2</v>
      </c>
      <c r="AB334" s="1597"/>
      <c r="AC334" s="1597"/>
      <c r="AD334" s="1597"/>
      <c r="AE334" s="1597"/>
      <c r="AF334" s="1598"/>
      <c r="AG334" s="1576" t="str">
        <f t="shared" si="70"/>
        <v/>
      </c>
      <c r="AH334" s="1576"/>
    </row>
    <row r="335" spans="2:34" ht="35.5" customHeight="1">
      <c r="B335" s="1660"/>
      <c r="C335" s="1583" t="s">
        <v>2437</v>
      </c>
      <c r="D335" s="1583" t="s">
        <v>2438</v>
      </c>
      <c r="E335" s="1661">
        <v>16</v>
      </c>
      <c r="F335" s="1662">
        <v>2260</v>
      </c>
      <c r="G335" s="1662">
        <f t="shared" si="67"/>
        <v>2260</v>
      </c>
      <c r="H335" s="1662">
        <v>2260</v>
      </c>
      <c r="I335" s="1662">
        <v>0</v>
      </c>
      <c r="J335" s="1662">
        <v>0</v>
      </c>
      <c r="K335" s="1662"/>
      <c r="L335" s="1663"/>
      <c r="M335" s="1664">
        <v>22573</v>
      </c>
      <c r="N335" s="1665">
        <v>38030</v>
      </c>
      <c r="O335" s="1663" t="s">
        <v>2257</v>
      </c>
      <c r="P335" s="1783">
        <v>27453</v>
      </c>
      <c r="Q335" s="1663" t="s">
        <v>2258</v>
      </c>
      <c r="R335" s="1662">
        <f t="shared" si="68"/>
        <v>2260</v>
      </c>
      <c r="S335" s="1662">
        <v>2260</v>
      </c>
      <c r="T335" s="1662">
        <v>0</v>
      </c>
      <c r="U335" s="1662">
        <v>0</v>
      </c>
      <c r="V335" s="1662">
        <f t="shared" si="69"/>
        <v>0</v>
      </c>
      <c r="W335" s="1662">
        <v>0</v>
      </c>
      <c r="X335" s="1662">
        <v>0</v>
      </c>
      <c r="Y335" s="1662">
        <v>0</v>
      </c>
      <c r="Z335" s="1663" t="s">
        <v>1791</v>
      </c>
      <c r="AA335" s="1659">
        <v>2</v>
      </c>
      <c r="AB335" s="1597"/>
      <c r="AC335" s="1597"/>
      <c r="AD335" s="1597"/>
      <c r="AE335" s="1597"/>
      <c r="AF335" s="1598"/>
      <c r="AG335" s="1576">
        <f t="shared" si="70"/>
        <v>0</v>
      </c>
      <c r="AH335" s="1576"/>
    </row>
    <row r="336" spans="2:34" ht="35.5" customHeight="1">
      <c r="B336" s="1660"/>
      <c r="C336" s="1583" t="s">
        <v>2439</v>
      </c>
      <c r="D336" s="1583" t="s">
        <v>2440</v>
      </c>
      <c r="E336" s="1661">
        <v>12</v>
      </c>
      <c r="F336" s="1662">
        <v>1940</v>
      </c>
      <c r="G336" s="1662">
        <f t="shared" si="67"/>
        <v>1940</v>
      </c>
      <c r="H336" s="1662">
        <v>1940</v>
      </c>
      <c r="I336" s="1662">
        <v>0</v>
      </c>
      <c r="J336" s="1662">
        <v>0</v>
      </c>
      <c r="K336" s="1662">
        <v>5200</v>
      </c>
      <c r="L336" s="1663" t="s">
        <v>2441</v>
      </c>
      <c r="M336" s="1664">
        <v>22573</v>
      </c>
      <c r="N336" s="1665">
        <v>44491</v>
      </c>
      <c r="O336" s="1663" t="s">
        <v>2432</v>
      </c>
      <c r="P336" s="1783">
        <v>27456</v>
      </c>
      <c r="Q336" s="1663" t="s">
        <v>2442</v>
      </c>
      <c r="R336" s="1662">
        <f t="shared" si="68"/>
        <v>820</v>
      </c>
      <c r="S336" s="1662">
        <v>820</v>
      </c>
      <c r="T336" s="1662">
        <v>0</v>
      </c>
      <c r="U336" s="1662">
        <v>0</v>
      </c>
      <c r="V336" s="1662">
        <f t="shared" si="69"/>
        <v>900</v>
      </c>
      <c r="W336" s="1662">
        <v>900</v>
      </c>
      <c r="X336" s="1662">
        <v>0</v>
      </c>
      <c r="Y336" s="1662">
        <v>0</v>
      </c>
      <c r="Z336" s="1383" t="s">
        <v>1791</v>
      </c>
      <c r="AA336" s="1659">
        <v>2</v>
      </c>
      <c r="AB336" s="1597"/>
      <c r="AC336" s="1597"/>
      <c r="AD336" s="1597"/>
      <c r="AE336" s="1597"/>
      <c r="AF336" s="1598"/>
      <c r="AG336" s="1576" t="str">
        <f t="shared" si="70"/>
        <v/>
      </c>
      <c r="AH336" s="1576"/>
    </row>
    <row r="337" spans="2:34" ht="35.5" customHeight="1">
      <c r="B337" s="1660"/>
      <c r="C337" s="1583" t="s">
        <v>2443</v>
      </c>
      <c r="D337" s="1583" t="s">
        <v>2444</v>
      </c>
      <c r="E337" s="1661">
        <v>8</v>
      </c>
      <c r="F337" s="1662">
        <v>1660</v>
      </c>
      <c r="G337" s="1662">
        <f t="shared" si="67"/>
        <v>1660</v>
      </c>
      <c r="H337" s="1662">
        <v>1660</v>
      </c>
      <c r="I337" s="1662">
        <v>0</v>
      </c>
      <c r="J337" s="1662">
        <v>0</v>
      </c>
      <c r="K337" s="1662"/>
      <c r="L337" s="1663"/>
      <c r="M337" s="1664">
        <v>22573</v>
      </c>
      <c r="N337" s="1665">
        <v>40998</v>
      </c>
      <c r="O337" s="1663" t="s">
        <v>2284</v>
      </c>
      <c r="P337" s="1783">
        <v>27456</v>
      </c>
      <c r="Q337" s="1663" t="s">
        <v>2442</v>
      </c>
      <c r="R337" s="1662">
        <f t="shared" si="68"/>
        <v>1320</v>
      </c>
      <c r="S337" s="1662">
        <v>1320</v>
      </c>
      <c r="T337" s="1662">
        <v>0</v>
      </c>
      <c r="U337" s="1662">
        <v>0</v>
      </c>
      <c r="V337" s="1662">
        <f t="shared" si="69"/>
        <v>340</v>
      </c>
      <c r="W337" s="1662">
        <v>340</v>
      </c>
      <c r="X337" s="1662">
        <v>0</v>
      </c>
      <c r="Y337" s="1662">
        <v>0</v>
      </c>
      <c r="Z337" s="1663" t="s">
        <v>1791</v>
      </c>
      <c r="AA337" s="1659">
        <v>2</v>
      </c>
      <c r="AB337" s="1597"/>
      <c r="AC337" s="1597"/>
      <c r="AD337" s="1597"/>
      <c r="AE337" s="1597"/>
      <c r="AF337" s="1598"/>
      <c r="AG337" s="1576" t="str">
        <f t="shared" si="70"/>
        <v/>
      </c>
      <c r="AH337" s="1576"/>
    </row>
    <row r="338" spans="2:34" ht="35.5" customHeight="1">
      <c r="B338" s="1660"/>
      <c r="C338" s="1583" t="s">
        <v>2445</v>
      </c>
      <c r="D338" s="1583" t="s">
        <v>2446</v>
      </c>
      <c r="E338" s="1661">
        <v>16</v>
      </c>
      <c r="F338" s="1662">
        <v>3100</v>
      </c>
      <c r="G338" s="1662">
        <f t="shared" si="67"/>
        <v>3100</v>
      </c>
      <c r="H338" s="1662">
        <v>1300</v>
      </c>
      <c r="I338" s="1662">
        <v>1600</v>
      </c>
      <c r="J338" s="1662">
        <v>200</v>
      </c>
      <c r="K338" s="1662"/>
      <c r="L338" s="1663"/>
      <c r="M338" s="1664">
        <v>27769</v>
      </c>
      <c r="N338" s="1665">
        <v>38030</v>
      </c>
      <c r="O338" s="1663" t="s">
        <v>2257</v>
      </c>
      <c r="P338" s="1663"/>
      <c r="Q338" s="1663"/>
      <c r="R338" s="1662">
        <f t="shared" si="68"/>
        <v>1940</v>
      </c>
      <c r="S338" s="1662">
        <v>380</v>
      </c>
      <c r="T338" s="1662">
        <v>1400</v>
      </c>
      <c r="U338" s="1662">
        <v>160</v>
      </c>
      <c r="V338" s="1662">
        <f t="shared" si="69"/>
        <v>0</v>
      </c>
      <c r="W338" s="1662">
        <v>0</v>
      </c>
      <c r="X338" s="1662">
        <v>0</v>
      </c>
      <c r="Y338" s="1662">
        <v>0</v>
      </c>
      <c r="Z338" s="1663" t="s">
        <v>1757</v>
      </c>
      <c r="AA338" s="1659">
        <v>2</v>
      </c>
      <c r="AB338" s="1597"/>
      <c r="AC338" s="1597"/>
      <c r="AD338" s="1597"/>
      <c r="AE338" s="1597"/>
      <c r="AF338" s="1598"/>
      <c r="AG338" s="1576" t="str">
        <f t="shared" si="70"/>
        <v/>
      </c>
      <c r="AH338" s="1576"/>
    </row>
    <row r="339" spans="2:34" ht="35.5" customHeight="1">
      <c r="B339" s="1660"/>
      <c r="C339" s="1583" t="s">
        <v>2447</v>
      </c>
      <c r="D339" s="1583" t="s">
        <v>2448</v>
      </c>
      <c r="E339" s="1661">
        <v>12</v>
      </c>
      <c r="F339" s="1662">
        <v>580</v>
      </c>
      <c r="G339" s="1662">
        <f t="shared" si="67"/>
        <v>580</v>
      </c>
      <c r="H339" s="1662">
        <v>0</v>
      </c>
      <c r="I339" s="1662">
        <v>580</v>
      </c>
      <c r="J339" s="1662">
        <v>0</v>
      </c>
      <c r="K339" s="1662"/>
      <c r="L339" s="1663"/>
      <c r="M339" s="1664">
        <v>28720</v>
      </c>
      <c r="N339" s="1665">
        <v>38030</v>
      </c>
      <c r="O339" s="1663" t="s">
        <v>2449</v>
      </c>
      <c r="P339" s="1663"/>
      <c r="Q339" s="1663"/>
      <c r="R339" s="1662">
        <f t="shared" si="68"/>
        <v>580</v>
      </c>
      <c r="S339" s="1662">
        <v>0</v>
      </c>
      <c r="T339" s="1662">
        <v>580</v>
      </c>
      <c r="U339" s="1662">
        <v>0</v>
      </c>
      <c r="V339" s="1662">
        <f t="shared" si="69"/>
        <v>0</v>
      </c>
      <c r="W339" s="1662">
        <v>0</v>
      </c>
      <c r="X339" s="1662">
        <v>0</v>
      </c>
      <c r="Y339" s="1662">
        <v>0</v>
      </c>
      <c r="Z339" s="1663" t="s">
        <v>1757</v>
      </c>
      <c r="AA339" s="1659">
        <v>2</v>
      </c>
      <c r="AB339" s="1597"/>
      <c r="AC339" s="1597"/>
      <c r="AD339" s="1597"/>
      <c r="AE339" s="1597"/>
      <c r="AF339" s="1598"/>
      <c r="AG339" s="1576">
        <f t="shared" si="70"/>
        <v>0</v>
      </c>
      <c r="AH339" s="1576"/>
    </row>
    <row r="340" spans="2:34" ht="35.5" customHeight="1">
      <c r="B340" s="1660"/>
      <c r="C340" s="1583" t="s">
        <v>2049</v>
      </c>
      <c r="D340" s="1583" t="s">
        <v>2450</v>
      </c>
      <c r="E340" s="1661">
        <v>18</v>
      </c>
      <c r="F340" s="1662">
        <v>2640</v>
      </c>
      <c r="G340" s="1662">
        <f t="shared" si="67"/>
        <v>2640</v>
      </c>
      <c r="H340" s="1662">
        <v>1610</v>
      </c>
      <c r="I340" s="1662">
        <v>600</v>
      </c>
      <c r="J340" s="1662">
        <v>430</v>
      </c>
      <c r="K340" s="1662"/>
      <c r="L340" s="1663"/>
      <c r="M340" s="1664">
        <v>27765</v>
      </c>
      <c r="N340" s="1665">
        <v>38030</v>
      </c>
      <c r="O340" s="1663" t="s">
        <v>2257</v>
      </c>
      <c r="P340" s="1663"/>
      <c r="Q340" s="1663"/>
      <c r="R340" s="1662">
        <f t="shared" si="68"/>
        <v>0</v>
      </c>
      <c r="S340" s="1662">
        <v>0</v>
      </c>
      <c r="T340" s="1662">
        <v>0</v>
      </c>
      <c r="U340" s="1662">
        <v>0</v>
      </c>
      <c r="V340" s="1662">
        <f t="shared" si="69"/>
        <v>0</v>
      </c>
      <c r="W340" s="1662">
        <v>0</v>
      </c>
      <c r="X340" s="1662">
        <v>0</v>
      </c>
      <c r="Y340" s="1662">
        <v>0</v>
      </c>
      <c r="Z340" s="1663" t="s">
        <v>1757</v>
      </c>
      <c r="AA340" s="1659">
        <v>2</v>
      </c>
      <c r="AB340" s="1597"/>
      <c r="AC340" s="1597"/>
      <c r="AD340" s="1597"/>
      <c r="AE340" s="1597"/>
      <c r="AF340" s="1598"/>
      <c r="AG340" s="1576" t="str">
        <f t="shared" si="70"/>
        <v/>
      </c>
      <c r="AH340" s="1576"/>
    </row>
    <row r="341" spans="2:34" ht="35.5" customHeight="1">
      <c r="B341" s="1660"/>
      <c r="C341" s="1583" t="s">
        <v>2451</v>
      </c>
      <c r="D341" s="1583" t="s">
        <v>2452</v>
      </c>
      <c r="E341" s="1661">
        <v>18</v>
      </c>
      <c r="F341" s="1662">
        <v>4100</v>
      </c>
      <c r="G341" s="1662">
        <f t="shared" si="67"/>
        <v>4100</v>
      </c>
      <c r="H341" s="1662">
        <v>2910</v>
      </c>
      <c r="I341" s="1662">
        <v>1190</v>
      </c>
      <c r="J341" s="1662">
        <v>0</v>
      </c>
      <c r="K341" s="1662"/>
      <c r="L341" s="1663"/>
      <c r="M341" s="1664">
        <v>27765</v>
      </c>
      <c r="N341" s="1665">
        <v>38030</v>
      </c>
      <c r="O341" s="1663" t="s">
        <v>2257</v>
      </c>
      <c r="P341" s="1663"/>
      <c r="Q341" s="1663"/>
      <c r="R341" s="1662">
        <f t="shared" si="68"/>
        <v>0</v>
      </c>
      <c r="S341" s="1662">
        <v>0</v>
      </c>
      <c r="T341" s="1662">
        <v>0</v>
      </c>
      <c r="U341" s="1662">
        <v>0</v>
      </c>
      <c r="V341" s="1662">
        <f t="shared" si="69"/>
        <v>0</v>
      </c>
      <c r="W341" s="1662">
        <v>0</v>
      </c>
      <c r="X341" s="1662">
        <v>0</v>
      </c>
      <c r="Y341" s="1662">
        <v>0</v>
      </c>
      <c r="Z341" s="1663" t="s">
        <v>1757</v>
      </c>
      <c r="AA341" s="1659">
        <v>2</v>
      </c>
      <c r="AB341" s="1597"/>
      <c r="AC341" s="1597"/>
      <c r="AD341" s="1597"/>
      <c r="AE341" s="1597"/>
      <c r="AF341" s="1598"/>
      <c r="AG341" s="1576" t="str">
        <f t="shared" si="70"/>
        <v/>
      </c>
      <c r="AH341" s="1576"/>
    </row>
    <row r="342" spans="2:34" ht="35.5" customHeight="1">
      <c r="B342" s="1660"/>
      <c r="C342" s="1583" t="s">
        <v>2052</v>
      </c>
      <c r="D342" s="1583" t="s">
        <v>2453</v>
      </c>
      <c r="E342" s="1661">
        <v>16</v>
      </c>
      <c r="F342" s="1662">
        <v>1740</v>
      </c>
      <c r="G342" s="1662">
        <f t="shared" si="67"/>
        <v>1740</v>
      </c>
      <c r="H342" s="1662">
        <v>1470</v>
      </c>
      <c r="I342" s="1662">
        <v>270</v>
      </c>
      <c r="J342" s="1662">
        <v>0</v>
      </c>
      <c r="K342" s="1662"/>
      <c r="L342" s="1663"/>
      <c r="M342" s="1664">
        <v>27765</v>
      </c>
      <c r="N342" s="1665">
        <v>40998</v>
      </c>
      <c r="O342" s="1663" t="s">
        <v>2429</v>
      </c>
      <c r="P342" s="1663"/>
      <c r="Q342" s="1663"/>
      <c r="R342" s="1662">
        <f t="shared" si="68"/>
        <v>0</v>
      </c>
      <c r="S342" s="1662">
        <v>0</v>
      </c>
      <c r="T342" s="1662">
        <v>0</v>
      </c>
      <c r="U342" s="1662">
        <v>0</v>
      </c>
      <c r="V342" s="1662">
        <f t="shared" si="69"/>
        <v>0</v>
      </c>
      <c r="W342" s="1662">
        <v>0</v>
      </c>
      <c r="X342" s="1662">
        <v>0</v>
      </c>
      <c r="Y342" s="1662">
        <v>0</v>
      </c>
      <c r="Z342" s="1663" t="s">
        <v>1757</v>
      </c>
      <c r="AA342" s="1659">
        <v>2</v>
      </c>
      <c r="AB342" s="1597"/>
      <c r="AC342" s="1597"/>
      <c r="AD342" s="1597"/>
      <c r="AE342" s="1597"/>
      <c r="AF342" s="1598"/>
      <c r="AG342" s="1576" t="str">
        <f t="shared" si="70"/>
        <v/>
      </c>
      <c r="AH342" s="1576"/>
    </row>
    <row r="343" spans="2:34" ht="35.5" customHeight="1">
      <c r="B343" s="1660"/>
      <c r="C343" s="1583" t="s">
        <v>2454</v>
      </c>
      <c r="D343" s="1583" t="s">
        <v>2455</v>
      </c>
      <c r="E343" s="1661">
        <v>16</v>
      </c>
      <c r="F343" s="1662">
        <v>1100</v>
      </c>
      <c r="G343" s="1662">
        <f t="shared" si="67"/>
        <v>1100</v>
      </c>
      <c r="H343" s="1662">
        <v>200</v>
      </c>
      <c r="I343" s="1662">
        <v>900</v>
      </c>
      <c r="J343" s="1662">
        <v>0</v>
      </c>
      <c r="K343" s="1662"/>
      <c r="L343" s="1663"/>
      <c r="M343" s="1664">
        <v>27765</v>
      </c>
      <c r="N343" s="1665">
        <v>38030</v>
      </c>
      <c r="O343" s="1663" t="s">
        <v>2257</v>
      </c>
      <c r="P343" s="1663"/>
      <c r="Q343" s="1663"/>
      <c r="R343" s="1662">
        <f t="shared" si="68"/>
        <v>320</v>
      </c>
      <c r="S343" s="1662">
        <v>0</v>
      </c>
      <c r="T343" s="1662">
        <v>320</v>
      </c>
      <c r="U343" s="1662">
        <v>0</v>
      </c>
      <c r="V343" s="1662">
        <f t="shared" si="69"/>
        <v>0</v>
      </c>
      <c r="W343" s="1662">
        <v>0</v>
      </c>
      <c r="X343" s="1662">
        <v>0</v>
      </c>
      <c r="Y343" s="1662">
        <v>0</v>
      </c>
      <c r="Z343" s="1383" t="s">
        <v>1791</v>
      </c>
      <c r="AA343" s="1659">
        <v>2</v>
      </c>
      <c r="AB343" s="1597"/>
      <c r="AC343" s="1597"/>
      <c r="AD343" s="1597"/>
      <c r="AE343" s="1597"/>
      <c r="AF343" s="1598"/>
      <c r="AG343" s="1576" t="str">
        <f t="shared" si="70"/>
        <v/>
      </c>
      <c r="AH343" s="1576"/>
    </row>
    <row r="344" spans="2:34" ht="35.5" customHeight="1">
      <c r="B344" s="1660"/>
      <c r="C344" s="1583" t="s">
        <v>2456</v>
      </c>
      <c r="D344" s="1583" t="s">
        <v>2457</v>
      </c>
      <c r="E344" s="1661">
        <v>20</v>
      </c>
      <c r="F344" s="1662">
        <v>3220</v>
      </c>
      <c r="G344" s="1662">
        <f t="shared" si="67"/>
        <v>3220</v>
      </c>
      <c r="H344" s="1662">
        <v>2550</v>
      </c>
      <c r="I344" s="1662">
        <v>670</v>
      </c>
      <c r="J344" s="1662">
        <v>0</v>
      </c>
      <c r="K344" s="1662"/>
      <c r="L344" s="1663"/>
      <c r="M344" s="1664">
        <v>27765</v>
      </c>
      <c r="N344" s="1665">
        <v>40998</v>
      </c>
      <c r="O344" s="1663" t="s">
        <v>2429</v>
      </c>
      <c r="P344" s="1663"/>
      <c r="Q344" s="1663"/>
      <c r="R344" s="1662">
        <f t="shared" si="68"/>
        <v>700</v>
      </c>
      <c r="S344" s="1662">
        <v>580</v>
      </c>
      <c r="T344" s="1662">
        <v>120</v>
      </c>
      <c r="U344" s="1662">
        <v>0</v>
      </c>
      <c r="V344" s="1662">
        <f t="shared" si="69"/>
        <v>0</v>
      </c>
      <c r="W344" s="1662">
        <v>0</v>
      </c>
      <c r="X344" s="1662">
        <v>0</v>
      </c>
      <c r="Y344" s="1662">
        <v>0</v>
      </c>
      <c r="Z344" s="1663" t="s">
        <v>1757</v>
      </c>
      <c r="AA344" s="1659">
        <v>2</v>
      </c>
      <c r="AB344" s="1597"/>
      <c r="AC344" s="1597"/>
      <c r="AD344" s="1597"/>
      <c r="AE344" s="1597"/>
      <c r="AF344" s="1598"/>
      <c r="AG344" s="1576" t="str">
        <f t="shared" si="70"/>
        <v/>
      </c>
      <c r="AH344" s="1576"/>
    </row>
    <row r="345" spans="2:34" ht="35.5" customHeight="1">
      <c r="B345" s="1660"/>
      <c r="C345" s="1583" t="s">
        <v>2458</v>
      </c>
      <c r="D345" s="1583" t="s">
        <v>2459</v>
      </c>
      <c r="E345" s="1661">
        <v>16</v>
      </c>
      <c r="F345" s="1662">
        <v>1000</v>
      </c>
      <c r="G345" s="1662">
        <f t="shared" si="67"/>
        <v>1000</v>
      </c>
      <c r="H345" s="1662">
        <v>1000</v>
      </c>
      <c r="I345" s="1662">
        <v>0</v>
      </c>
      <c r="J345" s="1662">
        <v>0</v>
      </c>
      <c r="K345" s="1662"/>
      <c r="L345" s="1663"/>
      <c r="M345" s="1664">
        <v>27765</v>
      </c>
      <c r="N345" s="1665">
        <v>38030</v>
      </c>
      <c r="O345" s="1663" t="s">
        <v>2257</v>
      </c>
      <c r="P345" s="1663"/>
      <c r="Q345" s="1663"/>
      <c r="R345" s="1662">
        <f t="shared" si="68"/>
        <v>200</v>
      </c>
      <c r="S345" s="1662">
        <v>200</v>
      </c>
      <c r="T345" s="1662">
        <v>0</v>
      </c>
      <c r="U345" s="1662">
        <v>0</v>
      </c>
      <c r="V345" s="1662">
        <f t="shared" si="69"/>
        <v>0</v>
      </c>
      <c r="W345" s="1662">
        <v>0</v>
      </c>
      <c r="X345" s="1662">
        <v>0</v>
      </c>
      <c r="Y345" s="1662">
        <v>0</v>
      </c>
      <c r="Z345" s="1663" t="s">
        <v>1757</v>
      </c>
      <c r="AA345" s="1659">
        <v>2</v>
      </c>
      <c r="AB345" s="1597"/>
      <c r="AC345" s="1597"/>
      <c r="AD345" s="1597"/>
      <c r="AE345" s="1597"/>
      <c r="AF345" s="1598"/>
      <c r="AG345" s="1576" t="str">
        <f t="shared" si="70"/>
        <v/>
      </c>
      <c r="AH345" s="1576"/>
    </row>
    <row r="346" spans="2:34" ht="35.5" customHeight="1">
      <c r="B346" s="1164"/>
      <c r="C346" s="1583" t="s">
        <v>2460</v>
      </c>
      <c r="D346" s="1583" t="s">
        <v>2461</v>
      </c>
      <c r="E346" s="1661">
        <v>16</v>
      </c>
      <c r="F346" s="1662">
        <v>1050</v>
      </c>
      <c r="G346" s="1662">
        <f t="shared" si="67"/>
        <v>1050</v>
      </c>
      <c r="H346" s="1662">
        <v>970</v>
      </c>
      <c r="I346" s="1662">
        <v>80</v>
      </c>
      <c r="J346" s="1662">
        <v>0</v>
      </c>
      <c r="K346" s="1662"/>
      <c r="L346" s="1663"/>
      <c r="M346" s="1664">
        <v>27765</v>
      </c>
      <c r="N346" s="1665">
        <v>38030</v>
      </c>
      <c r="O346" s="1663" t="s">
        <v>2257</v>
      </c>
      <c r="P346" s="1663"/>
      <c r="Q346" s="1663"/>
      <c r="R346" s="1662">
        <f t="shared" si="68"/>
        <v>0</v>
      </c>
      <c r="S346" s="1662">
        <v>0</v>
      </c>
      <c r="T346" s="1662">
        <v>0</v>
      </c>
      <c r="U346" s="1662">
        <v>0</v>
      </c>
      <c r="V346" s="1662">
        <f t="shared" si="69"/>
        <v>0</v>
      </c>
      <c r="W346" s="1662">
        <v>0</v>
      </c>
      <c r="X346" s="1662">
        <v>0</v>
      </c>
      <c r="Y346" s="1662">
        <v>0</v>
      </c>
      <c r="Z346" s="1663" t="s">
        <v>1757</v>
      </c>
      <c r="AA346" s="1659">
        <v>2</v>
      </c>
      <c r="AB346" s="1597"/>
      <c r="AC346" s="1597"/>
      <c r="AD346" s="1597"/>
      <c r="AE346" s="1597"/>
      <c r="AF346" s="1598"/>
      <c r="AG346" s="1576" t="str">
        <f t="shared" si="70"/>
        <v/>
      </c>
      <c r="AH346" s="1576"/>
    </row>
    <row r="347" spans="2:34" ht="35.5" customHeight="1">
      <c r="B347" s="1696" t="s">
        <v>280</v>
      </c>
      <c r="C347" s="1583" t="s">
        <v>2462</v>
      </c>
      <c r="D347" s="1583" t="s">
        <v>2463</v>
      </c>
      <c r="E347" s="1661">
        <v>12</v>
      </c>
      <c r="F347" s="1662">
        <v>130</v>
      </c>
      <c r="G347" s="1662">
        <f>SUM(H347:J347)</f>
        <v>130</v>
      </c>
      <c r="H347" s="1662">
        <v>130</v>
      </c>
      <c r="I347" s="1662">
        <v>0</v>
      </c>
      <c r="J347" s="1662">
        <v>0</v>
      </c>
      <c r="K347" s="1662">
        <v>1600</v>
      </c>
      <c r="L347" s="1663" t="s">
        <v>2464</v>
      </c>
      <c r="M347" s="1664">
        <v>30057</v>
      </c>
      <c r="N347" s="1665">
        <v>38030</v>
      </c>
      <c r="O347" s="1663" t="s">
        <v>2449</v>
      </c>
      <c r="P347" s="1663"/>
      <c r="Q347" s="1663"/>
      <c r="R347" s="1662">
        <f>SUM(S347:U347)</f>
        <v>130</v>
      </c>
      <c r="S347" s="1662">
        <v>130</v>
      </c>
      <c r="T347" s="1662">
        <v>0</v>
      </c>
      <c r="U347" s="1662">
        <v>0</v>
      </c>
      <c r="V347" s="1662">
        <f>SUM(W347:Y347)</f>
        <v>0</v>
      </c>
      <c r="W347" s="1662">
        <v>0</v>
      </c>
      <c r="X347" s="1662">
        <v>0</v>
      </c>
      <c r="Y347" s="1662">
        <v>0</v>
      </c>
      <c r="Z347" s="1663" t="s">
        <v>1757</v>
      </c>
      <c r="AA347" s="1659">
        <v>2</v>
      </c>
      <c r="AB347" s="1597"/>
      <c r="AC347" s="1597"/>
      <c r="AD347" s="1597"/>
      <c r="AE347" s="1597"/>
      <c r="AF347" s="1598"/>
      <c r="AG347" s="1576">
        <f t="shared" si="70"/>
        <v>0</v>
      </c>
      <c r="AH347" s="1576"/>
    </row>
    <row r="348" spans="2:34" ht="35.5" customHeight="1">
      <c r="B348" s="1660"/>
      <c r="C348" s="1660" t="s">
        <v>2378</v>
      </c>
      <c r="D348" s="1660" t="s">
        <v>2379</v>
      </c>
      <c r="E348" s="1741">
        <v>25</v>
      </c>
      <c r="F348" s="1669">
        <v>8300</v>
      </c>
      <c r="G348" s="1669">
        <f t="shared" ref="G348:G350" si="71">SUM(H348:J348)</f>
        <v>6600</v>
      </c>
      <c r="H348" s="1669">
        <v>2310</v>
      </c>
      <c r="I348" s="1669">
        <v>1120</v>
      </c>
      <c r="J348" s="1669">
        <v>3170</v>
      </c>
      <c r="K348" s="1669"/>
      <c r="L348" s="1672"/>
      <c r="M348" s="1742">
        <v>33505</v>
      </c>
      <c r="N348" s="1665">
        <v>38030</v>
      </c>
      <c r="O348" s="1663" t="s">
        <v>2257</v>
      </c>
      <c r="P348" s="1672"/>
      <c r="Q348" s="1672"/>
      <c r="R348" s="1669">
        <f t="shared" ref="R348:R350" si="72">SUM(S348:U348)</f>
        <v>0</v>
      </c>
      <c r="S348" s="1669">
        <v>0</v>
      </c>
      <c r="T348" s="1669">
        <v>0</v>
      </c>
      <c r="U348" s="1669">
        <v>0</v>
      </c>
      <c r="V348" s="1669">
        <f t="shared" ref="V348:V350" si="73">SUM(W348:Y348)</f>
        <v>0</v>
      </c>
      <c r="W348" s="1669">
        <v>0</v>
      </c>
      <c r="X348" s="1669">
        <v>0</v>
      </c>
      <c r="Y348" s="1669">
        <v>0</v>
      </c>
      <c r="Z348" s="1744" t="s">
        <v>1791</v>
      </c>
      <c r="AA348" s="1745">
        <v>4</v>
      </c>
      <c r="AB348" s="1597"/>
      <c r="AC348" s="1597"/>
      <c r="AD348" s="1597"/>
      <c r="AE348" s="1597"/>
      <c r="AF348" s="1598"/>
      <c r="AG348" s="1576" t="str">
        <f t="shared" si="70"/>
        <v/>
      </c>
      <c r="AH348" s="1576"/>
    </row>
    <row r="349" spans="2:34" ht="35.5" customHeight="1">
      <c r="B349" s="1243"/>
      <c r="C349" s="1652" t="s">
        <v>2465</v>
      </c>
      <c r="D349" s="1652" t="s">
        <v>2466</v>
      </c>
      <c r="E349" s="1653">
        <v>16</v>
      </c>
      <c r="F349" s="1654">
        <v>1600</v>
      </c>
      <c r="G349" s="1654">
        <f t="shared" si="71"/>
        <v>1600</v>
      </c>
      <c r="H349" s="1654">
        <v>1600</v>
      </c>
      <c r="I349" s="1654">
        <v>0</v>
      </c>
      <c r="J349" s="1654">
        <v>0</v>
      </c>
      <c r="K349" s="1654"/>
      <c r="L349" s="1655"/>
      <c r="M349" s="1656">
        <v>38030</v>
      </c>
      <c r="N349" s="1665">
        <v>38030</v>
      </c>
      <c r="O349" s="1655" t="s">
        <v>2449</v>
      </c>
      <c r="P349" s="1655"/>
      <c r="Q349" s="1655"/>
      <c r="R349" s="1654">
        <f t="shared" si="72"/>
        <v>0</v>
      </c>
      <c r="S349" s="1654">
        <v>0</v>
      </c>
      <c r="T349" s="1654">
        <v>0</v>
      </c>
      <c r="U349" s="1654">
        <v>0</v>
      </c>
      <c r="V349" s="1654">
        <f t="shared" si="73"/>
        <v>820</v>
      </c>
      <c r="W349" s="1654">
        <v>820</v>
      </c>
      <c r="X349" s="1654">
        <v>0</v>
      </c>
      <c r="Y349" s="1654">
        <v>0</v>
      </c>
      <c r="Z349" s="1655" t="s">
        <v>1757</v>
      </c>
      <c r="AA349" s="1659">
        <v>2</v>
      </c>
      <c r="AB349" s="1597"/>
      <c r="AC349" s="1597"/>
      <c r="AD349" s="1597"/>
      <c r="AE349" s="1597"/>
      <c r="AF349" s="1598"/>
      <c r="AG349" s="1576" t="str">
        <f t="shared" si="70"/>
        <v/>
      </c>
      <c r="AH349" s="1576"/>
    </row>
    <row r="350" spans="2:34" ht="35.5" customHeight="1" thickBot="1">
      <c r="B350" s="1660"/>
      <c r="C350" s="1660" t="s">
        <v>2467</v>
      </c>
      <c r="D350" s="1660" t="s">
        <v>2468</v>
      </c>
      <c r="E350" s="1741">
        <v>6</v>
      </c>
      <c r="F350" s="1669">
        <v>1360</v>
      </c>
      <c r="G350" s="1669">
        <f t="shared" si="71"/>
        <v>1360</v>
      </c>
      <c r="H350" s="1669">
        <v>0</v>
      </c>
      <c r="I350" s="1669">
        <v>1360</v>
      </c>
      <c r="J350" s="1669">
        <v>0</v>
      </c>
      <c r="K350" s="1669"/>
      <c r="L350" s="1672"/>
      <c r="M350" s="1742">
        <v>28720</v>
      </c>
      <c r="N350" s="1742">
        <v>28720</v>
      </c>
      <c r="O350" s="1672" t="s">
        <v>1847</v>
      </c>
      <c r="P350" s="1672"/>
      <c r="Q350" s="1672"/>
      <c r="R350" s="1669">
        <f t="shared" si="72"/>
        <v>1290</v>
      </c>
      <c r="S350" s="1669">
        <v>0</v>
      </c>
      <c r="T350" s="1669">
        <v>1290</v>
      </c>
      <c r="U350" s="1669">
        <v>0</v>
      </c>
      <c r="V350" s="1669">
        <f t="shared" si="73"/>
        <v>0</v>
      </c>
      <c r="W350" s="1669">
        <v>0</v>
      </c>
      <c r="X350" s="1669">
        <v>0</v>
      </c>
      <c r="Y350" s="1669">
        <v>0</v>
      </c>
      <c r="Z350" s="1672" t="s">
        <v>1757</v>
      </c>
      <c r="AA350" s="1779" t="s">
        <v>1883</v>
      </c>
      <c r="AB350" s="1597"/>
      <c r="AC350" s="1597"/>
      <c r="AD350" s="1597"/>
      <c r="AE350" s="1597"/>
      <c r="AF350" s="1598"/>
      <c r="AG350" s="1576" t="str">
        <f t="shared" si="70"/>
        <v/>
      </c>
      <c r="AH350" s="1576"/>
    </row>
    <row r="351" spans="2:34" ht="35.5" customHeight="1" thickTop="1" thickBot="1">
      <c r="B351" s="1746" t="s">
        <v>1208</v>
      </c>
      <c r="C351" s="1174"/>
      <c r="D351" s="1174">
        <f>COUNTA(D326:D350)</f>
        <v>25</v>
      </c>
      <c r="E351" s="1747"/>
      <c r="F351" s="1748"/>
      <c r="G351" s="1748">
        <f>SUM(G326:G350)</f>
        <v>63780</v>
      </c>
      <c r="H351" s="1748">
        <f>SUM(H326:H350)</f>
        <v>42510</v>
      </c>
      <c r="I351" s="1748">
        <f>SUM(I326:I350)</f>
        <v>12640</v>
      </c>
      <c r="J351" s="1748">
        <f>SUM(J326:J350)</f>
        <v>8630</v>
      </c>
      <c r="K351" s="1748">
        <f>SUM(K326:K350)</f>
        <v>6800</v>
      </c>
      <c r="L351" s="1749"/>
      <c r="M351" s="1620"/>
      <c r="N351" s="1750"/>
      <c r="O351" s="1749"/>
      <c r="P351" s="1749"/>
      <c r="Q351" s="1749"/>
      <c r="R351" s="1748">
        <f>SUM(R326:R350)</f>
        <v>31620</v>
      </c>
      <c r="S351" s="1748">
        <f t="shared" ref="S351:Y351" si="74">SUM(S326:S350)</f>
        <v>20600</v>
      </c>
      <c r="T351" s="1748">
        <f t="shared" si="74"/>
        <v>6090</v>
      </c>
      <c r="U351" s="1748">
        <f t="shared" si="74"/>
        <v>4930</v>
      </c>
      <c r="V351" s="1748">
        <f>SUM(V326:V350)</f>
        <v>7170</v>
      </c>
      <c r="W351" s="1748">
        <f t="shared" si="74"/>
        <v>5450</v>
      </c>
      <c r="X351" s="1748">
        <f t="shared" si="74"/>
        <v>1660</v>
      </c>
      <c r="Y351" s="1748">
        <f t="shared" si="74"/>
        <v>60</v>
      </c>
      <c r="Z351" s="1749"/>
      <c r="AA351" s="1622"/>
      <c r="AB351" s="1597"/>
      <c r="AC351" s="1597"/>
      <c r="AD351" s="1597"/>
      <c r="AE351" s="1597"/>
      <c r="AF351" s="1598"/>
      <c r="AG351" s="1576" t="str">
        <f t="shared" si="70"/>
        <v/>
      </c>
      <c r="AH351" s="1576"/>
    </row>
    <row r="352" spans="2:34" ht="35.5" customHeight="1" thickTop="1" thickBot="1">
      <c r="B352" s="1617" t="s">
        <v>263</v>
      </c>
      <c r="C352" s="1618" t="s">
        <v>2469</v>
      </c>
      <c r="D352" s="1771">
        <f>SUM(D325,D351)</f>
        <v>100</v>
      </c>
      <c r="E352" s="1225"/>
      <c r="F352" s="1619"/>
      <c r="G352" s="1619">
        <f>SUM(G325,G351)</f>
        <v>268270</v>
      </c>
      <c r="H352" s="1619">
        <f>SUM(H325,H351)</f>
        <v>185920</v>
      </c>
      <c r="I352" s="1619">
        <f>SUM(I325,I351)</f>
        <v>27460</v>
      </c>
      <c r="J352" s="1619">
        <f>SUM(J325,J351)</f>
        <v>54890</v>
      </c>
      <c r="K352" s="1619">
        <f>SUM(K325,K351)</f>
        <v>38430</v>
      </c>
      <c r="L352" s="1650"/>
      <c r="M352" s="1620"/>
      <c r="N352" s="1621"/>
      <c r="O352" s="1650"/>
      <c r="P352" s="1650"/>
      <c r="Q352" s="1650"/>
      <c r="R352" s="1619">
        <f>SUM(R325,R351)</f>
        <v>148850</v>
      </c>
      <c r="S352" s="1619">
        <f t="shared" ref="S352:Y352" si="75">SUM(S325,S351)</f>
        <v>97330</v>
      </c>
      <c r="T352" s="1619">
        <f t="shared" si="75"/>
        <v>14870</v>
      </c>
      <c r="U352" s="1619">
        <f t="shared" si="75"/>
        <v>36650</v>
      </c>
      <c r="V352" s="1619">
        <f>SUM(V325,V351)</f>
        <v>44470</v>
      </c>
      <c r="W352" s="1619">
        <f t="shared" si="75"/>
        <v>34540</v>
      </c>
      <c r="X352" s="1619">
        <f t="shared" si="75"/>
        <v>4970</v>
      </c>
      <c r="Y352" s="1619">
        <f t="shared" si="75"/>
        <v>4960</v>
      </c>
      <c r="Z352" s="1789"/>
      <c r="AA352" s="1622"/>
      <c r="AB352" s="1597"/>
      <c r="AC352" s="1597"/>
      <c r="AD352" s="1597"/>
      <c r="AE352" s="1597"/>
      <c r="AF352" s="1598"/>
      <c r="AG352" s="1576" t="str">
        <f t="shared" si="70"/>
        <v/>
      </c>
      <c r="AH352" s="1576"/>
    </row>
    <row r="353" spans="2:34" ht="35.5" customHeight="1" thickTop="1">
      <c r="B353" s="1576"/>
      <c r="C353" s="1576"/>
      <c r="D353" s="1790"/>
      <c r="E353" s="1624"/>
      <c r="F353" s="1677"/>
      <c r="G353" s="1677"/>
      <c r="H353" s="1677"/>
      <c r="I353" s="1677"/>
      <c r="J353" s="1677"/>
      <c r="K353" s="1677"/>
      <c r="L353" s="1776"/>
      <c r="M353" s="1626"/>
      <c r="N353" s="1626"/>
      <c r="O353" s="1776"/>
      <c r="P353" s="1776"/>
      <c r="Q353" s="1776"/>
      <c r="R353" s="1677"/>
      <c r="S353" s="1677"/>
      <c r="T353" s="1677"/>
      <c r="U353" s="1677"/>
      <c r="V353" s="1677"/>
      <c r="W353" s="1677"/>
      <c r="X353" s="1677"/>
      <c r="Y353" s="1677"/>
      <c r="Z353" s="1776"/>
      <c r="AA353" s="1625"/>
      <c r="AB353" s="1597"/>
      <c r="AC353" s="1597"/>
      <c r="AD353" s="1597"/>
      <c r="AE353" s="1597"/>
      <c r="AF353" s="1598"/>
      <c r="AH353" s="1576"/>
    </row>
    <row r="354" spans="2:34" s="1457" customFormat="1" ht="35.5" customHeight="1">
      <c r="B354" s="1745" t="s">
        <v>465</v>
      </c>
      <c r="C354" s="1169" t="s">
        <v>2249</v>
      </c>
      <c r="D354" s="1169" t="s">
        <v>1933</v>
      </c>
      <c r="E354" s="1699">
        <v>37</v>
      </c>
      <c r="F354" s="1739">
        <v>38250</v>
      </c>
      <c r="G354" s="1739">
        <f t="shared" ref="G354:G417" si="76">SUM(H354:J354)</f>
        <v>38250</v>
      </c>
      <c r="H354" s="1739">
        <v>0</v>
      </c>
      <c r="I354" s="1739">
        <v>0</v>
      </c>
      <c r="J354" s="1739">
        <v>38250</v>
      </c>
      <c r="K354" s="1699"/>
      <c r="L354" s="1659"/>
      <c r="M354" s="1656">
        <v>33505</v>
      </c>
      <c r="N354" s="1656">
        <v>33505</v>
      </c>
      <c r="O354" s="1659" t="s">
        <v>2470</v>
      </c>
      <c r="P354" s="1791">
        <v>39715</v>
      </c>
      <c r="Q354" s="1681" t="s">
        <v>2471</v>
      </c>
      <c r="R354" s="1739">
        <f t="shared" ref="R354:R417" si="77">SUM(S354:U354)</f>
        <v>38250</v>
      </c>
      <c r="S354" s="1739">
        <v>0</v>
      </c>
      <c r="T354" s="1739">
        <v>0</v>
      </c>
      <c r="U354" s="1739">
        <v>38250</v>
      </c>
      <c r="V354" s="1739">
        <f t="shared" ref="V354:V417" si="78">SUM(W354:Y354)</f>
        <v>0</v>
      </c>
      <c r="W354" s="1739">
        <v>0</v>
      </c>
      <c r="X354" s="1739">
        <v>0</v>
      </c>
      <c r="Y354" s="1739">
        <v>0</v>
      </c>
      <c r="Z354" s="1659" t="s">
        <v>1761</v>
      </c>
      <c r="AA354" s="1659" t="s">
        <v>1809</v>
      </c>
      <c r="AB354" s="1597"/>
      <c r="AC354" s="1597"/>
      <c r="AD354" s="1597"/>
      <c r="AE354" s="1597"/>
      <c r="AF354" s="1598"/>
      <c r="AG354" s="1576">
        <f t="shared" si="70"/>
        <v>0</v>
      </c>
      <c r="AH354" s="1576"/>
    </row>
    <row r="355" spans="2:34" s="1457" customFormat="1" ht="35.5" customHeight="1">
      <c r="B355" s="1779"/>
      <c r="C355" s="1169" t="s">
        <v>2472</v>
      </c>
      <c r="D355" s="1169" t="s">
        <v>2473</v>
      </c>
      <c r="E355" s="1699">
        <v>15</v>
      </c>
      <c r="F355" s="1699">
        <v>540</v>
      </c>
      <c r="G355" s="1739">
        <f t="shared" si="76"/>
        <v>540</v>
      </c>
      <c r="H355" s="1739">
        <v>0</v>
      </c>
      <c r="I355" s="1739">
        <v>0</v>
      </c>
      <c r="J355" s="1699">
        <v>540</v>
      </c>
      <c r="K355" s="1699"/>
      <c r="L355" s="1659"/>
      <c r="M355" s="1656">
        <v>33505</v>
      </c>
      <c r="N355" s="1656">
        <v>33505</v>
      </c>
      <c r="O355" s="1681" t="s">
        <v>2470</v>
      </c>
      <c r="P355" s="1656">
        <v>39678</v>
      </c>
      <c r="Q355" s="1659" t="s">
        <v>2474</v>
      </c>
      <c r="R355" s="1739">
        <f t="shared" si="77"/>
        <v>540</v>
      </c>
      <c r="S355" s="1699">
        <v>0</v>
      </c>
      <c r="T355" s="1699">
        <v>0</v>
      </c>
      <c r="U355" s="1699">
        <v>540</v>
      </c>
      <c r="V355" s="1739">
        <f t="shared" si="78"/>
        <v>0</v>
      </c>
      <c r="W355" s="1739">
        <v>0</v>
      </c>
      <c r="X355" s="1739">
        <v>0</v>
      </c>
      <c r="Y355" s="1739">
        <v>0</v>
      </c>
      <c r="Z355" s="1681" t="s">
        <v>2280</v>
      </c>
      <c r="AA355" s="1659" t="s">
        <v>1809</v>
      </c>
      <c r="AB355" s="1597"/>
      <c r="AC355" s="1597"/>
      <c r="AD355" s="1597"/>
      <c r="AE355" s="1597"/>
      <c r="AF355" s="1598"/>
      <c r="AG355" s="1576">
        <f t="shared" si="70"/>
        <v>0</v>
      </c>
      <c r="AH355" s="1576"/>
    </row>
    <row r="356" spans="2:34" s="1457" customFormat="1" ht="35.5" customHeight="1">
      <c r="B356" s="1792"/>
      <c r="C356" s="1169" t="s">
        <v>2475</v>
      </c>
      <c r="D356" s="1169" t="s">
        <v>2476</v>
      </c>
      <c r="E356" s="1699">
        <v>21</v>
      </c>
      <c r="F356" s="1739">
        <v>11380</v>
      </c>
      <c r="G356" s="1739">
        <f t="shared" si="76"/>
        <v>11380</v>
      </c>
      <c r="H356" s="1739">
        <v>0</v>
      </c>
      <c r="I356" s="1739">
        <v>0</v>
      </c>
      <c r="J356" s="1739">
        <v>11380</v>
      </c>
      <c r="K356" s="1739"/>
      <c r="L356" s="1681"/>
      <c r="M356" s="1656">
        <v>35353</v>
      </c>
      <c r="N356" s="1656">
        <v>35353</v>
      </c>
      <c r="O356" s="1681" t="s">
        <v>2477</v>
      </c>
      <c r="P356" s="1791">
        <v>39715</v>
      </c>
      <c r="Q356" s="1681" t="s">
        <v>2478</v>
      </c>
      <c r="R356" s="1739">
        <f t="shared" si="77"/>
        <v>0</v>
      </c>
      <c r="S356" s="1739">
        <v>0</v>
      </c>
      <c r="T356" s="1739">
        <v>0</v>
      </c>
      <c r="U356" s="1739">
        <v>0</v>
      </c>
      <c r="V356" s="1739">
        <f t="shared" si="78"/>
        <v>11380</v>
      </c>
      <c r="W356" s="1739">
        <v>0</v>
      </c>
      <c r="X356" s="1739">
        <v>0</v>
      </c>
      <c r="Y356" s="1739">
        <v>11380</v>
      </c>
      <c r="Z356" s="1681" t="s">
        <v>1761</v>
      </c>
      <c r="AA356" s="1659" t="s">
        <v>1809</v>
      </c>
      <c r="AB356" s="1597"/>
      <c r="AC356" s="1597"/>
      <c r="AD356" s="1597"/>
      <c r="AE356" s="1597"/>
      <c r="AF356" s="1598"/>
      <c r="AG356" s="1576" t="str">
        <f t="shared" si="70"/>
        <v/>
      </c>
      <c r="AH356" s="1576"/>
    </row>
    <row r="357" spans="2:34" s="1457" customFormat="1" ht="35.5" customHeight="1">
      <c r="B357" s="1779"/>
      <c r="C357" s="1169" t="s">
        <v>2479</v>
      </c>
      <c r="D357" s="1169" t="s">
        <v>2480</v>
      </c>
      <c r="E357" s="1699">
        <v>21</v>
      </c>
      <c r="F357" s="1739">
        <v>3510</v>
      </c>
      <c r="G357" s="1739">
        <f t="shared" si="76"/>
        <v>3510</v>
      </c>
      <c r="H357" s="1739">
        <v>1410</v>
      </c>
      <c r="I357" s="1739">
        <v>0</v>
      </c>
      <c r="J357" s="1739">
        <v>2100</v>
      </c>
      <c r="K357" s="1739"/>
      <c r="L357" s="1681"/>
      <c r="M357" s="1791">
        <v>26023</v>
      </c>
      <c r="N357" s="1791">
        <v>26023</v>
      </c>
      <c r="O357" s="1659" t="s">
        <v>2481</v>
      </c>
      <c r="P357" s="1791">
        <v>39715</v>
      </c>
      <c r="Q357" s="1681" t="s">
        <v>2478</v>
      </c>
      <c r="R357" s="1739">
        <f t="shared" si="77"/>
        <v>3510</v>
      </c>
      <c r="S357" s="1700">
        <v>1410</v>
      </c>
      <c r="T357" s="1699">
        <v>0</v>
      </c>
      <c r="U357" s="1739">
        <v>2100</v>
      </c>
      <c r="V357" s="1739">
        <f t="shared" si="78"/>
        <v>0</v>
      </c>
      <c r="W357" s="1699">
        <v>0</v>
      </c>
      <c r="X357" s="1699">
        <v>0</v>
      </c>
      <c r="Y357" s="1739">
        <v>0</v>
      </c>
      <c r="Z357" s="1681" t="s">
        <v>1761</v>
      </c>
      <c r="AA357" s="1659" t="s">
        <v>1809</v>
      </c>
      <c r="AB357" s="1597"/>
      <c r="AC357" s="1597"/>
      <c r="AD357" s="1597"/>
      <c r="AE357" s="1597"/>
      <c r="AF357" s="1598"/>
      <c r="AG357" s="1576">
        <f t="shared" si="70"/>
        <v>0</v>
      </c>
      <c r="AH357" s="1576"/>
    </row>
    <row r="358" spans="2:34" s="1457" customFormat="1" ht="35.5" customHeight="1">
      <c r="B358" s="1779"/>
      <c r="C358" s="1169" t="s">
        <v>2482</v>
      </c>
      <c r="D358" s="1169" t="s">
        <v>2483</v>
      </c>
      <c r="E358" s="1699">
        <v>50</v>
      </c>
      <c r="F358" s="1739">
        <v>27040</v>
      </c>
      <c r="G358" s="1739">
        <f t="shared" si="76"/>
        <v>27040</v>
      </c>
      <c r="H358" s="1739">
        <v>15470</v>
      </c>
      <c r="I358" s="1739">
        <v>3260</v>
      </c>
      <c r="J358" s="1739">
        <v>8310</v>
      </c>
      <c r="K358" s="1699"/>
      <c r="L358" s="1659"/>
      <c r="M358" s="1656">
        <v>22469</v>
      </c>
      <c r="N358" s="1656">
        <v>40631</v>
      </c>
      <c r="O358" s="1681" t="s">
        <v>2484</v>
      </c>
      <c r="P358" s="1656">
        <v>39472</v>
      </c>
      <c r="Q358" s="1681" t="s">
        <v>2485</v>
      </c>
      <c r="R358" s="1739">
        <f t="shared" si="77"/>
        <v>20370</v>
      </c>
      <c r="S358" s="1739">
        <v>13950</v>
      </c>
      <c r="T358" s="1739">
        <v>1000</v>
      </c>
      <c r="U358" s="1739">
        <v>5420</v>
      </c>
      <c r="V358" s="1739">
        <f t="shared" si="78"/>
        <v>6670</v>
      </c>
      <c r="W358" s="1739">
        <v>1520</v>
      </c>
      <c r="X358" s="1739">
        <v>2260</v>
      </c>
      <c r="Y358" s="1739">
        <v>2890</v>
      </c>
      <c r="Z358" s="1659" t="s">
        <v>1761</v>
      </c>
      <c r="AA358" s="1659">
        <v>6</v>
      </c>
      <c r="AB358" s="1597"/>
      <c r="AC358" s="1597"/>
      <c r="AD358" s="1597"/>
      <c r="AE358" s="1597"/>
      <c r="AF358" s="1598"/>
      <c r="AG358" s="1576" t="str">
        <f t="shared" si="70"/>
        <v/>
      </c>
      <c r="AH358" s="1576"/>
    </row>
    <row r="359" spans="2:34" s="1457" customFormat="1" ht="35.5" customHeight="1">
      <c r="B359" s="1243"/>
      <c r="C359" s="1169" t="s">
        <v>2486</v>
      </c>
      <c r="D359" s="1169" t="s">
        <v>2487</v>
      </c>
      <c r="E359" s="1699">
        <v>36</v>
      </c>
      <c r="F359" s="1739">
        <v>460</v>
      </c>
      <c r="G359" s="1739">
        <f t="shared" si="76"/>
        <v>460</v>
      </c>
      <c r="H359" s="1739">
        <v>460</v>
      </c>
      <c r="I359" s="1739">
        <v>0</v>
      </c>
      <c r="J359" s="1739">
        <v>0</v>
      </c>
      <c r="K359" s="1699"/>
      <c r="L359" s="1659"/>
      <c r="M359" s="1656">
        <v>21447</v>
      </c>
      <c r="N359" s="1656">
        <v>21447</v>
      </c>
      <c r="O359" s="1659" t="s">
        <v>2488</v>
      </c>
      <c r="P359" s="1656">
        <v>39678</v>
      </c>
      <c r="Q359" s="1659" t="s">
        <v>2474</v>
      </c>
      <c r="R359" s="1739">
        <f t="shared" si="77"/>
        <v>460</v>
      </c>
      <c r="S359" s="1739">
        <v>460</v>
      </c>
      <c r="T359" s="1739">
        <v>0</v>
      </c>
      <c r="U359" s="1739">
        <v>0</v>
      </c>
      <c r="V359" s="1739">
        <f t="shared" si="78"/>
        <v>0</v>
      </c>
      <c r="W359" s="1739">
        <v>0</v>
      </c>
      <c r="X359" s="1739">
        <v>0</v>
      </c>
      <c r="Y359" s="1739">
        <v>0</v>
      </c>
      <c r="Z359" s="1659" t="s">
        <v>1757</v>
      </c>
      <c r="AA359" s="1659" t="s">
        <v>1809</v>
      </c>
      <c r="AB359" s="1597"/>
      <c r="AC359" s="1597"/>
      <c r="AD359" s="1597"/>
      <c r="AE359" s="1597"/>
      <c r="AF359" s="1598"/>
      <c r="AG359" s="1576">
        <f t="shared" si="70"/>
        <v>0</v>
      </c>
      <c r="AH359" s="1576"/>
    </row>
    <row r="360" spans="2:34" s="1457" customFormat="1" ht="35.5" customHeight="1">
      <c r="B360" s="1243"/>
      <c r="C360" s="1169" t="s">
        <v>2489</v>
      </c>
      <c r="D360" s="1169" t="s">
        <v>2082</v>
      </c>
      <c r="E360" s="1699">
        <v>30</v>
      </c>
      <c r="F360" s="1739">
        <v>2490</v>
      </c>
      <c r="G360" s="1739">
        <f t="shared" si="76"/>
        <v>2490</v>
      </c>
      <c r="H360" s="1739">
        <v>2000</v>
      </c>
      <c r="I360" s="1739">
        <v>0</v>
      </c>
      <c r="J360" s="1739">
        <v>490</v>
      </c>
      <c r="K360" s="1699"/>
      <c r="L360" s="1659"/>
      <c r="M360" s="1656">
        <v>17078</v>
      </c>
      <c r="N360" s="1656">
        <v>44666</v>
      </c>
      <c r="O360" s="1659" t="s">
        <v>2490</v>
      </c>
      <c r="P360" s="1656">
        <v>39678</v>
      </c>
      <c r="Q360" s="1659" t="s">
        <v>2474</v>
      </c>
      <c r="R360" s="1739">
        <f t="shared" si="77"/>
        <v>2490</v>
      </c>
      <c r="S360" s="1739">
        <v>2000</v>
      </c>
      <c r="T360" s="1739">
        <v>0</v>
      </c>
      <c r="U360" s="1739">
        <v>490</v>
      </c>
      <c r="V360" s="1739">
        <f t="shared" si="78"/>
        <v>0</v>
      </c>
      <c r="W360" s="1739">
        <v>0</v>
      </c>
      <c r="X360" s="1739">
        <v>0</v>
      </c>
      <c r="Y360" s="1739">
        <v>0</v>
      </c>
      <c r="Z360" s="1659" t="s">
        <v>1791</v>
      </c>
      <c r="AA360" s="1659">
        <v>4</v>
      </c>
      <c r="AB360" s="1597"/>
      <c r="AC360" s="1597"/>
      <c r="AD360" s="1597"/>
      <c r="AE360" s="1597"/>
      <c r="AF360" s="1598"/>
      <c r="AG360" s="1576">
        <f t="shared" si="70"/>
        <v>0</v>
      </c>
      <c r="AH360" s="1576"/>
    </row>
    <row r="361" spans="2:34" s="1457" customFormat="1" ht="35.5" customHeight="1">
      <c r="B361" s="1243"/>
      <c r="C361" s="1169" t="s">
        <v>2264</v>
      </c>
      <c r="D361" s="1169" t="s">
        <v>2491</v>
      </c>
      <c r="E361" s="1699">
        <v>23</v>
      </c>
      <c r="F361" s="1739">
        <v>360</v>
      </c>
      <c r="G361" s="1739">
        <f t="shared" si="76"/>
        <v>360</v>
      </c>
      <c r="H361" s="1739">
        <v>0</v>
      </c>
      <c r="I361" s="1739">
        <v>0</v>
      </c>
      <c r="J361" s="1739">
        <v>360</v>
      </c>
      <c r="K361" s="1699"/>
      <c r="L361" s="1659"/>
      <c r="M361" s="1656">
        <v>26823</v>
      </c>
      <c r="N361" s="1656">
        <v>44666</v>
      </c>
      <c r="O361" s="1659" t="s">
        <v>2490</v>
      </c>
      <c r="P361" s="1656">
        <v>39678</v>
      </c>
      <c r="Q361" s="1659" t="s">
        <v>2474</v>
      </c>
      <c r="R361" s="1739">
        <f t="shared" si="77"/>
        <v>360</v>
      </c>
      <c r="S361" s="1739">
        <v>0</v>
      </c>
      <c r="T361" s="1739">
        <v>0</v>
      </c>
      <c r="U361" s="1739">
        <v>360</v>
      </c>
      <c r="V361" s="1739">
        <f t="shared" si="78"/>
        <v>0</v>
      </c>
      <c r="W361" s="1739">
        <v>0</v>
      </c>
      <c r="X361" s="1739">
        <v>0</v>
      </c>
      <c r="Y361" s="1739">
        <v>0</v>
      </c>
      <c r="Z361" s="1659" t="s">
        <v>1791</v>
      </c>
      <c r="AA361" s="1659">
        <v>4</v>
      </c>
      <c r="AB361" s="1597"/>
      <c r="AC361" s="1597"/>
      <c r="AD361" s="1597"/>
      <c r="AE361" s="1597"/>
      <c r="AF361" s="1598"/>
      <c r="AG361" s="1576">
        <f t="shared" si="70"/>
        <v>0</v>
      </c>
      <c r="AH361" s="1576"/>
    </row>
    <row r="362" spans="2:34" s="1457" customFormat="1" ht="35.25" customHeight="1">
      <c r="B362" s="1243"/>
      <c r="C362" s="1169" t="s">
        <v>2492</v>
      </c>
      <c r="D362" s="1169" t="s">
        <v>2493</v>
      </c>
      <c r="E362" s="1699">
        <v>30</v>
      </c>
      <c r="F362" s="1739">
        <v>6790</v>
      </c>
      <c r="G362" s="1739">
        <f t="shared" si="76"/>
        <v>6790</v>
      </c>
      <c r="H362" s="1739">
        <v>4800</v>
      </c>
      <c r="I362" s="1739">
        <v>650</v>
      </c>
      <c r="J362" s="1739">
        <v>1340</v>
      </c>
      <c r="K362" s="1699"/>
      <c r="L362" s="1659"/>
      <c r="M362" s="1656">
        <v>26610</v>
      </c>
      <c r="N362" s="1656">
        <v>26610</v>
      </c>
      <c r="O362" s="1659" t="s">
        <v>2494</v>
      </c>
      <c r="P362" s="1791">
        <v>39715</v>
      </c>
      <c r="Q362" s="1681" t="s">
        <v>2478</v>
      </c>
      <c r="R362" s="1739">
        <f t="shared" si="77"/>
        <v>4590</v>
      </c>
      <c r="S362" s="1739">
        <v>3690</v>
      </c>
      <c r="T362" s="1739">
        <v>220</v>
      </c>
      <c r="U362" s="1739">
        <v>680</v>
      </c>
      <c r="V362" s="1739">
        <f t="shared" si="78"/>
        <v>0</v>
      </c>
      <c r="W362" s="1739">
        <v>0</v>
      </c>
      <c r="X362" s="1739">
        <v>0</v>
      </c>
      <c r="Y362" s="1739">
        <v>0</v>
      </c>
      <c r="Z362" s="1659" t="s">
        <v>1761</v>
      </c>
      <c r="AA362" s="1659" t="s">
        <v>1809</v>
      </c>
      <c r="AB362" s="1597"/>
      <c r="AC362" s="1597"/>
      <c r="AD362" s="1597"/>
      <c r="AE362" s="1597"/>
      <c r="AF362" s="1598"/>
      <c r="AG362" s="1576" t="str">
        <f t="shared" si="70"/>
        <v/>
      </c>
      <c r="AH362" s="1576"/>
    </row>
    <row r="363" spans="2:34" s="1457" customFormat="1" ht="35.5" customHeight="1">
      <c r="B363" s="1243"/>
      <c r="C363" s="1169" t="s">
        <v>2495</v>
      </c>
      <c r="D363" s="1169" t="s">
        <v>2496</v>
      </c>
      <c r="E363" s="1699">
        <v>27</v>
      </c>
      <c r="F363" s="1739">
        <v>4560</v>
      </c>
      <c r="G363" s="1739">
        <f t="shared" si="76"/>
        <v>4560</v>
      </c>
      <c r="H363" s="1739">
        <v>1700</v>
      </c>
      <c r="I363" s="1739">
        <v>140</v>
      </c>
      <c r="J363" s="1739">
        <v>2720</v>
      </c>
      <c r="K363" s="1739"/>
      <c r="L363" s="1681"/>
      <c r="M363" s="1791">
        <v>22469</v>
      </c>
      <c r="N363" s="1656">
        <v>45366</v>
      </c>
      <c r="O363" s="1681" t="s">
        <v>2497</v>
      </c>
      <c r="P363" s="1656">
        <v>39678</v>
      </c>
      <c r="Q363" s="1659" t="s">
        <v>2474</v>
      </c>
      <c r="R363" s="1739">
        <f t="shared" si="77"/>
        <v>4560</v>
      </c>
      <c r="S363" s="1739">
        <v>1700</v>
      </c>
      <c r="T363" s="1739">
        <v>140</v>
      </c>
      <c r="U363" s="1739">
        <v>2720</v>
      </c>
      <c r="V363" s="1739">
        <f t="shared" si="78"/>
        <v>0</v>
      </c>
      <c r="W363" s="1739">
        <v>0</v>
      </c>
      <c r="X363" s="1739">
        <v>0</v>
      </c>
      <c r="Y363" s="1739">
        <v>0</v>
      </c>
      <c r="Z363" s="1681" t="s">
        <v>1791</v>
      </c>
      <c r="AA363" s="1659">
        <v>4</v>
      </c>
      <c r="AB363" s="1597"/>
      <c r="AC363" s="1597"/>
      <c r="AD363" s="1597"/>
      <c r="AE363" s="1597"/>
      <c r="AF363" s="1598"/>
      <c r="AG363" s="1576">
        <f t="shared" si="70"/>
        <v>0</v>
      </c>
      <c r="AH363" s="1576"/>
    </row>
    <row r="364" spans="2:34" s="1457" customFormat="1" ht="35.5" customHeight="1">
      <c r="B364" s="1243"/>
      <c r="C364" s="1169" t="s">
        <v>2498</v>
      </c>
      <c r="D364" s="1169" t="s">
        <v>2499</v>
      </c>
      <c r="E364" s="1699">
        <v>30</v>
      </c>
      <c r="F364" s="1739">
        <v>3290</v>
      </c>
      <c r="G364" s="1739">
        <f t="shared" si="76"/>
        <v>3290</v>
      </c>
      <c r="H364" s="1739">
        <v>3290</v>
      </c>
      <c r="I364" s="1739">
        <v>0</v>
      </c>
      <c r="J364" s="1739">
        <v>0</v>
      </c>
      <c r="K364" s="1739"/>
      <c r="L364" s="1681"/>
      <c r="M364" s="1791">
        <v>22469</v>
      </c>
      <c r="N364" s="1791">
        <v>44299</v>
      </c>
      <c r="O364" s="1681" t="s">
        <v>2500</v>
      </c>
      <c r="P364" s="1791">
        <v>39715</v>
      </c>
      <c r="Q364" s="1681" t="s">
        <v>2478</v>
      </c>
      <c r="R364" s="1739">
        <f t="shared" si="77"/>
        <v>2700</v>
      </c>
      <c r="S364" s="1739">
        <v>2700</v>
      </c>
      <c r="T364" s="1739">
        <v>0</v>
      </c>
      <c r="U364" s="1739">
        <v>0</v>
      </c>
      <c r="V364" s="1739">
        <f t="shared" si="78"/>
        <v>0</v>
      </c>
      <c r="W364" s="1739">
        <v>0</v>
      </c>
      <c r="X364" s="1739">
        <v>0</v>
      </c>
      <c r="Y364" s="1739">
        <v>0</v>
      </c>
      <c r="Z364" s="1681" t="s">
        <v>1761</v>
      </c>
      <c r="AA364" s="1659">
        <v>4</v>
      </c>
      <c r="AB364" s="1597"/>
      <c r="AC364" s="1597"/>
      <c r="AD364" s="1597"/>
      <c r="AE364" s="1597"/>
      <c r="AF364" s="1598"/>
      <c r="AG364" s="1576" t="str">
        <f t="shared" si="70"/>
        <v/>
      </c>
      <c r="AH364" s="1576"/>
    </row>
    <row r="365" spans="2:34" s="1457" customFormat="1" ht="35.5" customHeight="1">
      <c r="B365" s="1243"/>
      <c r="C365" s="1169" t="s">
        <v>2271</v>
      </c>
      <c r="D365" s="1169" t="s">
        <v>2501</v>
      </c>
      <c r="E365" s="1699">
        <v>22</v>
      </c>
      <c r="F365" s="1739">
        <v>1840</v>
      </c>
      <c r="G365" s="1739">
        <f t="shared" si="76"/>
        <v>1840</v>
      </c>
      <c r="H365" s="1739">
        <v>1840</v>
      </c>
      <c r="I365" s="1739">
        <v>0</v>
      </c>
      <c r="J365" s="1739">
        <v>0</v>
      </c>
      <c r="K365" s="1699"/>
      <c r="L365" s="1659"/>
      <c r="M365" s="1656">
        <v>17078</v>
      </c>
      <c r="N365" s="1656">
        <v>45000</v>
      </c>
      <c r="O365" s="1659" t="s">
        <v>2502</v>
      </c>
      <c r="P365" s="1791">
        <v>39715</v>
      </c>
      <c r="Q365" s="1681" t="s">
        <v>2478</v>
      </c>
      <c r="R365" s="1739">
        <f t="shared" si="77"/>
        <v>1840</v>
      </c>
      <c r="S365" s="1739">
        <v>1840</v>
      </c>
      <c r="T365" s="1739">
        <v>0</v>
      </c>
      <c r="U365" s="1739">
        <v>0</v>
      </c>
      <c r="V365" s="1739">
        <f t="shared" si="78"/>
        <v>0</v>
      </c>
      <c r="W365" s="1739">
        <v>0</v>
      </c>
      <c r="X365" s="1739">
        <v>0</v>
      </c>
      <c r="Y365" s="1739">
        <v>0</v>
      </c>
      <c r="Z365" s="1659" t="s">
        <v>1761</v>
      </c>
      <c r="AA365" s="1659">
        <v>4</v>
      </c>
      <c r="AB365" s="1597"/>
      <c r="AC365" s="1597"/>
      <c r="AD365" s="1597"/>
      <c r="AE365" s="1597"/>
      <c r="AF365" s="1598"/>
      <c r="AG365" s="1576">
        <f t="shared" si="70"/>
        <v>0</v>
      </c>
      <c r="AH365" s="1576"/>
    </row>
    <row r="366" spans="2:34" s="1457" customFormat="1" ht="35.5" customHeight="1">
      <c r="B366" s="1243"/>
      <c r="C366" s="1169" t="s">
        <v>2503</v>
      </c>
      <c r="D366" s="1169" t="s">
        <v>2504</v>
      </c>
      <c r="E366" s="1699">
        <v>27</v>
      </c>
      <c r="F366" s="1739">
        <v>5290</v>
      </c>
      <c r="G366" s="1739">
        <f t="shared" si="76"/>
        <v>5290</v>
      </c>
      <c r="H366" s="1739">
        <v>5290</v>
      </c>
      <c r="I366" s="1739">
        <v>0</v>
      </c>
      <c r="J366" s="1739">
        <v>0</v>
      </c>
      <c r="K366" s="1699"/>
      <c r="L366" s="1659"/>
      <c r="M366" s="1656">
        <v>18729</v>
      </c>
      <c r="N366" s="1656" t="s">
        <v>2505</v>
      </c>
      <c r="O366" s="1659" t="s">
        <v>2506</v>
      </c>
      <c r="P366" s="1791">
        <v>39715</v>
      </c>
      <c r="Q366" s="1681" t="s">
        <v>2478</v>
      </c>
      <c r="R366" s="1739">
        <f t="shared" si="77"/>
        <v>4830</v>
      </c>
      <c r="S366" s="1739">
        <v>4830</v>
      </c>
      <c r="T366" s="1739">
        <v>0</v>
      </c>
      <c r="U366" s="1739">
        <v>0</v>
      </c>
      <c r="V366" s="1739">
        <f t="shared" si="78"/>
        <v>0</v>
      </c>
      <c r="W366" s="1739">
        <v>0</v>
      </c>
      <c r="X366" s="1739">
        <v>0</v>
      </c>
      <c r="Y366" s="1739">
        <v>0</v>
      </c>
      <c r="Z366" s="1659" t="s">
        <v>1761</v>
      </c>
      <c r="AA366" s="1659">
        <v>4</v>
      </c>
      <c r="AB366" s="1597"/>
      <c r="AC366" s="1597"/>
      <c r="AD366" s="1597"/>
      <c r="AE366" s="1597"/>
      <c r="AF366" s="1598"/>
      <c r="AG366" s="1576" t="str">
        <f t="shared" si="70"/>
        <v/>
      </c>
      <c r="AH366" s="1576"/>
    </row>
    <row r="367" spans="2:34" s="1457" customFormat="1" ht="35.5" customHeight="1">
      <c r="B367" s="1243"/>
      <c r="C367" s="1169" t="s">
        <v>2507</v>
      </c>
      <c r="D367" s="1169" t="s">
        <v>2508</v>
      </c>
      <c r="E367" s="1699">
        <v>25</v>
      </c>
      <c r="F367" s="1739">
        <v>7760</v>
      </c>
      <c r="G367" s="1739">
        <f t="shared" si="76"/>
        <v>7760</v>
      </c>
      <c r="H367" s="1739">
        <v>5770</v>
      </c>
      <c r="I367" s="1739">
        <v>0</v>
      </c>
      <c r="J367" s="1739">
        <v>1990</v>
      </c>
      <c r="K367" s="1699"/>
      <c r="L367" s="1659"/>
      <c r="M367" s="1656">
        <v>17078</v>
      </c>
      <c r="N367" s="1791">
        <v>44299</v>
      </c>
      <c r="O367" s="1681" t="s">
        <v>2500</v>
      </c>
      <c r="P367" s="1656">
        <v>39678</v>
      </c>
      <c r="Q367" s="1659" t="s">
        <v>2474</v>
      </c>
      <c r="R367" s="1739">
        <f t="shared" si="77"/>
        <v>6830</v>
      </c>
      <c r="S367" s="1739">
        <v>4890</v>
      </c>
      <c r="T367" s="1739">
        <v>0</v>
      </c>
      <c r="U367" s="1739">
        <v>1940</v>
      </c>
      <c r="V367" s="1739">
        <f t="shared" si="78"/>
        <v>880</v>
      </c>
      <c r="W367" s="1739">
        <v>880</v>
      </c>
      <c r="X367" s="1739">
        <v>0</v>
      </c>
      <c r="Y367" s="1739">
        <v>0</v>
      </c>
      <c r="Z367" s="1659" t="s">
        <v>1791</v>
      </c>
      <c r="AA367" s="1659">
        <v>4</v>
      </c>
      <c r="AB367" s="1597"/>
      <c r="AC367" s="1597"/>
      <c r="AD367" s="1597"/>
      <c r="AE367" s="1597"/>
      <c r="AF367" s="1598"/>
      <c r="AG367" s="1576" t="str">
        <f t="shared" si="70"/>
        <v/>
      </c>
      <c r="AH367" s="1576"/>
    </row>
    <row r="368" spans="2:34" s="1457" customFormat="1" ht="42">
      <c r="B368" s="1243"/>
      <c r="C368" s="1169" t="s">
        <v>2509</v>
      </c>
      <c r="D368" s="1169" t="s">
        <v>2004</v>
      </c>
      <c r="E368" s="1699">
        <v>22</v>
      </c>
      <c r="F368" s="1739">
        <v>14940</v>
      </c>
      <c r="G368" s="1739">
        <f t="shared" si="76"/>
        <v>14940</v>
      </c>
      <c r="H368" s="1739">
        <v>14940</v>
      </c>
      <c r="I368" s="1739">
        <v>0</v>
      </c>
      <c r="J368" s="1739">
        <v>0</v>
      </c>
      <c r="K368" s="1793" t="s">
        <v>2510</v>
      </c>
      <c r="L368" s="1794" t="s">
        <v>2511</v>
      </c>
      <c r="M368" s="1656">
        <v>17078</v>
      </c>
      <c r="N368" s="1656">
        <v>37859</v>
      </c>
      <c r="O368" s="1659" t="s">
        <v>2512</v>
      </c>
      <c r="P368" s="1791">
        <v>39715</v>
      </c>
      <c r="Q368" s="1681" t="s">
        <v>2478</v>
      </c>
      <c r="R368" s="1739">
        <f t="shared" si="77"/>
        <v>10460</v>
      </c>
      <c r="S368" s="1739">
        <v>10460</v>
      </c>
      <c r="T368" s="1739">
        <v>0</v>
      </c>
      <c r="U368" s="1739">
        <v>0</v>
      </c>
      <c r="V368" s="1739">
        <f t="shared" si="78"/>
        <v>4480</v>
      </c>
      <c r="W368" s="1739">
        <v>4480</v>
      </c>
      <c r="X368" s="1739">
        <v>0</v>
      </c>
      <c r="Y368" s="1739">
        <v>0</v>
      </c>
      <c r="Z368" s="1659" t="s">
        <v>1761</v>
      </c>
      <c r="AA368" s="1659">
        <v>4</v>
      </c>
      <c r="AB368" s="1597"/>
      <c r="AC368" s="1597"/>
      <c r="AD368" s="1597"/>
      <c r="AE368" s="1597"/>
      <c r="AF368" s="1598"/>
      <c r="AG368" s="1576" t="str">
        <f t="shared" si="70"/>
        <v/>
      </c>
      <c r="AH368" s="1576"/>
    </row>
    <row r="369" spans="2:34" s="1457" customFormat="1" ht="35.5" customHeight="1">
      <c r="B369" s="1243"/>
      <c r="C369" s="1169" t="s">
        <v>2513</v>
      </c>
      <c r="D369" s="1169" t="s">
        <v>2514</v>
      </c>
      <c r="E369" s="1699">
        <v>22</v>
      </c>
      <c r="F369" s="1739">
        <v>11770</v>
      </c>
      <c r="G369" s="1739">
        <f t="shared" si="76"/>
        <v>11770</v>
      </c>
      <c r="H369" s="1739">
        <v>4440</v>
      </c>
      <c r="I369" s="1739">
        <v>0</v>
      </c>
      <c r="J369" s="1739">
        <v>7330</v>
      </c>
      <c r="K369" s="1699"/>
      <c r="L369" s="1659"/>
      <c r="M369" s="1656">
        <v>17078</v>
      </c>
      <c r="N369" s="1656">
        <v>41338</v>
      </c>
      <c r="O369" s="1659" t="s">
        <v>2515</v>
      </c>
      <c r="P369" s="1791">
        <v>39715</v>
      </c>
      <c r="Q369" s="1681" t="s">
        <v>2478</v>
      </c>
      <c r="R369" s="1739">
        <f t="shared" si="77"/>
        <v>10190</v>
      </c>
      <c r="S369" s="1739">
        <v>4320</v>
      </c>
      <c r="T369" s="1739">
        <v>0</v>
      </c>
      <c r="U369" s="1739">
        <v>5870</v>
      </c>
      <c r="V369" s="1739">
        <f t="shared" si="78"/>
        <v>0</v>
      </c>
      <c r="W369" s="1739">
        <v>0</v>
      </c>
      <c r="X369" s="1739">
        <v>0</v>
      </c>
      <c r="Y369" s="1739">
        <v>0</v>
      </c>
      <c r="Z369" s="1659" t="s">
        <v>1761</v>
      </c>
      <c r="AA369" s="1659">
        <v>4</v>
      </c>
      <c r="AB369" s="1597"/>
      <c r="AC369" s="1597"/>
      <c r="AD369" s="1597"/>
      <c r="AE369" s="1597"/>
      <c r="AF369" s="1598"/>
      <c r="AG369" s="1576" t="str">
        <f t="shared" si="70"/>
        <v/>
      </c>
      <c r="AH369" s="1576"/>
    </row>
    <row r="370" spans="2:34" s="1457" customFormat="1" ht="35.5" customHeight="1">
      <c r="B370" s="1243"/>
      <c r="C370" s="1169" t="s">
        <v>2286</v>
      </c>
      <c r="D370" s="1169" t="s">
        <v>2516</v>
      </c>
      <c r="E370" s="1699">
        <v>20</v>
      </c>
      <c r="F370" s="1739">
        <v>3380</v>
      </c>
      <c r="G370" s="1739">
        <f t="shared" si="76"/>
        <v>3380</v>
      </c>
      <c r="H370" s="1739">
        <v>3380</v>
      </c>
      <c r="I370" s="1739">
        <v>0</v>
      </c>
      <c r="J370" s="1739">
        <v>0</v>
      </c>
      <c r="K370" s="1699"/>
      <c r="L370" s="1659"/>
      <c r="M370" s="1656">
        <v>17078</v>
      </c>
      <c r="N370" s="1791">
        <v>44299</v>
      </c>
      <c r="O370" s="1681" t="s">
        <v>2500</v>
      </c>
      <c r="P370" s="1656">
        <v>39678</v>
      </c>
      <c r="Q370" s="1659" t="s">
        <v>2474</v>
      </c>
      <c r="R370" s="1739">
        <f t="shared" si="77"/>
        <v>3370</v>
      </c>
      <c r="S370" s="1739">
        <v>3370</v>
      </c>
      <c r="T370" s="1739">
        <v>0</v>
      </c>
      <c r="U370" s="1739">
        <v>0</v>
      </c>
      <c r="V370" s="1739">
        <f t="shared" si="78"/>
        <v>0</v>
      </c>
      <c r="W370" s="1739">
        <v>0</v>
      </c>
      <c r="X370" s="1739">
        <v>0</v>
      </c>
      <c r="Y370" s="1739">
        <v>0</v>
      </c>
      <c r="Z370" s="1659" t="s">
        <v>1791</v>
      </c>
      <c r="AA370" s="1659">
        <v>4</v>
      </c>
      <c r="AB370" s="1597"/>
      <c r="AC370" s="1597"/>
      <c r="AD370" s="1597"/>
      <c r="AE370" s="1597"/>
      <c r="AF370" s="1598"/>
      <c r="AG370" s="1576" t="str">
        <f t="shared" si="70"/>
        <v/>
      </c>
      <c r="AH370" s="1576"/>
    </row>
    <row r="371" spans="2:34" s="1457" customFormat="1" ht="35.5" customHeight="1">
      <c r="B371" s="1243"/>
      <c r="C371" s="1169" t="s">
        <v>2288</v>
      </c>
      <c r="D371" s="1169" t="s">
        <v>2517</v>
      </c>
      <c r="E371" s="1699">
        <v>20</v>
      </c>
      <c r="F371" s="1739">
        <v>1140</v>
      </c>
      <c r="G371" s="1739">
        <f t="shared" si="76"/>
        <v>1140</v>
      </c>
      <c r="H371" s="1739">
        <v>1140</v>
      </c>
      <c r="I371" s="1739">
        <v>0</v>
      </c>
      <c r="J371" s="1739">
        <v>0</v>
      </c>
      <c r="K371" s="1699"/>
      <c r="L371" s="1659"/>
      <c r="M371" s="1656">
        <v>17078</v>
      </c>
      <c r="N371" s="1656">
        <v>44299</v>
      </c>
      <c r="O371" s="1659" t="s">
        <v>2518</v>
      </c>
      <c r="P371" s="1656">
        <v>39678</v>
      </c>
      <c r="Q371" s="1659" t="s">
        <v>2474</v>
      </c>
      <c r="R371" s="1739">
        <f t="shared" si="77"/>
        <v>1140</v>
      </c>
      <c r="S371" s="1739">
        <v>1140</v>
      </c>
      <c r="T371" s="1739">
        <v>0</v>
      </c>
      <c r="U371" s="1739">
        <v>0</v>
      </c>
      <c r="V371" s="1739">
        <f t="shared" si="78"/>
        <v>0</v>
      </c>
      <c r="W371" s="1739">
        <v>0</v>
      </c>
      <c r="X371" s="1739">
        <v>0</v>
      </c>
      <c r="Y371" s="1739">
        <v>0</v>
      </c>
      <c r="Z371" s="1659" t="s">
        <v>1757</v>
      </c>
      <c r="AA371" s="1659">
        <v>2</v>
      </c>
      <c r="AB371" s="1597"/>
      <c r="AC371" s="1597"/>
      <c r="AD371" s="1597"/>
      <c r="AE371" s="1597"/>
      <c r="AF371" s="1598"/>
      <c r="AG371" s="1576">
        <f t="shared" si="70"/>
        <v>0</v>
      </c>
      <c r="AH371" s="1576"/>
    </row>
    <row r="372" spans="2:34" s="1457" customFormat="1" ht="35.5" customHeight="1">
      <c r="B372" s="1243"/>
      <c r="C372" s="1169" t="s">
        <v>2291</v>
      </c>
      <c r="D372" s="1169" t="s">
        <v>2519</v>
      </c>
      <c r="E372" s="1699">
        <v>20</v>
      </c>
      <c r="F372" s="1739">
        <v>1520</v>
      </c>
      <c r="G372" s="1739">
        <f t="shared" si="76"/>
        <v>1520</v>
      </c>
      <c r="H372" s="1739">
        <v>1520</v>
      </c>
      <c r="I372" s="1739">
        <v>0</v>
      </c>
      <c r="J372" s="1739">
        <v>0</v>
      </c>
      <c r="K372" s="1699"/>
      <c r="L372" s="1659"/>
      <c r="M372" s="1656">
        <v>17078</v>
      </c>
      <c r="N372" s="1656">
        <v>22469</v>
      </c>
      <c r="O372" s="1659" t="s">
        <v>2520</v>
      </c>
      <c r="P372" s="1656">
        <v>39678</v>
      </c>
      <c r="Q372" s="1659" t="s">
        <v>2474</v>
      </c>
      <c r="R372" s="1739">
        <f t="shared" si="77"/>
        <v>1520</v>
      </c>
      <c r="S372" s="1739">
        <v>1520</v>
      </c>
      <c r="T372" s="1739">
        <v>0</v>
      </c>
      <c r="U372" s="1739">
        <v>0</v>
      </c>
      <c r="V372" s="1739">
        <f t="shared" si="78"/>
        <v>0</v>
      </c>
      <c r="W372" s="1739">
        <v>0</v>
      </c>
      <c r="X372" s="1739">
        <v>0</v>
      </c>
      <c r="Y372" s="1739">
        <v>0</v>
      </c>
      <c r="Z372" s="1659" t="s">
        <v>1757</v>
      </c>
      <c r="AA372" s="1659" t="s">
        <v>1809</v>
      </c>
      <c r="AB372" s="1597"/>
      <c r="AC372" s="1597"/>
      <c r="AD372" s="1597"/>
      <c r="AE372" s="1597"/>
      <c r="AF372" s="1598"/>
      <c r="AG372" s="1576">
        <f t="shared" si="70"/>
        <v>0</v>
      </c>
      <c r="AH372" s="1576"/>
    </row>
    <row r="373" spans="2:34" s="1457" customFormat="1" ht="35.5" customHeight="1">
      <c r="B373" s="1243"/>
      <c r="C373" s="1169" t="s">
        <v>2521</v>
      </c>
      <c r="D373" s="1169" t="s">
        <v>2522</v>
      </c>
      <c r="E373" s="1699">
        <v>15</v>
      </c>
      <c r="F373" s="1739">
        <v>730</v>
      </c>
      <c r="G373" s="1739">
        <f t="shared" si="76"/>
        <v>730</v>
      </c>
      <c r="H373" s="1739">
        <v>730</v>
      </c>
      <c r="I373" s="1739">
        <v>0</v>
      </c>
      <c r="J373" s="1739">
        <v>0</v>
      </c>
      <c r="K373" s="1699"/>
      <c r="L373" s="1659"/>
      <c r="M373" s="1656">
        <v>17078</v>
      </c>
      <c r="N373" s="1656">
        <v>45000</v>
      </c>
      <c r="O373" s="1659" t="s">
        <v>2523</v>
      </c>
      <c r="P373" s="1656">
        <v>39678</v>
      </c>
      <c r="Q373" s="1659" t="s">
        <v>2474</v>
      </c>
      <c r="R373" s="1739">
        <f t="shared" si="77"/>
        <v>730</v>
      </c>
      <c r="S373" s="1739">
        <v>730</v>
      </c>
      <c r="T373" s="1739">
        <v>0</v>
      </c>
      <c r="U373" s="1739">
        <v>0</v>
      </c>
      <c r="V373" s="1739">
        <f t="shared" si="78"/>
        <v>0</v>
      </c>
      <c r="W373" s="1739">
        <v>0</v>
      </c>
      <c r="X373" s="1739">
        <v>0</v>
      </c>
      <c r="Y373" s="1739">
        <v>0</v>
      </c>
      <c r="Z373" s="1659" t="s">
        <v>1757</v>
      </c>
      <c r="AA373" s="1659">
        <v>2</v>
      </c>
      <c r="AB373" s="1597"/>
      <c r="AC373" s="1597"/>
      <c r="AD373" s="1597"/>
      <c r="AE373" s="1597"/>
      <c r="AF373" s="1598"/>
      <c r="AG373" s="1576">
        <f t="shared" si="70"/>
        <v>0</v>
      </c>
      <c r="AH373" s="1576"/>
    </row>
    <row r="374" spans="2:34" s="1457" customFormat="1" ht="35.5" customHeight="1">
      <c r="B374" s="1243"/>
      <c r="C374" s="1169" t="s">
        <v>2295</v>
      </c>
      <c r="D374" s="1169" t="s">
        <v>2524</v>
      </c>
      <c r="E374" s="1699">
        <v>20</v>
      </c>
      <c r="F374" s="1739">
        <v>2780</v>
      </c>
      <c r="G374" s="1739">
        <f t="shared" si="76"/>
        <v>2780</v>
      </c>
      <c r="H374" s="1739">
        <v>2780</v>
      </c>
      <c r="I374" s="1739">
        <v>0</v>
      </c>
      <c r="J374" s="1739">
        <v>0</v>
      </c>
      <c r="K374" s="1699"/>
      <c r="L374" s="1659"/>
      <c r="M374" s="1656">
        <v>17078</v>
      </c>
      <c r="N374" s="1656">
        <v>27698</v>
      </c>
      <c r="O374" s="1659" t="s">
        <v>2525</v>
      </c>
      <c r="P374" s="1656">
        <v>39678</v>
      </c>
      <c r="Q374" s="1659" t="s">
        <v>2474</v>
      </c>
      <c r="R374" s="1739">
        <f t="shared" si="77"/>
        <v>2780</v>
      </c>
      <c r="S374" s="1739">
        <v>2780</v>
      </c>
      <c r="T374" s="1739">
        <v>0</v>
      </c>
      <c r="U374" s="1739">
        <v>0</v>
      </c>
      <c r="V374" s="1739">
        <f t="shared" si="78"/>
        <v>0</v>
      </c>
      <c r="W374" s="1739">
        <v>0</v>
      </c>
      <c r="X374" s="1739">
        <v>0</v>
      </c>
      <c r="Y374" s="1739">
        <v>0</v>
      </c>
      <c r="Z374" s="1659" t="s">
        <v>1757</v>
      </c>
      <c r="AA374" s="1659" t="s">
        <v>1809</v>
      </c>
      <c r="AB374" s="1597"/>
      <c r="AC374" s="1597"/>
      <c r="AD374" s="1597"/>
      <c r="AE374" s="1597"/>
      <c r="AF374" s="1598"/>
      <c r="AG374" s="1576">
        <f t="shared" si="70"/>
        <v>0</v>
      </c>
      <c r="AH374" s="1576"/>
    </row>
    <row r="375" spans="2:34" s="1457" customFormat="1" ht="35.5" customHeight="1">
      <c r="B375" s="1243"/>
      <c r="C375" s="1169" t="s">
        <v>2526</v>
      </c>
      <c r="D375" s="1169" t="s">
        <v>2527</v>
      </c>
      <c r="E375" s="1699">
        <v>16</v>
      </c>
      <c r="F375" s="1739">
        <v>1630</v>
      </c>
      <c r="G375" s="1739">
        <f t="shared" si="76"/>
        <v>1630</v>
      </c>
      <c r="H375" s="1739">
        <v>1630</v>
      </c>
      <c r="I375" s="1739">
        <v>0</v>
      </c>
      <c r="J375" s="1739">
        <v>0</v>
      </c>
      <c r="K375" s="1699"/>
      <c r="L375" s="1659"/>
      <c r="M375" s="1656">
        <v>17078</v>
      </c>
      <c r="N375" s="1656">
        <v>22469</v>
      </c>
      <c r="O375" s="1659" t="s">
        <v>2520</v>
      </c>
      <c r="P375" s="1656">
        <v>39678</v>
      </c>
      <c r="Q375" s="1659" t="s">
        <v>2474</v>
      </c>
      <c r="R375" s="1739">
        <f t="shared" si="77"/>
        <v>220</v>
      </c>
      <c r="S375" s="1739">
        <v>220</v>
      </c>
      <c r="T375" s="1739">
        <v>0</v>
      </c>
      <c r="U375" s="1739">
        <v>0</v>
      </c>
      <c r="V375" s="1739">
        <f t="shared" si="78"/>
        <v>0</v>
      </c>
      <c r="W375" s="1739">
        <v>0</v>
      </c>
      <c r="X375" s="1739">
        <v>0</v>
      </c>
      <c r="Y375" s="1739">
        <v>0</v>
      </c>
      <c r="Z375" s="1659" t="s">
        <v>1757</v>
      </c>
      <c r="AA375" s="1659" t="s">
        <v>1809</v>
      </c>
      <c r="AB375" s="1597"/>
      <c r="AC375" s="1597"/>
      <c r="AD375" s="1597"/>
      <c r="AE375" s="1597"/>
      <c r="AF375" s="1598"/>
      <c r="AG375" s="1576" t="str">
        <f t="shared" si="70"/>
        <v/>
      </c>
      <c r="AH375" s="1576"/>
    </row>
    <row r="376" spans="2:34" s="1457" customFormat="1" ht="35.5" customHeight="1">
      <c r="B376" s="1243"/>
      <c r="C376" s="1169" t="s">
        <v>2301</v>
      </c>
      <c r="D376" s="1169" t="s">
        <v>2528</v>
      </c>
      <c r="E376" s="1699">
        <v>20</v>
      </c>
      <c r="F376" s="1739">
        <v>2550</v>
      </c>
      <c r="G376" s="1739">
        <f t="shared" si="76"/>
        <v>2550</v>
      </c>
      <c r="H376" s="1739">
        <v>2550</v>
      </c>
      <c r="I376" s="1739">
        <v>0</v>
      </c>
      <c r="J376" s="1739">
        <v>0</v>
      </c>
      <c r="K376" s="1699"/>
      <c r="L376" s="1659"/>
      <c r="M376" s="1656">
        <v>18729</v>
      </c>
      <c r="N376" s="1656">
        <v>27698</v>
      </c>
      <c r="O376" s="1659" t="s">
        <v>2525</v>
      </c>
      <c r="P376" s="1656">
        <v>39678</v>
      </c>
      <c r="Q376" s="1659" t="s">
        <v>2474</v>
      </c>
      <c r="R376" s="1739">
        <f t="shared" si="77"/>
        <v>390</v>
      </c>
      <c r="S376" s="1739">
        <v>390</v>
      </c>
      <c r="T376" s="1739">
        <v>0</v>
      </c>
      <c r="U376" s="1739">
        <v>0</v>
      </c>
      <c r="V376" s="1739">
        <f t="shared" si="78"/>
        <v>0</v>
      </c>
      <c r="W376" s="1739">
        <v>0</v>
      </c>
      <c r="X376" s="1739">
        <v>0</v>
      </c>
      <c r="Y376" s="1739">
        <v>0</v>
      </c>
      <c r="Z376" s="1659" t="s">
        <v>1757</v>
      </c>
      <c r="AA376" s="1659" t="s">
        <v>1809</v>
      </c>
      <c r="AB376" s="1597"/>
      <c r="AC376" s="1597"/>
      <c r="AD376" s="1597"/>
      <c r="AE376" s="1597"/>
      <c r="AF376" s="1598"/>
      <c r="AG376" s="1576" t="str">
        <f t="shared" si="70"/>
        <v/>
      </c>
      <c r="AH376" s="1576"/>
    </row>
    <row r="377" spans="2:34" s="1457" customFormat="1" ht="35.5" customHeight="1">
      <c r="B377" s="1243"/>
      <c r="C377" s="1169" t="s">
        <v>2305</v>
      </c>
      <c r="D377" s="1169" t="s">
        <v>2529</v>
      </c>
      <c r="E377" s="1699">
        <v>18</v>
      </c>
      <c r="F377" s="1739">
        <v>3200</v>
      </c>
      <c r="G377" s="1739">
        <f t="shared" si="76"/>
        <v>3200</v>
      </c>
      <c r="H377" s="1739">
        <v>3200</v>
      </c>
      <c r="I377" s="1739">
        <v>0</v>
      </c>
      <c r="J377" s="1739">
        <v>0</v>
      </c>
      <c r="K377" s="1699"/>
      <c r="L377" s="1659"/>
      <c r="M377" s="1656">
        <v>22469</v>
      </c>
      <c r="N377" s="1656">
        <v>22469</v>
      </c>
      <c r="O377" s="1659" t="s">
        <v>2520</v>
      </c>
      <c r="P377" s="1656">
        <v>39678</v>
      </c>
      <c r="Q377" s="1659" t="s">
        <v>2474</v>
      </c>
      <c r="R377" s="1739">
        <f t="shared" si="77"/>
        <v>0</v>
      </c>
      <c r="S377" s="1739">
        <v>0</v>
      </c>
      <c r="T377" s="1739">
        <v>0</v>
      </c>
      <c r="U377" s="1739">
        <v>0</v>
      </c>
      <c r="V377" s="1739">
        <f t="shared" si="78"/>
        <v>0</v>
      </c>
      <c r="W377" s="1739">
        <v>0</v>
      </c>
      <c r="X377" s="1739">
        <v>0</v>
      </c>
      <c r="Y377" s="1739">
        <v>0</v>
      </c>
      <c r="Z377" s="1659" t="s">
        <v>1757</v>
      </c>
      <c r="AA377" s="1659" t="s">
        <v>1809</v>
      </c>
      <c r="AB377" s="1597"/>
      <c r="AC377" s="1597"/>
      <c r="AD377" s="1597"/>
      <c r="AE377" s="1597"/>
      <c r="AF377" s="1598"/>
      <c r="AG377" s="1576" t="str">
        <f t="shared" si="70"/>
        <v/>
      </c>
      <c r="AH377" s="1576"/>
    </row>
    <row r="378" spans="2:34" s="1457" customFormat="1" ht="35.5" customHeight="1">
      <c r="B378" s="1243"/>
      <c r="C378" s="1169" t="s">
        <v>2308</v>
      </c>
      <c r="D378" s="1169" t="s">
        <v>2530</v>
      </c>
      <c r="E378" s="1699">
        <v>20</v>
      </c>
      <c r="F378" s="1739">
        <v>6490</v>
      </c>
      <c r="G378" s="1739">
        <f t="shared" si="76"/>
        <v>6490</v>
      </c>
      <c r="H378" s="1739">
        <v>6490</v>
      </c>
      <c r="I378" s="1739">
        <v>0</v>
      </c>
      <c r="J378" s="1739">
        <v>0</v>
      </c>
      <c r="K378" s="1699"/>
      <c r="L378" s="1659"/>
      <c r="M378" s="1656">
        <v>17078</v>
      </c>
      <c r="N378" s="1656" t="s">
        <v>2531</v>
      </c>
      <c r="O378" s="1659" t="s">
        <v>1808</v>
      </c>
      <c r="P378" s="1656">
        <v>39678</v>
      </c>
      <c r="Q378" s="1659" t="s">
        <v>2474</v>
      </c>
      <c r="R378" s="1739">
        <f t="shared" si="77"/>
        <v>6490</v>
      </c>
      <c r="S378" s="1739">
        <v>6490</v>
      </c>
      <c r="T378" s="1739">
        <v>0</v>
      </c>
      <c r="U378" s="1739">
        <v>0</v>
      </c>
      <c r="V378" s="1739">
        <f t="shared" si="78"/>
        <v>0</v>
      </c>
      <c r="W378" s="1739">
        <v>0</v>
      </c>
      <c r="X378" s="1739">
        <v>0</v>
      </c>
      <c r="Y378" s="1739">
        <v>0</v>
      </c>
      <c r="Z378" s="1659" t="s">
        <v>1791</v>
      </c>
      <c r="AA378" s="1659" t="s">
        <v>1809</v>
      </c>
      <c r="AB378" s="1597"/>
      <c r="AC378" s="1597"/>
      <c r="AD378" s="1597"/>
      <c r="AE378" s="1597"/>
      <c r="AF378" s="1598"/>
      <c r="AG378" s="1576">
        <f t="shared" si="70"/>
        <v>0</v>
      </c>
      <c r="AH378" s="1576"/>
    </row>
    <row r="379" spans="2:34" s="1457" customFormat="1" ht="35.5" customHeight="1">
      <c r="B379" s="1243"/>
      <c r="C379" s="1169" t="s">
        <v>2310</v>
      </c>
      <c r="D379" s="1169" t="s">
        <v>2532</v>
      </c>
      <c r="E379" s="1699">
        <v>20</v>
      </c>
      <c r="F379" s="1739">
        <v>11290</v>
      </c>
      <c r="G379" s="1739">
        <f t="shared" si="76"/>
        <v>11290</v>
      </c>
      <c r="H379" s="1739">
        <v>7200</v>
      </c>
      <c r="I379" s="1739">
        <v>230</v>
      </c>
      <c r="J379" s="1739">
        <v>3860</v>
      </c>
      <c r="K379" s="1699"/>
      <c r="L379" s="1659"/>
      <c r="M379" s="1656">
        <v>26610</v>
      </c>
      <c r="N379" s="1656">
        <v>44666</v>
      </c>
      <c r="O379" s="1659" t="s">
        <v>2490</v>
      </c>
      <c r="P379" s="1656">
        <v>39678</v>
      </c>
      <c r="Q379" s="1659" t="s">
        <v>2474</v>
      </c>
      <c r="R379" s="1739">
        <f t="shared" si="77"/>
        <v>7400</v>
      </c>
      <c r="S379" s="1739">
        <v>6410</v>
      </c>
      <c r="T379" s="1739">
        <v>230</v>
      </c>
      <c r="U379" s="1739">
        <v>760</v>
      </c>
      <c r="V379" s="1739">
        <f t="shared" si="78"/>
        <v>3100</v>
      </c>
      <c r="W379" s="1739">
        <v>0</v>
      </c>
      <c r="X379" s="1739">
        <v>0</v>
      </c>
      <c r="Y379" s="1739">
        <v>3100</v>
      </c>
      <c r="Z379" s="1659" t="s">
        <v>1791</v>
      </c>
      <c r="AA379" s="1659">
        <v>4</v>
      </c>
      <c r="AB379" s="1597"/>
      <c r="AC379" s="1597"/>
      <c r="AD379" s="1597"/>
      <c r="AE379" s="1597"/>
      <c r="AF379" s="1598"/>
      <c r="AG379" s="1576" t="str">
        <f t="shared" si="70"/>
        <v/>
      </c>
      <c r="AH379" s="1576"/>
    </row>
    <row r="380" spans="2:34" s="1457" customFormat="1" ht="35.5" customHeight="1">
      <c r="B380" s="1243"/>
      <c r="C380" s="1169" t="s">
        <v>2427</v>
      </c>
      <c r="D380" s="1169" t="s">
        <v>2533</v>
      </c>
      <c r="E380" s="1699">
        <v>16</v>
      </c>
      <c r="F380" s="1739">
        <v>3140</v>
      </c>
      <c r="G380" s="1739">
        <f t="shared" si="76"/>
        <v>3140</v>
      </c>
      <c r="H380" s="1739">
        <v>3140</v>
      </c>
      <c r="I380" s="1739">
        <v>0</v>
      </c>
      <c r="J380" s="1739">
        <v>0</v>
      </c>
      <c r="K380" s="1699"/>
      <c r="L380" s="1659"/>
      <c r="M380" s="1656">
        <v>26610</v>
      </c>
      <c r="N380" s="1656">
        <v>34341</v>
      </c>
      <c r="O380" s="1659" t="s">
        <v>2534</v>
      </c>
      <c r="P380" s="1656">
        <v>39678</v>
      </c>
      <c r="Q380" s="1659" t="s">
        <v>2474</v>
      </c>
      <c r="R380" s="1739">
        <f t="shared" si="77"/>
        <v>1970</v>
      </c>
      <c r="S380" s="1739">
        <v>1970</v>
      </c>
      <c r="T380" s="1739">
        <v>0</v>
      </c>
      <c r="U380" s="1739">
        <v>0</v>
      </c>
      <c r="V380" s="1739">
        <f t="shared" si="78"/>
        <v>0</v>
      </c>
      <c r="W380" s="1739">
        <v>0</v>
      </c>
      <c r="X380" s="1739">
        <v>0</v>
      </c>
      <c r="Y380" s="1739">
        <v>0</v>
      </c>
      <c r="Z380" s="1659" t="s">
        <v>1757</v>
      </c>
      <c r="AA380" s="1659" t="s">
        <v>1809</v>
      </c>
      <c r="AB380" s="1597"/>
      <c r="AC380" s="1597"/>
      <c r="AD380" s="1597"/>
      <c r="AE380" s="1597"/>
      <c r="AF380" s="1598"/>
      <c r="AG380" s="1576" t="str">
        <f t="shared" si="70"/>
        <v/>
      </c>
      <c r="AH380" s="1576"/>
    </row>
    <row r="381" spans="2:34" s="1457" customFormat="1" ht="35.5" customHeight="1">
      <c r="B381" s="1243"/>
      <c r="C381" s="1169" t="s">
        <v>2535</v>
      </c>
      <c r="D381" s="1169" t="s">
        <v>2536</v>
      </c>
      <c r="E381" s="1699">
        <v>12</v>
      </c>
      <c r="F381" s="1739">
        <v>5010</v>
      </c>
      <c r="G381" s="1739">
        <f t="shared" si="76"/>
        <v>5010</v>
      </c>
      <c r="H381" s="1739">
        <v>5010</v>
      </c>
      <c r="I381" s="1739">
        <v>0</v>
      </c>
      <c r="J381" s="1739">
        <v>0</v>
      </c>
      <c r="K381" s="1699"/>
      <c r="L381" s="1659"/>
      <c r="M381" s="1656">
        <v>22469</v>
      </c>
      <c r="N381" s="1656">
        <v>32322</v>
      </c>
      <c r="O381" s="1659" t="s">
        <v>2537</v>
      </c>
      <c r="P381" s="1656">
        <v>39678</v>
      </c>
      <c r="Q381" s="1659" t="s">
        <v>2474</v>
      </c>
      <c r="R381" s="1739">
        <f t="shared" si="77"/>
        <v>4690</v>
      </c>
      <c r="S381" s="1739">
        <v>4690</v>
      </c>
      <c r="T381" s="1739">
        <v>0</v>
      </c>
      <c r="U381" s="1739">
        <v>0</v>
      </c>
      <c r="V381" s="1739">
        <f t="shared" si="78"/>
        <v>0</v>
      </c>
      <c r="W381" s="1739">
        <v>0</v>
      </c>
      <c r="X381" s="1739">
        <v>0</v>
      </c>
      <c r="Y381" s="1739">
        <v>0</v>
      </c>
      <c r="Z381" s="1659" t="s">
        <v>1791</v>
      </c>
      <c r="AA381" s="1659" t="s">
        <v>1809</v>
      </c>
      <c r="AB381" s="1597"/>
      <c r="AC381" s="1597"/>
      <c r="AD381" s="1597"/>
      <c r="AE381" s="1597"/>
      <c r="AF381" s="1598"/>
      <c r="AG381" s="1576" t="str">
        <f t="shared" si="70"/>
        <v/>
      </c>
      <c r="AH381" s="1576"/>
    </row>
    <row r="382" spans="2:34" s="1457" customFormat="1" ht="35.5" customHeight="1">
      <c r="B382" s="1243"/>
      <c r="C382" s="1169" t="s">
        <v>2433</v>
      </c>
      <c r="D382" s="1169" t="s">
        <v>2538</v>
      </c>
      <c r="E382" s="1699">
        <v>20</v>
      </c>
      <c r="F382" s="1739">
        <v>12010</v>
      </c>
      <c r="G382" s="1739">
        <f t="shared" si="76"/>
        <v>12010</v>
      </c>
      <c r="H382" s="1739">
        <v>12010</v>
      </c>
      <c r="I382" s="1739">
        <v>0</v>
      </c>
      <c r="J382" s="1739">
        <v>0</v>
      </c>
      <c r="K382" s="1699"/>
      <c r="L382" s="1659"/>
      <c r="M382" s="1656">
        <v>17078</v>
      </c>
      <c r="N382" s="1656">
        <v>44666</v>
      </c>
      <c r="O382" s="1659" t="s">
        <v>2490</v>
      </c>
      <c r="P382" s="1656">
        <v>39678</v>
      </c>
      <c r="Q382" s="1659" t="s">
        <v>2474</v>
      </c>
      <c r="R382" s="1739">
        <f t="shared" si="77"/>
        <v>12010</v>
      </c>
      <c r="S382" s="1739">
        <v>12010</v>
      </c>
      <c r="T382" s="1739">
        <v>0</v>
      </c>
      <c r="U382" s="1739">
        <v>0</v>
      </c>
      <c r="V382" s="1739">
        <f t="shared" si="78"/>
        <v>0</v>
      </c>
      <c r="W382" s="1739">
        <v>0</v>
      </c>
      <c r="X382" s="1739">
        <v>0</v>
      </c>
      <c r="Y382" s="1739">
        <v>0</v>
      </c>
      <c r="Z382" s="1659" t="s">
        <v>1791</v>
      </c>
      <c r="AA382" s="1659">
        <v>4</v>
      </c>
      <c r="AB382" s="1597"/>
      <c r="AC382" s="1597"/>
      <c r="AD382" s="1597"/>
      <c r="AE382" s="1597"/>
      <c r="AF382" s="1598"/>
      <c r="AG382" s="1576">
        <f t="shared" si="70"/>
        <v>0</v>
      </c>
      <c r="AH382" s="1576"/>
    </row>
    <row r="383" spans="2:34" s="1457" customFormat="1" ht="35.5" customHeight="1">
      <c r="B383" s="1243"/>
      <c r="C383" s="1169" t="s">
        <v>2539</v>
      </c>
      <c r="D383" s="1169" t="s">
        <v>2540</v>
      </c>
      <c r="E383" s="1699">
        <v>25</v>
      </c>
      <c r="F383" s="1739">
        <v>9070</v>
      </c>
      <c r="G383" s="1739">
        <f t="shared" si="76"/>
        <v>9070</v>
      </c>
      <c r="H383" s="1739">
        <v>8840</v>
      </c>
      <c r="I383" s="1739">
        <v>0</v>
      </c>
      <c r="J383" s="1739">
        <v>230</v>
      </c>
      <c r="K383" s="1699"/>
      <c r="L383" s="1659"/>
      <c r="M383" s="1656">
        <v>17078</v>
      </c>
      <c r="N383" s="1656">
        <v>45000</v>
      </c>
      <c r="O383" s="1659" t="s">
        <v>2523</v>
      </c>
      <c r="P383" s="1656">
        <v>39678</v>
      </c>
      <c r="Q383" s="1659" t="s">
        <v>2474</v>
      </c>
      <c r="R383" s="1739">
        <f t="shared" si="77"/>
        <v>6140</v>
      </c>
      <c r="S383" s="1739">
        <v>6140</v>
      </c>
      <c r="T383" s="1739">
        <v>0</v>
      </c>
      <c r="U383" s="1739">
        <v>0</v>
      </c>
      <c r="V383" s="1739">
        <f t="shared" si="78"/>
        <v>230</v>
      </c>
      <c r="W383" s="1739">
        <v>0</v>
      </c>
      <c r="X383" s="1739">
        <v>0</v>
      </c>
      <c r="Y383" s="1739">
        <v>230</v>
      </c>
      <c r="Z383" s="1659" t="s">
        <v>1791</v>
      </c>
      <c r="AA383" s="1659">
        <v>4</v>
      </c>
      <c r="AB383" s="1597"/>
      <c r="AC383" s="1597"/>
      <c r="AD383" s="1597"/>
      <c r="AE383" s="1597"/>
      <c r="AF383" s="1598"/>
      <c r="AG383" s="1576" t="str">
        <f t="shared" si="70"/>
        <v/>
      </c>
      <c r="AH383" s="1576"/>
    </row>
    <row r="384" spans="2:34" s="1457" customFormat="1" ht="35.5" customHeight="1">
      <c r="B384" s="1243"/>
      <c r="C384" s="1169" t="s">
        <v>2437</v>
      </c>
      <c r="D384" s="1169" t="s">
        <v>2541</v>
      </c>
      <c r="E384" s="1699">
        <v>20</v>
      </c>
      <c r="F384" s="1739">
        <v>4130</v>
      </c>
      <c r="G384" s="1739">
        <f t="shared" si="76"/>
        <v>4130</v>
      </c>
      <c r="H384" s="1739">
        <v>4130</v>
      </c>
      <c r="I384" s="1739">
        <v>0</v>
      </c>
      <c r="J384" s="1739">
        <v>0</v>
      </c>
      <c r="K384" s="1699"/>
      <c r="L384" s="1659"/>
      <c r="M384" s="1656">
        <v>17078</v>
      </c>
      <c r="N384" s="1656">
        <v>43067</v>
      </c>
      <c r="O384" s="1659" t="s">
        <v>2542</v>
      </c>
      <c r="P384" s="1656">
        <v>43067</v>
      </c>
      <c r="Q384" s="1659" t="s">
        <v>2474</v>
      </c>
      <c r="R384" s="1739">
        <f t="shared" si="77"/>
        <v>3900</v>
      </c>
      <c r="S384" s="1739">
        <v>3900</v>
      </c>
      <c r="T384" s="1739">
        <v>0</v>
      </c>
      <c r="U384" s="1739">
        <v>0</v>
      </c>
      <c r="V384" s="1739">
        <f t="shared" si="78"/>
        <v>230</v>
      </c>
      <c r="W384" s="1739">
        <v>230</v>
      </c>
      <c r="X384" s="1739">
        <v>0</v>
      </c>
      <c r="Y384" s="1739">
        <v>0</v>
      </c>
      <c r="Z384" s="1659" t="s">
        <v>1791</v>
      </c>
      <c r="AA384" s="1659">
        <v>4</v>
      </c>
      <c r="AB384" s="1597"/>
      <c r="AC384" s="1597"/>
      <c r="AD384" s="1597"/>
      <c r="AE384" s="1597"/>
      <c r="AF384" s="1598"/>
      <c r="AG384" s="1576" t="str">
        <f t="shared" si="70"/>
        <v/>
      </c>
      <c r="AH384" s="1576"/>
    </row>
    <row r="385" spans="2:34" s="1457" customFormat="1" ht="35.5" customHeight="1">
      <c r="B385" s="1243"/>
      <c r="C385" s="1169" t="s">
        <v>2543</v>
      </c>
      <c r="D385" s="1169" t="s">
        <v>2544</v>
      </c>
      <c r="E385" s="1699">
        <v>16</v>
      </c>
      <c r="F385" s="1739">
        <v>510</v>
      </c>
      <c r="G385" s="1739">
        <f t="shared" si="76"/>
        <v>510</v>
      </c>
      <c r="H385" s="1739">
        <v>510</v>
      </c>
      <c r="I385" s="1739">
        <v>0</v>
      </c>
      <c r="J385" s="1739">
        <v>0</v>
      </c>
      <c r="K385" s="1699"/>
      <c r="L385" s="1659"/>
      <c r="M385" s="1656">
        <v>22469</v>
      </c>
      <c r="N385" s="1656">
        <v>41087</v>
      </c>
      <c r="O385" s="1659" t="s">
        <v>2545</v>
      </c>
      <c r="P385" s="1656">
        <v>39678</v>
      </c>
      <c r="Q385" s="1659" t="s">
        <v>2474</v>
      </c>
      <c r="R385" s="1739">
        <f t="shared" si="77"/>
        <v>10</v>
      </c>
      <c r="S385" s="1739">
        <v>10</v>
      </c>
      <c r="T385" s="1739">
        <v>0</v>
      </c>
      <c r="U385" s="1739">
        <v>0</v>
      </c>
      <c r="V385" s="1739">
        <f t="shared" si="78"/>
        <v>0</v>
      </c>
      <c r="W385" s="1739">
        <v>0</v>
      </c>
      <c r="X385" s="1739">
        <v>0</v>
      </c>
      <c r="Y385" s="1739">
        <v>0</v>
      </c>
      <c r="Z385" s="1659" t="s">
        <v>1757</v>
      </c>
      <c r="AA385" s="1659">
        <v>2</v>
      </c>
      <c r="AB385" s="1597"/>
      <c r="AC385" s="1597"/>
      <c r="AD385" s="1597"/>
      <c r="AE385" s="1597"/>
      <c r="AF385" s="1598"/>
      <c r="AG385" s="1576" t="str">
        <f t="shared" si="70"/>
        <v/>
      </c>
      <c r="AH385" s="1576"/>
    </row>
    <row r="386" spans="2:34" s="1457" customFormat="1" ht="35.5" customHeight="1">
      <c r="B386" s="1243"/>
      <c r="C386" s="1169" t="s">
        <v>2021</v>
      </c>
      <c r="D386" s="1169" t="s">
        <v>2546</v>
      </c>
      <c r="E386" s="1699">
        <v>16</v>
      </c>
      <c r="F386" s="1739">
        <v>2470</v>
      </c>
      <c r="G386" s="1739">
        <f t="shared" si="76"/>
        <v>2470</v>
      </c>
      <c r="H386" s="1739">
        <v>2470</v>
      </c>
      <c r="I386" s="1739">
        <v>0</v>
      </c>
      <c r="J386" s="1739">
        <v>0</v>
      </c>
      <c r="K386" s="1699"/>
      <c r="L386" s="1659"/>
      <c r="M386" s="1656">
        <v>17078</v>
      </c>
      <c r="N386" s="1656">
        <v>22469</v>
      </c>
      <c r="O386" s="1659" t="s">
        <v>2520</v>
      </c>
      <c r="P386" s="1656">
        <v>39678</v>
      </c>
      <c r="Q386" s="1659" t="s">
        <v>2474</v>
      </c>
      <c r="R386" s="1739">
        <f t="shared" si="77"/>
        <v>2470</v>
      </c>
      <c r="S386" s="1739">
        <v>2470</v>
      </c>
      <c r="T386" s="1739">
        <v>0</v>
      </c>
      <c r="U386" s="1739">
        <v>0</v>
      </c>
      <c r="V386" s="1739">
        <f t="shared" si="78"/>
        <v>0</v>
      </c>
      <c r="W386" s="1739">
        <v>0</v>
      </c>
      <c r="X386" s="1739">
        <v>0</v>
      </c>
      <c r="Y386" s="1739">
        <v>0</v>
      </c>
      <c r="Z386" s="1659" t="s">
        <v>1757</v>
      </c>
      <c r="AA386" s="1659" t="s">
        <v>1809</v>
      </c>
      <c r="AB386" s="1597"/>
      <c r="AC386" s="1597"/>
      <c r="AD386" s="1597"/>
      <c r="AE386" s="1597"/>
      <c r="AF386" s="1598"/>
      <c r="AG386" s="1576">
        <f t="shared" si="70"/>
        <v>0</v>
      </c>
      <c r="AH386" s="1576"/>
    </row>
    <row r="387" spans="2:34" s="1457" customFormat="1" ht="35.5" customHeight="1">
      <c r="B387" s="1243"/>
      <c r="C387" s="1169" t="s">
        <v>2024</v>
      </c>
      <c r="D387" s="1169" t="s">
        <v>2547</v>
      </c>
      <c r="E387" s="1699">
        <v>22</v>
      </c>
      <c r="F387" s="1739">
        <v>4140</v>
      </c>
      <c r="G387" s="1739">
        <f t="shared" si="76"/>
        <v>4140</v>
      </c>
      <c r="H387" s="1739">
        <v>4140</v>
      </c>
      <c r="I387" s="1739">
        <v>0</v>
      </c>
      <c r="J387" s="1739">
        <v>0</v>
      </c>
      <c r="K387" s="1699"/>
      <c r="L387" s="1659"/>
      <c r="M387" s="1656">
        <v>17078</v>
      </c>
      <c r="N387" s="1656">
        <v>26963</v>
      </c>
      <c r="O387" s="1659" t="s">
        <v>2548</v>
      </c>
      <c r="P387" s="1656">
        <v>39678</v>
      </c>
      <c r="Q387" s="1659" t="s">
        <v>2474</v>
      </c>
      <c r="R387" s="1739">
        <f t="shared" si="77"/>
        <v>4140</v>
      </c>
      <c r="S387" s="1739">
        <v>4140</v>
      </c>
      <c r="T387" s="1739">
        <v>0</v>
      </c>
      <c r="U387" s="1739">
        <v>0</v>
      </c>
      <c r="V387" s="1739">
        <f t="shared" si="78"/>
        <v>0</v>
      </c>
      <c r="W387" s="1739">
        <v>0</v>
      </c>
      <c r="X387" s="1739">
        <v>0</v>
      </c>
      <c r="Y387" s="1739">
        <v>0</v>
      </c>
      <c r="Z387" s="1659" t="s">
        <v>1791</v>
      </c>
      <c r="AA387" s="1659" t="s">
        <v>1809</v>
      </c>
      <c r="AB387" s="1597"/>
      <c r="AC387" s="1597"/>
      <c r="AD387" s="1597"/>
      <c r="AE387" s="1597"/>
      <c r="AF387" s="1598"/>
      <c r="AG387" s="1576">
        <f t="shared" si="70"/>
        <v>0</v>
      </c>
      <c r="AH387" s="1576"/>
    </row>
    <row r="388" spans="2:34" s="1457" customFormat="1" ht="35.5" customHeight="1">
      <c r="B388" s="1243"/>
      <c r="C388" s="1169" t="s">
        <v>2549</v>
      </c>
      <c r="D388" s="1169" t="s">
        <v>2550</v>
      </c>
      <c r="E388" s="1699">
        <v>20</v>
      </c>
      <c r="F388" s="1739">
        <v>4040</v>
      </c>
      <c r="G388" s="1739">
        <f t="shared" si="76"/>
        <v>4040</v>
      </c>
      <c r="H388" s="1739">
        <v>4040</v>
      </c>
      <c r="I388" s="1739">
        <v>0</v>
      </c>
      <c r="J388" s="1739">
        <v>0</v>
      </c>
      <c r="K388" s="1699"/>
      <c r="L388" s="1659"/>
      <c r="M388" s="1656">
        <v>17078</v>
      </c>
      <c r="N388" s="1656">
        <v>41472</v>
      </c>
      <c r="O388" s="1659" t="s">
        <v>2551</v>
      </c>
      <c r="P388" s="1656">
        <v>39678</v>
      </c>
      <c r="Q388" s="1659" t="s">
        <v>2474</v>
      </c>
      <c r="R388" s="1739">
        <f t="shared" si="77"/>
        <v>2510</v>
      </c>
      <c r="S388" s="1739">
        <v>2510</v>
      </c>
      <c r="T388" s="1739">
        <v>0</v>
      </c>
      <c r="U388" s="1739">
        <v>0</v>
      </c>
      <c r="V388" s="1739">
        <f t="shared" si="78"/>
        <v>0</v>
      </c>
      <c r="W388" s="1739">
        <v>0</v>
      </c>
      <c r="X388" s="1739">
        <v>0</v>
      </c>
      <c r="Y388" s="1739">
        <v>0</v>
      </c>
      <c r="Z388" s="1659" t="s">
        <v>1791</v>
      </c>
      <c r="AA388" s="1659">
        <v>4</v>
      </c>
      <c r="AB388" s="1597"/>
      <c r="AC388" s="1597"/>
      <c r="AD388" s="1597"/>
      <c r="AE388" s="1597"/>
      <c r="AF388" s="1598"/>
      <c r="AG388" s="1576" t="str">
        <f t="shared" si="70"/>
        <v/>
      </c>
      <c r="AH388" s="1576"/>
    </row>
    <row r="389" spans="2:34" s="1457" customFormat="1" ht="35.5" customHeight="1">
      <c r="B389" s="1243"/>
      <c r="C389" s="1169" t="s">
        <v>2104</v>
      </c>
      <c r="D389" s="1169" t="s">
        <v>2552</v>
      </c>
      <c r="E389" s="1699">
        <v>22</v>
      </c>
      <c r="F389" s="1739">
        <v>3940</v>
      </c>
      <c r="G389" s="1739">
        <f t="shared" si="76"/>
        <v>3940</v>
      </c>
      <c r="H389" s="1739">
        <v>3940</v>
      </c>
      <c r="I389" s="1739">
        <v>0</v>
      </c>
      <c r="J389" s="1739">
        <v>0</v>
      </c>
      <c r="K389" s="1739">
        <v>5500</v>
      </c>
      <c r="L389" s="1659" t="s">
        <v>2553</v>
      </c>
      <c r="M389" s="1656">
        <v>17078</v>
      </c>
      <c r="N389" s="1656">
        <v>41087</v>
      </c>
      <c r="O389" s="1659" t="s">
        <v>2545</v>
      </c>
      <c r="P389" s="1656">
        <v>39678</v>
      </c>
      <c r="Q389" s="1659" t="s">
        <v>2474</v>
      </c>
      <c r="R389" s="1739">
        <f t="shared" si="77"/>
        <v>3410</v>
      </c>
      <c r="S389" s="1739">
        <v>3410</v>
      </c>
      <c r="T389" s="1739">
        <v>0</v>
      </c>
      <c r="U389" s="1739">
        <v>0</v>
      </c>
      <c r="V389" s="1739">
        <f t="shared" si="78"/>
        <v>530</v>
      </c>
      <c r="W389" s="1739">
        <v>530</v>
      </c>
      <c r="X389" s="1739">
        <v>0</v>
      </c>
      <c r="Y389" s="1739">
        <v>0</v>
      </c>
      <c r="Z389" s="1659" t="s">
        <v>2554</v>
      </c>
      <c r="AA389" s="1659">
        <v>4</v>
      </c>
      <c r="AB389" s="1597"/>
      <c r="AC389" s="1597"/>
      <c r="AD389" s="1597"/>
      <c r="AE389" s="1597"/>
      <c r="AF389" s="1598"/>
      <c r="AG389" s="1576" t="str">
        <f t="shared" si="70"/>
        <v/>
      </c>
      <c r="AH389" s="1576"/>
    </row>
    <row r="390" spans="2:34" s="1457" customFormat="1" ht="35.5" customHeight="1">
      <c r="B390" s="1795"/>
      <c r="C390" s="1169" t="s">
        <v>2555</v>
      </c>
      <c r="D390" s="1169" t="s">
        <v>2556</v>
      </c>
      <c r="E390" s="1699">
        <v>20</v>
      </c>
      <c r="F390" s="1739">
        <v>3890</v>
      </c>
      <c r="G390" s="1739">
        <f t="shared" si="76"/>
        <v>3890</v>
      </c>
      <c r="H390" s="1739">
        <v>3890</v>
      </c>
      <c r="I390" s="1739">
        <v>0</v>
      </c>
      <c r="J390" s="1739">
        <v>0</v>
      </c>
      <c r="K390" s="1699"/>
      <c r="L390" s="1659"/>
      <c r="M390" s="1656">
        <v>17078</v>
      </c>
      <c r="N390" s="1656">
        <v>26610</v>
      </c>
      <c r="O390" s="1659" t="s">
        <v>2494</v>
      </c>
      <c r="P390" s="1656">
        <v>39678</v>
      </c>
      <c r="Q390" s="1659" t="s">
        <v>2474</v>
      </c>
      <c r="R390" s="1739">
        <f t="shared" si="77"/>
        <v>1980</v>
      </c>
      <c r="S390" s="1739">
        <v>1980</v>
      </c>
      <c r="T390" s="1739">
        <v>0</v>
      </c>
      <c r="U390" s="1739">
        <v>0</v>
      </c>
      <c r="V390" s="1739">
        <f t="shared" si="78"/>
        <v>0</v>
      </c>
      <c r="W390" s="1739">
        <v>0</v>
      </c>
      <c r="X390" s="1739">
        <v>0</v>
      </c>
      <c r="Y390" s="1739">
        <v>0</v>
      </c>
      <c r="Z390" s="1659" t="s">
        <v>1757</v>
      </c>
      <c r="AA390" s="1659" t="s">
        <v>1809</v>
      </c>
      <c r="AB390" s="1597"/>
      <c r="AC390" s="1597"/>
      <c r="AD390" s="1597"/>
      <c r="AE390" s="1597"/>
      <c r="AF390" s="1598"/>
      <c r="AG390" s="1576" t="str">
        <f t="shared" ref="AG390:AG453" si="79">IF(G390=R390,$AF$2,"")</f>
        <v/>
      </c>
      <c r="AH390" s="1576"/>
    </row>
    <row r="391" spans="2:34" s="1457" customFormat="1" ht="35.5" customHeight="1">
      <c r="B391" s="1651" t="s">
        <v>26</v>
      </c>
      <c r="C391" s="1169" t="s">
        <v>2557</v>
      </c>
      <c r="D391" s="1169" t="s">
        <v>2558</v>
      </c>
      <c r="E391" s="1699">
        <v>20</v>
      </c>
      <c r="F391" s="1739">
        <v>3900</v>
      </c>
      <c r="G391" s="1739">
        <f t="shared" si="76"/>
        <v>3900</v>
      </c>
      <c r="H391" s="1739">
        <v>3900</v>
      </c>
      <c r="I391" s="1739">
        <v>0</v>
      </c>
      <c r="J391" s="1739">
        <v>0</v>
      </c>
      <c r="K391" s="1699"/>
      <c r="L391" s="1659"/>
      <c r="M391" s="1656">
        <v>17078</v>
      </c>
      <c r="N391" s="1656">
        <v>26326</v>
      </c>
      <c r="O391" s="1659" t="s">
        <v>2559</v>
      </c>
      <c r="P391" s="1656">
        <v>39678</v>
      </c>
      <c r="Q391" s="1659" t="s">
        <v>2474</v>
      </c>
      <c r="R391" s="1739">
        <f t="shared" si="77"/>
        <v>620</v>
      </c>
      <c r="S391" s="1739">
        <v>620</v>
      </c>
      <c r="T391" s="1739">
        <v>0</v>
      </c>
      <c r="U391" s="1739">
        <v>0</v>
      </c>
      <c r="V391" s="1739">
        <f t="shared" si="78"/>
        <v>0</v>
      </c>
      <c r="W391" s="1739">
        <v>0</v>
      </c>
      <c r="X391" s="1739">
        <v>0</v>
      </c>
      <c r="Y391" s="1739">
        <v>0</v>
      </c>
      <c r="Z391" s="1659" t="s">
        <v>1757</v>
      </c>
      <c r="AA391" s="1659" t="s">
        <v>1809</v>
      </c>
      <c r="AB391" s="1597"/>
      <c r="AC391" s="1597"/>
      <c r="AD391" s="1597"/>
      <c r="AE391" s="1597"/>
      <c r="AF391" s="1598"/>
      <c r="AG391" s="1576" t="str">
        <f t="shared" si="79"/>
        <v/>
      </c>
      <c r="AH391" s="1576"/>
    </row>
    <row r="392" spans="2:34" s="1457" customFormat="1" ht="35.5" customHeight="1">
      <c r="B392" s="1243"/>
      <c r="C392" s="1169" t="s">
        <v>2560</v>
      </c>
      <c r="D392" s="1169" t="s">
        <v>2561</v>
      </c>
      <c r="E392" s="1699">
        <v>20</v>
      </c>
      <c r="F392" s="1739">
        <v>3720</v>
      </c>
      <c r="G392" s="1739">
        <f t="shared" si="76"/>
        <v>3720</v>
      </c>
      <c r="H392" s="1739">
        <v>3720</v>
      </c>
      <c r="I392" s="1739">
        <v>0</v>
      </c>
      <c r="J392" s="1739">
        <v>0</v>
      </c>
      <c r="K392" s="1699"/>
      <c r="L392" s="1659"/>
      <c r="M392" s="1656">
        <v>17078</v>
      </c>
      <c r="N392" s="1656">
        <v>31278</v>
      </c>
      <c r="O392" s="1659" t="s">
        <v>2562</v>
      </c>
      <c r="P392" s="1656">
        <v>39678</v>
      </c>
      <c r="Q392" s="1659" t="s">
        <v>2474</v>
      </c>
      <c r="R392" s="1739">
        <f t="shared" si="77"/>
        <v>3710</v>
      </c>
      <c r="S392" s="1739">
        <v>3710</v>
      </c>
      <c r="T392" s="1739">
        <v>0</v>
      </c>
      <c r="U392" s="1739">
        <v>0</v>
      </c>
      <c r="V392" s="1739">
        <f t="shared" si="78"/>
        <v>0</v>
      </c>
      <c r="W392" s="1739">
        <v>0</v>
      </c>
      <c r="X392" s="1739">
        <v>0</v>
      </c>
      <c r="Y392" s="1739">
        <v>0</v>
      </c>
      <c r="Z392" s="1659" t="s">
        <v>1791</v>
      </c>
      <c r="AA392" s="1659" t="s">
        <v>1809</v>
      </c>
      <c r="AB392" s="1597"/>
      <c r="AC392" s="1597"/>
      <c r="AD392" s="1597"/>
      <c r="AE392" s="1597"/>
      <c r="AF392" s="1598"/>
      <c r="AG392" s="1576" t="str">
        <f t="shared" si="79"/>
        <v/>
      </c>
      <c r="AH392" s="1576"/>
    </row>
    <row r="393" spans="2:34" s="1457" customFormat="1" ht="35.5" customHeight="1">
      <c r="B393" s="1243"/>
      <c r="C393" s="1169" t="s">
        <v>2563</v>
      </c>
      <c r="D393" s="1169" t="s">
        <v>2564</v>
      </c>
      <c r="E393" s="1699">
        <v>16</v>
      </c>
      <c r="F393" s="1739">
        <v>2610</v>
      </c>
      <c r="G393" s="1739">
        <f t="shared" si="76"/>
        <v>2610</v>
      </c>
      <c r="H393" s="1739">
        <v>2610</v>
      </c>
      <c r="I393" s="1739">
        <v>0</v>
      </c>
      <c r="J393" s="1739">
        <v>0</v>
      </c>
      <c r="K393" s="1699"/>
      <c r="L393" s="1659"/>
      <c r="M393" s="1656">
        <v>24399</v>
      </c>
      <c r="N393" s="1656">
        <v>33813</v>
      </c>
      <c r="O393" s="1659" t="s">
        <v>2565</v>
      </c>
      <c r="P393" s="1656">
        <v>39678</v>
      </c>
      <c r="Q393" s="1659" t="s">
        <v>2474</v>
      </c>
      <c r="R393" s="1739">
        <f t="shared" si="77"/>
        <v>2610</v>
      </c>
      <c r="S393" s="1739">
        <v>2610</v>
      </c>
      <c r="T393" s="1739">
        <v>0</v>
      </c>
      <c r="U393" s="1739">
        <v>0</v>
      </c>
      <c r="V393" s="1739">
        <f t="shared" si="78"/>
        <v>0</v>
      </c>
      <c r="W393" s="1739">
        <v>0</v>
      </c>
      <c r="X393" s="1739">
        <v>0</v>
      </c>
      <c r="Y393" s="1739">
        <v>0</v>
      </c>
      <c r="Z393" s="1659" t="s">
        <v>1757</v>
      </c>
      <c r="AA393" s="1659" t="s">
        <v>1809</v>
      </c>
      <c r="AB393" s="1597"/>
      <c r="AC393" s="1597"/>
      <c r="AD393" s="1597"/>
      <c r="AE393" s="1597"/>
      <c r="AF393" s="1598"/>
      <c r="AG393" s="1576">
        <f t="shared" si="79"/>
        <v>0</v>
      </c>
      <c r="AH393" s="1576"/>
    </row>
    <row r="394" spans="2:34" s="1457" customFormat="1" ht="35.5" customHeight="1">
      <c r="B394" s="1243"/>
      <c r="C394" s="1169" t="s">
        <v>2566</v>
      </c>
      <c r="D394" s="1169" t="s">
        <v>2567</v>
      </c>
      <c r="E394" s="1699">
        <v>16</v>
      </c>
      <c r="F394" s="1739">
        <v>5430</v>
      </c>
      <c r="G394" s="1739">
        <f t="shared" si="76"/>
        <v>5430</v>
      </c>
      <c r="H394" s="1739">
        <v>5430</v>
      </c>
      <c r="I394" s="1739">
        <v>0</v>
      </c>
      <c r="J394" s="1739">
        <v>0</v>
      </c>
      <c r="K394" s="1699"/>
      <c r="L394" s="1659"/>
      <c r="M394" s="1656">
        <v>20909</v>
      </c>
      <c r="N394" s="1656">
        <v>35339</v>
      </c>
      <c r="O394" s="1659" t="s">
        <v>2262</v>
      </c>
      <c r="P394" s="1656">
        <v>39678</v>
      </c>
      <c r="Q394" s="1659" t="s">
        <v>2474</v>
      </c>
      <c r="R394" s="1739">
        <f t="shared" si="77"/>
        <v>4240</v>
      </c>
      <c r="S394" s="1739">
        <v>4240</v>
      </c>
      <c r="T394" s="1739">
        <v>0</v>
      </c>
      <c r="U394" s="1739">
        <v>0</v>
      </c>
      <c r="V394" s="1739">
        <f t="shared" si="78"/>
        <v>180</v>
      </c>
      <c r="W394" s="1739">
        <v>180</v>
      </c>
      <c r="X394" s="1739">
        <v>0</v>
      </c>
      <c r="Y394" s="1739">
        <v>0</v>
      </c>
      <c r="Z394" s="1659" t="s">
        <v>2568</v>
      </c>
      <c r="AA394" s="1659" t="s">
        <v>1809</v>
      </c>
      <c r="AB394" s="1597"/>
      <c r="AC394" s="1597"/>
      <c r="AD394" s="1597"/>
      <c r="AE394" s="1597"/>
      <c r="AF394" s="1598"/>
      <c r="AG394" s="1576" t="str">
        <f t="shared" si="79"/>
        <v/>
      </c>
      <c r="AH394" s="1576"/>
    </row>
    <row r="395" spans="2:34" s="1457" customFormat="1" ht="35.5" customHeight="1">
      <c r="B395" s="1243"/>
      <c r="C395" s="1169" t="s">
        <v>2569</v>
      </c>
      <c r="D395" s="1169" t="s">
        <v>2570</v>
      </c>
      <c r="E395" s="1699">
        <v>20</v>
      </c>
      <c r="F395" s="1739">
        <v>2710</v>
      </c>
      <c r="G395" s="1739">
        <f t="shared" si="76"/>
        <v>2710</v>
      </c>
      <c r="H395" s="1739">
        <v>2710</v>
      </c>
      <c r="I395" s="1739">
        <v>0</v>
      </c>
      <c r="J395" s="1739">
        <v>0</v>
      </c>
      <c r="K395" s="1739"/>
      <c r="L395" s="1681"/>
      <c r="M395" s="1791">
        <v>22469</v>
      </c>
      <c r="N395" s="1656">
        <v>29679</v>
      </c>
      <c r="O395" s="1681" t="s">
        <v>2571</v>
      </c>
      <c r="P395" s="1656">
        <v>43914</v>
      </c>
      <c r="Q395" s="1659" t="s">
        <v>2572</v>
      </c>
      <c r="R395" s="1739">
        <f t="shared" si="77"/>
        <v>2710</v>
      </c>
      <c r="S395" s="1739">
        <v>2710</v>
      </c>
      <c r="T395" s="1739">
        <v>0</v>
      </c>
      <c r="U395" s="1739">
        <v>0</v>
      </c>
      <c r="V395" s="1739">
        <f t="shared" si="78"/>
        <v>0</v>
      </c>
      <c r="W395" s="1739">
        <v>0</v>
      </c>
      <c r="X395" s="1739">
        <v>0</v>
      </c>
      <c r="Y395" s="1739">
        <v>0</v>
      </c>
      <c r="Z395" s="1681" t="s">
        <v>1791</v>
      </c>
      <c r="AA395" s="1659">
        <v>4</v>
      </c>
      <c r="AB395" s="1597"/>
      <c r="AC395" s="1597"/>
      <c r="AD395" s="1597"/>
      <c r="AE395" s="1597"/>
      <c r="AF395" s="1598"/>
      <c r="AG395" s="1576">
        <f t="shared" si="79"/>
        <v>0</v>
      </c>
      <c r="AH395" s="1576"/>
    </row>
    <row r="396" spans="2:34" s="1457" customFormat="1" ht="35.5" customHeight="1">
      <c r="B396" s="1243"/>
      <c r="C396" s="1169" t="s">
        <v>2573</v>
      </c>
      <c r="D396" s="1169" t="s">
        <v>2574</v>
      </c>
      <c r="E396" s="1699">
        <v>18</v>
      </c>
      <c r="F396" s="1739">
        <v>3270</v>
      </c>
      <c r="G396" s="1739">
        <f t="shared" si="76"/>
        <v>3270</v>
      </c>
      <c r="H396" s="1739">
        <v>3270</v>
      </c>
      <c r="I396" s="1739">
        <v>0</v>
      </c>
      <c r="J396" s="1739">
        <v>0</v>
      </c>
      <c r="K396" s="1739"/>
      <c r="L396" s="1681"/>
      <c r="M396" s="1791">
        <v>22469</v>
      </c>
      <c r="N396" s="1656">
        <v>41326</v>
      </c>
      <c r="O396" s="1681" t="s">
        <v>2575</v>
      </c>
      <c r="P396" s="1656">
        <v>39678</v>
      </c>
      <c r="Q396" s="1659" t="s">
        <v>2474</v>
      </c>
      <c r="R396" s="1739">
        <f t="shared" si="77"/>
        <v>3160</v>
      </c>
      <c r="S396" s="1739">
        <v>3160</v>
      </c>
      <c r="T396" s="1739">
        <v>0</v>
      </c>
      <c r="U396" s="1739">
        <v>0</v>
      </c>
      <c r="V396" s="1739">
        <f t="shared" si="78"/>
        <v>0</v>
      </c>
      <c r="W396" s="1739">
        <v>0</v>
      </c>
      <c r="X396" s="1739">
        <v>0</v>
      </c>
      <c r="Y396" s="1739">
        <v>0</v>
      </c>
      <c r="Z396" s="1681" t="s">
        <v>1791</v>
      </c>
      <c r="AA396" s="1659">
        <v>2</v>
      </c>
      <c r="AB396" s="1597"/>
      <c r="AC396" s="1597"/>
      <c r="AD396" s="1597"/>
      <c r="AE396" s="1597"/>
      <c r="AF396" s="1598"/>
      <c r="AG396" s="1576" t="str">
        <f t="shared" si="79"/>
        <v/>
      </c>
      <c r="AH396" s="1576"/>
    </row>
    <row r="397" spans="2:34" s="1457" customFormat="1" ht="35.5" customHeight="1">
      <c r="B397" s="1660"/>
      <c r="C397" s="1169" t="s">
        <v>2338</v>
      </c>
      <c r="D397" s="1169" t="s">
        <v>2576</v>
      </c>
      <c r="E397" s="1699">
        <v>20</v>
      </c>
      <c r="F397" s="1739">
        <v>2360</v>
      </c>
      <c r="G397" s="1739">
        <f t="shared" si="76"/>
        <v>2360</v>
      </c>
      <c r="H397" s="1739">
        <v>2360</v>
      </c>
      <c r="I397" s="1739">
        <v>0</v>
      </c>
      <c r="J397" s="1739">
        <v>0</v>
      </c>
      <c r="K397" s="1739"/>
      <c r="L397" s="1681"/>
      <c r="M397" s="1791">
        <v>22469</v>
      </c>
      <c r="N397" s="1656">
        <v>41326</v>
      </c>
      <c r="O397" s="1659" t="s">
        <v>2575</v>
      </c>
      <c r="P397" s="1656">
        <v>39678</v>
      </c>
      <c r="Q397" s="1659" t="s">
        <v>2474</v>
      </c>
      <c r="R397" s="1739">
        <f t="shared" si="77"/>
        <v>1280</v>
      </c>
      <c r="S397" s="1739">
        <v>1280</v>
      </c>
      <c r="T397" s="1739">
        <v>0</v>
      </c>
      <c r="U397" s="1739">
        <v>0</v>
      </c>
      <c r="V397" s="1739">
        <f t="shared" si="78"/>
        <v>0</v>
      </c>
      <c r="W397" s="1739">
        <v>0</v>
      </c>
      <c r="X397" s="1739">
        <v>0</v>
      </c>
      <c r="Y397" s="1739">
        <v>0</v>
      </c>
      <c r="Z397" s="1681" t="s">
        <v>1761</v>
      </c>
      <c r="AA397" s="1659" t="s">
        <v>1809</v>
      </c>
      <c r="AB397" s="1597"/>
      <c r="AC397" s="1597"/>
      <c r="AD397" s="1597"/>
      <c r="AE397" s="1597"/>
      <c r="AF397" s="1598"/>
      <c r="AG397" s="1576" t="str">
        <f t="shared" si="79"/>
        <v/>
      </c>
      <c r="AH397" s="1576"/>
    </row>
    <row r="398" spans="2:34" s="1457" customFormat="1" ht="35.5" customHeight="1">
      <c r="B398" s="1243"/>
      <c r="C398" s="1169" t="s">
        <v>2577</v>
      </c>
      <c r="D398" s="1169" t="s">
        <v>2578</v>
      </c>
      <c r="E398" s="1699">
        <v>18</v>
      </c>
      <c r="F398" s="1739">
        <v>640</v>
      </c>
      <c r="G398" s="1739">
        <f t="shared" si="76"/>
        <v>640</v>
      </c>
      <c r="H398" s="1739">
        <v>640</v>
      </c>
      <c r="I398" s="1739">
        <v>0</v>
      </c>
      <c r="J398" s="1739">
        <v>0</v>
      </c>
      <c r="K398" s="1739"/>
      <c r="L398" s="1681"/>
      <c r="M398" s="1791">
        <v>22469</v>
      </c>
      <c r="N398" s="1791">
        <v>22469</v>
      </c>
      <c r="O398" s="1681" t="s">
        <v>2579</v>
      </c>
      <c r="P398" s="1656">
        <v>39678</v>
      </c>
      <c r="Q398" s="1659" t="s">
        <v>2474</v>
      </c>
      <c r="R398" s="1739">
        <f t="shared" si="77"/>
        <v>250</v>
      </c>
      <c r="S398" s="1739">
        <v>250</v>
      </c>
      <c r="T398" s="1739">
        <v>0</v>
      </c>
      <c r="U398" s="1739">
        <v>0</v>
      </c>
      <c r="V398" s="1739">
        <f t="shared" si="78"/>
        <v>0</v>
      </c>
      <c r="W398" s="1739">
        <v>0</v>
      </c>
      <c r="X398" s="1739">
        <v>0</v>
      </c>
      <c r="Y398" s="1739">
        <v>0</v>
      </c>
      <c r="Z398" s="1681" t="s">
        <v>1791</v>
      </c>
      <c r="AA398" s="1659">
        <v>2</v>
      </c>
      <c r="AB398" s="1597"/>
      <c r="AC398" s="1597"/>
      <c r="AD398" s="1597"/>
      <c r="AE398" s="1597"/>
      <c r="AF398" s="1598"/>
      <c r="AG398" s="1576" t="str">
        <f t="shared" si="79"/>
        <v/>
      </c>
      <c r="AH398" s="1576"/>
    </row>
    <row r="399" spans="2:34" s="1457" customFormat="1" ht="35.5" customHeight="1">
      <c r="B399" s="1243"/>
      <c r="C399" s="1169" t="s">
        <v>2033</v>
      </c>
      <c r="D399" s="1169" t="s">
        <v>2580</v>
      </c>
      <c r="E399" s="1699">
        <v>20</v>
      </c>
      <c r="F399" s="1739">
        <v>4930</v>
      </c>
      <c r="G399" s="1739">
        <f t="shared" si="76"/>
        <v>4930</v>
      </c>
      <c r="H399" s="1739">
        <v>4930</v>
      </c>
      <c r="I399" s="1739">
        <v>0</v>
      </c>
      <c r="J399" s="1739">
        <v>0</v>
      </c>
      <c r="K399" s="1739"/>
      <c r="L399" s="1681"/>
      <c r="M399" s="1791">
        <v>22469</v>
      </c>
      <c r="N399" s="1656">
        <v>30054</v>
      </c>
      <c r="O399" s="1681" t="s">
        <v>2581</v>
      </c>
      <c r="P399" s="1656">
        <v>43914</v>
      </c>
      <c r="Q399" s="1659" t="s">
        <v>2572</v>
      </c>
      <c r="R399" s="1739">
        <f t="shared" si="77"/>
        <v>1600</v>
      </c>
      <c r="S399" s="1739">
        <v>1600</v>
      </c>
      <c r="T399" s="1739">
        <v>0</v>
      </c>
      <c r="U399" s="1739">
        <v>0</v>
      </c>
      <c r="V399" s="1739">
        <f t="shared" si="78"/>
        <v>0</v>
      </c>
      <c r="W399" s="1739">
        <v>0</v>
      </c>
      <c r="X399" s="1739">
        <v>0</v>
      </c>
      <c r="Y399" s="1739">
        <v>0</v>
      </c>
      <c r="Z399" s="1681" t="s">
        <v>2568</v>
      </c>
      <c r="AA399" s="1659">
        <v>4</v>
      </c>
      <c r="AB399" s="1597"/>
      <c r="AC399" s="1597"/>
      <c r="AD399" s="1597"/>
      <c r="AE399" s="1597"/>
      <c r="AF399" s="1598"/>
      <c r="AG399" s="1576" t="str">
        <f t="shared" si="79"/>
        <v/>
      </c>
      <c r="AH399" s="1576"/>
    </row>
    <row r="400" spans="2:34" s="1457" customFormat="1" ht="35.5" customHeight="1">
      <c r="B400" s="1243"/>
      <c r="C400" s="1169" t="s">
        <v>2582</v>
      </c>
      <c r="D400" s="1169" t="s">
        <v>2583</v>
      </c>
      <c r="E400" s="1699">
        <v>17</v>
      </c>
      <c r="F400" s="1739">
        <v>830</v>
      </c>
      <c r="G400" s="1739">
        <f t="shared" si="76"/>
        <v>830</v>
      </c>
      <c r="H400" s="1739">
        <v>830</v>
      </c>
      <c r="I400" s="1739">
        <v>0</v>
      </c>
      <c r="J400" s="1739">
        <v>0</v>
      </c>
      <c r="K400" s="1739"/>
      <c r="L400" s="1681"/>
      <c r="M400" s="1791">
        <v>22469</v>
      </c>
      <c r="N400" s="1656">
        <v>45000</v>
      </c>
      <c r="O400" s="1659" t="s">
        <v>2523</v>
      </c>
      <c r="P400" s="1656">
        <v>39678</v>
      </c>
      <c r="Q400" s="1659" t="s">
        <v>2474</v>
      </c>
      <c r="R400" s="1739">
        <f t="shared" si="77"/>
        <v>830</v>
      </c>
      <c r="S400" s="1739">
        <v>830</v>
      </c>
      <c r="T400" s="1739">
        <v>0</v>
      </c>
      <c r="U400" s="1739">
        <v>0</v>
      </c>
      <c r="V400" s="1739">
        <f t="shared" si="78"/>
        <v>0</v>
      </c>
      <c r="W400" s="1739">
        <v>0</v>
      </c>
      <c r="X400" s="1739">
        <v>0</v>
      </c>
      <c r="Y400" s="1739">
        <v>0</v>
      </c>
      <c r="Z400" s="1681" t="s">
        <v>1757</v>
      </c>
      <c r="AA400" s="1659">
        <v>2</v>
      </c>
      <c r="AB400" s="1597"/>
      <c r="AC400" s="1597"/>
      <c r="AD400" s="1597"/>
      <c r="AE400" s="1597"/>
      <c r="AF400" s="1598"/>
      <c r="AG400" s="1576">
        <f t="shared" si="79"/>
        <v>0</v>
      </c>
      <c r="AH400" s="1576"/>
    </row>
    <row r="401" spans="2:34" s="1457" customFormat="1" ht="35.5" customHeight="1">
      <c r="B401" s="1243"/>
      <c r="C401" s="1169" t="s">
        <v>2584</v>
      </c>
      <c r="D401" s="1169" t="s">
        <v>2585</v>
      </c>
      <c r="E401" s="1699">
        <v>20</v>
      </c>
      <c r="F401" s="1739">
        <v>1620</v>
      </c>
      <c r="G401" s="1739">
        <f t="shared" si="76"/>
        <v>1620</v>
      </c>
      <c r="H401" s="1739">
        <v>1620</v>
      </c>
      <c r="I401" s="1739">
        <v>0</v>
      </c>
      <c r="J401" s="1739">
        <v>0</v>
      </c>
      <c r="K401" s="1739"/>
      <c r="L401" s="1681"/>
      <c r="M401" s="1791">
        <v>22469</v>
      </c>
      <c r="N401" s="1656">
        <v>44666</v>
      </c>
      <c r="O401" s="1659" t="s">
        <v>2490</v>
      </c>
      <c r="P401" s="1656">
        <v>39678</v>
      </c>
      <c r="Q401" s="1659" t="s">
        <v>2474</v>
      </c>
      <c r="R401" s="1739">
        <f t="shared" si="77"/>
        <v>880</v>
      </c>
      <c r="S401" s="1739">
        <v>880</v>
      </c>
      <c r="T401" s="1739">
        <v>0</v>
      </c>
      <c r="U401" s="1739">
        <v>0</v>
      </c>
      <c r="V401" s="1739">
        <f t="shared" si="78"/>
        <v>0</v>
      </c>
      <c r="W401" s="1739">
        <v>0</v>
      </c>
      <c r="X401" s="1739">
        <v>0</v>
      </c>
      <c r="Y401" s="1739">
        <v>0</v>
      </c>
      <c r="Z401" s="1681" t="s">
        <v>1757</v>
      </c>
      <c r="AA401" s="1659">
        <v>2</v>
      </c>
      <c r="AB401" s="1597"/>
      <c r="AC401" s="1597"/>
      <c r="AD401" s="1597"/>
      <c r="AE401" s="1597"/>
      <c r="AF401" s="1598"/>
      <c r="AG401" s="1576" t="str">
        <f t="shared" si="79"/>
        <v/>
      </c>
      <c r="AH401" s="1576"/>
    </row>
    <row r="402" spans="2:34" s="1457" customFormat="1" ht="35.5" customHeight="1">
      <c r="B402" s="1243"/>
      <c r="C402" s="1169" t="s">
        <v>2586</v>
      </c>
      <c r="D402" s="1169" t="s">
        <v>2587</v>
      </c>
      <c r="E402" s="1699">
        <v>20</v>
      </c>
      <c r="F402" s="1739">
        <v>7750</v>
      </c>
      <c r="G402" s="1739">
        <f t="shared" si="76"/>
        <v>7750</v>
      </c>
      <c r="H402" s="1739">
        <v>7070</v>
      </c>
      <c r="I402" s="1739">
        <v>170</v>
      </c>
      <c r="J402" s="1739">
        <v>510</v>
      </c>
      <c r="K402" s="1739"/>
      <c r="L402" s="1681"/>
      <c r="M402" s="1791">
        <v>22469</v>
      </c>
      <c r="N402" s="1656">
        <v>45000</v>
      </c>
      <c r="O402" s="1659" t="s">
        <v>2502</v>
      </c>
      <c r="P402" s="1656">
        <v>39678</v>
      </c>
      <c r="Q402" s="1659" t="s">
        <v>2474</v>
      </c>
      <c r="R402" s="1739">
        <f t="shared" si="77"/>
        <v>3280</v>
      </c>
      <c r="S402" s="1739">
        <v>3180</v>
      </c>
      <c r="T402" s="1739">
        <v>100</v>
      </c>
      <c r="U402" s="1739">
        <v>0</v>
      </c>
      <c r="V402" s="1739">
        <f t="shared" si="78"/>
        <v>3540</v>
      </c>
      <c r="W402" s="1739">
        <v>3540</v>
      </c>
      <c r="X402" s="1739">
        <v>0</v>
      </c>
      <c r="Y402" s="1739">
        <v>0</v>
      </c>
      <c r="Z402" s="1681" t="s">
        <v>1761</v>
      </c>
      <c r="AA402" s="1659">
        <v>4</v>
      </c>
      <c r="AB402" s="1597"/>
      <c r="AC402" s="1597"/>
      <c r="AD402" s="1597"/>
      <c r="AE402" s="1597"/>
      <c r="AF402" s="1598"/>
      <c r="AG402" s="1576" t="str">
        <f t="shared" si="79"/>
        <v/>
      </c>
      <c r="AH402" s="1576"/>
    </row>
    <row r="403" spans="2:34" s="1457" customFormat="1" ht="35.5" customHeight="1">
      <c r="B403" s="1243"/>
      <c r="C403" s="1169" t="s">
        <v>2588</v>
      </c>
      <c r="D403" s="1169" t="s">
        <v>2589</v>
      </c>
      <c r="E403" s="1699">
        <v>19</v>
      </c>
      <c r="F403" s="1739">
        <v>2170</v>
      </c>
      <c r="G403" s="1739">
        <f t="shared" si="76"/>
        <v>2170</v>
      </c>
      <c r="H403" s="1739">
        <v>1970</v>
      </c>
      <c r="I403" s="1739">
        <v>20</v>
      </c>
      <c r="J403" s="1739">
        <v>180</v>
      </c>
      <c r="K403" s="1739"/>
      <c r="L403" s="1681"/>
      <c r="M403" s="1791">
        <v>22469</v>
      </c>
      <c r="N403" s="1656">
        <v>31783</v>
      </c>
      <c r="O403" s="1681" t="s">
        <v>2590</v>
      </c>
      <c r="P403" s="1656">
        <v>39678</v>
      </c>
      <c r="Q403" s="1659" t="s">
        <v>2474</v>
      </c>
      <c r="R403" s="1739">
        <f t="shared" si="77"/>
        <v>2170</v>
      </c>
      <c r="S403" s="1739">
        <v>1970</v>
      </c>
      <c r="T403" s="1739">
        <v>20</v>
      </c>
      <c r="U403" s="1739">
        <v>180</v>
      </c>
      <c r="V403" s="1739">
        <f t="shared" si="78"/>
        <v>0</v>
      </c>
      <c r="W403" s="1739">
        <v>0</v>
      </c>
      <c r="X403" s="1739">
        <v>0</v>
      </c>
      <c r="Y403" s="1739">
        <v>0</v>
      </c>
      <c r="Z403" s="1681" t="s">
        <v>2280</v>
      </c>
      <c r="AA403" s="1659" t="s">
        <v>1809</v>
      </c>
      <c r="AB403" s="1597"/>
      <c r="AC403" s="1597"/>
      <c r="AD403" s="1597"/>
      <c r="AE403" s="1597"/>
      <c r="AF403" s="1598"/>
      <c r="AG403" s="1576">
        <f t="shared" si="79"/>
        <v>0</v>
      </c>
      <c r="AH403" s="1576"/>
    </row>
    <row r="404" spans="2:34" s="1457" customFormat="1" ht="35.5" customHeight="1">
      <c r="B404" s="1243"/>
      <c r="C404" s="1169" t="s">
        <v>2591</v>
      </c>
      <c r="D404" s="1169" t="s">
        <v>2592</v>
      </c>
      <c r="E404" s="1699">
        <v>24</v>
      </c>
      <c r="F404" s="1739">
        <v>1530</v>
      </c>
      <c r="G404" s="1739">
        <f t="shared" si="76"/>
        <v>1530</v>
      </c>
      <c r="H404" s="1739">
        <v>1530</v>
      </c>
      <c r="I404" s="1739">
        <v>0</v>
      </c>
      <c r="J404" s="1739">
        <v>0</v>
      </c>
      <c r="K404" s="1739"/>
      <c r="L404" s="1681"/>
      <c r="M404" s="1791">
        <v>22469</v>
      </c>
      <c r="N404" s="1656">
        <v>30040</v>
      </c>
      <c r="O404" s="1681" t="s">
        <v>2593</v>
      </c>
      <c r="P404" s="1656">
        <v>39678</v>
      </c>
      <c r="Q404" s="1659" t="s">
        <v>2474</v>
      </c>
      <c r="R404" s="1739">
        <f t="shared" si="77"/>
        <v>1490</v>
      </c>
      <c r="S404" s="1739">
        <v>1490</v>
      </c>
      <c r="T404" s="1739">
        <v>0</v>
      </c>
      <c r="U404" s="1739">
        <v>0</v>
      </c>
      <c r="V404" s="1739">
        <f t="shared" si="78"/>
        <v>0</v>
      </c>
      <c r="W404" s="1739">
        <v>0</v>
      </c>
      <c r="X404" s="1739">
        <v>0</v>
      </c>
      <c r="Y404" s="1739">
        <v>0</v>
      </c>
      <c r="Z404" s="1681" t="s">
        <v>1757</v>
      </c>
      <c r="AA404" s="1659" t="s">
        <v>1809</v>
      </c>
      <c r="AB404" s="1597"/>
      <c r="AC404" s="1597"/>
      <c r="AD404" s="1597"/>
      <c r="AE404" s="1597"/>
      <c r="AF404" s="1598"/>
      <c r="AG404" s="1576" t="str">
        <f t="shared" si="79"/>
        <v/>
      </c>
      <c r="AH404" s="1576"/>
    </row>
    <row r="405" spans="2:34" s="1457" customFormat="1" ht="35.5" customHeight="1">
      <c r="B405" s="1243"/>
      <c r="C405" s="1169" t="s">
        <v>2130</v>
      </c>
      <c r="D405" s="1169" t="s">
        <v>2594</v>
      </c>
      <c r="E405" s="1699">
        <v>20</v>
      </c>
      <c r="F405" s="1739">
        <v>1460</v>
      </c>
      <c r="G405" s="1739">
        <f t="shared" si="76"/>
        <v>1460</v>
      </c>
      <c r="H405" s="1739">
        <v>1460</v>
      </c>
      <c r="I405" s="1739">
        <v>0</v>
      </c>
      <c r="J405" s="1739">
        <v>0</v>
      </c>
      <c r="K405" s="1739"/>
      <c r="L405" s="1681"/>
      <c r="M405" s="1791">
        <v>22469</v>
      </c>
      <c r="N405" s="1656">
        <v>30054</v>
      </c>
      <c r="O405" s="1681" t="s">
        <v>2581</v>
      </c>
      <c r="P405" s="1656">
        <v>39678</v>
      </c>
      <c r="Q405" s="1659" t="s">
        <v>2474</v>
      </c>
      <c r="R405" s="1739">
        <f t="shared" si="77"/>
        <v>90</v>
      </c>
      <c r="S405" s="1739">
        <v>90</v>
      </c>
      <c r="T405" s="1739">
        <v>0</v>
      </c>
      <c r="U405" s="1739">
        <v>0</v>
      </c>
      <c r="V405" s="1739">
        <f t="shared" si="78"/>
        <v>0</v>
      </c>
      <c r="W405" s="1739">
        <v>0</v>
      </c>
      <c r="X405" s="1739">
        <v>0</v>
      </c>
      <c r="Y405" s="1739">
        <v>0</v>
      </c>
      <c r="Z405" s="1681" t="s">
        <v>1757</v>
      </c>
      <c r="AA405" s="1659" t="s">
        <v>1809</v>
      </c>
      <c r="AB405" s="1597"/>
      <c r="AC405" s="1597"/>
      <c r="AD405" s="1597"/>
      <c r="AE405" s="1597"/>
      <c r="AF405" s="1598"/>
      <c r="AG405" s="1576" t="str">
        <f t="shared" si="79"/>
        <v/>
      </c>
      <c r="AH405" s="1576"/>
    </row>
    <row r="406" spans="2:34" s="1457" customFormat="1" ht="35.5" customHeight="1">
      <c r="B406" s="1243"/>
      <c r="C406" s="1169" t="s">
        <v>2595</v>
      </c>
      <c r="D406" s="1169" t="s">
        <v>2596</v>
      </c>
      <c r="E406" s="1699">
        <v>20</v>
      </c>
      <c r="F406" s="1739">
        <v>1310</v>
      </c>
      <c r="G406" s="1739">
        <f t="shared" si="76"/>
        <v>1310</v>
      </c>
      <c r="H406" s="1739">
        <v>1310</v>
      </c>
      <c r="I406" s="1739">
        <v>0</v>
      </c>
      <c r="J406" s="1739">
        <v>0</v>
      </c>
      <c r="K406" s="1739"/>
      <c r="L406" s="1681"/>
      <c r="M406" s="1791">
        <v>22469</v>
      </c>
      <c r="N406" s="1656">
        <v>24064</v>
      </c>
      <c r="O406" s="1681" t="s">
        <v>2597</v>
      </c>
      <c r="P406" s="1656">
        <v>39678</v>
      </c>
      <c r="Q406" s="1659" t="s">
        <v>2474</v>
      </c>
      <c r="R406" s="1739">
        <f t="shared" si="77"/>
        <v>1310</v>
      </c>
      <c r="S406" s="1739">
        <v>1310</v>
      </c>
      <c r="T406" s="1739">
        <v>0</v>
      </c>
      <c r="U406" s="1739">
        <v>0</v>
      </c>
      <c r="V406" s="1739">
        <f t="shared" si="78"/>
        <v>0</v>
      </c>
      <c r="W406" s="1739">
        <v>0</v>
      </c>
      <c r="X406" s="1739">
        <v>0</v>
      </c>
      <c r="Y406" s="1739">
        <v>0</v>
      </c>
      <c r="Z406" s="1681" t="s">
        <v>1791</v>
      </c>
      <c r="AA406" s="1659" t="s">
        <v>1809</v>
      </c>
      <c r="AB406" s="1597"/>
      <c r="AC406" s="1597"/>
      <c r="AD406" s="1597"/>
      <c r="AE406" s="1597"/>
      <c r="AF406" s="1598"/>
      <c r="AG406" s="1576">
        <f t="shared" si="79"/>
        <v>0</v>
      </c>
      <c r="AH406" s="1576"/>
    </row>
    <row r="407" spans="2:34" s="1457" customFormat="1" ht="35.5" customHeight="1">
      <c r="B407" s="1243"/>
      <c r="C407" s="1169" t="s">
        <v>2598</v>
      </c>
      <c r="D407" s="1169" t="s">
        <v>2599</v>
      </c>
      <c r="E407" s="1699">
        <v>15</v>
      </c>
      <c r="F407" s="1739">
        <v>2880</v>
      </c>
      <c r="G407" s="1739">
        <f t="shared" si="76"/>
        <v>2880</v>
      </c>
      <c r="H407" s="1739">
        <v>2880</v>
      </c>
      <c r="I407" s="1739">
        <v>0</v>
      </c>
      <c r="J407" s="1739">
        <v>0</v>
      </c>
      <c r="K407" s="1739"/>
      <c r="L407" s="1681"/>
      <c r="M407" s="1791">
        <v>22469</v>
      </c>
      <c r="N407" s="1656">
        <v>32504</v>
      </c>
      <c r="O407" s="1681" t="s">
        <v>2600</v>
      </c>
      <c r="P407" s="1656">
        <v>43914</v>
      </c>
      <c r="Q407" s="1659" t="s">
        <v>2572</v>
      </c>
      <c r="R407" s="1739">
        <f t="shared" si="77"/>
        <v>2430</v>
      </c>
      <c r="S407" s="1739">
        <v>2430</v>
      </c>
      <c r="T407" s="1739">
        <v>0</v>
      </c>
      <c r="U407" s="1739">
        <v>0</v>
      </c>
      <c r="V407" s="1739">
        <f t="shared" si="78"/>
        <v>0</v>
      </c>
      <c r="W407" s="1739">
        <v>0</v>
      </c>
      <c r="X407" s="1739">
        <v>0</v>
      </c>
      <c r="Y407" s="1739">
        <v>0</v>
      </c>
      <c r="Z407" s="1681" t="s">
        <v>1757</v>
      </c>
      <c r="AA407" s="1659">
        <v>2</v>
      </c>
      <c r="AB407" s="1597"/>
      <c r="AC407" s="1597"/>
      <c r="AD407" s="1597"/>
      <c r="AE407" s="1597"/>
      <c r="AF407" s="1598"/>
      <c r="AG407" s="1576" t="str">
        <f t="shared" si="79"/>
        <v/>
      </c>
      <c r="AH407" s="1576"/>
    </row>
    <row r="408" spans="2:34" s="1457" customFormat="1" ht="35.5" customHeight="1">
      <c r="B408" s="1243"/>
      <c r="C408" s="1169" t="s">
        <v>2601</v>
      </c>
      <c r="D408" s="1169" t="s">
        <v>2602</v>
      </c>
      <c r="E408" s="1699">
        <v>16</v>
      </c>
      <c r="F408" s="1739">
        <v>5860</v>
      </c>
      <c r="G408" s="1739">
        <f t="shared" si="76"/>
        <v>5860</v>
      </c>
      <c r="H408" s="1739">
        <v>5860</v>
      </c>
      <c r="I408" s="1739">
        <v>0</v>
      </c>
      <c r="J408" s="1739">
        <v>0</v>
      </c>
      <c r="K408" s="1739"/>
      <c r="L408" s="1681"/>
      <c r="M408" s="1791">
        <v>22469</v>
      </c>
      <c r="N408" s="1791">
        <v>44299</v>
      </c>
      <c r="O408" s="1681" t="s">
        <v>2500</v>
      </c>
      <c r="P408" s="1656">
        <v>39678</v>
      </c>
      <c r="Q408" s="1659" t="s">
        <v>2474</v>
      </c>
      <c r="R408" s="1739">
        <f t="shared" si="77"/>
        <v>4830</v>
      </c>
      <c r="S408" s="1739">
        <v>4830</v>
      </c>
      <c r="T408" s="1739">
        <v>0</v>
      </c>
      <c r="U408" s="1739">
        <v>0</v>
      </c>
      <c r="V408" s="1739">
        <f t="shared" si="78"/>
        <v>0</v>
      </c>
      <c r="W408" s="1739">
        <v>0</v>
      </c>
      <c r="X408" s="1739">
        <v>0</v>
      </c>
      <c r="Y408" s="1739">
        <v>0</v>
      </c>
      <c r="Z408" s="1681" t="s">
        <v>1757</v>
      </c>
      <c r="AA408" s="1659">
        <v>2</v>
      </c>
      <c r="AB408" s="1597"/>
      <c r="AC408" s="1597"/>
      <c r="AD408" s="1597"/>
      <c r="AE408" s="1597"/>
      <c r="AF408" s="1598"/>
      <c r="AG408" s="1576" t="str">
        <f t="shared" si="79"/>
        <v/>
      </c>
      <c r="AH408" s="1576"/>
    </row>
    <row r="409" spans="2:34" s="1457" customFormat="1" ht="35.5" customHeight="1">
      <c r="B409" s="1243"/>
      <c r="C409" s="1169" t="s">
        <v>2603</v>
      </c>
      <c r="D409" s="1169" t="s">
        <v>2604</v>
      </c>
      <c r="E409" s="1699">
        <v>16</v>
      </c>
      <c r="F409" s="1739">
        <v>330</v>
      </c>
      <c r="G409" s="1739">
        <f t="shared" si="76"/>
        <v>330</v>
      </c>
      <c r="H409" s="1739">
        <v>330</v>
      </c>
      <c r="I409" s="1739">
        <v>0</v>
      </c>
      <c r="J409" s="1739">
        <v>0</v>
      </c>
      <c r="K409" s="1739"/>
      <c r="L409" s="1681"/>
      <c r="M409" s="1656">
        <v>27250</v>
      </c>
      <c r="N409" s="1656">
        <v>27250</v>
      </c>
      <c r="O409" s="1681" t="s">
        <v>2605</v>
      </c>
      <c r="P409" s="1656">
        <v>39678</v>
      </c>
      <c r="Q409" s="1659" t="s">
        <v>2474</v>
      </c>
      <c r="R409" s="1739">
        <f t="shared" si="77"/>
        <v>330</v>
      </c>
      <c r="S409" s="1739">
        <v>330</v>
      </c>
      <c r="T409" s="1739">
        <v>0</v>
      </c>
      <c r="U409" s="1739">
        <v>0</v>
      </c>
      <c r="V409" s="1739">
        <f t="shared" si="78"/>
        <v>0</v>
      </c>
      <c r="W409" s="1739">
        <v>0</v>
      </c>
      <c r="X409" s="1739">
        <v>0</v>
      </c>
      <c r="Y409" s="1739">
        <v>0</v>
      </c>
      <c r="Z409" s="1681" t="s">
        <v>1757</v>
      </c>
      <c r="AA409" s="1659" t="s">
        <v>1809</v>
      </c>
      <c r="AB409" s="1597"/>
      <c r="AC409" s="1597"/>
      <c r="AD409" s="1597"/>
      <c r="AE409" s="1597"/>
      <c r="AF409" s="1598"/>
      <c r="AG409" s="1576">
        <f t="shared" si="79"/>
        <v>0</v>
      </c>
      <c r="AH409" s="1576"/>
    </row>
    <row r="410" spans="2:34" s="1457" customFormat="1" ht="35.5" customHeight="1">
      <c r="B410" s="1243"/>
      <c r="C410" s="1169" t="s">
        <v>2606</v>
      </c>
      <c r="D410" s="1169" t="s">
        <v>2607</v>
      </c>
      <c r="E410" s="1699">
        <v>15</v>
      </c>
      <c r="F410" s="1739">
        <v>2330</v>
      </c>
      <c r="G410" s="1739">
        <f t="shared" si="76"/>
        <v>2330</v>
      </c>
      <c r="H410" s="1739">
        <v>2330</v>
      </c>
      <c r="I410" s="1739">
        <v>0</v>
      </c>
      <c r="J410" s="1739">
        <v>0</v>
      </c>
      <c r="K410" s="1699"/>
      <c r="L410" s="1659"/>
      <c r="M410" s="1656">
        <v>17078</v>
      </c>
      <c r="N410" s="1656">
        <v>18729</v>
      </c>
      <c r="O410" s="1659" t="s">
        <v>2608</v>
      </c>
      <c r="P410" s="1656">
        <v>39678</v>
      </c>
      <c r="Q410" s="1659" t="s">
        <v>2474</v>
      </c>
      <c r="R410" s="1739">
        <f t="shared" si="77"/>
        <v>1710</v>
      </c>
      <c r="S410" s="1739">
        <v>1710</v>
      </c>
      <c r="T410" s="1739">
        <v>0</v>
      </c>
      <c r="U410" s="1739">
        <v>0</v>
      </c>
      <c r="V410" s="1739">
        <f t="shared" si="78"/>
        <v>620</v>
      </c>
      <c r="W410" s="1739">
        <v>620</v>
      </c>
      <c r="X410" s="1739">
        <v>0</v>
      </c>
      <c r="Y410" s="1739">
        <v>0</v>
      </c>
      <c r="Z410" s="1659" t="s">
        <v>1757</v>
      </c>
      <c r="AA410" s="1659" t="s">
        <v>1809</v>
      </c>
      <c r="AB410" s="1597"/>
      <c r="AC410" s="1597"/>
      <c r="AD410" s="1597"/>
      <c r="AE410" s="1597"/>
      <c r="AF410" s="1598"/>
      <c r="AG410" s="1576" t="str">
        <f t="shared" si="79"/>
        <v/>
      </c>
      <c r="AH410" s="1576"/>
    </row>
    <row r="411" spans="2:34" s="1457" customFormat="1" ht="35.5" customHeight="1">
      <c r="B411" s="1243"/>
      <c r="C411" s="1169" t="s">
        <v>2609</v>
      </c>
      <c r="D411" s="1169" t="s">
        <v>2610</v>
      </c>
      <c r="E411" s="1699">
        <v>15</v>
      </c>
      <c r="F411" s="1739">
        <v>1690</v>
      </c>
      <c r="G411" s="1739">
        <f t="shared" si="76"/>
        <v>1690</v>
      </c>
      <c r="H411" s="1739">
        <v>1690</v>
      </c>
      <c r="I411" s="1739">
        <v>0</v>
      </c>
      <c r="J411" s="1739">
        <v>0</v>
      </c>
      <c r="K411" s="1699"/>
      <c r="L411" s="1659"/>
      <c r="M411" s="1656">
        <v>17078</v>
      </c>
      <c r="N411" s="1656">
        <v>45000</v>
      </c>
      <c r="O411" s="1659" t="s">
        <v>2523</v>
      </c>
      <c r="P411" s="1656">
        <v>39678</v>
      </c>
      <c r="Q411" s="1659" t="s">
        <v>2474</v>
      </c>
      <c r="R411" s="1739">
        <f t="shared" si="77"/>
        <v>1690</v>
      </c>
      <c r="S411" s="1739">
        <v>1690</v>
      </c>
      <c r="T411" s="1739">
        <v>0</v>
      </c>
      <c r="U411" s="1739">
        <v>0</v>
      </c>
      <c r="V411" s="1739">
        <f t="shared" si="78"/>
        <v>0</v>
      </c>
      <c r="W411" s="1739">
        <v>0</v>
      </c>
      <c r="X411" s="1739">
        <v>0</v>
      </c>
      <c r="Y411" s="1739">
        <v>0</v>
      </c>
      <c r="Z411" s="1659" t="s">
        <v>1757</v>
      </c>
      <c r="AA411" s="1659">
        <v>2</v>
      </c>
      <c r="AB411" s="1597"/>
      <c r="AC411" s="1597"/>
      <c r="AD411" s="1597"/>
      <c r="AE411" s="1597"/>
      <c r="AF411" s="1598"/>
      <c r="AG411" s="1576">
        <f t="shared" si="79"/>
        <v>0</v>
      </c>
      <c r="AH411" s="1576"/>
    </row>
    <row r="412" spans="2:34" s="1457" customFormat="1" ht="35.5" customHeight="1">
      <c r="B412" s="1243"/>
      <c r="C412" s="1169" t="s">
        <v>2611</v>
      </c>
      <c r="D412" s="1169" t="s">
        <v>2612</v>
      </c>
      <c r="E412" s="1699">
        <v>15</v>
      </c>
      <c r="F412" s="1739">
        <v>690</v>
      </c>
      <c r="G412" s="1739">
        <f t="shared" si="76"/>
        <v>690</v>
      </c>
      <c r="H412" s="1739">
        <v>690</v>
      </c>
      <c r="I412" s="1739">
        <v>0</v>
      </c>
      <c r="J412" s="1739">
        <v>0</v>
      </c>
      <c r="K412" s="1699"/>
      <c r="L412" s="1659"/>
      <c r="M412" s="1656">
        <v>17078</v>
      </c>
      <c r="N412" s="1656">
        <v>18729</v>
      </c>
      <c r="O412" s="1659" t="s">
        <v>2608</v>
      </c>
      <c r="P412" s="1656">
        <v>39678</v>
      </c>
      <c r="Q412" s="1659" t="s">
        <v>2474</v>
      </c>
      <c r="R412" s="1739">
        <f t="shared" si="77"/>
        <v>690</v>
      </c>
      <c r="S412" s="1739">
        <v>690</v>
      </c>
      <c r="T412" s="1739">
        <v>0</v>
      </c>
      <c r="U412" s="1739">
        <v>0</v>
      </c>
      <c r="V412" s="1739">
        <f t="shared" si="78"/>
        <v>0</v>
      </c>
      <c r="W412" s="1739">
        <v>0</v>
      </c>
      <c r="X412" s="1739">
        <v>0</v>
      </c>
      <c r="Y412" s="1739">
        <v>0</v>
      </c>
      <c r="Z412" s="1659" t="s">
        <v>1757</v>
      </c>
      <c r="AA412" s="1659" t="s">
        <v>1809</v>
      </c>
      <c r="AB412" s="1597"/>
      <c r="AC412" s="1597"/>
      <c r="AD412" s="1597"/>
      <c r="AE412" s="1597"/>
      <c r="AF412" s="1598"/>
      <c r="AG412" s="1576">
        <f t="shared" si="79"/>
        <v>0</v>
      </c>
      <c r="AH412" s="1576"/>
    </row>
    <row r="413" spans="2:34" s="1457" customFormat="1" ht="35.5" customHeight="1">
      <c r="B413" s="1243"/>
      <c r="C413" s="1169" t="s">
        <v>2613</v>
      </c>
      <c r="D413" s="1169" t="s">
        <v>2614</v>
      </c>
      <c r="E413" s="1699">
        <v>12</v>
      </c>
      <c r="F413" s="1739">
        <v>730</v>
      </c>
      <c r="G413" s="1739">
        <f t="shared" si="76"/>
        <v>730</v>
      </c>
      <c r="H413" s="1739">
        <v>730</v>
      </c>
      <c r="I413" s="1739">
        <v>0</v>
      </c>
      <c r="J413" s="1739">
        <v>0</v>
      </c>
      <c r="K413" s="1699"/>
      <c r="L413" s="1659"/>
      <c r="M413" s="1656">
        <v>25119</v>
      </c>
      <c r="N413" s="1656">
        <v>25119</v>
      </c>
      <c r="O413" s="1659" t="s">
        <v>2615</v>
      </c>
      <c r="P413" s="1656">
        <v>39678</v>
      </c>
      <c r="Q413" s="1659" t="s">
        <v>2474</v>
      </c>
      <c r="R413" s="1739">
        <f t="shared" si="77"/>
        <v>730</v>
      </c>
      <c r="S413" s="1739">
        <v>730</v>
      </c>
      <c r="T413" s="1739">
        <v>0</v>
      </c>
      <c r="U413" s="1739">
        <v>0</v>
      </c>
      <c r="V413" s="1739">
        <f t="shared" si="78"/>
        <v>0</v>
      </c>
      <c r="W413" s="1739">
        <v>0</v>
      </c>
      <c r="X413" s="1739">
        <v>0</v>
      </c>
      <c r="Y413" s="1739">
        <v>0</v>
      </c>
      <c r="Z413" s="1659" t="s">
        <v>1757</v>
      </c>
      <c r="AA413" s="1659" t="s">
        <v>1809</v>
      </c>
      <c r="AB413" s="1597"/>
      <c r="AC413" s="1597"/>
      <c r="AD413" s="1597"/>
      <c r="AE413" s="1597"/>
      <c r="AF413" s="1598"/>
      <c r="AG413" s="1576">
        <f t="shared" si="79"/>
        <v>0</v>
      </c>
      <c r="AH413" s="1576"/>
    </row>
    <row r="414" spans="2:34" s="1457" customFormat="1" ht="35.5" customHeight="1">
      <c r="B414" s="1243"/>
      <c r="C414" s="1169" t="s">
        <v>2616</v>
      </c>
      <c r="D414" s="1169" t="s">
        <v>2617</v>
      </c>
      <c r="E414" s="1699">
        <v>15</v>
      </c>
      <c r="F414" s="1739">
        <v>770</v>
      </c>
      <c r="G414" s="1739">
        <f t="shared" si="76"/>
        <v>770</v>
      </c>
      <c r="H414" s="1739">
        <v>770</v>
      </c>
      <c r="I414" s="1739">
        <v>0</v>
      </c>
      <c r="J414" s="1739">
        <v>0</v>
      </c>
      <c r="K414" s="1699"/>
      <c r="L414" s="1659"/>
      <c r="M414" s="1656">
        <v>17078</v>
      </c>
      <c r="N414" s="1656">
        <v>22469</v>
      </c>
      <c r="O414" s="1659" t="s">
        <v>2520</v>
      </c>
      <c r="P414" s="1656">
        <v>39678</v>
      </c>
      <c r="Q414" s="1659" t="s">
        <v>2474</v>
      </c>
      <c r="R414" s="1739">
        <f t="shared" si="77"/>
        <v>770</v>
      </c>
      <c r="S414" s="1739">
        <v>770</v>
      </c>
      <c r="T414" s="1739">
        <v>0</v>
      </c>
      <c r="U414" s="1739">
        <v>0</v>
      </c>
      <c r="V414" s="1739">
        <f t="shared" si="78"/>
        <v>0</v>
      </c>
      <c r="W414" s="1739">
        <v>0</v>
      </c>
      <c r="X414" s="1739">
        <v>0</v>
      </c>
      <c r="Y414" s="1739">
        <v>0</v>
      </c>
      <c r="Z414" s="1659" t="s">
        <v>1757</v>
      </c>
      <c r="AA414" s="1659" t="s">
        <v>1809</v>
      </c>
      <c r="AB414" s="1597"/>
      <c r="AC414" s="1597"/>
      <c r="AD414" s="1597"/>
      <c r="AE414" s="1597"/>
      <c r="AF414" s="1598"/>
      <c r="AG414" s="1576">
        <f t="shared" si="79"/>
        <v>0</v>
      </c>
      <c r="AH414" s="1576"/>
    </row>
    <row r="415" spans="2:34" s="1457" customFormat="1" ht="35.5" customHeight="1">
      <c r="B415" s="1243"/>
      <c r="C415" s="1169" t="s">
        <v>2618</v>
      </c>
      <c r="D415" s="1169" t="s">
        <v>2619</v>
      </c>
      <c r="E415" s="1699">
        <v>12</v>
      </c>
      <c r="F415" s="1739">
        <v>280</v>
      </c>
      <c r="G415" s="1739">
        <f t="shared" si="76"/>
        <v>280</v>
      </c>
      <c r="H415" s="1739">
        <v>280</v>
      </c>
      <c r="I415" s="1739">
        <v>0</v>
      </c>
      <c r="J415" s="1739">
        <v>0</v>
      </c>
      <c r="K415" s="1699"/>
      <c r="L415" s="1659"/>
      <c r="M415" s="1656">
        <v>26310</v>
      </c>
      <c r="N415" s="1656">
        <v>29964</v>
      </c>
      <c r="O415" s="1659" t="s">
        <v>2620</v>
      </c>
      <c r="P415" s="1656">
        <v>39678</v>
      </c>
      <c r="Q415" s="1659" t="s">
        <v>2474</v>
      </c>
      <c r="R415" s="1739">
        <f t="shared" si="77"/>
        <v>280</v>
      </c>
      <c r="S415" s="1739">
        <v>280</v>
      </c>
      <c r="T415" s="1739">
        <v>0</v>
      </c>
      <c r="U415" s="1739">
        <v>0</v>
      </c>
      <c r="V415" s="1739">
        <f t="shared" si="78"/>
        <v>0</v>
      </c>
      <c r="W415" s="1739">
        <v>0</v>
      </c>
      <c r="X415" s="1739">
        <v>0</v>
      </c>
      <c r="Y415" s="1739">
        <v>0</v>
      </c>
      <c r="Z415" s="1659" t="s">
        <v>1757</v>
      </c>
      <c r="AA415" s="1659" t="s">
        <v>1809</v>
      </c>
      <c r="AB415" s="1597"/>
      <c r="AC415" s="1597"/>
      <c r="AD415" s="1597"/>
      <c r="AE415" s="1597"/>
      <c r="AF415" s="1598"/>
      <c r="AG415" s="1576">
        <f t="shared" si="79"/>
        <v>0</v>
      </c>
      <c r="AH415" s="1576"/>
    </row>
    <row r="416" spans="2:34" s="1457" customFormat="1" ht="35.5" customHeight="1">
      <c r="B416" s="1243"/>
      <c r="C416" s="1169" t="s">
        <v>2621</v>
      </c>
      <c r="D416" s="1169" t="s">
        <v>2622</v>
      </c>
      <c r="E416" s="1699">
        <v>12</v>
      </c>
      <c r="F416" s="1739">
        <v>1080</v>
      </c>
      <c r="G416" s="1739">
        <f t="shared" si="76"/>
        <v>1080</v>
      </c>
      <c r="H416" s="1739">
        <v>1030</v>
      </c>
      <c r="I416" s="1739">
        <v>0</v>
      </c>
      <c r="J416" s="1739">
        <v>50</v>
      </c>
      <c r="K416" s="1699"/>
      <c r="L416" s="1659"/>
      <c r="M416" s="1656">
        <v>26310</v>
      </c>
      <c r="N416" s="1656">
        <v>34327</v>
      </c>
      <c r="O416" s="1659" t="s">
        <v>2623</v>
      </c>
      <c r="P416" s="1656">
        <v>39678</v>
      </c>
      <c r="Q416" s="1659" t="s">
        <v>2474</v>
      </c>
      <c r="R416" s="1739">
        <f t="shared" si="77"/>
        <v>1080</v>
      </c>
      <c r="S416" s="1739">
        <v>1030</v>
      </c>
      <c r="T416" s="1739">
        <v>0</v>
      </c>
      <c r="U416" s="1739">
        <v>50</v>
      </c>
      <c r="V416" s="1739">
        <f t="shared" si="78"/>
        <v>0</v>
      </c>
      <c r="W416" s="1739">
        <v>0</v>
      </c>
      <c r="X416" s="1739">
        <v>0</v>
      </c>
      <c r="Y416" s="1739">
        <v>0</v>
      </c>
      <c r="Z416" s="1659" t="s">
        <v>1757</v>
      </c>
      <c r="AA416" s="1659" t="s">
        <v>1809</v>
      </c>
      <c r="AB416" s="1597"/>
      <c r="AC416" s="1597"/>
      <c r="AD416" s="1597"/>
      <c r="AE416" s="1597"/>
      <c r="AF416" s="1598"/>
      <c r="AG416" s="1576">
        <f t="shared" si="79"/>
        <v>0</v>
      </c>
      <c r="AH416" s="1576"/>
    </row>
    <row r="417" spans="2:34" s="1457" customFormat="1" ht="35.5" customHeight="1">
      <c r="B417" s="1243"/>
      <c r="C417" s="1169" t="s">
        <v>2624</v>
      </c>
      <c r="D417" s="1169" t="s">
        <v>2625</v>
      </c>
      <c r="E417" s="1699">
        <v>15</v>
      </c>
      <c r="F417" s="1739">
        <v>440</v>
      </c>
      <c r="G417" s="1739">
        <f t="shared" si="76"/>
        <v>440</v>
      </c>
      <c r="H417" s="1739">
        <v>440</v>
      </c>
      <c r="I417" s="1739">
        <v>0</v>
      </c>
      <c r="J417" s="1739">
        <v>0</v>
      </c>
      <c r="K417" s="1699"/>
      <c r="L417" s="1659"/>
      <c r="M417" s="1656">
        <v>26310</v>
      </c>
      <c r="N417" s="1656">
        <v>26310</v>
      </c>
      <c r="O417" s="1659" t="s">
        <v>2620</v>
      </c>
      <c r="P417" s="1656">
        <v>39678</v>
      </c>
      <c r="Q417" s="1659" t="s">
        <v>2474</v>
      </c>
      <c r="R417" s="1739">
        <f t="shared" si="77"/>
        <v>440</v>
      </c>
      <c r="S417" s="1739">
        <v>440</v>
      </c>
      <c r="T417" s="1739">
        <v>0</v>
      </c>
      <c r="U417" s="1739">
        <v>0</v>
      </c>
      <c r="V417" s="1739">
        <f t="shared" si="78"/>
        <v>0</v>
      </c>
      <c r="W417" s="1739">
        <v>0</v>
      </c>
      <c r="X417" s="1739">
        <v>0</v>
      </c>
      <c r="Y417" s="1739">
        <v>0</v>
      </c>
      <c r="Z417" s="1659" t="s">
        <v>1757</v>
      </c>
      <c r="AA417" s="1659" t="s">
        <v>1809</v>
      </c>
      <c r="AB417" s="1597"/>
      <c r="AC417" s="1597"/>
      <c r="AD417" s="1597"/>
      <c r="AE417" s="1597"/>
      <c r="AF417" s="1598"/>
      <c r="AG417" s="1576">
        <f t="shared" si="79"/>
        <v>0</v>
      </c>
      <c r="AH417" s="1576"/>
    </row>
    <row r="418" spans="2:34" s="1457" customFormat="1" ht="35.5" customHeight="1">
      <c r="B418" s="1243"/>
      <c r="C418" s="1169" t="s">
        <v>2447</v>
      </c>
      <c r="D418" s="1169" t="s">
        <v>2626</v>
      </c>
      <c r="E418" s="1699">
        <v>12</v>
      </c>
      <c r="F418" s="1739">
        <v>1040</v>
      </c>
      <c r="G418" s="1739">
        <f t="shared" ref="G418:G481" si="80">SUM(H418:J418)</f>
        <v>1040</v>
      </c>
      <c r="H418" s="1739">
        <v>1040</v>
      </c>
      <c r="I418" s="1739">
        <v>0</v>
      </c>
      <c r="J418" s="1739">
        <v>0</v>
      </c>
      <c r="K418" s="1796">
        <v>2800</v>
      </c>
      <c r="L418" s="1659" t="s">
        <v>2627</v>
      </c>
      <c r="M418" s="1656">
        <v>24399</v>
      </c>
      <c r="N418" s="1656">
        <v>39619</v>
      </c>
      <c r="O418" s="1659" t="s">
        <v>2628</v>
      </c>
      <c r="P418" s="1656">
        <v>39619</v>
      </c>
      <c r="Q418" s="1659" t="s">
        <v>2628</v>
      </c>
      <c r="R418" s="1739">
        <f t="shared" ref="R418:R481" si="81">SUM(S418:U418)</f>
        <v>1040</v>
      </c>
      <c r="S418" s="1739">
        <v>1040</v>
      </c>
      <c r="T418" s="1739">
        <v>0</v>
      </c>
      <c r="U418" s="1739">
        <v>0</v>
      </c>
      <c r="V418" s="1739">
        <f t="shared" ref="V418:V481" si="82">SUM(W418:Y418)</f>
        <v>0</v>
      </c>
      <c r="W418" s="1739">
        <v>0</v>
      </c>
      <c r="X418" s="1739">
        <v>0</v>
      </c>
      <c r="Y418" s="1739">
        <v>0</v>
      </c>
      <c r="Z418" s="1659" t="s">
        <v>1757</v>
      </c>
      <c r="AA418" s="1659" t="s">
        <v>1809</v>
      </c>
      <c r="AB418" s="1597"/>
      <c r="AC418" s="1597"/>
      <c r="AD418" s="1597"/>
      <c r="AE418" s="1597"/>
      <c r="AF418" s="1598"/>
      <c r="AG418" s="1576">
        <f t="shared" si="79"/>
        <v>0</v>
      </c>
      <c r="AH418" s="1576"/>
    </row>
    <row r="419" spans="2:34" s="1457" customFormat="1" ht="35.5" customHeight="1">
      <c r="B419" s="1243"/>
      <c r="C419" s="1169" t="s">
        <v>2629</v>
      </c>
      <c r="D419" s="1169" t="s">
        <v>2630</v>
      </c>
      <c r="E419" s="1699">
        <v>12</v>
      </c>
      <c r="F419" s="1739">
        <v>1180</v>
      </c>
      <c r="G419" s="1739">
        <f t="shared" si="80"/>
        <v>1180</v>
      </c>
      <c r="H419" s="1739">
        <v>1180</v>
      </c>
      <c r="I419" s="1739">
        <v>0</v>
      </c>
      <c r="J419" s="1739">
        <v>0</v>
      </c>
      <c r="K419" s="1699"/>
      <c r="L419" s="1659"/>
      <c r="M419" s="1656">
        <v>24399</v>
      </c>
      <c r="N419" s="1656">
        <v>24399</v>
      </c>
      <c r="O419" s="1659" t="s">
        <v>2631</v>
      </c>
      <c r="P419" s="1656">
        <v>39678</v>
      </c>
      <c r="Q419" s="1659" t="s">
        <v>2474</v>
      </c>
      <c r="R419" s="1739">
        <f t="shared" si="81"/>
        <v>940</v>
      </c>
      <c r="S419" s="1739">
        <v>940</v>
      </c>
      <c r="T419" s="1739">
        <v>0</v>
      </c>
      <c r="U419" s="1739">
        <v>0</v>
      </c>
      <c r="V419" s="1739">
        <f t="shared" si="82"/>
        <v>0</v>
      </c>
      <c r="W419" s="1739">
        <v>0</v>
      </c>
      <c r="X419" s="1739">
        <v>0</v>
      </c>
      <c r="Y419" s="1739">
        <v>0</v>
      </c>
      <c r="Z419" s="1659" t="s">
        <v>1757</v>
      </c>
      <c r="AA419" s="1659" t="s">
        <v>1809</v>
      </c>
      <c r="AB419" s="1597"/>
      <c r="AC419" s="1597"/>
      <c r="AD419" s="1597"/>
      <c r="AE419" s="1597"/>
      <c r="AF419" s="1598"/>
      <c r="AG419" s="1576" t="str">
        <f t="shared" si="79"/>
        <v/>
      </c>
      <c r="AH419" s="1576"/>
    </row>
    <row r="420" spans="2:34" s="1457" customFormat="1" ht="35.5" customHeight="1">
      <c r="B420" s="1243"/>
      <c r="C420" s="1169" t="s">
        <v>2632</v>
      </c>
      <c r="D420" s="1169" t="s">
        <v>2633</v>
      </c>
      <c r="E420" s="1699">
        <v>12</v>
      </c>
      <c r="F420" s="1739">
        <v>860</v>
      </c>
      <c r="G420" s="1739">
        <f t="shared" si="80"/>
        <v>860</v>
      </c>
      <c r="H420" s="1739">
        <v>860</v>
      </c>
      <c r="I420" s="1739">
        <v>0</v>
      </c>
      <c r="J420" s="1739">
        <v>0</v>
      </c>
      <c r="K420" s="1699"/>
      <c r="L420" s="1659"/>
      <c r="M420" s="1656">
        <v>24399</v>
      </c>
      <c r="N420" s="1656">
        <v>25653</v>
      </c>
      <c r="O420" s="1659" t="s">
        <v>1865</v>
      </c>
      <c r="P420" s="1656">
        <v>39678</v>
      </c>
      <c r="Q420" s="1659" t="s">
        <v>2474</v>
      </c>
      <c r="R420" s="1739">
        <f t="shared" si="81"/>
        <v>860</v>
      </c>
      <c r="S420" s="1739">
        <v>860</v>
      </c>
      <c r="T420" s="1739">
        <v>0</v>
      </c>
      <c r="U420" s="1739">
        <v>0</v>
      </c>
      <c r="V420" s="1739">
        <f t="shared" si="82"/>
        <v>0</v>
      </c>
      <c r="W420" s="1739">
        <v>0</v>
      </c>
      <c r="X420" s="1739">
        <v>0</v>
      </c>
      <c r="Y420" s="1739">
        <v>0</v>
      </c>
      <c r="Z420" s="1659" t="s">
        <v>1757</v>
      </c>
      <c r="AA420" s="1659" t="s">
        <v>1809</v>
      </c>
      <c r="AB420" s="1597"/>
      <c r="AC420" s="1597"/>
      <c r="AD420" s="1597"/>
      <c r="AE420" s="1597"/>
      <c r="AF420" s="1598"/>
      <c r="AG420" s="1576">
        <f t="shared" si="79"/>
        <v>0</v>
      </c>
      <c r="AH420" s="1576"/>
    </row>
    <row r="421" spans="2:34" s="1457" customFormat="1" ht="35.5" customHeight="1">
      <c r="B421" s="1243"/>
      <c r="C421" s="1169" t="s">
        <v>2634</v>
      </c>
      <c r="D421" s="1169" t="s">
        <v>2635</v>
      </c>
      <c r="E421" s="1699">
        <v>12</v>
      </c>
      <c r="F421" s="1739">
        <v>2080</v>
      </c>
      <c r="G421" s="1739">
        <f t="shared" si="80"/>
        <v>2080</v>
      </c>
      <c r="H421" s="1739">
        <v>2080</v>
      </c>
      <c r="I421" s="1739">
        <v>0</v>
      </c>
      <c r="J421" s="1739">
        <v>0</v>
      </c>
      <c r="K421" s="1699"/>
      <c r="L421" s="1659"/>
      <c r="M421" s="1656">
        <v>24399</v>
      </c>
      <c r="N421" s="1656">
        <v>32503</v>
      </c>
      <c r="O421" s="1659" t="s">
        <v>2636</v>
      </c>
      <c r="P421" s="1656">
        <v>39678</v>
      </c>
      <c r="Q421" s="1659" t="s">
        <v>2474</v>
      </c>
      <c r="R421" s="1739">
        <f t="shared" si="81"/>
        <v>2080</v>
      </c>
      <c r="S421" s="1739">
        <v>2080</v>
      </c>
      <c r="T421" s="1739">
        <v>0</v>
      </c>
      <c r="U421" s="1739">
        <v>0</v>
      </c>
      <c r="V421" s="1739">
        <f t="shared" si="82"/>
        <v>0</v>
      </c>
      <c r="W421" s="1739">
        <v>0</v>
      </c>
      <c r="X421" s="1739">
        <v>0</v>
      </c>
      <c r="Y421" s="1739">
        <v>0</v>
      </c>
      <c r="Z421" s="1659" t="s">
        <v>1757</v>
      </c>
      <c r="AA421" s="1659" t="s">
        <v>1809</v>
      </c>
      <c r="AB421" s="1597"/>
      <c r="AC421" s="1597"/>
      <c r="AD421" s="1597"/>
      <c r="AE421" s="1597"/>
      <c r="AF421" s="1598"/>
      <c r="AG421" s="1576">
        <f t="shared" si="79"/>
        <v>0</v>
      </c>
      <c r="AH421" s="1576"/>
    </row>
    <row r="422" spans="2:34" s="1457" customFormat="1" ht="35.5" customHeight="1">
      <c r="B422" s="1243"/>
      <c r="C422" s="1169" t="s">
        <v>2454</v>
      </c>
      <c r="D422" s="1169" t="s">
        <v>2637</v>
      </c>
      <c r="E422" s="1699">
        <v>20</v>
      </c>
      <c r="F422" s="1739">
        <v>4460</v>
      </c>
      <c r="G422" s="1739">
        <f t="shared" si="80"/>
        <v>4460</v>
      </c>
      <c r="H422" s="1739">
        <v>4460</v>
      </c>
      <c r="I422" s="1739">
        <v>0</v>
      </c>
      <c r="J422" s="1739">
        <v>0</v>
      </c>
      <c r="K422" s="1739"/>
      <c r="L422" s="1681"/>
      <c r="M422" s="1791">
        <v>22469</v>
      </c>
      <c r="N422" s="1656">
        <v>34180</v>
      </c>
      <c r="O422" s="1681" t="s">
        <v>2638</v>
      </c>
      <c r="P422" s="1656">
        <v>39678</v>
      </c>
      <c r="Q422" s="1659" t="s">
        <v>2474</v>
      </c>
      <c r="R422" s="1739">
        <f t="shared" si="81"/>
        <v>4460</v>
      </c>
      <c r="S422" s="1739">
        <v>4460</v>
      </c>
      <c r="T422" s="1739">
        <v>0</v>
      </c>
      <c r="U422" s="1739">
        <v>0</v>
      </c>
      <c r="V422" s="1739">
        <f t="shared" si="82"/>
        <v>0</v>
      </c>
      <c r="W422" s="1739">
        <v>0</v>
      </c>
      <c r="X422" s="1739">
        <v>0</v>
      </c>
      <c r="Y422" s="1739">
        <v>0</v>
      </c>
      <c r="Z422" s="1681" t="s">
        <v>1791</v>
      </c>
      <c r="AA422" s="1659" t="s">
        <v>1809</v>
      </c>
      <c r="AB422" s="1597"/>
      <c r="AC422" s="1597"/>
      <c r="AD422" s="1597"/>
      <c r="AE422" s="1597"/>
      <c r="AF422" s="1598"/>
      <c r="AG422" s="1576">
        <f t="shared" si="79"/>
        <v>0</v>
      </c>
      <c r="AH422" s="1576"/>
    </row>
    <row r="423" spans="2:34" s="1457" customFormat="1" ht="35.5" customHeight="1">
      <c r="B423" s="1243"/>
      <c r="C423" s="1169" t="s">
        <v>2639</v>
      </c>
      <c r="D423" s="1169" t="s">
        <v>2640</v>
      </c>
      <c r="E423" s="1699">
        <v>15</v>
      </c>
      <c r="F423" s="1739">
        <v>4090</v>
      </c>
      <c r="G423" s="1739">
        <f t="shared" si="80"/>
        <v>4090</v>
      </c>
      <c r="H423" s="1739">
        <v>4090</v>
      </c>
      <c r="I423" s="1739">
        <v>0</v>
      </c>
      <c r="J423" s="1739">
        <v>0</v>
      </c>
      <c r="K423" s="1739"/>
      <c r="L423" s="1681"/>
      <c r="M423" s="1791">
        <v>22469</v>
      </c>
      <c r="N423" s="1656">
        <v>27352</v>
      </c>
      <c r="O423" s="1681" t="s">
        <v>2641</v>
      </c>
      <c r="P423" s="1656">
        <v>43914</v>
      </c>
      <c r="Q423" s="1659" t="s">
        <v>2572</v>
      </c>
      <c r="R423" s="1739">
        <f t="shared" si="81"/>
        <v>4090</v>
      </c>
      <c r="S423" s="1739">
        <v>4090</v>
      </c>
      <c r="T423" s="1739">
        <v>0</v>
      </c>
      <c r="U423" s="1739">
        <v>0</v>
      </c>
      <c r="V423" s="1739">
        <f t="shared" si="82"/>
        <v>0</v>
      </c>
      <c r="W423" s="1739">
        <v>0</v>
      </c>
      <c r="X423" s="1739">
        <v>0</v>
      </c>
      <c r="Y423" s="1739">
        <v>0</v>
      </c>
      <c r="Z423" s="1681" t="s">
        <v>1757</v>
      </c>
      <c r="AA423" s="1659">
        <v>2</v>
      </c>
      <c r="AB423" s="1597"/>
      <c r="AC423" s="1597"/>
      <c r="AD423" s="1597"/>
      <c r="AE423" s="1597"/>
      <c r="AF423" s="1598"/>
      <c r="AG423" s="1576">
        <f t="shared" si="79"/>
        <v>0</v>
      </c>
      <c r="AH423" s="1576"/>
    </row>
    <row r="424" spans="2:34" s="1457" customFormat="1" ht="35.25" customHeight="1">
      <c r="B424" s="1243"/>
      <c r="C424" s="1169" t="s">
        <v>2642</v>
      </c>
      <c r="D424" s="1169" t="s">
        <v>2643</v>
      </c>
      <c r="E424" s="1699">
        <v>15</v>
      </c>
      <c r="F424" s="1739">
        <v>770</v>
      </c>
      <c r="G424" s="1739">
        <f t="shared" si="80"/>
        <v>770</v>
      </c>
      <c r="H424" s="1739">
        <v>770</v>
      </c>
      <c r="I424" s="1739">
        <v>0</v>
      </c>
      <c r="J424" s="1739">
        <v>0</v>
      </c>
      <c r="K424" s="1739"/>
      <c r="L424" s="1681"/>
      <c r="M424" s="1791">
        <v>22469</v>
      </c>
      <c r="N424" s="1656">
        <v>27352</v>
      </c>
      <c r="O424" s="1681" t="s">
        <v>2641</v>
      </c>
      <c r="P424" s="1656">
        <v>39678</v>
      </c>
      <c r="Q424" s="1659" t="s">
        <v>2474</v>
      </c>
      <c r="R424" s="1739">
        <f t="shared" si="81"/>
        <v>770</v>
      </c>
      <c r="S424" s="1739">
        <v>770</v>
      </c>
      <c r="T424" s="1739">
        <v>0</v>
      </c>
      <c r="U424" s="1739">
        <v>0</v>
      </c>
      <c r="V424" s="1739">
        <f t="shared" si="82"/>
        <v>0</v>
      </c>
      <c r="W424" s="1739">
        <v>0</v>
      </c>
      <c r="X424" s="1739">
        <v>0</v>
      </c>
      <c r="Y424" s="1739">
        <v>0</v>
      </c>
      <c r="Z424" s="1681" t="s">
        <v>1757</v>
      </c>
      <c r="AA424" s="1659" t="s">
        <v>1809</v>
      </c>
      <c r="AB424" s="1597"/>
      <c r="AC424" s="1597"/>
      <c r="AD424" s="1597"/>
      <c r="AE424" s="1597"/>
      <c r="AF424" s="1598"/>
      <c r="AG424" s="1576">
        <f t="shared" si="79"/>
        <v>0</v>
      </c>
      <c r="AH424" s="1576"/>
    </row>
    <row r="425" spans="2:34" s="1457" customFormat="1" ht="35.5" customHeight="1">
      <c r="B425" s="1243"/>
      <c r="C425" s="1169" t="s">
        <v>2644</v>
      </c>
      <c r="D425" s="1169" t="s">
        <v>2622</v>
      </c>
      <c r="E425" s="1699">
        <v>12</v>
      </c>
      <c r="F425" s="1739">
        <v>810</v>
      </c>
      <c r="G425" s="1739">
        <f t="shared" si="80"/>
        <v>810</v>
      </c>
      <c r="H425" s="1739">
        <v>810</v>
      </c>
      <c r="I425" s="1739">
        <v>0</v>
      </c>
      <c r="J425" s="1739">
        <v>0</v>
      </c>
      <c r="K425" s="1739">
        <v>2800</v>
      </c>
      <c r="L425" s="1681" t="s">
        <v>2645</v>
      </c>
      <c r="M425" s="1791">
        <v>22469</v>
      </c>
      <c r="N425" s="1656">
        <v>34327</v>
      </c>
      <c r="O425" s="1681" t="s">
        <v>2646</v>
      </c>
      <c r="P425" s="1656">
        <v>39678</v>
      </c>
      <c r="Q425" s="1659" t="s">
        <v>2474</v>
      </c>
      <c r="R425" s="1739">
        <f t="shared" si="81"/>
        <v>810</v>
      </c>
      <c r="S425" s="1739">
        <v>810</v>
      </c>
      <c r="T425" s="1739">
        <v>0</v>
      </c>
      <c r="U425" s="1739">
        <v>0</v>
      </c>
      <c r="V425" s="1739">
        <f t="shared" si="82"/>
        <v>0</v>
      </c>
      <c r="W425" s="1739">
        <v>0</v>
      </c>
      <c r="X425" s="1739">
        <v>0</v>
      </c>
      <c r="Y425" s="1739">
        <v>0</v>
      </c>
      <c r="Z425" s="1681" t="s">
        <v>1757</v>
      </c>
      <c r="AA425" s="1659" t="s">
        <v>1809</v>
      </c>
      <c r="AB425" s="1597"/>
      <c r="AC425" s="1597"/>
      <c r="AD425" s="1597"/>
      <c r="AE425" s="1597"/>
      <c r="AF425" s="1598"/>
      <c r="AG425" s="1576">
        <f t="shared" si="79"/>
        <v>0</v>
      </c>
      <c r="AH425" s="1576"/>
    </row>
    <row r="426" spans="2:34" s="1457" customFormat="1" ht="35.5" customHeight="1">
      <c r="B426" s="1243"/>
      <c r="C426" s="1169" t="s">
        <v>2368</v>
      </c>
      <c r="D426" s="1169" t="s">
        <v>2647</v>
      </c>
      <c r="E426" s="1699">
        <v>12</v>
      </c>
      <c r="F426" s="1739">
        <v>2270</v>
      </c>
      <c r="G426" s="1739">
        <f t="shared" si="80"/>
        <v>2270</v>
      </c>
      <c r="H426" s="1739">
        <v>0</v>
      </c>
      <c r="I426" s="1739">
        <v>0</v>
      </c>
      <c r="J426" s="1739">
        <v>2270</v>
      </c>
      <c r="K426" s="1739"/>
      <c r="L426" s="1681"/>
      <c r="M426" s="1791">
        <v>22469</v>
      </c>
      <c r="N426" s="1656">
        <v>44666</v>
      </c>
      <c r="O426" s="1659" t="s">
        <v>2490</v>
      </c>
      <c r="P426" s="1656">
        <v>39678</v>
      </c>
      <c r="Q426" s="1659" t="s">
        <v>2474</v>
      </c>
      <c r="R426" s="1739">
        <f t="shared" si="81"/>
        <v>2230</v>
      </c>
      <c r="S426" s="1739">
        <v>0</v>
      </c>
      <c r="T426" s="1739">
        <v>0</v>
      </c>
      <c r="U426" s="1739">
        <v>2230</v>
      </c>
      <c r="V426" s="1739">
        <f t="shared" si="82"/>
        <v>0</v>
      </c>
      <c r="W426" s="1739">
        <v>0</v>
      </c>
      <c r="X426" s="1739">
        <v>0</v>
      </c>
      <c r="Y426" s="1739">
        <v>0</v>
      </c>
      <c r="Z426" s="1681" t="s">
        <v>1757</v>
      </c>
      <c r="AA426" s="1659">
        <v>2</v>
      </c>
      <c r="AB426" s="1597"/>
      <c r="AC426" s="1597"/>
      <c r="AD426" s="1597"/>
      <c r="AE426" s="1597"/>
      <c r="AF426" s="1598"/>
      <c r="AG426" s="1576" t="str">
        <f t="shared" si="79"/>
        <v/>
      </c>
      <c r="AH426" s="1576"/>
    </row>
    <row r="427" spans="2:34" s="1457" customFormat="1" ht="35.5" customHeight="1">
      <c r="B427" s="1243"/>
      <c r="C427" s="1169" t="s">
        <v>2372</v>
      </c>
      <c r="D427" s="1169" t="s">
        <v>2648</v>
      </c>
      <c r="E427" s="1699">
        <v>12</v>
      </c>
      <c r="F427" s="1739">
        <v>700</v>
      </c>
      <c r="G427" s="1739">
        <f t="shared" si="80"/>
        <v>700</v>
      </c>
      <c r="H427" s="1739">
        <v>700</v>
      </c>
      <c r="I427" s="1739">
        <v>0</v>
      </c>
      <c r="J427" s="1739">
        <v>0</v>
      </c>
      <c r="K427" s="1739"/>
      <c r="L427" s="1681"/>
      <c r="M427" s="1656">
        <v>26308</v>
      </c>
      <c r="N427" s="1656">
        <v>26308</v>
      </c>
      <c r="O427" s="1681" t="s">
        <v>2649</v>
      </c>
      <c r="P427" s="1656">
        <v>39678</v>
      </c>
      <c r="Q427" s="1659" t="s">
        <v>2474</v>
      </c>
      <c r="R427" s="1739">
        <f t="shared" si="81"/>
        <v>700</v>
      </c>
      <c r="S427" s="1739">
        <v>700</v>
      </c>
      <c r="T427" s="1739">
        <v>0</v>
      </c>
      <c r="U427" s="1739">
        <v>0</v>
      </c>
      <c r="V427" s="1739">
        <f t="shared" si="82"/>
        <v>0</v>
      </c>
      <c r="W427" s="1739">
        <v>0</v>
      </c>
      <c r="X427" s="1739">
        <v>0</v>
      </c>
      <c r="Y427" s="1739">
        <v>0</v>
      </c>
      <c r="Z427" s="1681" t="s">
        <v>1791</v>
      </c>
      <c r="AA427" s="1659" t="s">
        <v>1809</v>
      </c>
      <c r="AB427" s="1597"/>
      <c r="AC427" s="1597"/>
      <c r="AD427" s="1597"/>
      <c r="AE427" s="1597"/>
      <c r="AF427" s="1598"/>
      <c r="AG427" s="1576">
        <f t="shared" si="79"/>
        <v>0</v>
      </c>
      <c r="AH427" s="1576"/>
    </row>
    <row r="428" spans="2:34" s="1457" customFormat="1" ht="35.5" customHeight="1">
      <c r="B428" s="1243"/>
      <c r="C428" s="1169" t="s">
        <v>2374</v>
      </c>
      <c r="D428" s="1169" t="s">
        <v>2650</v>
      </c>
      <c r="E428" s="1699">
        <v>12</v>
      </c>
      <c r="F428" s="1739">
        <v>500</v>
      </c>
      <c r="G428" s="1739">
        <f t="shared" si="80"/>
        <v>500</v>
      </c>
      <c r="H428" s="1739">
        <v>500</v>
      </c>
      <c r="I428" s="1739">
        <v>0</v>
      </c>
      <c r="J428" s="1739">
        <v>0</v>
      </c>
      <c r="K428" s="1739"/>
      <c r="L428" s="1681"/>
      <c r="M428" s="1791">
        <v>26966</v>
      </c>
      <c r="N428" s="1791">
        <v>26966</v>
      </c>
      <c r="O428" s="1681" t="s">
        <v>2651</v>
      </c>
      <c r="P428" s="1656">
        <v>39678</v>
      </c>
      <c r="Q428" s="1659" t="s">
        <v>2474</v>
      </c>
      <c r="R428" s="1739">
        <f t="shared" si="81"/>
        <v>500</v>
      </c>
      <c r="S428" s="1739">
        <v>500</v>
      </c>
      <c r="T428" s="1739">
        <v>0</v>
      </c>
      <c r="U428" s="1739">
        <v>0</v>
      </c>
      <c r="V428" s="1739">
        <f t="shared" si="82"/>
        <v>0</v>
      </c>
      <c r="W428" s="1739">
        <v>0</v>
      </c>
      <c r="X428" s="1739">
        <v>0</v>
      </c>
      <c r="Y428" s="1739">
        <v>0</v>
      </c>
      <c r="Z428" s="1681" t="s">
        <v>1757</v>
      </c>
      <c r="AA428" s="1659" t="s">
        <v>1809</v>
      </c>
      <c r="AB428" s="1597"/>
      <c r="AC428" s="1597"/>
      <c r="AD428" s="1597"/>
      <c r="AE428" s="1597"/>
      <c r="AF428" s="1598"/>
      <c r="AG428" s="1576">
        <f t="shared" si="79"/>
        <v>0</v>
      </c>
      <c r="AH428" s="1576"/>
    </row>
    <row r="429" spans="2:34" s="1457" customFormat="1" ht="35.5" customHeight="1">
      <c r="B429" s="1243"/>
      <c r="C429" s="1169" t="s">
        <v>2652</v>
      </c>
      <c r="D429" s="1169" t="s">
        <v>2653</v>
      </c>
      <c r="E429" s="1699">
        <v>8</v>
      </c>
      <c r="F429" s="1739">
        <v>1120</v>
      </c>
      <c r="G429" s="1739">
        <f t="shared" si="80"/>
        <v>1120</v>
      </c>
      <c r="H429" s="1739">
        <v>1120</v>
      </c>
      <c r="I429" s="1739">
        <v>0</v>
      </c>
      <c r="J429" s="1739">
        <v>0</v>
      </c>
      <c r="K429" s="1699"/>
      <c r="L429" s="1659"/>
      <c r="M429" s="1656">
        <v>26310</v>
      </c>
      <c r="N429" s="1656">
        <v>26310</v>
      </c>
      <c r="O429" s="1659" t="s">
        <v>2620</v>
      </c>
      <c r="P429" s="1656">
        <v>39678</v>
      </c>
      <c r="Q429" s="1659" t="s">
        <v>2474</v>
      </c>
      <c r="R429" s="1739">
        <f t="shared" si="81"/>
        <v>1120</v>
      </c>
      <c r="S429" s="1739">
        <v>1120</v>
      </c>
      <c r="T429" s="1739">
        <v>0</v>
      </c>
      <c r="U429" s="1739">
        <v>0</v>
      </c>
      <c r="V429" s="1739">
        <f t="shared" si="82"/>
        <v>0</v>
      </c>
      <c r="W429" s="1739">
        <v>0</v>
      </c>
      <c r="X429" s="1739">
        <v>0</v>
      </c>
      <c r="Y429" s="1739">
        <v>0</v>
      </c>
      <c r="Z429" s="1659" t="s">
        <v>1757</v>
      </c>
      <c r="AA429" s="1659" t="s">
        <v>1809</v>
      </c>
      <c r="AB429" s="1597"/>
      <c r="AC429" s="1597"/>
      <c r="AD429" s="1597"/>
      <c r="AE429" s="1597"/>
      <c r="AF429" s="1598"/>
      <c r="AG429" s="1576">
        <f t="shared" si="79"/>
        <v>0</v>
      </c>
      <c r="AH429" s="1576"/>
    </row>
    <row r="430" spans="2:34" s="1457" customFormat="1" ht="35.5" customHeight="1">
      <c r="B430" s="1243"/>
      <c r="C430" s="1169" t="s">
        <v>2654</v>
      </c>
      <c r="D430" s="1169" t="s">
        <v>2655</v>
      </c>
      <c r="E430" s="1699">
        <v>9</v>
      </c>
      <c r="F430" s="1739">
        <v>1940</v>
      </c>
      <c r="G430" s="1739">
        <f t="shared" si="80"/>
        <v>1940</v>
      </c>
      <c r="H430" s="1739">
        <v>1940</v>
      </c>
      <c r="I430" s="1739">
        <v>0</v>
      </c>
      <c r="J430" s="1739">
        <v>0</v>
      </c>
      <c r="K430" s="1699"/>
      <c r="L430" s="1659"/>
      <c r="M430" s="1656">
        <v>26207</v>
      </c>
      <c r="N430" s="1656">
        <v>26310</v>
      </c>
      <c r="O430" s="1659" t="s">
        <v>2620</v>
      </c>
      <c r="P430" s="1656">
        <v>39678</v>
      </c>
      <c r="Q430" s="1659" t="s">
        <v>2474</v>
      </c>
      <c r="R430" s="1739">
        <f t="shared" si="81"/>
        <v>1940</v>
      </c>
      <c r="S430" s="1739">
        <v>1940</v>
      </c>
      <c r="T430" s="1739">
        <v>0</v>
      </c>
      <c r="U430" s="1739">
        <v>0</v>
      </c>
      <c r="V430" s="1739">
        <f t="shared" si="82"/>
        <v>0</v>
      </c>
      <c r="W430" s="1739">
        <v>0</v>
      </c>
      <c r="X430" s="1739">
        <v>0</v>
      </c>
      <c r="Y430" s="1739">
        <v>0</v>
      </c>
      <c r="Z430" s="1659" t="s">
        <v>1757</v>
      </c>
      <c r="AA430" s="1659" t="s">
        <v>1809</v>
      </c>
      <c r="AB430" s="1597"/>
      <c r="AC430" s="1597"/>
      <c r="AD430" s="1597"/>
      <c r="AE430" s="1597"/>
      <c r="AF430" s="1598"/>
      <c r="AG430" s="1576">
        <f t="shared" si="79"/>
        <v>0</v>
      </c>
      <c r="AH430" s="1576"/>
    </row>
    <row r="431" spans="2:34" s="1457" customFormat="1" ht="35.5" customHeight="1">
      <c r="B431" s="1243"/>
      <c r="C431" s="1169" t="s">
        <v>2656</v>
      </c>
      <c r="D431" s="1169" t="s">
        <v>2657</v>
      </c>
      <c r="E431" s="1699">
        <v>11</v>
      </c>
      <c r="F431" s="1739">
        <v>3190</v>
      </c>
      <c r="G431" s="1739">
        <f t="shared" si="80"/>
        <v>3190</v>
      </c>
      <c r="H431" s="1739">
        <v>2790</v>
      </c>
      <c r="I431" s="1739">
        <v>400</v>
      </c>
      <c r="J431" s="1739">
        <v>0</v>
      </c>
      <c r="K431" s="1699"/>
      <c r="L431" s="1659"/>
      <c r="M431" s="1656">
        <v>20909</v>
      </c>
      <c r="N431" s="1656">
        <v>22469</v>
      </c>
      <c r="O431" s="1659" t="s">
        <v>2520</v>
      </c>
      <c r="P431" s="1656">
        <v>39678</v>
      </c>
      <c r="Q431" s="1659" t="s">
        <v>2474</v>
      </c>
      <c r="R431" s="1739">
        <f t="shared" si="81"/>
        <v>540</v>
      </c>
      <c r="S431" s="1739">
        <v>540</v>
      </c>
      <c r="T431" s="1739">
        <v>0</v>
      </c>
      <c r="U431" s="1739">
        <v>0</v>
      </c>
      <c r="V431" s="1739">
        <f t="shared" si="82"/>
        <v>270</v>
      </c>
      <c r="W431" s="1739">
        <v>270</v>
      </c>
      <c r="X431" s="1739">
        <v>0</v>
      </c>
      <c r="Y431" s="1739">
        <v>0</v>
      </c>
      <c r="Z431" s="1659" t="s">
        <v>1791</v>
      </c>
      <c r="AA431" s="1659" t="s">
        <v>1809</v>
      </c>
      <c r="AB431" s="1597"/>
      <c r="AC431" s="1597"/>
      <c r="AD431" s="1597"/>
      <c r="AE431" s="1597"/>
      <c r="AF431" s="1598"/>
      <c r="AG431" s="1576" t="str">
        <f t="shared" si="79"/>
        <v/>
      </c>
      <c r="AH431" s="1576"/>
    </row>
    <row r="432" spans="2:34" s="1457" customFormat="1" ht="35.5" customHeight="1">
      <c r="B432" s="1243"/>
      <c r="C432" s="1169" t="s">
        <v>2658</v>
      </c>
      <c r="D432" s="1169" t="s">
        <v>2659</v>
      </c>
      <c r="E432" s="1699">
        <v>11</v>
      </c>
      <c r="F432" s="1739">
        <v>770</v>
      </c>
      <c r="G432" s="1739">
        <f t="shared" si="80"/>
        <v>770</v>
      </c>
      <c r="H432" s="1739">
        <v>770</v>
      </c>
      <c r="I432" s="1739">
        <v>0</v>
      </c>
      <c r="J432" s="1739">
        <v>0</v>
      </c>
      <c r="K432" s="1699"/>
      <c r="L432" s="1659"/>
      <c r="M432" s="1656">
        <v>20909</v>
      </c>
      <c r="N432" s="1656">
        <v>20909</v>
      </c>
      <c r="O432" s="1659" t="s">
        <v>2660</v>
      </c>
      <c r="P432" s="1656">
        <v>39678</v>
      </c>
      <c r="Q432" s="1659" t="s">
        <v>2474</v>
      </c>
      <c r="R432" s="1739">
        <f t="shared" si="81"/>
        <v>140</v>
      </c>
      <c r="S432" s="1739">
        <v>140</v>
      </c>
      <c r="T432" s="1739">
        <v>0</v>
      </c>
      <c r="U432" s="1739">
        <v>0</v>
      </c>
      <c r="V432" s="1739">
        <f t="shared" si="82"/>
        <v>0</v>
      </c>
      <c r="W432" s="1739">
        <v>0</v>
      </c>
      <c r="X432" s="1739">
        <v>0</v>
      </c>
      <c r="Y432" s="1739">
        <v>0</v>
      </c>
      <c r="Z432" s="1659" t="s">
        <v>1757</v>
      </c>
      <c r="AA432" s="1659" t="s">
        <v>1809</v>
      </c>
      <c r="AB432" s="1597"/>
      <c r="AC432" s="1597"/>
      <c r="AD432" s="1597"/>
      <c r="AE432" s="1597"/>
      <c r="AF432" s="1598"/>
      <c r="AG432" s="1576" t="str">
        <f t="shared" si="79"/>
        <v/>
      </c>
      <c r="AH432" s="1576"/>
    </row>
    <row r="433" spans="2:34" s="1457" customFormat="1" ht="35.5" customHeight="1">
      <c r="B433" s="1797"/>
      <c r="C433" s="1169" t="s">
        <v>2386</v>
      </c>
      <c r="D433" s="1169" t="s">
        <v>2661</v>
      </c>
      <c r="E433" s="1699">
        <v>16</v>
      </c>
      <c r="F433" s="1739">
        <v>30</v>
      </c>
      <c r="G433" s="1739">
        <f t="shared" si="80"/>
        <v>30</v>
      </c>
      <c r="H433" s="1739">
        <v>30</v>
      </c>
      <c r="I433" s="1739">
        <v>0</v>
      </c>
      <c r="J433" s="1739">
        <v>0</v>
      </c>
      <c r="K433" s="1739">
        <v>1700</v>
      </c>
      <c r="L433" s="1659" t="s">
        <v>2662</v>
      </c>
      <c r="M433" s="1656">
        <v>20909</v>
      </c>
      <c r="N433" s="1656">
        <v>40962</v>
      </c>
      <c r="O433" s="1659" t="s">
        <v>2663</v>
      </c>
      <c r="P433" s="1656">
        <v>39678</v>
      </c>
      <c r="Q433" s="1659" t="s">
        <v>2474</v>
      </c>
      <c r="R433" s="1739">
        <f t="shared" si="81"/>
        <v>30</v>
      </c>
      <c r="S433" s="1739">
        <v>30</v>
      </c>
      <c r="T433" s="1739">
        <v>0</v>
      </c>
      <c r="U433" s="1739">
        <v>0</v>
      </c>
      <c r="V433" s="1739">
        <f t="shared" si="82"/>
        <v>0</v>
      </c>
      <c r="W433" s="1739">
        <v>0</v>
      </c>
      <c r="X433" s="1739">
        <v>0</v>
      </c>
      <c r="Y433" s="1739">
        <v>0</v>
      </c>
      <c r="Z433" s="1659" t="s">
        <v>1757</v>
      </c>
      <c r="AA433" s="1659">
        <v>2</v>
      </c>
      <c r="AB433" s="1597"/>
      <c r="AC433" s="1597"/>
      <c r="AD433" s="1597"/>
      <c r="AE433" s="1597"/>
      <c r="AF433" s="1598"/>
      <c r="AG433" s="1576">
        <f t="shared" si="79"/>
        <v>0</v>
      </c>
      <c r="AH433" s="1576"/>
    </row>
    <row r="434" spans="2:34" s="1457" customFormat="1" ht="35.5" customHeight="1">
      <c r="B434" s="1164"/>
      <c r="C434" s="1169" t="s">
        <v>2664</v>
      </c>
      <c r="D434" s="1169" t="s">
        <v>2665</v>
      </c>
      <c r="E434" s="1699">
        <v>11</v>
      </c>
      <c r="F434" s="1739">
        <v>1380</v>
      </c>
      <c r="G434" s="1739">
        <f t="shared" si="80"/>
        <v>1380</v>
      </c>
      <c r="H434" s="1739">
        <v>1380</v>
      </c>
      <c r="I434" s="1739">
        <v>0</v>
      </c>
      <c r="J434" s="1739">
        <v>0</v>
      </c>
      <c r="K434" s="1699"/>
      <c r="L434" s="1659"/>
      <c r="M434" s="1656">
        <v>28130</v>
      </c>
      <c r="N434" s="1656">
        <v>28130</v>
      </c>
      <c r="O434" s="1659" t="s">
        <v>2422</v>
      </c>
      <c r="P434" s="1656">
        <v>39678</v>
      </c>
      <c r="Q434" s="1659" t="s">
        <v>2474</v>
      </c>
      <c r="R434" s="1739">
        <f t="shared" si="81"/>
        <v>1380</v>
      </c>
      <c r="S434" s="1739">
        <v>1380</v>
      </c>
      <c r="T434" s="1739">
        <v>0</v>
      </c>
      <c r="U434" s="1739">
        <v>0</v>
      </c>
      <c r="V434" s="1739">
        <f t="shared" si="82"/>
        <v>0</v>
      </c>
      <c r="W434" s="1739">
        <v>0</v>
      </c>
      <c r="X434" s="1739">
        <v>0</v>
      </c>
      <c r="Y434" s="1739">
        <v>0</v>
      </c>
      <c r="Z434" s="1659" t="s">
        <v>1757</v>
      </c>
      <c r="AA434" s="1659" t="s">
        <v>1809</v>
      </c>
      <c r="AB434" s="1597"/>
      <c r="AC434" s="1597"/>
      <c r="AD434" s="1597"/>
      <c r="AE434" s="1597"/>
      <c r="AF434" s="1598"/>
      <c r="AG434" s="1576">
        <f t="shared" si="79"/>
        <v>0</v>
      </c>
      <c r="AH434" s="1576"/>
    </row>
    <row r="435" spans="2:34" s="1457" customFormat="1" ht="35.5" customHeight="1">
      <c r="B435" s="1651" t="s">
        <v>26</v>
      </c>
      <c r="C435" s="1169" t="s">
        <v>2666</v>
      </c>
      <c r="D435" s="1169" t="s">
        <v>2667</v>
      </c>
      <c r="E435" s="1699">
        <v>22</v>
      </c>
      <c r="F435" s="1739">
        <v>1970</v>
      </c>
      <c r="G435" s="1739">
        <f t="shared" si="80"/>
        <v>1970</v>
      </c>
      <c r="H435" s="1739">
        <v>1970</v>
      </c>
      <c r="I435" s="1739">
        <v>0</v>
      </c>
      <c r="J435" s="1739">
        <v>0</v>
      </c>
      <c r="K435" s="1699"/>
      <c r="L435" s="1659"/>
      <c r="M435" s="1656">
        <v>28710</v>
      </c>
      <c r="N435" s="1656">
        <v>40611</v>
      </c>
      <c r="O435" s="1659" t="s">
        <v>2668</v>
      </c>
      <c r="P435" s="1656">
        <v>39678</v>
      </c>
      <c r="Q435" s="1659" t="s">
        <v>2474</v>
      </c>
      <c r="R435" s="1739">
        <f t="shared" si="81"/>
        <v>1780</v>
      </c>
      <c r="S435" s="1739">
        <v>1780</v>
      </c>
      <c r="T435" s="1739">
        <v>0</v>
      </c>
      <c r="U435" s="1739">
        <v>0</v>
      </c>
      <c r="V435" s="1739">
        <f t="shared" si="82"/>
        <v>0</v>
      </c>
      <c r="W435" s="1739">
        <v>0</v>
      </c>
      <c r="X435" s="1739">
        <v>0</v>
      </c>
      <c r="Y435" s="1739">
        <v>0</v>
      </c>
      <c r="Z435" s="1659" t="s">
        <v>1791</v>
      </c>
      <c r="AA435" s="1659" t="s">
        <v>1809</v>
      </c>
      <c r="AB435" s="1597"/>
      <c r="AC435" s="1597"/>
      <c r="AD435" s="1597"/>
      <c r="AE435" s="1597"/>
      <c r="AF435" s="1598"/>
      <c r="AG435" s="1576" t="str">
        <f t="shared" si="79"/>
        <v/>
      </c>
      <c r="AH435" s="1576"/>
    </row>
    <row r="436" spans="2:34" s="1457" customFormat="1" ht="35.5" customHeight="1">
      <c r="B436" s="1243"/>
      <c r="C436" s="1169" t="s">
        <v>2669</v>
      </c>
      <c r="D436" s="1169" t="s">
        <v>2670</v>
      </c>
      <c r="E436" s="1699">
        <v>16</v>
      </c>
      <c r="F436" s="1739">
        <v>510</v>
      </c>
      <c r="G436" s="1739">
        <f t="shared" si="80"/>
        <v>510</v>
      </c>
      <c r="H436" s="1739">
        <v>510</v>
      </c>
      <c r="I436" s="1739">
        <v>0</v>
      </c>
      <c r="J436" s="1739">
        <v>0</v>
      </c>
      <c r="K436" s="1699"/>
      <c r="L436" s="1659"/>
      <c r="M436" s="1656">
        <v>28944</v>
      </c>
      <c r="N436" s="1656">
        <v>28944</v>
      </c>
      <c r="O436" s="1659" t="s">
        <v>2671</v>
      </c>
      <c r="P436" s="1656">
        <v>39678</v>
      </c>
      <c r="Q436" s="1659" t="s">
        <v>2474</v>
      </c>
      <c r="R436" s="1739">
        <f t="shared" si="81"/>
        <v>510</v>
      </c>
      <c r="S436" s="1739">
        <v>510</v>
      </c>
      <c r="T436" s="1739">
        <v>0</v>
      </c>
      <c r="U436" s="1739">
        <v>0</v>
      </c>
      <c r="V436" s="1739">
        <f t="shared" si="82"/>
        <v>0</v>
      </c>
      <c r="W436" s="1739">
        <v>0</v>
      </c>
      <c r="X436" s="1739">
        <v>0</v>
      </c>
      <c r="Y436" s="1739">
        <v>0</v>
      </c>
      <c r="Z436" s="1659" t="s">
        <v>1757</v>
      </c>
      <c r="AA436" s="1659" t="s">
        <v>1809</v>
      </c>
      <c r="AB436" s="1597"/>
      <c r="AC436" s="1597"/>
      <c r="AD436" s="1597"/>
      <c r="AE436" s="1597"/>
      <c r="AF436" s="1598"/>
      <c r="AG436" s="1576">
        <f t="shared" si="79"/>
        <v>0</v>
      </c>
      <c r="AH436" s="1576"/>
    </row>
    <row r="437" spans="2:34" s="1457" customFormat="1" ht="35.5" customHeight="1">
      <c r="B437" s="1660"/>
      <c r="C437" s="1169" t="s">
        <v>2394</v>
      </c>
      <c r="D437" s="1169" t="s">
        <v>2672</v>
      </c>
      <c r="E437" s="1699">
        <v>12</v>
      </c>
      <c r="F437" s="1739">
        <v>3240</v>
      </c>
      <c r="G437" s="1739">
        <f t="shared" si="80"/>
        <v>3240</v>
      </c>
      <c r="H437" s="1739">
        <v>1160</v>
      </c>
      <c r="I437" s="1739">
        <v>1650</v>
      </c>
      <c r="J437" s="1739">
        <v>430</v>
      </c>
      <c r="K437" s="1699"/>
      <c r="L437" s="1659"/>
      <c r="M437" s="1656">
        <v>29161</v>
      </c>
      <c r="N437" s="1656">
        <v>30533</v>
      </c>
      <c r="O437" s="1659" t="s">
        <v>2673</v>
      </c>
      <c r="P437" s="1656">
        <v>39678</v>
      </c>
      <c r="Q437" s="1659" t="s">
        <v>2474</v>
      </c>
      <c r="R437" s="1739">
        <f t="shared" si="81"/>
        <v>3240</v>
      </c>
      <c r="S437" s="1739">
        <v>1160</v>
      </c>
      <c r="T437" s="1739">
        <v>1650</v>
      </c>
      <c r="U437" s="1739">
        <v>430</v>
      </c>
      <c r="V437" s="1739">
        <f t="shared" si="82"/>
        <v>0</v>
      </c>
      <c r="W437" s="1739">
        <v>0</v>
      </c>
      <c r="X437" s="1739">
        <v>0</v>
      </c>
      <c r="Y437" s="1739">
        <v>0</v>
      </c>
      <c r="Z437" s="1659" t="s">
        <v>1791</v>
      </c>
      <c r="AA437" s="1659" t="s">
        <v>1809</v>
      </c>
      <c r="AB437" s="1597"/>
      <c r="AC437" s="1597"/>
      <c r="AD437" s="1597"/>
      <c r="AE437" s="1597"/>
      <c r="AF437" s="1598"/>
      <c r="AG437" s="1576">
        <f t="shared" si="79"/>
        <v>0</v>
      </c>
      <c r="AH437" s="1576"/>
    </row>
    <row r="438" spans="2:34" s="1457" customFormat="1" ht="35.5" customHeight="1">
      <c r="B438" s="1478"/>
      <c r="C438" s="1169" t="s">
        <v>2674</v>
      </c>
      <c r="D438" s="1169" t="s">
        <v>2675</v>
      </c>
      <c r="E438" s="1699">
        <v>12</v>
      </c>
      <c r="F438" s="1739">
        <v>1090</v>
      </c>
      <c r="G438" s="1739">
        <f t="shared" si="80"/>
        <v>1090</v>
      </c>
      <c r="H438" s="1739">
        <v>0</v>
      </c>
      <c r="I438" s="1739">
        <v>1090</v>
      </c>
      <c r="J438" s="1739">
        <v>0</v>
      </c>
      <c r="K438" s="1699"/>
      <c r="L438" s="1659"/>
      <c r="M438" s="1656">
        <v>29165</v>
      </c>
      <c r="N438" s="1656">
        <v>29165</v>
      </c>
      <c r="O438" s="1659" t="s">
        <v>2676</v>
      </c>
      <c r="P438" s="1656">
        <v>39678</v>
      </c>
      <c r="Q438" s="1659" t="s">
        <v>2474</v>
      </c>
      <c r="R438" s="1739">
        <f t="shared" si="81"/>
        <v>1090</v>
      </c>
      <c r="S438" s="1739">
        <v>0</v>
      </c>
      <c r="T438" s="1739">
        <v>1090</v>
      </c>
      <c r="U438" s="1739">
        <v>0</v>
      </c>
      <c r="V438" s="1739">
        <f t="shared" si="82"/>
        <v>0</v>
      </c>
      <c r="W438" s="1739">
        <v>0</v>
      </c>
      <c r="X438" s="1739">
        <v>0</v>
      </c>
      <c r="Y438" s="1739">
        <v>0</v>
      </c>
      <c r="Z438" s="1659" t="s">
        <v>1757</v>
      </c>
      <c r="AA438" s="1659" t="s">
        <v>1809</v>
      </c>
      <c r="AB438" s="1597"/>
      <c r="AC438" s="1597"/>
      <c r="AD438" s="1597"/>
      <c r="AE438" s="1597"/>
      <c r="AF438" s="1598"/>
      <c r="AG438" s="1576">
        <f t="shared" si="79"/>
        <v>0</v>
      </c>
      <c r="AH438" s="1576"/>
    </row>
    <row r="439" spans="2:34" s="1457" customFormat="1" ht="35.5" customHeight="1">
      <c r="B439" s="1243"/>
      <c r="C439" s="1169" t="s">
        <v>2677</v>
      </c>
      <c r="D439" s="1169" t="s">
        <v>2678</v>
      </c>
      <c r="E439" s="1699">
        <v>13</v>
      </c>
      <c r="F439" s="1739">
        <v>4420</v>
      </c>
      <c r="G439" s="1739">
        <f t="shared" si="80"/>
        <v>4420</v>
      </c>
      <c r="H439" s="1739">
        <v>2460</v>
      </c>
      <c r="I439" s="1739">
        <v>0</v>
      </c>
      <c r="J439" s="1739">
        <v>1960</v>
      </c>
      <c r="K439" s="1739"/>
      <c r="L439" s="1681"/>
      <c r="M439" s="1791">
        <v>29679</v>
      </c>
      <c r="N439" s="1656">
        <v>33505</v>
      </c>
      <c r="O439" s="1681" t="s">
        <v>2679</v>
      </c>
      <c r="P439" s="1656">
        <v>39678</v>
      </c>
      <c r="Q439" s="1659" t="s">
        <v>2474</v>
      </c>
      <c r="R439" s="1739">
        <f t="shared" si="81"/>
        <v>1300</v>
      </c>
      <c r="S439" s="1739">
        <v>690</v>
      </c>
      <c r="T439" s="1739">
        <v>0</v>
      </c>
      <c r="U439" s="1739">
        <v>610</v>
      </c>
      <c r="V439" s="1739">
        <f t="shared" si="82"/>
        <v>0</v>
      </c>
      <c r="W439" s="1739">
        <v>0</v>
      </c>
      <c r="X439" s="1739">
        <v>0</v>
      </c>
      <c r="Y439" s="1739">
        <v>0</v>
      </c>
      <c r="Z439" s="1681" t="s">
        <v>1757</v>
      </c>
      <c r="AA439" s="1659" t="s">
        <v>1809</v>
      </c>
      <c r="AB439" s="1597"/>
      <c r="AC439" s="1597"/>
      <c r="AD439" s="1597"/>
      <c r="AE439" s="1597"/>
      <c r="AF439" s="1598"/>
      <c r="AG439" s="1576" t="str">
        <f t="shared" si="79"/>
        <v/>
      </c>
      <c r="AH439" s="1576"/>
    </row>
    <row r="440" spans="2:34" s="1457" customFormat="1" ht="35.5" customHeight="1">
      <c r="B440" s="1243"/>
      <c r="C440" s="1169" t="s">
        <v>2680</v>
      </c>
      <c r="D440" s="1169" t="s">
        <v>2681</v>
      </c>
      <c r="E440" s="1699">
        <v>12</v>
      </c>
      <c r="F440" s="1739">
        <v>560</v>
      </c>
      <c r="G440" s="1739">
        <f t="shared" si="80"/>
        <v>560</v>
      </c>
      <c r="H440" s="1739">
        <v>560</v>
      </c>
      <c r="I440" s="1739">
        <v>0</v>
      </c>
      <c r="J440" s="1739">
        <v>0</v>
      </c>
      <c r="K440" s="1699"/>
      <c r="L440" s="1659"/>
      <c r="M440" s="1656">
        <v>30963</v>
      </c>
      <c r="N440" s="1656">
        <v>30963</v>
      </c>
      <c r="O440" s="1659" t="s">
        <v>2682</v>
      </c>
      <c r="P440" s="1656">
        <v>39678</v>
      </c>
      <c r="Q440" s="1659" t="s">
        <v>2474</v>
      </c>
      <c r="R440" s="1739">
        <f t="shared" si="81"/>
        <v>560</v>
      </c>
      <c r="S440" s="1739">
        <v>560</v>
      </c>
      <c r="T440" s="1739">
        <v>0</v>
      </c>
      <c r="U440" s="1739">
        <v>0</v>
      </c>
      <c r="V440" s="1739">
        <f t="shared" si="82"/>
        <v>0</v>
      </c>
      <c r="W440" s="1739">
        <v>0</v>
      </c>
      <c r="X440" s="1739">
        <v>0</v>
      </c>
      <c r="Y440" s="1739">
        <v>0</v>
      </c>
      <c r="Z440" s="1659" t="s">
        <v>1757</v>
      </c>
      <c r="AA440" s="1659" t="s">
        <v>1809</v>
      </c>
      <c r="AB440" s="1597"/>
      <c r="AC440" s="1597"/>
      <c r="AD440" s="1597"/>
      <c r="AE440" s="1597"/>
      <c r="AF440" s="1598"/>
      <c r="AG440" s="1576">
        <f t="shared" si="79"/>
        <v>0</v>
      </c>
      <c r="AH440" s="1576"/>
    </row>
    <row r="441" spans="2:34" s="1457" customFormat="1" ht="35.5" customHeight="1">
      <c r="B441" s="1243"/>
      <c r="C441" s="1169" t="s">
        <v>2683</v>
      </c>
      <c r="D441" s="1169" t="s">
        <v>2684</v>
      </c>
      <c r="E441" s="1699">
        <v>8</v>
      </c>
      <c r="F441" s="1739">
        <v>480</v>
      </c>
      <c r="G441" s="1739">
        <f t="shared" si="80"/>
        <v>480</v>
      </c>
      <c r="H441" s="1739">
        <v>480</v>
      </c>
      <c r="I441" s="1739">
        <v>0</v>
      </c>
      <c r="J441" s="1739">
        <v>0</v>
      </c>
      <c r="K441" s="1739"/>
      <c r="L441" s="1681"/>
      <c r="M441" s="1791">
        <v>31260</v>
      </c>
      <c r="N441" s="1656">
        <v>34327</v>
      </c>
      <c r="O441" s="1681" t="s">
        <v>2646</v>
      </c>
      <c r="P441" s="1656">
        <v>39678</v>
      </c>
      <c r="Q441" s="1659" t="s">
        <v>2474</v>
      </c>
      <c r="R441" s="1739">
        <f t="shared" si="81"/>
        <v>480</v>
      </c>
      <c r="S441" s="1739">
        <v>480</v>
      </c>
      <c r="T441" s="1739">
        <v>0</v>
      </c>
      <c r="U441" s="1739">
        <v>0</v>
      </c>
      <c r="V441" s="1739">
        <f t="shared" si="82"/>
        <v>0</v>
      </c>
      <c r="W441" s="1739">
        <v>0</v>
      </c>
      <c r="X441" s="1739">
        <v>0</v>
      </c>
      <c r="Y441" s="1739">
        <v>0</v>
      </c>
      <c r="Z441" s="1681" t="s">
        <v>1757</v>
      </c>
      <c r="AA441" s="1659" t="s">
        <v>1809</v>
      </c>
      <c r="AB441" s="1597"/>
      <c r="AC441" s="1597"/>
      <c r="AD441" s="1597"/>
      <c r="AE441" s="1597"/>
      <c r="AF441" s="1598"/>
      <c r="AG441" s="1576">
        <f t="shared" si="79"/>
        <v>0</v>
      </c>
      <c r="AH441" s="1576"/>
    </row>
    <row r="442" spans="2:34" s="1457" customFormat="1" ht="35.5" customHeight="1">
      <c r="B442" s="1243"/>
      <c r="C442" s="1169" t="s">
        <v>2685</v>
      </c>
      <c r="D442" s="1169" t="s">
        <v>2684</v>
      </c>
      <c r="E442" s="1699">
        <v>8</v>
      </c>
      <c r="F442" s="1739">
        <v>210</v>
      </c>
      <c r="G442" s="1739">
        <f t="shared" si="80"/>
        <v>210</v>
      </c>
      <c r="H442" s="1739">
        <v>180</v>
      </c>
      <c r="I442" s="1739">
        <v>30</v>
      </c>
      <c r="J442" s="1739">
        <v>0</v>
      </c>
      <c r="K442" s="1699"/>
      <c r="L442" s="1659"/>
      <c r="M442" s="1656">
        <v>31268</v>
      </c>
      <c r="N442" s="1656">
        <v>34327</v>
      </c>
      <c r="O442" s="1659" t="s">
        <v>2623</v>
      </c>
      <c r="P442" s="1656">
        <v>39678</v>
      </c>
      <c r="Q442" s="1659" t="s">
        <v>2474</v>
      </c>
      <c r="R442" s="1739">
        <f t="shared" si="81"/>
        <v>210</v>
      </c>
      <c r="S442" s="1739">
        <v>180</v>
      </c>
      <c r="T442" s="1739">
        <v>30</v>
      </c>
      <c r="U442" s="1739">
        <v>0</v>
      </c>
      <c r="V442" s="1739">
        <f t="shared" si="82"/>
        <v>0</v>
      </c>
      <c r="W442" s="1739">
        <v>0</v>
      </c>
      <c r="X442" s="1739">
        <v>0</v>
      </c>
      <c r="Y442" s="1739">
        <v>0</v>
      </c>
      <c r="Z442" s="1659" t="s">
        <v>1757</v>
      </c>
      <c r="AA442" s="1659" t="s">
        <v>1809</v>
      </c>
      <c r="AB442" s="1597"/>
      <c r="AC442" s="1597"/>
      <c r="AD442" s="1597"/>
      <c r="AE442" s="1597"/>
      <c r="AF442" s="1598"/>
      <c r="AG442" s="1576">
        <f t="shared" si="79"/>
        <v>0</v>
      </c>
      <c r="AH442" s="1576"/>
    </row>
    <row r="443" spans="2:34" s="1457" customFormat="1" ht="35.5" customHeight="1">
      <c r="B443" s="1243"/>
      <c r="C443" s="1169" t="s">
        <v>2412</v>
      </c>
      <c r="D443" s="1169" t="s">
        <v>2686</v>
      </c>
      <c r="E443" s="1699">
        <v>12</v>
      </c>
      <c r="F443" s="1739">
        <v>830</v>
      </c>
      <c r="G443" s="1739">
        <f t="shared" si="80"/>
        <v>830</v>
      </c>
      <c r="H443" s="1739">
        <v>830</v>
      </c>
      <c r="I443" s="1739">
        <v>0</v>
      </c>
      <c r="J443" s="1739">
        <v>0</v>
      </c>
      <c r="K443" s="1699"/>
      <c r="L443" s="1659"/>
      <c r="M443" s="1656">
        <v>32382</v>
      </c>
      <c r="N443" s="1656">
        <v>33596</v>
      </c>
      <c r="O443" s="1659" t="s">
        <v>2687</v>
      </c>
      <c r="P443" s="1656">
        <v>39678</v>
      </c>
      <c r="Q443" s="1659" t="s">
        <v>2474</v>
      </c>
      <c r="R443" s="1739">
        <f t="shared" si="81"/>
        <v>830</v>
      </c>
      <c r="S443" s="1739">
        <v>830</v>
      </c>
      <c r="T443" s="1739">
        <v>0</v>
      </c>
      <c r="U443" s="1739">
        <v>0</v>
      </c>
      <c r="V443" s="1739">
        <f t="shared" si="82"/>
        <v>0</v>
      </c>
      <c r="W443" s="1739">
        <v>0</v>
      </c>
      <c r="X443" s="1739">
        <v>0</v>
      </c>
      <c r="Y443" s="1739">
        <v>0</v>
      </c>
      <c r="Z443" s="1659" t="s">
        <v>1757</v>
      </c>
      <c r="AA443" s="1659" t="s">
        <v>1809</v>
      </c>
      <c r="AB443" s="1597"/>
      <c r="AC443" s="1597"/>
      <c r="AD443" s="1597"/>
      <c r="AE443" s="1597"/>
      <c r="AF443" s="1598"/>
      <c r="AG443" s="1576">
        <f t="shared" si="79"/>
        <v>0</v>
      </c>
      <c r="AH443" s="1576"/>
    </row>
    <row r="444" spans="2:34" s="1457" customFormat="1" ht="35.5" customHeight="1">
      <c r="B444" s="1243"/>
      <c r="C444" s="1169" t="s">
        <v>2688</v>
      </c>
      <c r="D444" s="1169" t="s">
        <v>2689</v>
      </c>
      <c r="E444" s="1699">
        <v>12</v>
      </c>
      <c r="F444" s="1739">
        <v>620</v>
      </c>
      <c r="G444" s="1739">
        <f t="shared" si="80"/>
        <v>620</v>
      </c>
      <c r="H444" s="1739">
        <v>620</v>
      </c>
      <c r="I444" s="1739">
        <v>0</v>
      </c>
      <c r="J444" s="1739">
        <v>0</v>
      </c>
      <c r="K444" s="1699"/>
      <c r="L444" s="1659"/>
      <c r="M444" s="1656">
        <v>32382</v>
      </c>
      <c r="N444" s="1656">
        <v>33596</v>
      </c>
      <c r="O444" s="1659" t="s">
        <v>2687</v>
      </c>
      <c r="P444" s="1656">
        <v>39678</v>
      </c>
      <c r="Q444" s="1659" t="s">
        <v>2474</v>
      </c>
      <c r="R444" s="1739">
        <f t="shared" si="81"/>
        <v>620</v>
      </c>
      <c r="S444" s="1739">
        <v>620</v>
      </c>
      <c r="T444" s="1739">
        <v>0</v>
      </c>
      <c r="U444" s="1739">
        <v>0</v>
      </c>
      <c r="V444" s="1739">
        <f t="shared" si="82"/>
        <v>0</v>
      </c>
      <c r="W444" s="1739">
        <v>0</v>
      </c>
      <c r="X444" s="1739">
        <v>0</v>
      </c>
      <c r="Y444" s="1739">
        <v>0</v>
      </c>
      <c r="Z444" s="1659" t="s">
        <v>1757</v>
      </c>
      <c r="AA444" s="1659" t="s">
        <v>1809</v>
      </c>
      <c r="AB444" s="1597"/>
      <c r="AC444" s="1597"/>
      <c r="AD444" s="1597"/>
      <c r="AE444" s="1597"/>
      <c r="AF444" s="1598"/>
      <c r="AG444" s="1576">
        <f t="shared" si="79"/>
        <v>0</v>
      </c>
      <c r="AH444" s="1576"/>
    </row>
    <row r="445" spans="2:34" s="1457" customFormat="1" ht="35.5" customHeight="1">
      <c r="B445" s="1243"/>
      <c r="C445" s="1169" t="s">
        <v>2690</v>
      </c>
      <c r="D445" s="1169" t="s">
        <v>2691</v>
      </c>
      <c r="E445" s="1699">
        <v>22</v>
      </c>
      <c r="F445" s="1739">
        <v>2300</v>
      </c>
      <c r="G445" s="1739">
        <f t="shared" si="80"/>
        <v>2300</v>
      </c>
      <c r="H445" s="1739">
        <v>2300</v>
      </c>
      <c r="I445" s="1739">
        <v>0</v>
      </c>
      <c r="J445" s="1739">
        <v>0</v>
      </c>
      <c r="K445" s="1699"/>
      <c r="L445" s="1659"/>
      <c r="M445" s="1656">
        <v>32689</v>
      </c>
      <c r="N445" s="1656">
        <v>32689</v>
      </c>
      <c r="O445" s="1659" t="s">
        <v>2692</v>
      </c>
      <c r="P445" s="1656">
        <v>39678</v>
      </c>
      <c r="Q445" s="1659" t="s">
        <v>2474</v>
      </c>
      <c r="R445" s="1739">
        <f t="shared" si="81"/>
        <v>1540</v>
      </c>
      <c r="S445" s="1739">
        <v>1540</v>
      </c>
      <c r="T445" s="1739">
        <v>0</v>
      </c>
      <c r="U445" s="1739">
        <v>0</v>
      </c>
      <c r="V445" s="1739">
        <f t="shared" si="82"/>
        <v>0</v>
      </c>
      <c r="W445" s="1739">
        <v>0</v>
      </c>
      <c r="X445" s="1739">
        <v>0</v>
      </c>
      <c r="Y445" s="1739">
        <v>0</v>
      </c>
      <c r="Z445" s="1659" t="s">
        <v>1757</v>
      </c>
      <c r="AA445" s="1659" t="s">
        <v>1809</v>
      </c>
      <c r="AB445" s="1597"/>
      <c r="AC445" s="1597"/>
      <c r="AD445" s="1597"/>
      <c r="AE445" s="1597"/>
      <c r="AF445" s="1598"/>
      <c r="AG445" s="1576" t="str">
        <f t="shared" si="79"/>
        <v/>
      </c>
      <c r="AH445" s="1576"/>
    </row>
    <row r="446" spans="2:34" s="1457" customFormat="1" ht="35.5" customHeight="1">
      <c r="B446" s="1243"/>
      <c r="C446" s="1169" t="s">
        <v>2693</v>
      </c>
      <c r="D446" s="1169" t="s">
        <v>2694</v>
      </c>
      <c r="E446" s="1699">
        <v>22</v>
      </c>
      <c r="F446" s="1739">
        <v>2170</v>
      </c>
      <c r="G446" s="1739">
        <f t="shared" si="80"/>
        <v>2170</v>
      </c>
      <c r="H446" s="1739">
        <v>2100</v>
      </c>
      <c r="I446" s="1739">
        <v>70</v>
      </c>
      <c r="J446" s="1739">
        <v>0</v>
      </c>
      <c r="K446" s="1699"/>
      <c r="L446" s="1659"/>
      <c r="M446" s="1656">
        <v>32689</v>
      </c>
      <c r="N446" s="1656">
        <v>32689</v>
      </c>
      <c r="O446" s="1659" t="s">
        <v>2692</v>
      </c>
      <c r="P446" s="1656">
        <v>39678</v>
      </c>
      <c r="Q446" s="1659" t="s">
        <v>2474</v>
      </c>
      <c r="R446" s="1739">
        <f t="shared" si="81"/>
        <v>440</v>
      </c>
      <c r="S446" s="1739">
        <v>440</v>
      </c>
      <c r="T446" s="1739">
        <v>0</v>
      </c>
      <c r="U446" s="1739">
        <v>0</v>
      </c>
      <c r="V446" s="1739">
        <f t="shared" si="82"/>
        <v>0</v>
      </c>
      <c r="W446" s="1739">
        <v>0</v>
      </c>
      <c r="X446" s="1739">
        <v>0</v>
      </c>
      <c r="Y446" s="1739">
        <v>0</v>
      </c>
      <c r="Z446" s="1659" t="s">
        <v>1757</v>
      </c>
      <c r="AA446" s="1659" t="s">
        <v>1809</v>
      </c>
      <c r="AB446" s="1597"/>
      <c r="AC446" s="1597"/>
      <c r="AD446" s="1597"/>
      <c r="AE446" s="1597"/>
      <c r="AF446" s="1598"/>
      <c r="AG446" s="1576" t="str">
        <f t="shared" si="79"/>
        <v/>
      </c>
      <c r="AH446" s="1576"/>
    </row>
    <row r="447" spans="2:34" s="1457" customFormat="1" ht="35.5" customHeight="1">
      <c r="B447" s="1243"/>
      <c r="C447" s="1169" t="s">
        <v>2695</v>
      </c>
      <c r="D447" s="1169" t="s">
        <v>2696</v>
      </c>
      <c r="E447" s="1699">
        <v>25</v>
      </c>
      <c r="F447" s="1739">
        <v>140</v>
      </c>
      <c r="G447" s="1739">
        <f t="shared" si="80"/>
        <v>140</v>
      </c>
      <c r="H447" s="1739">
        <v>0</v>
      </c>
      <c r="I447" s="1739">
        <v>0</v>
      </c>
      <c r="J447" s="1739">
        <v>140</v>
      </c>
      <c r="K447" s="1699"/>
      <c r="L447" s="1659"/>
      <c r="M447" s="1656">
        <v>33505</v>
      </c>
      <c r="N447" s="1656">
        <v>33505</v>
      </c>
      <c r="O447" s="1659" t="s">
        <v>2470</v>
      </c>
      <c r="P447" s="1656">
        <v>39678</v>
      </c>
      <c r="Q447" s="1659" t="s">
        <v>2474</v>
      </c>
      <c r="R447" s="1739">
        <f t="shared" si="81"/>
        <v>140</v>
      </c>
      <c r="S447" s="1739">
        <v>0</v>
      </c>
      <c r="T447" s="1739">
        <v>0</v>
      </c>
      <c r="U447" s="1739">
        <v>140</v>
      </c>
      <c r="V447" s="1739">
        <f t="shared" si="82"/>
        <v>0</v>
      </c>
      <c r="W447" s="1739">
        <v>0</v>
      </c>
      <c r="X447" s="1739">
        <v>0</v>
      </c>
      <c r="Y447" s="1739">
        <v>0</v>
      </c>
      <c r="Z447" s="1659" t="s">
        <v>2280</v>
      </c>
      <c r="AA447" s="1659" t="s">
        <v>1809</v>
      </c>
      <c r="AB447" s="1597"/>
      <c r="AC447" s="1597"/>
      <c r="AD447" s="1597"/>
      <c r="AE447" s="1597"/>
      <c r="AF447" s="1598"/>
      <c r="AG447" s="1576">
        <f t="shared" si="79"/>
        <v>0</v>
      </c>
      <c r="AH447" s="1576"/>
    </row>
    <row r="448" spans="2:34" s="1457" customFormat="1" ht="35.5" customHeight="1">
      <c r="B448" s="1243"/>
      <c r="C448" s="1169" t="s">
        <v>2697</v>
      </c>
      <c r="D448" s="1169" t="s">
        <v>2698</v>
      </c>
      <c r="E448" s="1699">
        <v>16</v>
      </c>
      <c r="F448" s="1739">
        <v>1000</v>
      </c>
      <c r="G448" s="1739">
        <f t="shared" si="80"/>
        <v>1000</v>
      </c>
      <c r="H448" s="1739">
        <v>110</v>
      </c>
      <c r="I448" s="1739">
        <v>180</v>
      </c>
      <c r="J448" s="1739">
        <v>710</v>
      </c>
      <c r="K448" s="1739"/>
      <c r="L448" s="1681"/>
      <c r="M448" s="1656">
        <v>33505</v>
      </c>
      <c r="N448" s="1656">
        <v>33505</v>
      </c>
      <c r="O448" s="1681" t="s">
        <v>2470</v>
      </c>
      <c r="P448" s="1656">
        <v>39678</v>
      </c>
      <c r="Q448" s="1659" t="s">
        <v>2474</v>
      </c>
      <c r="R448" s="1739">
        <f t="shared" si="81"/>
        <v>240</v>
      </c>
      <c r="S448" s="1739">
        <v>0</v>
      </c>
      <c r="T448" s="1739">
        <v>0</v>
      </c>
      <c r="U448" s="1739">
        <v>240</v>
      </c>
      <c r="V448" s="1739">
        <f t="shared" si="82"/>
        <v>0</v>
      </c>
      <c r="W448" s="1739">
        <v>0</v>
      </c>
      <c r="X448" s="1739">
        <v>0</v>
      </c>
      <c r="Y448" s="1739">
        <v>0</v>
      </c>
      <c r="Z448" s="1681" t="s">
        <v>1757</v>
      </c>
      <c r="AA448" s="1659" t="s">
        <v>1809</v>
      </c>
      <c r="AB448" s="1597"/>
      <c r="AC448" s="1597"/>
      <c r="AD448" s="1597"/>
      <c r="AE448" s="1597"/>
      <c r="AF448" s="1598"/>
      <c r="AG448" s="1576" t="str">
        <f t="shared" si="79"/>
        <v/>
      </c>
      <c r="AH448" s="1576"/>
    </row>
    <row r="449" spans="2:34" s="1457" customFormat="1" ht="35.5" customHeight="1">
      <c r="B449" s="1243"/>
      <c r="C449" s="1169" t="s">
        <v>2699</v>
      </c>
      <c r="D449" s="1169" t="s">
        <v>2700</v>
      </c>
      <c r="E449" s="1699">
        <v>16</v>
      </c>
      <c r="F449" s="1739">
        <v>660</v>
      </c>
      <c r="G449" s="1739">
        <f t="shared" si="80"/>
        <v>660</v>
      </c>
      <c r="H449" s="1739">
        <v>0</v>
      </c>
      <c r="I449" s="1739">
        <v>0</v>
      </c>
      <c r="J449" s="1739">
        <v>660</v>
      </c>
      <c r="K449" s="1739"/>
      <c r="L449" s="1681"/>
      <c r="M449" s="1656">
        <v>33505</v>
      </c>
      <c r="N449" s="1656">
        <v>33505</v>
      </c>
      <c r="O449" s="1681" t="s">
        <v>2470</v>
      </c>
      <c r="P449" s="1656">
        <v>39678</v>
      </c>
      <c r="Q449" s="1659" t="s">
        <v>2474</v>
      </c>
      <c r="R449" s="1739">
        <f t="shared" si="81"/>
        <v>0</v>
      </c>
      <c r="S449" s="1739">
        <v>0</v>
      </c>
      <c r="T449" s="1739">
        <v>0</v>
      </c>
      <c r="U449" s="1739">
        <v>0</v>
      </c>
      <c r="V449" s="1739">
        <f t="shared" si="82"/>
        <v>0</v>
      </c>
      <c r="W449" s="1739">
        <v>0</v>
      </c>
      <c r="X449" s="1739">
        <v>0</v>
      </c>
      <c r="Y449" s="1739">
        <v>0</v>
      </c>
      <c r="Z449" s="1681" t="s">
        <v>1757</v>
      </c>
      <c r="AA449" s="1659" t="s">
        <v>1809</v>
      </c>
      <c r="AB449" s="1597"/>
      <c r="AC449" s="1597"/>
      <c r="AD449" s="1597"/>
      <c r="AE449" s="1597"/>
      <c r="AF449" s="1598"/>
      <c r="AG449" s="1576" t="str">
        <f t="shared" si="79"/>
        <v/>
      </c>
      <c r="AH449" s="1576"/>
    </row>
    <row r="450" spans="2:34" s="1457" customFormat="1" ht="35.5" customHeight="1">
      <c r="B450" s="1243"/>
      <c r="C450" s="1169" t="s">
        <v>2701</v>
      </c>
      <c r="D450" s="1169" t="s">
        <v>2702</v>
      </c>
      <c r="E450" s="1699">
        <v>40</v>
      </c>
      <c r="F450" s="1739">
        <v>170</v>
      </c>
      <c r="G450" s="1739">
        <f t="shared" si="80"/>
        <v>170</v>
      </c>
      <c r="H450" s="1739">
        <v>170</v>
      </c>
      <c r="I450" s="1739">
        <v>0</v>
      </c>
      <c r="J450" s="1739">
        <v>0</v>
      </c>
      <c r="K450" s="1739">
        <v>4800</v>
      </c>
      <c r="L450" s="1659" t="s">
        <v>2703</v>
      </c>
      <c r="M450" s="1656">
        <v>33641</v>
      </c>
      <c r="N450" s="1656">
        <v>33641</v>
      </c>
      <c r="O450" s="1659" t="s">
        <v>2704</v>
      </c>
      <c r="P450" s="1656">
        <v>39678</v>
      </c>
      <c r="Q450" s="1659" t="s">
        <v>2474</v>
      </c>
      <c r="R450" s="1739">
        <f t="shared" si="81"/>
        <v>170</v>
      </c>
      <c r="S450" s="1739">
        <v>170</v>
      </c>
      <c r="T450" s="1739">
        <v>0</v>
      </c>
      <c r="U450" s="1739">
        <v>0</v>
      </c>
      <c r="V450" s="1739">
        <f t="shared" si="82"/>
        <v>0</v>
      </c>
      <c r="W450" s="1739">
        <v>0</v>
      </c>
      <c r="X450" s="1739">
        <v>0</v>
      </c>
      <c r="Y450" s="1739">
        <v>0</v>
      </c>
      <c r="Z450" s="1659" t="s">
        <v>1757</v>
      </c>
      <c r="AA450" s="1659" t="s">
        <v>1809</v>
      </c>
      <c r="AB450" s="1597"/>
      <c r="AC450" s="1597"/>
      <c r="AD450" s="1597"/>
      <c r="AE450" s="1597"/>
      <c r="AF450" s="1598"/>
      <c r="AG450" s="1576">
        <f t="shared" si="79"/>
        <v>0</v>
      </c>
      <c r="AH450" s="1576"/>
    </row>
    <row r="451" spans="2:34" s="1457" customFormat="1" ht="35.5" customHeight="1">
      <c r="B451" s="1243"/>
      <c r="C451" s="1169" t="s">
        <v>2705</v>
      </c>
      <c r="D451" s="1169" t="s">
        <v>2706</v>
      </c>
      <c r="E451" s="1699">
        <v>40</v>
      </c>
      <c r="F451" s="1739">
        <v>120</v>
      </c>
      <c r="G451" s="1739">
        <f t="shared" si="80"/>
        <v>120</v>
      </c>
      <c r="H451" s="1739">
        <v>120</v>
      </c>
      <c r="I451" s="1739">
        <v>0</v>
      </c>
      <c r="J451" s="1739">
        <v>0</v>
      </c>
      <c r="K451" s="1739">
        <v>5250</v>
      </c>
      <c r="L451" s="1659" t="s">
        <v>2703</v>
      </c>
      <c r="M451" s="1656">
        <v>33641</v>
      </c>
      <c r="N451" s="1656">
        <v>33641</v>
      </c>
      <c r="O451" s="1659" t="s">
        <v>2704</v>
      </c>
      <c r="P451" s="1656">
        <v>39678</v>
      </c>
      <c r="Q451" s="1659" t="s">
        <v>2474</v>
      </c>
      <c r="R451" s="1739">
        <f t="shared" si="81"/>
        <v>120</v>
      </c>
      <c r="S451" s="1739">
        <v>120</v>
      </c>
      <c r="T451" s="1739">
        <v>0</v>
      </c>
      <c r="U451" s="1739">
        <v>0</v>
      </c>
      <c r="V451" s="1739">
        <f t="shared" si="82"/>
        <v>0</v>
      </c>
      <c r="W451" s="1739">
        <v>0</v>
      </c>
      <c r="X451" s="1739">
        <v>0</v>
      </c>
      <c r="Y451" s="1739">
        <v>0</v>
      </c>
      <c r="Z451" s="1659" t="s">
        <v>1757</v>
      </c>
      <c r="AA451" s="1659" t="s">
        <v>1809</v>
      </c>
      <c r="AB451" s="1597"/>
      <c r="AC451" s="1597"/>
      <c r="AD451" s="1597"/>
      <c r="AE451" s="1597"/>
      <c r="AF451" s="1598"/>
      <c r="AG451" s="1576">
        <f t="shared" si="79"/>
        <v>0</v>
      </c>
      <c r="AH451" s="1576"/>
    </row>
    <row r="452" spans="2:34" s="1457" customFormat="1" ht="35.5" customHeight="1">
      <c r="B452" s="1243"/>
      <c r="C452" s="1169" t="s">
        <v>2707</v>
      </c>
      <c r="D452" s="1169" t="s">
        <v>2708</v>
      </c>
      <c r="E452" s="1699">
        <v>40</v>
      </c>
      <c r="F452" s="1739">
        <v>540</v>
      </c>
      <c r="G452" s="1739">
        <f t="shared" si="80"/>
        <v>540</v>
      </c>
      <c r="H452" s="1739">
        <v>540</v>
      </c>
      <c r="I452" s="1739">
        <v>0</v>
      </c>
      <c r="J452" s="1739">
        <v>0</v>
      </c>
      <c r="K452" s="1699"/>
      <c r="L452" s="1659"/>
      <c r="M452" s="1656">
        <v>33641</v>
      </c>
      <c r="N452" s="1656">
        <v>33641</v>
      </c>
      <c r="O452" s="1659" t="s">
        <v>2704</v>
      </c>
      <c r="P452" s="1656">
        <v>39678</v>
      </c>
      <c r="Q452" s="1659" t="s">
        <v>2474</v>
      </c>
      <c r="R452" s="1739">
        <f t="shared" si="81"/>
        <v>540</v>
      </c>
      <c r="S452" s="1739">
        <v>540</v>
      </c>
      <c r="T452" s="1739">
        <v>0</v>
      </c>
      <c r="U452" s="1739">
        <v>0</v>
      </c>
      <c r="V452" s="1739">
        <f t="shared" si="82"/>
        <v>0</v>
      </c>
      <c r="W452" s="1739">
        <v>0</v>
      </c>
      <c r="X452" s="1739">
        <v>0</v>
      </c>
      <c r="Y452" s="1739">
        <v>0</v>
      </c>
      <c r="Z452" s="1659" t="s">
        <v>1757</v>
      </c>
      <c r="AA452" s="1659" t="s">
        <v>1809</v>
      </c>
      <c r="AB452" s="1597"/>
      <c r="AC452" s="1597"/>
      <c r="AD452" s="1597"/>
      <c r="AE452" s="1597"/>
      <c r="AF452" s="1598"/>
      <c r="AG452" s="1576">
        <f t="shared" si="79"/>
        <v>0</v>
      </c>
      <c r="AH452" s="1576"/>
    </row>
    <row r="453" spans="2:34" s="1457" customFormat="1" ht="35.5" customHeight="1">
      <c r="B453" s="1243"/>
      <c r="C453" s="1169" t="s">
        <v>2709</v>
      </c>
      <c r="D453" s="1169" t="s">
        <v>2710</v>
      </c>
      <c r="E453" s="1699">
        <v>30</v>
      </c>
      <c r="F453" s="1739">
        <v>860</v>
      </c>
      <c r="G453" s="1739">
        <f t="shared" si="80"/>
        <v>860</v>
      </c>
      <c r="H453" s="1739">
        <v>860</v>
      </c>
      <c r="I453" s="1739">
        <v>0</v>
      </c>
      <c r="J453" s="1739">
        <v>0</v>
      </c>
      <c r="K453" s="1699"/>
      <c r="L453" s="1659"/>
      <c r="M453" s="1656">
        <v>33641</v>
      </c>
      <c r="N453" s="1656">
        <v>33641</v>
      </c>
      <c r="O453" s="1659" t="s">
        <v>2704</v>
      </c>
      <c r="P453" s="1656">
        <v>39678</v>
      </c>
      <c r="Q453" s="1659" t="s">
        <v>2474</v>
      </c>
      <c r="R453" s="1739">
        <f t="shared" si="81"/>
        <v>860</v>
      </c>
      <c r="S453" s="1739">
        <v>860</v>
      </c>
      <c r="T453" s="1739">
        <v>0</v>
      </c>
      <c r="U453" s="1739">
        <v>0</v>
      </c>
      <c r="V453" s="1739">
        <f t="shared" si="82"/>
        <v>0</v>
      </c>
      <c r="W453" s="1739">
        <v>0</v>
      </c>
      <c r="X453" s="1739">
        <v>0</v>
      </c>
      <c r="Y453" s="1739">
        <v>0</v>
      </c>
      <c r="Z453" s="1659" t="s">
        <v>1757</v>
      </c>
      <c r="AA453" s="1659" t="s">
        <v>1809</v>
      </c>
      <c r="AB453" s="1597"/>
      <c r="AC453" s="1597"/>
      <c r="AD453" s="1597"/>
      <c r="AE453" s="1597"/>
      <c r="AF453" s="1598"/>
      <c r="AG453" s="1576">
        <f t="shared" si="79"/>
        <v>0</v>
      </c>
      <c r="AH453" s="1576"/>
    </row>
    <row r="454" spans="2:34" s="1457" customFormat="1" ht="35.5" customHeight="1">
      <c r="B454" s="1243"/>
      <c r="C454" s="1169" t="s">
        <v>2711</v>
      </c>
      <c r="D454" s="1169" t="s">
        <v>2712</v>
      </c>
      <c r="E454" s="1699">
        <v>16</v>
      </c>
      <c r="F454" s="1739">
        <v>1040</v>
      </c>
      <c r="G454" s="1739">
        <f t="shared" si="80"/>
        <v>1040</v>
      </c>
      <c r="H454" s="1739">
        <v>1040</v>
      </c>
      <c r="I454" s="1739">
        <v>0</v>
      </c>
      <c r="J454" s="1739">
        <v>0</v>
      </c>
      <c r="K454" s="1699"/>
      <c r="L454" s="1659"/>
      <c r="M454" s="1656">
        <v>33641</v>
      </c>
      <c r="N454" s="1656">
        <v>33641</v>
      </c>
      <c r="O454" s="1659" t="s">
        <v>2704</v>
      </c>
      <c r="P454" s="1656">
        <v>39678</v>
      </c>
      <c r="Q454" s="1659" t="s">
        <v>2474</v>
      </c>
      <c r="R454" s="1739">
        <f t="shared" si="81"/>
        <v>1040</v>
      </c>
      <c r="S454" s="1739">
        <v>1040</v>
      </c>
      <c r="T454" s="1739">
        <v>0</v>
      </c>
      <c r="U454" s="1739">
        <v>0</v>
      </c>
      <c r="V454" s="1739">
        <f t="shared" si="82"/>
        <v>0</v>
      </c>
      <c r="W454" s="1739">
        <v>0</v>
      </c>
      <c r="X454" s="1739">
        <v>0</v>
      </c>
      <c r="Y454" s="1739">
        <v>0</v>
      </c>
      <c r="Z454" s="1659" t="s">
        <v>1757</v>
      </c>
      <c r="AA454" s="1659" t="s">
        <v>1809</v>
      </c>
      <c r="AB454" s="1597"/>
      <c r="AC454" s="1597"/>
      <c r="AD454" s="1597"/>
      <c r="AE454" s="1597"/>
      <c r="AF454" s="1598"/>
      <c r="AG454" s="1576">
        <f t="shared" ref="AG454:AG517" si="83">IF(G454=R454,$AF$2,"")</f>
        <v>0</v>
      </c>
      <c r="AH454" s="1576"/>
    </row>
    <row r="455" spans="2:34" s="1457" customFormat="1" ht="35.5" customHeight="1">
      <c r="B455" s="1243"/>
      <c r="C455" s="1169" t="s">
        <v>2713</v>
      </c>
      <c r="D455" s="1169" t="s">
        <v>2714</v>
      </c>
      <c r="E455" s="1699">
        <v>16</v>
      </c>
      <c r="F455" s="1739">
        <v>1400</v>
      </c>
      <c r="G455" s="1739">
        <f t="shared" si="80"/>
        <v>1400</v>
      </c>
      <c r="H455" s="1739">
        <v>1400</v>
      </c>
      <c r="I455" s="1739">
        <v>0</v>
      </c>
      <c r="J455" s="1739">
        <v>0</v>
      </c>
      <c r="K455" s="1699"/>
      <c r="L455" s="1659"/>
      <c r="M455" s="1656">
        <v>33641</v>
      </c>
      <c r="N455" s="1656">
        <v>44666</v>
      </c>
      <c r="O455" s="1659" t="s">
        <v>2490</v>
      </c>
      <c r="P455" s="1656">
        <v>39678</v>
      </c>
      <c r="Q455" s="1659" t="s">
        <v>2474</v>
      </c>
      <c r="R455" s="1739">
        <f t="shared" si="81"/>
        <v>1400</v>
      </c>
      <c r="S455" s="1739">
        <v>1400</v>
      </c>
      <c r="T455" s="1739">
        <v>0</v>
      </c>
      <c r="U455" s="1739">
        <v>0</v>
      </c>
      <c r="V455" s="1739">
        <f t="shared" si="82"/>
        <v>0</v>
      </c>
      <c r="W455" s="1739">
        <v>0</v>
      </c>
      <c r="X455" s="1739">
        <v>0</v>
      </c>
      <c r="Y455" s="1739">
        <v>0</v>
      </c>
      <c r="Z455" s="1659" t="s">
        <v>1757</v>
      </c>
      <c r="AA455" s="1659">
        <v>2</v>
      </c>
      <c r="AB455" s="1597"/>
      <c r="AC455" s="1597"/>
      <c r="AD455" s="1597"/>
      <c r="AE455" s="1597"/>
      <c r="AF455" s="1598"/>
      <c r="AG455" s="1576">
        <f t="shared" si="83"/>
        <v>0</v>
      </c>
      <c r="AH455" s="1576"/>
    </row>
    <row r="456" spans="2:34" s="1457" customFormat="1" ht="35.5" customHeight="1">
      <c r="B456" s="1243"/>
      <c r="C456" s="1169" t="s">
        <v>2715</v>
      </c>
      <c r="D456" s="1169" t="s">
        <v>2716</v>
      </c>
      <c r="E456" s="1699">
        <v>18</v>
      </c>
      <c r="F456" s="1739">
        <v>180</v>
      </c>
      <c r="G456" s="1739">
        <f t="shared" si="80"/>
        <v>180</v>
      </c>
      <c r="H456" s="1739">
        <v>180</v>
      </c>
      <c r="I456" s="1739">
        <v>0</v>
      </c>
      <c r="J456" s="1739">
        <v>0</v>
      </c>
      <c r="K456" s="1739"/>
      <c r="L456" s="1681"/>
      <c r="M456" s="1656">
        <v>34180</v>
      </c>
      <c r="N456" s="1656">
        <v>34180</v>
      </c>
      <c r="O456" s="1681" t="s">
        <v>2717</v>
      </c>
      <c r="P456" s="1656">
        <v>39678</v>
      </c>
      <c r="Q456" s="1659" t="s">
        <v>2474</v>
      </c>
      <c r="R456" s="1739">
        <f t="shared" si="81"/>
        <v>180</v>
      </c>
      <c r="S456" s="1739">
        <v>180</v>
      </c>
      <c r="T456" s="1739">
        <v>0</v>
      </c>
      <c r="U456" s="1739">
        <v>0</v>
      </c>
      <c r="V456" s="1739">
        <f t="shared" si="82"/>
        <v>0</v>
      </c>
      <c r="W456" s="1739">
        <v>0</v>
      </c>
      <c r="X456" s="1739">
        <v>0</v>
      </c>
      <c r="Y456" s="1739">
        <v>0</v>
      </c>
      <c r="Z456" s="1681" t="s">
        <v>1757</v>
      </c>
      <c r="AA456" s="1659" t="s">
        <v>1809</v>
      </c>
      <c r="AB456" s="1597"/>
      <c r="AC456" s="1597"/>
      <c r="AD456" s="1597"/>
      <c r="AE456" s="1597"/>
      <c r="AF456" s="1598"/>
      <c r="AG456" s="1576">
        <f t="shared" si="83"/>
        <v>0</v>
      </c>
      <c r="AH456" s="1576"/>
    </row>
    <row r="457" spans="2:34" s="1457" customFormat="1" ht="35.5" customHeight="1">
      <c r="B457" s="1243"/>
      <c r="C457" s="1169" t="s">
        <v>2718</v>
      </c>
      <c r="D457" s="1169" t="s">
        <v>2719</v>
      </c>
      <c r="E457" s="1699">
        <v>16</v>
      </c>
      <c r="F457" s="1739">
        <v>1160</v>
      </c>
      <c r="G457" s="1739">
        <f t="shared" si="80"/>
        <v>1160</v>
      </c>
      <c r="H457" s="1739">
        <v>1160</v>
      </c>
      <c r="I457" s="1739">
        <v>0</v>
      </c>
      <c r="J457" s="1739">
        <v>0</v>
      </c>
      <c r="K457" s="1739">
        <v>3200</v>
      </c>
      <c r="L457" s="1681" t="s">
        <v>2720</v>
      </c>
      <c r="M457" s="1656">
        <v>34180</v>
      </c>
      <c r="N457" s="1656">
        <v>37067</v>
      </c>
      <c r="O457" s="1681" t="s">
        <v>2721</v>
      </c>
      <c r="P457" s="1656">
        <v>39678</v>
      </c>
      <c r="Q457" s="1659" t="s">
        <v>2474</v>
      </c>
      <c r="R457" s="1739">
        <f t="shared" si="81"/>
        <v>1160</v>
      </c>
      <c r="S457" s="1739">
        <v>1160</v>
      </c>
      <c r="T457" s="1739">
        <v>0</v>
      </c>
      <c r="U457" s="1739">
        <v>0</v>
      </c>
      <c r="V457" s="1739">
        <f t="shared" si="82"/>
        <v>0</v>
      </c>
      <c r="W457" s="1739">
        <v>0</v>
      </c>
      <c r="X457" s="1739">
        <v>0</v>
      </c>
      <c r="Y457" s="1739">
        <v>0</v>
      </c>
      <c r="Z457" s="1681" t="s">
        <v>1757</v>
      </c>
      <c r="AA457" s="1659">
        <v>2</v>
      </c>
      <c r="AB457" s="1597"/>
      <c r="AC457" s="1597"/>
      <c r="AD457" s="1597"/>
      <c r="AE457" s="1597"/>
      <c r="AF457" s="1598"/>
      <c r="AG457" s="1576">
        <f t="shared" si="83"/>
        <v>0</v>
      </c>
      <c r="AH457" s="1576"/>
    </row>
    <row r="458" spans="2:34" s="1457" customFormat="1" ht="35.5" customHeight="1">
      <c r="B458" s="1243"/>
      <c r="C458" s="1169" t="s">
        <v>2722</v>
      </c>
      <c r="D458" s="1169" t="s">
        <v>2723</v>
      </c>
      <c r="E458" s="1699">
        <v>30</v>
      </c>
      <c r="F458" s="1739">
        <v>30</v>
      </c>
      <c r="G458" s="1739">
        <f t="shared" si="80"/>
        <v>30</v>
      </c>
      <c r="H458" s="1739">
        <v>30</v>
      </c>
      <c r="I458" s="1739">
        <v>0</v>
      </c>
      <c r="J458" s="1739">
        <v>0</v>
      </c>
      <c r="K458" s="1739">
        <v>6700</v>
      </c>
      <c r="L458" s="1681" t="s">
        <v>2724</v>
      </c>
      <c r="M458" s="1656">
        <v>37708</v>
      </c>
      <c r="N458" s="1656">
        <v>37708</v>
      </c>
      <c r="O458" s="1681" t="s">
        <v>2725</v>
      </c>
      <c r="P458" s="1656">
        <v>39678</v>
      </c>
      <c r="Q458" s="1659" t="s">
        <v>2474</v>
      </c>
      <c r="R458" s="1739">
        <f t="shared" si="81"/>
        <v>30</v>
      </c>
      <c r="S458" s="1739">
        <v>30</v>
      </c>
      <c r="T458" s="1739">
        <v>0</v>
      </c>
      <c r="U458" s="1739">
        <v>0</v>
      </c>
      <c r="V458" s="1739">
        <f t="shared" si="82"/>
        <v>0</v>
      </c>
      <c r="W458" s="1739">
        <v>0</v>
      </c>
      <c r="X458" s="1739">
        <v>0</v>
      </c>
      <c r="Y458" s="1739">
        <v>0</v>
      </c>
      <c r="Z458" s="1681" t="s">
        <v>2280</v>
      </c>
      <c r="AA458" s="1659">
        <v>2</v>
      </c>
      <c r="AB458" s="1597"/>
      <c r="AC458" s="1597"/>
      <c r="AD458" s="1597"/>
      <c r="AE458" s="1597"/>
      <c r="AF458" s="1598"/>
      <c r="AG458" s="1576">
        <f t="shared" si="83"/>
        <v>0</v>
      </c>
      <c r="AH458" s="1576"/>
    </row>
    <row r="459" spans="2:34" s="1457" customFormat="1" ht="35.25" customHeight="1">
      <c r="B459" s="1243"/>
      <c r="C459" s="1169" t="s">
        <v>2726</v>
      </c>
      <c r="D459" s="1169" t="s">
        <v>2727</v>
      </c>
      <c r="E459" s="1699">
        <v>18</v>
      </c>
      <c r="F459" s="1739">
        <v>2020</v>
      </c>
      <c r="G459" s="1739">
        <f t="shared" si="80"/>
        <v>2020</v>
      </c>
      <c r="H459" s="1739">
        <v>470</v>
      </c>
      <c r="I459" s="1739">
        <v>0</v>
      </c>
      <c r="J459" s="1739">
        <v>1550</v>
      </c>
      <c r="K459" s="1699"/>
      <c r="L459" s="1659"/>
      <c r="M459" s="1656">
        <v>37690</v>
      </c>
      <c r="N459" s="1656">
        <v>37690</v>
      </c>
      <c r="O459" s="1659" t="s">
        <v>2728</v>
      </c>
      <c r="P459" s="1656">
        <v>39678</v>
      </c>
      <c r="Q459" s="1659" t="s">
        <v>2474</v>
      </c>
      <c r="R459" s="1739">
        <f t="shared" si="81"/>
        <v>1990</v>
      </c>
      <c r="S459" s="1739">
        <v>440</v>
      </c>
      <c r="T459" s="1739">
        <v>0</v>
      </c>
      <c r="U459" s="1739">
        <v>1550</v>
      </c>
      <c r="V459" s="1739">
        <f t="shared" si="82"/>
        <v>0</v>
      </c>
      <c r="W459" s="1739">
        <v>0</v>
      </c>
      <c r="X459" s="1739">
        <v>0</v>
      </c>
      <c r="Y459" s="1739">
        <v>0</v>
      </c>
      <c r="Z459" s="1659" t="s">
        <v>2554</v>
      </c>
      <c r="AA459" s="1659">
        <v>2</v>
      </c>
      <c r="AB459" s="1597"/>
      <c r="AC459" s="1597"/>
      <c r="AD459" s="1597"/>
      <c r="AE459" s="1597"/>
      <c r="AF459" s="1598"/>
      <c r="AG459" s="1576" t="str">
        <f t="shared" si="83"/>
        <v/>
      </c>
      <c r="AH459" s="1576"/>
    </row>
    <row r="460" spans="2:34" s="1457" customFormat="1" ht="35.5" customHeight="1">
      <c r="B460" s="1792"/>
      <c r="C460" s="1169" t="s">
        <v>2729</v>
      </c>
      <c r="D460" s="1169" t="s">
        <v>2730</v>
      </c>
      <c r="E460" s="1699">
        <v>16</v>
      </c>
      <c r="F460" s="1739">
        <v>360</v>
      </c>
      <c r="G460" s="1739">
        <f t="shared" si="80"/>
        <v>360</v>
      </c>
      <c r="H460" s="1739">
        <v>360</v>
      </c>
      <c r="I460" s="1739">
        <v>0</v>
      </c>
      <c r="J460" s="1739">
        <v>0</v>
      </c>
      <c r="K460" s="1739">
        <v>3000</v>
      </c>
      <c r="L460" s="1681" t="s">
        <v>2731</v>
      </c>
      <c r="M460" s="1791">
        <v>26023</v>
      </c>
      <c r="N460" s="1656">
        <v>45000</v>
      </c>
      <c r="O460" s="1659" t="s">
        <v>2523</v>
      </c>
      <c r="P460" s="1656">
        <v>39678</v>
      </c>
      <c r="Q460" s="1659" t="s">
        <v>2474</v>
      </c>
      <c r="R460" s="1739">
        <f t="shared" si="81"/>
        <v>360</v>
      </c>
      <c r="S460" s="1699">
        <v>360</v>
      </c>
      <c r="T460" s="1699">
        <v>0</v>
      </c>
      <c r="U460" s="1739">
        <v>0</v>
      </c>
      <c r="V460" s="1739">
        <f t="shared" si="82"/>
        <v>0</v>
      </c>
      <c r="W460" s="1699">
        <v>0</v>
      </c>
      <c r="X460" s="1699">
        <v>0</v>
      </c>
      <c r="Y460" s="1739">
        <v>0</v>
      </c>
      <c r="Z460" s="1659" t="s">
        <v>2732</v>
      </c>
      <c r="AA460" s="1659">
        <v>2</v>
      </c>
      <c r="AB460" s="1597"/>
      <c r="AC460" s="1597"/>
      <c r="AD460" s="1597"/>
      <c r="AE460" s="1597"/>
      <c r="AF460" s="1598"/>
      <c r="AG460" s="1576">
        <f t="shared" si="83"/>
        <v>0</v>
      </c>
      <c r="AH460" s="1576"/>
    </row>
    <row r="461" spans="2:34" s="1457" customFormat="1" ht="35.5" customHeight="1">
      <c r="B461" s="1243"/>
      <c r="C461" s="1169" t="s">
        <v>2733</v>
      </c>
      <c r="D461" s="1169" t="s">
        <v>2734</v>
      </c>
      <c r="E461" s="1699">
        <v>16</v>
      </c>
      <c r="F461" s="1739">
        <v>520</v>
      </c>
      <c r="G461" s="1739">
        <f t="shared" si="80"/>
        <v>520</v>
      </c>
      <c r="H461" s="1739">
        <v>520</v>
      </c>
      <c r="I461" s="1739">
        <v>0</v>
      </c>
      <c r="J461" s="1739">
        <v>0</v>
      </c>
      <c r="K461" s="1739"/>
      <c r="L461" s="1681"/>
      <c r="M461" s="1791">
        <v>26023</v>
      </c>
      <c r="N461" s="1656">
        <v>28486</v>
      </c>
      <c r="O461" s="1659" t="s">
        <v>2735</v>
      </c>
      <c r="P461" s="1656">
        <v>39678</v>
      </c>
      <c r="Q461" s="1659" t="s">
        <v>2474</v>
      </c>
      <c r="R461" s="1739">
        <f t="shared" si="81"/>
        <v>520</v>
      </c>
      <c r="S461" s="1699">
        <v>520</v>
      </c>
      <c r="T461" s="1699">
        <v>0</v>
      </c>
      <c r="U461" s="1739">
        <v>0</v>
      </c>
      <c r="V461" s="1739">
        <f t="shared" si="82"/>
        <v>0</v>
      </c>
      <c r="W461" s="1699">
        <v>0</v>
      </c>
      <c r="X461" s="1699">
        <v>0</v>
      </c>
      <c r="Y461" s="1739">
        <v>0</v>
      </c>
      <c r="Z461" s="1659" t="s">
        <v>2732</v>
      </c>
      <c r="AA461" s="1659" t="s">
        <v>1809</v>
      </c>
      <c r="AB461" s="1597"/>
      <c r="AC461" s="1597"/>
      <c r="AD461" s="1597"/>
      <c r="AE461" s="1597"/>
      <c r="AF461" s="1598"/>
      <c r="AG461" s="1576">
        <f t="shared" si="83"/>
        <v>0</v>
      </c>
      <c r="AH461" s="1576"/>
    </row>
    <row r="462" spans="2:34" s="1457" customFormat="1" ht="35.5" customHeight="1">
      <c r="B462" s="1243"/>
      <c r="C462" s="1169" t="s">
        <v>2736</v>
      </c>
      <c r="D462" s="1169" t="s">
        <v>2737</v>
      </c>
      <c r="E462" s="1699">
        <v>16</v>
      </c>
      <c r="F462" s="1739">
        <v>830</v>
      </c>
      <c r="G462" s="1739">
        <f t="shared" si="80"/>
        <v>830</v>
      </c>
      <c r="H462" s="1739">
        <v>830</v>
      </c>
      <c r="I462" s="1739">
        <v>0</v>
      </c>
      <c r="J462" s="1739">
        <v>0</v>
      </c>
      <c r="K462" s="1739"/>
      <c r="L462" s="1681"/>
      <c r="M462" s="1791">
        <v>26023</v>
      </c>
      <c r="N462" s="1656">
        <v>28486</v>
      </c>
      <c r="O462" s="1659" t="s">
        <v>2735</v>
      </c>
      <c r="P462" s="1656">
        <v>39678</v>
      </c>
      <c r="Q462" s="1659" t="s">
        <v>2474</v>
      </c>
      <c r="R462" s="1739">
        <f t="shared" si="81"/>
        <v>830</v>
      </c>
      <c r="S462" s="1699">
        <v>830</v>
      </c>
      <c r="T462" s="1699">
        <v>0</v>
      </c>
      <c r="U462" s="1739">
        <v>0</v>
      </c>
      <c r="V462" s="1739">
        <f t="shared" si="82"/>
        <v>0</v>
      </c>
      <c r="W462" s="1699">
        <v>0</v>
      </c>
      <c r="X462" s="1699">
        <v>0</v>
      </c>
      <c r="Y462" s="1739">
        <v>0</v>
      </c>
      <c r="Z462" s="1659" t="s">
        <v>2732</v>
      </c>
      <c r="AA462" s="1659" t="s">
        <v>1809</v>
      </c>
      <c r="AB462" s="1597"/>
      <c r="AC462" s="1597"/>
      <c r="AD462" s="1597"/>
      <c r="AE462" s="1597"/>
      <c r="AF462" s="1598"/>
      <c r="AG462" s="1576">
        <f t="shared" si="83"/>
        <v>0</v>
      </c>
      <c r="AH462" s="1576"/>
    </row>
    <row r="463" spans="2:34" s="1457" customFormat="1" ht="35.5" customHeight="1">
      <c r="B463" s="1243"/>
      <c r="C463" s="1169" t="s">
        <v>2738</v>
      </c>
      <c r="D463" s="1169" t="s">
        <v>2739</v>
      </c>
      <c r="E463" s="1699">
        <v>13</v>
      </c>
      <c r="F463" s="1739">
        <v>190</v>
      </c>
      <c r="G463" s="1739">
        <f t="shared" si="80"/>
        <v>190</v>
      </c>
      <c r="H463" s="1739">
        <v>190</v>
      </c>
      <c r="I463" s="1739">
        <v>0</v>
      </c>
      <c r="J463" s="1739">
        <v>0</v>
      </c>
      <c r="K463" s="1739"/>
      <c r="L463" s="1681"/>
      <c r="M463" s="1791">
        <v>22731</v>
      </c>
      <c r="N463" s="1656">
        <v>45366</v>
      </c>
      <c r="O463" s="1659" t="s">
        <v>2740</v>
      </c>
      <c r="P463" s="1656">
        <v>39678</v>
      </c>
      <c r="Q463" s="1659" t="s">
        <v>2474</v>
      </c>
      <c r="R463" s="1739">
        <f t="shared" si="81"/>
        <v>0</v>
      </c>
      <c r="S463" s="1699">
        <v>0</v>
      </c>
      <c r="T463" s="1699">
        <v>0</v>
      </c>
      <c r="U463" s="1739">
        <v>0</v>
      </c>
      <c r="V463" s="1739">
        <f t="shared" si="82"/>
        <v>0</v>
      </c>
      <c r="W463" s="1699">
        <v>0</v>
      </c>
      <c r="X463" s="1699">
        <v>0</v>
      </c>
      <c r="Y463" s="1739">
        <v>0</v>
      </c>
      <c r="Z463" s="1659" t="s">
        <v>2732</v>
      </c>
      <c r="AA463" s="1659">
        <v>2</v>
      </c>
      <c r="AB463" s="1597"/>
      <c r="AC463" s="1597"/>
      <c r="AD463" s="1597"/>
      <c r="AE463" s="1597"/>
      <c r="AF463" s="1598"/>
      <c r="AG463" s="1576" t="str">
        <f t="shared" si="83"/>
        <v/>
      </c>
      <c r="AH463" s="1576"/>
    </row>
    <row r="464" spans="2:34" s="1457" customFormat="1" ht="35.5" customHeight="1">
      <c r="B464" s="1243"/>
      <c r="C464" s="1169" t="s">
        <v>2741</v>
      </c>
      <c r="D464" s="1169" t="s">
        <v>2742</v>
      </c>
      <c r="E464" s="1699">
        <v>10</v>
      </c>
      <c r="F464" s="1739">
        <v>230</v>
      </c>
      <c r="G464" s="1739">
        <f t="shared" si="80"/>
        <v>230</v>
      </c>
      <c r="H464" s="1739">
        <v>230</v>
      </c>
      <c r="I464" s="1739">
        <v>0</v>
      </c>
      <c r="J464" s="1739">
        <v>0</v>
      </c>
      <c r="K464" s="1739">
        <v>1700</v>
      </c>
      <c r="L464" s="1681" t="s">
        <v>2743</v>
      </c>
      <c r="M464" s="1791">
        <v>15810</v>
      </c>
      <c r="N464" s="1656">
        <v>38804</v>
      </c>
      <c r="O464" s="1659" t="s">
        <v>2744</v>
      </c>
      <c r="P464" s="1656">
        <v>39678</v>
      </c>
      <c r="Q464" s="1659" t="s">
        <v>2474</v>
      </c>
      <c r="R464" s="1739">
        <f t="shared" si="81"/>
        <v>230</v>
      </c>
      <c r="S464" s="1699">
        <v>230</v>
      </c>
      <c r="T464" s="1699">
        <v>0</v>
      </c>
      <c r="U464" s="1739">
        <v>0</v>
      </c>
      <c r="V464" s="1739">
        <f t="shared" si="82"/>
        <v>0</v>
      </c>
      <c r="W464" s="1699">
        <v>0</v>
      </c>
      <c r="X464" s="1699">
        <v>0</v>
      </c>
      <c r="Y464" s="1739">
        <v>0</v>
      </c>
      <c r="Z464" s="1659" t="s">
        <v>2732</v>
      </c>
      <c r="AA464" s="1659">
        <v>2</v>
      </c>
      <c r="AB464" s="1597"/>
      <c r="AC464" s="1597"/>
      <c r="AD464" s="1597"/>
      <c r="AE464" s="1597"/>
      <c r="AF464" s="1598"/>
      <c r="AG464" s="1576">
        <f t="shared" si="83"/>
        <v>0</v>
      </c>
      <c r="AH464" s="1576"/>
    </row>
    <row r="465" spans="2:34" s="1457" customFormat="1" ht="35.5" customHeight="1">
      <c r="B465" s="1243"/>
      <c r="C465" s="1169" t="s">
        <v>2745</v>
      </c>
      <c r="D465" s="1169" t="s">
        <v>2746</v>
      </c>
      <c r="E465" s="1699">
        <v>8</v>
      </c>
      <c r="F465" s="1739">
        <v>3930</v>
      </c>
      <c r="G465" s="1739">
        <f t="shared" si="80"/>
        <v>3930</v>
      </c>
      <c r="H465" s="1739">
        <v>3600</v>
      </c>
      <c r="I465" s="1739">
        <v>330</v>
      </c>
      <c r="J465" s="1739">
        <v>0</v>
      </c>
      <c r="K465" s="1739"/>
      <c r="L465" s="1681"/>
      <c r="M465" s="1791">
        <v>22731</v>
      </c>
      <c r="N465" s="1656">
        <v>30956</v>
      </c>
      <c r="O465" s="1681" t="s">
        <v>2747</v>
      </c>
      <c r="P465" s="1656">
        <v>43914</v>
      </c>
      <c r="Q465" s="1659" t="s">
        <v>2572</v>
      </c>
      <c r="R465" s="1739">
        <f t="shared" si="81"/>
        <v>3310</v>
      </c>
      <c r="S465" s="1699">
        <v>2980</v>
      </c>
      <c r="T465" s="1699">
        <v>330</v>
      </c>
      <c r="U465" s="1739">
        <v>0</v>
      </c>
      <c r="V465" s="1739">
        <f t="shared" si="82"/>
        <v>0</v>
      </c>
      <c r="W465" s="1699">
        <v>0</v>
      </c>
      <c r="X465" s="1699">
        <v>0</v>
      </c>
      <c r="Y465" s="1739">
        <v>0</v>
      </c>
      <c r="Z465" s="1659" t="s">
        <v>2732</v>
      </c>
      <c r="AA465" s="1659">
        <v>2</v>
      </c>
      <c r="AB465" s="1597"/>
      <c r="AC465" s="1597"/>
      <c r="AD465" s="1597"/>
      <c r="AE465" s="1597"/>
      <c r="AF465" s="1598"/>
      <c r="AG465" s="1576" t="str">
        <f t="shared" si="83"/>
        <v/>
      </c>
      <c r="AH465" s="1576"/>
    </row>
    <row r="466" spans="2:34" s="1457" customFormat="1" ht="35.5" customHeight="1">
      <c r="B466" s="1243"/>
      <c r="C466" s="1169" t="s">
        <v>2748</v>
      </c>
      <c r="D466" s="1169" t="s">
        <v>2749</v>
      </c>
      <c r="E466" s="1699">
        <v>12</v>
      </c>
      <c r="F466" s="1739">
        <v>1100</v>
      </c>
      <c r="G466" s="1739">
        <f t="shared" si="80"/>
        <v>1100</v>
      </c>
      <c r="H466" s="1739">
        <v>1100</v>
      </c>
      <c r="I466" s="1739">
        <v>0</v>
      </c>
      <c r="J466" s="1739">
        <v>0</v>
      </c>
      <c r="K466" s="1739"/>
      <c r="L466" s="1681"/>
      <c r="M466" s="1791">
        <v>22731</v>
      </c>
      <c r="N466" s="1656">
        <v>38804</v>
      </c>
      <c r="O466" s="1659" t="s">
        <v>2744</v>
      </c>
      <c r="P466" s="1656">
        <v>39678</v>
      </c>
      <c r="Q466" s="1659" t="s">
        <v>2474</v>
      </c>
      <c r="R466" s="1739">
        <f t="shared" si="81"/>
        <v>110</v>
      </c>
      <c r="S466" s="1699">
        <v>110</v>
      </c>
      <c r="T466" s="1699">
        <v>0</v>
      </c>
      <c r="U466" s="1739">
        <v>0</v>
      </c>
      <c r="V466" s="1739">
        <f t="shared" si="82"/>
        <v>0</v>
      </c>
      <c r="W466" s="1699">
        <v>0</v>
      </c>
      <c r="X466" s="1699">
        <v>0</v>
      </c>
      <c r="Y466" s="1739">
        <v>0</v>
      </c>
      <c r="Z466" s="1659" t="s">
        <v>2732</v>
      </c>
      <c r="AA466" s="1659">
        <v>2</v>
      </c>
      <c r="AB466" s="1597"/>
      <c r="AC466" s="1597"/>
      <c r="AD466" s="1597"/>
      <c r="AE466" s="1597"/>
      <c r="AF466" s="1598"/>
      <c r="AG466" s="1576" t="str">
        <f t="shared" si="83"/>
        <v/>
      </c>
      <c r="AH466" s="1576"/>
    </row>
    <row r="467" spans="2:34" s="1457" customFormat="1" ht="35.5" customHeight="1">
      <c r="B467" s="1243"/>
      <c r="C467" s="1169" t="s">
        <v>2750</v>
      </c>
      <c r="D467" s="1169" t="s">
        <v>2751</v>
      </c>
      <c r="E467" s="1699">
        <v>14</v>
      </c>
      <c r="F467" s="1739">
        <v>190</v>
      </c>
      <c r="G467" s="1739">
        <f t="shared" si="80"/>
        <v>190</v>
      </c>
      <c r="H467" s="1739">
        <v>190</v>
      </c>
      <c r="I467" s="1739">
        <v>0</v>
      </c>
      <c r="J467" s="1739">
        <v>0</v>
      </c>
      <c r="K467" s="1739">
        <v>3100</v>
      </c>
      <c r="L467" s="1681" t="s">
        <v>2752</v>
      </c>
      <c r="M467" s="1791">
        <v>41087</v>
      </c>
      <c r="N467" s="1791">
        <v>41087</v>
      </c>
      <c r="O467" s="1659" t="s">
        <v>2753</v>
      </c>
      <c r="P467" s="1656"/>
      <c r="Q467" s="1659"/>
      <c r="R467" s="1739">
        <f t="shared" si="81"/>
        <v>190</v>
      </c>
      <c r="S467" s="1699">
        <v>190</v>
      </c>
      <c r="T467" s="1699">
        <v>0</v>
      </c>
      <c r="U467" s="1739">
        <v>0</v>
      </c>
      <c r="V467" s="1739">
        <f t="shared" si="82"/>
        <v>0</v>
      </c>
      <c r="W467" s="1699">
        <v>0</v>
      </c>
      <c r="X467" s="1699">
        <v>0</v>
      </c>
      <c r="Y467" s="1739">
        <v>0</v>
      </c>
      <c r="Z467" s="1659" t="s">
        <v>2732</v>
      </c>
      <c r="AA467" s="1659">
        <v>2</v>
      </c>
      <c r="AB467" s="1597"/>
      <c r="AC467" s="1597"/>
      <c r="AD467" s="1597"/>
      <c r="AE467" s="1597"/>
      <c r="AF467" s="1598"/>
      <c r="AG467" s="1576">
        <f t="shared" si="83"/>
        <v>0</v>
      </c>
      <c r="AH467" s="1576"/>
    </row>
    <row r="468" spans="2:34" s="1457" customFormat="1" ht="35.5" customHeight="1">
      <c r="B468" s="1243"/>
      <c r="C468" s="1169" t="s">
        <v>2754</v>
      </c>
      <c r="D468" s="1169" t="s">
        <v>2755</v>
      </c>
      <c r="E468" s="1699">
        <v>14</v>
      </c>
      <c r="F468" s="1739">
        <v>1170</v>
      </c>
      <c r="G468" s="1739">
        <f t="shared" si="80"/>
        <v>1170</v>
      </c>
      <c r="H468" s="1739">
        <v>0</v>
      </c>
      <c r="I468" s="1739">
        <v>690</v>
      </c>
      <c r="J468" s="1739">
        <v>480</v>
      </c>
      <c r="K468" s="1739"/>
      <c r="L468" s="1681"/>
      <c r="M468" s="1791">
        <v>43067</v>
      </c>
      <c r="N468" s="1791">
        <v>43067</v>
      </c>
      <c r="O468" s="1659" t="s">
        <v>2756</v>
      </c>
      <c r="P468" s="1656"/>
      <c r="Q468" s="1659"/>
      <c r="R468" s="1739">
        <f t="shared" si="81"/>
        <v>650</v>
      </c>
      <c r="S468" s="1699">
        <v>0</v>
      </c>
      <c r="T468" s="1699">
        <v>650</v>
      </c>
      <c r="U468" s="1739">
        <v>0</v>
      </c>
      <c r="V468" s="1739">
        <f t="shared" si="82"/>
        <v>0</v>
      </c>
      <c r="W468" s="1699">
        <v>0</v>
      </c>
      <c r="X468" s="1699">
        <v>0</v>
      </c>
      <c r="Y468" s="1739">
        <v>0</v>
      </c>
      <c r="Z468" s="1659" t="s">
        <v>2732</v>
      </c>
      <c r="AA468" s="1659">
        <v>2</v>
      </c>
      <c r="AB468" s="1597"/>
      <c r="AC468" s="1597"/>
      <c r="AD468" s="1597"/>
      <c r="AE468" s="1597"/>
      <c r="AF468" s="1598"/>
      <c r="AG468" s="1576" t="str">
        <f t="shared" si="83"/>
        <v/>
      </c>
      <c r="AH468" s="1576"/>
    </row>
    <row r="469" spans="2:34" s="1457" customFormat="1" ht="35.5" customHeight="1">
      <c r="B469" s="1243"/>
      <c r="C469" s="1169" t="s">
        <v>2757</v>
      </c>
      <c r="D469" s="1169" t="s">
        <v>2758</v>
      </c>
      <c r="E469" s="1699">
        <v>16</v>
      </c>
      <c r="F469" s="1739">
        <v>540</v>
      </c>
      <c r="G469" s="1739">
        <f t="shared" si="80"/>
        <v>540</v>
      </c>
      <c r="H469" s="1739">
        <v>0</v>
      </c>
      <c r="I469" s="1739">
        <v>540</v>
      </c>
      <c r="J469" s="1739">
        <v>0</v>
      </c>
      <c r="K469" s="1739"/>
      <c r="L469" s="1681"/>
      <c r="M469" s="1791">
        <v>43067</v>
      </c>
      <c r="N469" s="1791">
        <v>43067</v>
      </c>
      <c r="O469" s="1659" t="s">
        <v>2756</v>
      </c>
      <c r="P469" s="1656"/>
      <c r="Q469" s="1659"/>
      <c r="R469" s="1739">
        <f t="shared" si="81"/>
        <v>490</v>
      </c>
      <c r="S469" s="1699">
        <v>0</v>
      </c>
      <c r="T469" s="1699">
        <v>490</v>
      </c>
      <c r="U469" s="1739">
        <v>0</v>
      </c>
      <c r="V469" s="1739">
        <f t="shared" si="82"/>
        <v>0</v>
      </c>
      <c r="W469" s="1699">
        <v>0</v>
      </c>
      <c r="X469" s="1699">
        <v>0</v>
      </c>
      <c r="Y469" s="1739">
        <v>0</v>
      </c>
      <c r="Z469" s="1659" t="s">
        <v>2732</v>
      </c>
      <c r="AA469" s="1659">
        <v>2</v>
      </c>
      <c r="AB469" s="1597"/>
      <c r="AC469" s="1597"/>
      <c r="AD469" s="1597"/>
      <c r="AE469" s="1597"/>
      <c r="AF469" s="1598"/>
      <c r="AG469" s="1576" t="str">
        <f t="shared" si="83"/>
        <v/>
      </c>
      <c r="AH469" s="1576"/>
    </row>
    <row r="470" spans="2:34" s="1457" customFormat="1" ht="35.5" customHeight="1">
      <c r="B470" s="1243"/>
      <c r="C470" s="1169" t="s">
        <v>2417</v>
      </c>
      <c r="D470" s="1169" t="s">
        <v>2759</v>
      </c>
      <c r="E470" s="1699">
        <v>8</v>
      </c>
      <c r="F470" s="1739">
        <v>310</v>
      </c>
      <c r="G470" s="1739">
        <f t="shared" si="80"/>
        <v>310</v>
      </c>
      <c r="H470" s="1739">
        <v>310</v>
      </c>
      <c r="I470" s="1739">
        <v>0</v>
      </c>
      <c r="J470" s="1739">
        <v>0</v>
      </c>
      <c r="K470" s="1739"/>
      <c r="L470" s="1681"/>
      <c r="M470" s="1791">
        <v>31260</v>
      </c>
      <c r="N470" s="1656">
        <v>34327</v>
      </c>
      <c r="O470" s="1681" t="s">
        <v>2646</v>
      </c>
      <c r="P470" s="1656">
        <v>39678</v>
      </c>
      <c r="Q470" s="1659" t="s">
        <v>2474</v>
      </c>
      <c r="R470" s="1739">
        <f t="shared" si="81"/>
        <v>310</v>
      </c>
      <c r="S470" s="1739">
        <v>310</v>
      </c>
      <c r="T470" s="1739">
        <v>0</v>
      </c>
      <c r="U470" s="1739">
        <v>0</v>
      </c>
      <c r="V470" s="1739">
        <f t="shared" si="82"/>
        <v>0</v>
      </c>
      <c r="W470" s="1739">
        <v>0</v>
      </c>
      <c r="X470" s="1739">
        <v>0</v>
      </c>
      <c r="Y470" s="1739">
        <v>0</v>
      </c>
      <c r="Z470" s="1681" t="s">
        <v>1757</v>
      </c>
      <c r="AA470" s="1659" t="s">
        <v>1809</v>
      </c>
      <c r="AB470" s="1597"/>
      <c r="AC470" s="1597"/>
      <c r="AD470" s="1597"/>
      <c r="AE470" s="1597"/>
      <c r="AF470" s="1598"/>
      <c r="AG470" s="1576">
        <f t="shared" si="83"/>
        <v>0</v>
      </c>
      <c r="AH470" s="1576"/>
    </row>
    <row r="471" spans="2:34" s="1457" customFormat="1" ht="35.5" customHeight="1">
      <c r="B471" s="1243"/>
      <c r="C471" s="1169" t="s">
        <v>2419</v>
      </c>
      <c r="D471" s="1169" t="s">
        <v>2760</v>
      </c>
      <c r="E471" s="1699">
        <v>8</v>
      </c>
      <c r="F471" s="1739">
        <v>220</v>
      </c>
      <c r="G471" s="1739">
        <f t="shared" si="80"/>
        <v>220</v>
      </c>
      <c r="H471" s="1739">
        <v>220</v>
      </c>
      <c r="I471" s="1739">
        <v>0</v>
      </c>
      <c r="J471" s="1739">
        <v>0</v>
      </c>
      <c r="K471" s="1699"/>
      <c r="L471" s="1659"/>
      <c r="M471" s="1656">
        <v>31268</v>
      </c>
      <c r="N471" s="1656">
        <v>34327</v>
      </c>
      <c r="O471" s="1659" t="s">
        <v>2623</v>
      </c>
      <c r="P471" s="1656">
        <v>39678</v>
      </c>
      <c r="Q471" s="1659" t="s">
        <v>2474</v>
      </c>
      <c r="R471" s="1739">
        <f t="shared" si="81"/>
        <v>220</v>
      </c>
      <c r="S471" s="1739">
        <v>220</v>
      </c>
      <c r="T471" s="1739">
        <v>0</v>
      </c>
      <c r="U471" s="1739">
        <v>0</v>
      </c>
      <c r="V471" s="1739">
        <f t="shared" si="82"/>
        <v>0</v>
      </c>
      <c r="W471" s="1739">
        <v>0</v>
      </c>
      <c r="X471" s="1739">
        <v>0</v>
      </c>
      <c r="Y471" s="1739">
        <v>0</v>
      </c>
      <c r="Z471" s="1659" t="s">
        <v>2761</v>
      </c>
      <c r="AA471" s="1659" t="s">
        <v>1809</v>
      </c>
      <c r="AB471" s="1597"/>
      <c r="AC471" s="1597"/>
      <c r="AD471" s="1597"/>
      <c r="AE471" s="1597"/>
      <c r="AF471" s="1598"/>
      <c r="AG471" s="1576">
        <f t="shared" si="83"/>
        <v>0</v>
      </c>
      <c r="AH471" s="1576"/>
    </row>
    <row r="472" spans="2:34" s="1457" customFormat="1" ht="35.5" customHeight="1">
      <c r="B472" s="1243"/>
      <c r="C472" s="1169" t="s">
        <v>2762</v>
      </c>
      <c r="D472" s="1169" t="s">
        <v>2763</v>
      </c>
      <c r="E472" s="1699">
        <v>8</v>
      </c>
      <c r="F472" s="1739">
        <v>370</v>
      </c>
      <c r="G472" s="1739">
        <f t="shared" si="80"/>
        <v>370</v>
      </c>
      <c r="H472" s="1739">
        <v>370</v>
      </c>
      <c r="I472" s="1739">
        <v>0</v>
      </c>
      <c r="J472" s="1739">
        <v>0</v>
      </c>
      <c r="K472" s="1699"/>
      <c r="L472" s="1659"/>
      <c r="M472" s="1656">
        <v>31272</v>
      </c>
      <c r="N472" s="1656">
        <v>31272</v>
      </c>
      <c r="O472" s="1659" t="s">
        <v>2764</v>
      </c>
      <c r="P472" s="1656">
        <v>39678</v>
      </c>
      <c r="Q472" s="1659" t="s">
        <v>2474</v>
      </c>
      <c r="R472" s="1739">
        <f t="shared" si="81"/>
        <v>370</v>
      </c>
      <c r="S472" s="1739">
        <v>370</v>
      </c>
      <c r="T472" s="1739">
        <v>0</v>
      </c>
      <c r="U472" s="1739">
        <v>0</v>
      </c>
      <c r="V472" s="1739">
        <f t="shared" si="82"/>
        <v>0</v>
      </c>
      <c r="W472" s="1739">
        <v>0</v>
      </c>
      <c r="X472" s="1739">
        <v>0</v>
      </c>
      <c r="Y472" s="1739">
        <v>0</v>
      </c>
      <c r="Z472" s="1659" t="s">
        <v>1757</v>
      </c>
      <c r="AA472" s="1659" t="s">
        <v>1809</v>
      </c>
      <c r="AB472" s="1597"/>
      <c r="AC472" s="1597"/>
      <c r="AD472" s="1597"/>
      <c r="AE472" s="1597"/>
      <c r="AF472" s="1598"/>
      <c r="AG472" s="1576">
        <f t="shared" si="83"/>
        <v>0</v>
      </c>
      <c r="AH472" s="1576"/>
    </row>
    <row r="473" spans="2:34" s="1457" customFormat="1" ht="35.25" customHeight="1">
      <c r="B473" s="1243"/>
      <c r="C473" s="1169" t="s">
        <v>2765</v>
      </c>
      <c r="D473" s="1169" t="s">
        <v>2766</v>
      </c>
      <c r="E473" s="1699">
        <v>11</v>
      </c>
      <c r="F473" s="1739">
        <v>510</v>
      </c>
      <c r="G473" s="1739">
        <f t="shared" si="80"/>
        <v>510</v>
      </c>
      <c r="H473" s="1739">
        <v>510</v>
      </c>
      <c r="I473" s="1739">
        <v>0</v>
      </c>
      <c r="J473" s="1739">
        <v>0</v>
      </c>
      <c r="K473" s="1699"/>
      <c r="L473" s="1659"/>
      <c r="M473" s="1656">
        <v>31272</v>
      </c>
      <c r="N473" s="1656">
        <v>31272</v>
      </c>
      <c r="O473" s="1659" t="s">
        <v>2764</v>
      </c>
      <c r="P473" s="1656">
        <v>39678</v>
      </c>
      <c r="Q473" s="1659" t="s">
        <v>2474</v>
      </c>
      <c r="R473" s="1739">
        <f t="shared" si="81"/>
        <v>510</v>
      </c>
      <c r="S473" s="1739">
        <v>510</v>
      </c>
      <c r="T473" s="1739">
        <v>0</v>
      </c>
      <c r="U473" s="1739">
        <v>0</v>
      </c>
      <c r="V473" s="1739">
        <f t="shared" si="82"/>
        <v>0</v>
      </c>
      <c r="W473" s="1739">
        <v>0</v>
      </c>
      <c r="X473" s="1739">
        <v>0</v>
      </c>
      <c r="Y473" s="1739">
        <v>0</v>
      </c>
      <c r="Z473" s="1659" t="s">
        <v>1757</v>
      </c>
      <c r="AA473" s="1659" t="s">
        <v>1809</v>
      </c>
      <c r="AB473" s="1597"/>
      <c r="AC473" s="1597"/>
      <c r="AD473" s="1597"/>
      <c r="AE473" s="1597"/>
      <c r="AF473" s="1598"/>
      <c r="AG473" s="1576">
        <f t="shared" si="83"/>
        <v>0</v>
      </c>
      <c r="AH473" s="1576"/>
    </row>
    <row r="474" spans="2:34" s="1457" customFormat="1" ht="35.5" customHeight="1">
      <c r="B474" s="1243"/>
      <c r="C474" s="1169" t="s">
        <v>2767</v>
      </c>
      <c r="D474" s="1169" t="s">
        <v>2768</v>
      </c>
      <c r="E474" s="1699">
        <v>8</v>
      </c>
      <c r="F474" s="1739">
        <v>320</v>
      </c>
      <c r="G474" s="1739">
        <f t="shared" si="80"/>
        <v>320</v>
      </c>
      <c r="H474" s="1739">
        <v>0</v>
      </c>
      <c r="I474" s="1739">
        <v>320</v>
      </c>
      <c r="J474" s="1739">
        <v>0</v>
      </c>
      <c r="K474" s="1699"/>
      <c r="L474" s="1659"/>
      <c r="M474" s="1656">
        <v>31269</v>
      </c>
      <c r="N474" s="1656">
        <v>31269</v>
      </c>
      <c r="O474" s="1659" t="s">
        <v>2769</v>
      </c>
      <c r="P474" s="1656">
        <v>39678</v>
      </c>
      <c r="Q474" s="1659" t="s">
        <v>2474</v>
      </c>
      <c r="R474" s="1739">
        <f t="shared" si="81"/>
        <v>320</v>
      </c>
      <c r="S474" s="1739">
        <v>0</v>
      </c>
      <c r="T474" s="1739">
        <v>320</v>
      </c>
      <c r="U474" s="1739">
        <v>0</v>
      </c>
      <c r="V474" s="1739">
        <f t="shared" si="82"/>
        <v>0</v>
      </c>
      <c r="W474" s="1739">
        <v>0</v>
      </c>
      <c r="X474" s="1739">
        <v>0</v>
      </c>
      <c r="Y474" s="1739">
        <v>0</v>
      </c>
      <c r="Z474" s="1659" t="s">
        <v>1757</v>
      </c>
      <c r="AA474" s="1659" t="s">
        <v>1809</v>
      </c>
      <c r="AB474" s="1597"/>
      <c r="AC474" s="1597"/>
      <c r="AD474" s="1597"/>
      <c r="AE474" s="1597"/>
      <c r="AF474" s="1598"/>
      <c r="AG474" s="1576">
        <f t="shared" si="83"/>
        <v>0</v>
      </c>
      <c r="AH474" s="1576"/>
    </row>
    <row r="475" spans="2:34" s="1457" customFormat="1" ht="35.5" customHeight="1">
      <c r="B475" s="1243"/>
      <c r="C475" s="1169" t="s">
        <v>2770</v>
      </c>
      <c r="D475" s="1169" t="s">
        <v>2771</v>
      </c>
      <c r="E475" s="1699">
        <v>10</v>
      </c>
      <c r="F475" s="1739">
        <v>490</v>
      </c>
      <c r="G475" s="1739">
        <f t="shared" si="80"/>
        <v>490</v>
      </c>
      <c r="H475" s="1739">
        <v>490</v>
      </c>
      <c r="I475" s="1739">
        <v>0</v>
      </c>
      <c r="J475" s="1739">
        <v>0</v>
      </c>
      <c r="K475" s="1739"/>
      <c r="L475" s="1681"/>
      <c r="M475" s="1656">
        <v>32608</v>
      </c>
      <c r="N475" s="1656">
        <v>32608</v>
      </c>
      <c r="O475" s="1681" t="s">
        <v>2772</v>
      </c>
      <c r="P475" s="1656">
        <v>39678</v>
      </c>
      <c r="Q475" s="1659" t="s">
        <v>2474</v>
      </c>
      <c r="R475" s="1739">
        <f t="shared" si="81"/>
        <v>490</v>
      </c>
      <c r="S475" s="1739">
        <v>490</v>
      </c>
      <c r="T475" s="1739">
        <v>0</v>
      </c>
      <c r="U475" s="1739">
        <v>0</v>
      </c>
      <c r="V475" s="1739">
        <f t="shared" si="82"/>
        <v>0</v>
      </c>
      <c r="W475" s="1739">
        <v>0</v>
      </c>
      <c r="X475" s="1739">
        <v>0</v>
      </c>
      <c r="Y475" s="1739">
        <v>0</v>
      </c>
      <c r="Z475" s="1681" t="s">
        <v>1757</v>
      </c>
      <c r="AA475" s="1659" t="s">
        <v>1809</v>
      </c>
      <c r="AB475" s="1597"/>
      <c r="AC475" s="1597"/>
      <c r="AD475" s="1597"/>
      <c r="AE475" s="1597"/>
      <c r="AF475" s="1598"/>
      <c r="AG475" s="1576">
        <f t="shared" si="83"/>
        <v>0</v>
      </c>
      <c r="AH475" s="1576"/>
    </row>
    <row r="476" spans="2:34" s="1457" customFormat="1" ht="35.5" customHeight="1">
      <c r="B476" s="1797"/>
      <c r="C476" s="1169" t="s">
        <v>2773</v>
      </c>
      <c r="D476" s="1169" t="s">
        <v>2774</v>
      </c>
      <c r="E476" s="1699">
        <v>8</v>
      </c>
      <c r="F476" s="1739">
        <v>600</v>
      </c>
      <c r="G476" s="1739">
        <f t="shared" si="80"/>
        <v>600</v>
      </c>
      <c r="H476" s="1739">
        <v>600</v>
      </c>
      <c r="I476" s="1739">
        <v>0</v>
      </c>
      <c r="J476" s="1739">
        <v>0</v>
      </c>
      <c r="K476" s="1699"/>
      <c r="L476" s="1659"/>
      <c r="M476" s="1656">
        <v>32503</v>
      </c>
      <c r="N476" s="1656">
        <v>32503</v>
      </c>
      <c r="O476" s="1659" t="s">
        <v>2636</v>
      </c>
      <c r="P476" s="1656">
        <v>39678</v>
      </c>
      <c r="Q476" s="1659" t="s">
        <v>2474</v>
      </c>
      <c r="R476" s="1739">
        <f t="shared" si="81"/>
        <v>600</v>
      </c>
      <c r="S476" s="1739">
        <v>600</v>
      </c>
      <c r="T476" s="1739">
        <v>0</v>
      </c>
      <c r="U476" s="1739">
        <v>0</v>
      </c>
      <c r="V476" s="1739">
        <f t="shared" si="82"/>
        <v>0</v>
      </c>
      <c r="W476" s="1739">
        <v>0</v>
      </c>
      <c r="X476" s="1739">
        <v>0</v>
      </c>
      <c r="Y476" s="1739">
        <v>0</v>
      </c>
      <c r="Z476" s="1659" t="s">
        <v>1757</v>
      </c>
      <c r="AA476" s="1659" t="s">
        <v>1809</v>
      </c>
      <c r="AB476" s="1597"/>
      <c r="AC476" s="1597"/>
      <c r="AD476" s="1597"/>
      <c r="AE476" s="1597"/>
      <c r="AF476" s="1598"/>
      <c r="AG476" s="1576">
        <f t="shared" si="83"/>
        <v>0</v>
      </c>
      <c r="AH476" s="1576"/>
    </row>
    <row r="477" spans="2:34" s="1457" customFormat="1" ht="35.5" customHeight="1">
      <c r="B477" s="1164"/>
      <c r="C477" s="1169" t="s">
        <v>2775</v>
      </c>
      <c r="D477" s="1169" t="s">
        <v>2776</v>
      </c>
      <c r="E477" s="1699">
        <v>9</v>
      </c>
      <c r="F477" s="1739">
        <v>450</v>
      </c>
      <c r="G477" s="1739">
        <f t="shared" si="80"/>
        <v>450</v>
      </c>
      <c r="H477" s="1739">
        <v>450</v>
      </c>
      <c r="I477" s="1739">
        <v>0</v>
      </c>
      <c r="J477" s="1739">
        <v>0</v>
      </c>
      <c r="K477" s="1699"/>
      <c r="L477" s="1659"/>
      <c r="M477" s="1656">
        <v>32503</v>
      </c>
      <c r="N477" s="1656">
        <v>32503</v>
      </c>
      <c r="O477" s="1659" t="s">
        <v>2636</v>
      </c>
      <c r="P477" s="1656">
        <v>39678</v>
      </c>
      <c r="Q477" s="1659" t="s">
        <v>2474</v>
      </c>
      <c r="R477" s="1739">
        <f t="shared" si="81"/>
        <v>450</v>
      </c>
      <c r="S477" s="1739">
        <v>450</v>
      </c>
      <c r="T477" s="1739">
        <v>0</v>
      </c>
      <c r="U477" s="1739">
        <v>0</v>
      </c>
      <c r="V477" s="1739">
        <f t="shared" si="82"/>
        <v>0</v>
      </c>
      <c r="W477" s="1739">
        <v>0</v>
      </c>
      <c r="X477" s="1739">
        <v>0</v>
      </c>
      <c r="Y477" s="1739">
        <v>0</v>
      </c>
      <c r="Z477" s="1659" t="s">
        <v>1757</v>
      </c>
      <c r="AA477" s="1659" t="s">
        <v>1809</v>
      </c>
      <c r="AB477" s="1597"/>
      <c r="AC477" s="1597"/>
      <c r="AD477" s="1597"/>
      <c r="AE477" s="1597"/>
      <c r="AF477" s="1598"/>
      <c r="AG477" s="1576">
        <f t="shared" si="83"/>
        <v>0</v>
      </c>
      <c r="AH477" s="1576"/>
    </row>
    <row r="478" spans="2:34" s="1457" customFormat="1" ht="35.5" customHeight="1">
      <c r="B478" s="1651" t="s">
        <v>26</v>
      </c>
      <c r="C478" s="1169" t="s">
        <v>2777</v>
      </c>
      <c r="D478" s="1169" t="s">
        <v>2778</v>
      </c>
      <c r="E478" s="1699">
        <v>8</v>
      </c>
      <c r="F478" s="1739">
        <v>680</v>
      </c>
      <c r="G478" s="1739">
        <f t="shared" si="80"/>
        <v>680</v>
      </c>
      <c r="H478" s="1739">
        <v>680</v>
      </c>
      <c r="I478" s="1739">
        <v>0</v>
      </c>
      <c r="J478" s="1739">
        <v>0</v>
      </c>
      <c r="K478" s="1739"/>
      <c r="L478" s="1681"/>
      <c r="M478" s="1656">
        <v>32608</v>
      </c>
      <c r="N478" s="1656">
        <v>32608</v>
      </c>
      <c r="O478" s="1681" t="s">
        <v>2772</v>
      </c>
      <c r="P478" s="1656">
        <v>39678</v>
      </c>
      <c r="Q478" s="1659" t="s">
        <v>2474</v>
      </c>
      <c r="R478" s="1739">
        <f t="shared" si="81"/>
        <v>680</v>
      </c>
      <c r="S478" s="1739">
        <v>680</v>
      </c>
      <c r="T478" s="1739">
        <v>0</v>
      </c>
      <c r="U478" s="1739">
        <v>0</v>
      </c>
      <c r="V478" s="1739">
        <f t="shared" si="82"/>
        <v>0</v>
      </c>
      <c r="W478" s="1739">
        <v>0</v>
      </c>
      <c r="X478" s="1739">
        <v>0</v>
      </c>
      <c r="Y478" s="1739">
        <v>0</v>
      </c>
      <c r="Z478" s="1681" t="s">
        <v>1757</v>
      </c>
      <c r="AA478" s="1659" t="s">
        <v>1809</v>
      </c>
      <c r="AB478" s="1597"/>
      <c r="AC478" s="1597"/>
      <c r="AD478" s="1597"/>
      <c r="AE478" s="1597"/>
      <c r="AF478" s="1598"/>
      <c r="AG478" s="1576">
        <f t="shared" si="83"/>
        <v>0</v>
      </c>
      <c r="AH478" s="1576"/>
    </row>
    <row r="479" spans="2:34" s="1457" customFormat="1" ht="35.5" customHeight="1">
      <c r="B479" s="1243"/>
      <c r="C479" s="1169" t="s">
        <v>2779</v>
      </c>
      <c r="D479" s="1169" t="s">
        <v>2780</v>
      </c>
      <c r="E479" s="1699">
        <v>17</v>
      </c>
      <c r="F479" s="1739">
        <v>110</v>
      </c>
      <c r="G479" s="1739">
        <f t="shared" si="80"/>
        <v>110</v>
      </c>
      <c r="H479" s="1739">
        <v>110</v>
      </c>
      <c r="I479" s="1739">
        <v>0</v>
      </c>
      <c r="J479" s="1739">
        <v>0</v>
      </c>
      <c r="K479" s="1739"/>
      <c r="L479" s="1681"/>
      <c r="M479" s="1656">
        <v>37067</v>
      </c>
      <c r="N479" s="1656">
        <v>37067</v>
      </c>
      <c r="O479" s="1681" t="s">
        <v>2721</v>
      </c>
      <c r="P479" s="1656">
        <v>39678</v>
      </c>
      <c r="Q479" s="1659" t="s">
        <v>2474</v>
      </c>
      <c r="R479" s="1739">
        <f t="shared" si="81"/>
        <v>110</v>
      </c>
      <c r="S479" s="1739">
        <v>110</v>
      </c>
      <c r="T479" s="1739">
        <v>0</v>
      </c>
      <c r="U479" s="1739">
        <v>0</v>
      </c>
      <c r="V479" s="1739">
        <f t="shared" si="82"/>
        <v>0</v>
      </c>
      <c r="W479" s="1739">
        <v>0</v>
      </c>
      <c r="X479" s="1739">
        <v>0</v>
      </c>
      <c r="Y479" s="1739">
        <v>0</v>
      </c>
      <c r="Z479" s="1681" t="s">
        <v>2554</v>
      </c>
      <c r="AA479" s="1659">
        <v>2</v>
      </c>
      <c r="AB479" s="1597"/>
      <c r="AC479" s="1597"/>
      <c r="AD479" s="1597"/>
      <c r="AE479" s="1597"/>
      <c r="AF479" s="1598"/>
      <c r="AG479" s="1576">
        <f t="shared" si="83"/>
        <v>0</v>
      </c>
      <c r="AH479" s="1576"/>
    </row>
    <row r="480" spans="2:34" s="1457" customFormat="1" ht="35.25" customHeight="1">
      <c r="B480" s="1243"/>
      <c r="C480" s="1169" t="s">
        <v>2467</v>
      </c>
      <c r="D480" s="1169" t="s">
        <v>2781</v>
      </c>
      <c r="E480" s="1699">
        <v>6</v>
      </c>
      <c r="F480" s="1739">
        <v>970</v>
      </c>
      <c r="G480" s="1739">
        <f t="shared" si="80"/>
        <v>970</v>
      </c>
      <c r="H480" s="1739">
        <v>970</v>
      </c>
      <c r="I480" s="1739">
        <v>0</v>
      </c>
      <c r="J480" s="1739">
        <v>0</v>
      </c>
      <c r="K480" s="1739"/>
      <c r="L480" s="1681"/>
      <c r="M480" s="1791">
        <v>29679</v>
      </c>
      <c r="N480" s="1656">
        <v>30868</v>
      </c>
      <c r="O480" s="1681" t="s">
        <v>2782</v>
      </c>
      <c r="P480" s="1656">
        <v>39678</v>
      </c>
      <c r="Q480" s="1659" t="s">
        <v>2474</v>
      </c>
      <c r="R480" s="1739">
        <f t="shared" si="81"/>
        <v>970</v>
      </c>
      <c r="S480" s="1739">
        <v>970</v>
      </c>
      <c r="T480" s="1739">
        <v>0</v>
      </c>
      <c r="U480" s="1739">
        <v>0</v>
      </c>
      <c r="V480" s="1739">
        <f t="shared" si="82"/>
        <v>0</v>
      </c>
      <c r="W480" s="1739">
        <v>0</v>
      </c>
      <c r="X480" s="1739">
        <v>0</v>
      </c>
      <c r="Y480" s="1739">
        <v>0</v>
      </c>
      <c r="Z480" s="1681" t="s">
        <v>1757</v>
      </c>
      <c r="AA480" s="1659" t="s">
        <v>1809</v>
      </c>
      <c r="AB480" s="1597"/>
      <c r="AC480" s="1597"/>
      <c r="AD480" s="1597"/>
      <c r="AE480" s="1597"/>
      <c r="AF480" s="1598"/>
      <c r="AG480" s="1576">
        <f t="shared" si="83"/>
        <v>0</v>
      </c>
      <c r="AH480" s="1576"/>
    </row>
    <row r="481" spans="2:34" s="1457" customFormat="1" ht="35.5" customHeight="1">
      <c r="B481" s="1243"/>
      <c r="C481" s="1169" t="s">
        <v>1884</v>
      </c>
      <c r="D481" s="1169" t="s">
        <v>2783</v>
      </c>
      <c r="E481" s="1699">
        <v>6</v>
      </c>
      <c r="F481" s="1739">
        <v>500</v>
      </c>
      <c r="G481" s="1739">
        <f t="shared" si="80"/>
        <v>500</v>
      </c>
      <c r="H481" s="1739">
        <v>500</v>
      </c>
      <c r="I481" s="1739">
        <v>0</v>
      </c>
      <c r="J481" s="1739">
        <v>0</v>
      </c>
      <c r="K481" s="1739"/>
      <c r="L481" s="1681"/>
      <c r="M481" s="1791">
        <v>29679</v>
      </c>
      <c r="N481" s="1656">
        <v>32134</v>
      </c>
      <c r="O481" s="1681" t="s">
        <v>2784</v>
      </c>
      <c r="P481" s="1656">
        <v>39678</v>
      </c>
      <c r="Q481" s="1659" t="s">
        <v>2474</v>
      </c>
      <c r="R481" s="1739">
        <f t="shared" si="81"/>
        <v>500</v>
      </c>
      <c r="S481" s="1739">
        <v>500</v>
      </c>
      <c r="T481" s="1739">
        <v>0</v>
      </c>
      <c r="U481" s="1739">
        <v>0</v>
      </c>
      <c r="V481" s="1739">
        <f t="shared" si="82"/>
        <v>0</v>
      </c>
      <c r="W481" s="1739">
        <v>0</v>
      </c>
      <c r="X481" s="1739">
        <v>0</v>
      </c>
      <c r="Y481" s="1739">
        <v>0</v>
      </c>
      <c r="Z481" s="1681" t="s">
        <v>1757</v>
      </c>
      <c r="AA481" s="1659" t="s">
        <v>1809</v>
      </c>
      <c r="AB481" s="1597"/>
      <c r="AC481" s="1597"/>
      <c r="AD481" s="1597"/>
      <c r="AE481" s="1597"/>
      <c r="AF481" s="1598"/>
      <c r="AG481" s="1576">
        <f t="shared" si="83"/>
        <v>0</v>
      </c>
      <c r="AH481" s="1576"/>
    </row>
    <row r="482" spans="2:34" s="1457" customFormat="1" ht="35.5" customHeight="1">
      <c r="B482" s="1243"/>
      <c r="C482" s="1169" t="s">
        <v>1886</v>
      </c>
      <c r="D482" s="1169" t="s">
        <v>2785</v>
      </c>
      <c r="E482" s="1699">
        <v>6</v>
      </c>
      <c r="F482" s="1739">
        <v>360</v>
      </c>
      <c r="G482" s="1739">
        <f>SUM(H482:J482)</f>
        <v>360</v>
      </c>
      <c r="H482" s="1739">
        <v>360</v>
      </c>
      <c r="I482" s="1739">
        <v>0</v>
      </c>
      <c r="J482" s="1739">
        <v>0</v>
      </c>
      <c r="K482" s="1739"/>
      <c r="L482" s="1681"/>
      <c r="M482" s="1656">
        <v>30868</v>
      </c>
      <c r="N482" s="1656">
        <v>30868</v>
      </c>
      <c r="O482" s="1681" t="s">
        <v>2786</v>
      </c>
      <c r="P482" s="1656">
        <v>39678</v>
      </c>
      <c r="Q482" s="1659" t="s">
        <v>2474</v>
      </c>
      <c r="R482" s="1739">
        <f>SUM(S482:U482)</f>
        <v>170</v>
      </c>
      <c r="S482" s="1739">
        <v>170</v>
      </c>
      <c r="T482" s="1739">
        <v>0</v>
      </c>
      <c r="U482" s="1739">
        <v>0</v>
      </c>
      <c r="V482" s="1739">
        <f>SUM(W482:Y482)</f>
        <v>0</v>
      </c>
      <c r="W482" s="1739">
        <v>0</v>
      </c>
      <c r="X482" s="1739">
        <v>0</v>
      </c>
      <c r="Y482" s="1739">
        <v>0</v>
      </c>
      <c r="Z482" s="1681" t="s">
        <v>1757</v>
      </c>
      <c r="AA482" s="1659" t="s">
        <v>1809</v>
      </c>
      <c r="AB482" s="1597"/>
      <c r="AC482" s="1597"/>
      <c r="AD482" s="1597"/>
      <c r="AE482" s="1597"/>
      <c r="AF482" s="1598"/>
      <c r="AG482" s="1576" t="str">
        <f t="shared" si="83"/>
        <v/>
      </c>
      <c r="AH482" s="1576"/>
    </row>
    <row r="483" spans="2:34" s="1457" customFormat="1" ht="35.5" customHeight="1">
      <c r="B483" s="1243"/>
      <c r="C483" s="1169" t="s">
        <v>2787</v>
      </c>
      <c r="D483" s="1169" t="s">
        <v>2788</v>
      </c>
      <c r="E483" s="1699">
        <v>10</v>
      </c>
      <c r="F483" s="1739">
        <v>2460</v>
      </c>
      <c r="G483" s="1739">
        <f>SUM(H483:J483)</f>
        <v>2460</v>
      </c>
      <c r="H483" s="1739">
        <v>2460</v>
      </c>
      <c r="I483" s="1739">
        <v>0</v>
      </c>
      <c r="J483" s="1739">
        <v>0</v>
      </c>
      <c r="K483" s="1739"/>
      <c r="L483" s="1681"/>
      <c r="M483" s="1791">
        <v>31986</v>
      </c>
      <c r="N483" s="1791">
        <v>31986</v>
      </c>
      <c r="O483" s="1681" t="s">
        <v>1832</v>
      </c>
      <c r="P483" s="1656">
        <v>39678</v>
      </c>
      <c r="Q483" s="1659" t="s">
        <v>2474</v>
      </c>
      <c r="R483" s="1739">
        <f>SUM(S483:U483)</f>
        <v>2460</v>
      </c>
      <c r="S483" s="1739">
        <v>2460</v>
      </c>
      <c r="T483" s="1739">
        <v>0</v>
      </c>
      <c r="U483" s="1739">
        <v>0</v>
      </c>
      <c r="V483" s="1739">
        <f>SUM(W483:Y483)</f>
        <v>0</v>
      </c>
      <c r="W483" s="1739">
        <v>0</v>
      </c>
      <c r="X483" s="1739">
        <v>0</v>
      </c>
      <c r="Y483" s="1739">
        <v>0</v>
      </c>
      <c r="Z483" s="1681" t="s">
        <v>1757</v>
      </c>
      <c r="AA483" s="1659" t="s">
        <v>1809</v>
      </c>
      <c r="AB483" s="1597"/>
      <c r="AC483" s="1597"/>
      <c r="AD483" s="1597"/>
      <c r="AE483" s="1597"/>
      <c r="AF483" s="1598"/>
      <c r="AG483" s="1576">
        <f t="shared" si="83"/>
        <v>0</v>
      </c>
      <c r="AH483" s="1576"/>
    </row>
    <row r="484" spans="2:34" s="1457" customFormat="1" ht="35.5" customHeight="1">
      <c r="B484" s="1243"/>
      <c r="C484" s="1169" t="s">
        <v>2789</v>
      </c>
      <c r="D484" s="1169" t="s">
        <v>2790</v>
      </c>
      <c r="E484" s="1699">
        <v>4</v>
      </c>
      <c r="F484" s="1739">
        <v>90</v>
      </c>
      <c r="G484" s="1739">
        <f>SUM(H484:J484)</f>
        <v>90</v>
      </c>
      <c r="H484" s="1739">
        <v>90</v>
      </c>
      <c r="I484" s="1739">
        <v>0</v>
      </c>
      <c r="J484" s="1739">
        <v>0</v>
      </c>
      <c r="K484" s="1739"/>
      <c r="L484" s="1681"/>
      <c r="M484" s="1656">
        <v>40962</v>
      </c>
      <c r="N484" s="1656">
        <v>40962</v>
      </c>
      <c r="O484" s="1681" t="s">
        <v>2721</v>
      </c>
      <c r="P484" s="1656"/>
      <c r="Q484" s="1659"/>
      <c r="R484" s="1739">
        <f>SUM(S484:U484)</f>
        <v>90</v>
      </c>
      <c r="S484" s="1739">
        <v>90</v>
      </c>
      <c r="T484" s="1739">
        <v>0</v>
      </c>
      <c r="U484" s="1739">
        <v>0</v>
      </c>
      <c r="V484" s="1739">
        <f>SUM(W484:Y484)</f>
        <v>0</v>
      </c>
      <c r="W484" s="1739">
        <v>0</v>
      </c>
      <c r="X484" s="1739">
        <v>0</v>
      </c>
      <c r="Y484" s="1739">
        <v>0</v>
      </c>
      <c r="Z484" s="1681" t="s">
        <v>1757</v>
      </c>
      <c r="AA484" s="1659" t="s">
        <v>1809</v>
      </c>
      <c r="AB484" s="1597"/>
      <c r="AC484" s="1597"/>
      <c r="AD484" s="1597"/>
      <c r="AE484" s="1597"/>
      <c r="AF484" s="1598"/>
      <c r="AG484" s="1576">
        <f t="shared" si="83"/>
        <v>0</v>
      </c>
      <c r="AH484" s="1576"/>
    </row>
    <row r="485" spans="2:34" s="1457" customFormat="1" ht="35.5" customHeight="1" thickBot="1">
      <c r="B485" s="1798"/>
      <c r="C485" s="1695" t="s">
        <v>2791</v>
      </c>
      <c r="D485" s="1576" t="s">
        <v>2792</v>
      </c>
      <c r="E485" s="1799">
        <v>6</v>
      </c>
      <c r="F485" s="1800">
        <v>100</v>
      </c>
      <c r="G485" s="1801">
        <f>SUM(H485:J485)</f>
        <v>100</v>
      </c>
      <c r="H485" s="1800">
        <v>100</v>
      </c>
      <c r="I485" s="1800">
        <v>0</v>
      </c>
      <c r="J485" s="1800">
        <v>0</v>
      </c>
      <c r="K485" s="1800"/>
      <c r="L485" s="1802"/>
      <c r="M485" s="1679">
        <v>41087</v>
      </c>
      <c r="N485" s="1679">
        <v>41087</v>
      </c>
      <c r="O485" s="1745" t="s">
        <v>2753</v>
      </c>
      <c r="P485" s="1679"/>
      <c r="Q485" s="1786"/>
      <c r="R485" s="1801">
        <f>SUM(S485:U485)</f>
        <v>100</v>
      </c>
      <c r="S485" s="1674">
        <v>100</v>
      </c>
      <c r="T485" s="1674">
        <v>0</v>
      </c>
      <c r="U485" s="1674">
        <v>0</v>
      </c>
      <c r="V485" s="1801">
        <f>SUM(W485:Y485)</f>
        <v>0</v>
      </c>
      <c r="W485" s="1674">
        <v>0</v>
      </c>
      <c r="X485" s="1674">
        <v>0</v>
      </c>
      <c r="Y485" s="1674">
        <v>0</v>
      </c>
      <c r="Z485" s="1673" t="s">
        <v>1757</v>
      </c>
      <c r="AA485" s="1659" t="s">
        <v>1809</v>
      </c>
      <c r="AB485" s="1597"/>
      <c r="AC485" s="1597"/>
      <c r="AD485" s="1597"/>
      <c r="AE485" s="1597"/>
      <c r="AF485" s="1598"/>
      <c r="AG485" s="1576">
        <f t="shared" si="83"/>
        <v>0</v>
      </c>
      <c r="AH485" s="1576"/>
    </row>
    <row r="486" spans="2:34" s="1457" customFormat="1" ht="35.5" customHeight="1" thickTop="1" thickBot="1">
      <c r="B486" s="1617" t="s">
        <v>1208</v>
      </c>
      <c r="C486" s="1175" t="s">
        <v>78</v>
      </c>
      <c r="D486" s="1175">
        <f>COUNTA(D354:D485)</f>
        <v>132</v>
      </c>
      <c r="E486" s="1803"/>
      <c r="F486" s="1639">
        <f>SUM(F354:F485)</f>
        <v>363160</v>
      </c>
      <c r="G486" s="1639">
        <f>SUM(G354:G485)</f>
        <v>363160</v>
      </c>
      <c r="H486" s="1804">
        <f>SUM(H354:H485)</f>
        <v>265550</v>
      </c>
      <c r="I486" s="1804">
        <f>SUM(I354:I485)</f>
        <v>9770</v>
      </c>
      <c r="J486" s="1804">
        <f>SUM(J354:J485)</f>
        <v>87840</v>
      </c>
      <c r="K486" s="1804">
        <f>SUM(K354:K484)+21000</f>
        <v>61550</v>
      </c>
      <c r="L486" s="1805"/>
      <c r="M486" s="1805"/>
      <c r="N486" s="1763"/>
      <c r="O486" s="1223"/>
      <c r="P486" s="1805"/>
      <c r="Q486" s="1805"/>
      <c r="R486" s="1639">
        <f>SUM(R354:R485)</f>
        <v>283600</v>
      </c>
      <c r="S486" s="1804">
        <f t="shared" ref="S486:Y486" si="84">SUM(S354:S485)</f>
        <v>212770</v>
      </c>
      <c r="T486" s="1804">
        <f t="shared" si="84"/>
        <v>6270</v>
      </c>
      <c r="U486" s="1804">
        <f t="shared" si="84"/>
        <v>64560</v>
      </c>
      <c r="V486" s="1639">
        <f>SUM(V354:V485)</f>
        <v>32110</v>
      </c>
      <c r="W486" s="1804">
        <f t="shared" si="84"/>
        <v>12250</v>
      </c>
      <c r="X486" s="1804">
        <f t="shared" si="84"/>
        <v>2260</v>
      </c>
      <c r="Y486" s="1804">
        <f t="shared" si="84"/>
        <v>17600</v>
      </c>
      <c r="Z486" s="1805"/>
      <c r="AA486" s="1806"/>
      <c r="AB486" s="1597"/>
      <c r="AC486" s="1597"/>
      <c r="AD486" s="1597"/>
      <c r="AE486" s="1597"/>
      <c r="AF486" s="1598"/>
      <c r="AG486" s="1576" t="str">
        <f t="shared" si="83"/>
        <v/>
      </c>
      <c r="AH486" s="1576"/>
    </row>
    <row r="487" spans="2:34" s="1457" customFormat="1" ht="35.5" customHeight="1" thickTop="1">
      <c r="B487" s="1576"/>
      <c r="C487" s="1576"/>
      <c r="D487" s="1576"/>
      <c r="E487" s="1624"/>
      <c r="F487" s="1677"/>
      <c r="G487" s="1677"/>
      <c r="H487" s="1677"/>
      <c r="I487" s="1677"/>
      <c r="J487" s="1677"/>
      <c r="K487" s="1677"/>
      <c r="L487" s="1625"/>
      <c r="M487" s="1625"/>
      <c r="N487" s="1626"/>
      <c r="O487" s="1625"/>
      <c r="P487" s="1625"/>
      <c r="Q487" s="1625"/>
      <c r="R487" s="1677"/>
      <c r="S487" s="1677"/>
      <c r="T487" s="1677"/>
      <c r="U487" s="1677"/>
      <c r="V487" s="1677"/>
      <c r="W487" s="1677"/>
      <c r="X487" s="1677"/>
      <c r="Y487" s="1677"/>
      <c r="Z487" s="1625"/>
      <c r="AA487" s="1807"/>
      <c r="AB487" s="1597"/>
      <c r="AC487" s="1597"/>
      <c r="AD487" s="1597"/>
      <c r="AE487" s="1597"/>
      <c r="AF487" s="1598"/>
      <c r="AG487" s="1576"/>
      <c r="AH487" s="1576"/>
    </row>
    <row r="488" spans="2:34" s="1457" customFormat="1" ht="35.5" customHeight="1">
      <c r="B488" s="1651" t="s">
        <v>285</v>
      </c>
      <c r="C488" s="1169" t="s">
        <v>1937</v>
      </c>
      <c r="D488" s="1169" t="s">
        <v>2793</v>
      </c>
      <c r="E488" s="1699">
        <v>25</v>
      </c>
      <c r="F488" s="1739">
        <v>16550</v>
      </c>
      <c r="G488" s="1739">
        <f>SUM(H488:J488)</f>
        <v>16550</v>
      </c>
      <c r="H488" s="1739">
        <v>2570</v>
      </c>
      <c r="I488" s="1739">
        <v>3320</v>
      </c>
      <c r="J488" s="1739">
        <v>10660</v>
      </c>
      <c r="K488" s="1739"/>
      <c r="L488" s="1659"/>
      <c r="M488" s="1656">
        <v>25343</v>
      </c>
      <c r="N488" s="1656">
        <v>39829</v>
      </c>
      <c r="O488" s="1659" t="s">
        <v>2794</v>
      </c>
      <c r="P488" s="1656">
        <v>26540</v>
      </c>
      <c r="Q488" s="1659" t="s">
        <v>2795</v>
      </c>
      <c r="R488" s="1739">
        <f>SUM(S488:U488)</f>
        <v>13850</v>
      </c>
      <c r="S488" s="1739">
        <v>2570</v>
      </c>
      <c r="T488" s="1739">
        <v>2720</v>
      </c>
      <c r="U488" s="1739">
        <v>8560</v>
      </c>
      <c r="V488" s="1739">
        <f>SUM(W488:Y488)</f>
        <v>10</v>
      </c>
      <c r="W488" s="1739">
        <v>0</v>
      </c>
      <c r="X488" s="1739">
        <v>0</v>
      </c>
      <c r="Y488" s="1739">
        <v>10</v>
      </c>
      <c r="Z488" s="1658" t="s">
        <v>1761</v>
      </c>
      <c r="AA488" s="1701">
        <v>4</v>
      </c>
      <c r="AB488" s="1597"/>
      <c r="AC488" s="1597"/>
      <c r="AD488" s="1597"/>
      <c r="AE488" s="1597"/>
      <c r="AF488" s="1598"/>
      <c r="AG488" s="1576" t="str">
        <f t="shared" si="83"/>
        <v/>
      </c>
    </row>
    <row r="489" spans="2:34" s="1457" customFormat="1" ht="35.5" customHeight="1">
      <c r="B489" s="1660"/>
      <c r="C489" s="1583" t="s">
        <v>1813</v>
      </c>
      <c r="D489" s="1583" t="s">
        <v>2796</v>
      </c>
      <c r="E489" s="1661">
        <v>25</v>
      </c>
      <c r="F489" s="1662">
        <v>8850</v>
      </c>
      <c r="G489" s="1739">
        <f t="shared" ref="G489:G501" si="85">SUM(H489:J489)</f>
        <v>4560</v>
      </c>
      <c r="H489" s="1662">
        <v>1900</v>
      </c>
      <c r="I489" s="1662">
        <v>650</v>
      </c>
      <c r="J489" s="1662">
        <v>2010</v>
      </c>
      <c r="K489" s="1662"/>
      <c r="L489" s="1383"/>
      <c r="M489" s="1664">
        <v>23938</v>
      </c>
      <c r="N489" s="1656">
        <v>37344</v>
      </c>
      <c r="O489" s="1659" t="s">
        <v>2797</v>
      </c>
      <c r="P489" s="1656">
        <v>26540</v>
      </c>
      <c r="Q489" s="1383" t="s">
        <v>2798</v>
      </c>
      <c r="R489" s="1739">
        <f t="shared" ref="R489:R552" si="86">SUM(S489:U489)</f>
        <v>4100</v>
      </c>
      <c r="S489" s="1662">
        <v>1900</v>
      </c>
      <c r="T489" s="1662">
        <v>650</v>
      </c>
      <c r="U489" s="1662">
        <v>1550</v>
      </c>
      <c r="V489" s="1739">
        <f>SUM(W489:Y489)</f>
        <v>0</v>
      </c>
      <c r="W489" s="1662">
        <v>0</v>
      </c>
      <c r="X489" s="1662">
        <v>0</v>
      </c>
      <c r="Y489" s="1662">
        <v>0</v>
      </c>
      <c r="Z489" s="1383" t="s">
        <v>1791</v>
      </c>
      <c r="AA489" s="1659">
        <v>4</v>
      </c>
      <c r="AB489" s="1597"/>
      <c r="AC489" s="1597"/>
      <c r="AD489" s="1597"/>
      <c r="AE489" s="1597"/>
      <c r="AF489" s="1598"/>
      <c r="AG489" s="1576" t="str">
        <f t="shared" si="83"/>
        <v/>
      </c>
    </row>
    <row r="490" spans="2:34" s="1457" customFormat="1" ht="35.5" customHeight="1">
      <c r="B490" s="1660"/>
      <c r="C490" s="1583" t="s">
        <v>1945</v>
      </c>
      <c r="D490" s="1583" t="s">
        <v>2799</v>
      </c>
      <c r="E490" s="1661">
        <v>18</v>
      </c>
      <c r="F490" s="1662">
        <v>6640</v>
      </c>
      <c r="G490" s="1739">
        <f t="shared" si="85"/>
        <v>4210</v>
      </c>
      <c r="H490" s="1662">
        <v>4210</v>
      </c>
      <c r="I490" s="1662">
        <v>0</v>
      </c>
      <c r="J490" s="1662">
        <v>0</v>
      </c>
      <c r="K490" s="1662"/>
      <c r="L490" s="1383"/>
      <c r="M490" s="1664">
        <v>14706</v>
      </c>
      <c r="N490" s="1656">
        <v>39472</v>
      </c>
      <c r="O490" s="1659" t="s">
        <v>2800</v>
      </c>
      <c r="P490" s="1656">
        <v>39472</v>
      </c>
      <c r="Q490" s="1383" t="s">
        <v>2800</v>
      </c>
      <c r="R490" s="1739">
        <f t="shared" si="86"/>
        <v>4210</v>
      </c>
      <c r="S490" s="1662">
        <v>4210</v>
      </c>
      <c r="T490" s="1662">
        <v>0</v>
      </c>
      <c r="U490" s="1662">
        <v>0</v>
      </c>
      <c r="V490" s="1739">
        <f t="shared" ref="V490:V493" si="87">SUM(W490:Y490)</f>
        <v>0</v>
      </c>
      <c r="W490" s="1662">
        <v>0</v>
      </c>
      <c r="X490" s="1662">
        <v>0</v>
      </c>
      <c r="Y490" s="1662">
        <v>0</v>
      </c>
      <c r="Z490" s="1383" t="s">
        <v>1791</v>
      </c>
      <c r="AA490" s="1659">
        <v>4</v>
      </c>
      <c r="AB490" s="1597"/>
      <c r="AC490" s="1597"/>
      <c r="AD490" s="1597"/>
      <c r="AE490" s="1597"/>
      <c r="AF490" s="1598"/>
      <c r="AG490" s="1576">
        <f t="shared" si="83"/>
        <v>0</v>
      </c>
    </row>
    <row r="491" spans="2:34" s="1457" customFormat="1" ht="35.5" customHeight="1">
      <c r="B491" s="1660"/>
      <c r="C491" s="1583" t="s">
        <v>2057</v>
      </c>
      <c r="D491" s="1583" t="s">
        <v>2801</v>
      </c>
      <c r="E491" s="1661">
        <v>27</v>
      </c>
      <c r="F491" s="1662">
        <v>5930</v>
      </c>
      <c r="G491" s="1739">
        <f t="shared" si="85"/>
        <v>3870</v>
      </c>
      <c r="H491" s="1662">
        <v>1890</v>
      </c>
      <c r="I491" s="1662">
        <v>1270</v>
      </c>
      <c r="J491" s="1662">
        <v>710</v>
      </c>
      <c r="K491" s="1662"/>
      <c r="L491" s="1383"/>
      <c r="M491" s="1664">
        <v>20179</v>
      </c>
      <c r="N491" s="1656">
        <v>42426</v>
      </c>
      <c r="O491" s="1659" t="s">
        <v>2802</v>
      </c>
      <c r="P491" s="1656">
        <v>26540</v>
      </c>
      <c r="Q491" s="1383" t="s">
        <v>2798</v>
      </c>
      <c r="R491" s="1739">
        <f t="shared" si="86"/>
        <v>3100</v>
      </c>
      <c r="S491" s="1662">
        <v>1890</v>
      </c>
      <c r="T491" s="1662">
        <v>1120</v>
      </c>
      <c r="U491" s="1662">
        <v>90</v>
      </c>
      <c r="V491" s="1739">
        <f t="shared" si="87"/>
        <v>0</v>
      </c>
      <c r="W491" s="1662">
        <v>0</v>
      </c>
      <c r="X491" s="1662">
        <v>0</v>
      </c>
      <c r="Y491" s="1662">
        <v>0</v>
      </c>
      <c r="Z491" s="1383" t="s">
        <v>1791</v>
      </c>
      <c r="AA491" s="1659">
        <v>4</v>
      </c>
      <c r="AB491" s="1597"/>
      <c r="AC491" s="1597"/>
      <c r="AD491" s="1597"/>
      <c r="AE491" s="1597"/>
      <c r="AF491" s="1598"/>
      <c r="AG491" s="1576" t="str">
        <f t="shared" si="83"/>
        <v/>
      </c>
    </row>
    <row r="492" spans="2:34" s="1457" customFormat="1" ht="35.5" customHeight="1">
      <c r="B492" s="1660"/>
      <c r="C492" s="1583" t="s">
        <v>2269</v>
      </c>
      <c r="D492" s="1583" t="s">
        <v>2803</v>
      </c>
      <c r="E492" s="1661">
        <v>18</v>
      </c>
      <c r="F492" s="1662">
        <v>4680</v>
      </c>
      <c r="G492" s="1739">
        <f t="shared" si="85"/>
        <v>4680</v>
      </c>
      <c r="H492" s="1662">
        <v>3180</v>
      </c>
      <c r="I492" s="1662">
        <v>140</v>
      </c>
      <c r="J492" s="1662">
        <v>1360</v>
      </c>
      <c r="K492" s="1662"/>
      <c r="L492" s="1383"/>
      <c r="M492" s="1664">
        <v>20179</v>
      </c>
      <c r="N492" s="1656">
        <v>44278</v>
      </c>
      <c r="O492" s="1659" t="s">
        <v>2804</v>
      </c>
      <c r="P492" s="1656">
        <v>26540</v>
      </c>
      <c r="Q492" s="1383" t="s">
        <v>2805</v>
      </c>
      <c r="R492" s="1739">
        <f t="shared" si="86"/>
        <v>4430</v>
      </c>
      <c r="S492" s="1662">
        <v>2930</v>
      </c>
      <c r="T492" s="1662">
        <v>140</v>
      </c>
      <c r="U492" s="1662">
        <v>1360</v>
      </c>
      <c r="V492" s="1739">
        <f t="shared" si="87"/>
        <v>0</v>
      </c>
      <c r="W492" s="1662">
        <v>0</v>
      </c>
      <c r="X492" s="1662">
        <v>0</v>
      </c>
      <c r="Y492" s="1662">
        <v>0</v>
      </c>
      <c r="Z492" s="1383" t="s">
        <v>1757</v>
      </c>
      <c r="AA492" s="1659">
        <v>2</v>
      </c>
      <c r="AB492" s="1597"/>
      <c r="AC492" s="1597"/>
      <c r="AD492" s="1597"/>
      <c r="AE492" s="1597"/>
      <c r="AF492" s="1598"/>
      <c r="AG492" s="1576" t="str">
        <f t="shared" si="83"/>
        <v/>
      </c>
    </row>
    <row r="493" spans="2:34" s="1457" customFormat="1" ht="35.5" customHeight="1">
      <c r="B493" s="1660"/>
      <c r="C493" s="1583" t="s">
        <v>1923</v>
      </c>
      <c r="D493" s="1583" t="s">
        <v>2806</v>
      </c>
      <c r="E493" s="1661">
        <v>16</v>
      </c>
      <c r="F493" s="1662">
        <v>5430</v>
      </c>
      <c r="G493" s="1739">
        <f t="shared" si="85"/>
        <v>3880</v>
      </c>
      <c r="H493" s="1662">
        <v>450</v>
      </c>
      <c r="I493" s="1662">
        <v>0</v>
      </c>
      <c r="J493" s="1662">
        <v>3430</v>
      </c>
      <c r="K493" s="1662">
        <v>1400</v>
      </c>
      <c r="L493" s="1383" t="s">
        <v>2807</v>
      </c>
      <c r="M493" s="1664">
        <v>21466</v>
      </c>
      <c r="N493" s="1656">
        <v>39829</v>
      </c>
      <c r="O493" s="1659" t="s">
        <v>2794</v>
      </c>
      <c r="P493" s="1656">
        <v>26541</v>
      </c>
      <c r="Q493" s="1383" t="s">
        <v>2805</v>
      </c>
      <c r="R493" s="1739">
        <f t="shared" si="86"/>
        <v>450</v>
      </c>
      <c r="S493" s="1662">
        <v>450</v>
      </c>
      <c r="T493" s="1662">
        <v>0</v>
      </c>
      <c r="U493" s="1662">
        <v>0</v>
      </c>
      <c r="V493" s="1739">
        <f t="shared" si="87"/>
        <v>0</v>
      </c>
      <c r="W493" s="1662">
        <v>0</v>
      </c>
      <c r="X493" s="1662">
        <v>0</v>
      </c>
      <c r="Y493" s="1662">
        <v>0</v>
      </c>
      <c r="Z493" s="1383" t="s">
        <v>1791</v>
      </c>
      <c r="AA493" s="1659">
        <v>2</v>
      </c>
      <c r="AB493" s="1597"/>
      <c r="AC493" s="1597"/>
      <c r="AD493" s="1597"/>
      <c r="AE493" s="1597"/>
      <c r="AF493" s="1598"/>
      <c r="AG493" s="1576" t="str">
        <f t="shared" si="83"/>
        <v/>
      </c>
    </row>
    <row r="494" spans="2:34" s="1457" customFormat="1" ht="35.5" customHeight="1">
      <c r="B494" s="1660"/>
      <c r="C494" s="1583" t="s">
        <v>2232</v>
      </c>
      <c r="D494" s="1583" t="s">
        <v>2808</v>
      </c>
      <c r="E494" s="1661">
        <v>12</v>
      </c>
      <c r="F494" s="1662">
        <v>3520</v>
      </c>
      <c r="G494" s="1739">
        <f t="shared" si="85"/>
        <v>3520</v>
      </c>
      <c r="H494" s="1662">
        <v>3250</v>
      </c>
      <c r="I494" s="1662">
        <v>270</v>
      </c>
      <c r="J494" s="1662">
        <v>0</v>
      </c>
      <c r="K494" s="1662"/>
      <c r="L494" s="1383"/>
      <c r="M494" s="1664">
        <v>20179</v>
      </c>
      <c r="N494" s="1656">
        <v>39472</v>
      </c>
      <c r="O494" s="1659" t="s">
        <v>2809</v>
      </c>
      <c r="P494" s="1664">
        <v>26539</v>
      </c>
      <c r="Q494" s="1383" t="s">
        <v>2810</v>
      </c>
      <c r="R494" s="1739">
        <f t="shared" si="86"/>
        <v>3520</v>
      </c>
      <c r="S494" s="1662">
        <v>3250</v>
      </c>
      <c r="T494" s="1662">
        <v>270</v>
      </c>
      <c r="U494" s="1662">
        <v>0</v>
      </c>
      <c r="V494" s="1739">
        <f t="shared" ref="V494:V552" si="88">SUM(W494:Y494)</f>
        <v>0</v>
      </c>
      <c r="W494" s="1662">
        <v>0</v>
      </c>
      <c r="X494" s="1662">
        <v>0</v>
      </c>
      <c r="Y494" s="1662">
        <v>0</v>
      </c>
      <c r="Z494" s="1383" t="s">
        <v>1757</v>
      </c>
      <c r="AA494" s="1659">
        <v>2</v>
      </c>
      <c r="AB494" s="1597"/>
      <c r="AC494" s="1597"/>
      <c r="AD494" s="1597"/>
      <c r="AE494" s="1597"/>
      <c r="AF494" s="1598"/>
      <c r="AG494" s="1576">
        <f t="shared" si="83"/>
        <v>0</v>
      </c>
    </row>
    <row r="495" spans="2:34" s="1457" customFormat="1" ht="35.5" customHeight="1">
      <c r="B495" s="1660"/>
      <c r="C495" s="1583" t="s">
        <v>1953</v>
      </c>
      <c r="D495" s="1583" t="s">
        <v>2811</v>
      </c>
      <c r="E495" s="1661">
        <v>16</v>
      </c>
      <c r="F495" s="1662">
        <v>4460</v>
      </c>
      <c r="G495" s="1739">
        <f t="shared" si="85"/>
        <v>4460</v>
      </c>
      <c r="H495" s="1662">
        <v>3860</v>
      </c>
      <c r="I495" s="1662">
        <v>600</v>
      </c>
      <c r="J495" s="1662">
        <v>0</v>
      </c>
      <c r="K495" s="1662">
        <v>5400</v>
      </c>
      <c r="L495" s="1383" t="s">
        <v>2807</v>
      </c>
      <c r="M495" s="1664">
        <v>20179</v>
      </c>
      <c r="N495" s="1656">
        <v>39472</v>
      </c>
      <c r="O495" s="1659" t="s">
        <v>2800</v>
      </c>
      <c r="P495" s="1656">
        <v>26540</v>
      </c>
      <c r="Q495" s="1383" t="s">
        <v>2798</v>
      </c>
      <c r="R495" s="1739">
        <f t="shared" si="86"/>
        <v>4460</v>
      </c>
      <c r="S495" s="1662">
        <v>3860</v>
      </c>
      <c r="T495" s="1662">
        <v>600</v>
      </c>
      <c r="U495" s="1662">
        <v>0</v>
      </c>
      <c r="V495" s="1739">
        <f t="shared" si="88"/>
        <v>0</v>
      </c>
      <c r="W495" s="1662">
        <v>0</v>
      </c>
      <c r="X495" s="1662">
        <v>0</v>
      </c>
      <c r="Y495" s="1662">
        <v>0</v>
      </c>
      <c r="Z495" s="1383" t="s">
        <v>2554</v>
      </c>
      <c r="AA495" s="1659">
        <v>2</v>
      </c>
      <c r="AB495" s="1597"/>
      <c r="AC495" s="1597"/>
      <c r="AD495" s="1597"/>
      <c r="AE495" s="1597"/>
      <c r="AF495" s="1598"/>
      <c r="AG495" s="1576">
        <f t="shared" si="83"/>
        <v>0</v>
      </c>
    </row>
    <row r="496" spans="2:34" ht="35.5" customHeight="1">
      <c r="B496" s="1660"/>
      <c r="C496" s="1583" t="s">
        <v>2239</v>
      </c>
      <c r="D496" s="1583" t="s">
        <v>2812</v>
      </c>
      <c r="E496" s="1661">
        <v>18</v>
      </c>
      <c r="F496" s="1662">
        <v>3710</v>
      </c>
      <c r="G496" s="1739">
        <f t="shared" si="85"/>
        <v>3710</v>
      </c>
      <c r="H496" s="1662">
        <v>3060</v>
      </c>
      <c r="I496" s="1662">
        <v>650</v>
      </c>
      <c r="J496" s="1662">
        <v>0</v>
      </c>
      <c r="K496" s="1662"/>
      <c r="L496" s="1383"/>
      <c r="M496" s="1664">
        <v>20179</v>
      </c>
      <c r="N496" s="1656">
        <v>39472</v>
      </c>
      <c r="O496" s="1659" t="s">
        <v>2800</v>
      </c>
      <c r="P496" s="1664">
        <v>22573</v>
      </c>
      <c r="Q496" s="1383" t="s">
        <v>2813</v>
      </c>
      <c r="R496" s="1739">
        <f t="shared" si="86"/>
        <v>3710</v>
      </c>
      <c r="S496" s="1662">
        <v>3060</v>
      </c>
      <c r="T496" s="1662">
        <v>650</v>
      </c>
      <c r="U496" s="1662">
        <v>0</v>
      </c>
      <c r="V496" s="1739">
        <f t="shared" si="88"/>
        <v>0</v>
      </c>
      <c r="W496" s="1662">
        <v>0</v>
      </c>
      <c r="X496" s="1662">
        <v>0</v>
      </c>
      <c r="Y496" s="1662">
        <v>0</v>
      </c>
      <c r="Z496" s="1383" t="s">
        <v>2554</v>
      </c>
      <c r="AA496" s="1659">
        <v>2</v>
      </c>
      <c r="AB496" s="1597"/>
      <c r="AC496" s="1597"/>
      <c r="AD496" s="1597"/>
      <c r="AE496" s="1597"/>
      <c r="AF496" s="1598"/>
      <c r="AG496" s="1576">
        <f t="shared" si="83"/>
        <v>0</v>
      </c>
    </row>
    <row r="497" spans="2:33" s="1457" customFormat="1" ht="35.5" customHeight="1">
      <c r="B497" s="1660"/>
      <c r="C497" s="1583" t="s">
        <v>2814</v>
      </c>
      <c r="D497" s="1583" t="s">
        <v>2815</v>
      </c>
      <c r="E497" s="1661">
        <v>16</v>
      </c>
      <c r="F497" s="1662">
        <v>4480</v>
      </c>
      <c r="G497" s="1739">
        <f t="shared" si="85"/>
        <v>4480</v>
      </c>
      <c r="H497" s="1662">
        <v>4380</v>
      </c>
      <c r="I497" s="1662">
        <v>100</v>
      </c>
      <c r="J497" s="1662">
        <v>0</v>
      </c>
      <c r="K497" s="1662"/>
      <c r="L497" s="1383"/>
      <c r="M497" s="1664">
        <v>14706</v>
      </c>
      <c r="N497" s="1656">
        <v>39472</v>
      </c>
      <c r="O497" s="1659" t="s">
        <v>2800</v>
      </c>
      <c r="P497" s="1656">
        <v>26540</v>
      </c>
      <c r="Q497" s="1383" t="s">
        <v>2798</v>
      </c>
      <c r="R497" s="1739">
        <f t="shared" si="86"/>
        <v>4480</v>
      </c>
      <c r="S497" s="1662">
        <v>4380</v>
      </c>
      <c r="T497" s="1662">
        <v>100</v>
      </c>
      <c r="U497" s="1662">
        <v>0</v>
      </c>
      <c r="V497" s="1739">
        <f t="shared" si="88"/>
        <v>0</v>
      </c>
      <c r="W497" s="1662">
        <v>0</v>
      </c>
      <c r="X497" s="1662">
        <v>0</v>
      </c>
      <c r="Y497" s="1662">
        <v>0</v>
      </c>
      <c r="Z497" s="1383" t="s">
        <v>1791</v>
      </c>
      <c r="AA497" s="1659">
        <v>2</v>
      </c>
      <c r="AB497" s="1597"/>
      <c r="AC497" s="1597"/>
      <c r="AD497" s="1597"/>
      <c r="AE497" s="1597"/>
      <c r="AF497" s="1598"/>
      <c r="AG497" s="1576">
        <f t="shared" si="83"/>
        <v>0</v>
      </c>
    </row>
    <row r="498" spans="2:33" s="1457" customFormat="1" ht="35.5" customHeight="1">
      <c r="B498" s="1660"/>
      <c r="C498" s="1583" t="s">
        <v>2816</v>
      </c>
      <c r="D498" s="1583" t="s">
        <v>2817</v>
      </c>
      <c r="E498" s="1661">
        <v>15</v>
      </c>
      <c r="F498" s="1662">
        <v>790</v>
      </c>
      <c r="G498" s="1739">
        <f t="shared" si="85"/>
        <v>790</v>
      </c>
      <c r="H498" s="1662">
        <v>790</v>
      </c>
      <c r="I498" s="1662">
        <v>0</v>
      </c>
      <c r="J498" s="1662">
        <v>0</v>
      </c>
      <c r="K498" s="1662"/>
      <c r="L498" s="1383"/>
      <c r="M498" s="1664">
        <v>14706</v>
      </c>
      <c r="N498" s="1656">
        <v>39472</v>
      </c>
      <c r="O498" s="1659" t="s">
        <v>2800</v>
      </c>
      <c r="P498" s="1383"/>
      <c r="Q498" s="1383"/>
      <c r="R498" s="1739">
        <f t="shared" si="86"/>
        <v>790</v>
      </c>
      <c r="S498" s="1662">
        <v>790</v>
      </c>
      <c r="T498" s="1662">
        <v>0</v>
      </c>
      <c r="U498" s="1662">
        <v>0</v>
      </c>
      <c r="V498" s="1739">
        <f t="shared" si="88"/>
        <v>0</v>
      </c>
      <c r="W498" s="1662">
        <v>0</v>
      </c>
      <c r="X498" s="1662">
        <v>0</v>
      </c>
      <c r="Y498" s="1662">
        <v>0</v>
      </c>
      <c r="Z498" s="1383" t="s">
        <v>1791</v>
      </c>
      <c r="AA498" s="1659">
        <v>2</v>
      </c>
      <c r="AB498" s="1597"/>
      <c r="AC498" s="1597"/>
      <c r="AD498" s="1597"/>
      <c r="AE498" s="1597"/>
      <c r="AF498" s="1598"/>
      <c r="AG498" s="1576">
        <f t="shared" si="83"/>
        <v>0</v>
      </c>
    </row>
    <row r="499" spans="2:33" s="1457" customFormat="1" ht="35.5" customHeight="1">
      <c r="B499" s="1660"/>
      <c r="C499" s="1583" t="s">
        <v>1878</v>
      </c>
      <c r="D499" s="1583" t="s">
        <v>2818</v>
      </c>
      <c r="E499" s="1661">
        <v>15</v>
      </c>
      <c r="F499" s="1662">
        <v>130</v>
      </c>
      <c r="G499" s="1739">
        <f t="shared" si="85"/>
        <v>130</v>
      </c>
      <c r="H499" s="1662">
        <v>130</v>
      </c>
      <c r="I499" s="1662">
        <v>0</v>
      </c>
      <c r="J499" s="1662">
        <v>0</v>
      </c>
      <c r="K499" s="1662"/>
      <c r="L499" s="1383"/>
      <c r="M499" s="1664">
        <v>14706</v>
      </c>
      <c r="N499" s="1656">
        <v>39472</v>
      </c>
      <c r="O499" s="1659" t="s">
        <v>2809</v>
      </c>
      <c r="P499" s="1383"/>
      <c r="Q499" s="1383"/>
      <c r="R499" s="1739">
        <f t="shared" si="86"/>
        <v>130</v>
      </c>
      <c r="S499" s="1662">
        <v>130</v>
      </c>
      <c r="T499" s="1662">
        <v>0</v>
      </c>
      <c r="U499" s="1662">
        <v>0</v>
      </c>
      <c r="V499" s="1739">
        <f t="shared" si="88"/>
        <v>0</v>
      </c>
      <c r="W499" s="1662">
        <v>0</v>
      </c>
      <c r="X499" s="1662">
        <v>0</v>
      </c>
      <c r="Y499" s="1662">
        <v>0</v>
      </c>
      <c r="Z499" s="1383" t="s">
        <v>1757</v>
      </c>
      <c r="AA499" s="1659">
        <v>2</v>
      </c>
      <c r="AB499" s="1597"/>
      <c r="AC499" s="1597"/>
      <c r="AD499" s="1597"/>
      <c r="AE499" s="1597"/>
      <c r="AF499" s="1598"/>
      <c r="AG499" s="1576">
        <f t="shared" si="83"/>
        <v>0</v>
      </c>
    </row>
    <row r="500" spans="2:33" s="1457" customFormat="1" ht="35.5" customHeight="1">
      <c r="B500" s="1660"/>
      <c r="C500" s="1583" t="s">
        <v>2819</v>
      </c>
      <c r="D500" s="1583" t="s">
        <v>2820</v>
      </c>
      <c r="E500" s="1661">
        <v>12</v>
      </c>
      <c r="F500" s="1662">
        <v>510</v>
      </c>
      <c r="G500" s="1739">
        <f t="shared" si="85"/>
        <v>510</v>
      </c>
      <c r="H500" s="1662">
        <v>510</v>
      </c>
      <c r="I500" s="1662">
        <v>0</v>
      </c>
      <c r="J500" s="1662">
        <v>0</v>
      </c>
      <c r="K500" s="1662"/>
      <c r="L500" s="1383"/>
      <c r="M500" s="1656">
        <v>24399</v>
      </c>
      <c r="N500" s="1656">
        <v>39472</v>
      </c>
      <c r="O500" s="1659" t="s">
        <v>2800</v>
      </c>
      <c r="P500" s="1383"/>
      <c r="Q500" s="1383"/>
      <c r="R500" s="1739">
        <f t="shared" si="86"/>
        <v>510</v>
      </c>
      <c r="S500" s="1662">
        <v>510</v>
      </c>
      <c r="T500" s="1662">
        <v>0</v>
      </c>
      <c r="U500" s="1662">
        <v>0</v>
      </c>
      <c r="V500" s="1739">
        <f t="shared" si="88"/>
        <v>0</v>
      </c>
      <c r="W500" s="1662">
        <v>0</v>
      </c>
      <c r="X500" s="1662">
        <v>0</v>
      </c>
      <c r="Y500" s="1662">
        <v>0</v>
      </c>
      <c r="Z500" s="1383" t="s">
        <v>1791</v>
      </c>
      <c r="AA500" s="1659">
        <v>2</v>
      </c>
      <c r="AB500" s="1597"/>
      <c r="AC500" s="1597"/>
      <c r="AD500" s="1597"/>
      <c r="AE500" s="1597"/>
      <c r="AF500" s="1598"/>
      <c r="AG500" s="1576">
        <f t="shared" si="83"/>
        <v>0</v>
      </c>
    </row>
    <row r="501" spans="2:33" s="1457" customFormat="1" ht="35.5" customHeight="1">
      <c r="B501" s="1660"/>
      <c r="C501" s="1583" t="s">
        <v>2821</v>
      </c>
      <c r="D501" s="1583" t="s">
        <v>2822</v>
      </c>
      <c r="E501" s="1661">
        <v>11</v>
      </c>
      <c r="F501" s="1662">
        <v>890</v>
      </c>
      <c r="G501" s="1739">
        <f t="shared" si="85"/>
        <v>890</v>
      </c>
      <c r="H501" s="1662">
        <v>890</v>
      </c>
      <c r="I501" s="1662">
        <v>0</v>
      </c>
      <c r="J501" s="1662">
        <v>0</v>
      </c>
      <c r="K501" s="1662"/>
      <c r="L501" s="1383"/>
      <c r="M501" s="1664">
        <v>20179</v>
      </c>
      <c r="N501" s="1656">
        <v>39472</v>
      </c>
      <c r="O501" s="1659" t="s">
        <v>2809</v>
      </c>
      <c r="P501" s="1664">
        <v>20669</v>
      </c>
      <c r="Q501" s="1383" t="s">
        <v>2823</v>
      </c>
      <c r="R501" s="1739">
        <f t="shared" si="86"/>
        <v>890</v>
      </c>
      <c r="S501" s="1662">
        <v>890</v>
      </c>
      <c r="T501" s="1662">
        <v>0</v>
      </c>
      <c r="U501" s="1662">
        <v>0</v>
      </c>
      <c r="V501" s="1739">
        <f t="shared" si="88"/>
        <v>0</v>
      </c>
      <c r="W501" s="1662">
        <v>0</v>
      </c>
      <c r="X501" s="1662">
        <v>0</v>
      </c>
      <c r="Y501" s="1662">
        <v>0</v>
      </c>
      <c r="Z501" s="1383" t="s">
        <v>1757</v>
      </c>
      <c r="AA501" s="1659">
        <v>2</v>
      </c>
      <c r="AB501" s="1597"/>
      <c r="AC501" s="1597"/>
      <c r="AD501" s="1597"/>
      <c r="AE501" s="1597"/>
      <c r="AF501" s="1598"/>
      <c r="AG501" s="1576">
        <f t="shared" si="83"/>
        <v>0</v>
      </c>
    </row>
    <row r="502" spans="2:33" s="1457" customFormat="1" ht="35.5" customHeight="1">
      <c r="B502" s="1660"/>
      <c r="C502" s="1583" t="s">
        <v>2824</v>
      </c>
      <c r="D502" s="1583" t="s">
        <v>2825</v>
      </c>
      <c r="E502" s="1661">
        <v>22</v>
      </c>
      <c r="F502" s="1662">
        <v>11610</v>
      </c>
      <c r="G502" s="1739">
        <f t="shared" ref="G502:G552" si="89">SUM(H502:J502)</f>
        <v>3870</v>
      </c>
      <c r="H502" s="1662">
        <v>0</v>
      </c>
      <c r="I502" s="1662">
        <v>710</v>
      </c>
      <c r="J502" s="1662">
        <v>3160</v>
      </c>
      <c r="K502" s="1662"/>
      <c r="L502" s="1383"/>
      <c r="M502" s="1664">
        <v>26890</v>
      </c>
      <c r="N502" s="1665">
        <v>39829</v>
      </c>
      <c r="O502" s="1383" t="s">
        <v>2826</v>
      </c>
      <c r="P502" s="1808"/>
      <c r="Q502" s="1808"/>
      <c r="R502" s="1739">
        <f t="shared" si="86"/>
        <v>1800</v>
      </c>
      <c r="S502" s="1662">
        <v>0</v>
      </c>
      <c r="T502" s="1662">
        <v>0</v>
      </c>
      <c r="U502" s="1662">
        <v>1800</v>
      </c>
      <c r="V502" s="1739">
        <f t="shared" si="88"/>
        <v>0</v>
      </c>
      <c r="W502" s="1662">
        <v>0</v>
      </c>
      <c r="X502" s="1662">
        <v>0</v>
      </c>
      <c r="Y502" s="1662">
        <v>0</v>
      </c>
      <c r="Z502" s="1383" t="s">
        <v>2280</v>
      </c>
      <c r="AA502" s="1659">
        <v>4</v>
      </c>
      <c r="AB502" s="1597"/>
      <c r="AC502" s="1597"/>
      <c r="AD502" s="1597"/>
      <c r="AE502" s="1597"/>
      <c r="AF502" s="1598"/>
      <c r="AG502" s="1576" t="str">
        <f t="shared" si="83"/>
        <v/>
      </c>
    </row>
    <row r="503" spans="2:33" s="1457" customFormat="1" ht="35.5" customHeight="1">
      <c r="B503" s="1660"/>
      <c r="C503" s="1583" t="s">
        <v>2827</v>
      </c>
      <c r="D503" s="1583" t="s">
        <v>2828</v>
      </c>
      <c r="E503" s="1661">
        <v>11</v>
      </c>
      <c r="F503" s="1662">
        <v>5900</v>
      </c>
      <c r="G503" s="1739">
        <f t="shared" si="89"/>
        <v>4400</v>
      </c>
      <c r="H503" s="1662">
        <v>3210</v>
      </c>
      <c r="I503" s="1662">
        <v>0</v>
      </c>
      <c r="J503" s="1662">
        <v>1190</v>
      </c>
      <c r="K503" s="1662"/>
      <c r="L503" s="1383"/>
      <c r="M503" s="1664">
        <v>20179</v>
      </c>
      <c r="N503" s="1656">
        <v>39472</v>
      </c>
      <c r="O503" s="1659" t="s">
        <v>2800</v>
      </c>
      <c r="P503" s="1664">
        <v>26539</v>
      </c>
      <c r="Q503" s="1383" t="s">
        <v>2829</v>
      </c>
      <c r="R503" s="1739">
        <f t="shared" si="86"/>
        <v>3550</v>
      </c>
      <c r="S503" s="1662">
        <v>2360</v>
      </c>
      <c r="T503" s="1662">
        <v>0</v>
      </c>
      <c r="U503" s="1662">
        <v>1190</v>
      </c>
      <c r="V503" s="1739">
        <f t="shared" si="88"/>
        <v>0</v>
      </c>
      <c r="W503" s="1662">
        <v>0</v>
      </c>
      <c r="X503" s="1662">
        <v>0</v>
      </c>
      <c r="Y503" s="1662">
        <v>0</v>
      </c>
      <c r="Z503" s="1383" t="s">
        <v>1791</v>
      </c>
      <c r="AA503" s="1659">
        <v>2</v>
      </c>
      <c r="AB503" s="1597"/>
      <c r="AC503" s="1597"/>
      <c r="AD503" s="1597"/>
      <c r="AE503" s="1597"/>
      <c r="AF503" s="1598"/>
      <c r="AG503" s="1576" t="str">
        <f t="shared" si="83"/>
        <v/>
      </c>
    </row>
    <row r="504" spans="2:33" s="1457" customFormat="1" ht="35.5" customHeight="1">
      <c r="B504" s="1660"/>
      <c r="C504" s="1583" t="s">
        <v>2830</v>
      </c>
      <c r="D504" s="1583" t="s">
        <v>2831</v>
      </c>
      <c r="E504" s="1661">
        <v>12</v>
      </c>
      <c r="F504" s="1662">
        <v>1580</v>
      </c>
      <c r="G504" s="1739">
        <f t="shared" si="89"/>
        <v>1580</v>
      </c>
      <c r="H504" s="1662">
        <v>1580</v>
      </c>
      <c r="I504" s="1662">
        <v>0</v>
      </c>
      <c r="J504" s="1662">
        <v>0</v>
      </c>
      <c r="K504" s="1662"/>
      <c r="L504" s="1383"/>
      <c r="M504" s="1664">
        <v>28937</v>
      </c>
      <c r="N504" s="1656">
        <v>44278</v>
      </c>
      <c r="O504" s="1659" t="s">
        <v>2832</v>
      </c>
      <c r="P504" s="1383"/>
      <c r="Q504" s="1383"/>
      <c r="R504" s="1739">
        <f t="shared" si="86"/>
        <v>1580</v>
      </c>
      <c r="S504" s="1662">
        <v>1580</v>
      </c>
      <c r="T504" s="1662">
        <v>0</v>
      </c>
      <c r="U504" s="1662">
        <v>0</v>
      </c>
      <c r="V504" s="1739">
        <f t="shared" si="88"/>
        <v>0</v>
      </c>
      <c r="W504" s="1662">
        <v>0</v>
      </c>
      <c r="X504" s="1662">
        <v>0</v>
      </c>
      <c r="Y504" s="1662">
        <v>0</v>
      </c>
      <c r="Z504" s="1383" t="s">
        <v>1757</v>
      </c>
      <c r="AA504" s="1659">
        <v>2</v>
      </c>
      <c r="AB504" s="1597"/>
      <c r="AC504" s="1597"/>
      <c r="AD504" s="1597"/>
      <c r="AE504" s="1597"/>
      <c r="AF504" s="1598"/>
      <c r="AG504" s="1576">
        <f t="shared" si="83"/>
        <v>0</v>
      </c>
    </row>
    <row r="505" spans="2:33" s="1457" customFormat="1" ht="35.5" customHeight="1">
      <c r="B505" s="1660"/>
      <c r="C505" s="1583" t="s">
        <v>2833</v>
      </c>
      <c r="D505" s="1583" t="s">
        <v>2834</v>
      </c>
      <c r="E505" s="1661">
        <v>12</v>
      </c>
      <c r="F505" s="1662">
        <v>2490</v>
      </c>
      <c r="G505" s="1739">
        <f t="shared" si="89"/>
        <v>2490</v>
      </c>
      <c r="H505" s="1662">
        <v>1650</v>
      </c>
      <c r="I505" s="1662">
        <v>140</v>
      </c>
      <c r="J505" s="1662">
        <v>700</v>
      </c>
      <c r="K505" s="1662"/>
      <c r="L505" s="1383"/>
      <c r="M505" s="1664">
        <v>28937</v>
      </c>
      <c r="N505" s="1656">
        <v>41086</v>
      </c>
      <c r="O505" s="1659" t="s">
        <v>2835</v>
      </c>
      <c r="P505" s="1664">
        <v>30534</v>
      </c>
      <c r="Q505" s="1383" t="s">
        <v>2836</v>
      </c>
      <c r="R505" s="1739">
        <f t="shared" si="86"/>
        <v>1100</v>
      </c>
      <c r="S505" s="1662">
        <v>920</v>
      </c>
      <c r="T505" s="1662">
        <v>70</v>
      </c>
      <c r="U505" s="1662">
        <v>110</v>
      </c>
      <c r="V505" s="1739">
        <f t="shared" si="88"/>
        <v>0</v>
      </c>
      <c r="W505" s="1662">
        <v>0</v>
      </c>
      <c r="X505" s="1662">
        <v>0</v>
      </c>
      <c r="Y505" s="1662">
        <v>0</v>
      </c>
      <c r="Z505" s="1383" t="s">
        <v>1757</v>
      </c>
      <c r="AA505" s="1659">
        <v>2</v>
      </c>
      <c r="AB505" s="1597"/>
      <c r="AC505" s="1597"/>
      <c r="AD505" s="1597"/>
      <c r="AE505" s="1597"/>
      <c r="AF505" s="1598"/>
      <c r="AG505" s="1576" t="str">
        <f t="shared" si="83"/>
        <v/>
      </c>
    </row>
    <row r="506" spans="2:33" s="1457" customFormat="1" ht="35.5" customHeight="1">
      <c r="B506" s="1660"/>
      <c r="C506" s="1583" t="s">
        <v>2837</v>
      </c>
      <c r="D506" s="1583" t="s">
        <v>2838</v>
      </c>
      <c r="E506" s="1661">
        <v>16</v>
      </c>
      <c r="F506" s="1662">
        <v>930</v>
      </c>
      <c r="G506" s="1739">
        <f t="shared" si="89"/>
        <v>930</v>
      </c>
      <c r="H506" s="1662">
        <v>0</v>
      </c>
      <c r="I506" s="1662">
        <v>350</v>
      </c>
      <c r="J506" s="1662">
        <v>580</v>
      </c>
      <c r="K506" s="1662"/>
      <c r="L506" s="1383"/>
      <c r="M506" s="1664">
        <v>29602</v>
      </c>
      <c r="N506" s="1656">
        <v>39472</v>
      </c>
      <c r="O506" s="1659" t="s">
        <v>2800</v>
      </c>
      <c r="P506" s="1383"/>
      <c r="Q506" s="1383"/>
      <c r="R506" s="1739">
        <f t="shared" si="86"/>
        <v>200</v>
      </c>
      <c r="S506" s="1662">
        <v>0</v>
      </c>
      <c r="T506" s="1662">
        <v>200</v>
      </c>
      <c r="U506" s="1662">
        <v>0</v>
      </c>
      <c r="V506" s="1739">
        <f t="shared" si="88"/>
        <v>0</v>
      </c>
      <c r="W506" s="1662">
        <v>0</v>
      </c>
      <c r="X506" s="1662">
        <v>0</v>
      </c>
      <c r="Y506" s="1662">
        <v>0</v>
      </c>
      <c r="Z506" s="1383" t="s">
        <v>1757</v>
      </c>
      <c r="AA506" s="1659">
        <v>2</v>
      </c>
      <c r="AB506" s="1597"/>
      <c r="AC506" s="1597"/>
      <c r="AD506" s="1597"/>
      <c r="AE506" s="1597"/>
      <c r="AF506" s="1598"/>
      <c r="AG506" s="1576" t="str">
        <f t="shared" si="83"/>
        <v/>
      </c>
    </row>
    <row r="507" spans="2:33" s="1457" customFormat="1" ht="35.5" customHeight="1">
      <c r="B507" s="1660"/>
      <c r="C507" s="1583" t="s">
        <v>2107</v>
      </c>
      <c r="D507" s="1583" t="s">
        <v>2839</v>
      </c>
      <c r="E507" s="1661">
        <v>12</v>
      </c>
      <c r="F507" s="1662">
        <v>1410</v>
      </c>
      <c r="G507" s="1739">
        <f t="shared" si="89"/>
        <v>1410</v>
      </c>
      <c r="H507" s="1662">
        <v>0</v>
      </c>
      <c r="I507" s="1662">
        <v>810</v>
      </c>
      <c r="J507" s="1662">
        <v>600</v>
      </c>
      <c r="K507" s="1662"/>
      <c r="L507" s="1383"/>
      <c r="M507" s="1664">
        <v>29602</v>
      </c>
      <c r="N507" s="1656">
        <v>39472</v>
      </c>
      <c r="O507" s="1659" t="s">
        <v>2809</v>
      </c>
      <c r="P507" s="1383"/>
      <c r="Q507" s="1383"/>
      <c r="R507" s="1739">
        <f t="shared" si="86"/>
        <v>790</v>
      </c>
      <c r="S507" s="1662">
        <v>0</v>
      </c>
      <c r="T507" s="1662">
        <v>790</v>
      </c>
      <c r="U507" s="1662">
        <v>0</v>
      </c>
      <c r="V507" s="1739">
        <f t="shared" si="88"/>
        <v>0</v>
      </c>
      <c r="W507" s="1662">
        <v>0</v>
      </c>
      <c r="X507" s="1662">
        <v>0</v>
      </c>
      <c r="Y507" s="1662">
        <v>0</v>
      </c>
      <c r="Z507" s="1383" t="s">
        <v>1757</v>
      </c>
      <c r="AA507" s="1659">
        <v>2</v>
      </c>
      <c r="AB507" s="1597"/>
      <c r="AC507" s="1597"/>
      <c r="AD507" s="1597"/>
      <c r="AE507" s="1597"/>
      <c r="AF507" s="1598"/>
      <c r="AG507" s="1576" t="str">
        <f t="shared" si="83"/>
        <v/>
      </c>
    </row>
    <row r="508" spans="2:33" s="1457" customFormat="1" ht="35.5" customHeight="1">
      <c r="B508" s="1660"/>
      <c r="C508" s="1583" t="s">
        <v>2111</v>
      </c>
      <c r="D508" s="1583" t="s">
        <v>2840</v>
      </c>
      <c r="E508" s="1661">
        <v>12</v>
      </c>
      <c r="F508" s="1662">
        <v>950</v>
      </c>
      <c r="G508" s="1739">
        <f t="shared" si="89"/>
        <v>950</v>
      </c>
      <c r="H508" s="1662">
        <v>0</v>
      </c>
      <c r="I508" s="1662">
        <v>490</v>
      </c>
      <c r="J508" s="1662">
        <v>460</v>
      </c>
      <c r="K508" s="1662"/>
      <c r="L508" s="1383"/>
      <c r="M508" s="1664">
        <v>29602</v>
      </c>
      <c r="N508" s="1656">
        <v>39472</v>
      </c>
      <c r="O508" s="1659" t="s">
        <v>2809</v>
      </c>
      <c r="P508" s="1664">
        <v>31043</v>
      </c>
      <c r="Q508" s="1383" t="s">
        <v>2841</v>
      </c>
      <c r="R508" s="1739">
        <f t="shared" si="86"/>
        <v>490</v>
      </c>
      <c r="S508" s="1662">
        <v>0</v>
      </c>
      <c r="T508" s="1662">
        <v>490</v>
      </c>
      <c r="U508" s="1662">
        <v>0</v>
      </c>
      <c r="V508" s="1739">
        <f t="shared" si="88"/>
        <v>0</v>
      </c>
      <c r="W508" s="1662">
        <v>0</v>
      </c>
      <c r="X508" s="1662">
        <v>0</v>
      </c>
      <c r="Y508" s="1662">
        <v>0</v>
      </c>
      <c r="Z508" s="1383" t="s">
        <v>1757</v>
      </c>
      <c r="AA508" s="1659">
        <v>2</v>
      </c>
      <c r="AB508" s="1597"/>
      <c r="AC508" s="1597"/>
      <c r="AD508" s="1597"/>
      <c r="AE508" s="1597"/>
      <c r="AF508" s="1598"/>
      <c r="AG508" s="1576" t="str">
        <f t="shared" si="83"/>
        <v/>
      </c>
    </row>
    <row r="509" spans="2:33" s="1457" customFormat="1" ht="35.5" customHeight="1">
      <c r="B509" s="1660"/>
      <c r="C509" s="1583" t="s">
        <v>2842</v>
      </c>
      <c r="D509" s="1583" t="s">
        <v>2843</v>
      </c>
      <c r="E509" s="1661">
        <v>12</v>
      </c>
      <c r="F509" s="1662">
        <v>1240</v>
      </c>
      <c r="G509" s="1739">
        <f t="shared" si="89"/>
        <v>1240</v>
      </c>
      <c r="H509" s="1662">
        <v>0</v>
      </c>
      <c r="I509" s="1662">
        <v>0</v>
      </c>
      <c r="J509" s="1662">
        <v>1240</v>
      </c>
      <c r="K509" s="1662"/>
      <c r="L509" s="1383"/>
      <c r="M509" s="1664">
        <v>29602</v>
      </c>
      <c r="N509" s="1656">
        <v>39472</v>
      </c>
      <c r="O509" s="1659" t="s">
        <v>2809</v>
      </c>
      <c r="P509" s="1383"/>
      <c r="Q509" s="1383"/>
      <c r="R509" s="1739">
        <f t="shared" si="86"/>
        <v>0</v>
      </c>
      <c r="S509" s="1662">
        <v>0</v>
      </c>
      <c r="T509" s="1662">
        <v>0</v>
      </c>
      <c r="U509" s="1662">
        <v>0</v>
      </c>
      <c r="V509" s="1739">
        <f t="shared" si="88"/>
        <v>0</v>
      </c>
      <c r="W509" s="1662">
        <v>0</v>
      </c>
      <c r="X509" s="1662">
        <v>0</v>
      </c>
      <c r="Y509" s="1662">
        <v>0</v>
      </c>
      <c r="Z509" s="1383" t="s">
        <v>1757</v>
      </c>
      <c r="AA509" s="1659">
        <v>2</v>
      </c>
      <c r="AB509" s="1597"/>
      <c r="AC509" s="1597"/>
      <c r="AD509" s="1597"/>
      <c r="AE509" s="1597"/>
      <c r="AF509" s="1598"/>
      <c r="AG509" s="1576" t="str">
        <f t="shared" si="83"/>
        <v/>
      </c>
    </row>
    <row r="510" spans="2:33" s="1457" customFormat="1" ht="35.5" customHeight="1">
      <c r="B510" s="1660"/>
      <c r="C510" s="1583" t="s">
        <v>2844</v>
      </c>
      <c r="D510" s="1583" t="s">
        <v>2845</v>
      </c>
      <c r="E510" s="1661">
        <v>20</v>
      </c>
      <c r="F510" s="1662">
        <v>2070</v>
      </c>
      <c r="G510" s="1739">
        <f t="shared" si="89"/>
        <v>2070</v>
      </c>
      <c r="H510" s="1662">
        <v>1990</v>
      </c>
      <c r="I510" s="1662">
        <v>80</v>
      </c>
      <c r="J510" s="1662">
        <v>0</v>
      </c>
      <c r="K510" s="1662"/>
      <c r="L510" s="1383"/>
      <c r="M510" s="1664">
        <v>30533</v>
      </c>
      <c r="N510" s="1656">
        <v>39472</v>
      </c>
      <c r="O510" s="1659" t="s">
        <v>2800</v>
      </c>
      <c r="P510" s="1383"/>
      <c r="Q510" s="1383"/>
      <c r="R510" s="1739">
        <f t="shared" si="86"/>
        <v>1520</v>
      </c>
      <c r="S510" s="1662">
        <v>1520</v>
      </c>
      <c r="T510" s="1662">
        <v>0</v>
      </c>
      <c r="U510" s="1662">
        <v>0</v>
      </c>
      <c r="V510" s="1739">
        <f t="shared" si="88"/>
        <v>0</v>
      </c>
      <c r="W510" s="1662">
        <v>0</v>
      </c>
      <c r="X510" s="1662">
        <v>0</v>
      </c>
      <c r="Y510" s="1662">
        <v>0</v>
      </c>
      <c r="Z510" s="1383" t="s">
        <v>1757</v>
      </c>
      <c r="AA510" s="1659">
        <v>2</v>
      </c>
      <c r="AB510" s="1597"/>
      <c r="AC510" s="1597"/>
      <c r="AD510" s="1597"/>
      <c r="AE510" s="1597"/>
      <c r="AF510" s="1598"/>
      <c r="AG510" s="1576" t="str">
        <f t="shared" si="83"/>
        <v/>
      </c>
    </row>
    <row r="511" spans="2:33" s="1457" customFormat="1" ht="35.5" customHeight="1">
      <c r="B511" s="1660"/>
      <c r="C511" s="1583" t="s">
        <v>2113</v>
      </c>
      <c r="D511" s="1583" t="s">
        <v>2846</v>
      </c>
      <c r="E511" s="1661">
        <v>12</v>
      </c>
      <c r="F511" s="1662">
        <v>810</v>
      </c>
      <c r="G511" s="1739">
        <f t="shared" si="89"/>
        <v>810</v>
      </c>
      <c r="H511" s="1662">
        <v>390</v>
      </c>
      <c r="I511" s="1662">
        <v>40</v>
      </c>
      <c r="J511" s="1662">
        <v>380</v>
      </c>
      <c r="K511" s="1662"/>
      <c r="L511" s="1383"/>
      <c r="M511" s="1664">
        <v>30534</v>
      </c>
      <c r="N511" s="1656">
        <v>39472</v>
      </c>
      <c r="O511" s="1659" t="s">
        <v>2809</v>
      </c>
      <c r="P511" s="1383"/>
      <c r="Q511" s="1383"/>
      <c r="R511" s="1739">
        <f t="shared" si="86"/>
        <v>430</v>
      </c>
      <c r="S511" s="1662">
        <v>390</v>
      </c>
      <c r="T511" s="1662">
        <v>40</v>
      </c>
      <c r="U511" s="1662">
        <v>0</v>
      </c>
      <c r="V511" s="1739">
        <f t="shared" si="88"/>
        <v>0</v>
      </c>
      <c r="W511" s="1662">
        <v>0</v>
      </c>
      <c r="X511" s="1662">
        <v>0</v>
      </c>
      <c r="Y511" s="1662">
        <v>0</v>
      </c>
      <c r="Z511" s="1383" t="s">
        <v>1757</v>
      </c>
      <c r="AA511" s="1659">
        <v>2</v>
      </c>
      <c r="AB511" s="1597"/>
      <c r="AC511" s="1597"/>
      <c r="AD511" s="1597"/>
      <c r="AE511" s="1597"/>
      <c r="AF511" s="1598"/>
      <c r="AG511" s="1576" t="str">
        <f t="shared" si="83"/>
        <v/>
      </c>
    </row>
    <row r="512" spans="2:33" s="1457" customFormat="1" ht="35.5" customHeight="1">
      <c r="B512" s="1660"/>
      <c r="C512" s="1583" t="s">
        <v>2115</v>
      </c>
      <c r="D512" s="1583" t="s">
        <v>2847</v>
      </c>
      <c r="E512" s="1661">
        <v>15</v>
      </c>
      <c r="F512" s="1662">
        <v>1870</v>
      </c>
      <c r="G512" s="1739">
        <f t="shared" si="89"/>
        <v>1870</v>
      </c>
      <c r="H512" s="1662">
        <v>1290</v>
      </c>
      <c r="I512" s="1662">
        <v>580</v>
      </c>
      <c r="J512" s="1662">
        <v>0</v>
      </c>
      <c r="K512" s="1662"/>
      <c r="L512" s="1383"/>
      <c r="M512" s="1664">
        <v>30534</v>
      </c>
      <c r="N512" s="1656">
        <v>39472</v>
      </c>
      <c r="O512" s="1659" t="s">
        <v>2809</v>
      </c>
      <c r="P512" s="1664">
        <v>31260</v>
      </c>
      <c r="Q512" s="1383" t="s">
        <v>2848</v>
      </c>
      <c r="R512" s="1739">
        <f t="shared" si="86"/>
        <v>1870</v>
      </c>
      <c r="S512" s="1662">
        <v>1290</v>
      </c>
      <c r="T512" s="1662">
        <v>580</v>
      </c>
      <c r="U512" s="1662">
        <v>0</v>
      </c>
      <c r="V512" s="1739">
        <f t="shared" si="88"/>
        <v>0</v>
      </c>
      <c r="W512" s="1662">
        <v>0</v>
      </c>
      <c r="X512" s="1662">
        <v>0</v>
      </c>
      <c r="Y512" s="1662">
        <v>0</v>
      </c>
      <c r="Z512" s="1383" t="s">
        <v>1757</v>
      </c>
      <c r="AA512" s="1659">
        <v>2</v>
      </c>
      <c r="AB512" s="1597"/>
      <c r="AC512" s="1597"/>
      <c r="AD512" s="1597"/>
      <c r="AE512" s="1597"/>
      <c r="AF512" s="1598"/>
      <c r="AG512" s="1576">
        <f t="shared" si="83"/>
        <v>0</v>
      </c>
    </row>
    <row r="513" spans="2:33" s="1457" customFormat="1" ht="35.5" customHeight="1">
      <c r="B513" s="1660"/>
      <c r="C513" s="1583" t="s">
        <v>2849</v>
      </c>
      <c r="D513" s="1583" t="s">
        <v>2850</v>
      </c>
      <c r="E513" s="1661">
        <v>16</v>
      </c>
      <c r="F513" s="1662">
        <v>2150</v>
      </c>
      <c r="G513" s="1739">
        <f t="shared" si="89"/>
        <v>2150</v>
      </c>
      <c r="H513" s="1662">
        <v>740</v>
      </c>
      <c r="I513" s="1662">
        <v>790</v>
      </c>
      <c r="J513" s="1662">
        <v>620</v>
      </c>
      <c r="K513" s="1662"/>
      <c r="L513" s="1383"/>
      <c r="M513" s="1664">
        <v>31278</v>
      </c>
      <c r="N513" s="1656">
        <v>39472</v>
      </c>
      <c r="O513" s="1659" t="s">
        <v>2800</v>
      </c>
      <c r="P513" s="1383"/>
      <c r="Q513" s="1383"/>
      <c r="R513" s="1739">
        <f t="shared" si="86"/>
        <v>1040</v>
      </c>
      <c r="S513" s="1662">
        <v>250</v>
      </c>
      <c r="T513" s="1662">
        <v>790</v>
      </c>
      <c r="U513" s="1662">
        <v>0</v>
      </c>
      <c r="V513" s="1739">
        <f t="shared" si="88"/>
        <v>0</v>
      </c>
      <c r="W513" s="1662">
        <v>0</v>
      </c>
      <c r="X513" s="1662">
        <v>0</v>
      </c>
      <c r="Y513" s="1662">
        <v>0</v>
      </c>
      <c r="Z513" s="1383" t="s">
        <v>1757</v>
      </c>
      <c r="AA513" s="1659">
        <v>2</v>
      </c>
      <c r="AB513" s="1597"/>
      <c r="AC513" s="1597"/>
      <c r="AD513" s="1597"/>
      <c r="AE513" s="1597"/>
      <c r="AF513" s="1598"/>
      <c r="AG513" s="1576" t="str">
        <f t="shared" si="83"/>
        <v/>
      </c>
    </row>
    <row r="514" spans="2:33" s="1457" customFormat="1" ht="35.5" customHeight="1">
      <c r="B514" s="1660"/>
      <c r="C514" s="1583" t="s">
        <v>2851</v>
      </c>
      <c r="D514" s="1583" t="s">
        <v>2852</v>
      </c>
      <c r="E514" s="1661">
        <v>12</v>
      </c>
      <c r="F514" s="1662">
        <v>1660</v>
      </c>
      <c r="G514" s="1739">
        <f t="shared" si="89"/>
        <v>1660</v>
      </c>
      <c r="H514" s="1662">
        <v>1660</v>
      </c>
      <c r="I514" s="1662">
        <v>0</v>
      </c>
      <c r="J514" s="1662">
        <v>0</v>
      </c>
      <c r="K514" s="1662"/>
      <c r="L514" s="1383"/>
      <c r="M514" s="1664">
        <v>31260</v>
      </c>
      <c r="N514" s="1656">
        <v>41086</v>
      </c>
      <c r="O514" s="1659" t="s">
        <v>2835</v>
      </c>
      <c r="P514" s="1383"/>
      <c r="Q514" s="1383"/>
      <c r="R514" s="1739">
        <f t="shared" si="86"/>
        <v>1540</v>
      </c>
      <c r="S514" s="1662">
        <v>1540</v>
      </c>
      <c r="T514" s="1662">
        <v>0</v>
      </c>
      <c r="U514" s="1662">
        <v>0</v>
      </c>
      <c r="V514" s="1739">
        <f t="shared" si="88"/>
        <v>0</v>
      </c>
      <c r="W514" s="1662">
        <v>0</v>
      </c>
      <c r="X514" s="1662">
        <v>0</v>
      </c>
      <c r="Y514" s="1662">
        <v>0</v>
      </c>
      <c r="Z514" s="1383" t="s">
        <v>1757</v>
      </c>
      <c r="AA514" s="1659">
        <v>2</v>
      </c>
      <c r="AB514" s="1597"/>
      <c r="AC514" s="1597"/>
      <c r="AD514" s="1597"/>
      <c r="AE514" s="1597"/>
      <c r="AF514" s="1598"/>
      <c r="AG514" s="1576" t="str">
        <f t="shared" si="83"/>
        <v/>
      </c>
    </row>
    <row r="515" spans="2:33" s="1457" customFormat="1" ht="35.5" customHeight="1">
      <c r="B515" s="1243"/>
      <c r="C515" s="1583" t="s">
        <v>2853</v>
      </c>
      <c r="D515" s="1583" t="s">
        <v>2854</v>
      </c>
      <c r="E515" s="1661">
        <v>12</v>
      </c>
      <c r="F515" s="1662">
        <v>1190</v>
      </c>
      <c r="G515" s="1739">
        <f t="shared" si="89"/>
        <v>1190</v>
      </c>
      <c r="H515" s="1662">
        <v>60</v>
      </c>
      <c r="I515" s="1662">
        <v>920</v>
      </c>
      <c r="J515" s="1662">
        <v>210</v>
      </c>
      <c r="K515" s="1662"/>
      <c r="L515" s="1383"/>
      <c r="M515" s="1664">
        <v>31260</v>
      </c>
      <c r="N515" s="1656">
        <v>39472</v>
      </c>
      <c r="O515" s="1659" t="s">
        <v>2809</v>
      </c>
      <c r="P515" s="1383"/>
      <c r="Q515" s="1383"/>
      <c r="R515" s="1739">
        <f t="shared" si="86"/>
        <v>930</v>
      </c>
      <c r="S515" s="1662">
        <v>60</v>
      </c>
      <c r="T515" s="1662">
        <v>870</v>
      </c>
      <c r="U515" s="1662">
        <v>0</v>
      </c>
      <c r="V515" s="1739">
        <f t="shared" si="88"/>
        <v>0</v>
      </c>
      <c r="W515" s="1662">
        <v>0</v>
      </c>
      <c r="X515" s="1662">
        <v>0</v>
      </c>
      <c r="Y515" s="1662">
        <v>0</v>
      </c>
      <c r="Z515" s="1383" t="s">
        <v>1757</v>
      </c>
      <c r="AA515" s="1659">
        <v>2</v>
      </c>
      <c r="AB515" s="1597"/>
      <c r="AC515" s="1597"/>
      <c r="AD515" s="1597"/>
      <c r="AE515" s="1597"/>
      <c r="AF515" s="1598"/>
      <c r="AG515" s="1576" t="str">
        <f t="shared" si="83"/>
        <v/>
      </c>
    </row>
    <row r="516" spans="2:33" s="1457" customFormat="1" ht="35.5" customHeight="1">
      <c r="B516" s="1243"/>
      <c r="C516" s="1583" t="s">
        <v>2855</v>
      </c>
      <c r="D516" s="1583" t="s">
        <v>2856</v>
      </c>
      <c r="E516" s="1661">
        <v>16</v>
      </c>
      <c r="F516" s="1662">
        <v>2310</v>
      </c>
      <c r="G516" s="1739">
        <f t="shared" si="89"/>
        <v>2030</v>
      </c>
      <c r="H516" s="1662">
        <v>1670</v>
      </c>
      <c r="I516" s="1662">
        <v>0</v>
      </c>
      <c r="J516" s="1662">
        <v>360</v>
      </c>
      <c r="K516" s="1662"/>
      <c r="L516" s="1383"/>
      <c r="M516" s="1664">
        <v>31685</v>
      </c>
      <c r="N516" s="1656">
        <v>39472</v>
      </c>
      <c r="O516" s="1659" t="s">
        <v>2800</v>
      </c>
      <c r="P516" s="1665">
        <v>34054</v>
      </c>
      <c r="Q516" s="1383" t="s">
        <v>2857</v>
      </c>
      <c r="R516" s="1739">
        <f t="shared" si="86"/>
        <v>2030</v>
      </c>
      <c r="S516" s="1662">
        <v>1670</v>
      </c>
      <c r="T516" s="1662">
        <v>0</v>
      </c>
      <c r="U516" s="1662">
        <v>360</v>
      </c>
      <c r="V516" s="1739">
        <f t="shared" si="88"/>
        <v>0</v>
      </c>
      <c r="W516" s="1662">
        <v>0</v>
      </c>
      <c r="X516" s="1662">
        <v>0</v>
      </c>
      <c r="Y516" s="1662">
        <v>0</v>
      </c>
      <c r="Z516" s="1383" t="s">
        <v>1791</v>
      </c>
      <c r="AA516" s="1659">
        <v>2</v>
      </c>
      <c r="AB516" s="1597"/>
      <c r="AC516" s="1597"/>
      <c r="AD516" s="1597"/>
      <c r="AE516" s="1597"/>
      <c r="AF516" s="1598"/>
      <c r="AG516" s="1576">
        <f t="shared" si="83"/>
        <v>0</v>
      </c>
    </row>
    <row r="517" spans="2:33" s="1457" customFormat="1" ht="35.5" customHeight="1">
      <c r="B517" s="1660"/>
      <c r="C517" s="1169" t="s">
        <v>2122</v>
      </c>
      <c r="D517" s="1583" t="s">
        <v>2858</v>
      </c>
      <c r="E517" s="1661">
        <v>16</v>
      </c>
      <c r="F517" s="1662">
        <v>80</v>
      </c>
      <c r="G517" s="1739">
        <f t="shared" si="89"/>
        <v>80</v>
      </c>
      <c r="H517" s="1662">
        <v>80</v>
      </c>
      <c r="I517" s="1662">
        <v>0</v>
      </c>
      <c r="J517" s="1662">
        <v>0</v>
      </c>
      <c r="K517" s="1662">
        <v>2200</v>
      </c>
      <c r="L517" s="1383" t="s">
        <v>2859</v>
      </c>
      <c r="M517" s="1664">
        <v>31685</v>
      </c>
      <c r="N517" s="1656">
        <v>39472</v>
      </c>
      <c r="O517" s="1659" t="s">
        <v>2800</v>
      </c>
      <c r="P517" s="1383"/>
      <c r="Q517" s="1383"/>
      <c r="R517" s="1739">
        <f t="shared" si="86"/>
        <v>80</v>
      </c>
      <c r="S517" s="1662">
        <v>80</v>
      </c>
      <c r="T517" s="1662">
        <v>0</v>
      </c>
      <c r="U517" s="1662">
        <v>0</v>
      </c>
      <c r="V517" s="1739">
        <f t="shared" si="88"/>
        <v>0</v>
      </c>
      <c r="W517" s="1662">
        <v>0</v>
      </c>
      <c r="X517" s="1662">
        <v>0</v>
      </c>
      <c r="Y517" s="1662">
        <v>0</v>
      </c>
      <c r="Z517" s="1383" t="s">
        <v>1757</v>
      </c>
      <c r="AA517" s="1659">
        <v>2</v>
      </c>
      <c r="AB517" s="1597"/>
      <c r="AC517" s="1597"/>
      <c r="AD517" s="1597"/>
      <c r="AE517" s="1597"/>
      <c r="AF517" s="1598"/>
      <c r="AG517" s="1576">
        <f t="shared" si="83"/>
        <v>0</v>
      </c>
    </row>
    <row r="518" spans="2:33" s="1457" customFormat="1" ht="35.5" customHeight="1">
      <c r="B518" s="1660"/>
      <c r="C518" s="1583" t="s">
        <v>2124</v>
      </c>
      <c r="D518" s="1583" t="s">
        <v>2860</v>
      </c>
      <c r="E518" s="1661">
        <v>16</v>
      </c>
      <c r="F518" s="1662">
        <v>150</v>
      </c>
      <c r="G518" s="1739">
        <f t="shared" si="89"/>
        <v>150</v>
      </c>
      <c r="H518" s="1662">
        <v>150</v>
      </c>
      <c r="I518" s="1662">
        <v>0</v>
      </c>
      <c r="J518" s="1662">
        <v>0</v>
      </c>
      <c r="K518" s="1662">
        <v>2200</v>
      </c>
      <c r="L518" s="1383" t="s">
        <v>2859</v>
      </c>
      <c r="M518" s="1664">
        <v>31685</v>
      </c>
      <c r="N518" s="1656">
        <v>39472</v>
      </c>
      <c r="O518" s="1659" t="s">
        <v>2800</v>
      </c>
      <c r="P518" s="1383"/>
      <c r="Q518" s="1383"/>
      <c r="R518" s="1739">
        <f t="shared" si="86"/>
        <v>150</v>
      </c>
      <c r="S518" s="1662">
        <v>150</v>
      </c>
      <c r="T518" s="1662">
        <v>0</v>
      </c>
      <c r="U518" s="1662">
        <v>0</v>
      </c>
      <c r="V518" s="1739">
        <f t="shared" si="88"/>
        <v>0</v>
      </c>
      <c r="W518" s="1662">
        <v>0</v>
      </c>
      <c r="X518" s="1662">
        <v>0</v>
      </c>
      <c r="Y518" s="1662">
        <v>0</v>
      </c>
      <c r="Z518" s="1383" t="s">
        <v>1757</v>
      </c>
      <c r="AA518" s="1659">
        <v>2</v>
      </c>
      <c r="AB518" s="1597"/>
      <c r="AC518" s="1597"/>
      <c r="AD518" s="1597"/>
      <c r="AE518" s="1597"/>
      <c r="AF518" s="1598"/>
      <c r="AG518" s="1576">
        <f t="shared" ref="AG518:AG581" si="90">IF(G518=R518,$AF$2,"")</f>
        <v>0</v>
      </c>
    </row>
    <row r="519" spans="2:33" s="1457" customFormat="1" ht="35.5" customHeight="1">
      <c r="B519" s="1660"/>
      <c r="C519" s="1583" t="s">
        <v>2126</v>
      </c>
      <c r="D519" s="1583" t="s">
        <v>2861</v>
      </c>
      <c r="E519" s="1661">
        <v>12</v>
      </c>
      <c r="F519" s="1662">
        <v>2180</v>
      </c>
      <c r="G519" s="1739">
        <f t="shared" si="89"/>
        <v>2180</v>
      </c>
      <c r="H519" s="1662">
        <v>2180</v>
      </c>
      <c r="I519" s="1662">
        <v>0</v>
      </c>
      <c r="J519" s="1662">
        <v>0</v>
      </c>
      <c r="K519" s="1662"/>
      <c r="L519" s="1383"/>
      <c r="M519" s="1664">
        <v>31685</v>
      </c>
      <c r="N519" s="1656">
        <v>39472</v>
      </c>
      <c r="O519" s="1659" t="s">
        <v>2809</v>
      </c>
      <c r="P519" s="1383"/>
      <c r="Q519" s="1383"/>
      <c r="R519" s="1739">
        <f t="shared" si="86"/>
        <v>1230</v>
      </c>
      <c r="S519" s="1662">
        <v>1230</v>
      </c>
      <c r="T519" s="1662">
        <v>0</v>
      </c>
      <c r="U519" s="1662">
        <v>0</v>
      </c>
      <c r="V519" s="1739">
        <f t="shared" si="88"/>
        <v>130</v>
      </c>
      <c r="W519" s="1662">
        <v>130</v>
      </c>
      <c r="X519" s="1662">
        <v>0</v>
      </c>
      <c r="Y519" s="1662">
        <v>0</v>
      </c>
      <c r="Z519" s="1383" t="s">
        <v>1757</v>
      </c>
      <c r="AA519" s="1659">
        <v>2</v>
      </c>
      <c r="AB519" s="1597"/>
      <c r="AC519" s="1597"/>
      <c r="AD519" s="1597"/>
      <c r="AE519" s="1597"/>
      <c r="AF519" s="1598"/>
      <c r="AG519" s="1576" t="str">
        <f t="shared" si="90"/>
        <v/>
      </c>
    </row>
    <row r="520" spans="2:33" s="1457" customFormat="1" ht="35.5" customHeight="1">
      <c r="B520" s="1797"/>
      <c r="C520" s="1583" t="s">
        <v>2862</v>
      </c>
      <c r="D520" s="1583" t="s">
        <v>2863</v>
      </c>
      <c r="E520" s="1661">
        <v>16</v>
      </c>
      <c r="F520" s="1662">
        <v>3110</v>
      </c>
      <c r="G520" s="1739">
        <f t="shared" si="89"/>
        <v>770</v>
      </c>
      <c r="H520" s="1662">
        <v>0</v>
      </c>
      <c r="I520" s="1662">
        <v>740</v>
      </c>
      <c r="J520" s="1662">
        <v>30</v>
      </c>
      <c r="K520" s="1662"/>
      <c r="L520" s="1383"/>
      <c r="M520" s="1664">
        <v>33516</v>
      </c>
      <c r="N520" s="1656">
        <v>39472</v>
      </c>
      <c r="O520" s="1659" t="s">
        <v>2800</v>
      </c>
      <c r="P520" s="1383"/>
      <c r="Q520" s="1383"/>
      <c r="R520" s="1739">
        <f t="shared" si="86"/>
        <v>680</v>
      </c>
      <c r="S520" s="1662">
        <v>0</v>
      </c>
      <c r="T520" s="1662">
        <v>680</v>
      </c>
      <c r="U520" s="1662">
        <v>0</v>
      </c>
      <c r="V520" s="1739">
        <f t="shared" si="88"/>
        <v>0</v>
      </c>
      <c r="W520" s="1662">
        <v>0</v>
      </c>
      <c r="X520" s="1662">
        <v>0</v>
      </c>
      <c r="Y520" s="1662">
        <v>0</v>
      </c>
      <c r="Z520" s="1383" t="s">
        <v>1757</v>
      </c>
      <c r="AA520" s="1659">
        <v>2</v>
      </c>
      <c r="AB520" s="1597"/>
      <c r="AC520" s="1597"/>
      <c r="AD520" s="1597"/>
      <c r="AE520" s="1597"/>
      <c r="AF520" s="1598"/>
      <c r="AG520" s="1576" t="str">
        <f t="shared" si="90"/>
        <v/>
      </c>
    </row>
    <row r="521" spans="2:33" s="1457" customFormat="1" ht="35.5" customHeight="1">
      <c r="B521" s="1164"/>
      <c r="C521" s="1583" t="s">
        <v>2864</v>
      </c>
      <c r="D521" s="1583" t="s">
        <v>2865</v>
      </c>
      <c r="E521" s="1661">
        <v>16</v>
      </c>
      <c r="F521" s="1662">
        <v>220</v>
      </c>
      <c r="G521" s="1739">
        <f t="shared" si="89"/>
        <v>220</v>
      </c>
      <c r="H521" s="1661">
        <v>0</v>
      </c>
      <c r="I521" s="1661">
        <v>220</v>
      </c>
      <c r="J521" s="1661">
        <v>0</v>
      </c>
      <c r="K521" s="1661"/>
      <c r="L521" s="1383"/>
      <c r="M521" s="1664">
        <v>34054</v>
      </c>
      <c r="N521" s="1656">
        <v>40021</v>
      </c>
      <c r="O521" s="1659" t="s">
        <v>2866</v>
      </c>
      <c r="P521" s="1665">
        <v>40021</v>
      </c>
      <c r="Q521" s="1383" t="s">
        <v>2867</v>
      </c>
      <c r="R521" s="1739">
        <f t="shared" si="86"/>
        <v>220</v>
      </c>
      <c r="S521" s="1662">
        <v>0</v>
      </c>
      <c r="T521" s="1662">
        <v>220</v>
      </c>
      <c r="U521" s="1662">
        <v>0</v>
      </c>
      <c r="V521" s="1739">
        <f t="shared" si="88"/>
        <v>0</v>
      </c>
      <c r="W521" s="1662">
        <v>0</v>
      </c>
      <c r="X521" s="1662">
        <v>0</v>
      </c>
      <c r="Y521" s="1662">
        <v>0</v>
      </c>
      <c r="Z521" s="1383" t="s">
        <v>1757</v>
      </c>
      <c r="AA521" s="1659">
        <v>2</v>
      </c>
      <c r="AB521" s="1597"/>
      <c r="AC521" s="1597"/>
      <c r="AD521" s="1597"/>
      <c r="AE521" s="1597"/>
      <c r="AF521" s="1598"/>
      <c r="AG521" s="1576">
        <f t="shared" si="90"/>
        <v>0</v>
      </c>
    </row>
    <row r="522" spans="2:33" s="1457" customFormat="1" ht="35.5" customHeight="1">
      <c r="B522" s="1651" t="s">
        <v>285</v>
      </c>
      <c r="C522" s="1583" t="s">
        <v>2868</v>
      </c>
      <c r="D522" s="1583" t="s">
        <v>2869</v>
      </c>
      <c r="E522" s="1661">
        <v>12</v>
      </c>
      <c r="F522" s="1662">
        <v>530</v>
      </c>
      <c r="G522" s="1739">
        <f t="shared" si="89"/>
        <v>530</v>
      </c>
      <c r="H522" s="1662">
        <v>0</v>
      </c>
      <c r="I522" s="1662">
        <v>530</v>
      </c>
      <c r="J522" s="1661">
        <v>0</v>
      </c>
      <c r="K522" s="1661"/>
      <c r="L522" s="1383"/>
      <c r="M522" s="1664">
        <v>34054</v>
      </c>
      <c r="N522" s="1656">
        <v>39472</v>
      </c>
      <c r="O522" s="1659" t="s">
        <v>2809</v>
      </c>
      <c r="P522" s="1383"/>
      <c r="Q522" s="1383"/>
      <c r="R522" s="1739">
        <f t="shared" si="86"/>
        <v>530</v>
      </c>
      <c r="S522" s="1662">
        <v>0</v>
      </c>
      <c r="T522" s="1662">
        <v>530</v>
      </c>
      <c r="U522" s="1662">
        <v>0</v>
      </c>
      <c r="V522" s="1739">
        <f t="shared" si="88"/>
        <v>0</v>
      </c>
      <c r="W522" s="1662">
        <v>0</v>
      </c>
      <c r="X522" s="1662">
        <v>0</v>
      </c>
      <c r="Y522" s="1662">
        <v>0</v>
      </c>
      <c r="Z522" s="1383" t="s">
        <v>1757</v>
      </c>
      <c r="AA522" s="1659">
        <v>2</v>
      </c>
      <c r="AB522" s="1597"/>
      <c r="AC522" s="1597"/>
      <c r="AD522" s="1597"/>
      <c r="AE522" s="1597"/>
      <c r="AF522" s="1598"/>
      <c r="AG522" s="1576">
        <f t="shared" si="90"/>
        <v>0</v>
      </c>
    </row>
    <row r="523" spans="2:33" s="1457" customFormat="1" ht="35.5" customHeight="1">
      <c r="B523" s="1660"/>
      <c r="C523" s="1583" t="s">
        <v>2870</v>
      </c>
      <c r="D523" s="1583" t="s">
        <v>2871</v>
      </c>
      <c r="E523" s="1661">
        <v>14</v>
      </c>
      <c r="F523" s="1662">
        <v>2170</v>
      </c>
      <c r="G523" s="1739">
        <f t="shared" si="89"/>
        <v>2170</v>
      </c>
      <c r="H523" s="1662">
        <v>0</v>
      </c>
      <c r="I523" s="1662">
        <v>0</v>
      </c>
      <c r="J523" s="1661">
        <v>2170</v>
      </c>
      <c r="K523" s="1661"/>
      <c r="L523" s="1383"/>
      <c r="M523" s="1664">
        <v>26529</v>
      </c>
      <c r="N523" s="1656">
        <v>39814</v>
      </c>
      <c r="O523" s="1659" t="s">
        <v>2872</v>
      </c>
      <c r="P523" s="1656"/>
      <c r="Q523" s="1659"/>
      <c r="R523" s="1739">
        <f t="shared" si="86"/>
        <v>2170</v>
      </c>
      <c r="S523" s="1662">
        <v>0</v>
      </c>
      <c r="T523" s="1662">
        <v>0</v>
      </c>
      <c r="U523" s="1662">
        <v>2170</v>
      </c>
      <c r="V523" s="1739">
        <f t="shared" si="88"/>
        <v>0</v>
      </c>
      <c r="W523" s="1662">
        <v>0</v>
      </c>
      <c r="X523" s="1662">
        <v>0</v>
      </c>
      <c r="Y523" s="1662">
        <v>0</v>
      </c>
      <c r="Z523" s="1383" t="s">
        <v>1757</v>
      </c>
      <c r="AA523" s="1659">
        <v>2</v>
      </c>
      <c r="AB523" s="1597"/>
      <c r="AC523" s="1597"/>
      <c r="AD523" s="1597"/>
      <c r="AE523" s="1597"/>
      <c r="AF523" s="1598"/>
      <c r="AG523" s="1576">
        <f t="shared" si="90"/>
        <v>0</v>
      </c>
    </row>
    <row r="524" spans="2:33" s="1457" customFormat="1" ht="35.5" customHeight="1">
      <c r="B524" s="1660"/>
      <c r="C524" s="1583" t="s">
        <v>2873</v>
      </c>
      <c r="D524" s="1583" t="s">
        <v>2874</v>
      </c>
      <c r="E524" s="1661">
        <v>12</v>
      </c>
      <c r="F524" s="1662">
        <v>500</v>
      </c>
      <c r="G524" s="1739">
        <f t="shared" si="89"/>
        <v>500</v>
      </c>
      <c r="H524" s="1662">
        <v>0</v>
      </c>
      <c r="I524" s="1662">
        <v>500</v>
      </c>
      <c r="J524" s="1662">
        <v>0</v>
      </c>
      <c r="K524" s="1662"/>
      <c r="L524" s="1383"/>
      <c r="M524" s="1664">
        <v>31043</v>
      </c>
      <c r="N524" s="1656">
        <v>39472</v>
      </c>
      <c r="O524" s="1659" t="s">
        <v>2809</v>
      </c>
      <c r="P524" s="1656"/>
      <c r="Q524" s="1659"/>
      <c r="R524" s="1739">
        <f t="shared" si="86"/>
        <v>500</v>
      </c>
      <c r="S524" s="1662">
        <v>0</v>
      </c>
      <c r="T524" s="1662">
        <v>500</v>
      </c>
      <c r="U524" s="1662">
        <v>0</v>
      </c>
      <c r="V524" s="1739">
        <f t="shared" si="88"/>
        <v>0</v>
      </c>
      <c r="W524" s="1662">
        <v>0</v>
      </c>
      <c r="X524" s="1662">
        <v>0</v>
      </c>
      <c r="Y524" s="1662">
        <v>0</v>
      </c>
      <c r="Z524" s="1383" t="s">
        <v>1757</v>
      </c>
      <c r="AA524" s="1659">
        <v>2</v>
      </c>
      <c r="AB524" s="1597"/>
      <c r="AC524" s="1597"/>
      <c r="AD524" s="1597"/>
      <c r="AE524" s="1597"/>
      <c r="AF524" s="1598"/>
      <c r="AG524" s="1576">
        <f t="shared" si="90"/>
        <v>0</v>
      </c>
    </row>
    <row r="525" spans="2:33" s="1457" customFormat="1" ht="35.5" customHeight="1">
      <c r="B525" s="1660"/>
      <c r="C525" s="1583" t="s">
        <v>2875</v>
      </c>
      <c r="D525" s="1583" t="s">
        <v>2876</v>
      </c>
      <c r="E525" s="1661">
        <v>8</v>
      </c>
      <c r="F525" s="1662">
        <v>740</v>
      </c>
      <c r="G525" s="1739">
        <f t="shared" si="89"/>
        <v>740</v>
      </c>
      <c r="H525" s="1662">
        <v>0</v>
      </c>
      <c r="I525" s="1662">
        <v>740</v>
      </c>
      <c r="J525" s="1662">
        <v>0</v>
      </c>
      <c r="K525" s="1662"/>
      <c r="L525" s="1383"/>
      <c r="M525" s="1664">
        <v>31346</v>
      </c>
      <c r="N525" s="1656">
        <v>39472</v>
      </c>
      <c r="O525" s="1659" t="s">
        <v>2809</v>
      </c>
      <c r="P525" s="1383"/>
      <c r="Q525" s="1383"/>
      <c r="R525" s="1739">
        <f t="shared" si="86"/>
        <v>740</v>
      </c>
      <c r="S525" s="1662">
        <v>0</v>
      </c>
      <c r="T525" s="1662">
        <v>740</v>
      </c>
      <c r="U525" s="1662">
        <v>0</v>
      </c>
      <c r="V525" s="1739">
        <f t="shared" si="88"/>
        <v>0</v>
      </c>
      <c r="W525" s="1662">
        <v>0</v>
      </c>
      <c r="X525" s="1662">
        <v>0</v>
      </c>
      <c r="Y525" s="1662">
        <v>0</v>
      </c>
      <c r="Z525" s="1383" t="s">
        <v>1757</v>
      </c>
      <c r="AA525" s="1659">
        <v>2</v>
      </c>
      <c r="AB525" s="1597"/>
      <c r="AC525" s="1597"/>
      <c r="AD525" s="1597"/>
      <c r="AE525" s="1597"/>
      <c r="AF525" s="1598"/>
      <c r="AG525" s="1576">
        <f t="shared" si="90"/>
        <v>0</v>
      </c>
    </row>
    <row r="526" spans="2:33" s="1457" customFormat="1" ht="35.5" customHeight="1">
      <c r="B526" s="1660"/>
      <c r="C526" s="1583" t="s">
        <v>2877</v>
      </c>
      <c r="D526" s="1583" t="s">
        <v>2878</v>
      </c>
      <c r="E526" s="1661">
        <v>8</v>
      </c>
      <c r="F526" s="1662">
        <v>350</v>
      </c>
      <c r="G526" s="1739">
        <f t="shared" si="89"/>
        <v>350</v>
      </c>
      <c r="H526" s="1662">
        <v>0</v>
      </c>
      <c r="I526" s="1662">
        <v>350</v>
      </c>
      <c r="J526" s="1662">
        <v>0</v>
      </c>
      <c r="K526" s="1662"/>
      <c r="L526" s="1383"/>
      <c r="M526" s="1664">
        <v>31346</v>
      </c>
      <c r="N526" s="1656">
        <v>39472</v>
      </c>
      <c r="O526" s="1659" t="s">
        <v>2809</v>
      </c>
      <c r="P526" s="1383"/>
      <c r="Q526" s="1383"/>
      <c r="R526" s="1739">
        <f t="shared" si="86"/>
        <v>350</v>
      </c>
      <c r="S526" s="1662">
        <v>0</v>
      </c>
      <c r="T526" s="1662">
        <v>350</v>
      </c>
      <c r="U526" s="1662">
        <v>0</v>
      </c>
      <c r="V526" s="1739">
        <f t="shared" si="88"/>
        <v>0</v>
      </c>
      <c r="W526" s="1662">
        <v>0</v>
      </c>
      <c r="X526" s="1662">
        <v>0</v>
      </c>
      <c r="Y526" s="1662">
        <v>0</v>
      </c>
      <c r="Z526" s="1383" t="s">
        <v>1757</v>
      </c>
      <c r="AA526" s="1659">
        <v>2</v>
      </c>
      <c r="AB526" s="1597"/>
      <c r="AC526" s="1597"/>
      <c r="AD526" s="1597"/>
      <c r="AE526" s="1597"/>
      <c r="AF526" s="1598"/>
      <c r="AG526" s="1576">
        <f t="shared" si="90"/>
        <v>0</v>
      </c>
    </row>
    <row r="527" spans="2:33" s="1457" customFormat="1" ht="35.5" customHeight="1">
      <c r="B527" s="1660"/>
      <c r="C527" s="1583" t="s">
        <v>2879</v>
      </c>
      <c r="D527" s="1583" t="s">
        <v>2880</v>
      </c>
      <c r="E527" s="1661">
        <v>8</v>
      </c>
      <c r="F527" s="1662">
        <v>700</v>
      </c>
      <c r="G527" s="1739">
        <f t="shared" si="89"/>
        <v>700</v>
      </c>
      <c r="H527" s="1662">
        <v>0</v>
      </c>
      <c r="I527" s="1662">
        <v>700</v>
      </c>
      <c r="J527" s="1662">
        <v>0</v>
      </c>
      <c r="K527" s="1662"/>
      <c r="L527" s="1383"/>
      <c r="M527" s="1664">
        <v>31346</v>
      </c>
      <c r="N527" s="1656">
        <v>39472</v>
      </c>
      <c r="O527" s="1659" t="s">
        <v>2809</v>
      </c>
      <c r="P527" s="1383"/>
      <c r="Q527" s="1383"/>
      <c r="R527" s="1739">
        <f t="shared" si="86"/>
        <v>700</v>
      </c>
      <c r="S527" s="1662">
        <v>0</v>
      </c>
      <c r="T527" s="1662">
        <v>700</v>
      </c>
      <c r="U527" s="1662">
        <v>0</v>
      </c>
      <c r="V527" s="1739">
        <f t="shared" si="88"/>
        <v>0</v>
      </c>
      <c r="W527" s="1662">
        <v>0</v>
      </c>
      <c r="X527" s="1662">
        <v>0</v>
      </c>
      <c r="Y527" s="1662">
        <v>0</v>
      </c>
      <c r="Z527" s="1383" t="s">
        <v>1757</v>
      </c>
      <c r="AA527" s="1659">
        <v>2</v>
      </c>
      <c r="AB527" s="1597"/>
      <c r="AC527" s="1597"/>
      <c r="AD527" s="1597"/>
      <c r="AE527" s="1597"/>
      <c r="AF527" s="1598"/>
      <c r="AG527" s="1576">
        <f t="shared" si="90"/>
        <v>0</v>
      </c>
    </row>
    <row r="528" spans="2:33" s="1457" customFormat="1" ht="35.5" customHeight="1">
      <c r="B528" s="1660"/>
      <c r="C528" s="1583" t="s">
        <v>2881</v>
      </c>
      <c r="D528" s="1583" t="s">
        <v>2882</v>
      </c>
      <c r="E528" s="1661">
        <v>9</v>
      </c>
      <c r="F528" s="1661">
        <v>380</v>
      </c>
      <c r="G528" s="1739">
        <f t="shared" si="89"/>
        <v>380</v>
      </c>
      <c r="H528" s="1662">
        <v>0</v>
      </c>
      <c r="I528" s="1662">
        <v>380</v>
      </c>
      <c r="J528" s="1662">
        <v>0</v>
      </c>
      <c r="K528" s="1662"/>
      <c r="L528" s="1383"/>
      <c r="M528" s="1664">
        <v>31346</v>
      </c>
      <c r="N528" s="1656">
        <v>39472</v>
      </c>
      <c r="O528" s="1659" t="s">
        <v>2809</v>
      </c>
      <c r="P528" s="1383"/>
      <c r="Q528" s="1383"/>
      <c r="R528" s="1739">
        <f t="shared" si="86"/>
        <v>380</v>
      </c>
      <c r="S528" s="1662">
        <v>0</v>
      </c>
      <c r="T528" s="1662">
        <v>380</v>
      </c>
      <c r="U528" s="1662">
        <v>0</v>
      </c>
      <c r="V528" s="1739">
        <f t="shared" si="88"/>
        <v>0</v>
      </c>
      <c r="W528" s="1662">
        <v>0</v>
      </c>
      <c r="X528" s="1662">
        <v>0</v>
      </c>
      <c r="Y528" s="1662">
        <v>0</v>
      </c>
      <c r="Z528" s="1383" t="s">
        <v>1757</v>
      </c>
      <c r="AA528" s="1659">
        <v>2</v>
      </c>
      <c r="AB528" s="1597"/>
      <c r="AC528" s="1597"/>
      <c r="AD528" s="1597"/>
      <c r="AE528" s="1597"/>
      <c r="AF528" s="1598"/>
      <c r="AG528" s="1576">
        <f t="shared" si="90"/>
        <v>0</v>
      </c>
    </row>
    <row r="529" spans="2:33" s="1457" customFormat="1" ht="35.5" customHeight="1">
      <c r="B529" s="1660"/>
      <c r="C529" s="1583" t="s">
        <v>2883</v>
      </c>
      <c r="D529" s="1583" t="s">
        <v>2884</v>
      </c>
      <c r="E529" s="1661">
        <v>8</v>
      </c>
      <c r="F529" s="1661">
        <v>260</v>
      </c>
      <c r="G529" s="1739">
        <f t="shared" si="89"/>
        <v>260</v>
      </c>
      <c r="H529" s="1662">
        <v>0</v>
      </c>
      <c r="I529" s="1662">
        <v>260</v>
      </c>
      <c r="J529" s="1662">
        <v>0</v>
      </c>
      <c r="K529" s="1662"/>
      <c r="L529" s="1383"/>
      <c r="M529" s="1664">
        <v>31346</v>
      </c>
      <c r="N529" s="1656">
        <v>39472</v>
      </c>
      <c r="O529" s="1659" t="s">
        <v>2809</v>
      </c>
      <c r="P529" s="1383"/>
      <c r="Q529" s="1383"/>
      <c r="R529" s="1739">
        <f t="shared" si="86"/>
        <v>260</v>
      </c>
      <c r="S529" s="1662">
        <v>0</v>
      </c>
      <c r="T529" s="1662">
        <v>260</v>
      </c>
      <c r="U529" s="1662">
        <v>0</v>
      </c>
      <c r="V529" s="1739">
        <f t="shared" si="88"/>
        <v>0</v>
      </c>
      <c r="W529" s="1662">
        <v>0</v>
      </c>
      <c r="X529" s="1662">
        <v>0</v>
      </c>
      <c r="Y529" s="1662">
        <v>0</v>
      </c>
      <c r="Z529" s="1383" t="s">
        <v>1757</v>
      </c>
      <c r="AA529" s="1659">
        <v>2</v>
      </c>
      <c r="AB529" s="1597"/>
      <c r="AC529" s="1597"/>
      <c r="AD529" s="1597"/>
      <c r="AE529" s="1597"/>
      <c r="AF529" s="1598"/>
      <c r="AG529" s="1576">
        <f t="shared" si="90"/>
        <v>0</v>
      </c>
    </row>
    <row r="530" spans="2:33" s="1457" customFormat="1" ht="35.5" customHeight="1">
      <c r="B530" s="1660"/>
      <c r="C530" s="1583" t="s">
        <v>2885</v>
      </c>
      <c r="D530" s="1583" t="s">
        <v>2886</v>
      </c>
      <c r="E530" s="1661">
        <v>8</v>
      </c>
      <c r="F530" s="1662">
        <v>950</v>
      </c>
      <c r="G530" s="1739">
        <f t="shared" si="89"/>
        <v>950</v>
      </c>
      <c r="H530" s="1662">
        <v>950</v>
      </c>
      <c r="I530" s="1662">
        <v>0</v>
      </c>
      <c r="J530" s="1662">
        <v>0</v>
      </c>
      <c r="K530" s="1662"/>
      <c r="L530" s="1383"/>
      <c r="M530" s="1664">
        <v>31346</v>
      </c>
      <c r="N530" s="1656">
        <v>39472</v>
      </c>
      <c r="O530" s="1659" t="s">
        <v>2809</v>
      </c>
      <c r="P530" s="1383"/>
      <c r="Q530" s="1383"/>
      <c r="R530" s="1739">
        <f t="shared" si="86"/>
        <v>950</v>
      </c>
      <c r="S530" s="1662">
        <v>950</v>
      </c>
      <c r="T530" s="1662">
        <v>0</v>
      </c>
      <c r="U530" s="1662">
        <v>0</v>
      </c>
      <c r="V530" s="1739">
        <f t="shared" si="88"/>
        <v>0</v>
      </c>
      <c r="W530" s="1662">
        <v>0</v>
      </c>
      <c r="X530" s="1662">
        <v>0</v>
      </c>
      <c r="Y530" s="1662">
        <v>0</v>
      </c>
      <c r="Z530" s="1383" t="s">
        <v>1757</v>
      </c>
      <c r="AA530" s="1659">
        <v>2</v>
      </c>
      <c r="AB530" s="1597"/>
      <c r="AC530" s="1597"/>
      <c r="AD530" s="1597"/>
      <c r="AE530" s="1597"/>
      <c r="AF530" s="1598"/>
      <c r="AG530" s="1576">
        <f t="shared" si="90"/>
        <v>0</v>
      </c>
    </row>
    <row r="531" spans="2:33" s="1457" customFormat="1" ht="35.5" customHeight="1">
      <c r="B531" s="1660"/>
      <c r="C531" s="1583" t="s">
        <v>2887</v>
      </c>
      <c r="D531" s="1583" t="s">
        <v>2888</v>
      </c>
      <c r="E531" s="1661">
        <v>8</v>
      </c>
      <c r="F531" s="1662">
        <v>660</v>
      </c>
      <c r="G531" s="1739">
        <f t="shared" si="89"/>
        <v>660</v>
      </c>
      <c r="H531" s="1662">
        <v>660</v>
      </c>
      <c r="I531" s="1662">
        <v>0</v>
      </c>
      <c r="J531" s="1662">
        <v>0</v>
      </c>
      <c r="K531" s="1662"/>
      <c r="L531" s="1383"/>
      <c r="M531" s="1664">
        <v>31346</v>
      </c>
      <c r="N531" s="1656">
        <v>39472</v>
      </c>
      <c r="O531" s="1659" t="s">
        <v>2809</v>
      </c>
      <c r="P531" s="1383"/>
      <c r="Q531" s="1383"/>
      <c r="R531" s="1739">
        <f t="shared" si="86"/>
        <v>660</v>
      </c>
      <c r="S531" s="1662">
        <v>660</v>
      </c>
      <c r="T531" s="1662">
        <v>0</v>
      </c>
      <c r="U531" s="1662">
        <v>0</v>
      </c>
      <c r="V531" s="1739">
        <f t="shared" si="88"/>
        <v>0</v>
      </c>
      <c r="W531" s="1662">
        <v>0</v>
      </c>
      <c r="X531" s="1662">
        <v>0</v>
      </c>
      <c r="Y531" s="1662">
        <v>0</v>
      </c>
      <c r="Z531" s="1383" t="s">
        <v>1757</v>
      </c>
      <c r="AA531" s="1659">
        <v>2</v>
      </c>
      <c r="AB531" s="1597"/>
      <c r="AC531" s="1597"/>
      <c r="AD531" s="1597"/>
      <c r="AE531" s="1597"/>
      <c r="AF531" s="1598"/>
      <c r="AG531" s="1576">
        <f t="shared" si="90"/>
        <v>0</v>
      </c>
    </row>
    <row r="532" spans="2:33" s="1457" customFormat="1" ht="35.5" customHeight="1">
      <c r="B532" s="1660"/>
      <c r="C532" s="1583" t="s">
        <v>2889</v>
      </c>
      <c r="D532" s="1583" t="s">
        <v>2890</v>
      </c>
      <c r="E532" s="1661">
        <v>8</v>
      </c>
      <c r="F532" s="1662">
        <v>200</v>
      </c>
      <c r="G532" s="1739">
        <f t="shared" si="89"/>
        <v>200</v>
      </c>
      <c r="H532" s="1662">
        <v>200</v>
      </c>
      <c r="I532" s="1662">
        <v>0</v>
      </c>
      <c r="J532" s="1662">
        <v>0</v>
      </c>
      <c r="K532" s="1662"/>
      <c r="L532" s="1383"/>
      <c r="M532" s="1664">
        <v>31346</v>
      </c>
      <c r="N532" s="1656">
        <v>39472</v>
      </c>
      <c r="O532" s="1659" t="s">
        <v>2809</v>
      </c>
      <c r="P532" s="1383"/>
      <c r="Q532" s="1383"/>
      <c r="R532" s="1739">
        <f t="shared" si="86"/>
        <v>200</v>
      </c>
      <c r="S532" s="1662">
        <v>200</v>
      </c>
      <c r="T532" s="1662">
        <v>0</v>
      </c>
      <c r="U532" s="1662">
        <v>0</v>
      </c>
      <c r="V532" s="1739">
        <f t="shared" si="88"/>
        <v>0</v>
      </c>
      <c r="W532" s="1662">
        <v>0</v>
      </c>
      <c r="X532" s="1662">
        <v>0</v>
      </c>
      <c r="Y532" s="1662">
        <v>0</v>
      </c>
      <c r="Z532" s="1383" t="s">
        <v>1757</v>
      </c>
      <c r="AA532" s="1659">
        <v>2</v>
      </c>
      <c r="AB532" s="1597"/>
      <c r="AC532" s="1597"/>
      <c r="AD532" s="1597"/>
      <c r="AE532" s="1597"/>
      <c r="AF532" s="1598"/>
      <c r="AG532" s="1576">
        <f t="shared" si="90"/>
        <v>0</v>
      </c>
    </row>
    <row r="533" spans="2:33" s="1457" customFormat="1" ht="35.5" customHeight="1">
      <c r="B533" s="1660"/>
      <c r="C533" s="1583" t="s">
        <v>2891</v>
      </c>
      <c r="D533" s="1583" t="s">
        <v>2892</v>
      </c>
      <c r="E533" s="1661">
        <v>9</v>
      </c>
      <c r="F533" s="1662">
        <v>810</v>
      </c>
      <c r="G533" s="1739">
        <f t="shared" si="89"/>
        <v>810</v>
      </c>
      <c r="H533" s="1662">
        <v>810</v>
      </c>
      <c r="I533" s="1662">
        <v>0</v>
      </c>
      <c r="J533" s="1662">
        <v>0</v>
      </c>
      <c r="K533" s="1662"/>
      <c r="L533" s="1383"/>
      <c r="M533" s="1664">
        <v>31346</v>
      </c>
      <c r="N533" s="1665">
        <v>38559</v>
      </c>
      <c r="O533" s="1383" t="s">
        <v>2893</v>
      </c>
      <c r="P533" s="1383"/>
      <c r="Q533" s="1383"/>
      <c r="R533" s="1739">
        <f t="shared" si="86"/>
        <v>810</v>
      </c>
      <c r="S533" s="1662">
        <v>810</v>
      </c>
      <c r="T533" s="1662">
        <v>0</v>
      </c>
      <c r="U533" s="1662">
        <v>0</v>
      </c>
      <c r="V533" s="1739">
        <f t="shared" si="88"/>
        <v>0</v>
      </c>
      <c r="W533" s="1662">
        <v>0</v>
      </c>
      <c r="X533" s="1662">
        <v>0</v>
      </c>
      <c r="Y533" s="1662">
        <v>0</v>
      </c>
      <c r="Z533" s="1383" t="s">
        <v>1757</v>
      </c>
      <c r="AA533" s="1659">
        <v>2</v>
      </c>
      <c r="AB533" s="1597"/>
      <c r="AC533" s="1597"/>
      <c r="AD533" s="1597"/>
      <c r="AE533" s="1597"/>
      <c r="AF533" s="1598"/>
      <c r="AG533" s="1576">
        <f t="shared" si="90"/>
        <v>0</v>
      </c>
    </row>
    <row r="534" spans="2:33" s="1457" customFormat="1" ht="35.5" customHeight="1">
      <c r="B534" s="1660"/>
      <c r="C534" s="1583" t="s">
        <v>2894</v>
      </c>
      <c r="D534" s="1583" t="s">
        <v>2895</v>
      </c>
      <c r="E534" s="1661">
        <v>8</v>
      </c>
      <c r="F534" s="1662">
        <v>410</v>
      </c>
      <c r="G534" s="1739">
        <f t="shared" si="89"/>
        <v>410</v>
      </c>
      <c r="H534" s="1662">
        <v>410</v>
      </c>
      <c r="I534" s="1662">
        <v>0</v>
      </c>
      <c r="J534" s="1662">
        <v>0</v>
      </c>
      <c r="K534" s="1662"/>
      <c r="L534" s="1383"/>
      <c r="M534" s="1664">
        <v>31346</v>
      </c>
      <c r="N534" s="1656">
        <v>39472</v>
      </c>
      <c r="O534" s="1659" t="s">
        <v>2809</v>
      </c>
      <c r="P534" s="1383"/>
      <c r="Q534" s="1383"/>
      <c r="R534" s="1739">
        <f t="shared" si="86"/>
        <v>410</v>
      </c>
      <c r="S534" s="1662">
        <v>410</v>
      </c>
      <c r="T534" s="1662">
        <v>0</v>
      </c>
      <c r="U534" s="1662">
        <v>0</v>
      </c>
      <c r="V534" s="1739">
        <f t="shared" si="88"/>
        <v>0</v>
      </c>
      <c r="W534" s="1662">
        <v>0</v>
      </c>
      <c r="X534" s="1662">
        <v>0</v>
      </c>
      <c r="Y534" s="1662">
        <v>0</v>
      </c>
      <c r="Z534" s="1383" t="s">
        <v>1757</v>
      </c>
      <c r="AA534" s="1659">
        <v>2</v>
      </c>
      <c r="AB534" s="1597"/>
      <c r="AC534" s="1597"/>
      <c r="AD534" s="1597"/>
      <c r="AE534" s="1597"/>
      <c r="AF534" s="1598"/>
      <c r="AG534" s="1576">
        <f t="shared" si="90"/>
        <v>0</v>
      </c>
    </row>
    <row r="535" spans="2:33" s="1457" customFormat="1" ht="35.5" customHeight="1">
      <c r="B535" s="1660"/>
      <c r="C535" s="1583" t="s">
        <v>2896</v>
      </c>
      <c r="D535" s="1583" t="s">
        <v>2897</v>
      </c>
      <c r="E535" s="1661">
        <v>8</v>
      </c>
      <c r="F535" s="1662">
        <v>130</v>
      </c>
      <c r="G535" s="1739">
        <f t="shared" si="89"/>
        <v>130</v>
      </c>
      <c r="H535" s="1662">
        <v>130</v>
      </c>
      <c r="I535" s="1662">
        <v>0</v>
      </c>
      <c r="J535" s="1662">
        <v>0</v>
      </c>
      <c r="K535" s="1662"/>
      <c r="L535" s="1383"/>
      <c r="M535" s="1664">
        <v>32335</v>
      </c>
      <c r="N535" s="1656">
        <v>39472</v>
      </c>
      <c r="O535" s="1659" t="s">
        <v>2809</v>
      </c>
      <c r="P535" s="1383"/>
      <c r="Q535" s="1383"/>
      <c r="R535" s="1739">
        <f t="shared" si="86"/>
        <v>130</v>
      </c>
      <c r="S535" s="1662">
        <v>130</v>
      </c>
      <c r="T535" s="1662">
        <v>0</v>
      </c>
      <c r="U535" s="1662">
        <v>0</v>
      </c>
      <c r="V535" s="1739">
        <f t="shared" si="88"/>
        <v>0</v>
      </c>
      <c r="W535" s="1662">
        <v>0</v>
      </c>
      <c r="X535" s="1662">
        <v>0</v>
      </c>
      <c r="Y535" s="1662">
        <v>0</v>
      </c>
      <c r="Z535" s="1383" t="s">
        <v>1757</v>
      </c>
      <c r="AA535" s="1659">
        <v>2</v>
      </c>
      <c r="AB535" s="1597"/>
      <c r="AC535" s="1597"/>
      <c r="AD535" s="1597"/>
      <c r="AE535" s="1597"/>
      <c r="AF535" s="1598"/>
      <c r="AG535" s="1576">
        <f t="shared" si="90"/>
        <v>0</v>
      </c>
    </row>
    <row r="536" spans="2:33" s="1457" customFormat="1" ht="35.5" customHeight="1">
      <c r="B536" s="1660"/>
      <c r="C536" s="1583" t="s">
        <v>2898</v>
      </c>
      <c r="D536" s="1583" t="s">
        <v>2899</v>
      </c>
      <c r="E536" s="1661">
        <v>8</v>
      </c>
      <c r="F536" s="1662">
        <v>450</v>
      </c>
      <c r="G536" s="1739">
        <f t="shared" si="89"/>
        <v>450</v>
      </c>
      <c r="H536" s="1662">
        <v>450</v>
      </c>
      <c r="I536" s="1662">
        <v>0</v>
      </c>
      <c r="J536" s="1662">
        <v>0</v>
      </c>
      <c r="K536" s="1662"/>
      <c r="L536" s="1383"/>
      <c r="M536" s="1664">
        <v>32335</v>
      </c>
      <c r="N536" s="1656">
        <v>39472</v>
      </c>
      <c r="O536" s="1659" t="s">
        <v>2809</v>
      </c>
      <c r="P536" s="1383"/>
      <c r="Q536" s="1383"/>
      <c r="R536" s="1739">
        <f t="shared" si="86"/>
        <v>450</v>
      </c>
      <c r="S536" s="1662">
        <v>450</v>
      </c>
      <c r="T536" s="1662">
        <v>0</v>
      </c>
      <c r="U536" s="1662">
        <v>0</v>
      </c>
      <c r="V536" s="1739">
        <f t="shared" si="88"/>
        <v>0</v>
      </c>
      <c r="W536" s="1662">
        <v>0</v>
      </c>
      <c r="X536" s="1662">
        <v>0</v>
      </c>
      <c r="Y536" s="1662">
        <v>0</v>
      </c>
      <c r="Z536" s="1383" t="s">
        <v>1757</v>
      </c>
      <c r="AA536" s="1659">
        <v>2</v>
      </c>
      <c r="AB536" s="1597"/>
      <c r="AC536" s="1597"/>
      <c r="AD536" s="1597"/>
      <c r="AE536" s="1597"/>
      <c r="AF536" s="1598"/>
      <c r="AG536" s="1576">
        <f t="shared" si="90"/>
        <v>0</v>
      </c>
    </row>
    <row r="537" spans="2:33" s="1457" customFormat="1" ht="35.5" customHeight="1">
      <c r="B537" s="1660"/>
      <c r="C537" s="1583" t="s">
        <v>2900</v>
      </c>
      <c r="D537" s="1583" t="s">
        <v>2901</v>
      </c>
      <c r="E537" s="1661">
        <v>8</v>
      </c>
      <c r="F537" s="1662">
        <v>90</v>
      </c>
      <c r="G537" s="1739">
        <f t="shared" si="89"/>
        <v>90</v>
      </c>
      <c r="H537" s="1662">
        <v>90</v>
      </c>
      <c r="I537" s="1662">
        <v>0</v>
      </c>
      <c r="J537" s="1662">
        <v>0</v>
      </c>
      <c r="K537" s="1662"/>
      <c r="L537" s="1383"/>
      <c r="M537" s="1664">
        <v>32335</v>
      </c>
      <c r="N537" s="1656">
        <v>39472</v>
      </c>
      <c r="O537" s="1659" t="s">
        <v>2809</v>
      </c>
      <c r="P537" s="1383"/>
      <c r="Q537" s="1383"/>
      <c r="R537" s="1739">
        <f t="shared" si="86"/>
        <v>90</v>
      </c>
      <c r="S537" s="1662">
        <v>90</v>
      </c>
      <c r="T537" s="1662">
        <v>0</v>
      </c>
      <c r="U537" s="1662">
        <v>0</v>
      </c>
      <c r="V537" s="1739">
        <f t="shared" si="88"/>
        <v>0</v>
      </c>
      <c r="W537" s="1662">
        <v>0</v>
      </c>
      <c r="X537" s="1662">
        <v>0</v>
      </c>
      <c r="Y537" s="1662">
        <v>0</v>
      </c>
      <c r="Z537" s="1383" t="s">
        <v>1757</v>
      </c>
      <c r="AA537" s="1659">
        <v>2</v>
      </c>
      <c r="AB537" s="1597"/>
      <c r="AC537" s="1597"/>
      <c r="AD537" s="1597"/>
      <c r="AE537" s="1597"/>
      <c r="AF537" s="1598"/>
      <c r="AG537" s="1576">
        <f t="shared" si="90"/>
        <v>0</v>
      </c>
    </row>
    <row r="538" spans="2:33" s="1457" customFormat="1" ht="35.5" customHeight="1">
      <c r="B538" s="1660"/>
      <c r="C538" s="1583" t="s">
        <v>2902</v>
      </c>
      <c r="D538" s="1583" t="s">
        <v>2903</v>
      </c>
      <c r="E538" s="1661">
        <v>8</v>
      </c>
      <c r="F538" s="1662">
        <v>320</v>
      </c>
      <c r="G538" s="1739">
        <f t="shared" si="89"/>
        <v>320</v>
      </c>
      <c r="H538" s="1662">
        <v>320</v>
      </c>
      <c r="I538" s="1662">
        <v>0</v>
      </c>
      <c r="J538" s="1662">
        <v>0</v>
      </c>
      <c r="K538" s="1662"/>
      <c r="L538" s="1383"/>
      <c r="M538" s="1664">
        <v>32335</v>
      </c>
      <c r="N538" s="1656">
        <v>39472</v>
      </c>
      <c r="O538" s="1659" t="s">
        <v>2809</v>
      </c>
      <c r="P538" s="1383"/>
      <c r="Q538" s="1383"/>
      <c r="R538" s="1739">
        <f t="shared" si="86"/>
        <v>320</v>
      </c>
      <c r="S538" s="1662">
        <v>320</v>
      </c>
      <c r="T538" s="1662">
        <v>0</v>
      </c>
      <c r="U538" s="1662">
        <v>0</v>
      </c>
      <c r="V538" s="1739">
        <f t="shared" si="88"/>
        <v>0</v>
      </c>
      <c r="W538" s="1662">
        <v>0</v>
      </c>
      <c r="X538" s="1662">
        <v>0</v>
      </c>
      <c r="Y538" s="1662">
        <v>0</v>
      </c>
      <c r="Z538" s="1383" t="s">
        <v>1757</v>
      </c>
      <c r="AA538" s="1659">
        <v>2</v>
      </c>
      <c r="AB538" s="1597"/>
      <c r="AC538" s="1597"/>
      <c r="AD538" s="1597"/>
      <c r="AE538" s="1597"/>
      <c r="AF538" s="1598"/>
      <c r="AG538" s="1576">
        <f t="shared" si="90"/>
        <v>0</v>
      </c>
    </row>
    <row r="539" spans="2:33" s="1457" customFormat="1" ht="35.5" customHeight="1">
      <c r="B539" s="1660"/>
      <c r="C539" s="1583" t="s">
        <v>2904</v>
      </c>
      <c r="D539" s="1583" t="s">
        <v>2905</v>
      </c>
      <c r="E539" s="1661">
        <v>8</v>
      </c>
      <c r="F539" s="1662">
        <v>340</v>
      </c>
      <c r="G539" s="1739">
        <f t="shared" si="89"/>
        <v>340</v>
      </c>
      <c r="H539" s="1662">
        <v>340</v>
      </c>
      <c r="I539" s="1662">
        <v>0</v>
      </c>
      <c r="J539" s="1662">
        <v>0</v>
      </c>
      <c r="K539" s="1662"/>
      <c r="L539" s="1383"/>
      <c r="M539" s="1664">
        <v>32335</v>
      </c>
      <c r="N539" s="1656">
        <v>39472</v>
      </c>
      <c r="O539" s="1659" t="s">
        <v>2809</v>
      </c>
      <c r="P539" s="1383"/>
      <c r="Q539" s="1383"/>
      <c r="R539" s="1739">
        <f t="shared" si="86"/>
        <v>340</v>
      </c>
      <c r="S539" s="1662">
        <v>340</v>
      </c>
      <c r="T539" s="1662">
        <v>0</v>
      </c>
      <c r="U539" s="1662">
        <v>0</v>
      </c>
      <c r="V539" s="1739">
        <f t="shared" si="88"/>
        <v>0</v>
      </c>
      <c r="W539" s="1662">
        <v>0</v>
      </c>
      <c r="X539" s="1662">
        <v>0</v>
      </c>
      <c r="Y539" s="1662">
        <v>0</v>
      </c>
      <c r="Z539" s="1383" t="s">
        <v>1757</v>
      </c>
      <c r="AA539" s="1659">
        <v>2</v>
      </c>
      <c r="AB539" s="1597"/>
      <c r="AC539" s="1597"/>
      <c r="AD539" s="1597"/>
      <c r="AE539" s="1597"/>
      <c r="AF539" s="1598"/>
      <c r="AG539" s="1576">
        <f t="shared" si="90"/>
        <v>0</v>
      </c>
    </row>
    <row r="540" spans="2:33" s="1457" customFormat="1" ht="35.5" customHeight="1">
      <c r="B540" s="1660"/>
      <c r="C540" s="1583" t="s">
        <v>2906</v>
      </c>
      <c r="D540" s="1583" t="s">
        <v>2907</v>
      </c>
      <c r="E540" s="1661">
        <v>8</v>
      </c>
      <c r="F540" s="1662">
        <v>150</v>
      </c>
      <c r="G540" s="1739">
        <f t="shared" si="89"/>
        <v>150</v>
      </c>
      <c r="H540" s="1662">
        <v>150</v>
      </c>
      <c r="I540" s="1662">
        <v>0</v>
      </c>
      <c r="J540" s="1662">
        <v>0</v>
      </c>
      <c r="K540" s="1662"/>
      <c r="L540" s="1383"/>
      <c r="M540" s="1664">
        <v>32335</v>
      </c>
      <c r="N540" s="1656">
        <v>39472</v>
      </c>
      <c r="O540" s="1659" t="s">
        <v>2809</v>
      </c>
      <c r="P540" s="1383"/>
      <c r="Q540" s="1383"/>
      <c r="R540" s="1739">
        <f t="shared" si="86"/>
        <v>150</v>
      </c>
      <c r="S540" s="1662">
        <v>150</v>
      </c>
      <c r="T540" s="1662">
        <v>0</v>
      </c>
      <c r="U540" s="1662">
        <v>0</v>
      </c>
      <c r="V540" s="1739">
        <f t="shared" si="88"/>
        <v>0</v>
      </c>
      <c r="W540" s="1662">
        <v>0</v>
      </c>
      <c r="X540" s="1662">
        <v>0</v>
      </c>
      <c r="Y540" s="1662">
        <v>0</v>
      </c>
      <c r="Z540" s="1383" t="s">
        <v>1757</v>
      </c>
      <c r="AA540" s="1659">
        <v>2</v>
      </c>
      <c r="AB540" s="1597"/>
      <c r="AC540" s="1597"/>
      <c r="AD540" s="1597"/>
      <c r="AE540" s="1597"/>
      <c r="AF540" s="1598"/>
      <c r="AG540" s="1576">
        <f t="shared" si="90"/>
        <v>0</v>
      </c>
    </row>
    <row r="541" spans="2:33" s="1457" customFormat="1" ht="35.5" customHeight="1">
      <c r="B541" s="1660"/>
      <c r="C541" s="1583" t="s">
        <v>2908</v>
      </c>
      <c r="D541" s="1583" t="s">
        <v>2909</v>
      </c>
      <c r="E541" s="1661">
        <v>8</v>
      </c>
      <c r="F541" s="1662">
        <v>540</v>
      </c>
      <c r="G541" s="1739">
        <f t="shared" si="89"/>
        <v>540</v>
      </c>
      <c r="H541" s="1662">
        <v>540</v>
      </c>
      <c r="I541" s="1662">
        <v>0</v>
      </c>
      <c r="J541" s="1662">
        <v>0</v>
      </c>
      <c r="K541" s="1662"/>
      <c r="L541" s="1383"/>
      <c r="M541" s="1664">
        <v>32335</v>
      </c>
      <c r="N541" s="1656">
        <v>39472</v>
      </c>
      <c r="O541" s="1659" t="s">
        <v>2809</v>
      </c>
      <c r="P541" s="1383"/>
      <c r="Q541" s="1383"/>
      <c r="R541" s="1739">
        <f t="shared" si="86"/>
        <v>540</v>
      </c>
      <c r="S541" s="1662">
        <v>540</v>
      </c>
      <c r="T541" s="1662">
        <v>0</v>
      </c>
      <c r="U541" s="1662">
        <v>0</v>
      </c>
      <c r="V541" s="1739">
        <f t="shared" si="88"/>
        <v>0</v>
      </c>
      <c r="W541" s="1662">
        <v>0</v>
      </c>
      <c r="X541" s="1662">
        <v>0</v>
      </c>
      <c r="Y541" s="1662">
        <v>0</v>
      </c>
      <c r="Z541" s="1383" t="s">
        <v>1757</v>
      </c>
      <c r="AA541" s="1659">
        <v>2</v>
      </c>
      <c r="AB541" s="1597"/>
      <c r="AC541" s="1597"/>
      <c r="AD541" s="1597"/>
      <c r="AE541" s="1597"/>
      <c r="AF541" s="1598"/>
      <c r="AG541" s="1576">
        <f t="shared" si="90"/>
        <v>0</v>
      </c>
    </row>
    <row r="542" spans="2:33" s="1457" customFormat="1" ht="35.5" customHeight="1">
      <c r="B542" s="1660"/>
      <c r="C542" s="1583" t="s">
        <v>2910</v>
      </c>
      <c r="D542" s="1583" t="s">
        <v>2911</v>
      </c>
      <c r="E542" s="1661">
        <v>8</v>
      </c>
      <c r="F542" s="1661">
        <v>140</v>
      </c>
      <c r="G542" s="1739">
        <f t="shared" si="89"/>
        <v>140</v>
      </c>
      <c r="H542" s="1662">
        <v>140</v>
      </c>
      <c r="I542" s="1662">
        <v>0</v>
      </c>
      <c r="J542" s="1662">
        <v>0</v>
      </c>
      <c r="K542" s="1662"/>
      <c r="L542" s="1383"/>
      <c r="M542" s="1664">
        <v>32335</v>
      </c>
      <c r="N542" s="1656">
        <v>39472</v>
      </c>
      <c r="O542" s="1659" t="s">
        <v>2809</v>
      </c>
      <c r="P542" s="1383"/>
      <c r="Q542" s="1383"/>
      <c r="R542" s="1739">
        <f t="shared" si="86"/>
        <v>140</v>
      </c>
      <c r="S542" s="1662">
        <v>140</v>
      </c>
      <c r="T542" s="1662">
        <v>0</v>
      </c>
      <c r="U542" s="1662">
        <v>0</v>
      </c>
      <c r="V542" s="1739">
        <f t="shared" si="88"/>
        <v>0</v>
      </c>
      <c r="W542" s="1662">
        <v>0</v>
      </c>
      <c r="X542" s="1662">
        <v>0</v>
      </c>
      <c r="Y542" s="1662">
        <v>0</v>
      </c>
      <c r="Z542" s="1383" t="s">
        <v>1757</v>
      </c>
      <c r="AA542" s="1659">
        <v>2</v>
      </c>
      <c r="AB542" s="1597"/>
      <c r="AC542" s="1597"/>
      <c r="AD542" s="1597"/>
      <c r="AE542" s="1597"/>
      <c r="AF542" s="1598"/>
      <c r="AG542" s="1576">
        <f t="shared" si="90"/>
        <v>0</v>
      </c>
    </row>
    <row r="543" spans="2:33" s="1457" customFormat="1" ht="35.5" customHeight="1">
      <c r="B543" s="1660"/>
      <c r="C543" s="1583" t="s">
        <v>2912</v>
      </c>
      <c r="D543" s="1583" t="s">
        <v>2913</v>
      </c>
      <c r="E543" s="1661">
        <v>8</v>
      </c>
      <c r="F543" s="1661">
        <v>90</v>
      </c>
      <c r="G543" s="1739">
        <f t="shared" si="89"/>
        <v>90</v>
      </c>
      <c r="H543" s="1662">
        <v>90</v>
      </c>
      <c r="I543" s="1662">
        <v>0</v>
      </c>
      <c r="J543" s="1662">
        <v>0</v>
      </c>
      <c r="K543" s="1662"/>
      <c r="L543" s="1383"/>
      <c r="M543" s="1664">
        <v>32335</v>
      </c>
      <c r="N543" s="1656">
        <v>39472</v>
      </c>
      <c r="O543" s="1659" t="s">
        <v>2809</v>
      </c>
      <c r="P543" s="1383"/>
      <c r="Q543" s="1383"/>
      <c r="R543" s="1739">
        <f t="shared" si="86"/>
        <v>90</v>
      </c>
      <c r="S543" s="1662">
        <v>90</v>
      </c>
      <c r="T543" s="1662">
        <v>0</v>
      </c>
      <c r="U543" s="1662">
        <v>0</v>
      </c>
      <c r="V543" s="1739">
        <f t="shared" si="88"/>
        <v>0</v>
      </c>
      <c r="W543" s="1662">
        <v>0</v>
      </c>
      <c r="X543" s="1662">
        <v>0</v>
      </c>
      <c r="Y543" s="1662">
        <v>0</v>
      </c>
      <c r="Z543" s="1383" t="s">
        <v>1757</v>
      </c>
      <c r="AA543" s="1659">
        <v>2</v>
      </c>
      <c r="AB543" s="1597"/>
      <c r="AC543" s="1597"/>
      <c r="AD543" s="1597"/>
      <c r="AE543" s="1597"/>
      <c r="AF543" s="1598"/>
      <c r="AG543" s="1576">
        <f t="shared" si="90"/>
        <v>0</v>
      </c>
    </row>
    <row r="544" spans="2:33" s="1457" customFormat="1" ht="35.5" customHeight="1">
      <c r="B544" s="1660"/>
      <c r="C544" s="1583" t="s">
        <v>2914</v>
      </c>
      <c r="D544" s="1583" t="s">
        <v>2915</v>
      </c>
      <c r="E544" s="1661">
        <v>8</v>
      </c>
      <c r="F544" s="1662">
        <v>90</v>
      </c>
      <c r="G544" s="1739">
        <f t="shared" si="89"/>
        <v>90</v>
      </c>
      <c r="H544" s="1662">
        <v>90</v>
      </c>
      <c r="I544" s="1662">
        <v>0</v>
      </c>
      <c r="J544" s="1662">
        <v>0</v>
      </c>
      <c r="K544" s="1662"/>
      <c r="L544" s="1383"/>
      <c r="M544" s="1664">
        <v>32335</v>
      </c>
      <c r="N544" s="1656">
        <v>39472</v>
      </c>
      <c r="O544" s="1659" t="s">
        <v>2809</v>
      </c>
      <c r="P544" s="1383"/>
      <c r="Q544" s="1383"/>
      <c r="R544" s="1739">
        <f t="shared" si="86"/>
        <v>90</v>
      </c>
      <c r="S544" s="1662">
        <v>90</v>
      </c>
      <c r="T544" s="1662">
        <v>0</v>
      </c>
      <c r="U544" s="1662">
        <v>0</v>
      </c>
      <c r="V544" s="1739">
        <f t="shared" si="88"/>
        <v>0</v>
      </c>
      <c r="W544" s="1662">
        <v>0</v>
      </c>
      <c r="X544" s="1662">
        <v>0</v>
      </c>
      <c r="Y544" s="1662">
        <v>0</v>
      </c>
      <c r="Z544" s="1383" t="s">
        <v>1757</v>
      </c>
      <c r="AA544" s="1659">
        <v>2</v>
      </c>
      <c r="AB544" s="1597"/>
      <c r="AC544" s="1597"/>
      <c r="AD544" s="1597"/>
      <c r="AE544" s="1597"/>
      <c r="AF544" s="1598"/>
      <c r="AG544" s="1576">
        <f t="shared" si="90"/>
        <v>0</v>
      </c>
    </row>
    <row r="545" spans="2:33" s="1457" customFormat="1" ht="35.5" customHeight="1">
      <c r="B545" s="1660"/>
      <c r="C545" s="1583" t="s">
        <v>2916</v>
      </c>
      <c r="D545" s="1583" t="s">
        <v>2917</v>
      </c>
      <c r="E545" s="1661">
        <v>8</v>
      </c>
      <c r="F545" s="1662">
        <v>170</v>
      </c>
      <c r="G545" s="1739">
        <f t="shared" si="89"/>
        <v>170</v>
      </c>
      <c r="H545" s="1662">
        <v>170</v>
      </c>
      <c r="I545" s="1662">
        <v>0</v>
      </c>
      <c r="J545" s="1662">
        <v>0</v>
      </c>
      <c r="K545" s="1662"/>
      <c r="L545" s="1383"/>
      <c r="M545" s="1664">
        <v>32335</v>
      </c>
      <c r="N545" s="1656">
        <v>39472</v>
      </c>
      <c r="O545" s="1659" t="s">
        <v>2809</v>
      </c>
      <c r="P545" s="1383"/>
      <c r="Q545" s="1383"/>
      <c r="R545" s="1739">
        <f t="shared" si="86"/>
        <v>170</v>
      </c>
      <c r="S545" s="1662">
        <v>170</v>
      </c>
      <c r="T545" s="1662">
        <v>0</v>
      </c>
      <c r="U545" s="1662">
        <v>0</v>
      </c>
      <c r="V545" s="1739">
        <f t="shared" si="88"/>
        <v>0</v>
      </c>
      <c r="W545" s="1662">
        <v>0</v>
      </c>
      <c r="X545" s="1662">
        <v>0</v>
      </c>
      <c r="Y545" s="1662">
        <v>0</v>
      </c>
      <c r="Z545" s="1383" t="s">
        <v>1757</v>
      </c>
      <c r="AA545" s="1659">
        <v>2</v>
      </c>
      <c r="AB545" s="1597"/>
      <c r="AC545" s="1597"/>
      <c r="AD545" s="1597"/>
      <c r="AE545" s="1597"/>
      <c r="AF545" s="1598"/>
      <c r="AG545" s="1576">
        <f t="shared" si="90"/>
        <v>0</v>
      </c>
    </row>
    <row r="546" spans="2:33" s="1457" customFormat="1" ht="35.5" customHeight="1">
      <c r="B546" s="1660"/>
      <c r="C546" s="1583" t="s">
        <v>2918</v>
      </c>
      <c r="D546" s="1583" t="s">
        <v>2919</v>
      </c>
      <c r="E546" s="1661">
        <v>8</v>
      </c>
      <c r="F546" s="1662">
        <v>450</v>
      </c>
      <c r="G546" s="1739">
        <f t="shared" si="89"/>
        <v>450</v>
      </c>
      <c r="H546" s="1662">
        <v>170</v>
      </c>
      <c r="I546" s="1662">
        <v>280</v>
      </c>
      <c r="J546" s="1662">
        <v>0</v>
      </c>
      <c r="K546" s="1662"/>
      <c r="L546" s="1383"/>
      <c r="M546" s="1664">
        <v>32335</v>
      </c>
      <c r="N546" s="1656">
        <v>39472</v>
      </c>
      <c r="O546" s="1659" t="s">
        <v>2809</v>
      </c>
      <c r="P546" s="1383"/>
      <c r="Q546" s="1383"/>
      <c r="R546" s="1739">
        <f t="shared" si="86"/>
        <v>450</v>
      </c>
      <c r="S546" s="1662">
        <v>170</v>
      </c>
      <c r="T546" s="1662">
        <v>280</v>
      </c>
      <c r="U546" s="1662">
        <v>0</v>
      </c>
      <c r="V546" s="1739">
        <f t="shared" si="88"/>
        <v>0</v>
      </c>
      <c r="W546" s="1662">
        <v>0</v>
      </c>
      <c r="X546" s="1662">
        <v>0</v>
      </c>
      <c r="Y546" s="1662">
        <v>0</v>
      </c>
      <c r="Z546" s="1383" t="s">
        <v>1757</v>
      </c>
      <c r="AA546" s="1659">
        <v>2</v>
      </c>
      <c r="AB546" s="1597"/>
      <c r="AC546" s="1597"/>
      <c r="AD546" s="1597"/>
      <c r="AE546" s="1597"/>
      <c r="AF546" s="1598"/>
      <c r="AG546" s="1576">
        <f t="shared" si="90"/>
        <v>0</v>
      </c>
    </row>
    <row r="547" spans="2:33" s="1457" customFormat="1" ht="35.5" customHeight="1">
      <c r="B547" s="1660"/>
      <c r="C547" s="1583" t="s">
        <v>2920</v>
      </c>
      <c r="D547" s="1583" t="s">
        <v>2921</v>
      </c>
      <c r="E547" s="1661">
        <v>8</v>
      </c>
      <c r="F547" s="1662">
        <v>400</v>
      </c>
      <c r="G547" s="1739">
        <f t="shared" si="89"/>
        <v>400</v>
      </c>
      <c r="H547" s="1662">
        <v>0</v>
      </c>
      <c r="I547" s="1662">
        <v>400</v>
      </c>
      <c r="J547" s="1662">
        <v>0</v>
      </c>
      <c r="K547" s="1662"/>
      <c r="L547" s="1383"/>
      <c r="M547" s="1664">
        <v>32335</v>
      </c>
      <c r="N547" s="1656">
        <v>39472</v>
      </c>
      <c r="O547" s="1659" t="s">
        <v>2809</v>
      </c>
      <c r="P547" s="1383"/>
      <c r="Q547" s="1383"/>
      <c r="R547" s="1739">
        <f t="shared" si="86"/>
        <v>400</v>
      </c>
      <c r="S547" s="1662">
        <v>0</v>
      </c>
      <c r="T547" s="1662">
        <v>400</v>
      </c>
      <c r="U547" s="1662">
        <v>0</v>
      </c>
      <c r="V547" s="1739">
        <f t="shared" si="88"/>
        <v>0</v>
      </c>
      <c r="W547" s="1662">
        <v>0</v>
      </c>
      <c r="X547" s="1662">
        <v>0</v>
      </c>
      <c r="Y547" s="1662">
        <v>0</v>
      </c>
      <c r="Z547" s="1383" t="s">
        <v>1757</v>
      </c>
      <c r="AA547" s="1659">
        <v>2</v>
      </c>
      <c r="AB547" s="1597"/>
      <c r="AC547" s="1597"/>
      <c r="AD547" s="1597"/>
      <c r="AE547" s="1597"/>
      <c r="AF547" s="1598"/>
      <c r="AG547" s="1576">
        <f t="shared" si="90"/>
        <v>0</v>
      </c>
    </row>
    <row r="548" spans="2:33" s="1457" customFormat="1" ht="35.5" customHeight="1">
      <c r="B548" s="1660"/>
      <c r="C548" s="1583" t="s">
        <v>2922</v>
      </c>
      <c r="D548" s="1583" t="s">
        <v>2923</v>
      </c>
      <c r="E548" s="1661">
        <v>8</v>
      </c>
      <c r="F548" s="1662">
        <v>130</v>
      </c>
      <c r="G548" s="1739">
        <f t="shared" si="89"/>
        <v>130</v>
      </c>
      <c r="H548" s="1662">
        <v>60</v>
      </c>
      <c r="I548" s="1662">
        <v>70</v>
      </c>
      <c r="J548" s="1662">
        <v>0</v>
      </c>
      <c r="K548" s="1662"/>
      <c r="L548" s="1383"/>
      <c r="M548" s="1664">
        <v>32335</v>
      </c>
      <c r="N548" s="1656">
        <v>39472</v>
      </c>
      <c r="O548" s="1659" t="s">
        <v>2809</v>
      </c>
      <c r="P548" s="1383"/>
      <c r="Q548" s="1383"/>
      <c r="R548" s="1739">
        <f t="shared" si="86"/>
        <v>130</v>
      </c>
      <c r="S548" s="1662">
        <v>60</v>
      </c>
      <c r="T548" s="1662">
        <v>70</v>
      </c>
      <c r="U548" s="1662">
        <v>0</v>
      </c>
      <c r="V548" s="1739">
        <f t="shared" si="88"/>
        <v>0</v>
      </c>
      <c r="W548" s="1662">
        <v>0</v>
      </c>
      <c r="X548" s="1662">
        <v>0</v>
      </c>
      <c r="Y548" s="1662">
        <v>0</v>
      </c>
      <c r="Z548" s="1383" t="s">
        <v>1757</v>
      </c>
      <c r="AA548" s="1659">
        <v>2</v>
      </c>
      <c r="AB548" s="1597"/>
      <c r="AC548" s="1597"/>
      <c r="AD548" s="1597"/>
      <c r="AE548" s="1597"/>
      <c r="AF548" s="1598"/>
      <c r="AG548" s="1576">
        <f t="shared" si="90"/>
        <v>0</v>
      </c>
    </row>
    <row r="549" spans="2:33" s="1457" customFormat="1" ht="35.5" customHeight="1">
      <c r="B549" s="1660"/>
      <c r="C549" s="1583" t="s">
        <v>2924</v>
      </c>
      <c r="D549" s="1583" t="s">
        <v>2925</v>
      </c>
      <c r="E549" s="1661">
        <v>8</v>
      </c>
      <c r="F549" s="1662">
        <v>120</v>
      </c>
      <c r="G549" s="1739">
        <f t="shared" si="89"/>
        <v>120</v>
      </c>
      <c r="H549" s="1662">
        <v>120</v>
      </c>
      <c r="I549" s="1662">
        <v>0</v>
      </c>
      <c r="J549" s="1662">
        <v>0</v>
      </c>
      <c r="K549" s="1662"/>
      <c r="L549" s="1383"/>
      <c r="M549" s="1664">
        <v>32335</v>
      </c>
      <c r="N549" s="1656">
        <v>39472</v>
      </c>
      <c r="O549" s="1659" t="s">
        <v>2809</v>
      </c>
      <c r="P549" s="1383"/>
      <c r="Q549" s="1383"/>
      <c r="R549" s="1739">
        <f t="shared" si="86"/>
        <v>120</v>
      </c>
      <c r="S549" s="1662">
        <v>120</v>
      </c>
      <c r="T549" s="1662">
        <v>0</v>
      </c>
      <c r="U549" s="1662">
        <v>0</v>
      </c>
      <c r="V549" s="1739">
        <f t="shared" si="88"/>
        <v>0</v>
      </c>
      <c r="W549" s="1662">
        <v>0</v>
      </c>
      <c r="X549" s="1662">
        <v>0</v>
      </c>
      <c r="Y549" s="1662">
        <v>0</v>
      </c>
      <c r="Z549" s="1383" t="s">
        <v>1757</v>
      </c>
      <c r="AA549" s="1659">
        <v>2</v>
      </c>
      <c r="AB549" s="1597"/>
      <c r="AC549" s="1597"/>
      <c r="AD549" s="1597"/>
      <c r="AE549" s="1597"/>
      <c r="AF549" s="1598"/>
      <c r="AG549" s="1576">
        <f t="shared" si="90"/>
        <v>0</v>
      </c>
    </row>
    <row r="550" spans="2:33" s="1457" customFormat="1" ht="35.5" customHeight="1">
      <c r="B550" s="1660"/>
      <c r="C550" s="1583" t="s">
        <v>2926</v>
      </c>
      <c r="D550" s="1583" t="s">
        <v>2927</v>
      </c>
      <c r="E550" s="1661">
        <v>8</v>
      </c>
      <c r="F550" s="1662">
        <v>470</v>
      </c>
      <c r="G550" s="1739">
        <f t="shared" si="89"/>
        <v>470</v>
      </c>
      <c r="H550" s="1662">
        <v>470</v>
      </c>
      <c r="I550" s="1662">
        <v>0</v>
      </c>
      <c r="J550" s="1662">
        <v>0</v>
      </c>
      <c r="K550" s="1662"/>
      <c r="L550" s="1383"/>
      <c r="M550" s="1664">
        <v>32335</v>
      </c>
      <c r="N550" s="1656">
        <v>39472</v>
      </c>
      <c r="O550" s="1659" t="s">
        <v>2809</v>
      </c>
      <c r="P550" s="1383"/>
      <c r="Q550" s="1383"/>
      <c r="R550" s="1739">
        <f t="shared" si="86"/>
        <v>470</v>
      </c>
      <c r="S550" s="1662">
        <v>470</v>
      </c>
      <c r="T550" s="1662">
        <v>0</v>
      </c>
      <c r="U550" s="1662">
        <v>0</v>
      </c>
      <c r="V550" s="1739">
        <f t="shared" si="88"/>
        <v>0</v>
      </c>
      <c r="W550" s="1662">
        <v>0</v>
      </c>
      <c r="X550" s="1662">
        <v>0</v>
      </c>
      <c r="Y550" s="1662">
        <v>0</v>
      </c>
      <c r="Z550" s="1383" t="s">
        <v>1757</v>
      </c>
      <c r="AA550" s="1659">
        <v>2</v>
      </c>
      <c r="AB550" s="1597"/>
      <c r="AC550" s="1597"/>
      <c r="AD550" s="1597"/>
      <c r="AE550" s="1597"/>
      <c r="AF550" s="1598"/>
      <c r="AG550" s="1576">
        <f t="shared" si="90"/>
        <v>0</v>
      </c>
    </row>
    <row r="551" spans="2:33" s="1457" customFormat="1" ht="35.5" customHeight="1">
      <c r="B551" s="1660"/>
      <c r="C551" s="1583" t="s">
        <v>2928</v>
      </c>
      <c r="D551" s="1583" t="s">
        <v>2929</v>
      </c>
      <c r="E551" s="1661">
        <v>8</v>
      </c>
      <c r="F551" s="1662">
        <v>90</v>
      </c>
      <c r="G551" s="1739">
        <f t="shared" si="89"/>
        <v>90</v>
      </c>
      <c r="H551" s="1662">
        <v>90</v>
      </c>
      <c r="I551" s="1662">
        <v>0</v>
      </c>
      <c r="J551" s="1662">
        <v>0</v>
      </c>
      <c r="K551" s="1662"/>
      <c r="L551" s="1383"/>
      <c r="M551" s="1664">
        <v>32335</v>
      </c>
      <c r="N551" s="1656">
        <v>39472</v>
      </c>
      <c r="O551" s="1659" t="s">
        <v>2809</v>
      </c>
      <c r="P551" s="1383"/>
      <c r="Q551" s="1383"/>
      <c r="R551" s="1739">
        <f t="shared" si="86"/>
        <v>90</v>
      </c>
      <c r="S551" s="1662">
        <v>90</v>
      </c>
      <c r="T551" s="1662">
        <v>0</v>
      </c>
      <c r="U551" s="1662">
        <v>0</v>
      </c>
      <c r="V551" s="1739">
        <f t="shared" si="88"/>
        <v>0</v>
      </c>
      <c r="W551" s="1662">
        <v>0</v>
      </c>
      <c r="X551" s="1662">
        <v>0</v>
      </c>
      <c r="Y551" s="1662">
        <v>0</v>
      </c>
      <c r="Z551" s="1383" t="s">
        <v>1757</v>
      </c>
      <c r="AA551" s="1659">
        <v>2</v>
      </c>
      <c r="AB551" s="1597"/>
      <c r="AC551" s="1597"/>
      <c r="AD551" s="1597"/>
      <c r="AE551" s="1597"/>
      <c r="AF551" s="1598"/>
      <c r="AG551" s="1576">
        <f t="shared" si="90"/>
        <v>0</v>
      </c>
    </row>
    <row r="552" spans="2:33" s="1457" customFormat="1" ht="35.5" customHeight="1">
      <c r="B552" s="1660"/>
      <c r="C552" s="1583" t="s">
        <v>2930</v>
      </c>
      <c r="D552" s="1583" t="s">
        <v>2931</v>
      </c>
      <c r="E552" s="1661">
        <v>8</v>
      </c>
      <c r="F552" s="1662">
        <v>430</v>
      </c>
      <c r="G552" s="1739">
        <f t="shared" si="89"/>
        <v>430</v>
      </c>
      <c r="H552" s="1662">
        <v>430</v>
      </c>
      <c r="I552" s="1662"/>
      <c r="J552" s="1662">
        <v>0</v>
      </c>
      <c r="K552" s="1662"/>
      <c r="L552" s="1383"/>
      <c r="M552" s="1664">
        <v>32335</v>
      </c>
      <c r="N552" s="1656">
        <v>39472</v>
      </c>
      <c r="O552" s="1659" t="s">
        <v>2809</v>
      </c>
      <c r="P552" s="1383"/>
      <c r="Q552" s="1383"/>
      <c r="R552" s="1739">
        <f t="shared" si="86"/>
        <v>430</v>
      </c>
      <c r="S552" s="1662">
        <v>430</v>
      </c>
      <c r="T552" s="1662"/>
      <c r="U552" s="1662">
        <v>0</v>
      </c>
      <c r="V552" s="1739">
        <f t="shared" si="88"/>
        <v>0</v>
      </c>
      <c r="W552" s="1662">
        <v>0</v>
      </c>
      <c r="X552" s="1662">
        <v>0</v>
      </c>
      <c r="Y552" s="1662">
        <v>0</v>
      </c>
      <c r="Z552" s="1383" t="s">
        <v>1757</v>
      </c>
      <c r="AA552" s="1659">
        <v>2</v>
      </c>
      <c r="AB552" s="1597"/>
      <c r="AC552" s="1597"/>
      <c r="AD552" s="1597"/>
      <c r="AE552" s="1597"/>
      <c r="AF552" s="1598"/>
      <c r="AG552" s="1576">
        <f t="shared" si="90"/>
        <v>0</v>
      </c>
    </row>
    <row r="553" spans="2:33" s="1457" customFormat="1" ht="35.5" customHeight="1">
      <c r="B553" s="1660"/>
      <c r="C553" s="1583" t="s">
        <v>2932</v>
      </c>
      <c r="D553" s="1583" t="s">
        <v>2933</v>
      </c>
      <c r="E553" s="1661">
        <v>8</v>
      </c>
      <c r="F553" s="1662">
        <v>160</v>
      </c>
      <c r="G553" s="1739">
        <f t="shared" ref="G553:G616" si="91">SUM(H553:J553)</f>
        <v>160</v>
      </c>
      <c r="H553" s="1662">
        <v>160</v>
      </c>
      <c r="I553" s="1662"/>
      <c r="J553" s="1662">
        <v>0</v>
      </c>
      <c r="K553" s="1662"/>
      <c r="L553" s="1383"/>
      <c r="M553" s="1664">
        <v>32335</v>
      </c>
      <c r="N553" s="1656">
        <v>39472</v>
      </c>
      <c r="O553" s="1659" t="s">
        <v>2809</v>
      </c>
      <c r="P553" s="1383"/>
      <c r="Q553" s="1383"/>
      <c r="R553" s="1739">
        <f t="shared" ref="R553:R616" si="92">SUM(S553:U553)</f>
        <v>160</v>
      </c>
      <c r="S553" s="1662">
        <v>160</v>
      </c>
      <c r="T553" s="1662"/>
      <c r="U553" s="1662">
        <v>0</v>
      </c>
      <c r="V553" s="1739">
        <f t="shared" ref="V553:V616" si="93">SUM(W553:Y553)</f>
        <v>0</v>
      </c>
      <c r="W553" s="1662">
        <v>0</v>
      </c>
      <c r="X553" s="1662">
        <v>0</v>
      </c>
      <c r="Y553" s="1662">
        <v>0</v>
      </c>
      <c r="Z553" s="1383" t="s">
        <v>1757</v>
      </c>
      <c r="AA553" s="1659">
        <v>2</v>
      </c>
      <c r="AB553" s="1597"/>
      <c r="AC553" s="1597"/>
      <c r="AD553" s="1597"/>
      <c r="AE553" s="1597"/>
      <c r="AF553" s="1598"/>
      <c r="AG553" s="1576">
        <f t="shared" si="90"/>
        <v>0</v>
      </c>
    </row>
    <row r="554" spans="2:33" s="1457" customFormat="1" ht="35.5" customHeight="1">
      <c r="B554" s="1660"/>
      <c r="C554" s="1583" t="s">
        <v>2934</v>
      </c>
      <c r="D554" s="1583" t="s">
        <v>2935</v>
      </c>
      <c r="E554" s="1661">
        <v>8</v>
      </c>
      <c r="F554" s="1662">
        <v>180</v>
      </c>
      <c r="G554" s="1739">
        <f t="shared" si="91"/>
        <v>180</v>
      </c>
      <c r="H554" s="1662">
        <v>0</v>
      </c>
      <c r="I554" s="1662">
        <v>180</v>
      </c>
      <c r="J554" s="1662">
        <v>0</v>
      </c>
      <c r="K554" s="1662"/>
      <c r="L554" s="1383"/>
      <c r="M554" s="1664">
        <v>32335</v>
      </c>
      <c r="N554" s="1656">
        <v>39472</v>
      </c>
      <c r="O554" s="1659" t="s">
        <v>2809</v>
      </c>
      <c r="P554" s="1383"/>
      <c r="Q554" s="1383"/>
      <c r="R554" s="1739">
        <f t="shared" si="92"/>
        <v>180</v>
      </c>
      <c r="S554" s="1662">
        <v>0</v>
      </c>
      <c r="T554" s="1662">
        <v>180</v>
      </c>
      <c r="U554" s="1662">
        <v>0</v>
      </c>
      <c r="V554" s="1739">
        <f t="shared" si="93"/>
        <v>0</v>
      </c>
      <c r="W554" s="1662">
        <v>0</v>
      </c>
      <c r="X554" s="1662">
        <v>0</v>
      </c>
      <c r="Y554" s="1662">
        <v>0</v>
      </c>
      <c r="Z554" s="1383" t="s">
        <v>1757</v>
      </c>
      <c r="AA554" s="1659">
        <v>2</v>
      </c>
      <c r="AB554" s="1597"/>
      <c r="AC554" s="1597"/>
      <c r="AD554" s="1597"/>
      <c r="AE554" s="1597"/>
      <c r="AF554" s="1598"/>
      <c r="AG554" s="1576">
        <f t="shared" si="90"/>
        <v>0</v>
      </c>
    </row>
    <row r="555" spans="2:33" s="1457" customFormat="1" ht="35.5" customHeight="1">
      <c r="B555" s="1243"/>
      <c r="C555" s="1583" t="s">
        <v>2936</v>
      </c>
      <c r="D555" s="1583" t="s">
        <v>2937</v>
      </c>
      <c r="E555" s="1661">
        <v>10</v>
      </c>
      <c r="F555" s="1662">
        <v>510</v>
      </c>
      <c r="G555" s="1739">
        <f t="shared" si="91"/>
        <v>510</v>
      </c>
      <c r="H555" s="1662">
        <v>510</v>
      </c>
      <c r="I555" s="1662">
        <v>0</v>
      </c>
      <c r="J555" s="1662">
        <v>0</v>
      </c>
      <c r="K555" s="1662"/>
      <c r="L555" s="1383"/>
      <c r="M555" s="1664">
        <v>33232</v>
      </c>
      <c r="N555" s="1656">
        <v>39472</v>
      </c>
      <c r="O555" s="1659" t="s">
        <v>2809</v>
      </c>
      <c r="P555" s="1383"/>
      <c r="Q555" s="1383"/>
      <c r="R555" s="1739">
        <f t="shared" si="92"/>
        <v>510</v>
      </c>
      <c r="S555" s="1662">
        <v>510</v>
      </c>
      <c r="T555" s="1662">
        <v>0</v>
      </c>
      <c r="U555" s="1662">
        <v>0</v>
      </c>
      <c r="V555" s="1739">
        <f t="shared" si="93"/>
        <v>0</v>
      </c>
      <c r="W555" s="1662"/>
      <c r="X555" s="1662">
        <v>0</v>
      </c>
      <c r="Y555" s="1662">
        <v>0</v>
      </c>
      <c r="Z555" s="1383" t="s">
        <v>1757</v>
      </c>
      <c r="AA555" s="1659">
        <v>2</v>
      </c>
      <c r="AB555" s="1597"/>
      <c r="AC555" s="1597"/>
      <c r="AD555" s="1597"/>
      <c r="AE555" s="1597"/>
      <c r="AF555" s="1598"/>
      <c r="AG555" s="1576">
        <f t="shared" si="90"/>
        <v>0</v>
      </c>
    </row>
    <row r="556" spans="2:33" s="1457" customFormat="1" ht="35.5" customHeight="1">
      <c r="B556" s="1660"/>
      <c r="C556" s="1169" t="s">
        <v>2938</v>
      </c>
      <c r="D556" s="1583" t="s">
        <v>2939</v>
      </c>
      <c r="E556" s="1661">
        <v>10</v>
      </c>
      <c r="F556" s="1662">
        <v>630</v>
      </c>
      <c r="G556" s="1739">
        <f t="shared" si="91"/>
        <v>630</v>
      </c>
      <c r="H556" s="1662">
        <v>630</v>
      </c>
      <c r="I556" s="1662">
        <v>0</v>
      </c>
      <c r="J556" s="1662">
        <v>0</v>
      </c>
      <c r="K556" s="1662"/>
      <c r="L556" s="1383"/>
      <c r="M556" s="1664">
        <v>33232</v>
      </c>
      <c r="N556" s="1656">
        <v>39472</v>
      </c>
      <c r="O556" s="1659" t="s">
        <v>2809</v>
      </c>
      <c r="P556" s="1383"/>
      <c r="Q556" s="1383"/>
      <c r="R556" s="1739">
        <f t="shared" si="92"/>
        <v>630</v>
      </c>
      <c r="S556" s="1662">
        <v>630</v>
      </c>
      <c r="T556" s="1662">
        <v>0</v>
      </c>
      <c r="U556" s="1662">
        <v>0</v>
      </c>
      <c r="V556" s="1739">
        <f t="shared" si="93"/>
        <v>0</v>
      </c>
      <c r="W556" s="1662">
        <v>0</v>
      </c>
      <c r="X556" s="1662">
        <v>0</v>
      </c>
      <c r="Y556" s="1662">
        <v>0</v>
      </c>
      <c r="Z556" s="1383" t="s">
        <v>1757</v>
      </c>
      <c r="AA556" s="1659">
        <v>2</v>
      </c>
      <c r="AB556" s="1597"/>
      <c r="AC556" s="1597"/>
      <c r="AD556" s="1597"/>
      <c r="AE556" s="1597"/>
      <c r="AF556" s="1598"/>
      <c r="AG556" s="1576">
        <f t="shared" si="90"/>
        <v>0</v>
      </c>
    </row>
    <row r="557" spans="2:33" s="1457" customFormat="1" ht="35.5" customHeight="1">
      <c r="B557" s="1478"/>
      <c r="C557" s="1583" t="s">
        <v>2179</v>
      </c>
      <c r="D557" s="1583" t="s">
        <v>2940</v>
      </c>
      <c r="E557" s="1661">
        <v>6</v>
      </c>
      <c r="F557" s="1662">
        <v>1760</v>
      </c>
      <c r="G557" s="1739">
        <f t="shared" si="91"/>
        <v>1760</v>
      </c>
      <c r="H557" s="1662">
        <v>1350</v>
      </c>
      <c r="I557" s="1662">
        <v>0</v>
      </c>
      <c r="J557" s="1662">
        <v>410</v>
      </c>
      <c r="K557" s="1662"/>
      <c r="L557" s="1383"/>
      <c r="M557" s="1664">
        <v>28937</v>
      </c>
      <c r="N557" s="1665">
        <v>30534</v>
      </c>
      <c r="O557" s="1383" t="s">
        <v>2836</v>
      </c>
      <c r="P557" s="1665">
        <v>30534</v>
      </c>
      <c r="Q557" s="1383" t="s">
        <v>2836</v>
      </c>
      <c r="R557" s="1739">
        <f t="shared" si="92"/>
        <v>1070</v>
      </c>
      <c r="S557" s="1662">
        <v>1070</v>
      </c>
      <c r="T557" s="1662">
        <v>0</v>
      </c>
      <c r="U557" s="1662">
        <v>0</v>
      </c>
      <c r="V557" s="1739">
        <f t="shared" si="93"/>
        <v>0</v>
      </c>
      <c r="W557" s="1662">
        <v>0</v>
      </c>
      <c r="X557" s="1662">
        <v>0</v>
      </c>
      <c r="Y557" s="1662">
        <v>0</v>
      </c>
      <c r="Z557" s="1383" t="s">
        <v>1757</v>
      </c>
      <c r="AA557" s="1659" t="s">
        <v>2155</v>
      </c>
      <c r="AB557" s="1597"/>
      <c r="AC557" s="1597"/>
      <c r="AD557" s="1597"/>
      <c r="AE557" s="1597"/>
      <c r="AF557" s="1598"/>
      <c r="AG557" s="1576" t="str">
        <f t="shared" si="90"/>
        <v/>
      </c>
    </row>
    <row r="558" spans="2:33" s="1457" customFormat="1" ht="35.5" customHeight="1">
      <c r="B558" s="1660"/>
      <c r="C558" s="1583" t="s">
        <v>2182</v>
      </c>
      <c r="D558" s="1583" t="s">
        <v>2941</v>
      </c>
      <c r="E558" s="1661">
        <v>6</v>
      </c>
      <c r="F558" s="1662">
        <v>1390</v>
      </c>
      <c r="G558" s="1739">
        <f t="shared" si="91"/>
        <v>1390</v>
      </c>
      <c r="H558" s="1662">
        <v>0</v>
      </c>
      <c r="I558" s="1662">
        <v>1390</v>
      </c>
      <c r="J558" s="1662">
        <v>0</v>
      </c>
      <c r="K558" s="1662"/>
      <c r="L558" s="1383"/>
      <c r="M558" s="1664">
        <v>29602</v>
      </c>
      <c r="N558" s="1665">
        <v>33505</v>
      </c>
      <c r="O558" s="1383" t="s">
        <v>2942</v>
      </c>
      <c r="P558" s="1665">
        <v>31043</v>
      </c>
      <c r="Q558" s="1383" t="s">
        <v>2943</v>
      </c>
      <c r="R558" s="1739">
        <f t="shared" si="92"/>
        <v>1390</v>
      </c>
      <c r="S558" s="1662">
        <v>0</v>
      </c>
      <c r="T558" s="1662">
        <v>1390</v>
      </c>
      <c r="U558" s="1662">
        <v>0</v>
      </c>
      <c r="V558" s="1739">
        <f t="shared" si="93"/>
        <v>0</v>
      </c>
      <c r="W558" s="1662">
        <v>0</v>
      </c>
      <c r="X558" s="1662">
        <v>0</v>
      </c>
      <c r="Y558" s="1662">
        <v>0</v>
      </c>
      <c r="Z558" s="1383" t="s">
        <v>1757</v>
      </c>
      <c r="AA558" s="1659" t="s">
        <v>2155</v>
      </c>
      <c r="AB558" s="1597"/>
      <c r="AC558" s="1597"/>
      <c r="AD558" s="1597"/>
      <c r="AE558" s="1597"/>
      <c r="AF558" s="1598"/>
      <c r="AG558" s="1576">
        <f t="shared" si="90"/>
        <v>0</v>
      </c>
    </row>
    <row r="559" spans="2:33" s="1457" customFormat="1" ht="35.5" customHeight="1">
      <c r="B559" s="1660"/>
      <c r="C559" s="1583" t="s">
        <v>2204</v>
      </c>
      <c r="D559" s="1583" t="s">
        <v>2944</v>
      </c>
      <c r="E559" s="1661">
        <v>6</v>
      </c>
      <c r="F559" s="1662">
        <v>450</v>
      </c>
      <c r="G559" s="1739">
        <f t="shared" si="91"/>
        <v>450</v>
      </c>
      <c r="H559" s="1662">
        <v>0</v>
      </c>
      <c r="I559" s="1662">
        <v>450</v>
      </c>
      <c r="J559" s="1662">
        <v>0</v>
      </c>
      <c r="K559" s="1662"/>
      <c r="L559" s="1383"/>
      <c r="M559" s="1664">
        <v>29602</v>
      </c>
      <c r="N559" s="1664">
        <v>29602</v>
      </c>
      <c r="O559" s="1383" t="s">
        <v>2945</v>
      </c>
      <c r="P559" s="1383"/>
      <c r="Q559" s="1383"/>
      <c r="R559" s="1739">
        <f t="shared" si="92"/>
        <v>450</v>
      </c>
      <c r="S559" s="1662">
        <v>0</v>
      </c>
      <c r="T559" s="1662">
        <v>450</v>
      </c>
      <c r="U559" s="1662">
        <v>0</v>
      </c>
      <c r="V559" s="1739">
        <f t="shared" si="93"/>
        <v>0</v>
      </c>
      <c r="W559" s="1662">
        <v>0</v>
      </c>
      <c r="X559" s="1662">
        <v>0</v>
      </c>
      <c r="Y559" s="1662">
        <v>0</v>
      </c>
      <c r="Z559" s="1383" t="s">
        <v>1757</v>
      </c>
      <c r="AA559" s="1659" t="s">
        <v>2155</v>
      </c>
      <c r="AB559" s="1597"/>
      <c r="AC559" s="1597"/>
      <c r="AD559" s="1597"/>
      <c r="AE559" s="1597"/>
      <c r="AF559" s="1598"/>
      <c r="AG559" s="1576">
        <f t="shared" si="90"/>
        <v>0</v>
      </c>
    </row>
    <row r="560" spans="2:33" s="1457" customFormat="1" ht="35.5" customHeight="1">
      <c r="B560" s="1660"/>
      <c r="C560" s="1583" t="s">
        <v>2946</v>
      </c>
      <c r="D560" s="1583" t="s">
        <v>2947</v>
      </c>
      <c r="E560" s="1661">
        <v>8</v>
      </c>
      <c r="F560" s="1662">
        <v>1460</v>
      </c>
      <c r="G560" s="1739">
        <f t="shared" si="91"/>
        <v>1460</v>
      </c>
      <c r="H560" s="1662">
        <v>1190</v>
      </c>
      <c r="I560" s="1662">
        <v>270</v>
      </c>
      <c r="J560" s="1662">
        <v>0</v>
      </c>
      <c r="K560" s="1662"/>
      <c r="L560" s="1383"/>
      <c r="M560" s="1664">
        <v>33315</v>
      </c>
      <c r="N560" s="1665">
        <v>33315</v>
      </c>
      <c r="O560" s="1383" t="s">
        <v>2948</v>
      </c>
      <c r="P560" s="1383"/>
      <c r="Q560" s="1383"/>
      <c r="R560" s="1739">
        <f t="shared" si="92"/>
        <v>0</v>
      </c>
      <c r="S560" s="1662">
        <v>0</v>
      </c>
      <c r="T560" s="1662">
        <v>0</v>
      </c>
      <c r="U560" s="1662">
        <v>0</v>
      </c>
      <c r="V560" s="1739">
        <f t="shared" si="93"/>
        <v>0</v>
      </c>
      <c r="W560" s="1662">
        <v>0</v>
      </c>
      <c r="X560" s="1662">
        <v>0</v>
      </c>
      <c r="Y560" s="1662">
        <v>0</v>
      </c>
      <c r="Z560" s="1383" t="s">
        <v>1757</v>
      </c>
      <c r="AA560" s="1659" t="s">
        <v>2155</v>
      </c>
      <c r="AB560" s="1597"/>
      <c r="AC560" s="1597"/>
      <c r="AD560" s="1597"/>
      <c r="AE560" s="1597"/>
      <c r="AF560" s="1598"/>
      <c r="AG560" s="1576" t="str">
        <f t="shared" si="90"/>
        <v/>
      </c>
    </row>
    <row r="561" spans="2:34" s="1457" customFormat="1" ht="35.5" customHeight="1">
      <c r="B561" s="1660"/>
      <c r="C561" s="1583" t="s">
        <v>2949</v>
      </c>
      <c r="D561" s="1583" t="s">
        <v>2950</v>
      </c>
      <c r="E561" s="1661">
        <v>6</v>
      </c>
      <c r="F561" s="1662">
        <v>1040</v>
      </c>
      <c r="G561" s="1739">
        <f t="shared" si="91"/>
        <v>1040</v>
      </c>
      <c r="H561" s="1662">
        <v>1040</v>
      </c>
      <c r="I561" s="1662">
        <v>0</v>
      </c>
      <c r="J561" s="1662">
        <v>0</v>
      </c>
      <c r="K561" s="1662"/>
      <c r="L561" s="1383"/>
      <c r="M561" s="1664">
        <v>33315</v>
      </c>
      <c r="N561" s="1665">
        <v>33315</v>
      </c>
      <c r="O561" s="1383" t="s">
        <v>2948</v>
      </c>
      <c r="P561" s="1383"/>
      <c r="Q561" s="1383"/>
      <c r="R561" s="1739">
        <f t="shared" si="92"/>
        <v>1040</v>
      </c>
      <c r="S561" s="1662">
        <v>1040</v>
      </c>
      <c r="T561" s="1662">
        <v>0</v>
      </c>
      <c r="U561" s="1662">
        <v>0</v>
      </c>
      <c r="V561" s="1739">
        <f t="shared" si="93"/>
        <v>0</v>
      </c>
      <c r="W561" s="1662">
        <v>0</v>
      </c>
      <c r="X561" s="1662">
        <v>0</v>
      </c>
      <c r="Y561" s="1662">
        <v>0</v>
      </c>
      <c r="Z561" s="1383" t="s">
        <v>1757</v>
      </c>
      <c r="AA561" s="1659" t="s">
        <v>2155</v>
      </c>
      <c r="AB561" s="1597"/>
      <c r="AC561" s="1597"/>
      <c r="AD561" s="1597"/>
      <c r="AE561" s="1597"/>
      <c r="AF561" s="1598"/>
      <c r="AG561" s="1576">
        <f t="shared" si="90"/>
        <v>0</v>
      </c>
    </row>
    <row r="562" spans="2:34" s="1457" customFormat="1" ht="35.5" customHeight="1">
      <c r="B562" s="1660"/>
      <c r="C562" s="1583" t="s">
        <v>2951</v>
      </c>
      <c r="D562" s="1583" t="s">
        <v>2952</v>
      </c>
      <c r="E562" s="1661">
        <v>6</v>
      </c>
      <c r="F562" s="1662">
        <v>1560</v>
      </c>
      <c r="G562" s="1739">
        <f t="shared" si="91"/>
        <v>1560</v>
      </c>
      <c r="H562" s="1662">
        <v>510</v>
      </c>
      <c r="I562" s="1662">
        <v>980</v>
      </c>
      <c r="J562" s="1662">
        <v>70</v>
      </c>
      <c r="K562" s="1662"/>
      <c r="L562" s="1383"/>
      <c r="M562" s="1664">
        <v>33315</v>
      </c>
      <c r="N562" s="1665">
        <v>33315</v>
      </c>
      <c r="O562" s="1383" t="s">
        <v>2948</v>
      </c>
      <c r="P562" s="1383"/>
      <c r="Q562" s="1383"/>
      <c r="R562" s="1739">
        <f t="shared" si="92"/>
        <v>1410</v>
      </c>
      <c r="S562" s="1662">
        <v>510</v>
      </c>
      <c r="T562" s="1662">
        <v>900</v>
      </c>
      <c r="U562" s="1662">
        <v>0</v>
      </c>
      <c r="V562" s="1739">
        <f t="shared" si="93"/>
        <v>0</v>
      </c>
      <c r="W562" s="1662">
        <v>0</v>
      </c>
      <c r="X562" s="1662">
        <v>0</v>
      </c>
      <c r="Y562" s="1662">
        <v>0</v>
      </c>
      <c r="Z562" s="1383" t="s">
        <v>1757</v>
      </c>
      <c r="AA562" s="1659" t="s">
        <v>2155</v>
      </c>
      <c r="AB562" s="1597"/>
      <c r="AC562" s="1597"/>
      <c r="AD562" s="1597"/>
      <c r="AE562" s="1597"/>
      <c r="AF562" s="1598"/>
      <c r="AG562" s="1576" t="str">
        <f t="shared" si="90"/>
        <v/>
      </c>
    </row>
    <row r="563" spans="2:34" s="1457" customFormat="1" ht="35.5" customHeight="1" thickBot="1">
      <c r="B563" s="1666"/>
      <c r="C563" s="1666" t="s">
        <v>2953</v>
      </c>
      <c r="D563" s="1666" t="s">
        <v>2954</v>
      </c>
      <c r="E563" s="1667">
        <v>6</v>
      </c>
      <c r="F563" s="1668">
        <v>450</v>
      </c>
      <c r="G563" s="1674">
        <f>SUM(H563:J563)</f>
        <v>450</v>
      </c>
      <c r="H563" s="1668"/>
      <c r="I563" s="1668">
        <v>450</v>
      </c>
      <c r="J563" s="1668">
        <v>0</v>
      </c>
      <c r="K563" s="1668"/>
      <c r="L563" s="1675"/>
      <c r="M563" s="1682">
        <v>33315</v>
      </c>
      <c r="N563" s="1683">
        <v>33315</v>
      </c>
      <c r="O563" s="1675" t="s">
        <v>2948</v>
      </c>
      <c r="P563" s="1675"/>
      <c r="Q563" s="1675"/>
      <c r="R563" s="1674">
        <f>SUM(S563:U563)</f>
        <v>450</v>
      </c>
      <c r="S563" s="1668">
        <v>0</v>
      </c>
      <c r="T563" s="1668">
        <v>450</v>
      </c>
      <c r="U563" s="1668">
        <v>0</v>
      </c>
      <c r="V563" s="1674">
        <f>SUM(W563:Y563)</f>
        <v>0</v>
      </c>
      <c r="W563" s="1668">
        <v>0</v>
      </c>
      <c r="X563" s="1668">
        <v>0</v>
      </c>
      <c r="Y563" s="1668">
        <v>0</v>
      </c>
      <c r="Z563" s="1675" t="s">
        <v>1757</v>
      </c>
      <c r="AA563" s="1659" t="s">
        <v>2155</v>
      </c>
      <c r="AB563" s="1597"/>
      <c r="AC563" s="1597"/>
      <c r="AD563" s="1597"/>
      <c r="AE563" s="1597"/>
      <c r="AF563" s="1598"/>
      <c r="AG563" s="1576">
        <f t="shared" si="90"/>
        <v>0</v>
      </c>
    </row>
    <row r="564" spans="2:34" s="1457" customFormat="1" ht="35.65" customHeight="1" thickTop="1" thickBot="1">
      <c r="B564" s="1666" t="s">
        <v>1208</v>
      </c>
      <c r="C564" s="1618"/>
      <c r="D564" s="1618">
        <f>SUBTOTAL(3,D488:D563)</f>
        <v>76</v>
      </c>
      <c r="E564" s="1225"/>
      <c r="F564" s="1619">
        <f t="shared" ref="F564:K564" si="94">SUBTOTAL(9,F488:F563)</f>
        <v>133330</v>
      </c>
      <c r="G564" s="1619">
        <f t="shared" si="94"/>
        <v>111140</v>
      </c>
      <c r="H564" s="1619">
        <f t="shared" si="94"/>
        <v>59990</v>
      </c>
      <c r="I564" s="1619">
        <f t="shared" si="94"/>
        <v>20800</v>
      </c>
      <c r="J564" s="1619">
        <f t="shared" si="94"/>
        <v>30350</v>
      </c>
      <c r="K564" s="1619">
        <f t="shared" si="94"/>
        <v>11200</v>
      </c>
      <c r="L564" s="1222"/>
      <c r="M564" s="1223"/>
      <c r="N564" s="1222"/>
      <c r="O564" s="1222"/>
      <c r="P564" s="1222"/>
      <c r="Q564" s="1222"/>
      <c r="R564" s="1619">
        <f t="shared" ref="R564" si="95">SUBTOTAL(9,R488:R563)</f>
        <v>90410</v>
      </c>
      <c r="S564" s="1619">
        <f>SUBTOTAL(9,S488:S563)</f>
        <v>54660</v>
      </c>
      <c r="T564" s="1619">
        <f t="shared" ref="T564:Y564" si="96">SUBTOTAL(9,T488:T563)</f>
        <v>18560</v>
      </c>
      <c r="U564" s="1619">
        <f t="shared" si="96"/>
        <v>17190</v>
      </c>
      <c r="V564" s="1619">
        <f t="shared" si="96"/>
        <v>140</v>
      </c>
      <c r="W564" s="1619">
        <f t="shared" si="96"/>
        <v>130</v>
      </c>
      <c r="X564" s="1619">
        <f>SUBTOTAL(9,X488:X563)</f>
        <v>0</v>
      </c>
      <c r="Y564" s="1619">
        <f t="shared" si="96"/>
        <v>10</v>
      </c>
      <c r="Z564" s="1222"/>
      <c r="AA564" s="1806"/>
      <c r="AB564" s="1597"/>
      <c r="AC564" s="1597"/>
      <c r="AD564" s="1597"/>
      <c r="AE564" s="1597"/>
      <c r="AF564" s="1598"/>
      <c r="AG564" s="1576" t="str">
        <f t="shared" si="90"/>
        <v/>
      </c>
      <c r="AH564" s="1576"/>
    </row>
    <row r="565" spans="2:34" s="1457" customFormat="1" ht="35.65" customHeight="1" thickTop="1">
      <c r="B565" s="1809" t="s">
        <v>283</v>
      </c>
      <c r="C565" s="1641" t="s">
        <v>1999</v>
      </c>
      <c r="D565" s="1641" t="s">
        <v>2955</v>
      </c>
      <c r="E565" s="1642">
        <v>20</v>
      </c>
      <c r="F565" s="1643">
        <v>12690</v>
      </c>
      <c r="G565" s="1739">
        <f t="shared" si="91"/>
        <v>12690</v>
      </c>
      <c r="H565" s="1643">
        <v>0</v>
      </c>
      <c r="I565" s="1643">
        <v>3110</v>
      </c>
      <c r="J565" s="1643">
        <v>9580</v>
      </c>
      <c r="K565" s="1643"/>
      <c r="L565" s="1645"/>
      <c r="M565" s="1603">
        <v>26890</v>
      </c>
      <c r="N565" s="1646">
        <v>39472</v>
      </c>
      <c r="O565" s="1645" t="s">
        <v>2800</v>
      </c>
      <c r="P565" s="1646">
        <v>39829</v>
      </c>
      <c r="Q565" s="1645" t="s">
        <v>2826</v>
      </c>
      <c r="R565" s="1739">
        <f t="shared" si="92"/>
        <v>5000</v>
      </c>
      <c r="S565" s="1643">
        <v>0</v>
      </c>
      <c r="T565" s="1643">
        <v>1400</v>
      </c>
      <c r="U565" s="1643">
        <v>3600</v>
      </c>
      <c r="V565" s="1739">
        <f t="shared" si="93"/>
        <v>7690</v>
      </c>
      <c r="W565" s="1643">
        <v>0</v>
      </c>
      <c r="X565" s="1643">
        <v>1710</v>
      </c>
      <c r="Y565" s="1643">
        <v>5980</v>
      </c>
      <c r="Z565" s="1645" t="s">
        <v>1761</v>
      </c>
      <c r="AA565" s="1606">
        <v>4</v>
      </c>
      <c r="AB565" s="1597"/>
      <c r="AC565" s="1597"/>
      <c r="AD565" s="1597"/>
      <c r="AE565" s="1597"/>
      <c r="AF565" s="1598"/>
      <c r="AG565" s="1576" t="str">
        <f t="shared" si="90"/>
        <v/>
      </c>
      <c r="AH565" s="1576"/>
    </row>
    <row r="566" spans="2:34" s="1457" customFormat="1" ht="35.65" customHeight="1">
      <c r="B566" s="1810" t="s">
        <v>283</v>
      </c>
      <c r="C566" s="1588" t="s">
        <v>2054</v>
      </c>
      <c r="D566" s="1588" t="s">
        <v>1933</v>
      </c>
      <c r="E566" s="1600">
        <v>37</v>
      </c>
      <c r="F566" s="1591">
        <v>12130</v>
      </c>
      <c r="G566" s="1739">
        <f t="shared" si="91"/>
        <v>12130</v>
      </c>
      <c r="H566" s="1591">
        <v>0</v>
      </c>
      <c r="I566" s="1591">
        <v>0</v>
      </c>
      <c r="J566" s="1591">
        <v>12130</v>
      </c>
      <c r="K566" s="1591"/>
      <c r="L566" s="1602"/>
      <c r="M566" s="1607">
        <v>33505</v>
      </c>
      <c r="N566" s="1605">
        <v>33505</v>
      </c>
      <c r="O566" s="1602" t="s">
        <v>2956</v>
      </c>
      <c r="P566" s="1605">
        <v>39829</v>
      </c>
      <c r="Q566" s="1602" t="s">
        <v>2826</v>
      </c>
      <c r="R566" s="1739">
        <f t="shared" si="92"/>
        <v>12130</v>
      </c>
      <c r="S566" s="1591">
        <v>0</v>
      </c>
      <c r="T566" s="1591">
        <v>0</v>
      </c>
      <c r="U566" s="1591">
        <v>12130</v>
      </c>
      <c r="V566" s="1739">
        <f t="shared" si="93"/>
        <v>0</v>
      </c>
      <c r="W566" s="1591">
        <v>0</v>
      </c>
      <c r="X566" s="1591">
        <v>0</v>
      </c>
      <c r="Y566" s="1591">
        <v>0</v>
      </c>
      <c r="Z566" s="1602" t="s">
        <v>1761</v>
      </c>
      <c r="AA566" s="1606" t="s">
        <v>1916</v>
      </c>
      <c r="AB566" s="1597"/>
      <c r="AC566" s="1597"/>
      <c r="AD566" s="1597"/>
      <c r="AE566" s="1597"/>
      <c r="AF566" s="1598"/>
      <c r="AG566" s="1576">
        <f t="shared" si="90"/>
        <v>0</v>
      </c>
      <c r="AH566" s="1576"/>
    </row>
    <row r="567" spans="2:34" s="1457" customFormat="1" ht="35.65" customHeight="1">
      <c r="B567" s="1587"/>
      <c r="C567" s="1588" t="s">
        <v>2957</v>
      </c>
      <c r="D567" s="1588" t="s">
        <v>2958</v>
      </c>
      <c r="E567" s="1600">
        <v>22</v>
      </c>
      <c r="F567" s="1591">
        <v>8070</v>
      </c>
      <c r="G567" s="1739">
        <f t="shared" si="91"/>
        <v>8070</v>
      </c>
      <c r="H567" s="1591">
        <v>3340</v>
      </c>
      <c r="I567" s="1591">
        <v>660</v>
      </c>
      <c r="J567" s="1591">
        <v>4070</v>
      </c>
      <c r="K567" s="1591"/>
      <c r="L567" s="1602"/>
      <c r="M567" s="1607">
        <v>20554</v>
      </c>
      <c r="N567" s="1605">
        <v>39472</v>
      </c>
      <c r="O567" s="1602" t="s">
        <v>2800</v>
      </c>
      <c r="P567" s="1605">
        <v>26540</v>
      </c>
      <c r="Q567" s="1602" t="s">
        <v>2798</v>
      </c>
      <c r="R567" s="1739">
        <f t="shared" si="92"/>
        <v>6670</v>
      </c>
      <c r="S567" s="1591">
        <v>2960</v>
      </c>
      <c r="T567" s="1591">
        <v>250</v>
      </c>
      <c r="U567" s="1591">
        <v>3460</v>
      </c>
      <c r="V567" s="1739">
        <f t="shared" si="93"/>
        <v>940</v>
      </c>
      <c r="W567" s="1591">
        <v>0</v>
      </c>
      <c r="X567" s="1591">
        <v>410</v>
      </c>
      <c r="Y567" s="1591">
        <v>530</v>
      </c>
      <c r="Z567" s="1602" t="s">
        <v>1791</v>
      </c>
      <c r="AA567" s="1606">
        <v>4</v>
      </c>
      <c r="AB567" s="1597"/>
      <c r="AC567" s="1597"/>
      <c r="AD567" s="1597"/>
      <c r="AE567" s="1597"/>
      <c r="AF567" s="1598"/>
      <c r="AG567" s="1576" t="str">
        <f t="shared" si="90"/>
        <v/>
      </c>
      <c r="AH567" s="1576"/>
    </row>
    <row r="568" spans="2:34" s="1457" customFormat="1" ht="35.65" customHeight="1">
      <c r="B568" s="1587"/>
      <c r="C568" s="1588" t="s">
        <v>2959</v>
      </c>
      <c r="D568" s="1588" t="s">
        <v>2960</v>
      </c>
      <c r="E568" s="1600">
        <v>25</v>
      </c>
      <c r="F568" s="1591">
        <v>8850</v>
      </c>
      <c r="G568" s="1739">
        <f t="shared" si="91"/>
        <v>4290</v>
      </c>
      <c r="H568" s="1591">
        <v>1790</v>
      </c>
      <c r="I568" s="1591">
        <v>370</v>
      </c>
      <c r="J568" s="1591">
        <v>2130</v>
      </c>
      <c r="K568" s="1591"/>
      <c r="L568" s="1602"/>
      <c r="M568" s="1607">
        <v>23936</v>
      </c>
      <c r="N568" s="1605">
        <v>43522</v>
      </c>
      <c r="O568" s="1602" t="s">
        <v>2961</v>
      </c>
      <c r="P568" s="1605">
        <v>26540</v>
      </c>
      <c r="Q568" s="1602" t="s">
        <v>2798</v>
      </c>
      <c r="R568" s="1739">
        <f t="shared" si="92"/>
        <v>900</v>
      </c>
      <c r="S568" s="1591">
        <v>210</v>
      </c>
      <c r="T568" s="1591">
        <v>260</v>
      </c>
      <c r="U568" s="1591">
        <v>430</v>
      </c>
      <c r="V568" s="1739">
        <f t="shared" si="93"/>
        <v>850</v>
      </c>
      <c r="W568" s="1591">
        <v>0</v>
      </c>
      <c r="X568" s="1591">
        <v>0</v>
      </c>
      <c r="Y568" s="1591">
        <v>850</v>
      </c>
      <c r="Z568" s="1602" t="s">
        <v>1757</v>
      </c>
      <c r="AA568" s="1606">
        <v>4</v>
      </c>
      <c r="AB568" s="1597"/>
      <c r="AC568" s="1597"/>
      <c r="AD568" s="1597"/>
      <c r="AE568" s="1597"/>
      <c r="AF568" s="1598"/>
      <c r="AG568" s="1576" t="str">
        <f t="shared" si="90"/>
        <v/>
      </c>
      <c r="AH568" s="1576"/>
    </row>
    <row r="569" spans="2:34" s="1457" customFormat="1" ht="35.65" customHeight="1">
      <c r="B569" s="1587"/>
      <c r="C569" s="1588" t="s">
        <v>1945</v>
      </c>
      <c r="D569" s="1588" t="s">
        <v>2799</v>
      </c>
      <c r="E569" s="1600">
        <v>18</v>
      </c>
      <c r="F569" s="1591">
        <v>6640</v>
      </c>
      <c r="G569" s="1739">
        <f t="shared" si="91"/>
        <v>2430</v>
      </c>
      <c r="H569" s="1591">
        <v>960</v>
      </c>
      <c r="I569" s="1591">
        <v>1470</v>
      </c>
      <c r="J569" s="1591">
        <v>0</v>
      </c>
      <c r="K569" s="1591"/>
      <c r="L569" s="1602"/>
      <c r="M569" s="1607">
        <v>20554</v>
      </c>
      <c r="N569" s="1605">
        <v>39472</v>
      </c>
      <c r="O569" s="1602" t="s">
        <v>2800</v>
      </c>
      <c r="P569" s="1605">
        <v>39472</v>
      </c>
      <c r="Q569" s="1602" t="s">
        <v>2800</v>
      </c>
      <c r="R569" s="1739">
        <f t="shared" si="92"/>
        <v>2210</v>
      </c>
      <c r="S569" s="1591">
        <v>960</v>
      </c>
      <c r="T569" s="1591">
        <v>1250</v>
      </c>
      <c r="U569" s="1591">
        <v>0</v>
      </c>
      <c r="V569" s="1739">
        <f t="shared" si="93"/>
        <v>220</v>
      </c>
      <c r="W569" s="1591">
        <v>0</v>
      </c>
      <c r="X569" s="1591">
        <v>220</v>
      </c>
      <c r="Y569" s="1591">
        <v>0</v>
      </c>
      <c r="Z569" s="1602" t="s">
        <v>1791</v>
      </c>
      <c r="AA569" s="1606">
        <v>4</v>
      </c>
      <c r="AB569" s="1597"/>
      <c r="AC569" s="1597"/>
      <c r="AD569" s="1597"/>
      <c r="AE569" s="1597"/>
      <c r="AF569" s="1598"/>
      <c r="AG569" s="1576" t="str">
        <f t="shared" si="90"/>
        <v/>
      </c>
      <c r="AH569" s="1576"/>
    </row>
    <row r="570" spans="2:34" s="1457" customFormat="1" ht="35.65" customHeight="1">
      <c r="B570" s="1587"/>
      <c r="C570" s="1588" t="s">
        <v>2057</v>
      </c>
      <c r="D570" s="1588" t="s">
        <v>2801</v>
      </c>
      <c r="E570" s="1600">
        <v>27</v>
      </c>
      <c r="F570" s="1591">
        <v>5930</v>
      </c>
      <c r="G570" s="1739">
        <f t="shared" si="91"/>
        <v>2060</v>
      </c>
      <c r="H570" s="1591">
        <v>0</v>
      </c>
      <c r="I570" s="1591">
        <v>720</v>
      </c>
      <c r="J570" s="1591">
        <v>1340</v>
      </c>
      <c r="K570" s="1591"/>
      <c r="L570" s="1602"/>
      <c r="M570" s="1607">
        <v>26540</v>
      </c>
      <c r="N570" s="1605">
        <v>42426</v>
      </c>
      <c r="O570" s="1602" t="s">
        <v>2800</v>
      </c>
      <c r="P570" s="1602"/>
      <c r="Q570" s="1602"/>
      <c r="R570" s="1739">
        <f t="shared" si="92"/>
        <v>2000</v>
      </c>
      <c r="S570" s="1591">
        <v>0</v>
      </c>
      <c r="T570" s="1591">
        <v>720</v>
      </c>
      <c r="U570" s="1591">
        <v>1280</v>
      </c>
      <c r="V570" s="1739">
        <f t="shared" si="93"/>
        <v>0</v>
      </c>
      <c r="W570" s="1591">
        <v>0</v>
      </c>
      <c r="X570" s="1591">
        <v>0</v>
      </c>
      <c r="Y570" s="1591">
        <v>0</v>
      </c>
      <c r="Z570" s="1602" t="s">
        <v>1791</v>
      </c>
      <c r="AA570" s="1606">
        <v>4</v>
      </c>
      <c r="AB570" s="1597"/>
      <c r="AC570" s="1597"/>
      <c r="AD570" s="1597"/>
      <c r="AE570" s="1597"/>
      <c r="AF570" s="1598"/>
      <c r="AG570" s="1576" t="str">
        <f t="shared" si="90"/>
        <v/>
      </c>
      <c r="AH570" s="1576"/>
    </row>
    <row r="571" spans="2:34" s="1457" customFormat="1" ht="35.65" customHeight="1">
      <c r="B571" s="1587"/>
      <c r="C571" s="1588" t="s">
        <v>1923</v>
      </c>
      <c r="D571" s="1588" t="s">
        <v>2806</v>
      </c>
      <c r="E571" s="1600">
        <v>16</v>
      </c>
      <c r="F571" s="1591">
        <v>5430</v>
      </c>
      <c r="G571" s="1739">
        <f t="shared" si="91"/>
        <v>1550</v>
      </c>
      <c r="H571" s="1591">
        <v>0</v>
      </c>
      <c r="I571" s="1591">
        <v>470</v>
      </c>
      <c r="J571" s="1591">
        <v>1080</v>
      </c>
      <c r="K571" s="1591"/>
      <c r="L571" s="1602"/>
      <c r="M571" s="1607">
        <v>26540</v>
      </c>
      <c r="N571" s="1605">
        <v>39472</v>
      </c>
      <c r="O571" s="1602" t="s">
        <v>2800</v>
      </c>
      <c r="P571" s="1605">
        <v>39829</v>
      </c>
      <c r="Q571" s="1602" t="s">
        <v>2826</v>
      </c>
      <c r="R571" s="1739">
        <f t="shared" si="92"/>
        <v>280</v>
      </c>
      <c r="S571" s="1591">
        <v>0</v>
      </c>
      <c r="T571" s="1591">
        <v>280</v>
      </c>
      <c r="U571" s="1591">
        <v>0</v>
      </c>
      <c r="V571" s="1739">
        <f t="shared" si="93"/>
        <v>0</v>
      </c>
      <c r="W571" s="1591">
        <v>0</v>
      </c>
      <c r="X571" s="1591">
        <v>0</v>
      </c>
      <c r="Y571" s="1591">
        <v>0</v>
      </c>
      <c r="Z571" s="1602" t="s">
        <v>1791</v>
      </c>
      <c r="AA571" s="1606">
        <v>2</v>
      </c>
      <c r="AB571" s="1597"/>
      <c r="AC571" s="1597"/>
      <c r="AD571" s="1597"/>
      <c r="AE571" s="1597"/>
      <c r="AF571" s="1598"/>
      <c r="AG571" s="1576" t="str">
        <f t="shared" si="90"/>
        <v/>
      </c>
      <c r="AH571" s="1576"/>
    </row>
    <row r="572" spans="2:34" s="1457" customFormat="1" ht="35.65" customHeight="1">
      <c r="B572" s="1587"/>
      <c r="C572" s="1588" t="s">
        <v>2962</v>
      </c>
      <c r="D572" s="1588" t="s">
        <v>2871</v>
      </c>
      <c r="E572" s="1600">
        <v>12</v>
      </c>
      <c r="F572" s="1591">
        <v>2810</v>
      </c>
      <c r="G572" s="1739">
        <f t="shared" si="91"/>
        <v>2810</v>
      </c>
      <c r="H572" s="1591">
        <v>1170</v>
      </c>
      <c r="I572" s="1591">
        <v>80</v>
      </c>
      <c r="J572" s="1591">
        <v>1560</v>
      </c>
      <c r="K572" s="1591">
        <v>6000</v>
      </c>
      <c r="L572" s="1602" t="s">
        <v>2963</v>
      </c>
      <c r="M572" s="1607">
        <v>20554</v>
      </c>
      <c r="N572" s="1605">
        <v>39472</v>
      </c>
      <c r="O572" s="1602" t="s">
        <v>2964</v>
      </c>
      <c r="P572" s="1605">
        <v>26537</v>
      </c>
      <c r="Q572" s="1602" t="s">
        <v>2231</v>
      </c>
      <c r="R572" s="1739">
        <f t="shared" si="92"/>
        <v>2760</v>
      </c>
      <c r="S572" s="1591">
        <v>1150</v>
      </c>
      <c r="T572" s="1591">
        <v>50</v>
      </c>
      <c r="U572" s="1591">
        <v>1560</v>
      </c>
      <c r="V572" s="1739">
        <f t="shared" si="93"/>
        <v>50</v>
      </c>
      <c r="W572" s="1591">
        <v>20</v>
      </c>
      <c r="X572" s="1591">
        <v>30</v>
      </c>
      <c r="Y572" s="1591">
        <v>0</v>
      </c>
      <c r="Z572" s="1602" t="s">
        <v>1757</v>
      </c>
      <c r="AA572" s="1606">
        <v>2</v>
      </c>
      <c r="AB572" s="1597"/>
      <c r="AC572" s="1597"/>
      <c r="AD572" s="1597"/>
      <c r="AE572" s="1597"/>
      <c r="AF572" s="1598"/>
      <c r="AG572" s="1576" t="str">
        <f t="shared" si="90"/>
        <v/>
      </c>
      <c r="AH572" s="1576"/>
    </row>
    <row r="573" spans="2:34" s="1457" customFormat="1" ht="35.65" customHeight="1">
      <c r="B573" s="1587"/>
      <c r="C573" s="1588" t="s">
        <v>1968</v>
      </c>
      <c r="D573" s="1588" t="s">
        <v>2965</v>
      </c>
      <c r="E573" s="1600">
        <v>18</v>
      </c>
      <c r="F573" s="1591">
        <v>910</v>
      </c>
      <c r="G573" s="1739">
        <f t="shared" si="91"/>
        <v>910</v>
      </c>
      <c r="H573" s="1591">
        <v>910</v>
      </c>
      <c r="I573" s="1591">
        <v>0</v>
      </c>
      <c r="J573" s="1591">
        <v>0</v>
      </c>
      <c r="K573" s="1591"/>
      <c r="L573" s="1602"/>
      <c r="M573" s="1607">
        <v>25036</v>
      </c>
      <c r="N573" s="1605">
        <v>39472</v>
      </c>
      <c r="O573" s="1602" t="s">
        <v>2800</v>
      </c>
      <c r="P573" s="1605">
        <v>26540</v>
      </c>
      <c r="Q573" s="1602" t="s">
        <v>2966</v>
      </c>
      <c r="R573" s="1739">
        <f t="shared" si="92"/>
        <v>910</v>
      </c>
      <c r="S573" s="1591">
        <v>910</v>
      </c>
      <c r="T573" s="1591">
        <v>0</v>
      </c>
      <c r="U573" s="1591">
        <v>0</v>
      </c>
      <c r="V573" s="1739">
        <f t="shared" si="93"/>
        <v>0</v>
      </c>
      <c r="W573" s="1591">
        <v>0</v>
      </c>
      <c r="X573" s="1591">
        <v>0</v>
      </c>
      <c r="Y573" s="1591">
        <v>0</v>
      </c>
      <c r="Z573" s="1602" t="s">
        <v>1791</v>
      </c>
      <c r="AA573" s="1606">
        <v>2</v>
      </c>
      <c r="AB573" s="1597"/>
      <c r="AC573" s="1597"/>
      <c r="AD573" s="1597"/>
      <c r="AE573" s="1597"/>
      <c r="AF573" s="1598"/>
      <c r="AG573" s="1576">
        <f t="shared" si="90"/>
        <v>0</v>
      </c>
      <c r="AH573" s="1576"/>
    </row>
    <row r="574" spans="2:34" s="1457" customFormat="1" ht="35.65" customHeight="1">
      <c r="B574" s="1587"/>
      <c r="C574" s="1588" t="s">
        <v>2967</v>
      </c>
      <c r="D574" s="1588" t="s">
        <v>2968</v>
      </c>
      <c r="E574" s="1600">
        <v>15</v>
      </c>
      <c r="F574" s="1591">
        <v>6220</v>
      </c>
      <c r="G574" s="1739">
        <f t="shared" si="91"/>
        <v>6220</v>
      </c>
      <c r="H574" s="1591">
        <v>3830</v>
      </c>
      <c r="I574" s="1591">
        <v>890</v>
      </c>
      <c r="J574" s="1591">
        <v>1500</v>
      </c>
      <c r="K574" s="1591"/>
      <c r="L574" s="1602"/>
      <c r="M574" s="1607">
        <v>20554</v>
      </c>
      <c r="N574" s="1605">
        <v>39472</v>
      </c>
      <c r="O574" s="1602" t="s">
        <v>2800</v>
      </c>
      <c r="P574" s="1605">
        <v>26537</v>
      </c>
      <c r="Q574" s="1602" t="s">
        <v>2231</v>
      </c>
      <c r="R574" s="1739">
        <f t="shared" si="92"/>
        <v>550</v>
      </c>
      <c r="S574" s="1591">
        <v>550</v>
      </c>
      <c r="T574" s="1591">
        <v>0</v>
      </c>
      <c r="U574" s="1591">
        <v>0</v>
      </c>
      <c r="V574" s="1739">
        <f t="shared" si="93"/>
        <v>5670</v>
      </c>
      <c r="W574" s="1591">
        <v>3280</v>
      </c>
      <c r="X574" s="1591">
        <v>890</v>
      </c>
      <c r="Y574" s="1591">
        <v>1500</v>
      </c>
      <c r="Z574" s="1602" t="s">
        <v>1761</v>
      </c>
      <c r="AA574" s="1606">
        <v>2</v>
      </c>
      <c r="AB574" s="1597"/>
      <c r="AC574" s="1597"/>
      <c r="AD574" s="1597"/>
      <c r="AE574" s="1597"/>
      <c r="AF574" s="1598"/>
      <c r="AG574" s="1576" t="str">
        <f t="shared" si="90"/>
        <v/>
      </c>
      <c r="AH574" s="1576"/>
    </row>
    <row r="575" spans="2:34" s="1457" customFormat="1" ht="42">
      <c r="B575" s="1587"/>
      <c r="C575" s="1588" t="s">
        <v>2969</v>
      </c>
      <c r="D575" s="1588" t="s">
        <v>2970</v>
      </c>
      <c r="E575" s="1600">
        <v>15</v>
      </c>
      <c r="F575" s="1591">
        <v>4230</v>
      </c>
      <c r="G575" s="1739">
        <f t="shared" si="91"/>
        <v>4230</v>
      </c>
      <c r="H575" s="1591">
        <v>3900</v>
      </c>
      <c r="I575" s="1591">
        <v>230</v>
      </c>
      <c r="J575" s="1591">
        <v>100</v>
      </c>
      <c r="K575" s="1811" t="s">
        <v>2971</v>
      </c>
      <c r="L575" s="1812" t="s">
        <v>2972</v>
      </c>
      <c r="M575" s="1607">
        <v>20554</v>
      </c>
      <c r="N575" s="1605">
        <v>39472</v>
      </c>
      <c r="O575" s="1602" t="s">
        <v>2800</v>
      </c>
      <c r="P575" s="1605">
        <v>26537</v>
      </c>
      <c r="Q575" s="1602" t="s">
        <v>1315</v>
      </c>
      <c r="R575" s="1739">
        <f t="shared" si="92"/>
        <v>4230</v>
      </c>
      <c r="S575" s="1591">
        <v>3900</v>
      </c>
      <c r="T575" s="1591">
        <v>230</v>
      </c>
      <c r="U575" s="1591">
        <v>100</v>
      </c>
      <c r="V575" s="1739">
        <f t="shared" si="93"/>
        <v>0</v>
      </c>
      <c r="W575" s="1591">
        <v>0</v>
      </c>
      <c r="X575" s="1591">
        <v>0</v>
      </c>
      <c r="Y575" s="1591">
        <v>0</v>
      </c>
      <c r="Z575" s="1602" t="s">
        <v>1791</v>
      </c>
      <c r="AA575" s="1606">
        <v>2</v>
      </c>
      <c r="AB575" s="1597"/>
      <c r="AC575" s="1597"/>
      <c r="AD575" s="1597"/>
      <c r="AE575" s="1597"/>
      <c r="AF575" s="1598"/>
      <c r="AG575" s="1576">
        <f t="shared" si="90"/>
        <v>0</v>
      </c>
      <c r="AH575" s="1576"/>
    </row>
    <row r="576" spans="2:34" s="1457" customFormat="1" ht="35.65" customHeight="1">
      <c r="B576" s="1587"/>
      <c r="C576" s="1588" t="s">
        <v>2973</v>
      </c>
      <c r="D576" s="1588" t="s">
        <v>2974</v>
      </c>
      <c r="E576" s="1600">
        <v>12</v>
      </c>
      <c r="F576" s="1591">
        <v>4790</v>
      </c>
      <c r="G576" s="1739">
        <f t="shared" ref="G576" si="97">SUM(H576:J576)</f>
        <v>4790</v>
      </c>
      <c r="H576" s="1591">
        <v>3220</v>
      </c>
      <c r="I576" s="1591">
        <v>850</v>
      </c>
      <c r="J576" s="1591">
        <v>720</v>
      </c>
      <c r="K576" s="1591"/>
      <c r="L576" s="1602"/>
      <c r="M576" s="1607">
        <v>20554</v>
      </c>
      <c r="N576" s="1605">
        <v>43522</v>
      </c>
      <c r="O576" s="1602" t="s">
        <v>2961</v>
      </c>
      <c r="P576" s="1605">
        <v>31252</v>
      </c>
      <c r="Q576" s="1602" t="s">
        <v>2975</v>
      </c>
      <c r="R576" s="1739">
        <f t="shared" ref="R576" si="98">SUM(S576:U576)</f>
        <v>4610</v>
      </c>
      <c r="S576" s="1591">
        <v>3170</v>
      </c>
      <c r="T576" s="1591">
        <v>850</v>
      </c>
      <c r="U576" s="1591">
        <v>590</v>
      </c>
      <c r="V576" s="1739">
        <f t="shared" ref="V576" si="99">SUM(W576:Y576)</f>
        <v>180</v>
      </c>
      <c r="W576" s="1591">
        <v>50</v>
      </c>
      <c r="X576" s="1591">
        <v>0</v>
      </c>
      <c r="Y576" s="1591">
        <v>130</v>
      </c>
      <c r="Z576" s="1602" t="s">
        <v>1791</v>
      </c>
      <c r="AA576" s="1606">
        <v>2</v>
      </c>
      <c r="AB576" s="1597"/>
      <c r="AC576" s="1597"/>
      <c r="AD576" s="1597"/>
      <c r="AE576" s="1597"/>
      <c r="AF576" s="1598"/>
      <c r="AG576" s="1576" t="str">
        <f t="shared" si="90"/>
        <v/>
      </c>
      <c r="AH576" s="1576"/>
    </row>
    <row r="577" spans="2:34" s="1457" customFormat="1" ht="35.65" customHeight="1">
      <c r="B577" s="1587"/>
      <c r="C577" s="1588" t="s">
        <v>2976</v>
      </c>
      <c r="D577" s="1588" t="s">
        <v>2977</v>
      </c>
      <c r="E577" s="1600">
        <v>13</v>
      </c>
      <c r="F577" s="1591">
        <v>3070</v>
      </c>
      <c r="G577" s="1739">
        <f t="shared" si="91"/>
        <v>3070</v>
      </c>
      <c r="H577" s="1591">
        <v>2940</v>
      </c>
      <c r="I577" s="1591">
        <v>130</v>
      </c>
      <c r="J577" s="1591">
        <v>0</v>
      </c>
      <c r="K577" s="1591"/>
      <c r="L577" s="1602"/>
      <c r="M577" s="1607">
        <v>20554</v>
      </c>
      <c r="N577" s="1605">
        <v>39472</v>
      </c>
      <c r="O577" s="1602" t="s">
        <v>2800</v>
      </c>
      <c r="P577" s="1605">
        <v>26537</v>
      </c>
      <c r="Q577" s="1602" t="s">
        <v>1315</v>
      </c>
      <c r="R577" s="1739">
        <f t="shared" si="92"/>
        <v>2980</v>
      </c>
      <c r="S577" s="1591">
        <v>2850</v>
      </c>
      <c r="T577" s="1591">
        <v>130</v>
      </c>
      <c r="U577" s="1591">
        <v>0</v>
      </c>
      <c r="V577" s="1739">
        <f t="shared" si="93"/>
        <v>90</v>
      </c>
      <c r="W577" s="1591">
        <v>90</v>
      </c>
      <c r="X577" s="1591">
        <v>0</v>
      </c>
      <c r="Y577" s="1591">
        <v>0</v>
      </c>
      <c r="Z577" s="1602" t="s">
        <v>1791</v>
      </c>
      <c r="AA577" s="1606">
        <v>2</v>
      </c>
      <c r="AB577" s="1597"/>
      <c r="AC577" s="1597"/>
      <c r="AD577" s="1597"/>
      <c r="AE577" s="1597"/>
      <c r="AF577" s="1598"/>
      <c r="AG577" s="1576" t="str">
        <f t="shared" si="90"/>
        <v/>
      </c>
      <c r="AH577" s="1576"/>
    </row>
    <row r="578" spans="2:34" s="1457" customFormat="1" ht="35.65" customHeight="1">
      <c r="B578" s="1587"/>
      <c r="C578" s="1588" t="s">
        <v>2978</v>
      </c>
      <c r="D578" s="1588" t="s">
        <v>2979</v>
      </c>
      <c r="E578" s="1600">
        <v>11</v>
      </c>
      <c r="F578" s="1591">
        <v>3190</v>
      </c>
      <c r="G578" s="1739">
        <f t="shared" si="91"/>
        <v>3190</v>
      </c>
      <c r="H578" s="1591">
        <v>2560</v>
      </c>
      <c r="I578" s="1591">
        <v>520</v>
      </c>
      <c r="J578" s="1591">
        <v>110</v>
      </c>
      <c r="K578" s="1591"/>
      <c r="L578" s="1602"/>
      <c r="M578" s="1607">
        <v>20554</v>
      </c>
      <c r="N578" s="1605">
        <v>39472</v>
      </c>
      <c r="O578" s="1602" t="s">
        <v>2800</v>
      </c>
      <c r="P578" s="1605">
        <v>26537</v>
      </c>
      <c r="Q578" s="1602" t="s">
        <v>1315</v>
      </c>
      <c r="R578" s="1739">
        <f t="shared" si="92"/>
        <v>3190</v>
      </c>
      <c r="S578" s="1591">
        <v>2560</v>
      </c>
      <c r="T578" s="1591">
        <v>520</v>
      </c>
      <c r="U578" s="1591">
        <v>110</v>
      </c>
      <c r="V578" s="1739">
        <f t="shared" si="93"/>
        <v>0</v>
      </c>
      <c r="W578" s="1591">
        <v>0</v>
      </c>
      <c r="X578" s="1591">
        <v>0</v>
      </c>
      <c r="Y578" s="1591">
        <v>0</v>
      </c>
      <c r="Z578" s="1602" t="s">
        <v>1791</v>
      </c>
      <c r="AA578" s="1606">
        <v>2</v>
      </c>
      <c r="AB578" s="1597"/>
      <c r="AC578" s="1597"/>
      <c r="AD578" s="1597"/>
      <c r="AE578" s="1597"/>
      <c r="AF578" s="1598"/>
      <c r="AG578" s="1576">
        <f t="shared" si="90"/>
        <v>0</v>
      </c>
      <c r="AH578" s="1576"/>
    </row>
    <row r="579" spans="2:34" s="1457" customFormat="1" ht="35.65" customHeight="1">
      <c r="B579" s="1587"/>
      <c r="C579" s="1588" t="s">
        <v>2095</v>
      </c>
      <c r="D579" s="1588" t="s">
        <v>2980</v>
      </c>
      <c r="E579" s="1600">
        <v>16</v>
      </c>
      <c r="F579" s="1591">
        <v>1190</v>
      </c>
      <c r="G579" s="1739">
        <f t="shared" si="91"/>
        <v>1190</v>
      </c>
      <c r="H579" s="1591">
        <v>1190</v>
      </c>
      <c r="I579" s="1591">
        <v>0</v>
      </c>
      <c r="J579" s="1591">
        <v>0</v>
      </c>
      <c r="K579" s="1591"/>
      <c r="L579" s="1602"/>
      <c r="M579" s="1607">
        <v>20554</v>
      </c>
      <c r="N579" s="1605">
        <v>39472</v>
      </c>
      <c r="O579" s="1602" t="s">
        <v>2800</v>
      </c>
      <c r="P579" s="1605">
        <v>26537</v>
      </c>
      <c r="Q579" s="1602" t="s">
        <v>1315</v>
      </c>
      <c r="R579" s="1739">
        <f t="shared" si="92"/>
        <v>1190</v>
      </c>
      <c r="S579" s="1591">
        <v>1190</v>
      </c>
      <c r="T579" s="1591">
        <v>0</v>
      </c>
      <c r="U579" s="1591">
        <v>0</v>
      </c>
      <c r="V579" s="1739">
        <f t="shared" si="93"/>
        <v>0</v>
      </c>
      <c r="W579" s="1591">
        <v>0</v>
      </c>
      <c r="X579" s="1591">
        <v>0</v>
      </c>
      <c r="Y579" s="1591">
        <v>0</v>
      </c>
      <c r="Z579" s="1602" t="s">
        <v>1757</v>
      </c>
      <c r="AA579" s="1606">
        <v>2</v>
      </c>
      <c r="AB579" s="1597"/>
      <c r="AC579" s="1597"/>
      <c r="AD579" s="1597"/>
      <c r="AE579" s="1597"/>
      <c r="AF579" s="1598"/>
      <c r="AG579" s="1576">
        <f t="shared" si="90"/>
        <v>0</v>
      </c>
      <c r="AH579" s="1576"/>
    </row>
    <row r="580" spans="2:34" s="1457" customFormat="1" ht="35.65" customHeight="1">
      <c r="B580" s="1587"/>
      <c r="C580" s="1588" t="s">
        <v>2824</v>
      </c>
      <c r="D580" s="1588" t="s">
        <v>2825</v>
      </c>
      <c r="E580" s="1600">
        <v>25</v>
      </c>
      <c r="F580" s="1591">
        <v>11610</v>
      </c>
      <c r="G580" s="1739">
        <f t="shared" si="91"/>
        <v>7740</v>
      </c>
      <c r="H580" s="1591">
        <v>1670</v>
      </c>
      <c r="I580" s="1591">
        <v>1350</v>
      </c>
      <c r="J580" s="1591">
        <v>4720</v>
      </c>
      <c r="K580" s="1591"/>
      <c r="L580" s="1602"/>
      <c r="M580" s="1603">
        <v>26890</v>
      </c>
      <c r="N580" s="1605">
        <v>44638</v>
      </c>
      <c r="O580" s="1602" t="s">
        <v>2981</v>
      </c>
      <c r="P580" s="1602"/>
      <c r="Q580" s="1602"/>
      <c r="R580" s="1739">
        <f t="shared" si="92"/>
        <v>3480</v>
      </c>
      <c r="S580" s="1662">
        <v>1520</v>
      </c>
      <c r="T580" s="1591">
        <v>720</v>
      </c>
      <c r="U580" s="1591">
        <v>1240</v>
      </c>
      <c r="V580" s="1739">
        <f t="shared" si="93"/>
        <v>0</v>
      </c>
      <c r="W580" s="1591">
        <v>0</v>
      </c>
      <c r="X580" s="1591">
        <v>0</v>
      </c>
      <c r="Y580" s="1591">
        <v>0</v>
      </c>
      <c r="Z580" s="1602" t="s">
        <v>1791</v>
      </c>
      <c r="AA580" s="1606">
        <v>4</v>
      </c>
      <c r="AB580" s="1597"/>
      <c r="AC580" s="1597"/>
      <c r="AD580" s="1597"/>
      <c r="AE580" s="1597"/>
      <c r="AF580" s="1598"/>
      <c r="AG580" s="1576" t="str">
        <f t="shared" si="90"/>
        <v/>
      </c>
      <c r="AH580" s="1576"/>
    </row>
    <row r="581" spans="2:34" s="1457" customFormat="1" ht="35.65" customHeight="1">
      <c r="B581" s="1587"/>
      <c r="C581" s="1588" t="s">
        <v>2100</v>
      </c>
      <c r="D581" s="1588" t="s">
        <v>2982</v>
      </c>
      <c r="E581" s="1600">
        <v>16</v>
      </c>
      <c r="F581" s="1591">
        <v>660</v>
      </c>
      <c r="G581" s="1739">
        <f t="shared" si="91"/>
        <v>660</v>
      </c>
      <c r="H581" s="1591">
        <v>290</v>
      </c>
      <c r="I581" s="1591">
        <v>370</v>
      </c>
      <c r="J581" s="1591">
        <v>0</v>
      </c>
      <c r="K581" s="1591"/>
      <c r="L581" s="1602"/>
      <c r="M581" s="1603">
        <v>26890</v>
      </c>
      <c r="N581" s="1605">
        <v>39472</v>
      </c>
      <c r="O581" s="1602" t="s">
        <v>2800</v>
      </c>
      <c r="P581" s="1602"/>
      <c r="Q581" s="1602"/>
      <c r="R581" s="1739">
        <f t="shared" si="92"/>
        <v>660</v>
      </c>
      <c r="S581" s="1591">
        <v>290</v>
      </c>
      <c r="T581" s="1591">
        <v>370</v>
      </c>
      <c r="U581" s="1591">
        <v>0</v>
      </c>
      <c r="V581" s="1739">
        <f t="shared" si="93"/>
        <v>0</v>
      </c>
      <c r="W581" s="1591">
        <v>0</v>
      </c>
      <c r="X581" s="1591">
        <v>0</v>
      </c>
      <c r="Y581" s="1591">
        <v>0</v>
      </c>
      <c r="Z581" s="1602" t="s">
        <v>1791</v>
      </c>
      <c r="AA581" s="1606">
        <v>2</v>
      </c>
      <c r="AB581" s="1597"/>
      <c r="AC581" s="1597"/>
      <c r="AD581" s="1597"/>
      <c r="AE581" s="1597"/>
      <c r="AF581" s="1598"/>
      <c r="AG581" s="1576">
        <f t="shared" si="90"/>
        <v>0</v>
      </c>
      <c r="AH581" s="1576"/>
    </row>
    <row r="582" spans="2:34" s="1457" customFormat="1" ht="35.65" customHeight="1">
      <c r="B582" s="1587"/>
      <c r="C582" s="1588" t="s">
        <v>2827</v>
      </c>
      <c r="D582" s="1588" t="s">
        <v>2828</v>
      </c>
      <c r="E582" s="1600">
        <v>11</v>
      </c>
      <c r="F582" s="1591">
        <v>5900</v>
      </c>
      <c r="G582" s="1739">
        <f t="shared" si="91"/>
        <v>1500</v>
      </c>
      <c r="H582" s="1591">
        <v>580</v>
      </c>
      <c r="I582" s="1591">
        <v>0</v>
      </c>
      <c r="J582" s="1591">
        <v>920</v>
      </c>
      <c r="K582" s="1591"/>
      <c r="L582" s="1602"/>
      <c r="M582" s="1603">
        <v>20554</v>
      </c>
      <c r="N582" s="1605">
        <v>44638</v>
      </c>
      <c r="O582" s="1602" t="s">
        <v>2981</v>
      </c>
      <c r="P582" s="1605">
        <v>26537</v>
      </c>
      <c r="Q582" s="1602" t="s">
        <v>1315</v>
      </c>
      <c r="R582" s="1739">
        <f t="shared" si="92"/>
        <v>1260</v>
      </c>
      <c r="S582" s="1591">
        <v>340</v>
      </c>
      <c r="T582" s="1591">
        <v>0</v>
      </c>
      <c r="U582" s="1591">
        <v>920</v>
      </c>
      <c r="V582" s="1739">
        <f t="shared" si="93"/>
        <v>240</v>
      </c>
      <c r="W582" s="1591">
        <v>240</v>
      </c>
      <c r="X582" s="1591">
        <v>0</v>
      </c>
      <c r="Y582" s="1591">
        <v>0</v>
      </c>
      <c r="Z582" s="1602" t="s">
        <v>1791</v>
      </c>
      <c r="AA582" s="1606">
        <v>2</v>
      </c>
      <c r="AB582" s="1597"/>
      <c r="AC582" s="1597"/>
      <c r="AD582" s="1597"/>
      <c r="AE582" s="1597"/>
      <c r="AF582" s="1598"/>
      <c r="AG582" s="1576" t="str">
        <f t="shared" ref="AG582:AG645" si="100">IF(G582=R582,$AF$2,"")</f>
        <v/>
      </c>
      <c r="AH582" s="1576"/>
    </row>
    <row r="583" spans="2:34" s="1457" customFormat="1" ht="35.65" customHeight="1">
      <c r="B583" s="1587"/>
      <c r="C583" s="1588" t="s">
        <v>2983</v>
      </c>
      <c r="D583" s="1588" t="s">
        <v>2808</v>
      </c>
      <c r="E583" s="1600">
        <v>17</v>
      </c>
      <c r="F583" s="1591">
        <v>4630</v>
      </c>
      <c r="G583" s="1739">
        <f t="shared" si="91"/>
        <v>4630</v>
      </c>
      <c r="H583" s="1591">
        <v>3980</v>
      </c>
      <c r="I583" s="1591">
        <v>0</v>
      </c>
      <c r="J583" s="1591">
        <v>650</v>
      </c>
      <c r="K583" s="1591"/>
      <c r="L583" s="1602"/>
      <c r="M583" s="1603">
        <v>20554</v>
      </c>
      <c r="N583" s="1602" t="s">
        <v>2984</v>
      </c>
      <c r="O583" s="1602" t="s">
        <v>2985</v>
      </c>
      <c r="P583" s="1602" t="s">
        <v>2986</v>
      </c>
      <c r="Q583" s="1602" t="s">
        <v>2987</v>
      </c>
      <c r="R583" s="1739">
        <f t="shared" si="92"/>
        <v>4630</v>
      </c>
      <c r="S583" s="1591">
        <v>3980</v>
      </c>
      <c r="T583" s="1591">
        <v>0</v>
      </c>
      <c r="U583" s="1591">
        <v>650</v>
      </c>
      <c r="V583" s="1739">
        <f t="shared" si="93"/>
        <v>0</v>
      </c>
      <c r="W583" s="1591">
        <v>0</v>
      </c>
      <c r="X583" s="1591">
        <v>0</v>
      </c>
      <c r="Y583" s="1591">
        <v>0</v>
      </c>
      <c r="Z583" s="1602" t="s">
        <v>1757</v>
      </c>
      <c r="AA583" s="1606">
        <v>2</v>
      </c>
      <c r="AB583" s="1597"/>
      <c r="AC583" s="1597"/>
      <c r="AD583" s="1597"/>
      <c r="AE583" s="1597"/>
      <c r="AF583" s="1598"/>
      <c r="AG583" s="1576">
        <f t="shared" si="100"/>
        <v>0</v>
      </c>
      <c r="AH583" s="1576"/>
    </row>
    <row r="584" spans="2:34" s="1457" customFormat="1" ht="35.65" customHeight="1">
      <c r="B584" s="1587"/>
      <c r="C584" s="1588" t="s">
        <v>2988</v>
      </c>
      <c r="D584" s="1588" t="s">
        <v>2989</v>
      </c>
      <c r="E584" s="1600">
        <v>20</v>
      </c>
      <c r="F584" s="1591">
        <v>2480</v>
      </c>
      <c r="G584" s="1739">
        <f t="shared" si="91"/>
        <v>2480</v>
      </c>
      <c r="H584" s="1591">
        <v>2480</v>
      </c>
      <c r="I584" s="1591">
        <v>0</v>
      </c>
      <c r="J584" s="1591">
        <v>0</v>
      </c>
      <c r="K584" s="1591"/>
      <c r="L584" s="1602"/>
      <c r="M584" s="1607">
        <v>30533</v>
      </c>
      <c r="N584" s="1605">
        <v>39472</v>
      </c>
      <c r="O584" s="1602" t="s">
        <v>2800</v>
      </c>
      <c r="P584" s="1602"/>
      <c r="Q584" s="1602"/>
      <c r="R584" s="1739">
        <f t="shared" si="92"/>
        <v>1880</v>
      </c>
      <c r="S584" s="1591">
        <v>1880</v>
      </c>
      <c r="T584" s="1591">
        <v>0</v>
      </c>
      <c r="U584" s="1591">
        <v>0</v>
      </c>
      <c r="V584" s="1739">
        <f t="shared" si="93"/>
        <v>0</v>
      </c>
      <c r="W584" s="1591">
        <v>0</v>
      </c>
      <c r="X584" s="1591">
        <v>0</v>
      </c>
      <c r="Y584" s="1591">
        <v>0</v>
      </c>
      <c r="Z584" s="1602" t="s">
        <v>1757</v>
      </c>
      <c r="AA584" s="1606">
        <v>2</v>
      </c>
      <c r="AB584" s="1597"/>
      <c r="AC584" s="1597"/>
      <c r="AD584" s="1597"/>
      <c r="AE584" s="1597"/>
      <c r="AF584" s="1598"/>
      <c r="AG584" s="1576" t="str">
        <f t="shared" si="100"/>
        <v/>
      </c>
      <c r="AH584" s="1576"/>
    </row>
    <row r="585" spans="2:34" s="1457" customFormat="1" ht="35.65" customHeight="1">
      <c r="B585" s="1587"/>
      <c r="C585" s="1588" t="s">
        <v>2117</v>
      </c>
      <c r="D585" s="1588" t="s">
        <v>2990</v>
      </c>
      <c r="E585" s="1600">
        <v>12</v>
      </c>
      <c r="F585" s="1591">
        <v>790</v>
      </c>
      <c r="G585" s="1739">
        <f t="shared" si="91"/>
        <v>790</v>
      </c>
      <c r="H585" s="1591">
        <v>0</v>
      </c>
      <c r="I585" s="1591">
        <v>790</v>
      </c>
      <c r="J585" s="1591">
        <v>0</v>
      </c>
      <c r="K585" s="1591"/>
      <c r="L585" s="1602"/>
      <c r="M585" s="1607">
        <v>30529</v>
      </c>
      <c r="N585" s="1605">
        <v>39472</v>
      </c>
      <c r="O585" s="1602" t="s">
        <v>2800</v>
      </c>
      <c r="P585" s="1605">
        <v>39829</v>
      </c>
      <c r="Q585" s="1602" t="s">
        <v>2826</v>
      </c>
      <c r="R585" s="1739">
        <f t="shared" si="92"/>
        <v>790</v>
      </c>
      <c r="S585" s="1591">
        <v>0</v>
      </c>
      <c r="T585" s="1591">
        <v>790</v>
      </c>
      <c r="U585" s="1591">
        <v>0</v>
      </c>
      <c r="V585" s="1739">
        <f t="shared" si="93"/>
        <v>0</v>
      </c>
      <c r="W585" s="1591">
        <v>0</v>
      </c>
      <c r="X585" s="1591">
        <v>0</v>
      </c>
      <c r="Y585" s="1591">
        <v>0</v>
      </c>
      <c r="Z585" s="1602" t="s">
        <v>1791</v>
      </c>
      <c r="AA585" s="1606">
        <v>2</v>
      </c>
      <c r="AB585" s="1597"/>
      <c r="AC585" s="1597"/>
      <c r="AD585" s="1597"/>
      <c r="AE585" s="1597"/>
      <c r="AF585" s="1598"/>
      <c r="AG585" s="1576">
        <f t="shared" si="100"/>
        <v>0</v>
      </c>
      <c r="AH585" s="1576"/>
    </row>
    <row r="586" spans="2:34" s="1457" customFormat="1" ht="35.65" customHeight="1">
      <c r="B586" s="1587"/>
      <c r="C586" s="1588" t="s">
        <v>2991</v>
      </c>
      <c r="D586" s="1588" t="s">
        <v>2992</v>
      </c>
      <c r="E586" s="1600">
        <v>16</v>
      </c>
      <c r="F586" s="1591">
        <v>200</v>
      </c>
      <c r="G586" s="1739">
        <f t="shared" si="91"/>
        <v>200</v>
      </c>
      <c r="H586" s="1591">
        <v>0</v>
      </c>
      <c r="I586" s="1591">
        <v>20</v>
      </c>
      <c r="J586" s="1591">
        <v>180</v>
      </c>
      <c r="K586" s="1591"/>
      <c r="L586" s="1602"/>
      <c r="M586" s="1607">
        <v>31252</v>
      </c>
      <c r="N586" s="1602" t="s">
        <v>2993</v>
      </c>
      <c r="O586" s="1602" t="s">
        <v>2987</v>
      </c>
      <c r="P586" s="1602" t="s">
        <v>2993</v>
      </c>
      <c r="Q586" s="1602" t="s">
        <v>2987</v>
      </c>
      <c r="R586" s="1739">
        <f t="shared" si="92"/>
        <v>200</v>
      </c>
      <c r="S586" s="1591">
        <v>0</v>
      </c>
      <c r="T586" s="1591">
        <v>20</v>
      </c>
      <c r="U586" s="1591">
        <v>180</v>
      </c>
      <c r="V586" s="1739">
        <f t="shared" si="93"/>
        <v>0</v>
      </c>
      <c r="W586" s="1591">
        <v>0</v>
      </c>
      <c r="X586" s="1591">
        <v>0</v>
      </c>
      <c r="Y586" s="1591">
        <v>0</v>
      </c>
      <c r="Z586" s="1602" t="s">
        <v>1757</v>
      </c>
      <c r="AA586" s="1606">
        <v>2</v>
      </c>
      <c r="AB586" s="1597"/>
      <c r="AC586" s="1597"/>
      <c r="AD586" s="1597"/>
      <c r="AE586" s="1597"/>
      <c r="AF586" s="1598"/>
      <c r="AG586" s="1576">
        <f t="shared" si="100"/>
        <v>0</v>
      </c>
      <c r="AH586" s="1576"/>
    </row>
    <row r="587" spans="2:34" s="1457" customFormat="1" ht="35.65" customHeight="1">
      <c r="B587" s="1587"/>
      <c r="C587" s="1588" t="s">
        <v>2855</v>
      </c>
      <c r="D587" s="1588" t="s">
        <v>2856</v>
      </c>
      <c r="E587" s="1600">
        <v>16</v>
      </c>
      <c r="F587" s="1600">
        <v>2310</v>
      </c>
      <c r="G587" s="1739">
        <f t="shared" si="91"/>
        <v>280</v>
      </c>
      <c r="H587" s="1600">
        <v>0</v>
      </c>
      <c r="I587" s="1600">
        <v>0</v>
      </c>
      <c r="J587" s="1600">
        <v>280</v>
      </c>
      <c r="K587" s="1600"/>
      <c r="L587" s="1602"/>
      <c r="M587" s="1607">
        <v>31685</v>
      </c>
      <c r="N587" s="1605">
        <v>39472</v>
      </c>
      <c r="O587" s="1602" t="s">
        <v>2800</v>
      </c>
      <c r="P587" s="1605">
        <v>34054</v>
      </c>
      <c r="Q587" s="1602" t="s">
        <v>2857</v>
      </c>
      <c r="R587" s="1739">
        <f t="shared" si="92"/>
        <v>200</v>
      </c>
      <c r="S587" s="1591">
        <v>0</v>
      </c>
      <c r="T587" s="1591">
        <v>0</v>
      </c>
      <c r="U587" s="1591">
        <v>200</v>
      </c>
      <c r="V587" s="1739">
        <f t="shared" si="93"/>
        <v>0</v>
      </c>
      <c r="W587" s="1591">
        <v>0</v>
      </c>
      <c r="X587" s="1591">
        <v>0</v>
      </c>
      <c r="Y587" s="1591">
        <v>0</v>
      </c>
      <c r="Z587" s="1602" t="s">
        <v>1791</v>
      </c>
      <c r="AA587" s="1606">
        <v>2</v>
      </c>
      <c r="AB587" s="1597"/>
      <c r="AC587" s="1597"/>
      <c r="AD587" s="1597"/>
      <c r="AE587" s="1597"/>
      <c r="AF587" s="1598"/>
      <c r="AG587" s="1576" t="str">
        <f t="shared" si="100"/>
        <v/>
      </c>
      <c r="AH587" s="1576"/>
    </row>
    <row r="588" spans="2:34" s="1457" customFormat="1" ht="35.65" customHeight="1">
      <c r="B588" s="1587"/>
      <c r="C588" s="1588" t="s">
        <v>2994</v>
      </c>
      <c r="D588" s="1588" t="s">
        <v>2995</v>
      </c>
      <c r="E588" s="1600">
        <v>12</v>
      </c>
      <c r="F588" s="1591">
        <v>930</v>
      </c>
      <c r="G588" s="1739">
        <f t="shared" si="91"/>
        <v>930</v>
      </c>
      <c r="H588" s="1591">
        <v>930</v>
      </c>
      <c r="I588" s="1591">
        <v>0</v>
      </c>
      <c r="J588" s="1591">
        <v>0</v>
      </c>
      <c r="K588" s="1591"/>
      <c r="L588" s="1602"/>
      <c r="M588" s="1607">
        <v>32225</v>
      </c>
      <c r="N588" s="1605">
        <v>39472</v>
      </c>
      <c r="O588" s="1602" t="s">
        <v>2996</v>
      </c>
      <c r="P588" s="1605">
        <v>34054</v>
      </c>
      <c r="Q588" s="1602" t="s">
        <v>2997</v>
      </c>
      <c r="R588" s="1739">
        <f t="shared" si="92"/>
        <v>420</v>
      </c>
      <c r="S588" s="1591">
        <v>420</v>
      </c>
      <c r="T588" s="1591">
        <v>0</v>
      </c>
      <c r="U588" s="1591">
        <v>0</v>
      </c>
      <c r="V588" s="1739">
        <f t="shared" si="93"/>
        <v>0</v>
      </c>
      <c r="W588" s="1591">
        <v>0</v>
      </c>
      <c r="X588" s="1591">
        <v>0</v>
      </c>
      <c r="Y588" s="1591">
        <v>0</v>
      </c>
      <c r="Z588" s="1602" t="s">
        <v>1757</v>
      </c>
      <c r="AA588" s="1606">
        <v>2</v>
      </c>
      <c r="AB588" s="1597"/>
      <c r="AC588" s="1597"/>
      <c r="AD588" s="1597"/>
      <c r="AE588" s="1597"/>
      <c r="AF588" s="1598"/>
      <c r="AG588" s="1576" t="str">
        <f t="shared" si="100"/>
        <v/>
      </c>
      <c r="AH588" s="1576"/>
    </row>
    <row r="589" spans="2:34" s="1457" customFormat="1" ht="35.65" customHeight="1">
      <c r="B589" s="1587"/>
      <c r="C589" s="1588" t="s">
        <v>2998</v>
      </c>
      <c r="D589" s="1588" t="s">
        <v>2999</v>
      </c>
      <c r="E589" s="1600">
        <v>12</v>
      </c>
      <c r="F589" s="1591">
        <v>410</v>
      </c>
      <c r="G589" s="1739">
        <f t="shared" si="91"/>
        <v>410</v>
      </c>
      <c r="H589" s="1591">
        <v>410</v>
      </c>
      <c r="I589" s="1591">
        <v>0</v>
      </c>
      <c r="J589" s="1591">
        <v>0</v>
      </c>
      <c r="K589" s="1591"/>
      <c r="L589" s="1602"/>
      <c r="M589" s="1607">
        <v>32225</v>
      </c>
      <c r="N589" s="1605">
        <v>39472</v>
      </c>
      <c r="O589" s="1602" t="s">
        <v>2964</v>
      </c>
      <c r="P589" s="1602"/>
      <c r="Q589" s="1602"/>
      <c r="R589" s="1739">
        <f t="shared" si="92"/>
        <v>410</v>
      </c>
      <c r="S589" s="1591">
        <v>410</v>
      </c>
      <c r="T589" s="1591">
        <v>0</v>
      </c>
      <c r="U589" s="1591">
        <v>0</v>
      </c>
      <c r="V589" s="1739">
        <f t="shared" si="93"/>
        <v>0</v>
      </c>
      <c r="W589" s="1591">
        <v>0</v>
      </c>
      <c r="X589" s="1591">
        <v>0</v>
      </c>
      <c r="Y589" s="1591">
        <v>0</v>
      </c>
      <c r="Z589" s="1602" t="s">
        <v>1757</v>
      </c>
      <c r="AA589" s="1606">
        <v>2</v>
      </c>
      <c r="AB589" s="1597"/>
      <c r="AC589" s="1597"/>
      <c r="AD589" s="1597"/>
      <c r="AE589" s="1597"/>
      <c r="AF589" s="1598"/>
      <c r="AG589" s="1576">
        <f t="shared" si="100"/>
        <v>0</v>
      </c>
      <c r="AH589" s="1576"/>
    </row>
    <row r="590" spans="2:34" s="1457" customFormat="1" ht="35.65" customHeight="1">
      <c r="B590" s="1587"/>
      <c r="C590" s="1588" t="s">
        <v>3000</v>
      </c>
      <c r="D590" s="1588" t="s">
        <v>3001</v>
      </c>
      <c r="E590" s="1600">
        <v>16</v>
      </c>
      <c r="F590" s="1591">
        <v>600</v>
      </c>
      <c r="G590" s="1739">
        <f t="shared" si="91"/>
        <v>600</v>
      </c>
      <c r="H590" s="1591">
        <v>0</v>
      </c>
      <c r="I590" s="1591">
        <v>0</v>
      </c>
      <c r="J590" s="1591">
        <v>600</v>
      </c>
      <c r="K590" s="1591"/>
      <c r="L590" s="1602"/>
      <c r="M590" s="1607">
        <v>32864</v>
      </c>
      <c r="N590" s="1605">
        <v>39472</v>
      </c>
      <c r="O590" s="1602" t="s">
        <v>2800</v>
      </c>
      <c r="P590" s="1602"/>
      <c r="Q590" s="1602"/>
      <c r="R590" s="1739">
        <f t="shared" si="92"/>
        <v>600</v>
      </c>
      <c r="S590" s="1591">
        <v>0</v>
      </c>
      <c r="T590" s="1591">
        <v>0</v>
      </c>
      <c r="U590" s="1591">
        <v>600</v>
      </c>
      <c r="V590" s="1739">
        <f t="shared" si="93"/>
        <v>0</v>
      </c>
      <c r="W590" s="1591">
        <v>0</v>
      </c>
      <c r="X590" s="1591">
        <v>0</v>
      </c>
      <c r="Y590" s="1591">
        <v>0</v>
      </c>
      <c r="Z590" s="1602" t="s">
        <v>1757</v>
      </c>
      <c r="AA590" s="1606">
        <v>2</v>
      </c>
      <c r="AB590" s="1597"/>
      <c r="AC590" s="1597"/>
      <c r="AD590" s="1597"/>
      <c r="AE590" s="1597"/>
      <c r="AF590" s="1598"/>
      <c r="AG590" s="1576">
        <f t="shared" si="100"/>
        <v>0</v>
      </c>
      <c r="AH590" s="1576"/>
    </row>
    <row r="591" spans="2:34" s="1457" customFormat="1" ht="35.65" customHeight="1">
      <c r="B591" s="1587"/>
      <c r="C591" s="1588" t="s">
        <v>3002</v>
      </c>
      <c r="D591" s="1588" t="s">
        <v>3003</v>
      </c>
      <c r="E591" s="1600">
        <v>12</v>
      </c>
      <c r="F591" s="1591">
        <v>420</v>
      </c>
      <c r="G591" s="1739">
        <f t="shared" si="91"/>
        <v>420</v>
      </c>
      <c r="H591" s="1591">
        <v>200</v>
      </c>
      <c r="I591" s="1591">
        <v>220</v>
      </c>
      <c r="J591" s="1591">
        <v>0</v>
      </c>
      <c r="K591" s="1591"/>
      <c r="L591" s="1602"/>
      <c r="M591" s="1607">
        <v>32962</v>
      </c>
      <c r="N591" s="1605">
        <v>39472</v>
      </c>
      <c r="O591" s="1602" t="s">
        <v>2964</v>
      </c>
      <c r="P591" s="1602"/>
      <c r="Q591" s="1602"/>
      <c r="R591" s="1739">
        <f t="shared" si="92"/>
        <v>420</v>
      </c>
      <c r="S591" s="1591">
        <v>200</v>
      </c>
      <c r="T591" s="1591">
        <v>220</v>
      </c>
      <c r="U591" s="1591">
        <v>0</v>
      </c>
      <c r="V591" s="1739">
        <f t="shared" si="93"/>
        <v>0</v>
      </c>
      <c r="W591" s="1591">
        <v>0</v>
      </c>
      <c r="X591" s="1591">
        <v>0</v>
      </c>
      <c r="Y591" s="1591">
        <v>0</v>
      </c>
      <c r="Z591" s="1602" t="s">
        <v>1757</v>
      </c>
      <c r="AA591" s="1606">
        <v>2</v>
      </c>
      <c r="AB591" s="1597"/>
      <c r="AC591" s="1597"/>
      <c r="AD591" s="1597"/>
      <c r="AE591" s="1597"/>
      <c r="AF591" s="1598"/>
      <c r="AG591" s="1576">
        <f t="shared" si="100"/>
        <v>0</v>
      </c>
      <c r="AH591" s="1576"/>
    </row>
    <row r="592" spans="2:34" s="1457" customFormat="1" ht="35.65" customHeight="1">
      <c r="B592" s="1587"/>
      <c r="C592" s="1588" t="s">
        <v>3004</v>
      </c>
      <c r="D592" s="1588" t="s">
        <v>3005</v>
      </c>
      <c r="E592" s="1600">
        <v>12</v>
      </c>
      <c r="F592" s="1591">
        <v>670</v>
      </c>
      <c r="G592" s="1739">
        <f t="shared" si="91"/>
        <v>670</v>
      </c>
      <c r="H592" s="1591">
        <v>570</v>
      </c>
      <c r="I592" s="1591">
        <v>100</v>
      </c>
      <c r="J592" s="1591">
        <v>0</v>
      </c>
      <c r="K592" s="1591"/>
      <c r="L592" s="1602"/>
      <c r="M592" s="1607">
        <v>32962</v>
      </c>
      <c r="N592" s="1605">
        <v>39472</v>
      </c>
      <c r="O592" s="1602" t="s">
        <v>2964</v>
      </c>
      <c r="P592" s="1602"/>
      <c r="Q592" s="1602"/>
      <c r="R592" s="1739">
        <f t="shared" si="92"/>
        <v>670</v>
      </c>
      <c r="S592" s="1591">
        <v>570</v>
      </c>
      <c r="T592" s="1591">
        <v>100</v>
      </c>
      <c r="U592" s="1591">
        <v>0</v>
      </c>
      <c r="V592" s="1739">
        <f t="shared" si="93"/>
        <v>0</v>
      </c>
      <c r="W592" s="1591">
        <v>0</v>
      </c>
      <c r="X592" s="1591">
        <v>0</v>
      </c>
      <c r="Y592" s="1591">
        <v>0</v>
      </c>
      <c r="Z592" s="1602" t="s">
        <v>1757</v>
      </c>
      <c r="AA592" s="1606">
        <v>2</v>
      </c>
      <c r="AB592" s="1597"/>
      <c r="AC592" s="1597"/>
      <c r="AD592" s="1597"/>
      <c r="AE592" s="1597"/>
      <c r="AF592" s="1598"/>
      <c r="AG592" s="1576">
        <f t="shared" si="100"/>
        <v>0</v>
      </c>
      <c r="AH592" s="1576"/>
    </row>
    <row r="593" spans="2:34" s="1457" customFormat="1" ht="35.65" customHeight="1">
      <c r="B593" s="1587"/>
      <c r="C593" s="1588" t="s">
        <v>2135</v>
      </c>
      <c r="D593" s="1588" t="s">
        <v>3006</v>
      </c>
      <c r="E593" s="1600">
        <v>16</v>
      </c>
      <c r="F593" s="1591">
        <v>3290</v>
      </c>
      <c r="G593" s="1739">
        <f t="shared" si="91"/>
        <v>3290</v>
      </c>
      <c r="H593" s="1591">
        <v>840</v>
      </c>
      <c r="I593" s="1591">
        <v>0</v>
      </c>
      <c r="J593" s="1591">
        <v>2450</v>
      </c>
      <c r="K593" s="1591"/>
      <c r="L593" s="1602"/>
      <c r="M593" s="1607">
        <v>33547</v>
      </c>
      <c r="N593" s="1605">
        <v>39472</v>
      </c>
      <c r="O593" s="1602" t="s">
        <v>2800</v>
      </c>
      <c r="P593" s="1602"/>
      <c r="Q593" s="1602"/>
      <c r="R593" s="1739">
        <f t="shared" si="92"/>
        <v>810</v>
      </c>
      <c r="S593" s="1591">
        <v>810</v>
      </c>
      <c r="T593" s="1591">
        <v>0</v>
      </c>
      <c r="U593" s="1591">
        <v>0</v>
      </c>
      <c r="V593" s="1739">
        <f t="shared" si="93"/>
        <v>300</v>
      </c>
      <c r="W593" s="1591">
        <v>0</v>
      </c>
      <c r="X593" s="1591">
        <v>0</v>
      </c>
      <c r="Y593" s="1591">
        <v>300</v>
      </c>
      <c r="Z593" s="1602" t="s">
        <v>1757</v>
      </c>
      <c r="AA593" s="1606">
        <v>2</v>
      </c>
      <c r="AB593" s="1597"/>
      <c r="AC593" s="1597"/>
      <c r="AD593" s="1597"/>
      <c r="AE593" s="1597"/>
      <c r="AF593" s="1598"/>
      <c r="AG593" s="1576" t="str">
        <f t="shared" si="100"/>
        <v/>
      </c>
      <c r="AH593" s="1576"/>
    </row>
    <row r="594" spans="2:34" s="1457" customFormat="1" ht="35.65" customHeight="1">
      <c r="B594" s="1630"/>
      <c r="C594" s="1588" t="s">
        <v>2862</v>
      </c>
      <c r="D594" s="1588" t="s">
        <v>2863</v>
      </c>
      <c r="E594" s="1600">
        <v>16</v>
      </c>
      <c r="F594" s="1591">
        <v>3110</v>
      </c>
      <c r="G594" s="1739">
        <f t="shared" si="91"/>
        <v>2340</v>
      </c>
      <c r="H594" s="1591">
        <v>500</v>
      </c>
      <c r="I594" s="1591">
        <v>270</v>
      </c>
      <c r="J594" s="1591">
        <v>1570</v>
      </c>
      <c r="K594" s="1591"/>
      <c r="L594" s="1602"/>
      <c r="M594" s="1607">
        <v>33547</v>
      </c>
      <c r="N594" s="1605">
        <v>43522</v>
      </c>
      <c r="O594" s="1602" t="s">
        <v>2961</v>
      </c>
      <c r="P594" s="1602"/>
      <c r="Q594" s="1602"/>
      <c r="R594" s="1739">
        <f t="shared" si="92"/>
        <v>730</v>
      </c>
      <c r="S594" s="1591">
        <v>460</v>
      </c>
      <c r="T594" s="1591">
        <v>270</v>
      </c>
      <c r="U594" s="1591">
        <v>0</v>
      </c>
      <c r="V594" s="1739">
        <f t="shared" si="93"/>
        <v>0</v>
      </c>
      <c r="W594" s="1591">
        <v>0</v>
      </c>
      <c r="X594" s="1591">
        <v>0</v>
      </c>
      <c r="Y594" s="1591">
        <v>0</v>
      </c>
      <c r="Z594" s="1602" t="s">
        <v>1757</v>
      </c>
      <c r="AA594" s="1606">
        <v>2</v>
      </c>
      <c r="AB594" s="1597"/>
      <c r="AC594" s="1597"/>
      <c r="AD594" s="1597"/>
      <c r="AE594" s="1597"/>
      <c r="AF594" s="1598"/>
      <c r="AG594" s="1576" t="str">
        <f t="shared" si="100"/>
        <v/>
      </c>
      <c r="AH594" s="1576"/>
    </row>
    <row r="595" spans="2:34" s="1457" customFormat="1" ht="35.65" customHeight="1">
      <c r="B595" s="1630"/>
      <c r="C595" s="1596" t="s">
        <v>3007</v>
      </c>
      <c r="D595" s="1588" t="s">
        <v>3008</v>
      </c>
      <c r="E595" s="1600">
        <v>12</v>
      </c>
      <c r="F595" s="1591">
        <v>880</v>
      </c>
      <c r="G595" s="1739">
        <f t="shared" si="91"/>
        <v>880</v>
      </c>
      <c r="H595" s="1591">
        <v>590</v>
      </c>
      <c r="I595" s="1591">
        <v>0</v>
      </c>
      <c r="J595" s="1591">
        <v>290</v>
      </c>
      <c r="K595" s="1591"/>
      <c r="L595" s="1602"/>
      <c r="M595" s="1607">
        <v>33547</v>
      </c>
      <c r="N595" s="1605">
        <v>39472</v>
      </c>
      <c r="O595" s="1602" t="s">
        <v>2964</v>
      </c>
      <c r="P595" s="1602"/>
      <c r="Q595" s="1602"/>
      <c r="R595" s="1739">
        <f t="shared" si="92"/>
        <v>480</v>
      </c>
      <c r="S595" s="1591">
        <v>480</v>
      </c>
      <c r="T595" s="1591">
        <v>0</v>
      </c>
      <c r="U595" s="1591">
        <v>0</v>
      </c>
      <c r="V595" s="1739">
        <f t="shared" si="93"/>
        <v>110</v>
      </c>
      <c r="W595" s="1591">
        <v>110</v>
      </c>
      <c r="X595" s="1591">
        <v>0</v>
      </c>
      <c r="Y595" s="1591">
        <v>0</v>
      </c>
      <c r="Z595" s="1602" t="s">
        <v>1757</v>
      </c>
      <c r="AA595" s="1606">
        <v>2</v>
      </c>
      <c r="AB595" s="1597"/>
      <c r="AC595" s="1597"/>
      <c r="AD595" s="1597"/>
      <c r="AE595" s="1597"/>
      <c r="AF595" s="1598"/>
      <c r="AG595" s="1576" t="str">
        <f t="shared" si="100"/>
        <v/>
      </c>
      <c r="AH595" s="1576"/>
    </row>
    <row r="596" spans="2:34" s="1457" customFormat="1" ht="35.65" customHeight="1">
      <c r="B596" s="1813"/>
      <c r="C596" s="1588" t="s">
        <v>3009</v>
      </c>
      <c r="D596" s="1588" t="s">
        <v>3010</v>
      </c>
      <c r="E596" s="1600">
        <v>12</v>
      </c>
      <c r="F596" s="1591">
        <v>150</v>
      </c>
      <c r="G596" s="1739">
        <f t="shared" si="91"/>
        <v>150</v>
      </c>
      <c r="H596" s="1591">
        <v>0</v>
      </c>
      <c r="I596" s="1591">
        <v>0</v>
      </c>
      <c r="J596" s="1591">
        <v>150</v>
      </c>
      <c r="K596" s="1591"/>
      <c r="L596" s="1602"/>
      <c r="M596" s="1607">
        <v>33547</v>
      </c>
      <c r="N596" s="1605">
        <v>43522</v>
      </c>
      <c r="O596" s="1602" t="s">
        <v>2961</v>
      </c>
      <c r="P596" s="1602"/>
      <c r="Q596" s="1602"/>
      <c r="R596" s="1739">
        <f t="shared" si="92"/>
        <v>0</v>
      </c>
      <c r="S596" s="1591">
        <v>0</v>
      </c>
      <c r="T596" s="1591">
        <v>0</v>
      </c>
      <c r="U596" s="1591">
        <v>0</v>
      </c>
      <c r="V596" s="1739">
        <f t="shared" si="93"/>
        <v>150</v>
      </c>
      <c r="W596" s="1591">
        <v>0</v>
      </c>
      <c r="X596" s="1591">
        <v>0</v>
      </c>
      <c r="Y596" s="1591">
        <v>150</v>
      </c>
      <c r="Z596" s="1602" t="s">
        <v>1757</v>
      </c>
      <c r="AA596" s="1606">
        <v>2</v>
      </c>
      <c r="AB596" s="1597"/>
      <c r="AC596" s="1597"/>
      <c r="AD596" s="1597"/>
      <c r="AE596" s="1597"/>
      <c r="AF596" s="1598"/>
      <c r="AG596" s="1576" t="str">
        <f t="shared" si="100"/>
        <v/>
      </c>
      <c r="AH596" s="1576"/>
    </row>
    <row r="597" spans="2:34" s="1457" customFormat="1" ht="35.65" customHeight="1">
      <c r="B597" s="1587"/>
      <c r="C597" s="1588" t="s">
        <v>3011</v>
      </c>
      <c r="D597" s="1588" t="s">
        <v>3012</v>
      </c>
      <c r="E597" s="1600">
        <v>16</v>
      </c>
      <c r="F597" s="1600">
        <v>4090</v>
      </c>
      <c r="G597" s="1739">
        <f t="shared" si="91"/>
        <v>4090</v>
      </c>
      <c r="H597" s="1600">
        <v>0</v>
      </c>
      <c r="I597" s="1600">
        <v>640</v>
      </c>
      <c r="J597" s="1814">
        <v>3450</v>
      </c>
      <c r="K597" s="1600"/>
      <c r="L597" s="1602"/>
      <c r="M597" s="1607">
        <v>34054</v>
      </c>
      <c r="N597" s="1605">
        <v>39472</v>
      </c>
      <c r="O597" s="1602" t="s">
        <v>2800</v>
      </c>
      <c r="P597" s="1605">
        <v>39814</v>
      </c>
      <c r="Q597" s="1602" t="s">
        <v>1375</v>
      </c>
      <c r="R597" s="1739">
        <f t="shared" si="92"/>
        <v>1010</v>
      </c>
      <c r="S597" s="1591">
        <v>0</v>
      </c>
      <c r="T597" s="1591">
        <v>640</v>
      </c>
      <c r="U597" s="1591">
        <v>370</v>
      </c>
      <c r="V597" s="1739">
        <f t="shared" si="93"/>
        <v>0</v>
      </c>
      <c r="W597" s="1591">
        <v>0</v>
      </c>
      <c r="X597" s="1591">
        <v>0</v>
      </c>
      <c r="Y597" s="1591">
        <v>0</v>
      </c>
      <c r="Z597" s="1602" t="s">
        <v>1757</v>
      </c>
      <c r="AA597" s="1606">
        <v>2</v>
      </c>
      <c r="AB597" s="1597"/>
      <c r="AC597" s="1597"/>
      <c r="AD597" s="1597"/>
      <c r="AE597" s="1597"/>
      <c r="AF597" s="1598"/>
      <c r="AG597" s="1576" t="str">
        <f t="shared" si="100"/>
        <v/>
      </c>
      <c r="AH597" s="1576"/>
    </row>
    <row r="598" spans="2:34" s="1457" customFormat="1" ht="35.65" customHeight="1">
      <c r="B598" s="1587"/>
      <c r="C598" s="1588" t="s">
        <v>2143</v>
      </c>
      <c r="D598" s="1588" t="s">
        <v>3013</v>
      </c>
      <c r="E598" s="1600">
        <v>17</v>
      </c>
      <c r="F598" s="1600">
        <v>540</v>
      </c>
      <c r="G598" s="1739">
        <f t="shared" si="91"/>
        <v>540</v>
      </c>
      <c r="H598" s="1600">
        <v>540</v>
      </c>
      <c r="I598" s="1600">
        <v>0</v>
      </c>
      <c r="J598" s="1600">
        <v>0</v>
      </c>
      <c r="K598" s="1600"/>
      <c r="L598" s="1602"/>
      <c r="M598" s="1607">
        <v>34054</v>
      </c>
      <c r="N598" s="1605">
        <v>39472</v>
      </c>
      <c r="O598" s="1602" t="s">
        <v>2800</v>
      </c>
      <c r="P598" s="1602"/>
      <c r="Q598" s="1602"/>
      <c r="R598" s="1739">
        <f t="shared" si="92"/>
        <v>0</v>
      </c>
      <c r="S598" s="1591">
        <v>0</v>
      </c>
      <c r="T598" s="1591">
        <v>0</v>
      </c>
      <c r="U598" s="1591">
        <v>0</v>
      </c>
      <c r="V598" s="1739">
        <f t="shared" si="93"/>
        <v>0</v>
      </c>
      <c r="W598" s="1591">
        <v>0</v>
      </c>
      <c r="X598" s="1591">
        <v>0</v>
      </c>
      <c r="Y598" s="1591">
        <v>0</v>
      </c>
      <c r="Z598" s="1602" t="s">
        <v>1757</v>
      </c>
      <c r="AA598" s="1606">
        <v>2</v>
      </c>
      <c r="AB598" s="1597"/>
      <c r="AC598" s="1597"/>
      <c r="AD598" s="1597"/>
      <c r="AE598" s="1597"/>
      <c r="AF598" s="1598"/>
      <c r="AG598" s="1576" t="str">
        <f t="shared" si="100"/>
        <v/>
      </c>
      <c r="AH598" s="1576"/>
    </row>
    <row r="599" spans="2:34" s="1457" customFormat="1" ht="35.65" customHeight="1">
      <c r="B599" s="1587"/>
      <c r="C599" s="1588" t="s">
        <v>3014</v>
      </c>
      <c r="D599" s="1588" t="s">
        <v>3015</v>
      </c>
      <c r="E599" s="1600">
        <v>16</v>
      </c>
      <c r="F599" s="1591">
        <v>2480</v>
      </c>
      <c r="G599" s="1739">
        <f t="shared" si="91"/>
        <v>2480</v>
      </c>
      <c r="H599" s="1591">
        <v>1330</v>
      </c>
      <c r="I599" s="1591">
        <v>350</v>
      </c>
      <c r="J599" s="1591">
        <v>800</v>
      </c>
      <c r="K599" s="1591"/>
      <c r="L599" s="1602"/>
      <c r="M599" s="1607">
        <v>28944</v>
      </c>
      <c r="N599" s="1605">
        <v>39472</v>
      </c>
      <c r="O599" s="1602" t="s">
        <v>2800</v>
      </c>
      <c r="P599" s="1605">
        <v>39472</v>
      </c>
      <c r="Q599" s="1602" t="s">
        <v>2800</v>
      </c>
      <c r="R599" s="1739">
        <f t="shared" si="92"/>
        <v>2480</v>
      </c>
      <c r="S599" s="1591">
        <v>1330</v>
      </c>
      <c r="T599" s="1591">
        <v>350</v>
      </c>
      <c r="U599" s="1591">
        <v>800</v>
      </c>
      <c r="V599" s="1739">
        <f t="shared" si="93"/>
        <v>0</v>
      </c>
      <c r="W599" s="1591">
        <v>0</v>
      </c>
      <c r="X599" s="1591">
        <v>0</v>
      </c>
      <c r="Y599" s="1591">
        <v>0</v>
      </c>
      <c r="Z599" s="1602" t="s">
        <v>1757</v>
      </c>
      <c r="AA599" s="1606">
        <v>2</v>
      </c>
      <c r="AB599" s="1597"/>
      <c r="AC599" s="1597"/>
      <c r="AD599" s="1597"/>
      <c r="AE599" s="1597"/>
      <c r="AF599" s="1598"/>
      <c r="AG599" s="1576">
        <f t="shared" si="100"/>
        <v>0</v>
      </c>
      <c r="AH599" s="1576"/>
    </row>
    <row r="600" spans="2:34" s="1457" customFormat="1" ht="35.65" customHeight="1">
      <c r="B600" s="1587"/>
      <c r="C600" s="1588" t="s">
        <v>3016</v>
      </c>
      <c r="D600" s="1588" t="s">
        <v>3017</v>
      </c>
      <c r="E600" s="1600">
        <v>10.5</v>
      </c>
      <c r="F600" s="1591">
        <v>920</v>
      </c>
      <c r="G600" s="1739">
        <f t="shared" si="91"/>
        <v>920</v>
      </c>
      <c r="H600" s="1591">
        <v>0</v>
      </c>
      <c r="I600" s="1591">
        <v>920</v>
      </c>
      <c r="J600" s="1591">
        <v>0</v>
      </c>
      <c r="K600" s="1591"/>
      <c r="L600" s="1602"/>
      <c r="M600" s="1607">
        <v>29943</v>
      </c>
      <c r="N600" s="1605">
        <v>39472</v>
      </c>
      <c r="O600" s="1602" t="s">
        <v>2800</v>
      </c>
      <c r="P600" s="1605">
        <v>39829</v>
      </c>
      <c r="Q600" s="1602" t="s">
        <v>2826</v>
      </c>
      <c r="R600" s="1739">
        <f t="shared" si="92"/>
        <v>920</v>
      </c>
      <c r="S600" s="1591">
        <v>0</v>
      </c>
      <c r="T600" s="1591">
        <v>920</v>
      </c>
      <c r="U600" s="1591">
        <v>0</v>
      </c>
      <c r="V600" s="1739">
        <f t="shared" si="93"/>
        <v>0</v>
      </c>
      <c r="W600" s="1591">
        <v>0</v>
      </c>
      <c r="X600" s="1591">
        <v>0</v>
      </c>
      <c r="Y600" s="1591">
        <v>0</v>
      </c>
      <c r="Z600" s="1602" t="s">
        <v>1791</v>
      </c>
      <c r="AA600" s="1606">
        <v>2</v>
      </c>
      <c r="AB600" s="1597"/>
      <c r="AC600" s="1597"/>
      <c r="AD600" s="1597"/>
      <c r="AE600" s="1597"/>
      <c r="AF600" s="1598"/>
      <c r="AG600" s="1576">
        <f t="shared" si="100"/>
        <v>0</v>
      </c>
      <c r="AH600" s="1576"/>
    </row>
    <row r="601" spans="2:34" s="1457" customFormat="1" ht="35.65" customHeight="1">
      <c r="B601" s="1587"/>
      <c r="C601" s="1588" t="s">
        <v>3018</v>
      </c>
      <c r="D601" s="1588" t="s">
        <v>3019</v>
      </c>
      <c r="E601" s="1600">
        <v>12</v>
      </c>
      <c r="F601" s="1591">
        <v>3050</v>
      </c>
      <c r="G601" s="1739">
        <f t="shared" si="91"/>
        <v>3050</v>
      </c>
      <c r="H601" s="1591">
        <v>0</v>
      </c>
      <c r="I601" s="1591">
        <v>3050</v>
      </c>
      <c r="J601" s="1591">
        <v>0</v>
      </c>
      <c r="K601" s="1591"/>
      <c r="L601" s="1602"/>
      <c r="M601" s="1607">
        <v>29945</v>
      </c>
      <c r="N601" s="1605">
        <v>39472</v>
      </c>
      <c r="O601" s="1602" t="s">
        <v>2800</v>
      </c>
      <c r="P601" s="1605">
        <v>39829</v>
      </c>
      <c r="Q601" s="1602" t="s">
        <v>2826</v>
      </c>
      <c r="R601" s="1739">
        <f t="shared" si="92"/>
        <v>1480</v>
      </c>
      <c r="S601" s="1591">
        <v>0</v>
      </c>
      <c r="T601" s="1591">
        <v>1480</v>
      </c>
      <c r="U601" s="1591">
        <v>0</v>
      </c>
      <c r="V601" s="1739">
        <f t="shared" si="93"/>
        <v>1570</v>
      </c>
      <c r="W601" s="1591">
        <v>0</v>
      </c>
      <c r="X601" s="1591">
        <v>1570</v>
      </c>
      <c r="Y601" s="1591">
        <v>0</v>
      </c>
      <c r="Z601" s="1602" t="s">
        <v>1791</v>
      </c>
      <c r="AA601" s="1606">
        <v>2</v>
      </c>
      <c r="AB601" s="1597"/>
      <c r="AC601" s="1597"/>
      <c r="AD601" s="1597"/>
      <c r="AE601" s="1597"/>
      <c r="AF601" s="1598"/>
      <c r="AG601" s="1576" t="str">
        <f t="shared" si="100"/>
        <v/>
      </c>
      <c r="AH601" s="1576"/>
    </row>
    <row r="602" spans="2:34" s="1457" customFormat="1" ht="35.65" customHeight="1">
      <c r="B602" s="1587"/>
      <c r="C602" s="1588" t="s">
        <v>3020</v>
      </c>
      <c r="D602" s="1588" t="s">
        <v>3021</v>
      </c>
      <c r="E602" s="1600">
        <v>18</v>
      </c>
      <c r="F602" s="1815">
        <v>1430</v>
      </c>
      <c r="G602" s="1739">
        <f t="shared" si="91"/>
        <v>1430</v>
      </c>
      <c r="H602" s="1815">
        <v>1360</v>
      </c>
      <c r="I602" s="1600">
        <v>70</v>
      </c>
      <c r="J602" s="1600">
        <v>0</v>
      </c>
      <c r="K602" s="1600"/>
      <c r="L602" s="1602"/>
      <c r="M602" s="1603">
        <v>20554</v>
      </c>
      <c r="N602" s="1605">
        <v>39472</v>
      </c>
      <c r="O602" s="1602" t="s">
        <v>2800</v>
      </c>
      <c r="P602" s="1602"/>
      <c r="Q602" s="1602"/>
      <c r="R602" s="1739">
        <f t="shared" si="92"/>
        <v>1050</v>
      </c>
      <c r="S602" s="1591">
        <v>980</v>
      </c>
      <c r="T602" s="1591">
        <v>70</v>
      </c>
      <c r="U602" s="1591">
        <v>0</v>
      </c>
      <c r="V602" s="1739">
        <f t="shared" si="93"/>
        <v>380</v>
      </c>
      <c r="W602" s="1591">
        <v>380</v>
      </c>
      <c r="X602" s="1591">
        <v>0</v>
      </c>
      <c r="Y602" s="1591">
        <v>0</v>
      </c>
      <c r="Z602" s="1602" t="s">
        <v>1757</v>
      </c>
      <c r="AA602" s="1606">
        <v>2</v>
      </c>
      <c r="AB602" s="1597"/>
      <c r="AC602" s="1597"/>
      <c r="AD602" s="1597"/>
      <c r="AE602" s="1597"/>
      <c r="AF602" s="1598"/>
      <c r="AG602" s="1576" t="str">
        <f t="shared" si="100"/>
        <v/>
      </c>
      <c r="AH602" s="1576"/>
    </row>
    <row r="603" spans="2:34" s="1457" customFormat="1" ht="35.65" customHeight="1">
      <c r="B603" s="1587"/>
      <c r="C603" s="1588" t="s">
        <v>3022</v>
      </c>
      <c r="D603" s="1588" t="s">
        <v>3023</v>
      </c>
      <c r="E603" s="1600">
        <v>12</v>
      </c>
      <c r="F603" s="1591">
        <v>500</v>
      </c>
      <c r="G603" s="1739">
        <f t="shared" si="91"/>
        <v>500</v>
      </c>
      <c r="H603" s="1591">
        <v>500</v>
      </c>
      <c r="I603" s="1591">
        <v>0</v>
      </c>
      <c r="J603" s="1591">
        <v>0</v>
      </c>
      <c r="K603" s="1591"/>
      <c r="L603" s="1602"/>
      <c r="M603" s="1607">
        <v>27250</v>
      </c>
      <c r="N603" s="1605">
        <v>39472</v>
      </c>
      <c r="O603" s="1602" t="s">
        <v>2964</v>
      </c>
      <c r="P603" s="1602"/>
      <c r="Q603" s="1602"/>
      <c r="R603" s="1739">
        <f t="shared" si="92"/>
        <v>500</v>
      </c>
      <c r="S603" s="1591">
        <v>500</v>
      </c>
      <c r="T603" s="1591">
        <v>0</v>
      </c>
      <c r="U603" s="1591">
        <v>0</v>
      </c>
      <c r="V603" s="1739">
        <f t="shared" si="93"/>
        <v>0</v>
      </c>
      <c r="W603" s="1591">
        <v>0</v>
      </c>
      <c r="X603" s="1591">
        <v>0</v>
      </c>
      <c r="Y603" s="1591">
        <v>0</v>
      </c>
      <c r="Z603" s="1602" t="s">
        <v>1757</v>
      </c>
      <c r="AA603" s="1606">
        <v>2</v>
      </c>
      <c r="AB603" s="1597"/>
      <c r="AC603" s="1597"/>
      <c r="AD603" s="1597"/>
      <c r="AE603" s="1597"/>
      <c r="AF603" s="1598"/>
      <c r="AG603" s="1576">
        <f t="shared" si="100"/>
        <v>0</v>
      </c>
      <c r="AH603" s="1576"/>
    </row>
    <row r="604" spans="2:34" s="1457" customFormat="1" ht="35.65" customHeight="1">
      <c r="B604" s="1587"/>
      <c r="C604" s="1588" t="s">
        <v>3024</v>
      </c>
      <c r="D604" s="1588" t="s">
        <v>3025</v>
      </c>
      <c r="E604" s="1600">
        <v>14</v>
      </c>
      <c r="F604" s="1591">
        <v>320</v>
      </c>
      <c r="G604" s="1739">
        <f t="shared" si="91"/>
        <v>320</v>
      </c>
      <c r="H604" s="1591">
        <v>320</v>
      </c>
      <c r="I604" s="1591">
        <v>0</v>
      </c>
      <c r="J604" s="1591">
        <v>0</v>
      </c>
      <c r="K604" s="1591"/>
      <c r="L604" s="1602"/>
      <c r="M604" s="1607">
        <v>27250</v>
      </c>
      <c r="N604" s="1605">
        <v>39472</v>
      </c>
      <c r="O604" s="1602" t="s">
        <v>2964</v>
      </c>
      <c r="P604" s="1602"/>
      <c r="Q604" s="1602"/>
      <c r="R604" s="1739">
        <f t="shared" si="92"/>
        <v>320</v>
      </c>
      <c r="S604" s="1591">
        <v>320</v>
      </c>
      <c r="T604" s="1591">
        <v>0</v>
      </c>
      <c r="U604" s="1591">
        <v>0</v>
      </c>
      <c r="V604" s="1739">
        <f t="shared" si="93"/>
        <v>0</v>
      </c>
      <c r="W604" s="1591">
        <v>0</v>
      </c>
      <c r="X604" s="1591">
        <v>0</v>
      </c>
      <c r="Y604" s="1591">
        <v>0</v>
      </c>
      <c r="Z604" s="1602" t="s">
        <v>1757</v>
      </c>
      <c r="AA604" s="1606">
        <v>2</v>
      </c>
      <c r="AB604" s="1597"/>
      <c r="AC604" s="1597"/>
      <c r="AD604" s="1597"/>
      <c r="AE604" s="1597"/>
      <c r="AF604" s="1598"/>
      <c r="AG604" s="1576">
        <f t="shared" si="100"/>
        <v>0</v>
      </c>
      <c r="AH604" s="1576"/>
    </row>
    <row r="605" spans="2:34" s="1457" customFormat="1" ht="35.65" customHeight="1">
      <c r="B605" s="1587"/>
      <c r="C605" s="1588" t="s">
        <v>3026</v>
      </c>
      <c r="D605" s="1588" t="s">
        <v>3027</v>
      </c>
      <c r="E605" s="1600">
        <v>12</v>
      </c>
      <c r="F605" s="1591">
        <v>480</v>
      </c>
      <c r="G605" s="1739">
        <f t="shared" si="91"/>
        <v>480</v>
      </c>
      <c r="H605" s="1591">
        <v>480</v>
      </c>
      <c r="I605" s="1591">
        <v>0</v>
      </c>
      <c r="J605" s="1591">
        <v>0</v>
      </c>
      <c r="K605" s="1591"/>
      <c r="L605" s="1602"/>
      <c r="M605" s="1607">
        <v>38923</v>
      </c>
      <c r="N605" s="1605">
        <v>38923</v>
      </c>
      <c r="O605" s="1602" t="s">
        <v>3028</v>
      </c>
      <c r="P605" s="1602"/>
      <c r="Q605" s="1602"/>
      <c r="R605" s="1739">
        <f t="shared" si="92"/>
        <v>480</v>
      </c>
      <c r="S605" s="1591">
        <v>480</v>
      </c>
      <c r="T605" s="1591">
        <v>0</v>
      </c>
      <c r="U605" s="1591">
        <v>0</v>
      </c>
      <c r="V605" s="1739">
        <f t="shared" si="93"/>
        <v>0</v>
      </c>
      <c r="W605" s="1591">
        <v>0</v>
      </c>
      <c r="X605" s="1591">
        <v>0</v>
      </c>
      <c r="Y605" s="1591">
        <v>0</v>
      </c>
      <c r="Z605" s="1602" t="s">
        <v>1757</v>
      </c>
      <c r="AA605" s="1606">
        <v>2</v>
      </c>
      <c r="AB605" s="1597"/>
      <c r="AC605" s="1597"/>
      <c r="AD605" s="1597"/>
      <c r="AE605" s="1597"/>
      <c r="AF605" s="1598"/>
      <c r="AG605" s="1576">
        <f t="shared" si="100"/>
        <v>0</v>
      </c>
      <c r="AH605" s="1576"/>
    </row>
    <row r="606" spans="2:34" s="1457" customFormat="1" ht="35.65" customHeight="1">
      <c r="B606" s="1587"/>
      <c r="C606" s="1588" t="s">
        <v>1996</v>
      </c>
      <c r="D606" s="1588" t="s">
        <v>3029</v>
      </c>
      <c r="E606" s="1600">
        <v>8</v>
      </c>
      <c r="F606" s="1591">
        <v>300</v>
      </c>
      <c r="G606" s="1739">
        <f t="shared" si="91"/>
        <v>300</v>
      </c>
      <c r="H606" s="1591">
        <v>300</v>
      </c>
      <c r="I606" s="1591">
        <v>0</v>
      </c>
      <c r="J606" s="1591">
        <v>0</v>
      </c>
      <c r="K606" s="1591"/>
      <c r="L606" s="1602"/>
      <c r="M606" s="1607">
        <v>31252</v>
      </c>
      <c r="N606" s="1605">
        <v>39472</v>
      </c>
      <c r="O606" s="1602" t="s">
        <v>2964</v>
      </c>
      <c r="P606" s="1602"/>
      <c r="Q606" s="1602"/>
      <c r="R606" s="1739">
        <f t="shared" si="92"/>
        <v>300</v>
      </c>
      <c r="S606" s="1591">
        <v>300</v>
      </c>
      <c r="T606" s="1591">
        <v>0</v>
      </c>
      <c r="U606" s="1591">
        <v>0</v>
      </c>
      <c r="V606" s="1739">
        <f t="shared" si="93"/>
        <v>0</v>
      </c>
      <c r="W606" s="1591">
        <v>0</v>
      </c>
      <c r="X606" s="1591">
        <v>0</v>
      </c>
      <c r="Y606" s="1591">
        <v>0</v>
      </c>
      <c r="Z606" s="1602" t="s">
        <v>1757</v>
      </c>
      <c r="AA606" s="1606">
        <v>2</v>
      </c>
      <c r="AB606" s="1597"/>
      <c r="AC606" s="1597"/>
      <c r="AD606" s="1597"/>
      <c r="AE606" s="1597"/>
      <c r="AF606" s="1598"/>
      <c r="AG606" s="1576">
        <f t="shared" si="100"/>
        <v>0</v>
      </c>
      <c r="AH606" s="1576"/>
    </row>
    <row r="607" spans="2:34" s="1457" customFormat="1" ht="35.65" customHeight="1">
      <c r="B607" s="1587"/>
      <c r="C607" s="1588" t="s">
        <v>3030</v>
      </c>
      <c r="D607" s="1588" t="s">
        <v>3031</v>
      </c>
      <c r="E607" s="1600">
        <v>8</v>
      </c>
      <c r="F607" s="1591">
        <v>200</v>
      </c>
      <c r="G607" s="1739">
        <f t="shared" si="91"/>
        <v>200</v>
      </c>
      <c r="H607" s="1591">
        <v>200</v>
      </c>
      <c r="I607" s="1591">
        <v>0</v>
      </c>
      <c r="J607" s="1591">
        <v>0</v>
      </c>
      <c r="K607" s="1591"/>
      <c r="L607" s="1602"/>
      <c r="M607" s="1607">
        <v>31252</v>
      </c>
      <c r="N607" s="1605">
        <v>39472</v>
      </c>
      <c r="O607" s="1602" t="s">
        <v>2964</v>
      </c>
      <c r="P607" s="1602"/>
      <c r="Q607" s="1602"/>
      <c r="R607" s="1739">
        <f t="shared" si="92"/>
        <v>200</v>
      </c>
      <c r="S607" s="1591">
        <v>200</v>
      </c>
      <c r="T607" s="1591">
        <v>0</v>
      </c>
      <c r="U607" s="1591">
        <v>0</v>
      </c>
      <c r="V607" s="1739">
        <f t="shared" si="93"/>
        <v>0</v>
      </c>
      <c r="W607" s="1591">
        <v>0</v>
      </c>
      <c r="X607" s="1591">
        <v>0</v>
      </c>
      <c r="Y607" s="1591">
        <v>0</v>
      </c>
      <c r="Z607" s="1602" t="s">
        <v>1757</v>
      </c>
      <c r="AA607" s="1606">
        <v>2</v>
      </c>
      <c r="AB607" s="1597"/>
      <c r="AC607" s="1597"/>
      <c r="AD607" s="1597"/>
      <c r="AE607" s="1597"/>
      <c r="AF607" s="1598"/>
      <c r="AG607" s="1576">
        <f t="shared" si="100"/>
        <v>0</v>
      </c>
      <c r="AH607" s="1576"/>
    </row>
    <row r="608" spans="2:34" s="1457" customFormat="1" ht="35.65" customHeight="1">
      <c r="B608" s="1813"/>
      <c r="C608" s="1588" t="s">
        <v>3032</v>
      </c>
      <c r="D608" s="1588" t="s">
        <v>3033</v>
      </c>
      <c r="E608" s="1600">
        <v>8</v>
      </c>
      <c r="F608" s="1591">
        <v>110</v>
      </c>
      <c r="G608" s="1739">
        <f t="shared" si="91"/>
        <v>110</v>
      </c>
      <c r="H608" s="1591">
        <v>110</v>
      </c>
      <c r="I608" s="1591">
        <v>0</v>
      </c>
      <c r="J608" s="1591">
        <v>0</v>
      </c>
      <c r="K608" s="1591"/>
      <c r="L608" s="1602"/>
      <c r="M608" s="1607">
        <v>31252</v>
      </c>
      <c r="N608" s="1605">
        <v>39472</v>
      </c>
      <c r="O608" s="1602" t="s">
        <v>2964</v>
      </c>
      <c r="P608" s="1602"/>
      <c r="Q608" s="1602"/>
      <c r="R608" s="1739">
        <f t="shared" si="92"/>
        <v>110</v>
      </c>
      <c r="S608" s="1591">
        <v>110</v>
      </c>
      <c r="T608" s="1591">
        <v>0</v>
      </c>
      <c r="U608" s="1591">
        <v>0</v>
      </c>
      <c r="V608" s="1739">
        <f t="shared" si="93"/>
        <v>0</v>
      </c>
      <c r="W608" s="1591">
        <v>0</v>
      </c>
      <c r="X608" s="1591">
        <v>0</v>
      </c>
      <c r="Y608" s="1591">
        <v>0</v>
      </c>
      <c r="Z608" s="1602" t="s">
        <v>1757</v>
      </c>
      <c r="AA608" s="1606">
        <v>2</v>
      </c>
      <c r="AB608" s="1597"/>
      <c r="AC608" s="1597"/>
      <c r="AD608" s="1597"/>
      <c r="AE608" s="1597"/>
      <c r="AF608" s="1598"/>
      <c r="AG608" s="1576">
        <f t="shared" si="100"/>
        <v>0</v>
      </c>
      <c r="AH608" s="1576"/>
    </row>
    <row r="609" spans="2:34" s="1457" customFormat="1" ht="35.65" customHeight="1">
      <c r="B609" s="1816"/>
      <c r="C609" s="1588" t="s">
        <v>3034</v>
      </c>
      <c r="D609" s="1588" t="s">
        <v>3035</v>
      </c>
      <c r="E609" s="1600">
        <v>8</v>
      </c>
      <c r="F609" s="1591">
        <v>830</v>
      </c>
      <c r="G609" s="1739">
        <f t="shared" si="91"/>
        <v>830</v>
      </c>
      <c r="H609" s="1591">
        <v>830</v>
      </c>
      <c r="I609" s="1591">
        <v>0</v>
      </c>
      <c r="J609" s="1591">
        <v>0</v>
      </c>
      <c r="K609" s="1591"/>
      <c r="L609" s="1602"/>
      <c r="M609" s="1603">
        <v>31252</v>
      </c>
      <c r="N609" s="1603">
        <v>39472</v>
      </c>
      <c r="O609" s="1602" t="s">
        <v>2964</v>
      </c>
      <c r="P609" s="1602"/>
      <c r="Q609" s="1602"/>
      <c r="R609" s="1739">
        <f t="shared" si="92"/>
        <v>830</v>
      </c>
      <c r="S609" s="1591">
        <v>830</v>
      </c>
      <c r="T609" s="1591">
        <v>0</v>
      </c>
      <c r="U609" s="1591">
        <v>0</v>
      </c>
      <c r="V609" s="1739">
        <f t="shared" si="93"/>
        <v>0</v>
      </c>
      <c r="W609" s="1591">
        <v>0</v>
      </c>
      <c r="X609" s="1591">
        <v>0</v>
      </c>
      <c r="Y609" s="1591">
        <v>0</v>
      </c>
      <c r="Z609" s="1602" t="s">
        <v>1757</v>
      </c>
      <c r="AA609" s="1606">
        <v>2</v>
      </c>
      <c r="AB609" s="1597"/>
      <c r="AC609" s="1597"/>
      <c r="AD609" s="1597"/>
      <c r="AE609" s="1597"/>
      <c r="AF609" s="1598"/>
      <c r="AG609" s="1576">
        <f t="shared" si="100"/>
        <v>0</v>
      </c>
      <c r="AH609" s="1576"/>
    </row>
    <row r="610" spans="2:34" s="1457" customFormat="1" ht="35.65" customHeight="1">
      <c r="B610" s="1627" t="s">
        <v>283</v>
      </c>
      <c r="C610" s="1588" t="s">
        <v>3036</v>
      </c>
      <c r="D610" s="1588" t="s">
        <v>3037</v>
      </c>
      <c r="E610" s="1600">
        <v>8</v>
      </c>
      <c r="F610" s="1591">
        <v>270</v>
      </c>
      <c r="G610" s="1739">
        <f t="shared" si="91"/>
        <v>270</v>
      </c>
      <c r="H610" s="1591">
        <v>270</v>
      </c>
      <c r="I610" s="1591">
        <v>0</v>
      </c>
      <c r="J610" s="1591">
        <v>0</v>
      </c>
      <c r="K610" s="1591"/>
      <c r="L610" s="1602"/>
      <c r="M610" s="1607">
        <v>32225</v>
      </c>
      <c r="N610" s="1607">
        <v>39472</v>
      </c>
      <c r="O610" s="1602" t="s">
        <v>2964</v>
      </c>
      <c r="P610" s="1602"/>
      <c r="Q610" s="1602"/>
      <c r="R610" s="1739">
        <f t="shared" si="92"/>
        <v>270</v>
      </c>
      <c r="S610" s="1591">
        <v>270</v>
      </c>
      <c r="T610" s="1591">
        <v>0</v>
      </c>
      <c r="U610" s="1591">
        <v>0</v>
      </c>
      <c r="V610" s="1739">
        <f t="shared" si="93"/>
        <v>0</v>
      </c>
      <c r="W610" s="1591">
        <v>0</v>
      </c>
      <c r="X610" s="1591">
        <v>0</v>
      </c>
      <c r="Y610" s="1591">
        <v>0</v>
      </c>
      <c r="Z610" s="1602" t="s">
        <v>1757</v>
      </c>
      <c r="AA610" s="1606">
        <v>2</v>
      </c>
      <c r="AB610" s="1597"/>
      <c r="AC610" s="1597"/>
      <c r="AD610" s="1597"/>
      <c r="AE610" s="1597"/>
      <c r="AF610" s="1598"/>
      <c r="AG610" s="1576">
        <f t="shared" si="100"/>
        <v>0</v>
      </c>
      <c r="AH610" s="1576"/>
    </row>
    <row r="611" spans="2:34" s="1457" customFormat="1" ht="35.65" customHeight="1">
      <c r="B611" s="1587"/>
      <c r="C611" s="1588" t="s">
        <v>3036</v>
      </c>
      <c r="D611" s="1588" t="s">
        <v>3038</v>
      </c>
      <c r="E611" s="1600">
        <v>8</v>
      </c>
      <c r="F611" s="1591">
        <v>410</v>
      </c>
      <c r="G611" s="1739">
        <f t="shared" si="91"/>
        <v>410</v>
      </c>
      <c r="H611" s="1591">
        <v>0</v>
      </c>
      <c r="I611" s="1591">
        <v>410</v>
      </c>
      <c r="J611" s="1591">
        <v>0</v>
      </c>
      <c r="K611" s="1591"/>
      <c r="L611" s="1602"/>
      <c r="M611" s="1607">
        <v>31498</v>
      </c>
      <c r="N611" s="1607">
        <v>39472</v>
      </c>
      <c r="O611" s="1602" t="s">
        <v>3039</v>
      </c>
      <c r="P611" s="1646">
        <v>39814</v>
      </c>
      <c r="Q611" s="1602" t="s">
        <v>1375</v>
      </c>
      <c r="R611" s="1739">
        <f t="shared" si="92"/>
        <v>410</v>
      </c>
      <c r="S611" s="1591">
        <v>0</v>
      </c>
      <c r="T611" s="1591">
        <v>410</v>
      </c>
      <c r="U611" s="1591">
        <v>0</v>
      </c>
      <c r="V611" s="1739">
        <f t="shared" si="93"/>
        <v>0</v>
      </c>
      <c r="W611" s="1591">
        <v>0</v>
      </c>
      <c r="X611" s="1591">
        <v>0</v>
      </c>
      <c r="Y611" s="1591">
        <v>0</v>
      </c>
      <c r="Z611" s="1602" t="s">
        <v>1757</v>
      </c>
      <c r="AA611" s="1606">
        <v>2</v>
      </c>
      <c r="AB611" s="1597"/>
      <c r="AC611" s="1597"/>
      <c r="AD611" s="1597"/>
      <c r="AE611" s="1597"/>
      <c r="AF611" s="1598"/>
      <c r="AG611" s="1576">
        <f t="shared" si="100"/>
        <v>0</v>
      </c>
      <c r="AH611" s="1576"/>
    </row>
    <row r="612" spans="2:34" s="1457" customFormat="1" ht="35.65" customHeight="1">
      <c r="B612" s="1587"/>
      <c r="C612" s="1588" t="s">
        <v>3040</v>
      </c>
      <c r="D612" s="1588" t="s">
        <v>3041</v>
      </c>
      <c r="E612" s="1600">
        <v>8</v>
      </c>
      <c r="F612" s="1591">
        <v>100</v>
      </c>
      <c r="G612" s="1739">
        <f t="shared" si="91"/>
        <v>100</v>
      </c>
      <c r="H612" s="1591">
        <v>100</v>
      </c>
      <c r="I612" s="1591">
        <v>0</v>
      </c>
      <c r="J612" s="1591">
        <v>0</v>
      </c>
      <c r="K612" s="1591"/>
      <c r="L612" s="1602"/>
      <c r="M612" s="1607">
        <v>32225</v>
      </c>
      <c r="N612" s="1607">
        <v>39472</v>
      </c>
      <c r="O612" s="1602" t="s">
        <v>2964</v>
      </c>
      <c r="P612" s="1602"/>
      <c r="Q612" s="1602"/>
      <c r="R612" s="1739">
        <f t="shared" si="92"/>
        <v>100</v>
      </c>
      <c r="S612" s="1591">
        <v>100</v>
      </c>
      <c r="T612" s="1591">
        <v>0</v>
      </c>
      <c r="U612" s="1591">
        <v>0</v>
      </c>
      <c r="V612" s="1739">
        <f t="shared" si="93"/>
        <v>0</v>
      </c>
      <c r="W612" s="1591">
        <v>0</v>
      </c>
      <c r="X612" s="1591">
        <v>0</v>
      </c>
      <c r="Y612" s="1591">
        <v>0</v>
      </c>
      <c r="Z612" s="1602" t="s">
        <v>1757</v>
      </c>
      <c r="AA612" s="1606">
        <v>2</v>
      </c>
      <c r="AB612" s="1597"/>
      <c r="AC612" s="1597"/>
      <c r="AD612" s="1597"/>
      <c r="AE612" s="1597"/>
      <c r="AF612" s="1598"/>
      <c r="AG612" s="1576">
        <f t="shared" si="100"/>
        <v>0</v>
      </c>
      <c r="AH612" s="1576"/>
    </row>
    <row r="613" spans="2:34" s="1457" customFormat="1" ht="35.65" customHeight="1">
      <c r="B613" s="1587"/>
      <c r="C613" s="1588" t="s">
        <v>3042</v>
      </c>
      <c r="D613" s="1588" t="s">
        <v>3043</v>
      </c>
      <c r="E613" s="1600">
        <v>8</v>
      </c>
      <c r="F613" s="1591">
        <v>140</v>
      </c>
      <c r="G613" s="1739">
        <f t="shared" si="91"/>
        <v>140</v>
      </c>
      <c r="H613" s="1591">
        <v>140</v>
      </c>
      <c r="I613" s="1591">
        <v>0</v>
      </c>
      <c r="J613" s="1591">
        <v>0</v>
      </c>
      <c r="K613" s="1591"/>
      <c r="L613" s="1602"/>
      <c r="M613" s="1607">
        <v>32225</v>
      </c>
      <c r="N613" s="1607">
        <v>39472</v>
      </c>
      <c r="O613" s="1602" t="s">
        <v>2964</v>
      </c>
      <c r="P613" s="1602"/>
      <c r="Q613" s="1602"/>
      <c r="R613" s="1739">
        <f t="shared" si="92"/>
        <v>140</v>
      </c>
      <c r="S613" s="1591">
        <v>140</v>
      </c>
      <c r="T613" s="1591">
        <v>0</v>
      </c>
      <c r="U613" s="1591">
        <v>0</v>
      </c>
      <c r="V613" s="1739">
        <f t="shared" si="93"/>
        <v>0</v>
      </c>
      <c r="W613" s="1591">
        <v>0</v>
      </c>
      <c r="X613" s="1591">
        <v>0</v>
      </c>
      <c r="Y613" s="1591">
        <v>0</v>
      </c>
      <c r="Z613" s="1602" t="s">
        <v>1757</v>
      </c>
      <c r="AA613" s="1606">
        <v>2</v>
      </c>
      <c r="AB613" s="1597"/>
      <c r="AC613" s="1597"/>
      <c r="AD613" s="1597"/>
      <c r="AE613" s="1597"/>
      <c r="AF613" s="1598"/>
      <c r="AG613" s="1576">
        <f t="shared" si="100"/>
        <v>0</v>
      </c>
      <c r="AH613" s="1576"/>
    </row>
    <row r="614" spans="2:34" s="1457" customFormat="1" ht="35.65" customHeight="1">
      <c r="B614" s="1587"/>
      <c r="C614" s="1588" t="s">
        <v>3044</v>
      </c>
      <c r="D614" s="1588" t="s">
        <v>3045</v>
      </c>
      <c r="E614" s="1600">
        <v>8</v>
      </c>
      <c r="F614" s="1591">
        <v>110</v>
      </c>
      <c r="G614" s="1739">
        <f t="shared" si="91"/>
        <v>110</v>
      </c>
      <c r="H614" s="1591">
        <v>110</v>
      </c>
      <c r="I614" s="1591">
        <v>0</v>
      </c>
      <c r="J614" s="1591">
        <v>0</v>
      </c>
      <c r="K614" s="1591"/>
      <c r="L614" s="1602"/>
      <c r="M614" s="1607">
        <v>32225</v>
      </c>
      <c r="N614" s="1607">
        <v>39472</v>
      </c>
      <c r="O614" s="1602" t="s">
        <v>2964</v>
      </c>
      <c r="P614" s="1602"/>
      <c r="Q614" s="1602"/>
      <c r="R614" s="1739">
        <f t="shared" si="92"/>
        <v>110</v>
      </c>
      <c r="S614" s="1591">
        <v>110</v>
      </c>
      <c r="T614" s="1591">
        <v>0</v>
      </c>
      <c r="U614" s="1591">
        <v>0</v>
      </c>
      <c r="V614" s="1739">
        <f t="shared" si="93"/>
        <v>0</v>
      </c>
      <c r="W614" s="1591">
        <v>0</v>
      </c>
      <c r="X614" s="1591">
        <v>0</v>
      </c>
      <c r="Y614" s="1591">
        <v>0</v>
      </c>
      <c r="Z614" s="1602" t="s">
        <v>1757</v>
      </c>
      <c r="AA614" s="1606">
        <v>2</v>
      </c>
      <c r="AB614" s="1597"/>
      <c r="AC614" s="1597"/>
      <c r="AD614" s="1597"/>
      <c r="AE614" s="1597"/>
      <c r="AF614" s="1598"/>
      <c r="AG614" s="1576">
        <f t="shared" si="100"/>
        <v>0</v>
      </c>
      <c r="AH614" s="1576"/>
    </row>
    <row r="615" spans="2:34" s="1457" customFormat="1" ht="35.65" customHeight="1">
      <c r="B615" s="1587"/>
      <c r="C615" s="1588" t="s">
        <v>2175</v>
      </c>
      <c r="D615" s="1588" t="s">
        <v>3046</v>
      </c>
      <c r="E615" s="1600">
        <v>6</v>
      </c>
      <c r="F615" s="1591">
        <v>3190</v>
      </c>
      <c r="G615" s="1739">
        <f t="shared" si="91"/>
        <v>3190</v>
      </c>
      <c r="H615" s="1591">
        <v>3070</v>
      </c>
      <c r="I615" s="1591">
        <v>0</v>
      </c>
      <c r="J615" s="1591">
        <v>120</v>
      </c>
      <c r="K615" s="1591"/>
      <c r="L615" s="1602"/>
      <c r="M615" s="1607">
        <v>26967</v>
      </c>
      <c r="N615" s="1607">
        <v>28936</v>
      </c>
      <c r="O615" s="1602" t="s">
        <v>3047</v>
      </c>
      <c r="P615" s="1602"/>
      <c r="Q615" s="1602"/>
      <c r="R615" s="1739">
        <f t="shared" si="92"/>
        <v>2900</v>
      </c>
      <c r="S615" s="1591">
        <v>2780</v>
      </c>
      <c r="T615" s="1591">
        <v>0</v>
      </c>
      <c r="U615" s="1591">
        <v>120</v>
      </c>
      <c r="V615" s="1739">
        <f t="shared" si="93"/>
        <v>0</v>
      </c>
      <c r="W615" s="1591">
        <v>0</v>
      </c>
      <c r="X615" s="1591">
        <v>0</v>
      </c>
      <c r="Y615" s="1591">
        <v>0</v>
      </c>
      <c r="Z615" s="1602" t="s">
        <v>1757</v>
      </c>
      <c r="AA615" s="1606" t="s">
        <v>2155</v>
      </c>
      <c r="AB615" s="1597"/>
      <c r="AC615" s="1597"/>
      <c r="AD615" s="1597"/>
      <c r="AE615" s="1597"/>
      <c r="AF615" s="1598"/>
      <c r="AG615" s="1576" t="str">
        <f t="shared" si="100"/>
        <v/>
      </c>
      <c r="AH615" s="1576"/>
    </row>
    <row r="616" spans="2:34" s="1457" customFormat="1" ht="35.65" customHeight="1">
      <c r="B616" s="1587"/>
      <c r="C616" s="1588" t="s">
        <v>3048</v>
      </c>
      <c r="D616" s="1588" t="s">
        <v>3049</v>
      </c>
      <c r="E616" s="1600">
        <v>6</v>
      </c>
      <c r="F616" s="1591">
        <v>2280</v>
      </c>
      <c r="G616" s="1739">
        <f t="shared" si="91"/>
        <v>2280</v>
      </c>
      <c r="H616" s="1591">
        <v>2280</v>
      </c>
      <c r="I616" s="1591">
        <v>0</v>
      </c>
      <c r="J616" s="1591">
        <v>0</v>
      </c>
      <c r="K616" s="1591"/>
      <c r="L616" s="1602"/>
      <c r="M616" s="1607">
        <v>29679</v>
      </c>
      <c r="N616" s="1607">
        <v>29679</v>
      </c>
      <c r="O616" s="1602" t="s">
        <v>2985</v>
      </c>
      <c r="P616" s="1602"/>
      <c r="Q616" s="1602"/>
      <c r="R616" s="1739">
        <f t="shared" si="92"/>
        <v>2280</v>
      </c>
      <c r="S616" s="1591">
        <v>2280</v>
      </c>
      <c r="T616" s="1591">
        <v>0</v>
      </c>
      <c r="U616" s="1591">
        <v>0</v>
      </c>
      <c r="V616" s="1739">
        <f t="shared" si="93"/>
        <v>0</v>
      </c>
      <c r="W616" s="1591">
        <v>0</v>
      </c>
      <c r="X616" s="1591">
        <v>0</v>
      </c>
      <c r="Y616" s="1591">
        <v>0</v>
      </c>
      <c r="Z616" s="1602" t="s">
        <v>1757</v>
      </c>
      <c r="AA616" s="1606" t="s">
        <v>2155</v>
      </c>
      <c r="AB616" s="1597"/>
      <c r="AC616" s="1597"/>
      <c r="AD616" s="1597"/>
      <c r="AE616" s="1597"/>
      <c r="AF616" s="1598"/>
      <c r="AG616" s="1576">
        <f t="shared" si="100"/>
        <v>0</v>
      </c>
      <c r="AH616" s="1576"/>
    </row>
    <row r="617" spans="2:34" s="1457" customFormat="1" ht="35.65" customHeight="1">
      <c r="B617" s="1587"/>
      <c r="C617" s="1588" t="s">
        <v>2789</v>
      </c>
      <c r="D617" s="1588" t="s">
        <v>3050</v>
      </c>
      <c r="E617" s="1600">
        <v>4</v>
      </c>
      <c r="F617" s="1591">
        <v>1000</v>
      </c>
      <c r="G617" s="1739">
        <f t="shared" ref="G617:G618" si="101">SUM(H617:J617)</f>
        <v>1000</v>
      </c>
      <c r="H617" s="1591">
        <v>620</v>
      </c>
      <c r="I617" s="1591">
        <v>0</v>
      </c>
      <c r="J617" s="1591">
        <v>380</v>
      </c>
      <c r="K617" s="1591"/>
      <c r="L617" s="1602"/>
      <c r="M617" s="1607">
        <v>29679</v>
      </c>
      <c r="N617" s="1607">
        <v>39437</v>
      </c>
      <c r="O617" s="1602" t="s">
        <v>3051</v>
      </c>
      <c r="P617" s="1602"/>
      <c r="Q617" s="1602"/>
      <c r="R617" s="1739">
        <f t="shared" ref="R617:R618" si="102">SUM(S617:U617)</f>
        <v>300</v>
      </c>
      <c r="S617" s="1591">
        <v>300</v>
      </c>
      <c r="T617" s="1591">
        <v>0</v>
      </c>
      <c r="U617" s="1591">
        <v>0</v>
      </c>
      <c r="V617" s="1739">
        <f t="shared" ref="V617:V618" si="103">SUM(W617:Y617)</f>
        <v>20</v>
      </c>
      <c r="W617" s="1591">
        <v>20</v>
      </c>
      <c r="X617" s="1591">
        <v>0</v>
      </c>
      <c r="Y617" s="1591">
        <v>0</v>
      </c>
      <c r="Z617" s="1602" t="s">
        <v>1757</v>
      </c>
      <c r="AA617" s="1606" t="s">
        <v>2155</v>
      </c>
      <c r="AB617" s="1597"/>
      <c r="AC617" s="1597"/>
      <c r="AD617" s="1597"/>
      <c r="AE617" s="1597"/>
      <c r="AF617" s="1598"/>
      <c r="AG617" s="1576" t="str">
        <f t="shared" si="100"/>
        <v/>
      </c>
      <c r="AH617" s="1576"/>
    </row>
    <row r="618" spans="2:34" s="1457" customFormat="1" ht="35.65" customHeight="1" thickBot="1">
      <c r="B618" s="1608"/>
      <c r="C618" s="1608" t="s">
        <v>3052</v>
      </c>
      <c r="D618" s="1608" t="s">
        <v>3053</v>
      </c>
      <c r="E618" s="1609">
        <v>6</v>
      </c>
      <c r="F618" s="1610">
        <v>870</v>
      </c>
      <c r="G618" s="1674">
        <f t="shared" si="101"/>
        <v>870</v>
      </c>
      <c r="H618" s="1610">
        <v>870</v>
      </c>
      <c r="I618" s="1610">
        <v>0</v>
      </c>
      <c r="J618" s="1610">
        <v>0</v>
      </c>
      <c r="K618" s="1610"/>
      <c r="L618" s="1612"/>
      <c r="M618" s="1613">
        <v>31252</v>
      </c>
      <c r="N618" s="1613">
        <v>32225</v>
      </c>
      <c r="O618" s="1612" t="s">
        <v>3047</v>
      </c>
      <c r="P618" s="1612"/>
      <c r="Q618" s="1612"/>
      <c r="R618" s="1674">
        <f t="shared" si="102"/>
        <v>870</v>
      </c>
      <c r="S618" s="1610">
        <v>870</v>
      </c>
      <c r="T618" s="1610">
        <v>0</v>
      </c>
      <c r="U618" s="1610">
        <v>0</v>
      </c>
      <c r="V618" s="1674">
        <f t="shared" si="103"/>
        <v>0</v>
      </c>
      <c r="W618" s="1610">
        <v>0</v>
      </c>
      <c r="X618" s="1610">
        <v>0</v>
      </c>
      <c r="Y618" s="1610">
        <v>0</v>
      </c>
      <c r="Z618" s="1612" t="s">
        <v>1757</v>
      </c>
      <c r="AA618" s="1606" t="s">
        <v>2155</v>
      </c>
      <c r="AB618" s="1597"/>
      <c r="AC618" s="1597"/>
      <c r="AD618" s="1597"/>
      <c r="AE618" s="1597"/>
      <c r="AF618" s="1598"/>
      <c r="AG618" s="1576">
        <f t="shared" si="100"/>
        <v>0</v>
      </c>
      <c r="AH618" s="1576"/>
    </row>
    <row r="619" spans="2:34" s="1457" customFormat="1" ht="35.65" customHeight="1" thickTop="1" thickBot="1">
      <c r="B619" s="1666" t="s">
        <v>1208</v>
      </c>
      <c r="C619" s="1618"/>
      <c r="D619" s="1618">
        <f>COUNTA(D565:D618)</f>
        <v>54</v>
      </c>
      <c r="E619" s="1225"/>
      <c r="F619" s="1619">
        <f>SUM(F565:F618)</f>
        <v>148810</v>
      </c>
      <c r="G619" s="1619">
        <f>SUM(G565:G618)</f>
        <v>121220</v>
      </c>
      <c r="H619" s="1619">
        <f>SUM(H565:H618)</f>
        <v>52280</v>
      </c>
      <c r="I619" s="1619">
        <f>SUM(I565:I618)</f>
        <v>18060</v>
      </c>
      <c r="J619" s="1619">
        <f>SUM(J565:J618)</f>
        <v>50880</v>
      </c>
      <c r="K619" s="1619">
        <f>SUM(K565:K618)+5800</f>
        <v>11800</v>
      </c>
      <c r="L619" s="1222"/>
      <c r="M619" s="1223"/>
      <c r="N619" s="1222"/>
      <c r="O619" s="1222"/>
      <c r="P619" s="1222"/>
      <c r="Q619" s="1222"/>
      <c r="R619" s="1619">
        <f>SUM(R565:R618)</f>
        <v>84310</v>
      </c>
      <c r="S619" s="1619">
        <f t="shared" ref="S619:Y619" si="104">SUM(S565:S618)</f>
        <v>43670</v>
      </c>
      <c r="T619" s="1619">
        <f t="shared" si="104"/>
        <v>12300</v>
      </c>
      <c r="U619" s="1619">
        <f t="shared" si="104"/>
        <v>28340</v>
      </c>
      <c r="V619" s="1619">
        <f>SUM(V565:V618)</f>
        <v>18460</v>
      </c>
      <c r="W619" s="1619">
        <f t="shared" si="104"/>
        <v>4190</v>
      </c>
      <c r="X619" s="1619">
        <f t="shared" si="104"/>
        <v>4830</v>
      </c>
      <c r="Y619" s="1619">
        <f t="shared" si="104"/>
        <v>9440</v>
      </c>
      <c r="Z619" s="1222"/>
      <c r="AA619" s="1806"/>
      <c r="AB619" s="1597"/>
      <c r="AC619" s="1597"/>
      <c r="AD619" s="1597"/>
      <c r="AE619" s="1597"/>
      <c r="AF619" s="1598"/>
      <c r="AG619" s="1576" t="str">
        <f t="shared" si="100"/>
        <v/>
      </c>
      <c r="AH619" s="1576"/>
    </row>
    <row r="620" spans="2:34" s="1457" customFormat="1" ht="35.65" customHeight="1" thickTop="1" thickBot="1">
      <c r="B620" s="1817" t="s">
        <v>263</v>
      </c>
      <c r="C620" s="1223" t="s">
        <v>3054</v>
      </c>
      <c r="D620" s="1676">
        <f>SUM(D564,D619)</f>
        <v>130</v>
      </c>
      <c r="E620" s="1226"/>
      <c r="F620" s="1639">
        <f t="shared" ref="F620:K620" si="105">SUM(F564,F619)</f>
        <v>282140</v>
      </c>
      <c r="G620" s="1639">
        <f t="shared" si="105"/>
        <v>232360</v>
      </c>
      <c r="H620" s="1639">
        <f t="shared" si="105"/>
        <v>112270</v>
      </c>
      <c r="I620" s="1639">
        <f t="shared" si="105"/>
        <v>38860</v>
      </c>
      <c r="J620" s="1639">
        <f t="shared" si="105"/>
        <v>81230</v>
      </c>
      <c r="K620" s="1639">
        <f t="shared" si="105"/>
        <v>23000</v>
      </c>
      <c r="L620" s="1676"/>
      <c r="M620" s="1676"/>
      <c r="N620" s="1676"/>
      <c r="O620" s="1676"/>
      <c r="P620" s="1676"/>
      <c r="Q620" s="1676"/>
      <c r="R620" s="1639">
        <f t="shared" ref="R620:Y620" si="106">SUM(R564,R619)</f>
        <v>174720</v>
      </c>
      <c r="S620" s="1639">
        <f t="shared" si="106"/>
        <v>98330</v>
      </c>
      <c r="T620" s="1639">
        <f t="shared" si="106"/>
        <v>30860</v>
      </c>
      <c r="U620" s="1639">
        <f t="shared" si="106"/>
        <v>45530</v>
      </c>
      <c r="V620" s="1639">
        <f t="shared" si="106"/>
        <v>18600</v>
      </c>
      <c r="W620" s="1639">
        <f t="shared" si="106"/>
        <v>4320</v>
      </c>
      <c r="X620" s="1639">
        <f t="shared" si="106"/>
        <v>4830</v>
      </c>
      <c r="Y620" s="1639">
        <f t="shared" si="106"/>
        <v>9450</v>
      </c>
      <c r="Z620" s="1223"/>
      <c r="AA620" s="1806"/>
      <c r="AB620" s="1597"/>
      <c r="AC620" s="1597"/>
      <c r="AD620" s="1597"/>
      <c r="AE620" s="1597"/>
      <c r="AF620" s="1598"/>
      <c r="AG620" s="1576" t="str">
        <f t="shared" si="100"/>
        <v/>
      </c>
      <c r="AH620" s="1576"/>
    </row>
    <row r="621" spans="2:34" s="1457" customFormat="1" ht="35.5" customHeight="1" thickTop="1">
      <c r="B621" s="1768"/>
      <c r="C621" s="1625"/>
      <c r="D621" s="1776"/>
      <c r="E621" s="1624"/>
      <c r="F621" s="1677"/>
      <c r="G621" s="1776"/>
      <c r="H621" s="1776"/>
      <c r="I621" s="1776"/>
      <c r="J621" s="1776"/>
      <c r="K621" s="1776"/>
      <c r="L621" s="1776"/>
      <c r="M621" s="1776"/>
      <c r="N621" s="1776"/>
      <c r="O621" s="1776"/>
      <c r="P621" s="1776"/>
      <c r="Q621" s="1776"/>
      <c r="R621" s="1776"/>
      <c r="S621" s="1776"/>
      <c r="T621" s="1776"/>
      <c r="U621" s="1776"/>
      <c r="V621" s="1776"/>
      <c r="W621" s="1776"/>
      <c r="X621" s="1776"/>
      <c r="Y621" s="1776"/>
      <c r="Z621" s="1625"/>
      <c r="AA621" s="1807"/>
      <c r="AB621" s="1597"/>
      <c r="AC621" s="1597"/>
      <c r="AD621" s="1597"/>
      <c r="AE621" s="1597"/>
      <c r="AF621" s="1598"/>
      <c r="AG621" s="1576"/>
      <c r="AH621" s="1576"/>
    </row>
    <row r="622" spans="2:34" s="1457" customFormat="1" ht="35.5" customHeight="1">
      <c r="B622" s="1744" t="s">
        <v>1243</v>
      </c>
      <c r="C622" s="1652" t="s">
        <v>3055</v>
      </c>
      <c r="D622" s="1652" t="s">
        <v>1933</v>
      </c>
      <c r="E622" s="1818">
        <v>33</v>
      </c>
      <c r="F622" s="1819">
        <v>12630</v>
      </c>
      <c r="G622" s="1739">
        <f t="shared" ref="G622:G666" si="107">SUM(H622:J622)</f>
        <v>12630</v>
      </c>
      <c r="H622" s="1819">
        <v>0</v>
      </c>
      <c r="I622" s="1819">
        <v>0</v>
      </c>
      <c r="J622" s="1819">
        <v>12630</v>
      </c>
      <c r="K622" s="1819"/>
      <c r="L622" s="1658"/>
      <c r="M622" s="1656">
        <v>33505</v>
      </c>
      <c r="N622" s="1657">
        <v>36137</v>
      </c>
      <c r="O622" s="1658" t="s">
        <v>3056</v>
      </c>
      <c r="P622" s="1657">
        <v>38653</v>
      </c>
      <c r="Q622" s="1658" t="s">
        <v>3057</v>
      </c>
      <c r="R622" s="1739">
        <f t="shared" ref="R622:R666" si="108">SUM(S622:U622)</f>
        <v>12630</v>
      </c>
      <c r="S622" s="1819">
        <v>0</v>
      </c>
      <c r="T622" s="1819">
        <v>0</v>
      </c>
      <c r="U622" s="1819">
        <v>12630</v>
      </c>
      <c r="V622" s="1739">
        <f t="shared" ref="V622:V666" si="109">SUM(W622:Y622)</f>
        <v>0</v>
      </c>
      <c r="W622" s="1819">
        <v>0</v>
      </c>
      <c r="X622" s="1819">
        <v>0</v>
      </c>
      <c r="Y622" s="1819">
        <v>0</v>
      </c>
      <c r="Z622" s="1658" t="s">
        <v>1761</v>
      </c>
      <c r="AA622" s="1820" t="s">
        <v>3058</v>
      </c>
      <c r="AB622" s="1597"/>
      <c r="AC622" s="1597"/>
      <c r="AD622" s="1597"/>
      <c r="AE622" s="1597"/>
      <c r="AF622" s="1598"/>
      <c r="AG622" s="1576">
        <f t="shared" si="100"/>
        <v>0</v>
      </c>
    </row>
    <row r="623" spans="2:34" s="1457" customFormat="1" ht="35.5" customHeight="1">
      <c r="B623" s="1660"/>
      <c r="C623" s="1583" t="s">
        <v>3059</v>
      </c>
      <c r="D623" s="1583" t="s">
        <v>3060</v>
      </c>
      <c r="E623" s="1821">
        <v>16</v>
      </c>
      <c r="F623" s="1822">
        <v>4350</v>
      </c>
      <c r="G623" s="1739">
        <f t="shared" si="107"/>
        <v>4350</v>
      </c>
      <c r="H623" s="1822">
        <v>4350</v>
      </c>
      <c r="I623" s="1822">
        <v>0</v>
      </c>
      <c r="J623" s="1822">
        <v>0</v>
      </c>
      <c r="K623" s="1822"/>
      <c r="L623" s="1383"/>
      <c r="M623" s="1823">
        <v>19456</v>
      </c>
      <c r="N623" s="1783">
        <v>38443</v>
      </c>
      <c r="O623" s="1658" t="s">
        <v>3061</v>
      </c>
      <c r="P623" s="1783">
        <v>38653</v>
      </c>
      <c r="Q623" s="1658" t="s">
        <v>3057</v>
      </c>
      <c r="R623" s="1739">
        <f t="shared" si="108"/>
        <v>0</v>
      </c>
      <c r="S623" s="1822">
        <v>0</v>
      </c>
      <c r="T623" s="1822">
        <v>0</v>
      </c>
      <c r="U623" s="1822">
        <v>0</v>
      </c>
      <c r="V623" s="1739">
        <f t="shared" si="109"/>
        <v>4350</v>
      </c>
      <c r="W623" s="1822">
        <v>4350</v>
      </c>
      <c r="X623" s="1822">
        <v>0</v>
      </c>
      <c r="Y623" s="1822">
        <v>0</v>
      </c>
      <c r="Z623" s="1383" t="s">
        <v>1791</v>
      </c>
      <c r="AA623" s="1824">
        <v>2</v>
      </c>
      <c r="AB623" s="1597"/>
      <c r="AC623" s="1597"/>
      <c r="AD623" s="1597"/>
      <c r="AE623" s="1597"/>
      <c r="AF623" s="1598"/>
      <c r="AG623" s="1576" t="str">
        <f t="shared" si="100"/>
        <v/>
      </c>
    </row>
    <row r="624" spans="2:34" s="1457" customFormat="1" ht="35.5" customHeight="1">
      <c r="B624" s="1660"/>
      <c r="C624" s="1583" t="s">
        <v>1939</v>
      </c>
      <c r="D624" s="1583" t="s">
        <v>3062</v>
      </c>
      <c r="E624" s="1821">
        <v>16</v>
      </c>
      <c r="F624" s="1822">
        <v>2850</v>
      </c>
      <c r="G624" s="1739">
        <f t="shared" si="107"/>
        <v>2850</v>
      </c>
      <c r="H624" s="1822">
        <v>0</v>
      </c>
      <c r="I624" s="1822">
        <v>100</v>
      </c>
      <c r="J624" s="1822">
        <v>2750</v>
      </c>
      <c r="K624" s="1822"/>
      <c r="L624" s="1383"/>
      <c r="M624" s="1823">
        <v>23938</v>
      </c>
      <c r="N624" s="1783">
        <v>38443</v>
      </c>
      <c r="O624" s="1658" t="s">
        <v>3061</v>
      </c>
      <c r="P624" s="1783">
        <v>38653</v>
      </c>
      <c r="Q624" s="1383" t="s">
        <v>3063</v>
      </c>
      <c r="R624" s="1739">
        <f t="shared" si="108"/>
        <v>910</v>
      </c>
      <c r="S624" s="1822">
        <v>0</v>
      </c>
      <c r="T624" s="1822">
        <v>100</v>
      </c>
      <c r="U624" s="1822">
        <v>810</v>
      </c>
      <c r="V624" s="1739">
        <f t="shared" si="109"/>
        <v>0</v>
      </c>
      <c r="W624" s="1822">
        <v>0</v>
      </c>
      <c r="X624" s="1822">
        <v>0</v>
      </c>
      <c r="Y624" s="1822">
        <v>0</v>
      </c>
      <c r="Z624" s="1383" t="s">
        <v>1757</v>
      </c>
      <c r="AA624" s="1824">
        <v>2</v>
      </c>
      <c r="AB624" s="1597"/>
      <c r="AC624" s="1597"/>
      <c r="AD624" s="1597"/>
      <c r="AE624" s="1597"/>
      <c r="AF624" s="1598"/>
      <c r="AG624" s="1576" t="str">
        <f t="shared" si="100"/>
        <v/>
      </c>
    </row>
    <row r="625" spans="2:33" s="1457" customFormat="1" ht="35.5" customHeight="1">
      <c r="B625" s="1660"/>
      <c r="C625" s="1583" t="s">
        <v>1943</v>
      </c>
      <c r="D625" s="1583" t="s">
        <v>3064</v>
      </c>
      <c r="E625" s="1821">
        <v>16</v>
      </c>
      <c r="F625" s="1822">
        <v>2800</v>
      </c>
      <c r="G625" s="1739">
        <f t="shared" si="107"/>
        <v>2800</v>
      </c>
      <c r="H625" s="1822">
        <v>2800</v>
      </c>
      <c r="I625" s="1822">
        <v>0</v>
      </c>
      <c r="J625" s="1822">
        <v>0</v>
      </c>
      <c r="K625" s="1822"/>
      <c r="L625" s="1383"/>
      <c r="M625" s="1823">
        <v>19456</v>
      </c>
      <c r="N625" s="1783">
        <v>38540</v>
      </c>
      <c r="O625" s="1658" t="s">
        <v>3065</v>
      </c>
      <c r="P625" s="1783">
        <v>38653</v>
      </c>
      <c r="Q625" s="1383" t="s">
        <v>3063</v>
      </c>
      <c r="R625" s="1739">
        <f t="shared" si="108"/>
        <v>2800</v>
      </c>
      <c r="S625" s="1822">
        <v>2800</v>
      </c>
      <c r="T625" s="1822">
        <v>0</v>
      </c>
      <c r="U625" s="1822">
        <v>0</v>
      </c>
      <c r="V625" s="1739">
        <f t="shared" si="109"/>
        <v>0</v>
      </c>
      <c r="W625" s="1822">
        <v>0</v>
      </c>
      <c r="X625" s="1822">
        <v>0</v>
      </c>
      <c r="Y625" s="1822">
        <v>0</v>
      </c>
      <c r="Z625" s="1383" t="s">
        <v>1757</v>
      </c>
      <c r="AA625" s="1824">
        <v>2</v>
      </c>
      <c r="AB625" s="1597"/>
      <c r="AC625" s="1597"/>
      <c r="AD625" s="1597"/>
      <c r="AE625" s="1597"/>
      <c r="AF625" s="1598"/>
      <c r="AG625" s="1576">
        <f t="shared" si="100"/>
        <v>0</v>
      </c>
    </row>
    <row r="626" spans="2:33" s="1457" customFormat="1" ht="35.5" customHeight="1">
      <c r="B626" s="1660"/>
      <c r="C626" s="1583" t="s">
        <v>1945</v>
      </c>
      <c r="D626" s="1583" t="s">
        <v>3066</v>
      </c>
      <c r="E626" s="1821">
        <v>16</v>
      </c>
      <c r="F626" s="1822">
        <v>2280</v>
      </c>
      <c r="G626" s="1739">
        <f t="shared" si="107"/>
        <v>2280</v>
      </c>
      <c r="H626" s="1822">
        <v>1850</v>
      </c>
      <c r="I626" s="1822">
        <v>430</v>
      </c>
      <c r="J626" s="1822">
        <v>0</v>
      </c>
      <c r="K626" s="1822"/>
      <c r="L626" s="1383"/>
      <c r="M626" s="1823">
        <v>19456</v>
      </c>
      <c r="N626" s="1783">
        <v>38443</v>
      </c>
      <c r="O626" s="1658" t="s">
        <v>3061</v>
      </c>
      <c r="P626" s="1783">
        <v>38653</v>
      </c>
      <c r="Q626" s="1658" t="s">
        <v>3057</v>
      </c>
      <c r="R626" s="1739">
        <f t="shared" si="108"/>
        <v>2280</v>
      </c>
      <c r="S626" s="1822">
        <v>1850</v>
      </c>
      <c r="T626" s="1822">
        <v>430</v>
      </c>
      <c r="U626" s="1822">
        <v>0</v>
      </c>
      <c r="V626" s="1739">
        <f t="shared" si="109"/>
        <v>0</v>
      </c>
      <c r="W626" s="1822">
        <v>0</v>
      </c>
      <c r="X626" s="1822">
        <v>0</v>
      </c>
      <c r="Y626" s="1822">
        <v>0</v>
      </c>
      <c r="Z626" s="1383" t="s">
        <v>1791</v>
      </c>
      <c r="AA626" s="1824">
        <v>2</v>
      </c>
      <c r="AB626" s="1597"/>
      <c r="AC626" s="1597"/>
      <c r="AD626" s="1597"/>
      <c r="AE626" s="1597"/>
      <c r="AF626" s="1598"/>
      <c r="AG626" s="1576">
        <f t="shared" si="100"/>
        <v>0</v>
      </c>
    </row>
    <row r="627" spans="2:33" s="1457" customFormat="1" ht="35.5" customHeight="1">
      <c r="B627" s="1660"/>
      <c r="C627" s="1583" t="s">
        <v>3067</v>
      </c>
      <c r="D627" s="1583" t="s">
        <v>3068</v>
      </c>
      <c r="E627" s="1821">
        <v>12</v>
      </c>
      <c r="F627" s="1822">
        <v>860</v>
      </c>
      <c r="G627" s="1739">
        <f t="shared" si="107"/>
        <v>860</v>
      </c>
      <c r="H627" s="1822">
        <v>860</v>
      </c>
      <c r="I627" s="1822">
        <v>0</v>
      </c>
      <c r="J627" s="1822">
        <v>0</v>
      </c>
      <c r="K627" s="1822">
        <v>2100</v>
      </c>
      <c r="L627" s="1663" t="s">
        <v>3069</v>
      </c>
      <c r="M627" s="1823">
        <v>23284</v>
      </c>
      <c r="N627" s="1783">
        <v>38443</v>
      </c>
      <c r="O627" s="1658" t="s">
        <v>3061</v>
      </c>
      <c r="P627" s="1783">
        <v>38653</v>
      </c>
      <c r="Q627" s="1658" t="s">
        <v>3057</v>
      </c>
      <c r="R627" s="1739">
        <f t="shared" si="108"/>
        <v>860</v>
      </c>
      <c r="S627" s="1822">
        <v>860</v>
      </c>
      <c r="T627" s="1822">
        <v>0</v>
      </c>
      <c r="U627" s="1822">
        <v>0</v>
      </c>
      <c r="V627" s="1739">
        <f t="shared" si="109"/>
        <v>0</v>
      </c>
      <c r="W627" s="1822">
        <v>0</v>
      </c>
      <c r="X627" s="1822">
        <v>0</v>
      </c>
      <c r="Y627" s="1822">
        <v>0</v>
      </c>
      <c r="Z627" s="1383" t="s">
        <v>1791</v>
      </c>
      <c r="AA627" s="1824">
        <v>2</v>
      </c>
      <c r="AB627" s="1597"/>
      <c r="AC627" s="1597"/>
      <c r="AD627" s="1597"/>
      <c r="AE627" s="1597"/>
      <c r="AF627" s="1598"/>
      <c r="AG627" s="1576">
        <f t="shared" si="100"/>
        <v>0</v>
      </c>
    </row>
    <row r="628" spans="2:33" s="1457" customFormat="1" ht="35.5" customHeight="1">
      <c r="B628" s="1660"/>
      <c r="C628" s="1583" t="s">
        <v>1950</v>
      </c>
      <c r="D628" s="1583" t="s">
        <v>3070</v>
      </c>
      <c r="E628" s="1821">
        <v>16</v>
      </c>
      <c r="F628" s="1822">
        <v>1610</v>
      </c>
      <c r="G628" s="1739">
        <f t="shared" si="107"/>
        <v>1610</v>
      </c>
      <c r="H628" s="1822">
        <v>1610</v>
      </c>
      <c r="I628" s="1822">
        <v>0</v>
      </c>
      <c r="J628" s="1822">
        <v>0</v>
      </c>
      <c r="K628" s="1822"/>
      <c r="L628" s="1383"/>
      <c r="M628" s="1823">
        <v>19456</v>
      </c>
      <c r="N628" s="1783">
        <v>38443</v>
      </c>
      <c r="O628" s="1658" t="s">
        <v>3061</v>
      </c>
      <c r="P628" s="1783">
        <v>38653</v>
      </c>
      <c r="Q628" s="1383" t="s">
        <v>3063</v>
      </c>
      <c r="R628" s="1739">
        <f t="shared" si="108"/>
        <v>830</v>
      </c>
      <c r="S628" s="1822">
        <v>830</v>
      </c>
      <c r="T628" s="1822">
        <v>0</v>
      </c>
      <c r="U628" s="1822">
        <v>0</v>
      </c>
      <c r="V628" s="1739">
        <f t="shared" si="109"/>
        <v>0</v>
      </c>
      <c r="W628" s="1822">
        <v>0</v>
      </c>
      <c r="X628" s="1822">
        <v>0</v>
      </c>
      <c r="Y628" s="1822">
        <v>0</v>
      </c>
      <c r="Z628" s="1383" t="s">
        <v>1757</v>
      </c>
      <c r="AA628" s="1824">
        <v>2</v>
      </c>
      <c r="AB628" s="1597"/>
      <c r="AC628" s="1597"/>
      <c r="AD628" s="1597"/>
      <c r="AE628" s="1597"/>
      <c r="AF628" s="1598"/>
      <c r="AG628" s="1576" t="str">
        <f t="shared" si="100"/>
        <v/>
      </c>
    </row>
    <row r="629" spans="2:33" s="1825" customFormat="1" ht="35.5" customHeight="1">
      <c r="B629" s="1660"/>
      <c r="C629" s="1583" t="s">
        <v>1923</v>
      </c>
      <c r="D629" s="1583" t="s">
        <v>3071</v>
      </c>
      <c r="E629" s="1821">
        <v>16</v>
      </c>
      <c r="F629" s="1822">
        <v>840</v>
      </c>
      <c r="G629" s="1739">
        <f t="shared" si="107"/>
        <v>840</v>
      </c>
      <c r="H629" s="1822">
        <v>840</v>
      </c>
      <c r="I629" s="1822">
        <v>0</v>
      </c>
      <c r="J629" s="1822">
        <v>0</v>
      </c>
      <c r="K629" s="1822">
        <v>8040</v>
      </c>
      <c r="L629" s="1383" t="s">
        <v>3072</v>
      </c>
      <c r="M629" s="1823">
        <v>19456</v>
      </c>
      <c r="N629" s="1783">
        <v>38443</v>
      </c>
      <c r="O629" s="1658" t="s">
        <v>3061</v>
      </c>
      <c r="P629" s="1783">
        <v>38653</v>
      </c>
      <c r="Q629" s="1658" t="s">
        <v>3057</v>
      </c>
      <c r="R629" s="1739">
        <f t="shared" si="108"/>
        <v>840</v>
      </c>
      <c r="S629" s="1822">
        <v>840</v>
      </c>
      <c r="T629" s="1822">
        <v>0</v>
      </c>
      <c r="U629" s="1822">
        <v>0</v>
      </c>
      <c r="V629" s="1739">
        <f t="shared" si="109"/>
        <v>0</v>
      </c>
      <c r="W629" s="1822">
        <v>0</v>
      </c>
      <c r="X629" s="1822">
        <v>0</v>
      </c>
      <c r="Y629" s="1822">
        <v>0</v>
      </c>
      <c r="Z629" s="1383" t="s">
        <v>1791</v>
      </c>
      <c r="AA629" s="1824">
        <v>2</v>
      </c>
      <c r="AB629" s="1597"/>
      <c r="AC629" s="1597"/>
      <c r="AD629" s="1597"/>
      <c r="AE629" s="1597"/>
      <c r="AF629" s="1598"/>
      <c r="AG629" s="1576">
        <f t="shared" si="100"/>
        <v>0</v>
      </c>
    </row>
    <row r="630" spans="2:33" s="1825" customFormat="1" ht="35.5" customHeight="1">
      <c r="B630" s="1660"/>
      <c r="C630" s="1583" t="s">
        <v>1925</v>
      </c>
      <c r="D630" s="1583" t="s">
        <v>3073</v>
      </c>
      <c r="E630" s="1821">
        <v>20</v>
      </c>
      <c r="F630" s="1822">
        <v>9140</v>
      </c>
      <c r="G630" s="1739">
        <f t="shared" si="107"/>
        <v>9140</v>
      </c>
      <c r="H630" s="1822">
        <v>1100</v>
      </c>
      <c r="I630" s="1822">
        <v>1310</v>
      </c>
      <c r="J630" s="1822">
        <v>6730</v>
      </c>
      <c r="K630" s="1822"/>
      <c r="L630" s="1383"/>
      <c r="M630" s="1823">
        <v>26023</v>
      </c>
      <c r="N630" s="1783">
        <v>38443</v>
      </c>
      <c r="O630" s="1658" t="s">
        <v>3061</v>
      </c>
      <c r="P630" s="1783">
        <v>38653</v>
      </c>
      <c r="Q630" s="1658" t="s">
        <v>3057</v>
      </c>
      <c r="R630" s="1739">
        <f t="shared" si="108"/>
        <v>0</v>
      </c>
      <c r="S630" s="1822">
        <v>0</v>
      </c>
      <c r="T630" s="1822">
        <v>0</v>
      </c>
      <c r="U630" s="1822">
        <v>0</v>
      </c>
      <c r="V630" s="1739">
        <f t="shared" si="109"/>
        <v>9140</v>
      </c>
      <c r="W630" s="1822">
        <v>1100</v>
      </c>
      <c r="X630" s="1822">
        <v>1310</v>
      </c>
      <c r="Y630" s="1822">
        <v>6730</v>
      </c>
      <c r="Z630" s="1383" t="s">
        <v>1761</v>
      </c>
      <c r="AA630" s="1824">
        <v>4</v>
      </c>
      <c r="AB630" s="1597"/>
      <c r="AC630" s="1597"/>
      <c r="AD630" s="1597"/>
      <c r="AE630" s="1597"/>
      <c r="AF630" s="1598"/>
      <c r="AG630" s="1576" t="str">
        <f t="shared" si="100"/>
        <v/>
      </c>
    </row>
    <row r="631" spans="2:33" s="1457" customFormat="1" ht="35.5" customHeight="1">
      <c r="B631" s="1660"/>
      <c r="C631" s="1583" t="s">
        <v>2962</v>
      </c>
      <c r="D631" s="1583" t="s">
        <v>3074</v>
      </c>
      <c r="E631" s="1821">
        <v>12</v>
      </c>
      <c r="F631" s="1822">
        <v>2180</v>
      </c>
      <c r="G631" s="1739">
        <f t="shared" si="107"/>
        <v>2180</v>
      </c>
      <c r="H631" s="1822">
        <v>2110</v>
      </c>
      <c r="I631" s="1822">
        <v>70</v>
      </c>
      <c r="J631" s="1822">
        <v>0</v>
      </c>
      <c r="K631" s="1822"/>
      <c r="L631" s="1383"/>
      <c r="M631" s="1823">
        <v>22101</v>
      </c>
      <c r="N631" s="1783">
        <v>38443</v>
      </c>
      <c r="O631" s="1658" t="s">
        <v>3061</v>
      </c>
      <c r="P631" s="1783">
        <v>38653</v>
      </c>
      <c r="Q631" s="1658" t="s">
        <v>3057</v>
      </c>
      <c r="R631" s="1739">
        <f t="shared" si="108"/>
        <v>2180</v>
      </c>
      <c r="S631" s="1822">
        <v>2110</v>
      </c>
      <c r="T631" s="1822">
        <v>70</v>
      </c>
      <c r="U631" s="1822">
        <v>0</v>
      </c>
      <c r="V631" s="1739">
        <f t="shared" si="109"/>
        <v>0</v>
      </c>
      <c r="W631" s="1822">
        <v>0</v>
      </c>
      <c r="X631" s="1822">
        <v>0</v>
      </c>
      <c r="Y631" s="1822">
        <v>0</v>
      </c>
      <c r="Z631" s="1383" t="s">
        <v>1791</v>
      </c>
      <c r="AA631" s="1824">
        <v>2</v>
      </c>
      <c r="AB631" s="1597"/>
      <c r="AC631" s="1597"/>
      <c r="AD631" s="1597"/>
      <c r="AE631" s="1597"/>
      <c r="AF631" s="1598"/>
      <c r="AG631" s="1576">
        <f t="shared" si="100"/>
        <v>0</v>
      </c>
    </row>
    <row r="632" spans="2:33" s="1457" customFormat="1" ht="35.5" customHeight="1">
      <c r="B632" s="1660"/>
      <c r="C632" s="1583" t="s">
        <v>3075</v>
      </c>
      <c r="D632" s="1583" t="s">
        <v>3076</v>
      </c>
      <c r="E632" s="1821">
        <v>12</v>
      </c>
      <c r="F632" s="1822">
        <v>4940</v>
      </c>
      <c r="G632" s="1739">
        <f t="shared" si="107"/>
        <v>4940</v>
      </c>
      <c r="H632" s="1822">
        <v>2450</v>
      </c>
      <c r="I632" s="1822">
        <v>500</v>
      </c>
      <c r="J632" s="1822">
        <v>1990</v>
      </c>
      <c r="K632" s="1822"/>
      <c r="L632" s="1663"/>
      <c r="M632" s="1823">
        <v>23284</v>
      </c>
      <c r="N632" s="1783">
        <v>38443</v>
      </c>
      <c r="O632" s="1658" t="s">
        <v>3061</v>
      </c>
      <c r="P632" s="1783">
        <v>38653</v>
      </c>
      <c r="Q632" s="1658" t="s">
        <v>3057</v>
      </c>
      <c r="R632" s="1739">
        <f t="shared" si="108"/>
        <v>2370</v>
      </c>
      <c r="S632" s="1822">
        <v>1970</v>
      </c>
      <c r="T632" s="1822">
        <v>0</v>
      </c>
      <c r="U632" s="1822">
        <v>400</v>
      </c>
      <c r="V632" s="1739">
        <f t="shared" si="109"/>
        <v>610</v>
      </c>
      <c r="W632" s="1822">
        <v>0</v>
      </c>
      <c r="X632" s="1822">
        <v>500</v>
      </c>
      <c r="Y632" s="1822">
        <v>110</v>
      </c>
      <c r="Z632" s="1383" t="s">
        <v>1791</v>
      </c>
      <c r="AA632" s="1824">
        <v>2</v>
      </c>
      <c r="AB632" s="1597"/>
      <c r="AC632" s="1597"/>
      <c r="AD632" s="1597"/>
      <c r="AE632" s="1597"/>
      <c r="AF632" s="1598"/>
      <c r="AG632" s="1576" t="str">
        <f t="shared" si="100"/>
        <v/>
      </c>
    </row>
    <row r="633" spans="2:33" s="1457" customFormat="1" ht="35.5" customHeight="1">
      <c r="B633" s="1660"/>
      <c r="C633" s="1583" t="s">
        <v>3077</v>
      </c>
      <c r="D633" s="1583" t="s">
        <v>3078</v>
      </c>
      <c r="E633" s="1821">
        <v>16</v>
      </c>
      <c r="F633" s="1822">
        <v>4890</v>
      </c>
      <c r="G633" s="1739">
        <f t="shared" si="107"/>
        <v>4890</v>
      </c>
      <c r="H633" s="1822">
        <v>980</v>
      </c>
      <c r="I633" s="1822">
        <v>420</v>
      </c>
      <c r="J633" s="1822">
        <v>3490</v>
      </c>
      <c r="K633" s="1822"/>
      <c r="L633" s="1663"/>
      <c r="M633" s="1823">
        <v>23284</v>
      </c>
      <c r="N633" s="1783">
        <v>41712</v>
      </c>
      <c r="O633" s="1658" t="s">
        <v>2975</v>
      </c>
      <c r="P633" s="1783">
        <v>41712</v>
      </c>
      <c r="Q633" s="1658" t="s">
        <v>2975</v>
      </c>
      <c r="R633" s="1739">
        <f t="shared" si="108"/>
        <v>2710</v>
      </c>
      <c r="S633" s="1822">
        <v>980</v>
      </c>
      <c r="T633" s="1822">
        <v>0</v>
      </c>
      <c r="U633" s="1822">
        <v>1730</v>
      </c>
      <c r="V633" s="1739">
        <f t="shared" si="109"/>
        <v>1610</v>
      </c>
      <c r="W633" s="1822">
        <v>0</v>
      </c>
      <c r="X633" s="1822">
        <v>420</v>
      </c>
      <c r="Y633" s="1822">
        <v>1190</v>
      </c>
      <c r="Z633" s="1383" t="s">
        <v>1757</v>
      </c>
      <c r="AA633" s="1824">
        <v>2</v>
      </c>
      <c r="AB633" s="1597"/>
      <c r="AC633" s="1597"/>
      <c r="AD633" s="1597"/>
      <c r="AE633" s="1597"/>
      <c r="AF633" s="1598"/>
      <c r="AG633" s="1576" t="str">
        <f t="shared" si="100"/>
        <v/>
      </c>
    </row>
    <row r="634" spans="2:33" s="1457" customFormat="1" ht="35.5" customHeight="1">
      <c r="B634" s="1243"/>
      <c r="C634" s="1583" t="s">
        <v>1833</v>
      </c>
      <c r="D634" s="1583" t="s">
        <v>3079</v>
      </c>
      <c r="E634" s="1821">
        <v>12</v>
      </c>
      <c r="F634" s="1822">
        <v>3250</v>
      </c>
      <c r="G634" s="1739">
        <f t="shared" si="107"/>
        <v>3250</v>
      </c>
      <c r="H634" s="1822">
        <v>0</v>
      </c>
      <c r="I634" s="1822">
        <v>0</v>
      </c>
      <c r="J634" s="1822">
        <v>3250</v>
      </c>
      <c r="K634" s="1822"/>
      <c r="L634" s="1383"/>
      <c r="M634" s="1823">
        <v>23938</v>
      </c>
      <c r="N634" s="1783">
        <v>38443</v>
      </c>
      <c r="O634" s="1658" t="s">
        <v>3080</v>
      </c>
      <c r="P634" s="1783">
        <v>38653</v>
      </c>
      <c r="Q634" s="1658" t="s">
        <v>3057</v>
      </c>
      <c r="R634" s="1739">
        <f t="shared" si="108"/>
        <v>570</v>
      </c>
      <c r="S634" s="1822">
        <v>0</v>
      </c>
      <c r="T634" s="1822">
        <v>0</v>
      </c>
      <c r="U634" s="1822">
        <v>570</v>
      </c>
      <c r="V634" s="1739">
        <f t="shared" si="109"/>
        <v>0</v>
      </c>
      <c r="W634" s="1822">
        <v>0</v>
      </c>
      <c r="X634" s="1822">
        <v>0</v>
      </c>
      <c r="Y634" s="1822">
        <v>0</v>
      </c>
      <c r="Z634" s="1383" t="s">
        <v>1791</v>
      </c>
      <c r="AA634" s="1824">
        <v>2</v>
      </c>
      <c r="AB634" s="1597"/>
      <c r="AC634" s="1597"/>
      <c r="AD634" s="1597"/>
      <c r="AE634" s="1597"/>
      <c r="AF634" s="1598"/>
      <c r="AG634" s="1576" t="str">
        <f t="shared" si="100"/>
        <v/>
      </c>
    </row>
    <row r="635" spans="2:33" s="1457" customFormat="1" ht="35.5" customHeight="1">
      <c r="B635" s="1243"/>
      <c r="C635" s="1583" t="s">
        <v>1956</v>
      </c>
      <c r="D635" s="1652" t="s">
        <v>3081</v>
      </c>
      <c r="E635" s="1818">
        <v>12</v>
      </c>
      <c r="F635" s="1819">
        <v>2080</v>
      </c>
      <c r="G635" s="1739">
        <f t="shared" si="107"/>
        <v>2080</v>
      </c>
      <c r="H635" s="1819">
        <v>2080</v>
      </c>
      <c r="I635" s="1819">
        <v>0</v>
      </c>
      <c r="J635" s="1819">
        <v>0</v>
      </c>
      <c r="K635" s="1819"/>
      <c r="L635" s="1658"/>
      <c r="M635" s="1791">
        <v>19456</v>
      </c>
      <c r="N635" s="1783">
        <v>38443</v>
      </c>
      <c r="O635" s="1658" t="s">
        <v>3061</v>
      </c>
      <c r="P635" s="1783">
        <v>38653</v>
      </c>
      <c r="Q635" s="1658" t="s">
        <v>3057</v>
      </c>
      <c r="R635" s="1739">
        <f t="shared" si="108"/>
        <v>1080</v>
      </c>
      <c r="S635" s="1819">
        <v>1080</v>
      </c>
      <c r="T635" s="1819">
        <v>0</v>
      </c>
      <c r="U635" s="1819">
        <v>0</v>
      </c>
      <c r="V635" s="1739">
        <f t="shared" si="109"/>
        <v>1000</v>
      </c>
      <c r="W635" s="1819">
        <v>1000</v>
      </c>
      <c r="X635" s="1819">
        <v>0</v>
      </c>
      <c r="Y635" s="1819">
        <v>0</v>
      </c>
      <c r="Z635" s="1658" t="s">
        <v>1791</v>
      </c>
      <c r="AA635" s="1824">
        <v>2</v>
      </c>
      <c r="AB635" s="1597"/>
      <c r="AC635" s="1597"/>
      <c r="AD635" s="1597"/>
      <c r="AE635" s="1597"/>
      <c r="AF635" s="1598"/>
      <c r="AG635" s="1576" t="str">
        <f t="shared" si="100"/>
        <v/>
      </c>
    </row>
    <row r="636" spans="2:33" s="1457" customFormat="1" ht="35.5" customHeight="1">
      <c r="B636" s="1478"/>
      <c r="C636" s="1169" t="s">
        <v>3082</v>
      </c>
      <c r="D636" s="1169" t="s">
        <v>3083</v>
      </c>
      <c r="E636" s="1826">
        <v>12</v>
      </c>
      <c r="F636" s="1700">
        <v>1130</v>
      </c>
      <c r="G636" s="1739">
        <f t="shared" si="107"/>
        <v>1130</v>
      </c>
      <c r="H636" s="1700">
        <v>720</v>
      </c>
      <c r="I636" s="1700">
        <v>410</v>
      </c>
      <c r="J636" s="1700">
        <v>0</v>
      </c>
      <c r="K636" s="1700"/>
      <c r="L636" s="1659"/>
      <c r="M636" s="1791">
        <v>19456</v>
      </c>
      <c r="N636" s="1783">
        <v>38443</v>
      </c>
      <c r="O636" s="1658" t="s">
        <v>3061</v>
      </c>
      <c r="P636" s="1783">
        <v>38653</v>
      </c>
      <c r="Q636" s="1658" t="s">
        <v>3057</v>
      </c>
      <c r="R636" s="1739">
        <f t="shared" si="108"/>
        <v>1130</v>
      </c>
      <c r="S636" s="1700">
        <v>720</v>
      </c>
      <c r="T636" s="1700">
        <v>410</v>
      </c>
      <c r="U636" s="1700">
        <v>0</v>
      </c>
      <c r="V636" s="1739">
        <f t="shared" si="109"/>
        <v>0</v>
      </c>
      <c r="W636" s="1700">
        <v>0</v>
      </c>
      <c r="X636" s="1700">
        <v>0</v>
      </c>
      <c r="Y636" s="1700">
        <v>0</v>
      </c>
      <c r="Z636" s="1383" t="s">
        <v>1791</v>
      </c>
      <c r="AA636" s="1824">
        <v>2</v>
      </c>
      <c r="AB636" s="1597"/>
      <c r="AC636" s="1597"/>
      <c r="AD636" s="1597"/>
      <c r="AE636" s="1597"/>
      <c r="AF636" s="1598"/>
      <c r="AG636" s="1576">
        <f t="shared" si="100"/>
        <v>0</v>
      </c>
    </row>
    <row r="637" spans="2:33" s="1457" customFormat="1" ht="35.5" customHeight="1">
      <c r="B637" s="1660"/>
      <c r="C637" s="1583" t="s">
        <v>2816</v>
      </c>
      <c r="D637" s="1583" t="s">
        <v>3084</v>
      </c>
      <c r="E637" s="1821">
        <v>12</v>
      </c>
      <c r="F637" s="1822">
        <v>3130</v>
      </c>
      <c r="G637" s="1739">
        <f t="shared" si="107"/>
        <v>3130</v>
      </c>
      <c r="H637" s="1822">
        <v>2280</v>
      </c>
      <c r="I637" s="1822">
        <v>50</v>
      </c>
      <c r="J637" s="1822">
        <v>800</v>
      </c>
      <c r="K637" s="1822"/>
      <c r="L637" s="1663"/>
      <c r="M637" s="1823">
        <v>23284</v>
      </c>
      <c r="N637" s="1783">
        <v>41358</v>
      </c>
      <c r="O637" s="1658" t="s">
        <v>3085</v>
      </c>
      <c r="P637" s="1783">
        <v>38653</v>
      </c>
      <c r="Q637" s="1383" t="s">
        <v>3063</v>
      </c>
      <c r="R637" s="1739">
        <f t="shared" si="108"/>
        <v>3130</v>
      </c>
      <c r="S637" s="1822">
        <v>2280</v>
      </c>
      <c r="T637" s="1822">
        <v>50</v>
      </c>
      <c r="U637" s="1822">
        <v>800</v>
      </c>
      <c r="V637" s="1739">
        <f t="shared" si="109"/>
        <v>0</v>
      </c>
      <c r="W637" s="1822">
        <v>0</v>
      </c>
      <c r="X637" s="1822">
        <v>0</v>
      </c>
      <c r="Y637" s="1822">
        <v>0</v>
      </c>
      <c r="Z637" s="1383" t="s">
        <v>1757</v>
      </c>
      <c r="AA637" s="1824">
        <v>2</v>
      </c>
      <c r="AB637" s="1597"/>
      <c r="AC637" s="1597"/>
      <c r="AD637" s="1597"/>
      <c r="AE637" s="1597"/>
      <c r="AF637" s="1598"/>
      <c r="AG637" s="1576">
        <f t="shared" si="100"/>
        <v>0</v>
      </c>
    </row>
    <row r="638" spans="2:33" s="1457" customFormat="1" ht="35.5" customHeight="1">
      <c r="B638" s="1660"/>
      <c r="C638" s="1583" t="s">
        <v>1878</v>
      </c>
      <c r="D638" s="1583" t="s">
        <v>3086</v>
      </c>
      <c r="E638" s="1821">
        <v>12</v>
      </c>
      <c r="F638" s="1822">
        <v>2170</v>
      </c>
      <c r="G638" s="1739">
        <f t="shared" si="107"/>
        <v>2170</v>
      </c>
      <c r="H638" s="1822">
        <v>1670</v>
      </c>
      <c r="I638" s="1822">
        <v>500</v>
      </c>
      <c r="J638" s="1822">
        <v>0</v>
      </c>
      <c r="K638" s="1822"/>
      <c r="L638" s="1663"/>
      <c r="M638" s="1823">
        <v>23284</v>
      </c>
      <c r="N638" s="1783">
        <v>38443</v>
      </c>
      <c r="O638" s="1658" t="s">
        <v>3061</v>
      </c>
      <c r="P638" s="1783">
        <v>38653</v>
      </c>
      <c r="Q638" s="1658" t="s">
        <v>3057</v>
      </c>
      <c r="R638" s="1739">
        <f t="shared" si="108"/>
        <v>2170</v>
      </c>
      <c r="S638" s="1822">
        <v>1670</v>
      </c>
      <c r="T638" s="1822">
        <v>500</v>
      </c>
      <c r="U638" s="1822">
        <v>0</v>
      </c>
      <c r="V638" s="1739">
        <f t="shared" si="109"/>
        <v>0</v>
      </c>
      <c r="W638" s="1822">
        <v>0</v>
      </c>
      <c r="X638" s="1822">
        <v>0</v>
      </c>
      <c r="Y638" s="1822">
        <v>0</v>
      </c>
      <c r="Z638" s="1383" t="s">
        <v>1791</v>
      </c>
      <c r="AA638" s="1824">
        <v>2</v>
      </c>
      <c r="AB638" s="1597"/>
      <c r="AC638" s="1597"/>
      <c r="AD638" s="1597"/>
      <c r="AE638" s="1597"/>
      <c r="AF638" s="1598"/>
      <c r="AG638" s="1576">
        <f t="shared" si="100"/>
        <v>0</v>
      </c>
    </row>
    <row r="639" spans="2:33" s="1457" customFormat="1" ht="35.5" customHeight="1">
      <c r="B639" s="1660"/>
      <c r="C639" s="1583" t="s">
        <v>2080</v>
      </c>
      <c r="D639" s="1583" t="s">
        <v>3087</v>
      </c>
      <c r="E639" s="1821">
        <v>20</v>
      </c>
      <c r="F639" s="1822">
        <v>750</v>
      </c>
      <c r="G639" s="1739">
        <f t="shared" si="107"/>
        <v>750</v>
      </c>
      <c r="H639" s="1822">
        <v>750</v>
      </c>
      <c r="I639" s="1822">
        <v>0</v>
      </c>
      <c r="J639" s="1822">
        <v>0</v>
      </c>
      <c r="K639" s="1822"/>
      <c r="L639" s="1383"/>
      <c r="M639" s="1823">
        <v>19456</v>
      </c>
      <c r="N639" s="1783">
        <v>38443</v>
      </c>
      <c r="O639" s="1658" t="s">
        <v>3061</v>
      </c>
      <c r="P639" s="1783">
        <v>38653</v>
      </c>
      <c r="Q639" s="1658" t="s">
        <v>3057</v>
      </c>
      <c r="R639" s="1739">
        <f t="shared" si="108"/>
        <v>300</v>
      </c>
      <c r="S639" s="1822">
        <v>300</v>
      </c>
      <c r="T639" s="1822">
        <v>0</v>
      </c>
      <c r="U639" s="1822">
        <v>0</v>
      </c>
      <c r="V639" s="1739">
        <f t="shared" si="109"/>
        <v>450</v>
      </c>
      <c r="W639" s="1822">
        <v>450</v>
      </c>
      <c r="X639" s="1822">
        <v>0</v>
      </c>
      <c r="Y639" s="1822">
        <v>0</v>
      </c>
      <c r="Z639" s="1383" t="s">
        <v>1791</v>
      </c>
      <c r="AA639" s="1824">
        <v>2</v>
      </c>
      <c r="AB639" s="1597"/>
      <c r="AC639" s="1597"/>
      <c r="AD639" s="1597"/>
      <c r="AE639" s="1597"/>
      <c r="AF639" s="1598"/>
      <c r="AG639" s="1576" t="str">
        <f t="shared" si="100"/>
        <v/>
      </c>
    </row>
    <row r="640" spans="2:33" s="1457" customFormat="1" ht="35.5" customHeight="1">
      <c r="B640" s="1797"/>
      <c r="C640" s="1169" t="s">
        <v>3088</v>
      </c>
      <c r="D640" s="1169" t="s">
        <v>3089</v>
      </c>
      <c r="E640" s="1826">
        <v>12</v>
      </c>
      <c r="F640" s="1700">
        <v>900</v>
      </c>
      <c r="G640" s="1739">
        <f t="shared" si="107"/>
        <v>900</v>
      </c>
      <c r="H640" s="1700">
        <v>0</v>
      </c>
      <c r="I640" s="1700">
        <v>0</v>
      </c>
      <c r="J640" s="1700">
        <v>900</v>
      </c>
      <c r="K640" s="1700"/>
      <c r="L640" s="1659"/>
      <c r="M640" s="1791">
        <v>23938</v>
      </c>
      <c r="N640" s="1791">
        <v>37239</v>
      </c>
      <c r="O640" s="1658" t="s">
        <v>3090</v>
      </c>
      <c r="P640" s="1783">
        <v>38653</v>
      </c>
      <c r="Q640" s="1383" t="s">
        <v>3063</v>
      </c>
      <c r="R640" s="1739">
        <f t="shared" si="108"/>
        <v>900</v>
      </c>
      <c r="S640" s="1700">
        <v>0</v>
      </c>
      <c r="T640" s="1700">
        <v>0</v>
      </c>
      <c r="U640" s="1700">
        <v>900</v>
      </c>
      <c r="V640" s="1739">
        <f t="shared" si="109"/>
        <v>0</v>
      </c>
      <c r="W640" s="1700">
        <v>0</v>
      </c>
      <c r="X640" s="1700">
        <v>0</v>
      </c>
      <c r="Y640" s="1700">
        <v>0</v>
      </c>
      <c r="Z640" s="1383" t="s">
        <v>1757</v>
      </c>
      <c r="AA640" s="1824">
        <v>2</v>
      </c>
      <c r="AB640" s="1597"/>
      <c r="AC640" s="1597"/>
      <c r="AD640" s="1597"/>
      <c r="AE640" s="1597"/>
      <c r="AF640" s="1598"/>
      <c r="AG640" s="1576">
        <f t="shared" si="100"/>
        <v>0</v>
      </c>
    </row>
    <row r="641" spans="2:33" s="1457" customFormat="1" ht="35.5" customHeight="1">
      <c r="B641" s="1660"/>
      <c r="C641" s="1583" t="s">
        <v>3091</v>
      </c>
      <c r="D641" s="1583" t="s">
        <v>3092</v>
      </c>
      <c r="E641" s="1821">
        <v>12</v>
      </c>
      <c r="F641" s="1822">
        <v>1340</v>
      </c>
      <c r="G641" s="1739">
        <f t="shared" si="107"/>
        <v>1340</v>
      </c>
      <c r="H641" s="1822">
        <v>0</v>
      </c>
      <c r="I641" s="1822">
        <v>0</v>
      </c>
      <c r="J641" s="1822">
        <v>1340</v>
      </c>
      <c r="K641" s="1822"/>
      <c r="L641" s="1663"/>
      <c r="M641" s="1823">
        <v>23284</v>
      </c>
      <c r="N641" s="1783">
        <v>41358</v>
      </c>
      <c r="O641" s="1658" t="s">
        <v>3085</v>
      </c>
      <c r="P641" s="1783">
        <v>38653</v>
      </c>
      <c r="Q641" s="1383" t="s">
        <v>3063</v>
      </c>
      <c r="R641" s="1739">
        <f t="shared" si="108"/>
        <v>1340</v>
      </c>
      <c r="S641" s="1822">
        <v>0</v>
      </c>
      <c r="T641" s="1822">
        <v>0</v>
      </c>
      <c r="U641" s="1822">
        <v>1340</v>
      </c>
      <c r="V641" s="1739">
        <f t="shared" si="109"/>
        <v>0</v>
      </c>
      <c r="W641" s="1822">
        <v>0</v>
      </c>
      <c r="X641" s="1822">
        <v>0</v>
      </c>
      <c r="Y641" s="1822">
        <v>0</v>
      </c>
      <c r="Z641" s="1383" t="s">
        <v>1757</v>
      </c>
      <c r="AA641" s="1824">
        <v>2</v>
      </c>
      <c r="AB641" s="1597"/>
      <c r="AC641" s="1597"/>
      <c r="AD641" s="1597"/>
      <c r="AE641" s="1597"/>
      <c r="AF641" s="1598"/>
      <c r="AG641" s="1576">
        <f t="shared" si="100"/>
        <v>0</v>
      </c>
    </row>
    <row r="642" spans="2:33" s="1457" customFormat="1" ht="35.5" customHeight="1">
      <c r="B642" s="1660"/>
      <c r="C642" s="1583" t="s">
        <v>3093</v>
      </c>
      <c r="D642" s="1583" t="s">
        <v>3094</v>
      </c>
      <c r="E642" s="1821">
        <v>12</v>
      </c>
      <c r="F642" s="1822">
        <v>1040</v>
      </c>
      <c r="G642" s="1739">
        <f t="shared" si="107"/>
        <v>1040</v>
      </c>
      <c r="H642" s="1822">
        <v>600</v>
      </c>
      <c r="I642" s="1822">
        <v>0</v>
      </c>
      <c r="J642" s="1822">
        <v>440</v>
      </c>
      <c r="K642" s="1822"/>
      <c r="L642" s="1663"/>
      <c r="M642" s="1823">
        <v>23284</v>
      </c>
      <c r="N642" s="1783">
        <v>38443</v>
      </c>
      <c r="O642" s="1658" t="s">
        <v>3095</v>
      </c>
      <c r="P642" s="1783">
        <v>38653</v>
      </c>
      <c r="Q642" s="1383" t="s">
        <v>3063</v>
      </c>
      <c r="R642" s="1739">
        <f t="shared" si="108"/>
        <v>1040</v>
      </c>
      <c r="S642" s="1822">
        <v>600</v>
      </c>
      <c r="T642" s="1822">
        <v>0</v>
      </c>
      <c r="U642" s="1822">
        <v>440</v>
      </c>
      <c r="V642" s="1739">
        <f t="shared" si="109"/>
        <v>0</v>
      </c>
      <c r="W642" s="1822">
        <v>0</v>
      </c>
      <c r="X642" s="1822">
        <v>0</v>
      </c>
      <c r="Y642" s="1822">
        <v>0</v>
      </c>
      <c r="Z642" s="1383" t="s">
        <v>1757</v>
      </c>
      <c r="AA642" s="1824">
        <v>2</v>
      </c>
      <c r="AB642" s="1597"/>
      <c r="AC642" s="1597"/>
      <c r="AD642" s="1597"/>
      <c r="AE642" s="1597"/>
      <c r="AF642" s="1598"/>
      <c r="AG642" s="1576">
        <f t="shared" si="100"/>
        <v>0</v>
      </c>
    </row>
    <row r="643" spans="2:33" s="1457" customFormat="1" ht="35.5" customHeight="1">
      <c r="B643" s="1660"/>
      <c r="C643" s="1583" t="s">
        <v>2967</v>
      </c>
      <c r="D643" s="1583" t="s">
        <v>3096</v>
      </c>
      <c r="E643" s="1821">
        <v>12</v>
      </c>
      <c r="F643" s="1822">
        <v>1370</v>
      </c>
      <c r="G643" s="1739">
        <f t="shared" si="107"/>
        <v>1370</v>
      </c>
      <c r="H643" s="1822">
        <v>220</v>
      </c>
      <c r="I643" s="1822">
        <v>110</v>
      </c>
      <c r="J643" s="1822">
        <v>1040</v>
      </c>
      <c r="K643" s="1822"/>
      <c r="L643" s="1663"/>
      <c r="M643" s="1823">
        <v>29067</v>
      </c>
      <c r="N643" s="1783">
        <v>38443</v>
      </c>
      <c r="O643" s="1658" t="s">
        <v>3097</v>
      </c>
      <c r="P643" s="1783">
        <v>38653</v>
      </c>
      <c r="Q643" s="1383" t="s">
        <v>3063</v>
      </c>
      <c r="R643" s="1739">
        <f t="shared" si="108"/>
        <v>1370</v>
      </c>
      <c r="S643" s="1822">
        <v>220</v>
      </c>
      <c r="T643" s="1822">
        <v>110</v>
      </c>
      <c r="U643" s="1822">
        <v>1040</v>
      </c>
      <c r="V643" s="1739">
        <f t="shared" si="109"/>
        <v>0</v>
      </c>
      <c r="W643" s="1822">
        <v>0</v>
      </c>
      <c r="X643" s="1822">
        <v>0</v>
      </c>
      <c r="Y643" s="1822">
        <v>0</v>
      </c>
      <c r="Z643" s="1383" t="s">
        <v>1757</v>
      </c>
      <c r="AA643" s="1824">
        <v>2</v>
      </c>
      <c r="AB643" s="1597"/>
      <c r="AC643" s="1597"/>
      <c r="AD643" s="1597"/>
      <c r="AE643" s="1597"/>
      <c r="AF643" s="1598"/>
      <c r="AG643" s="1576">
        <f t="shared" si="100"/>
        <v>0</v>
      </c>
    </row>
    <row r="644" spans="2:33" s="1457" customFormat="1" ht="35.5" customHeight="1">
      <c r="B644" s="1660"/>
      <c r="C644" s="1583" t="s">
        <v>2088</v>
      </c>
      <c r="D644" s="1583" t="s">
        <v>3089</v>
      </c>
      <c r="E644" s="1821">
        <v>27</v>
      </c>
      <c r="F644" s="1822">
        <v>1100</v>
      </c>
      <c r="G644" s="1739">
        <f t="shared" si="107"/>
        <v>1100</v>
      </c>
      <c r="H644" s="1822">
        <v>0</v>
      </c>
      <c r="I644" s="1822">
        <v>650</v>
      </c>
      <c r="J644" s="1822">
        <v>450</v>
      </c>
      <c r="K644" s="1822"/>
      <c r="L644" s="1383"/>
      <c r="M644" s="1664">
        <v>23938</v>
      </c>
      <c r="N644" s="1665">
        <v>37239</v>
      </c>
      <c r="O644" s="1658" t="s">
        <v>3098</v>
      </c>
      <c r="P644" s="1657">
        <v>38653</v>
      </c>
      <c r="Q644" s="1658" t="s">
        <v>3057</v>
      </c>
      <c r="R644" s="1739">
        <f t="shared" si="108"/>
        <v>650</v>
      </c>
      <c r="S644" s="1822">
        <v>0</v>
      </c>
      <c r="T644" s="1822">
        <v>650</v>
      </c>
      <c r="U644" s="1822">
        <v>0</v>
      </c>
      <c r="V644" s="1739">
        <f t="shared" si="109"/>
        <v>450</v>
      </c>
      <c r="W644" s="1822">
        <v>0</v>
      </c>
      <c r="X644" s="1822">
        <v>0</v>
      </c>
      <c r="Y644" s="1822">
        <v>450</v>
      </c>
      <c r="Z644" s="1383" t="s">
        <v>1791</v>
      </c>
      <c r="AA644" s="1824">
        <v>4</v>
      </c>
      <c r="AB644" s="1597"/>
      <c r="AC644" s="1597"/>
      <c r="AD644" s="1597"/>
      <c r="AE644" s="1597"/>
      <c r="AF644" s="1598"/>
      <c r="AG644" s="1576" t="str">
        <f t="shared" si="100"/>
        <v/>
      </c>
    </row>
    <row r="645" spans="2:33" s="1457" customFormat="1" ht="35.5" customHeight="1">
      <c r="B645" s="1660"/>
      <c r="C645" s="1583" t="s">
        <v>3099</v>
      </c>
      <c r="D645" s="1583" t="s">
        <v>3100</v>
      </c>
      <c r="E645" s="1821">
        <v>11</v>
      </c>
      <c r="F645" s="1822">
        <v>1340</v>
      </c>
      <c r="G645" s="1739">
        <f t="shared" si="107"/>
        <v>1340</v>
      </c>
      <c r="H645" s="1822">
        <v>1340</v>
      </c>
      <c r="I645" s="1822">
        <v>0</v>
      </c>
      <c r="J645" s="1822">
        <v>0</v>
      </c>
      <c r="K645" s="1822"/>
      <c r="L645" s="1383"/>
      <c r="M645" s="1823">
        <v>19456</v>
      </c>
      <c r="N645" s="1783">
        <v>38443</v>
      </c>
      <c r="O645" s="1658" t="s">
        <v>3061</v>
      </c>
      <c r="P645" s="1783">
        <v>38653</v>
      </c>
      <c r="Q645" s="1658" t="s">
        <v>3057</v>
      </c>
      <c r="R645" s="1739">
        <f t="shared" si="108"/>
        <v>1040</v>
      </c>
      <c r="S645" s="1822">
        <v>1040</v>
      </c>
      <c r="T645" s="1822">
        <v>0</v>
      </c>
      <c r="U645" s="1822">
        <v>0</v>
      </c>
      <c r="V645" s="1739">
        <f t="shared" si="109"/>
        <v>0</v>
      </c>
      <c r="W645" s="1822">
        <v>0</v>
      </c>
      <c r="X645" s="1822">
        <v>0</v>
      </c>
      <c r="Y645" s="1822">
        <v>0</v>
      </c>
      <c r="Z645" s="1383" t="s">
        <v>1791</v>
      </c>
      <c r="AA645" s="1824">
        <v>2</v>
      </c>
      <c r="AB645" s="1597"/>
      <c r="AC645" s="1597"/>
      <c r="AD645" s="1597"/>
      <c r="AE645" s="1597"/>
      <c r="AF645" s="1598"/>
      <c r="AG645" s="1576" t="str">
        <f t="shared" si="100"/>
        <v/>
      </c>
    </row>
    <row r="646" spans="2:33" s="1457" customFormat="1" ht="35.5" customHeight="1">
      <c r="B646" s="1660"/>
      <c r="C646" s="1583" t="s">
        <v>1991</v>
      </c>
      <c r="D646" s="1583" t="s">
        <v>3101</v>
      </c>
      <c r="E646" s="1821">
        <v>16</v>
      </c>
      <c r="F646" s="1822">
        <v>1320</v>
      </c>
      <c r="G646" s="1739">
        <f t="shared" si="107"/>
        <v>1320</v>
      </c>
      <c r="H646" s="1822">
        <v>1320</v>
      </c>
      <c r="I646" s="1822">
        <v>0</v>
      </c>
      <c r="J646" s="1822">
        <v>0</v>
      </c>
      <c r="K646" s="1822"/>
      <c r="L646" s="1383"/>
      <c r="M646" s="1823">
        <v>19456</v>
      </c>
      <c r="N646" s="1783">
        <v>38443</v>
      </c>
      <c r="O646" s="1658" t="s">
        <v>3061</v>
      </c>
      <c r="P646" s="1783">
        <v>38653</v>
      </c>
      <c r="Q646" s="1383" t="s">
        <v>3063</v>
      </c>
      <c r="R646" s="1739">
        <f t="shared" si="108"/>
        <v>590</v>
      </c>
      <c r="S646" s="1822">
        <v>590</v>
      </c>
      <c r="T646" s="1822">
        <v>0</v>
      </c>
      <c r="U646" s="1822">
        <v>0</v>
      </c>
      <c r="V646" s="1739">
        <f t="shared" si="109"/>
        <v>330</v>
      </c>
      <c r="W646" s="1822">
        <v>330</v>
      </c>
      <c r="X646" s="1822">
        <v>0</v>
      </c>
      <c r="Y646" s="1822">
        <v>0</v>
      </c>
      <c r="Z646" s="1383" t="s">
        <v>1757</v>
      </c>
      <c r="AA646" s="1824">
        <v>2</v>
      </c>
      <c r="AB646" s="1597"/>
      <c r="AC646" s="1597"/>
      <c r="AD646" s="1597"/>
      <c r="AE646" s="1597"/>
      <c r="AF646" s="1598"/>
      <c r="AG646" s="1576" t="str">
        <f t="shared" ref="AG646:AG709" si="110">IF(G646=R646,$AF$2,"")</f>
        <v/>
      </c>
    </row>
    <row r="647" spans="2:33" s="1457" customFormat="1" ht="35.5" customHeight="1">
      <c r="B647" s="1660"/>
      <c r="C647" s="1583" t="s">
        <v>2978</v>
      </c>
      <c r="D647" s="1583" t="s">
        <v>3102</v>
      </c>
      <c r="E647" s="1821">
        <v>11</v>
      </c>
      <c r="F647" s="1822">
        <v>1240</v>
      </c>
      <c r="G647" s="1739">
        <f t="shared" si="107"/>
        <v>1240</v>
      </c>
      <c r="H647" s="1822">
        <v>1240</v>
      </c>
      <c r="I647" s="1822">
        <v>0</v>
      </c>
      <c r="J647" s="1822">
        <v>0</v>
      </c>
      <c r="K647" s="1822"/>
      <c r="L647" s="1383"/>
      <c r="M647" s="1823">
        <v>19456</v>
      </c>
      <c r="N647" s="1783">
        <v>38443</v>
      </c>
      <c r="O647" s="1658" t="s">
        <v>3080</v>
      </c>
      <c r="P647" s="1783">
        <v>38653</v>
      </c>
      <c r="Q647" s="1383" t="s">
        <v>3063</v>
      </c>
      <c r="R647" s="1739">
        <f t="shared" si="108"/>
        <v>910</v>
      </c>
      <c r="S647" s="1822">
        <v>910</v>
      </c>
      <c r="T647" s="1822">
        <v>0</v>
      </c>
      <c r="U647" s="1822">
        <v>0</v>
      </c>
      <c r="V647" s="1739">
        <f t="shared" si="109"/>
        <v>0</v>
      </c>
      <c r="W647" s="1822">
        <v>0</v>
      </c>
      <c r="X647" s="1822">
        <v>0</v>
      </c>
      <c r="Y647" s="1822">
        <v>0</v>
      </c>
      <c r="Z647" s="1383" t="s">
        <v>1757</v>
      </c>
      <c r="AA647" s="1824">
        <v>2</v>
      </c>
      <c r="AB647" s="1597"/>
      <c r="AC647" s="1597"/>
      <c r="AD647" s="1597"/>
      <c r="AE647" s="1597"/>
      <c r="AF647" s="1598"/>
      <c r="AG647" s="1576" t="str">
        <f t="shared" si="110"/>
        <v/>
      </c>
    </row>
    <row r="648" spans="2:33" s="1457" customFormat="1" ht="35.5" customHeight="1">
      <c r="B648" s="1660"/>
      <c r="C648" s="1583" t="s">
        <v>3103</v>
      </c>
      <c r="D648" s="1583" t="s">
        <v>3104</v>
      </c>
      <c r="E648" s="1821">
        <v>8</v>
      </c>
      <c r="F648" s="1822">
        <v>1040</v>
      </c>
      <c r="G648" s="1739">
        <f t="shared" si="107"/>
        <v>1040</v>
      </c>
      <c r="H648" s="1822">
        <v>1040</v>
      </c>
      <c r="I648" s="1822">
        <v>0</v>
      </c>
      <c r="J648" s="1822">
        <v>0</v>
      </c>
      <c r="K648" s="1822"/>
      <c r="L648" s="1383"/>
      <c r="M648" s="1823">
        <v>19456</v>
      </c>
      <c r="N648" s="1783">
        <v>38443</v>
      </c>
      <c r="O648" s="1658" t="s">
        <v>3061</v>
      </c>
      <c r="P648" s="1783">
        <v>38653</v>
      </c>
      <c r="Q648" s="1383" t="s">
        <v>3063</v>
      </c>
      <c r="R648" s="1739">
        <f t="shared" si="108"/>
        <v>210</v>
      </c>
      <c r="S648" s="1822">
        <v>210</v>
      </c>
      <c r="T648" s="1822">
        <v>0</v>
      </c>
      <c r="U648" s="1822">
        <v>0</v>
      </c>
      <c r="V648" s="1739">
        <f t="shared" si="109"/>
        <v>830</v>
      </c>
      <c r="W648" s="1822">
        <v>830</v>
      </c>
      <c r="X648" s="1822">
        <v>0</v>
      </c>
      <c r="Y648" s="1822">
        <v>0</v>
      </c>
      <c r="Z648" s="1383" t="s">
        <v>1757</v>
      </c>
      <c r="AA648" s="1824">
        <v>2</v>
      </c>
      <c r="AB648" s="1597"/>
      <c r="AC648" s="1597"/>
      <c r="AD648" s="1597"/>
      <c r="AE648" s="1597"/>
      <c r="AF648" s="1598"/>
      <c r="AG648" s="1576" t="str">
        <f t="shared" si="110"/>
        <v/>
      </c>
    </row>
    <row r="649" spans="2:33" s="1457" customFormat="1" ht="35.5" customHeight="1">
      <c r="B649" s="1660"/>
      <c r="C649" s="1169" t="s">
        <v>3105</v>
      </c>
      <c r="D649" s="1169" t="s">
        <v>3106</v>
      </c>
      <c r="E649" s="1826">
        <v>12</v>
      </c>
      <c r="F649" s="1700">
        <v>700</v>
      </c>
      <c r="G649" s="1739">
        <f t="shared" si="107"/>
        <v>700</v>
      </c>
      <c r="H649" s="1700">
        <v>700</v>
      </c>
      <c r="I649" s="1700">
        <v>0</v>
      </c>
      <c r="J649" s="1700">
        <v>0</v>
      </c>
      <c r="K649" s="1700"/>
      <c r="L649" s="1659"/>
      <c r="M649" s="1791">
        <v>19456</v>
      </c>
      <c r="N649" s="1783">
        <v>38443</v>
      </c>
      <c r="O649" s="1658" t="s">
        <v>3080</v>
      </c>
      <c r="P649" s="1783">
        <v>38653</v>
      </c>
      <c r="Q649" s="1383" t="s">
        <v>3063</v>
      </c>
      <c r="R649" s="1739">
        <f t="shared" si="108"/>
        <v>290</v>
      </c>
      <c r="S649" s="1700">
        <v>290</v>
      </c>
      <c r="T649" s="1700">
        <v>0</v>
      </c>
      <c r="U649" s="1700">
        <v>0</v>
      </c>
      <c r="V649" s="1739">
        <f t="shared" si="109"/>
        <v>0</v>
      </c>
      <c r="W649" s="1700">
        <v>0</v>
      </c>
      <c r="X649" s="1700">
        <v>0</v>
      </c>
      <c r="Y649" s="1700">
        <v>0</v>
      </c>
      <c r="Z649" s="1383" t="s">
        <v>1757</v>
      </c>
      <c r="AA649" s="1824">
        <v>2</v>
      </c>
      <c r="AB649" s="1597"/>
      <c r="AC649" s="1597"/>
      <c r="AD649" s="1597"/>
      <c r="AE649" s="1597"/>
      <c r="AF649" s="1598"/>
      <c r="AG649" s="1576" t="str">
        <f t="shared" si="110"/>
        <v/>
      </c>
    </row>
    <row r="650" spans="2:33" s="1457" customFormat="1" ht="35.5" customHeight="1">
      <c r="B650" s="1660"/>
      <c r="C650" s="1583" t="s">
        <v>2098</v>
      </c>
      <c r="D650" s="1583" t="s">
        <v>3107</v>
      </c>
      <c r="E650" s="1821">
        <v>20</v>
      </c>
      <c r="F650" s="1822">
        <v>230</v>
      </c>
      <c r="G650" s="1739">
        <f t="shared" si="107"/>
        <v>230</v>
      </c>
      <c r="H650" s="1822">
        <v>230</v>
      </c>
      <c r="I650" s="1822">
        <v>0</v>
      </c>
      <c r="J650" s="1822">
        <v>0</v>
      </c>
      <c r="K650" s="1822"/>
      <c r="L650" s="1383"/>
      <c r="M650" s="1823">
        <v>30145</v>
      </c>
      <c r="N650" s="1783">
        <v>38443</v>
      </c>
      <c r="O650" s="1658" t="s">
        <v>3061</v>
      </c>
      <c r="P650" s="1783">
        <v>38653</v>
      </c>
      <c r="Q650" s="1383" t="s">
        <v>3063</v>
      </c>
      <c r="R650" s="1739">
        <f t="shared" si="108"/>
        <v>230</v>
      </c>
      <c r="S650" s="1822">
        <v>230</v>
      </c>
      <c r="T650" s="1822">
        <v>0</v>
      </c>
      <c r="U650" s="1822">
        <v>0</v>
      </c>
      <c r="V650" s="1739">
        <f t="shared" si="109"/>
        <v>0</v>
      </c>
      <c r="W650" s="1822">
        <v>0</v>
      </c>
      <c r="X650" s="1822">
        <v>0</v>
      </c>
      <c r="Y650" s="1822">
        <v>0</v>
      </c>
      <c r="Z650" s="1383" t="s">
        <v>1757</v>
      </c>
      <c r="AA650" s="1824">
        <v>2</v>
      </c>
      <c r="AB650" s="1597"/>
      <c r="AC650" s="1597"/>
      <c r="AD650" s="1597"/>
      <c r="AE650" s="1597"/>
      <c r="AF650" s="1598"/>
      <c r="AG650" s="1576">
        <f t="shared" si="110"/>
        <v>0</v>
      </c>
    </row>
    <row r="651" spans="2:33" s="1457" customFormat="1" ht="35.5" customHeight="1">
      <c r="B651" s="1660"/>
      <c r="C651" s="1169" t="s">
        <v>3108</v>
      </c>
      <c r="D651" s="1169" t="s">
        <v>3109</v>
      </c>
      <c r="E651" s="1826">
        <v>12</v>
      </c>
      <c r="F651" s="1700">
        <v>950</v>
      </c>
      <c r="G651" s="1739">
        <f t="shared" si="107"/>
        <v>950</v>
      </c>
      <c r="H651" s="1700">
        <v>950</v>
      </c>
      <c r="I651" s="1700">
        <v>0</v>
      </c>
      <c r="J651" s="1700">
        <v>0</v>
      </c>
      <c r="K651" s="1700"/>
      <c r="L651" s="1659"/>
      <c r="M651" s="1791">
        <v>30145</v>
      </c>
      <c r="N651" s="1783">
        <v>38443</v>
      </c>
      <c r="O651" s="1658" t="s">
        <v>3080</v>
      </c>
      <c r="P651" s="1783">
        <v>38653</v>
      </c>
      <c r="Q651" s="1383" t="s">
        <v>3063</v>
      </c>
      <c r="R651" s="1739">
        <f t="shared" si="108"/>
        <v>650</v>
      </c>
      <c r="S651" s="1700">
        <v>650</v>
      </c>
      <c r="T651" s="1700">
        <v>0</v>
      </c>
      <c r="U651" s="1700">
        <v>0</v>
      </c>
      <c r="V651" s="1739">
        <f t="shared" si="109"/>
        <v>0</v>
      </c>
      <c r="W651" s="1700">
        <v>0</v>
      </c>
      <c r="X651" s="1700">
        <v>0</v>
      </c>
      <c r="Y651" s="1700">
        <v>0</v>
      </c>
      <c r="Z651" s="1383" t="s">
        <v>1757</v>
      </c>
      <c r="AA651" s="1824">
        <v>2</v>
      </c>
      <c r="AB651" s="1597"/>
      <c r="AC651" s="1597"/>
      <c r="AD651" s="1597"/>
      <c r="AE651" s="1597"/>
      <c r="AF651" s="1598"/>
      <c r="AG651" s="1576" t="str">
        <f t="shared" si="110"/>
        <v/>
      </c>
    </row>
    <row r="652" spans="2:33" s="1457" customFormat="1" ht="35.5" customHeight="1">
      <c r="B652" s="1797"/>
      <c r="C652" s="1169" t="s">
        <v>3110</v>
      </c>
      <c r="D652" s="1169" t="s">
        <v>3111</v>
      </c>
      <c r="E652" s="1826">
        <v>12</v>
      </c>
      <c r="F652" s="1700">
        <v>710</v>
      </c>
      <c r="G652" s="1739">
        <f t="shared" si="107"/>
        <v>710</v>
      </c>
      <c r="H652" s="1700">
        <v>710</v>
      </c>
      <c r="I652" s="1700">
        <v>0</v>
      </c>
      <c r="J652" s="1700">
        <v>0</v>
      </c>
      <c r="K652" s="1700"/>
      <c r="L652" s="1659"/>
      <c r="M652" s="1791">
        <v>30145</v>
      </c>
      <c r="N652" s="1791">
        <v>38443</v>
      </c>
      <c r="O652" s="1658" t="s">
        <v>3080</v>
      </c>
      <c r="P652" s="1783">
        <v>38653</v>
      </c>
      <c r="Q652" s="1383" t="s">
        <v>3063</v>
      </c>
      <c r="R652" s="1739">
        <f t="shared" si="108"/>
        <v>0</v>
      </c>
      <c r="S652" s="1700">
        <v>0</v>
      </c>
      <c r="T652" s="1700">
        <v>0</v>
      </c>
      <c r="U652" s="1700">
        <v>0</v>
      </c>
      <c r="V652" s="1739">
        <f t="shared" si="109"/>
        <v>0</v>
      </c>
      <c r="W652" s="1700">
        <v>0</v>
      </c>
      <c r="X652" s="1700">
        <v>0</v>
      </c>
      <c r="Y652" s="1700">
        <v>0</v>
      </c>
      <c r="Z652" s="1383" t="s">
        <v>1757</v>
      </c>
      <c r="AA652" s="1824">
        <v>2</v>
      </c>
      <c r="AB652" s="1597"/>
      <c r="AC652" s="1597"/>
      <c r="AD652" s="1597"/>
      <c r="AE652" s="1597"/>
      <c r="AF652" s="1598"/>
      <c r="AG652" s="1576" t="str">
        <f t="shared" si="110"/>
        <v/>
      </c>
    </row>
    <row r="653" spans="2:33" s="1457" customFormat="1" ht="35.5" customHeight="1">
      <c r="B653" s="1164"/>
      <c r="C653" s="1169" t="s">
        <v>3112</v>
      </c>
      <c r="D653" s="1169" t="s">
        <v>3113</v>
      </c>
      <c r="E653" s="1826">
        <v>14</v>
      </c>
      <c r="F653" s="1700">
        <v>940</v>
      </c>
      <c r="G653" s="1739">
        <f t="shared" si="107"/>
        <v>940</v>
      </c>
      <c r="H653" s="1700">
        <v>940</v>
      </c>
      <c r="I653" s="1700">
        <v>0</v>
      </c>
      <c r="J653" s="1700">
        <v>0</v>
      </c>
      <c r="K653" s="1700"/>
      <c r="L653" s="1659"/>
      <c r="M653" s="1791">
        <v>22101</v>
      </c>
      <c r="N653" s="1783">
        <v>38443</v>
      </c>
      <c r="O653" s="1658" t="s">
        <v>3080</v>
      </c>
      <c r="P653" s="1783">
        <v>38653</v>
      </c>
      <c r="Q653" s="1383" t="s">
        <v>3063</v>
      </c>
      <c r="R653" s="1739">
        <f t="shared" si="108"/>
        <v>940</v>
      </c>
      <c r="S653" s="1700">
        <v>940</v>
      </c>
      <c r="T653" s="1700">
        <v>0</v>
      </c>
      <c r="U653" s="1700">
        <v>0</v>
      </c>
      <c r="V653" s="1739">
        <f t="shared" si="109"/>
        <v>0</v>
      </c>
      <c r="W653" s="1700">
        <v>0</v>
      </c>
      <c r="X653" s="1700">
        <v>0</v>
      </c>
      <c r="Y653" s="1700">
        <v>0</v>
      </c>
      <c r="Z653" s="1383" t="s">
        <v>1757</v>
      </c>
      <c r="AA653" s="1824">
        <v>2</v>
      </c>
      <c r="AB653" s="1597"/>
      <c r="AC653" s="1597"/>
      <c r="AD653" s="1597"/>
      <c r="AE653" s="1597"/>
      <c r="AF653" s="1598"/>
      <c r="AG653" s="1576">
        <f t="shared" si="110"/>
        <v>0</v>
      </c>
    </row>
    <row r="654" spans="2:33" s="1457" customFormat="1" ht="35.5" customHeight="1">
      <c r="B654" s="1651" t="s">
        <v>1243</v>
      </c>
      <c r="C654" s="1583" t="s">
        <v>2102</v>
      </c>
      <c r="D654" s="1583" t="s">
        <v>3114</v>
      </c>
      <c r="E654" s="1821">
        <v>16</v>
      </c>
      <c r="F654" s="1822">
        <v>3100</v>
      </c>
      <c r="G654" s="1739">
        <f t="shared" si="107"/>
        <v>3100</v>
      </c>
      <c r="H654" s="1822">
        <v>820</v>
      </c>
      <c r="I654" s="1822">
        <v>550</v>
      </c>
      <c r="J654" s="1822">
        <v>1730</v>
      </c>
      <c r="K654" s="1822"/>
      <c r="L654" s="1383"/>
      <c r="M654" s="1823">
        <v>31266</v>
      </c>
      <c r="N654" s="1783">
        <v>36242</v>
      </c>
      <c r="O654" s="1658" t="s">
        <v>2231</v>
      </c>
      <c r="P654" s="1783">
        <v>38653</v>
      </c>
      <c r="Q654" s="1383" t="s">
        <v>3063</v>
      </c>
      <c r="R654" s="1739">
        <f t="shared" si="108"/>
        <v>3100</v>
      </c>
      <c r="S654" s="1822">
        <v>820</v>
      </c>
      <c r="T654" s="1822">
        <v>550</v>
      </c>
      <c r="U654" s="1822">
        <v>1730</v>
      </c>
      <c r="V654" s="1739">
        <f t="shared" si="109"/>
        <v>0</v>
      </c>
      <c r="W654" s="1822">
        <v>0</v>
      </c>
      <c r="X654" s="1822">
        <v>0</v>
      </c>
      <c r="Y654" s="1822">
        <v>0</v>
      </c>
      <c r="Z654" s="1383" t="s">
        <v>1757</v>
      </c>
      <c r="AA654" s="1824">
        <v>2</v>
      </c>
      <c r="AB654" s="1597"/>
      <c r="AC654" s="1597"/>
      <c r="AD654" s="1597"/>
      <c r="AE654" s="1597"/>
      <c r="AF654" s="1598"/>
      <c r="AG654" s="1576">
        <f t="shared" si="110"/>
        <v>0</v>
      </c>
    </row>
    <row r="655" spans="2:33" s="1457" customFormat="1" ht="35.5" customHeight="1">
      <c r="B655" s="1243"/>
      <c r="C655" s="1583" t="s">
        <v>2833</v>
      </c>
      <c r="D655" s="1583" t="s">
        <v>3115</v>
      </c>
      <c r="E655" s="1821">
        <v>12</v>
      </c>
      <c r="F655" s="1822">
        <v>1880</v>
      </c>
      <c r="G655" s="1739">
        <f t="shared" si="107"/>
        <v>1880</v>
      </c>
      <c r="H655" s="1822">
        <v>1880</v>
      </c>
      <c r="I655" s="1822">
        <v>0</v>
      </c>
      <c r="J655" s="1822">
        <v>0</v>
      </c>
      <c r="K655" s="1754"/>
      <c r="L655" s="1383"/>
      <c r="M655" s="1823">
        <v>33974</v>
      </c>
      <c r="N655" s="1783">
        <v>38443</v>
      </c>
      <c r="O655" s="1658" t="s">
        <v>3080</v>
      </c>
      <c r="P655" s="1783">
        <v>38653</v>
      </c>
      <c r="Q655" s="1383" t="s">
        <v>3063</v>
      </c>
      <c r="R655" s="1739">
        <f t="shared" si="108"/>
        <v>1610</v>
      </c>
      <c r="S655" s="1822">
        <v>1610</v>
      </c>
      <c r="T655" s="1822">
        <v>0</v>
      </c>
      <c r="U655" s="1822">
        <v>0</v>
      </c>
      <c r="V655" s="1739">
        <f t="shared" si="109"/>
        <v>270</v>
      </c>
      <c r="W655" s="1822">
        <v>270</v>
      </c>
      <c r="X655" s="1822">
        <v>0</v>
      </c>
      <c r="Y655" s="1822">
        <v>0</v>
      </c>
      <c r="Z655" s="1701" t="s">
        <v>1757</v>
      </c>
      <c r="AA655" s="1820">
        <v>2</v>
      </c>
      <c r="AB655" s="1597"/>
      <c r="AC655" s="1597"/>
      <c r="AD655" s="1597"/>
      <c r="AE655" s="1597"/>
      <c r="AF655" s="1598"/>
      <c r="AG655" s="1576" t="str">
        <f t="shared" si="110"/>
        <v/>
      </c>
    </row>
    <row r="656" spans="2:33" s="1457" customFormat="1" ht="35.5" customHeight="1">
      <c r="B656" s="1660"/>
      <c r="C656" s="1583" t="s">
        <v>3116</v>
      </c>
      <c r="D656" s="1583" t="s">
        <v>3117</v>
      </c>
      <c r="E656" s="1821">
        <v>12</v>
      </c>
      <c r="F656" s="1822">
        <v>190</v>
      </c>
      <c r="G656" s="1739">
        <f t="shared" si="107"/>
        <v>190</v>
      </c>
      <c r="H656" s="1822">
        <v>190</v>
      </c>
      <c r="I656" s="1822">
        <v>0</v>
      </c>
      <c r="J656" s="1822">
        <v>0</v>
      </c>
      <c r="K656" s="1822">
        <v>3350</v>
      </c>
      <c r="L656" s="1383" t="s">
        <v>3118</v>
      </c>
      <c r="M656" s="1823">
        <v>33974</v>
      </c>
      <c r="N656" s="1783">
        <v>43819</v>
      </c>
      <c r="O656" s="1658" t="s">
        <v>3119</v>
      </c>
      <c r="P656" s="1783">
        <v>38653</v>
      </c>
      <c r="Q656" s="1383" t="s">
        <v>3063</v>
      </c>
      <c r="R656" s="1739">
        <f t="shared" si="108"/>
        <v>190</v>
      </c>
      <c r="S656" s="1822">
        <v>190</v>
      </c>
      <c r="T656" s="1822">
        <v>0</v>
      </c>
      <c r="U656" s="1822">
        <v>0</v>
      </c>
      <c r="V656" s="1739">
        <f t="shared" si="109"/>
        <v>0</v>
      </c>
      <c r="W656" s="1822">
        <v>0</v>
      </c>
      <c r="X656" s="1822">
        <v>0</v>
      </c>
      <c r="Y656" s="1822">
        <v>0</v>
      </c>
      <c r="Z656" s="1383" t="s">
        <v>1757</v>
      </c>
      <c r="AA656" s="1824">
        <v>2</v>
      </c>
      <c r="AB656" s="1597"/>
      <c r="AC656" s="1597"/>
      <c r="AD656" s="1597"/>
      <c r="AE656" s="1597"/>
      <c r="AF656" s="1598"/>
      <c r="AG656" s="1576">
        <f t="shared" si="110"/>
        <v>0</v>
      </c>
    </row>
    <row r="657" spans="2:34" s="1457" customFormat="1" ht="35.5" customHeight="1">
      <c r="B657" s="1660"/>
      <c r="C657" s="1583" t="s">
        <v>3120</v>
      </c>
      <c r="D657" s="1583" t="s">
        <v>3089</v>
      </c>
      <c r="E657" s="1821">
        <v>27</v>
      </c>
      <c r="F657" s="1822">
        <v>460</v>
      </c>
      <c r="G657" s="1739">
        <f t="shared" si="107"/>
        <v>460</v>
      </c>
      <c r="H657" s="1822">
        <v>0</v>
      </c>
      <c r="I657" s="1822">
        <v>0</v>
      </c>
      <c r="J657" s="1822">
        <v>460</v>
      </c>
      <c r="K657" s="1822"/>
      <c r="L657" s="1383"/>
      <c r="M657" s="1823">
        <v>37239</v>
      </c>
      <c r="N657" s="1783">
        <v>37239</v>
      </c>
      <c r="O657" s="1658" t="s">
        <v>3098</v>
      </c>
      <c r="P657" s="1783">
        <v>38653</v>
      </c>
      <c r="Q657" s="1658" t="s">
        <v>3057</v>
      </c>
      <c r="R657" s="1739">
        <f t="shared" si="108"/>
        <v>460</v>
      </c>
      <c r="S657" s="1822">
        <v>0</v>
      </c>
      <c r="T657" s="1822">
        <v>0</v>
      </c>
      <c r="U657" s="1822">
        <v>460</v>
      </c>
      <c r="V657" s="1739">
        <f t="shared" si="109"/>
        <v>0</v>
      </c>
      <c r="W657" s="1822">
        <v>0</v>
      </c>
      <c r="X657" s="1822">
        <v>0</v>
      </c>
      <c r="Y657" s="1822">
        <v>0</v>
      </c>
      <c r="Z657" s="1383" t="s">
        <v>1791</v>
      </c>
      <c r="AA657" s="1824">
        <v>4</v>
      </c>
      <c r="AB657" s="1597"/>
      <c r="AC657" s="1597"/>
      <c r="AD657" s="1597"/>
      <c r="AE657" s="1597"/>
      <c r="AF657" s="1598"/>
      <c r="AG657" s="1576">
        <f t="shared" si="110"/>
        <v>0</v>
      </c>
    </row>
    <row r="658" spans="2:34" s="1457" customFormat="1" ht="35.5" customHeight="1">
      <c r="B658" s="1660"/>
      <c r="C658" s="1583" t="s">
        <v>3121</v>
      </c>
      <c r="D658" s="1583" t="s">
        <v>3122</v>
      </c>
      <c r="E658" s="1821">
        <v>11</v>
      </c>
      <c r="F658" s="1754">
        <v>610</v>
      </c>
      <c r="G658" s="1739">
        <f t="shared" si="107"/>
        <v>610</v>
      </c>
      <c r="H658" s="1754">
        <v>610</v>
      </c>
      <c r="I658" s="1754">
        <v>0</v>
      </c>
      <c r="J658" s="1754">
        <v>0</v>
      </c>
      <c r="K658" s="1754"/>
      <c r="L658" s="1661"/>
      <c r="M658" s="1823">
        <v>19456</v>
      </c>
      <c r="N658" s="1783">
        <v>38443</v>
      </c>
      <c r="O658" s="1658" t="s">
        <v>3080</v>
      </c>
      <c r="P658" s="1783">
        <v>38653</v>
      </c>
      <c r="Q658" s="1383" t="s">
        <v>3063</v>
      </c>
      <c r="R658" s="1739">
        <f t="shared" si="108"/>
        <v>610</v>
      </c>
      <c r="S658" s="1754">
        <v>610</v>
      </c>
      <c r="T658" s="1754">
        <v>0</v>
      </c>
      <c r="U658" s="1754">
        <v>0</v>
      </c>
      <c r="V658" s="1739">
        <f t="shared" si="109"/>
        <v>0</v>
      </c>
      <c r="W658" s="1754">
        <v>0</v>
      </c>
      <c r="X658" s="1754">
        <v>0</v>
      </c>
      <c r="Y658" s="1754">
        <v>0</v>
      </c>
      <c r="Z658" s="1383" t="s">
        <v>1757</v>
      </c>
      <c r="AA658" s="1824">
        <v>2</v>
      </c>
      <c r="AB658" s="1597"/>
      <c r="AC658" s="1597"/>
      <c r="AD658" s="1597"/>
      <c r="AE658" s="1597"/>
      <c r="AF658" s="1598"/>
      <c r="AG658" s="1576">
        <f t="shared" si="110"/>
        <v>0</v>
      </c>
    </row>
    <row r="659" spans="2:34" s="1457" customFormat="1" ht="35.5" customHeight="1">
      <c r="B659" s="1660"/>
      <c r="C659" s="1583" t="s">
        <v>2111</v>
      </c>
      <c r="D659" s="1583" t="s">
        <v>3123</v>
      </c>
      <c r="E659" s="1821">
        <v>12</v>
      </c>
      <c r="F659" s="1754">
        <v>2490</v>
      </c>
      <c r="G659" s="1739">
        <f t="shared" si="107"/>
        <v>2490</v>
      </c>
      <c r="H659" s="1754">
        <v>2310</v>
      </c>
      <c r="I659" s="1754">
        <v>180</v>
      </c>
      <c r="J659" s="1754">
        <v>0</v>
      </c>
      <c r="K659" s="1754"/>
      <c r="L659" s="1661"/>
      <c r="M659" s="1823">
        <v>22101</v>
      </c>
      <c r="N659" s="1783">
        <v>38443</v>
      </c>
      <c r="O659" s="1658" t="s">
        <v>3080</v>
      </c>
      <c r="P659" s="1783">
        <v>38653</v>
      </c>
      <c r="Q659" s="1383" t="s">
        <v>3063</v>
      </c>
      <c r="R659" s="1739">
        <f t="shared" si="108"/>
        <v>2490</v>
      </c>
      <c r="S659" s="1754">
        <v>2310</v>
      </c>
      <c r="T659" s="1754">
        <v>180</v>
      </c>
      <c r="U659" s="1754">
        <v>0</v>
      </c>
      <c r="V659" s="1739">
        <f t="shared" si="109"/>
        <v>0</v>
      </c>
      <c r="W659" s="1754">
        <v>0</v>
      </c>
      <c r="X659" s="1754">
        <v>0</v>
      </c>
      <c r="Y659" s="1754">
        <v>0</v>
      </c>
      <c r="Z659" s="1383" t="s">
        <v>1757</v>
      </c>
      <c r="AA659" s="1824">
        <v>2</v>
      </c>
      <c r="AB659" s="1597"/>
      <c r="AC659" s="1597"/>
      <c r="AD659" s="1597"/>
      <c r="AE659" s="1597"/>
      <c r="AF659" s="1598"/>
      <c r="AG659" s="1576">
        <f t="shared" si="110"/>
        <v>0</v>
      </c>
    </row>
    <row r="660" spans="2:34" s="1457" customFormat="1" ht="35.5" customHeight="1">
      <c r="B660" s="1660"/>
      <c r="C660" s="1583" t="s">
        <v>2842</v>
      </c>
      <c r="D660" s="1583" t="s">
        <v>3124</v>
      </c>
      <c r="E660" s="1821">
        <v>12</v>
      </c>
      <c r="F660" s="1754">
        <v>950</v>
      </c>
      <c r="G660" s="1739">
        <f t="shared" si="107"/>
        <v>950</v>
      </c>
      <c r="H660" s="1754">
        <v>950</v>
      </c>
      <c r="I660" s="1754">
        <v>0</v>
      </c>
      <c r="J660" s="1754">
        <v>0</v>
      </c>
      <c r="K660" s="1754"/>
      <c r="L660" s="1661"/>
      <c r="M660" s="1823">
        <v>19456</v>
      </c>
      <c r="N660" s="1783">
        <v>38443</v>
      </c>
      <c r="O660" s="1658" t="s">
        <v>3080</v>
      </c>
      <c r="P660" s="1783">
        <v>38653</v>
      </c>
      <c r="Q660" s="1383" t="s">
        <v>3063</v>
      </c>
      <c r="R660" s="1739">
        <f t="shared" si="108"/>
        <v>950</v>
      </c>
      <c r="S660" s="1754">
        <v>950</v>
      </c>
      <c r="T660" s="1754">
        <v>0</v>
      </c>
      <c r="U660" s="1754">
        <v>0</v>
      </c>
      <c r="V660" s="1739">
        <f t="shared" si="109"/>
        <v>0</v>
      </c>
      <c r="W660" s="1754">
        <v>0</v>
      </c>
      <c r="X660" s="1754">
        <v>0</v>
      </c>
      <c r="Y660" s="1754">
        <v>0</v>
      </c>
      <c r="Z660" s="1383" t="s">
        <v>1757</v>
      </c>
      <c r="AA660" s="1824">
        <v>2</v>
      </c>
      <c r="AB660" s="1597"/>
      <c r="AC660" s="1597"/>
      <c r="AD660" s="1597"/>
      <c r="AE660" s="1597"/>
      <c r="AF660" s="1598"/>
      <c r="AG660" s="1576">
        <f t="shared" si="110"/>
        <v>0</v>
      </c>
    </row>
    <row r="661" spans="2:34" s="1457" customFormat="1" ht="35.5" customHeight="1">
      <c r="B661" s="1660"/>
      <c r="C661" s="1583" t="s">
        <v>2988</v>
      </c>
      <c r="D661" s="1583" t="s">
        <v>3125</v>
      </c>
      <c r="E661" s="1821">
        <v>20</v>
      </c>
      <c r="F661" s="1754">
        <v>1380</v>
      </c>
      <c r="G661" s="1739">
        <f t="shared" si="107"/>
        <v>1380</v>
      </c>
      <c r="H661" s="1754">
        <v>1380</v>
      </c>
      <c r="I661" s="1754">
        <v>0</v>
      </c>
      <c r="J661" s="1754">
        <v>0</v>
      </c>
      <c r="K661" s="1754"/>
      <c r="L661" s="1661"/>
      <c r="M661" s="1823">
        <v>19456</v>
      </c>
      <c r="N661" s="1783">
        <v>38443</v>
      </c>
      <c r="O661" s="1658" t="s">
        <v>3080</v>
      </c>
      <c r="P661" s="1783">
        <v>38653</v>
      </c>
      <c r="Q661" s="1383" t="s">
        <v>3063</v>
      </c>
      <c r="R661" s="1739">
        <f t="shared" si="108"/>
        <v>1380</v>
      </c>
      <c r="S661" s="1754">
        <v>1380</v>
      </c>
      <c r="T661" s="1754">
        <v>0</v>
      </c>
      <c r="U661" s="1754">
        <v>0</v>
      </c>
      <c r="V661" s="1739">
        <f t="shared" si="109"/>
        <v>0</v>
      </c>
      <c r="W661" s="1754">
        <v>0</v>
      </c>
      <c r="X661" s="1754">
        <v>0</v>
      </c>
      <c r="Y661" s="1754">
        <v>0</v>
      </c>
      <c r="Z661" s="1383" t="s">
        <v>1757</v>
      </c>
      <c r="AA661" s="1824">
        <v>2</v>
      </c>
      <c r="AB661" s="1597"/>
      <c r="AC661" s="1597"/>
      <c r="AD661" s="1597"/>
      <c r="AE661" s="1597"/>
      <c r="AF661" s="1598"/>
      <c r="AG661" s="1576">
        <f t="shared" si="110"/>
        <v>0</v>
      </c>
    </row>
    <row r="662" spans="2:34" s="1457" customFormat="1" ht="35.5" customHeight="1">
      <c r="B662" s="1660"/>
      <c r="C662" s="1583" t="s">
        <v>3126</v>
      </c>
      <c r="D662" s="1583" t="s">
        <v>3127</v>
      </c>
      <c r="E662" s="1821">
        <v>12</v>
      </c>
      <c r="F662" s="1754">
        <v>920</v>
      </c>
      <c r="G662" s="1739">
        <f t="shared" si="107"/>
        <v>920</v>
      </c>
      <c r="H662" s="1754">
        <v>920</v>
      </c>
      <c r="I662" s="1754">
        <v>0</v>
      </c>
      <c r="J662" s="1754">
        <v>0</v>
      </c>
      <c r="K662" s="1754"/>
      <c r="L662" s="1661"/>
      <c r="M662" s="1823">
        <v>19456</v>
      </c>
      <c r="N662" s="1783">
        <v>38443</v>
      </c>
      <c r="O662" s="1658" t="s">
        <v>3080</v>
      </c>
      <c r="P662" s="1783">
        <v>38653</v>
      </c>
      <c r="Q662" s="1383" t="s">
        <v>3063</v>
      </c>
      <c r="R662" s="1739">
        <f t="shared" si="108"/>
        <v>450</v>
      </c>
      <c r="S662" s="1754">
        <v>450</v>
      </c>
      <c r="T662" s="1754">
        <v>0</v>
      </c>
      <c r="U662" s="1754">
        <v>0</v>
      </c>
      <c r="V662" s="1739">
        <f t="shared" si="109"/>
        <v>470</v>
      </c>
      <c r="W662" s="1754">
        <v>470</v>
      </c>
      <c r="X662" s="1754">
        <v>0</v>
      </c>
      <c r="Y662" s="1754">
        <v>0</v>
      </c>
      <c r="Z662" s="1383" t="s">
        <v>1757</v>
      </c>
      <c r="AA662" s="1824">
        <v>2</v>
      </c>
      <c r="AB662" s="1597"/>
      <c r="AC662" s="1597"/>
      <c r="AD662" s="1597"/>
      <c r="AE662" s="1597"/>
      <c r="AF662" s="1598"/>
      <c r="AG662" s="1576" t="str">
        <f t="shared" si="110"/>
        <v/>
      </c>
    </row>
    <row r="663" spans="2:34" s="1457" customFormat="1" ht="35.5" customHeight="1">
      <c r="B663" s="1660"/>
      <c r="C663" s="1583" t="s">
        <v>3128</v>
      </c>
      <c r="D663" s="1583" t="s">
        <v>3129</v>
      </c>
      <c r="E663" s="1821">
        <v>21</v>
      </c>
      <c r="F663" s="1754">
        <v>50</v>
      </c>
      <c r="G663" s="1739">
        <f t="shared" si="107"/>
        <v>50</v>
      </c>
      <c r="H663" s="1754">
        <v>50</v>
      </c>
      <c r="I663" s="1754">
        <v>0</v>
      </c>
      <c r="J663" s="1754">
        <v>0</v>
      </c>
      <c r="K663" s="1754">
        <v>4600</v>
      </c>
      <c r="L663" s="1383" t="s">
        <v>3072</v>
      </c>
      <c r="M663" s="1823">
        <v>38540</v>
      </c>
      <c r="N663" s="1783">
        <v>38540</v>
      </c>
      <c r="O663" s="1658" t="s">
        <v>3065</v>
      </c>
      <c r="P663" s="1783">
        <v>38653</v>
      </c>
      <c r="Q663" s="1383" t="s">
        <v>3063</v>
      </c>
      <c r="R663" s="1739">
        <f t="shared" si="108"/>
        <v>50</v>
      </c>
      <c r="S663" s="1754">
        <v>50</v>
      </c>
      <c r="T663" s="1754">
        <v>0</v>
      </c>
      <c r="U663" s="1754">
        <v>0</v>
      </c>
      <c r="V663" s="1739">
        <f t="shared" si="109"/>
        <v>0</v>
      </c>
      <c r="W663" s="1754">
        <v>0</v>
      </c>
      <c r="X663" s="1754">
        <v>0</v>
      </c>
      <c r="Y663" s="1754">
        <v>0</v>
      </c>
      <c r="Z663" s="1383" t="s">
        <v>1757</v>
      </c>
      <c r="AA663" s="1824">
        <v>2</v>
      </c>
      <c r="AB663" s="1597"/>
      <c r="AC663" s="1597"/>
      <c r="AD663" s="1597"/>
      <c r="AE663" s="1597"/>
      <c r="AF663" s="1598"/>
      <c r="AG663" s="1576">
        <f t="shared" si="110"/>
        <v>0</v>
      </c>
    </row>
    <row r="664" spans="2:34" s="1457" customFormat="1" ht="35.5" customHeight="1">
      <c r="B664" s="1660"/>
      <c r="C664" s="1583" t="s">
        <v>3130</v>
      </c>
      <c r="D664" s="1583" t="s">
        <v>3131</v>
      </c>
      <c r="E664" s="1821">
        <v>18</v>
      </c>
      <c r="F664" s="1754">
        <v>2470</v>
      </c>
      <c r="G664" s="1739">
        <f t="shared" si="107"/>
        <v>2470</v>
      </c>
      <c r="H664" s="1754">
        <v>0</v>
      </c>
      <c r="I664" s="1754">
        <v>200</v>
      </c>
      <c r="J664" s="1754">
        <v>2270</v>
      </c>
      <c r="K664" s="1754"/>
      <c r="L664" s="1383"/>
      <c r="M664" s="1823">
        <v>39435</v>
      </c>
      <c r="N664" s="1783">
        <v>39435</v>
      </c>
      <c r="O664" s="1658" t="s">
        <v>3132</v>
      </c>
      <c r="P664" s="1783"/>
      <c r="Q664" s="1383"/>
      <c r="R664" s="1739">
        <f t="shared" si="108"/>
        <v>2470</v>
      </c>
      <c r="S664" s="1754">
        <v>0</v>
      </c>
      <c r="T664" s="1754">
        <v>200</v>
      </c>
      <c r="U664" s="1754">
        <v>2270</v>
      </c>
      <c r="V664" s="1739">
        <f t="shared" si="109"/>
        <v>0</v>
      </c>
      <c r="W664" s="1754">
        <v>0</v>
      </c>
      <c r="X664" s="1754">
        <v>0</v>
      </c>
      <c r="Y664" s="1754">
        <v>0</v>
      </c>
      <c r="Z664" s="1383" t="s">
        <v>1757</v>
      </c>
      <c r="AA664" s="1824">
        <v>2</v>
      </c>
      <c r="AB664" s="1597"/>
      <c r="AC664" s="1597"/>
      <c r="AD664" s="1597"/>
      <c r="AE664" s="1597"/>
      <c r="AF664" s="1598"/>
      <c r="AG664" s="1576">
        <f t="shared" si="110"/>
        <v>0</v>
      </c>
    </row>
    <row r="665" spans="2:34" s="1457" customFormat="1" ht="35.5" customHeight="1">
      <c r="B665" s="1660"/>
      <c r="C665" s="1652" t="s">
        <v>3133</v>
      </c>
      <c r="D665" s="1652" t="s">
        <v>3134</v>
      </c>
      <c r="E665" s="1818">
        <v>18</v>
      </c>
      <c r="F665" s="1827">
        <v>510</v>
      </c>
      <c r="G665" s="1739">
        <f t="shared" si="107"/>
        <v>510</v>
      </c>
      <c r="H665" s="1827">
        <v>240</v>
      </c>
      <c r="I665" s="1827">
        <v>160</v>
      </c>
      <c r="J665" s="1827">
        <v>110</v>
      </c>
      <c r="K665" s="1827"/>
      <c r="L665" s="1658"/>
      <c r="M665" s="1791">
        <v>40632</v>
      </c>
      <c r="N665" s="1781">
        <v>40632</v>
      </c>
      <c r="O665" s="1658" t="s">
        <v>2181</v>
      </c>
      <c r="P665" s="1781"/>
      <c r="Q665" s="1658"/>
      <c r="R665" s="1739">
        <f t="shared" si="108"/>
        <v>0</v>
      </c>
      <c r="S665" s="1827">
        <v>0</v>
      </c>
      <c r="T665" s="1827">
        <v>0</v>
      </c>
      <c r="U665" s="1827">
        <v>0</v>
      </c>
      <c r="V665" s="1739">
        <f t="shared" si="109"/>
        <v>0</v>
      </c>
      <c r="W665" s="1827">
        <v>0</v>
      </c>
      <c r="X665" s="1827">
        <v>0</v>
      </c>
      <c r="Y665" s="1827">
        <v>0</v>
      </c>
      <c r="Z665" s="1658" t="s">
        <v>1757</v>
      </c>
      <c r="AA665" s="1824">
        <v>2</v>
      </c>
      <c r="AB665" s="1597"/>
      <c r="AC665" s="1597"/>
      <c r="AD665" s="1597"/>
      <c r="AE665" s="1597"/>
      <c r="AF665" s="1598"/>
      <c r="AG665" s="1576" t="str">
        <f t="shared" si="110"/>
        <v/>
      </c>
    </row>
    <row r="666" spans="2:34" s="1457" customFormat="1" ht="35.5" customHeight="1" thickBot="1">
      <c r="B666" s="1666"/>
      <c r="C666" s="1666" t="s">
        <v>2175</v>
      </c>
      <c r="D666" s="1666" t="s">
        <v>3135</v>
      </c>
      <c r="E666" s="1828">
        <v>6</v>
      </c>
      <c r="F666" s="1829">
        <v>1050</v>
      </c>
      <c r="G666" s="1674">
        <f t="shared" si="107"/>
        <v>1050</v>
      </c>
      <c r="H666" s="1829">
        <v>1050</v>
      </c>
      <c r="I666" s="1829">
        <v>0</v>
      </c>
      <c r="J666" s="1829">
        <v>0</v>
      </c>
      <c r="K666" s="1829"/>
      <c r="L666" s="1675"/>
      <c r="M666" s="1830">
        <v>30145</v>
      </c>
      <c r="N666" s="1831">
        <v>30145</v>
      </c>
      <c r="O666" s="1675" t="s">
        <v>2948</v>
      </c>
      <c r="P666" s="1831">
        <v>38653</v>
      </c>
      <c r="Q666" s="1675" t="s">
        <v>3063</v>
      </c>
      <c r="R666" s="1674">
        <f t="shared" si="108"/>
        <v>790</v>
      </c>
      <c r="S666" s="1829">
        <v>790</v>
      </c>
      <c r="T666" s="1829">
        <v>0</v>
      </c>
      <c r="U666" s="1829">
        <v>0</v>
      </c>
      <c r="V666" s="1674">
        <f t="shared" si="109"/>
        <v>0</v>
      </c>
      <c r="W666" s="1829">
        <v>0</v>
      </c>
      <c r="X666" s="1829">
        <v>0</v>
      </c>
      <c r="Y666" s="1829">
        <v>0</v>
      </c>
      <c r="Z666" s="1675" t="s">
        <v>1757</v>
      </c>
      <c r="AA666" s="1824" t="s">
        <v>2155</v>
      </c>
      <c r="AB666" s="1597"/>
      <c r="AC666" s="1597"/>
      <c r="AD666" s="1597"/>
      <c r="AE666" s="1597"/>
      <c r="AF666" s="1598"/>
      <c r="AG666" s="1576" t="str">
        <f t="shared" si="110"/>
        <v/>
      </c>
    </row>
    <row r="667" spans="2:34" s="1457" customFormat="1" ht="35.65" customHeight="1" thickTop="1" thickBot="1">
      <c r="B667" s="1617" t="s">
        <v>3136</v>
      </c>
      <c r="C667" s="1618" t="s">
        <v>79</v>
      </c>
      <c r="D667" s="1618">
        <f>COUNTA(D622:D666)</f>
        <v>45</v>
      </c>
      <c r="E667" s="1832"/>
      <c r="F667" s="1833"/>
      <c r="G667" s="1834">
        <f>SUM(G622:G666)</f>
        <v>92160</v>
      </c>
      <c r="H667" s="1834">
        <f>SUM(H622:H666)</f>
        <v>46140</v>
      </c>
      <c r="I667" s="1834">
        <f>SUM(I622:I666)</f>
        <v>5640</v>
      </c>
      <c r="J667" s="1834">
        <f>SUM(J622:J666)</f>
        <v>40380</v>
      </c>
      <c r="K667" s="1834">
        <f>SUM(K622:K666)</f>
        <v>18090</v>
      </c>
      <c r="L667" s="1222"/>
      <c r="M667" s="1223"/>
      <c r="N667" s="1222"/>
      <c r="O667" s="1222"/>
      <c r="P667" s="1222"/>
      <c r="Q667" s="1222"/>
      <c r="R667" s="1834">
        <f>SUM(R622:R666)</f>
        <v>61500</v>
      </c>
      <c r="S667" s="1834">
        <f t="shared" ref="S667:Y667" si="111">SUM(S622:S666)</f>
        <v>33130</v>
      </c>
      <c r="T667" s="1834">
        <f t="shared" si="111"/>
        <v>3250</v>
      </c>
      <c r="U667" s="1834">
        <f t="shared" si="111"/>
        <v>25120</v>
      </c>
      <c r="V667" s="1834">
        <f>SUM(V622:V666)</f>
        <v>19510</v>
      </c>
      <c r="W667" s="1834">
        <f t="shared" si="111"/>
        <v>8800</v>
      </c>
      <c r="X667" s="1834">
        <f t="shared" si="111"/>
        <v>2230</v>
      </c>
      <c r="Y667" s="1834">
        <f t="shared" si="111"/>
        <v>8480</v>
      </c>
      <c r="Z667" s="1222"/>
      <c r="AA667" s="1835"/>
      <c r="AB667" s="1597"/>
      <c r="AC667" s="1597"/>
      <c r="AD667" s="1597"/>
      <c r="AE667" s="1597"/>
      <c r="AF667" s="1598"/>
      <c r="AG667" s="1576" t="str">
        <f t="shared" si="110"/>
        <v/>
      </c>
      <c r="AH667" s="1576"/>
    </row>
    <row r="668" spans="2:34" s="1840" customFormat="1" ht="35.5" customHeight="1" thickTop="1">
      <c r="B668" s="1680"/>
      <c r="C668" s="1576"/>
      <c r="D668" s="1576"/>
      <c r="E668" s="1836"/>
      <c r="F668" s="1837"/>
      <c r="G668" s="1838"/>
      <c r="H668" s="1838"/>
      <c r="I668" s="1838"/>
      <c r="J668" s="1838"/>
      <c r="K668" s="1838"/>
      <c r="L668" s="1625"/>
      <c r="M668" s="1625"/>
      <c r="N668" s="1625"/>
      <c r="O668" s="1625"/>
      <c r="P668" s="1625"/>
      <c r="Q668" s="1625"/>
      <c r="R668" s="1838"/>
      <c r="S668" s="1838"/>
      <c r="T668" s="1838"/>
      <c r="U668" s="1838"/>
      <c r="V668" s="1838"/>
      <c r="W668" s="1838"/>
      <c r="X668" s="1838"/>
      <c r="Y668" s="1838"/>
      <c r="Z668" s="1625"/>
      <c r="AA668" s="1839"/>
      <c r="AB668" s="1597"/>
      <c r="AC668" s="1597"/>
      <c r="AD668" s="1597"/>
      <c r="AE668" s="1597"/>
      <c r="AF668" s="1598"/>
      <c r="AG668" s="1576"/>
      <c r="AH668" s="1576"/>
    </row>
    <row r="669" spans="2:34" s="1840" customFormat="1" ht="35.65" customHeight="1">
      <c r="B669" s="1587" t="s">
        <v>289</v>
      </c>
      <c r="C669" s="1641" t="s">
        <v>1752</v>
      </c>
      <c r="D669" s="1641" t="s">
        <v>3137</v>
      </c>
      <c r="E669" s="1642">
        <v>25</v>
      </c>
      <c r="F669" s="1643">
        <v>8710</v>
      </c>
      <c r="G669" s="1643">
        <f>SUM(H669:J669)</f>
        <v>5570</v>
      </c>
      <c r="H669" s="1841">
        <v>780</v>
      </c>
      <c r="I669" s="1841">
        <v>3820</v>
      </c>
      <c r="J669" s="1841">
        <v>970</v>
      </c>
      <c r="K669" s="1643"/>
      <c r="L669" s="1645"/>
      <c r="M669" s="1603">
        <v>24789</v>
      </c>
      <c r="N669" s="1646">
        <v>38069</v>
      </c>
      <c r="O669" s="1645" t="s">
        <v>3138</v>
      </c>
      <c r="P669" s="1646">
        <v>39871</v>
      </c>
      <c r="Q669" s="1645" t="s">
        <v>3139</v>
      </c>
      <c r="R669" s="1643">
        <f>SUM(S669:U669)</f>
        <v>3910</v>
      </c>
      <c r="S669" s="1841">
        <v>780</v>
      </c>
      <c r="T669" s="1841">
        <v>2690</v>
      </c>
      <c r="U669" s="1841">
        <v>440</v>
      </c>
      <c r="V669" s="1643">
        <f>SUM(W669:Y669)</f>
        <v>0</v>
      </c>
      <c r="W669" s="1643">
        <v>0</v>
      </c>
      <c r="X669" s="1643">
        <v>0</v>
      </c>
      <c r="Y669" s="1643">
        <v>0</v>
      </c>
      <c r="Z669" s="1645" t="s">
        <v>3140</v>
      </c>
      <c r="AA669" s="1606">
        <v>4</v>
      </c>
      <c r="AB669" s="1597"/>
      <c r="AC669" s="1597"/>
      <c r="AD669" s="1597"/>
      <c r="AE669" s="1597"/>
      <c r="AF669" s="1598"/>
      <c r="AG669" s="1576" t="str">
        <f t="shared" si="110"/>
        <v/>
      </c>
      <c r="AH669" s="1576"/>
    </row>
    <row r="670" spans="2:34" s="1840" customFormat="1" ht="35.65" customHeight="1">
      <c r="B670" s="1587"/>
      <c r="C670" s="1588" t="s">
        <v>1758</v>
      </c>
      <c r="D670" s="1588" t="s">
        <v>3141</v>
      </c>
      <c r="E670" s="1600">
        <v>16</v>
      </c>
      <c r="F670" s="1591">
        <v>5330</v>
      </c>
      <c r="G670" s="1591">
        <f t="shared" ref="G670:G678" si="112">SUM(H670:J670)</f>
        <v>5330</v>
      </c>
      <c r="H670" s="1591">
        <v>0</v>
      </c>
      <c r="I670" s="1591">
        <v>420</v>
      </c>
      <c r="J670" s="1591">
        <v>4910</v>
      </c>
      <c r="K670" s="1591"/>
      <c r="L670" s="1602"/>
      <c r="M670" s="1607">
        <v>23938</v>
      </c>
      <c r="N670" s="1605">
        <v>31685</v>
      </c>
      <c r="O670" s="1602" t="s">
        <v>3142</v>
      </c>
      <c r="P670" s="1646">
        <v>39871</v>
      </c>
      <c r="Q670" s="1645" t="s">
        <v>3139</v>
      </c>
      <c r="R670" s="1591">
        <f t="shared" ref="R670:R678" si="113">SUM(S670:U670)</f>
        <v>4360</v>
      </c>
      <c r="S670" s="1842">
        <v>0</v>
      </c>
      <c r="T670" s="1843">
        <v>420</v>
      </c>
      <c r="U670" s="1843">
        <v>3940</v>
      </c>
      <c r="V670" s="1591">
        <f t="shared" ref="V670:V678" si="114">SUM(W670:Y670)</f>
        <v>0</v>
      </c>
      <c r="W670" s="1591">
        <v>0</v>
      </c>
      <c r="X670" s="1591">
        <v>0</v>
      </c>
      <c r="Y670" s="1591">
        <v>0</v>
      </c>
      <c r="Z670" s="1602" t="s">
        <v>1788</v>
      </c>
      <c r="AA670" s="1606" t="s">
        <v>1762</v>
      </c>
      <c r="AB670" s="1597"/>
      <c r="AC670" s="1597"/>
      <c r="AD670" s="1597"/>
      <c r="AE670" s="1597"/>
      <c r="AF670" s="1598"/>
      <c r="AG670" s="1576" t="str">
        <f t="shared" si="110"/>
        <v/>
      </c>
      <c r="AH670" s="1576"/>
    </row>
    <row r="671" spans="2:34" s="1840" customFormat="1" ht="35.65" customHeight="1">
      <c r="B671" s="1587"/>
      <c r="C671" s="1588" t="s">
        <v>3143</v>
      </c>
      <c r="D671" s="1588" t="s">
        <v>3144</v>
      </c>
      <c r="E671" s="1600">
        <v>27</v>
      </c>
      <c r="F671" s="1591">
        <v>230</v>
      </c>
      <c r="G671" s="1591">
        <f t="shared" si="112"/>
        <v>230</v>
      </c>
      <c r="H671" s="1591">
        <v>0</v>
      </c>
      <c r="I671" s="1591">
        <v>0</v>
      </c>
      <c r="J671" s="1591">
        <v>230</v>
      </c>
      <c r="K671" s="1591"/>
      <c r="L671" s="1602"/>
      <c r="M671" s="1607">
        <v>23938</v>
      </c>
      <c r="N671" s="1605">
        <v>37239</v>
      </c>
      <c r="O671" s="1602" t="s">
        <v>3145</v>
      </c>
      <c r="P671" s="1646">
        <v>39871</v>
      </c>
      <c r="Q671" s="1645" t="s">
        <v>3139</v>
      </c>
      <c r="R671" s="1591">
        <f t="shared" si="113"/>
        <v>230</v>
      </c>
      <c r="S671" s="1842">
        <v>0</v>
      </c>
      <c r="T671" s="1842">
        <v>0</v>
      </c>
      <c r="U671" s="1842">
        <v>230</v>
      </c>
      <c r="V671" s="1591">
        <f t="shared" si="114"/>
        <v>0</v>
      </c>
      <c r="W671" s="1591">
        <v>0</v>
      </c>
      <c r="X671" s="1591">
        <v>0</v>
      </c>
      <c r="Y671" s="1591">
        <v>0</v>
      </c>
      <c r="Z671" s="1602" t="s">
        <v>1788</v>
      </c>
      <c r="AA671" s="1606">
        <v>4</v>
      </c>
      <c r="AB671" s="1597"/>
      <c r="AC671" s="1597"/>
      <c r="AD671" s="1597"/>
      <c r="AE671" s="1597"/>
      <c r="AF671" s="1598"/>
      <c r="AG671" s="1576">
        <f t="shared" si="110"/>
        <v>0</v>
      </c>
      <c r="AH671" s="1576"/>
    </row>
    <row r="672" spans="2:34" s="1840" customFormat="1" ht="35.65" customHeight="1">
      <c r="B672" s="1587"/>
      <c r="C672" s="1588" t="s">
        <v>1766</v>
      </c>
      <c r="D672" s="1588" t="s">
        <v>3146</v>
      </c>
      <c r="E672" s="1600">
        <v>12</v>
      </c>
      <c r="F672" s="1591">
        <v>2900</v>
      </c>
      <c r="G672" s="1591">
        <f t="shared" si="112"/>
        <v>2900</v>
      </c>
      <c r="H672" s="1591">
        <v>0</v>
      </c>
      <c r="I672" s="1591">
        <v>0</v>
      </c>
      <c r="J672" s="1591">
        <v>2900</v>
      </c>
      <c r="K672" s="1591"/>
      <c r="L672" s="1602"/>
      <c r="M672" s="1607">
        <v>23938</v>
      </c>
      <c r="N672" s="1605">
        <v>30956</v>
      </c>
      <c r="O672" s="1602" t="s">
        <v>3147</v>
      </c>
      <c r="P672" s="1646">
        <v>39871</v>
      </c>
      <c r="Q672" s="1602" t="s">
        <v>1801</v>
      </c>
      <c r="R672" s="1591">
        <f t="shared" si="113"/>
        <v>1450</v>
      </c>
      <c r="S672" s="1842">
        <v>0</v>
      </c>
      <c r="T672" s="1842">
        <v>0</v>
      </c>
      <c r="U672" s="1843">
        <v>1450</v>
      </c>
      <c r="V672" s="1591">
        <f t="shared" si="114"/>
        <v>0</v>
      </c>
      <c r="W672" s="1591">
        <v>0</v>
      </c>
      <c r="X672" s="1591">
        <v>0</v>
      </c>
      <c r="Y672" s="1591">
        <v>0</v>
      </c>
      <c r="Z672" s="1602" t="s">
        <v>1788</v>
      </c>
      <c r="AA672" s="1606" t="s">
        <v>1762</v>
      </c>
      <c r="AB672" s="1597"/>
      <c r="AC672" s="1597"/>
      <c r="AD672" s="1597"/>
      <c r="AE672" s="1597"/>
      <c r="AF672" s="1598"/>
      <c r="AG672" s="1576" t="str">
        <f t="shared" si="110"/>
        <v/>
      </c>
      <c r="AH672" s="1576"/>
    </row>
    <row r="673" spans="2:34" s="1840" customFormat="1" ht="35.65" customHeight="1">
      <c r="B673" s="1587"/>
      <c r="C673" s="1588" t="s">
        <v>1769</v>
      </c>
      <c r="D673" s="1588" t="s">
        <v>3148</v>
      </c>
      <c r="E673" s="1600">
        <v>12</v>
      </c>
      <c r="F673" s="1591">
        <v>3930</v>
      </c>
      <c r="G673" s="1591">
        <f t="shared" si="112"/>
        <v>3930</v>
      </c>
      <c r="H673" s="1591">
        <v>550</v>
      </c>
      <c r="I673" s="1591">
        <v>2000</v>
      </c>
      <c r="J673" s="1591">
        <v>1380</v>
      </c>
      <c r="K673" s="1591"/>
      <c r="L673" s="1602"/>
      <c r="M673" s="1603">
        <v>24789</v>
      </c>
      <c r="N673" s="1605">
        <v>33694</v>
      </c>
      <c r="O673" s="1602" t="s">
        <v>3149</v>
      </c>
      <c r="P673" s="1646">
        <v>39871</v>
      </c>
      <c r="Q673" s="1645" t="s">
        <v>3139</v>
      </c>
      <c r="R673" s="1591">
        <f t="shared" si="113"/>
        <v>3930</v>
      </c>
      <c r="S673" s="1842">
        <v>550</v>
      </c>
      <c r="T673" s="1842">
        <v>2000</v>
      </c>
      <c r="U673" s="1842">
        <v>1380</v>
      </c>
      <c r="V673" s="1591">
        <f t="shared" si="114"/>
        <v>0</v>
      </c>
      <c r="W673" s="1591">
        <v>0</v>
      </c>
      <c r="X673" s="1591">
        <v>0</v>
      </c>
      <c r="Y673" s="1591">
        <v>0</v>
      </c>
      <c r="Z673" s="1602" t="s">
        <v>1791</v>
      </c>
      <c r="AA673" s="1606" t="s">
        <v>1762</v>
      </c>
      <c r="AB673" s="1597"/>
      <c r="AC673" s="1597"/>
      <c r="AD673" s="1597"/>
      <c r="AE673" s="1597"/>
      <c r="AF673" s="1598"/>
      <c r="AG673" s="1576">
        <f t="shared" si="110"/>
        <v>0</v>
      </c>
      <c r="AH673" s="1576"/>
    </row>
    <row r="674" spans="2:34" s="1840" customFormat="1" ht="35.65" customHeight="1">
      <c r="B674" s="1630"/>
      <c r="C674" s="1588" t="s">
        <v>3150</v>
      </c>
      <c r="D674" s="1588" t="s">
        <v>2514</v>
      </c>
      <c r="E674" s="1600">
        <v>12</v>
      </c>
      <c r="F674" s="1591">
        <v>2750</v>
      </c>
      <c r="G674" s="1591">
        <f t="shared" si="112"/>
        <v>2750</v>
      </c>
      <c r="H674" s="1591">
        <v>960</v>
      </c>
      <c r="I674" s="1591">
        <v>1790</v>
      </c>
      <c r="J674" s="1591">
        <v>0</v>
      </c>
      <c r="K674" s="1591"/>
      <c r="L674" s="1602"/>
      <c r="M674" s="1603">
        <v>24789</v>
      </c>
      <c r="N674" s="1605">
        <v>33694</v>
      </c>
      <c r="O674" s="1602" t="s">
        <v>3149</v>
      </c>
      <c r="P674" s="1646">
        <v>39871</v>
      </c>
      <c r="Q674" s="1602" t="s">
        <v>1801</v>
      </c>
      <c r="R674" s="1591">
        <f t="shared" si="113"/>
        <v>2750</v>
      </c>
      <c r="S674" s="1842">
        <v>960</v>
      </c>
      <c r="T674" s="1842">
        <v>1790</v>
      </c>
      <c r="U674" s="1842">
        <v>0</v>
      </c>
      <c r="V674" s="1591">
        <f t="shared" si="114"/>
        <v>0</v>
      </c>
      <c r="W674" s="1591">
        <v>0</v>
      </c>
      <c r="X674" s="1591">
        <v>0</v>
      </c>
      <c r="Y674" s="1591">
        <v>0</v>
      </c>
      <c r="Z674" s="1602" t="s">
        <v>1788</v>
      </c>
      <c r="AA674" s="1606" t="s">
        <v>1762</v>
      </c>
      <c r="AB674" s="1597"/>
      <c r="AC674" s="1597"/>
      <c r="AD674" s="1597"/>
      <c r="AE674" s="1597"/>
      <c r="AF674" s="1598"/>
      <c r="AG674" s="1576">
        <f t="shared" si="110"/>
        <v>0</v>
      </c>
      <c r="AH674" s="1576"/>
    </row>
    <row r="675" spans="2:34" s="1840" customFormat="1" ht="35.65" customHeight="1">
      <c r="B675" s="1630"/>
      <c r="C675" s="1588" t="s">
        <v>3151</v>
      </c>
      <c r="D675" s="1588" t="s">
        <v>2004</v>
      </c>
      <c r="E675" s="1600">
        <v>12</v>
      </c>
      <c r="F675" s="1591">
        <v>4490</v>
      </c>
      <c r="G675" s="1591">
        <f t="shared" si="112"/>
        <v>4490</v>
      </c>
      <c r="H675" s="1591">
        <v>1710</v>
      </c>
      <c r="I675" s="1591">
        <v>500</v>
      </c>
      <c r="J675" s="1591">
        <v>2280</v>
      </c>
      <c r="K675" s="1591"/>
      <c r="L675" s="1602"/>
      <c r="M675" s="1603">
        <v>24789</v>
      </c>
      <c r="N675" s="1605">
        <v>32417</v>
      </c>
      <c r="O675" s="1602" t="s">
        <v>3152</v>
      </c>
      <c r="P675" s="1646">
        <v>39871</v>
      </c>
      <c r="Q675" s="1602" t="s">
        <v>1801</v>
      </c>
      <c r="R675" s="1591">
        <f t="shared" si="113"/>
        <v>3270</v>
      </c>
      <c r="S675" s="1842">
        <v>1710</v>
      </c>
      <c r="T675" s="1842">
        <v>500</v>
      </c>
      <c r="U675" s="1843">
        <v>1060</v>
      </c>
      <c r="V675" s="1591">
        <f t="shared" si="114"/>
        <v>0</v>
      </c>
      <c r="W675" s="1591">
        <v>0</v>
      </c>
      <c r="X675" s="1591">
        <v>0</v>
      </c>
      <c r="Y675" s="1591">
        <v>0</v>
      </c>
      <c r="Z675" s="1602" t="s">
        <v>1768</v>
      </c>
      <c r="AA675" s="1606" t="s">
        <v>1762</v>
      </c>
      <c r="AB675" s="1597"/>
      <c r="AC675" s="1597"/>
      <c r="AD675" s="1597"/>
      <c r="AE675" s="1597"/>
      <c r="AF675" s="1598"/>
      <c r="AG675" s="1576" t="str">
        <f t="shared" si="110"/>
        <v/>
      </c>
      <c r="AH675" s="1576"/>
    </row>
    <row r="676" spans="2:34" s="1840" customFormat="1" ht="35.65" customHeight="1">
      <c r="B676" s="1630"/>
      <c r="C676" s="1596" t="s">
        <v>3153</v>
      </c>
      <c r="D676" s="1588" t="s">
        <v>3154</v>
      </c>
      <c r="E676" s="1600">
        <v>12</v>
      </c>
      <c r="F676" s="1591">
        <v>1790</v>
      </c>
      <c r="G676" s="1591">
        <f t="shared" si="112"/>
        <v>1450</v>
      </c>
      <c r="H676" s="1591">
        <v>1020</v>
      </c>
      <c r="I676" s="1591">
        <v>0</v>
      </c>
      <c r="J676" s="1591">
        <v>430</v>
      </c>
      <c r="K676" s="1591"/>
      <c r="L676" s="1602"/>
      <c r="M676" s="1603">
        <v>24789</v>
      </c>
      <c r="N676" s="1605">
        <v>32417</v>
      </c>
      <c r="O676" s="1602" t="s">
        <v>3152</v>
      </c>
      <c r="P676" s="1646">
        <v>39871</v>
      </c>
      <c r="Q676" s="1602" t="s">
        <v>1801</v>
      </c>
      <c r="R676" s="1591">
        <f t="shared" si="113"/>
        <v>1450</v>
      </c>
      <c r="S676" s="1591">
        <v>1020</v>
      </c>
      <c r="T676" s="1591">
        <v>0</v>
      </c>
      <c r="U676" s="1662">
        <v>430</v>
      </c>
      <c r="V676" s="1591">
        <f t="shared" si="114"/>
        <v>0</v>
      </c>
      <c r="W676" s="1591">
        <v>0</v>
      </c>
      <c r="X676" s="1591">
        <v>0</v>
      </c>
      <c r="Y676" s="1591">
        <v>0</v>
      </c>
      <c r="Z676" s="1602" t="s">
        <v>1788</v>
      </c>
      <c r="AA676" s="1606" t="s">
        <v>1762</v>
      </c>
      <c r="AB676" s="1597"/>
      <c r="AC676" s="1597"/>
      <c r="AD676" s="1597"/>
      <c r="AE676" s="1597"/>
      <c r="AF676" s="1598"/>
      <c r="AG676" s="1576">
        <f t="shared" si="110"/>
        <v>0</v>
      </c>
      <c r="AH676" s="1576"/>
    </row>
    <row r="677" spans="2:34" ht="35.65" customHeight="1">
      <c r="B677" s="1587"/>
      <c r="C677" s="1588" t="s">
        <v>3155</v>
      </c>
      <c r="D677" s="1588" t="s">
        <v>3156</v>
      </c>
      <c r="E677" s="1600">
        <v>22</v>
      </c>
      <c r="F677" s="1591">
        <v>5280</v>
      </c>
      <c r="G677" s="1591">
        <f t="shared" si="112"/>
        <v>5280</v>
      </c>
      <c r="H677" s="1591">
        <v>0</v>
      </c>
      <c r="I677" s="1591">
        <v>1350</v>
      </c>
      <c r="J677" s="1591">
        <v>3930</v>
      </c>
      <c r="K677" s="1591"/>
      <c r="L677" s="1602"/>
      <c r="M677" s="1607">
        <v>30956</v>
      </c>
      <c r="N677" s="1605">
        <v>33694</v>
      </c>
      <c r="O677" s="1602" t="s">
        <v>3157</v>
      </c>
      <c r="P677" s="1646">
        <v>39871</v>
      </c>
      <c r="Q677" s="1645" t="s">
        <v>3139</v>
      </c>
      <c r="R677" s="1591">
        <f t="shared" si="113"/>
        <v>4640</v>
      </c>
      <c r="S677" s="1842">
        <v>0</v>
      </c>
      <c r="T677" s="1842">
        <v>800</v>
      </c>
      <c r="U677" s="1842">
        <v>3840</v>
      </c>
      <c r="V677" s="1591">
        <f t="shared" si="114"/>
        <v>0</v>
      </c>
      <c r="W677" s="1591">
        <v>0</v>
      </c>
      <c r="X677" s="1591">
        <v>0</v>
      </c>
      <c r="Y677" s="1591">
        <v>0</v>
      </c>
      <c r="Z677" s="1602" t="s">
        <v>1788</v>
      </c>
      <c r="AA677" s="1606" t="s">
        <v>1762</v>
      </c>
      <c r="AB677" s="1597"/>
      <c r="AC677" s="1597"/>
      <c r="AD677" s="1597"/>
      <c r="AE677" s="1597"/>
      <c r="AF677" s="1598"/>
      <c r="AG677" s="1576" t="str">
        <f t="shared" si="110"/>
        <v/>
      </c>
      <c r="AH677" s="1576"/>
    </row>
    <row r="678" spans="2:34" s="1457" customFormat="1" ht="35.65" customHeight="1" thickBot="1">
      <c r="B678" s="1608"/>
      <c r="C678" s="1587" t="s">
        <v>3158</v>
      </c>
      <c r="D678" s="1608" t="s">
        <v>3159</v>
      </c>
      <c r="E678" s="1609">
        <v>12</v>
      </c>
      <c r="F678" s="1610">
        <v>2900</v>
      </c>
      <c r="G678" s="1610">
        <f t="shared" si="112"/>
        <v>2900</v>
      </c>
      <c r="H678" s="1610">
        <v>0</v>
      </c>
      <c r="I678" s="1610">
        <v>1000</v>
      </c>
      <c r="J678" s="1610">
        <v>1900</v>
      </c>
      <c r="K678" s="1610"/>
      <c r="L678" s="1612"/>
      <c r="M678" s="1613">
        <v>30956</v>
      </c>
      <c r="N678" s="1613">
        <v>30956</v>
      </c>
      <c r="O678" s="1612" t="s">
        <v>3160</v>
      </c>
      <c r="P678" s="1844">
        <v>39871</v>
      </c>
      <c r="Q678" s="1845" t="s">
        <v>3139</v>
      </c>
      <c r="R678" s="1610">
        <f t="shared" si="113"/>
        <v>1800</v>
      </c>
      <c r="S678" s="1610">
        <v>0</v>
      </c>
      <c r="T678" s="1610">
        <v>1000</v>
      </c>
      <c r="U678" s="1610">
        <v>800</v>
      </c>
      <c r="V678" s="1610">
        <f t="shared" si="114"/>
        <v>0</v>
      </c>
      <c r="W678" s="1610">
        <v>0</v>
      </c>
      <c r="X678" s="1610">
        <v>0</v>
      </c>
      <c r="Y678" s="1610">
        <v>0</v>
      </c>
      <c r="Z678" s="1612" t="s">
        <v>1761</v>
      </c>
      <c r="AA678" s="1606" t="s">
        <v>1762</v>
      </c>
      <c r="AB678" s="1597"/>
      <c r="AC678" s="1597"/>
      <c r="AD678" s="1597"/>
      <c r="AE678" s="1597"/>
      <c r="AF678" s="1598"/>
      <c r="AG678" s="1576" t="str">
        <f t="shared" si="110"/>
        <v/>
      </c>
      <c r="AH678" s="1576"/>
    </row>
    <row r="679" spans="2:34" s="1457" customFormat="1" ht="35.65" customHeight="1" thickTop="1" thickBot="1">
      <c r="B679" s="1608" t="s">
        <v>1208</v>
      </c>
      <c r="C679" s="1846"/>
      <c r="D679" s="1847">
        <f>COUNTA(D669:D678)</f>
        <v>10</v>
      </c>
      <c r="E679" s="1848"/>
      <c r="F679" s="1849"/>
      <c r="G679" s="1849">
        <f>SUM(G669:G678)</f>
        <v>34830</v>
      </c>
      <c r="H679" s="1849">
        <f>SUM(H669:H678)</f>
        <v>5020</v>
      </c>
      <c r="I679" s="1849">
        <f>SUM(I669:I678)</f>
        <v>10880</v>
      </c>
      <c r="J679" s="1849">
        <f>SUM(J669:J678)</f>
        <v>18930</v>
      </c>
      <c r="K679" s="1849">
        <f>SUM(K669:K678)</f>
        <v>0</v>
      </c>
      <c r="L679" s="1850"/>
      <c r="M679" s="1851"/>
      <c r="N679" s="1850"/>
      <c r="O679" s="1850"/>
      <c r="P679" s="1850"/>
      <c r="Q679" s="1850"/>
      <c r="R679" s="1849">
        <f>SUM(R669:R678)</f>
        <v>27790</v>
      </c>
      <c r="S679" s="1849">
        <f t="shared" ref="S679:Y679" si="115">SUM(S669:S678)</f>
        <v>5020</v>
      </c>
      <c r="T679" s="1849">
        <f t="shared" si="115"/>
        <v>9200</v>
      </c>
      <c r="U679" s="1849">
        <f t="shared" si="115"/>
        <v>13570</v>
      </c>
      <c r="V679" s="1849">
        <f>SUM(V669:V678)</f>
        <v>0</v>
      </c>
      <c r="W679" s="1849">
        <f t="shared" si="115"/>
        <v>0</v>
      </c>
      <c r="X679" s="1849">
        <f t="shared" si="115"/>
        <v>0</v>
      </c>
      <c r="Y679" s="1849">
        <f t="shared" si="115"/>
        <v>0</v>
      </c>
      <c r="Z679" s="1850"/>
      <c r="AA679" s="1852"/>
      <c r="AB679" s="1597"/>
      <c r="AC679" s="1597"/>
      <c r="AD679" s="1597"/>
      <c r="AE679" s="1597"/>
      <c r="AF679" s="1598"/>
      <c r="AG679" s="1576" t="str">
        <f t="shared" si="110"/>
        <v/>
      </c>
      <c r="AH679" s="1576"/>
    </row>
    <row r="680" spans="2:34" s="1457" customFormat="1" ht="35.65" customHeight="1" thickTop="1">
      <c r="B680" s="1745" t="s">
        <v>80</v>
      </c>
      <c r="C680" s="1169" t="s">
        <v>3161</v>
      </c>
      <c r="D680" s="1169" t="s">
        <v>3137</v>
      </c>
      <c r="E680" s="1699">
        <v>25</v>
      </c>
      <c r="F680" s="1739">
        <v>8710</v>
      </c>
      <c r="G680" s="1739">
        <f t="shared" ref="G680:G698" si="116">SUM(H680:J680)</f>
        <v>3140</v>
      </c>
      <c r="H680" s="1739">
        <v>370</v>
      </c>
      <c r="I680" s="1739">
        <v>1360</v>
      </c>
      <c r="J680" s="1739">
        <v>1410</v>
      </c>
      <c r="K680" s="1739"/>
      <c r="L680" s="1659"/>
      <c r="M680" s="1656">
        <v>24789</v>
      </c>
      <c r="N680" s="1656">
        <v>37568</v>
      </c>
      <c r="O680" s="1659" t="s">
        <v>3162</v>
      </c>
      <c r="P680" s="1656">
        <v>39871</v>
      </c>
      <c r="Q680" s="1659" t="s">
        <v>3163</v>
      </c>
      <c r="R680" s="1739">
        <f t="shared" ref="R680:R698" si="117">SUM(S680:U680)</f>
        <v>0</v>
      </c>
      <c r="S680" s="1739">
        <v>0</v>
      </c>
      <c r="T680" s="1739">
        <v>0</v>
      </c>
      <c r="U680" s="1739">
        <v>0</v>
      </c>
      <c r="V680" s="1739">
        <f t="shared" ref="V680:V698" si="118">SUM(W680:Y680)</f>
        <v>830</v>
      </c>
      <c r="W680" s="1739">
        <v>0</v>
      </c>
      <c r="X680" s="1739">
        <v>0</v>
      </c>
      <c r="Y680" s="1739">
        <v>830</v>
      </c>
      <c r="Z680" s="1659" t="s">
        <v>1761</v>
      </c>
      <c r="AA680" s="1659">
        <v>4</v>
      </c>
      <c r="AB680" s="1597"/>
      <c r="AC680" s="1597"/>
      <c r="AD680" s="1597"/>
      <c r="AE680" s="1597"/>
      <c r="AF680" s="1598"/>
      <c r="AG680" s="1576" t="str">
        <f t="shared" si="110"/>
        <v/>
      </c>
      <c r="AH680" s="1576"/>
    </row>
    <row r="681" spans="2:34" s="1457" customFormat="1" ht="35.65" customHeight="1">
      <c r="B681" s="1243"/>
      <c r="C681" s="1583" t="s">
        <v>3164</v>
      </c>
      <c r="D681" s="1583" t="s">
        <v>3154</v>
      </c>
      <c r="E681" s="1661">
        <v>12</v>
      </c>
      <c r="F681" s="1662">
        <v>1790</v>
      </c>
      <c r="G681" s="1662">
        <f t="shared" si="116"/>
        <v>340</v>
      </c>
      <c r="H681" s="1662">
        <v>0</v>
      </c>
      <c r="I681" s="1662">
        <v>0</v>
      </c>
      <c r="J681" s="1662">
        <v>340</v>
      </c>
      <c r="K681" s="1662"/>
      <c r="L681" s="1383"/>
      <c r="M681" s="1664">
        <v>24782</v>
      </c>
      <c r="N681" s="1664">
        <v>24782</v>
      </c>
      <c r="O681" s="1383" t="s">
        <v>3165</v>
      </c>
      <c r="P681" s="1665">
        <v>39871</v>
      </c>
      <c r="Q681" s="1383" t="s">
        <v>3166</v>
      </c>
      <c r="R681" s="1662">
        <f t="shared" si="117"/>
        <v>340</v>
      </c>
      <c r="S681" s="1662">
        <v>0</v>
      </c>
      <c r="T681" s="1662">
        <v>0</v>
      </c>
      <c r="U681" s="1662">
        <v>340</v>
      </c>
      <c r="V681" s="1662">
        <f t="shared" si="118"/>
        <v>0</v>
      </c>
      <c r="W681" s="1662">
        <v>0</v>
      </c>
      <c r="X681" s="1662">
        <v>0</v>
      </c>
      <c r="Y681" s="1662">
        <v>0</v>
      </c>
      <c r="Z681" s="1383" t="s">
        <v>2732</v>
      </c>
      <c r="AA681" s="1701" t="s">
        <v>1809</v>
      </c>
      <c r="AB681" s="1597"/>
      <c r="AC681" s="1597"/>
      <c r="AD681" s="1597"/>
      <c r="AE681" s="1597"/>
      <c r="AF681" s="1598"/>
      <c r="AG681" s="1576">
        <f t="shared" si="110"/>
        <v>0</v>
      </c>
      <c r="AH681" s="1576"/>
    </row>
    <row r="682" spans="2:34" s="1457" customFormat="1" ht="35.65" customHeight="1">
      <c r="B682" s="1660"/>
      <c r="C682" s="1583" t="s">
        <v>3167</v>
      </c>
      <c r="D682" s="1583" t="s">
        <v>2004</v>
      </c>
      <c r="E682" s="1661">
        <v>12</v>
      </c>
      <c r="F682" s="1662">
        <v>3500</v>
      </c>
      <c r="G682" s="1662">
        <f t="shared" si="116"/>
        <v>3500</v>
      </c>
      <c r="H682" s="1662">
        <v>3420</v>
      </c>
      <c r="I682" s="1662">
        <v>0</v>
      </c>
      <c r="J682" s="1662">
        <v>80</v>
      </c>
      <c r="K682" s="1662"/>
      <c r="L682" s="1383"/>
      <c r="M682" s="1664">
        <v>24782</v>
      </c>
      <c r="N682" s="1665">
        <v>34240</v>
      </c>
      <c r="O682" s="1383" t="s">
        <v>3168</v>
      </c>
      <c r="P682" s="1665">
        <v>39871</v>
      </c>
      <c r="Q682" s="1383" t="s">
        <v>3169</v>
      </c>
      <c r="R682" s="1662">
        <f t="shared" si="117"/>
        <v>820</v>
      </c>
      <c r="S682" s="1662">
        <v>740</v>
      </c>
      <c r="T682" s="1662">
        <v>0</v>
      </c>
      <c r="U682" s="1662">
        <v>80</v>
      </c>
      <c r="V682" s="1662">
        <f t="shared" si="118"/>
        <v>0</v>
      </c>
      <c r="W682" s="1662">
        <v>0</v>
      </c>
      <c r="X682" s="1662">
        <v>0</v>
      </c>
      <c r="Y682" s="1662">
        <v>0</v>
      </c>
      <c r="Z682" s="1383" t="s">
        <v>3170</v>
      </c>
      <c r="AA682" s="1659" t="s">
        <v>1809</v>
      </c>
      <c r="AB682" s="1597"/>
      <c r="AC682" s="1597"/>
      <c r="AD682" s="1597"/>
      <c r="AE682" s="1597"/>
      <c r="AF682" s="1598"/>
      <c r="AG682" s="1576" t="str">
        <f t="shared" si="110"/>
        <v/>
      </c>
      <c r="AH682" s="1576"/>
    </row>
    <row r="683" spans="2:34" s="1457" customFormat="1" ht="35.65" customHeight="1">
      <c r="B683" s="1660"/>
      <c r="C683" s="1583" t="s">
        <v>3171</v>
      </c>
      <c r="D683" s="1583" t="s">
        <v>3172</v>
      </c>
      <c r="E683" s="1661">
        <v>12</v>
      </c>
      <c r="F683" s="1662">
        <v>3300</v>
      </c>
      <c r="G683" s="1662">
        <f t="shared" si="116"/>
        <v>3300</v>
      </c>
      <c r="H683" s="1662">
        <v>1180</v>
      </c>
      <c r="I683" s="1662">
        <v>1870</v>
      </c>
      <c r="J683" s="1662">
        <v>250</v>
      </c>
      <c r="K683" s="1662"/>
      <c r="L683" s="1383"/>
      <c r="M683" s="1664">
        <v>24782</v>
      </c>
      <c r="N683" s="1665">
        <v>34240</v>
      </c>
      <c r="O683" s="1383" t="s">
        <v>3173</v>
      </c>
      <c r="P683" s="1665">
        <v>39871</v>
      </c>
      <c r="Q683" s="1383" t="s">
        <v>3166</v>
      </c>
      <c r="R683" s="1662">
        <f t="shared" si="117"/>
        <v>3050</v>
      </c>
      <c r="S683" s="1662">
        <v>1180</v>
      </c>
      <c r="T683" s="1662">
        <v>1870</v>
      </c>
      <c r="U683" s="1662">
        <v>0</v>
      </c>
      <c r="V683" s="1662">
        <f t="shared" si="118"/>
        <v>0</v>
      </c>
      <c r="W683" s="1662">
        <v>0</v>
      </c>
      <c r="X683" s="1662">
        <v>0</v>
      </c>
      <c r="Y683" s="1662">
        <v>0</v>
      </c>
      <c r="Z683" s="1383" t="s">
        <v>2732</v>
      </c>
      <c r="AA683" s="1659" t="s">
        <v>1809</v>
      </c>
      <c r="AB683" s="1597"/>
      <c r="AC683" s="1597"/>
      <c r="AD683" s="1597"/>
      <c r="AE683" s="1597"/>
      <c r="AF683" s="1598"/>
      <c r="AG683" s="1576" t="str">
        <f t="shared" si="110"/>
        <v/>
      </c>
      <c r="AH683" s="1576"/>
    </row>
    <row r="684" spans="2:34" s="1457" customFormat="1" ht="35.65" customHeight="1">
      <c r="B684" s="1797"/>
      <c r="C684" s="1583" t="s">
        <v>2814</v>
      </c>
      <c r="D684" s="1583" t="s">
        <v>3174</v>
      </c>
      <c r="E684" s="1661">
        <v>16</v>
      </c>
      <c r="F684" s="1662">
        <v>1010</v>
      </c>
      <c r="G684" s="1662">
        <f t="shared" si="116"/>
        <v>1010</v>
      </c>
      <c r="H684" s="1662">
        <v>690</v>
      </c>
      <c r="I684" s="1662">
        <v>320</v>
      </c>
      <c r="J684" s="1662">
        <v>0</v>
      </c>
      <c r="K684" s="1662"/>
      <c r="L684" s="1383"/>
      <c r="M684" s="1664">
        <v>24782</v>
      </c>
      <c r="N684" s="1665">
        <v>33057</v>
      </c>
      <c r="O684" s="1383" t="s">
        <v>3175</v>
      </c>
      <c r="P684" s="1665">
        <v>39871</v>
      </c>
      <c r="Q684" s="1383" t="s">
        <v>3169</v>
      </c>
      <c r="R684" s="1662">
        <f t="shared" si="117"/>
        <v>1010</v>
      </c>
      <c r="S684" s="1662">
        <v>690</v>
      </c>
      <c r="T684" s="1662">
        <v>320</v>
      </c>
      <c r="U684" s="1662">
        <v>0</v>
      </c>
      <c r="V684" s="1662">
        <f t="shared" si="118"/>
        <v>0</v>
      </c>
      <c r="W684" s="1662">
        <v>0</v>
      </c>
      <c r="X684" s="1662">
        <v>0</v>
      </c>
      <c r="Y684" s="1662">
        <v>0</v>
      </c>
      <c r="Z684" s="1383" t="s">
        <v>3170</v>
      </c>
      <c r="AA684" s="1659" t="s">
        <v>1809</v>
      </c>
      <c r="AB684" s="1597"/>
      <c r="AC684" s="1597"/>
      <c r="AD684" s="1597"/>
      <c r="AE684" s="1597"/>
      <c r="AF684" s="1598"/>
      <c r="AG684" s="1576">
        <f t="shared" si="110"/>
        <v>0</v>
      </c>
      <c r="AH684" s="1576"/>
    </row>
    <row r="685" spans="2:34" s="1457" customFormat="1" ht="35.65" customHeight="1">
      <c r="B685" s="1660"/>
      <c r="C685" s="1583" t="s">
        <v>3176</v>
      </c>
      <c r="D685" s="1583" t="s">
        <v>3177</v>
      </c>
      <c r="E685" s="1661">
        <v>12</v>
      </c>
      <c r="F685" s="1662">
        <v>960</v>
      </c>
      <c r="G685" s="1662">
        <f t="shared" si="116"/>
        <v>960</v>
      </c>
      <c r="H685" s="1662">
        <v>900</v>
      </c>
      <c r="I685" s="1662">
        <v>0</v>
      </c>
      <c r="J685" s="1662">
        <v>60</v>
      </c>
      <c r="K685" s="1662"/>
      <c r="L685" s="1383"/>
      <c r="M685" s="1664">
        <v>24782</v>
      </c>
      <c r="N685" s="1665">
        <v>34240</v>
      </c>
      <c r="O685" s="1383" t="s">
        <v>3173</v>
      </c>
      <c r="P685" s="1665">
        <v>39871</v>
      </c>
      <c r="Q685" s="1383" t="s">
        <v>3166</v>
      </c>
      <c r="R685" s="1662">
        <f t="shared" si="117"/>
        <v>960</v>
      </c>
      <c r="S685" s="1662">
        <v>900</v>
      </c>
      <c r="T685" s="1662">
        <v>0</v>
      </c>
      <c r="U685" s="1662">
        <v>60</v>
      </c>
      <c r="V685" s="1662">
        <f t="shared" si="118"/>
        <v>0</v>
      </c>
      <c r="W685" s="1662">
        <v>0</v>
      </c>
      <c r="X685" s="1662">
        <v>0</v>
      </c>
      <c r="Y685" s="1662">
        <v>0</v>
      </c>
      <c r="Z685" s="1383" t="s">
        <v>2732</v>
      </c>
      <c r="AA685" s="1659" t="s">
        <v>1809</v>
      </c>
      <c r="AB685" s="1597"/>
      <c r="AC685" s="1597"/>
      <c r="AD685" s="1597"/>
      <c r="AE685" s="1597"/>
      <c r="AF685" s="1598"/>
      <c r="AG685" s="1576">
        <f t="shared" si="110"/>
        <v>0</v>
      </c>
      <c r="AH685" s="1576"/>
    </row>
    <row r="686" spans="2:34" s="1457" customFormat="1" ht="35.65" customHeight="1">
      <c r="B686" s="1243"/>
      <c r="C686" s="1652" t="s">
        <v>3178</v>
      </c>
      <c r="D686" s="1652" t="s">
        <v>3179</v>
      </c>
      <c r="E686" s="1653">
        <v>12</v>
      </c>
      <c r="F686" s="1654">
        <v>690</v>
      </c>
      <c r="G686" s="1654">
        <f t="shared" si="116"/>
        <v>690</v>
      </c>
      <c r="H686" s="1654">
        <v>690</v>
      </c>
      <c r="I686" s="1654">
        <v>0</v>
      </c>
      <c r="J686" s="1654">
        <v>0</v>
      </c>
      <c r="K686" s="1654"/>
      <c r="L686" s="1658"/>
      <c r="M686" s="1656">
        <v>24782</v>
      </c>
      <c r="N686" s="1657">
        <v>34240</v>
      </c>
      <c r="O686" s="1658" t="s">
        <v>3173</v>
      </c>
      <c r="P686" s="1657">
        <v>39871</v>
      </c>
      <c r="Q686" s="1383" t="s">
        <v>3166</v>
      </c>
      <c r="R686" s="1654">
        <f t="shared" si="117"/>
        <v>690</v>
      </c>
      <c r="S686" s="1654">
        <v>690</v>
      </c>
      <c r="T686" s="1654">
        <v>0</v>
      </c>
      <c r="U686" s="1654">
        <v>0</v>
      </c>
      <c r="V686" s="1654">
        <f t="shared" si="118"/>
        <v>0</v>
      </c>
      <c r="W686" s="1654">
        <v>0</v>
      </c>
      <c r="X686" s="1654">
        <v>0</v>
      </c>
      <c r="Y686" s="1654">
        <v>0</v>
      </c>
      <c r="Z686" s="1658" t="s">
        <v>2732</v>
      </c>
      <c r="AA686" s="1659" t="s">
        <v>1809</v>
      </c>
      <c r="AB686" s="1597"/>
      <c r="AC686" s="1597"/>
      <c r="AD686" s="1597"/>
      <c r="AE686" s="1597"/>
      <c r="AF686" s="1598"/>
      <c r="AG686" s="1576">
        <f t="shared" si="110"/>
        <v>0</v>
      </c>
      <c r="AH686" s="1576"/>
    </row>
    <row r="687" spans="2:34" s="1457" customFormat="1" ht="35.65" customHeight="1">
      <c r="B687" s="1660"/>
      <c r="C687" s="1583" t="s">
        <v>3180</v>
      </c>
      <c r="D687" s="1583" t="s">
        <v>3181</v>
      </c>
      <c r="E687" s="1661">
        <v>25</v>
      </c>
      <c r="F687" s="1662">
        <v>13770</v>
      </c>
      <c r="G687" s="1662">
        <f t="shared" si="116"/>
        <v>12970</v>
      </c>
      <c r="H687" s="1662">
        <v>0</v>
      </c>
      <c r="I687" s="1662">
        <v>630</v>
      </c>
      <c r="J687" s="1662">
        <v>12340</v>
      </c>
      <c r="K687" s="1662"/>
      <c r="L687" s="1663"/>
      <c r="M687" s="1664">
        <v>34170</v>
      </c>
      <c r="N687" s="1665">
        <v>34170</v>
      </c>
      <c r="O687" s="1383" t="s">
        <v>3182</v>
      </c>
      <c r="P687" s="1665">
        <v>39871</v>
      </c>
      <c r="Q687" s="1383" t="s">
        <v>3169</v>
      </c>
      <c r="R687" s="1662">
        <f t="shared" si="117"/>
        <v>0</v>
      </c>
      <c r="S687" s="1662">
        <v>0</v>
      </c>
      <c r="T687" s="1662">
        <v>0</v>
      </c>
      <c r="U687" s="1662">
        <v>0</v>
      </c>
      <c r="V687" s="1662">
        <f t="shared" si="118"/>
        <v>6600</v>
      </c>
      <c r="W687" s="1662">
        <v>0</v>
      </c>
      <c r="X687" s="1662">
        <v>0</v>
      </c>
      <c r="Y687" s="1662">
        <v>6600</v>
      </c>
      <c r="Z687" s="1383" t="s">
        <v>1761</v>
      </c>
      <c r="AA687" s="1659" t="s">
        <v>1809</v>
      </c>
      <c r="AB687" s="1597"/>
      <c r="AC687" s="1597"/>
      <c r="AD687" s="1597"/>
      <c r="AE687" s="1597"/>
      <c r="AF687" s="1598"/>
      <c r="AG687" s="1576" t="str">
        <f t="shared" si="110"/>
        <v/>
      </c>
      <c r="AH687" s="1576"/>
    </row>
    <row r="688" spans="2:34" s="1457" customFormat="1" ht="35.65" customHeight="1">
      <c r="B688" s="1660"/>
      <c r="C688" s="1583" t="s">
        <v>3183</v>
      </c>
      <c r="D688" s="1583" t="s">
        <v>3184</v>
      </c>
      <c r="E688" s="1661">
        <v>12</v>
      </c>
      <c r="F688" s="1662">
        <v>1980</v>
      </c>
      <c r="G688" s="1662">
        <f t="shared" si="116"/>
        <v>1980</v>
      </c>
      <c r="H688" s="1662">
        <v>0</v>
      </c>
      <c r="I688" s="1662">
        <v>1940</v>
      </c>
      <c r="J688" s="1662">
        <v>40</v>
      </c>
      <c r="K688" s="1661"/>
      <c r="L688" s="1383"/>
      <c r="M688" s="1664">
        <v>20909</v>
      </c>
      <c r="N688" s="1665">
        <v>34170</v>
      </c>
      <c r="O688" s="1383" t="s">
        <v>3182</v>
      </c>
      <c r="P688" s="1665">
        <v>39871</v>
      </c>
      <c r="Q688" s="1383" t="s">
        <v>3169</v>
      </c>
      <c r="R688" s="1662">
        <f t="shared" si="117"/>
        <v>1730</v>
      </c>
      <c r="S688" s="1662">
        <v>0</v>
      </c>
      <c r="T688" s="1662">
        <v>1730</v>
      </c>
      <c r="U688" s="1662">
        <v>0</v>
      </c>
      <c r="V688" s="1662">
        <f t="shared" si="118"/>
        <v>250</v>
      </c>
      <c r="W688" s="1662">
        <v>0</v>
      </c>
      <c r="X688" s="1662">
        <v>210</v>
      </c>
      <c r="Y688" s="1662">
        <v>40</v>
      </c>
      <c r="Z688" s="1383" t="s">
        <v>1761</v>
      </c>
      <c r="AA688" s="1701" t="s">
        <v>1809</v>
      </c>
      <c r="AB688" s="1597"/>
      <c r="AC688" s="1597"/>
      <c r="AD688" s="1597"/>
      <c r="AE688" s="1597"/>
      <c r="AF688" s="1598"/>
      <c r="AG688" s="1576" t="str">
        <f t="shared" si="110"/>
        <v/>
      </c>
      <c r="AH688" s="1576"/>
    </row>
    <row r="689" spans="2:34" s="1457" customFormat="1" ht="35.65" customHeight="1">
      <c r="B689" s="1660"/>
      <c r="C689" s="1583" t="s">
        <v>3185</v>
      </c>
      <c r="D689" s="1583" t="s">
        <v>3186</v>
      </c>
      <c r="E689" s="1661">
        <v>16</v>
      </c>
      <c r="F689" s="1662">
        <v>1520</v>
      </c>
      <c r="G689" s="1662">
        <f t="shared" si="116"/>
        <v>1520</v>
      </c>
      <c r="H689" s="1662">
        <v>0</v>
      </c>
      <c r="I689" s="1662">
        <v>740</v>
      </c>
      <c r="J689" s="1662">
        <v>780</v>
      </c>
      <c r="K689" s="1661"/>
      <c r="L689" s="1383"/>
      <c r="M689" s="1664">
        <v>25119</v>
      </c>
      <c r="N689" s="1665">
        <v>34170</v>
      </c>
      <c r="O689" s="1383" t="s">
        <v>3182</v>
      </c>
      <c r="P689" s="1665">
        <v>39871</v>
      </c>
      <c r="Q689" s="1383" t="s">
        <v>3169</v>
      </c>
      <c r="R689" s="1662">
        <f t="shared" si="117"/>
        <v>0</v>
      </c>
      <c r="S689" s="1662">
        <v>0</v>
      </c>
      <c r="T689" s="1662">
        <v>0</v>
      </c>
      <c r="U689" s="1662">
        <v>0</v>
      </c>
      <c r="V689" s="1662">
        <f t="shared" si="118"/>
        <v>0</v>
      </c>
      <c r="W689" s="1662">
        <v>0</v>
      </c>
      <c r="X689" s="1662">
        <v>0</v>
      </c>
      <c r="Y689" s="1662">
        <v>0</v>
      </c>
      <c r="Z689" s="1383" t="s">
        <v>2732</v>
      </c>
      <c r="AA689" s="1659" t="s">
        <v>1809</v>
      </c>
      <c r="AB689" s="1597"/>
      <c r="AC689" s="1597"/>
      <c r="AD689" s="1597"/>
      <c r="AE689" s="1597"/>
      <c r="AF689" s="1598"/>
      <c r="AG689" s="1576" t="str">
        <f t="shared" si="110"/>
        <v/>
      </c>
      <c r="AH689" s="1576"/>
    </row>
    <row r="690" spans="2:34" s="1457" customFormat="1" ht="35.65" customHeight="1">
      <c r="B690" s="1660"/>
      <c r="C690" s="1583" t="s">
        <v>3187</v>
      </c>
      <c r="D690" s="1583" t="s">
        <v>3188</v>
      </c>
      <c r="E690" s="1661">
        <v>16</v>
      </c>
      <c r="F690" s="1662">
        <v>1320</v>
      </c>
      <c r="G690" s="1662">
        <f t="shared" si="116"/>
        <v>1320</v>
      </c>
      <c r="H690" s="1662">
        <v>0</v>
      </c>
      <c r="I690" s="1662">
        <v>1260</v>
      </c>
      <c r="J690" s="1662">
        <v>60</v>
      </c>
      <c r="K690" s="1661"/>
      <c r="L690" s="1383"/>
      <c r="M690" s="1664">
        <v>25119</v>
      </c>
      <c r="N690" s="1665">
        <v>34170</v>
      </c>
      <c r="O690" s="1383" t="s">
        <v>3182</v>
      </c>
      <c r="P690" s="1665">
        <v>39871</v>
      </c>
      <c r="Q690" s="1383" t="s">
        <v>3169</v>
      </c>
      <c r="R690" s="1662">
        <f t="shared" si="117"/>
        <v>830</v>
      </c>
      <c r="S690" s="1662">
        <v>0</v>
      </c>
      <c r="T690" s="1662">
        <v>770</v>
      </c>
      <c r="U690" s="1662">
        <v>60</v>
      </c>
      <c r="V690" s="1662">
        <f t="shared" si="118"/>
        <v>0</v>
      </c>
      <c r="W690" s="1662">
        <v>0</v>
      </c>
      <c r="X690" s="1662">
        <v>0</v>
      </c>
      <c r="Y690" s="1662">
        <v>0</v>
      </c>
      <c r="Z690" s="1383" t="s">
        <v>2732</v>
      </c>
      <c r="AA690" s="1659" t="s">
        <v>1809</v>
      </c>
      <c r="AB690" s="1597"/>
      <c r="AC690" s="1597"/>
      <c r="AD690" s="1597"/>
      <c r="AE690" s="1597"/>
      <c r="AF690" s="1598"/>
      <c r="AG690" s="1576" t="str">
        <f t="shared" si="110"/>
        <v/>
      </c>
      <c r="AH690" s="1576"/>
    </row>
    <row r="691" spans="2:34" s="1457" customFormat="1" ht="35.65" customHeight="1">
      <c r="B691" s="1660"/>
      <c r="C691" s="1583" t="s">
        <v>3189</v>
      </c>
      <c r="D691" s="1583" t="s">
        <v>3190</v>
      </c>
      <c r="E691" s="1661">
        <v>16</v>
      </c>
      <c r="F691" s="1662">
        <v>1120</v>
      </c>
      <c r="G691" s="1662">
        <f t="shared" si="116"/>
        <v>1120</v>
      </c>
      <c r="H691" s="1662">
        <v>0</v>
      </c>
      <c r="I691" s="1662">
        <v>1120</v>
      </c>
      <c r="J691" s="1662">
        <v>0</v>
      </c>
      <c r="K691" s="1661"/>
      <c r="L691" s="1383"/>
      <c r="M691" s="1664">
        <v>20669</v>
      </c>
      <c r="N691" s="1665">
        <v>34170</v>
      </c>
      <c r="O691" s="1383" t="s">
        <v>3182</v>
      </c>
      <c r="P691" s="1665">
        <v>39871</v>
      </c>
      <c r="Q691" s="1383" t="s">
        <v>3169</v>
      </c>
      <c r="R691" s="1662">
        <f t="shared" si="117"/>
        <v>620</v>
      </c>
      <c r="S691" s="1662">
        <v>0</v>
      </c>
      <c r="T691" s="1662">
        <v>620</v>
      </c>
      <c r="U691" s="1662">
        <v>0</v>
      </c>
      <c r="V691" s="1662">
        <f t="shared" si="118"/>
        <v>500</v>
      </c>
      <c r="W691" s="1662">
        <v>0</v>
      </c>
      <c r="X691" s="1662">
        <v>500</v>
      </c>
      <c r="Y691" s="1662">
        <v>0</v>
      </c>
      <c r="Z691" s="1383" t="s">
        <v>1791</v>
      </c>
      <c r="AA691" s="1659" t="s">
        <v>1809</v>
      </c>
      <c r="AB691" s="1597"/>
      <c r="AC691" s="1597"/>
      <c r="AD691" s="1597"/>
      <c r="AE691" s="1597"/>
      <c r="AF691" s="1598"/>
      <c r="AG691" s="1576" t="str">
        <f t="shared" si="110"/>
        <v/>
      </c>
      <c r="AH691" s="1576"/>
    </row>
    <row r="692" spans="2:34" s="1457" customFormat="1" ht="35.65" customHeight="1">
      <c r="B692" s="1660"/>
      <c r="C692" s="1583" t="s">
        <v>3191</v>
      </c>
      <c r="D692" s="1583" t="s">
        <v>3192</v>
      </c>
      <c r="E692" s="1661">
        <v>16</v>
      </c>
      <c r="F692" s="1662">
        <v>2040</v>
      </c>
      <c r="G692" s="1662">
        <f t="shared" si="116"/>
        <v>2040</v>
      </c>
      <c r="H692" s="1662">
        <v>0</v>
      </c>
      <c r="I692" s="1662">
        <v>1990</v>
      </c>
      <c r="J692" s="1662">
        <v>50</v>
      </c>
      <c r="K692" s="1661"/>
      <c r="L692" s="1383"/>
      <c r="M692" s="1664">
        <v>20909</v>
      </c>
      <c r="N692" s="1665">
        <v>34170</v>
      </c>
      <c r="O692" s="1383" t="s">
        <v>3182</v>
      </c>
      <c r="P692" s="1665">
        <v>39871</v>
      </c>
      <c r="Q692" s="1383" t="s">
        <v>3169</v>
      </c>
      <c r="R692" s="1662">
        <f t="shared" si="117"/>
        <v>0</v>
      </c>
      <c r="S692" s="1662">
        <v>0</v>
      </c>
      <c r="T692" s="1662">
        <v>0</v>
      </c>
      <c r="U692" s="1662">
        <v>0</v>
      </c>
      <c r="V692" s="1662">
        <f t="shared" si="118"/>
        <v>2030</v>
      </c>
      <c r="W692" s="1662">
        <v>0</v>
      </c>
      <c r="X692" s="1662">
        <v>1980</v>
      </c>
      <c r="Y692" s="1662">
        <v>50</v>
      </c>
      <c r="Z692" s="1383" t="s">
        <v>1761</v>
      </c>
      <c r="AA692" s="1659" t="s">
        <v>1809</v>
      </c>
      <c r="AB692" s="1597"/>
      <c r="AC692" s="1597"/>
      <c r="AD692" s="1597"/>
      <c r="AE692" s="1597"/>
      <c r="AF692" s="1598"/>
      <c r="AG692" s="1576" t="str">
        <f t="shared" si="110"/>
        <v/>
      </c>
      <c r="AH692" s="1576"/>
    </row>
    <row r="693" spans="2:34" s="1457" customFormat="1" ht="35.65" customHeight="1">
      <c r="B693" s="1660"/>
      <c r="C693" s="1583" t="s">
        <v>3193</v>
      </c>
      <c r="D693" s="1583" t="s">
        <v>3194</v>
      </c>
      <c r="E693" s="1661">
        <v>12</v>
      </c>
      <c r="F693" s="1662">
        <v>1100</v>
      </c>
      <c r="G693" s="1662">
        <f t="shared" si="116"/>
        <v>1100</v>
      </c>
      <c r="H693" s="1662">
        <v>0</v>
      </c>
      <c r="I693" s="1662">
        <v>1100</v>
      </c>
      <c r="J693" s="1662">
        <v>0</v>
      </c>
      <c r="K693" s="1661"/>
      <c r="L693" s="1383"/>
      <c r="M693" s="1664">
        <v>20909</v>
      </c>
      <c r="N693" s="1665">
        <v>36991</v>
      </c>
      <c r="O693" s="1383" t="s">
        <v>3195</v>
      </c>
      <c r="P693" s="1665">
        <v>39871</v>
      </c>
      <c r="Q693" s="1383" t="s">
        <v>3166</v>
      </c>
      <c r="R693" s="1662">
        <f t="shared" si="117"/>
        <v>270</v>
      </c>
      <c r="S693" s="1662">
        <v>0</v>
      </c>
      <c r="T693" s="1662">
        <v>270</v>
      </c>
      <c r="U693" s="1662">
        <v>0</v>
      </c>
      <c r="V693" s="1662">
        <f t="shared" si="118"/>
        <v>0</v>
      </c>
      <c r="W693" s="1662">
        <v>0</v>
      </c>
      <c r="X693" s="1662">
        <v>0</v>
      </c>
      <c r="Y693" s="1662">
        <v>0</v>
      </c>
      <c r="Z693" s="1383" t="s">
        <v>2732</v>
      </c>
      <c r="AA693" s="1659" t="s">
        <v>1809</v>
      </c>
      <c r="AB693" s="1597"/>
      <c r="AC693" s="1597"/>
      <c r="AD693" s="1597"/>
      <c r="AE693" s="1597"/>
      <c r="AF693" s="1598"/>
      <c r="AG693" s="1576" t="str">
        <f t="shared" si="110"/>
        <v/>
      </c>
      <c r="AH693" s="1576"/>
    </row>
    <row r="694" spans="2:34" s="1457" customFormat="1" ht="35.65" customHeight="1">
      <c r="B694" s="1660"/>
      <c r="C694" s="1583" t="s">
        <v>3196</v>
      </c>
      <c r="D694" s="1583" t="s">
        <v>3197</v>
      </c>
      <c r="E694" s="1661">
        <v>12</v>
      </c>
      <c r="F694" s="1662">
        <v>460</v>
      </c>
      <c r="G694" s="1662">
        <f t="shared" si="116"/>
        <v>460</v>
      </c>
      <c r="H694" s="1662">
        <v>0</v>
      </c>
      <c r="I694" s="1662">
        <v>460</v>
      </c>
      <c r="J694" s="1662">
        <v>0</v>
      </c>
      <c r="K694" s="1661"/>
      <c r="L694" s="1383"/>
      <c r="M694" s="1664">
        <v>25119</v>
      </c>
      <c r="N694" s="1665">
        <v>34170</v>
      </c>
      <c r="O694" s="1383" t="s">
        <v>3198</v>
      </c>
      <c r="P694" s="1665">
        <v>39871</v>
      </c>
      <c r="Q694" s="1383" t="s">
        <v>3166</v>
      </c>
      <c r="R694" s="1662">
        <f t="shared" si="117"/>
        <v>0</v>
      </c>
      <c r="S694" s="1662">
        <v>0</v>
      </c>
      <c r="T694" s="1662">
        <v>0</v>
      </c>
      <c r="U694" s="1662">
        <v>0</v>
      </c>
      <c r="V694" s="1662">
        <f t="shared" si="118"/>
        <v>0</v>
      </c>
      <c r="W694" s="1662">
        <v>0</v>
      </c>
      <c r="X694" s="1662">
        <v>0</v>
      </c>
      <c r="Y694" s="1662">
        <v>0</v>
      </c>
      <c r="Z694" s="1383" t="s">
        <v>2732</v>
      </c>
      <c r="AA694" s="1659" t="s">
        <v>1809</v>
      </c>
      <c r="AB694" s="1597"/>
      <c r="AC694" s="1597"/>
      <c r="AD694" s="1597"/>
      <c r="AE694" s="1597"/>
      <c r="AF694" s="1598"/>
      <c r="AG694" s="1576" t="str">
        <f t="shared" si="110"/>
        <v/>
      </c>
      <c r="AH694" s="1576"/>
    </row>
    <row r="695" spans="2:34" s="1457" customFormat="1" ht="35.65" customHeight="1">
      <c r="B695" s="1660"/>
      <c r="C695" s="1583" t="s">
        <v>3199</v>
      </c>
      <c r="D695" s="1583" t="s">
        <v>3200</v>
      </c>
      <c r="E695" s="1661">
        <v>12</v>
      </c>
      <c r="F695" s="1662">
        <v>420</v>
      </c>
      <c r="G695" s="1662">
        <f t="shared" si="116"/>
        <v>420</v>
      </c>
      <c r="H695" s="1662">
        <v>0</v>
      </c>
      <c r="I695" s="1662">
        <v>420</v>
      </c>
      <c r="J695" s="1662">
        <v>0</v>
      </c>
      <c r="K695" s="1661"/>
      <c r="L695" s="1383"/>
      <c r="M695" s="1664">
        <v>20909</v>
      </c>
      <c r="N695" s="1665">
        <v>34170</v>
      </c>
      <c r="O695" s="1383" t="s">
        <v>3198</v>
      </c>
      <c r="P695" s="1665">
        <v>39871</v>
      </c>
      <c r="Q695" s="1383" t="s">
        <v>3166</v>
      </c>
      <c r="R695" s="1662">
        <f t="shared" si="117"/>
        <v>0</v>
      </c>
      <c r="S695" s="1662">
        <v>0</v>
      </c>
      <c r="T695" s="1662">
        <v>0</v>
      </c>
      <c r="U695" s="1662">
        <v>0</v>
      </c>
      <c r="V695" s="1662">
        <f t="shared" si="118"/>
        <v>0</v>
      </c>
      <c r="W695" s="1662">
        <v>0</v>
      </c>
      <c r="X695" s="1662">
        <v>0</v>
      </c>
      <c r="Y695" s="1662">
        <v>0</v>
      </c>
      <c r="Z695" s="1383" t="s">
        <v>2732</v>
      </c>
      <c r="AA695" s="1659" t="s">
        <v>1809</v>
      </c>
      <c r="AB695" s="1597"/>
      <c r="AC695" s="1597"/>
      <c r="AD695" s="1597"/>
      <c r="AE695" s="1597"/>
      <c r="AF695" s="1598"/>
      <c r="AG695" s="1576" t="str">
        <f t="shared" si="110"/>
        <v/>
      </c>
      <c r="AH695" s="1576"/>
    </row>
    <row r="696" spans="2:34" s="1457" customFormat="1" ht="35.65" customHeight="1">
      <c r="B696" s="1797"/>
      <c r="C696" s="1583" t="s">
        <v>3201</v>
      </c>
      <c r="D696" s="1583" t="s">
        <v>3202</v>
      </c>
      <c r="E696" s="1661">
        <v>8</v>
      </c>
      <c r="F696" s="1662">
        <v>1370</v>
      </c>
      <c r="G696" s="1662">
        <f t="shared" si="116"/>
        <v>1370</v>
      </c>
      <c r="H696" s="1662">
        <v>0</v>
      </c>
      <c r="I696" s="1662">
        <v>1370</v>
      </c>
      <c r="J696" s="1662">
        <v>0</v>
      </c>
      <c r="K696" s="1661"/>
      <c r="L696" s="1383"/>
      <c r="M696" s="1664">
        <v>20909</v>
      </c>
      <c r="N696" s="1665">
        <v>34170</v>
      </c>
      <c r="O696" s="1383" t="s">
        <v>3198</v>
      </c>
      <c r="P696" s="1665">
        <v>39871</v>
      </c>
      <c r="Q696" s="1383" t="s">
        <v>3166</v>
      </c>
      <c r="R696" s="1662">
        <f t="shared" si="117"/>
        <v>680</v>
      </c>
      <c r="S696" s="1662">
        <v>0</v>
      </c>
      <c r="T696" s="1662">
        <v>680</v>
      </c>
      <c r="U696" s="1662">
        <v>0</v>
      </c>
      <c r="V696" s="1662">
        <f t="shared" si="118"/>
        <v>680</v>
      </c>
      <c r="W696" s="1662">
        <v>0</v>
      </c>
      <c r="X696" s="1662">
        <v>680</v>
      </c>
      <c r="Y696" s="1662">
        <v>0</v>
      </c>
      <c r="Z696" s="1383" t="s">
        <v>2732</v>
      </c>
      <c r="AA696" s="1659" t="s">
        <v>1809</v>
      </c>
      <c r="AB696" s="1597"/>
      <c r="AC696" s="1597"/>
      <c r="AD696" s="1597"/>
      <c r="AE696" s="1597"/>
      <c r="AF696" s="1598"/>
      <c r="AG696" s="1576" t="str">
        <f t="shared" si="110"/>
        <v/>
      </c>
      <c r="AH696" s="1576"/>
    </row>
    <row r="697" spans="2:34" s="1457" customFormat="1" ht="35.65" customHeight="1">
      <c r="B697" s="1164"/>
      <c r="C697" s="1583" t="s">
        <v>3203</v>
      </c>
      <c r="D697" s="1583" t="s">
        <v>3204</v>
      </c>
      <c r="E697" s="1661">
        <v>12</v>
      </c>
      <c r="F697" s="1662">
        <v>200</v>
      </c>
      <c r="G697" s="1662">
        <f t="shared" si="116"/>
        <v>200</v>
      </c>
      <c r="H697" s="1662">
        <v>0</v>
      </c>
      <c r="I697" s="1662">
        <v>200</v>
      </c>
      <c r="J697" s="1662">
        <v>0</v>
      </c>
      <c r="K697" s="1661"/>
      <c r="L697" s="1383"/>
      <c r="M697" s="1664">
        <v>20909</v>
      </c>
      <c r="N697" s="1665">
        <v>34170</v>
      </c>
      <c r="O697" s="1383" t="s">
        <v>3198</v>
      </c>
      <c r="P697" s="1665">
        <v>39871</v>
      </c>
      <c r="Q697" s="1383" t="s">
        <v>3166</v>
      </c>
      <c r="R697" s="1662">
        <f t="shared" si="117"/>
        <v>200</v>
      </c>
      <c r="S697" s="1662">
        <v>0</v>
      </c>
      <c r="T697" s="1662">
        <v>200</v>
      </c>
      <c r="U697" s="1662">
        <v>0</v>
      </c>
      <c r="V697" s="1662">
        <f t="shared" si="118"/>
        <v>0</v>
      </c>
      <c r="W697" s="1662">
        <v>0</v>
      </c>
      <c r="X697" s="1662">
        <v>0</v>
      </c>
      <c r="Y697" s="1662">
        <v>0</v>
      </c>
      <c r="Z697" s="1383" t="s">
        <v>2732</v>
      </c>
      <c r="AA697" s="1659" t="s">
        <v>1809</v>
      </c>
      <c r="AB697" s="1597"/>
      <c r="AC697" s="1597"/>
      <c r="AD697" s="1597"/>
      <c r="AE697" s="1597"/>
      <c r="AF697" s="1598"/>
      <c r="AG697" s="1576">
        <f t="shared" si="110"/>
        <v>0</v>
      </c>
      <c r="AH697" s="1576"/>
    </row>
    <row r="698" spans="2:34" s="1457" customFormat="1" ht="35.65" customHeight="1" thickBot="1">
      <c r="B698" s="1745" t="s">
        <v>80</v>
      </c>
      <c r="C698" s="1666" t="s">
        <v>2017</v>
      </c>
      <c r="D698" s="1666" t="s">
        <v>3205</v>
      </c>
      <c r="E698" s="1667">
        <v>16</v>
      </c>
      <c r="F698" s="1668">
        <v>780</v>
      </c>
      <c r="G698" s="1668">
        <f t="shared" si="116"/>
        <v>780</v>
      </c>
      <c r="H698" s="1668">
        <v>0</v>
      </c>
      <c r="I698" s="1668">
        <v>780</v>
      </c>
      <c r="J698" s="1668">
        <v>0</v>
      </c>
      <c r="K698" s="1668"/>
      <c r="L698" s="1670"/>
      <c r="M698" s="1682">
        <v>34170</v>
      </c>
      <c r="N698" s="1683">
        <v>34170</v>
      </c>
      <c r="O698" s="1675" t="s">
        <v>3182</v>
      </c>
      <c r="P698" s="1665">
        <v>39871</v>
      </c>
      <c r="Q698" s="1383" t="s">
        <v>3163</v>
      </c>
      <c r="R698" s="1668">
        <f t="shared" si="117"/>
        <v>0</v>
      </c>
      <c r="S698" s="1668">
        <v>0</v>
      </c>
      <c r="T698" s="1668">
        <v>0</v>
      </c>
      <c r="U698" s="1668">
        <v>0</v>
      </c>
      <c r="V698" s="1668">
        <f t="shared" si="118"/>
        <v>0</v>
      </c>
      <c r="W698" s="1668">
        <v>0</v>
      </c>
      <c r="X698" s="1668">
        <v>0</v>
      </c>
      <c r="Y698" s="1668">
        <v>0</v>
      </c>
      <c r="Z698" s="1383" t="s">
        <v>2732</v>
      </c>
      <c r="AA698" s="1786" t="s">
        <v>1809</v>
      </c>
      <c r="AB698" s="1597"/>
      <c r="AC698" s="1597"/>
      <c r="AD698" s="1597"/>
      <c r="AE698" s="1597"/>
      <c r="AF698" s="1598"/>
      <c r="AG698" s="1576" t="str">
        <f t="shared" si="110"/>
        <v/>
      </c>
      <c r="AH698" s="1576"/>
    </row>
    <row r="699" spans="2:34" s="1457" customFormat="1" ht="35.65" customHeight="1" thickTop="1" thickBot="1">
      <c r="B699" s="1617" t="s">
        <v>1208</v>
      </c>
      <c r="C699" s="1174"/>
      <c r="D699" s="1174">
        <f>COUNTA(D680:D698)</f>
        <v>19</v>
      </c>
      <c r="E699" s="1747"/>
      <c r="F699" s="1748"/>
      <c r="G699" s="1748">
        <f>SUM(G680:G698)</f>
        <v>38220</v>
      </c>
      <c r="H699" s="1748">
        <f>SUM(H680:H698)</f>
        <v>7250</v>
      </c>
      <c r="I699" s="1748">
        <f>SUM(I680:I698)</f>
        <v>15560</v>
      </c>
      <c r="J699" s="1748">
        <f>SUM(J680:J698)</f>
        <v>15410</v>
      </c>
      <c r="K699" s="1748">
        <f>SUM(K680:K698)</f>
        <v>0</v>
      </c>
      <c r="L699" s="1751"/>
      <c r="M699" s="1223"/>
      <c r="N699" s="1751"/>
      <c r="O699" s="1223"/>
      <c r="P699" s="1751"/>
      <c r="Q699" s="1751"/>
      <c r="R699" s="1748">
        <f>SUM(R680:R698)</f>
        <v>11200</v>
      </c>
      <c r="S699" s="1748">
        <f t="shared" ref="S699:Y699" si="119">SUM(S680:S698)</f>
        <v>4200</v>
      </c>
      <c r="T699" s="1748">
        <f t="shared" si="119"/>
        <v>6460</v>
      </c>
      <c r="U699" s="1748">
        <f t="shared" si="119"/>
        <v>540</v>
      </c>
      <c r="V699" s="1748">
        <f>SUM(V680:V698)</f>
        <v>10890</v>
      </c>
      <c r="W699" s="1748">
        <f t="shared" si="119"/>
        <v>0</v>
      </c>
      <c r="X699" s="1748">
        <f t="shared" si="119"/>
        <v>3370</v>
      </c>
      <c r="Y699" s="1748">
        <f t="shared" si="119"/>
        <v>7520</v>
      </c>
      <c r="Z699" s="1751"/>
      <c r="AA699" s="1806"/>
      <c r="AB699" s="1597"/>
      <c r="AC699" s="1597"/>
      <c r="AD699" s="1597"/>
      <c r="AE699" s="1597"/>
      <c r="AF699" s="1598"/>
      <c r="AG699" s="1576" t="str">
        <f t="shared" si="110"/>
        <v/>
      </c>
      <c r="AH699" s="1576"/>
    </row>
    <row r="700" spans="2:34" s="1457" customFormat="1" ht="35.5" customHeight="1" thickTop="1">
      <c r="B700" s="1853" t="s">
        <v>81</v>
      </c>
      <c r="C700" s="1578" t="s">
        <v>3180</v>
      </c>
      <c r="D700" s="1578" t="s">
        <v>3181</v>
      </c>
      <c r="E700" s="1773">
        <v>25</v>
      </c>
      <c r="F700" s="1774">
        <v>13770</v>
      </c>
      <c r="G700" s="1773">
        <f t="shared" ref="G700:G709" si="120">SUM(H700:J700)</f>
        <v>800</v>
      </c>
      <c r="H700" s="1773">
        <v>0</v>
      </c>
      <c r="I700" s="1773">
        <v>0</v>
      </c>
      <c r="J700" s="1773">
        <v>800</v>
      </c>
      <c r="K700" s="1773"/>
      <c r="L700" s="1769"/>
      <c r="M700" s="1743">
        <v>34170</v>
      </c>
      <c r="N700" s="1854">
        <v>34170</v>
      </c>
      <c r="O700" s="1769" t="s">
        <v>3182</v>
      </c>
      <c r="P700" s="1781">
        <v>39871</v>
      </c>
      <c r="Q700" s="1658" t="s">
        <v>3206</v>
      </c>
      <c r="R700" s="1773">
        <f t="shared" ref="R700:R709" si="121">SUM(S700:U700)</f>
        <v>800</v>
      </c>
      <c r="S700" s="1774">
        <v>0</v>
      </c>
      <c r="T700" s="1774">
        <v>0</v>
      </c>
      <c r="U700" s="1774">
        <v>800</v>
      </c>
      <c r="V700" s="1773">
        <f t="shared" ref="V700:V709" si="122">SUM(W700:Y700)</f>
        <v>0</v>
      </c>
      <c r="W700" s="1774">
        <v>0</v>
      </c>
      <c r="X700" s="1774">
        <v>0</v>
      </c>
      <c r="Y700" s="1774">
        <v>0</v>
      </c>
      <c r="Z700" s="1769" t="s">
        <v>1761</v>
      </c>
      <c r="AA700" s="1745" t="s">
        <v>1809</v>
      </c>
      <c r="AB700" s="1597"/>
      <c r="AC700" s="1597"/>
      <c r="AD700" s="1597"/>
      <c r="AE700" s="1597"/>
      <c r="AF700" s="1598"/>
      <c r="AG700" s="1576">
        <f t="shared" si="110"/>
        <v>0</v>
      </c>
    </row>
    <row r="701" spans="2:34" s="1457" customFormat="1" ht="35.5" customHeight="1">
      <c r="B701" s="1855"/>
      <c r="C701" s="1652" t="s">
        <v>3207</v>
      </c>
      <c r="D701" s="1652" t="s">
        <v>2514</v>
      </c>
      <c r="E701" s="1653">
        <v>25</v>
      </c>
      <c r="F701" s="1654">
        <v>9040</v>
      </c>
      <c r="G701" s="1654">
        <f t="shared" si="120"/>
        <v>9040</v>
      </c>
      <c r="H701" s="1654">
        <v>0</v>
      </c>
      <c r="I701" s="1654">
        <v>1340</v>
      </c>
      <c r="J701" s="1654">
        <v>7700</v>
      </c>
      <c r="K701" s="1654"/>
      <c r="L701" s="1658"/>
      <c r="M701" s="1656">
        <v>29613</v>
      </c>
      <c r="N701" s="1656">
        <v>29613</v>
      </c>
      <c r="O701" s="1658" t="s">
        <v>3208</v>
      </c>
      <c r="P701" s="1781">
        <v>39871</v>
      </c>
      <c r="Q701" s="1383" t="s">
        <v>3169</v>
      </c>
      <c r="R701" s="1654">
        <f t="shared" si="121"/>
        <v>7710</v>
      </c>
      <c r="S701" s="1654">
        <v>0</v>
      </c>
      <c r="T701" s="1654">
        <v>1340</v>
      </c>
      <c r="U701" s="1654">
        <v>6370</v>
      </c>
      <c r="V701" s="1654">
        <f t="shared" si="122"/>
        <v>0</v>
      </c>
      <c r="W701" s="1654">
        <v>0</v>
      </c>
      <c r="X701" s="1654">
        <v>0</v>
      </c>
      <c r="Y701" s="1654">
        <v>0</v>
      </c>
      <c r="Z701" s="1658" t="s">
        <v>1761</v>
      </c>
      <c r="AA701" s="1659" t="s">
        <v>1809</v>
      </c>
      <c r="AB701" s="1597"/>
      <c r="AC701" s="1597"/>
      <c r="AD701" s="1597"/>
      <c r="AE701" s="1597"/>
      <c r="AF701" s="1598"/>
      <c r="AG701" s="1576" t="str">
        <f t="shared" si="110"/>
        <v/>
      </c>
    </row>
    <row r="702" spans="2:34" s="1457" customFormat="1" ht="35.5" customHeight="1">
      <c r="B702" s="1660"/>
      <c r="C702" s="1583" t="s">
        <v>2543</v>
      </c>
      <c r="D702" s="1583" t="s">
        <v>3209</v>
      </c>
      <c r="E702" s="1661">
        <v>16</v>
      </c>
      <c r="F702" s="1662">
        <v>1860</v>
      </c>
      <c r="G702" s="1662">
        <f t="shared" si="120"/>
        <v>1860</v>
      </c>
      <c r="H702" s="1662">
        <v>0</v>
      </c>
      <c r="I702" s="1662">
        <v>1640</v>
      </c>
      <c r="J702" s="1662">
        <v>220</v>
      </c>
      <c r="K702" s="1662"/>
      <c r="L702" s="1383"/>
      <c r="M702" s="1656">
        <v>29613</v>
      </c>
      <c r="N702" s="1656">
        <v>45366</v>
      </c>
      <c r="O702" s="1383" t="s">
        <v>3210</v>
      </c>
      <c r="P702" s="1783">
        <v>39871</v>
      </c>
      <c r="Q702" s="1383" t="s">
        <v>3169</v>
      </c>
      <c r="R702" s="1662">
        <f t="shared" si="121"/>
        <v>720</v>
      </c>
      <c r="S702" s="1662">
        <v>0</v>
      </c>
      <c r="T702" s="1662">
        <v>500</v>
      </c>
      <c r="U702" s="1662">
        <v>220</v>
      </c>
      <c r="V702" s="1662">
        <f t="shared" si="122"/>
        <v>0</v>
      </c>
      <c r="W702" s="1662">
        <v>0</v>
      </c>
      <c r="X702" s="1662">
        <v>0</v>
      </c>
      <c r="Y702" s="1662">
        <v>0</v>
      </c>
      <c r="Z702" s="1383" t="s">
        <v>1791</v>
      </c>
      <c r="AA702" s="1659">
        <v>2</v>
      </c>
      <c r="AB702" s="1597"/>
      <c r="AC702" s="1597"/>
      <c r="AD702" s="1597"/>
      <c r="AE702" s="1597"/>
      <c r="AF702" s="1598"/>
      <c r="AG702" s="1576" t="str">
        <f t="shared" si="110"/>
        <v/>
      </c>
    </row>
    <row r="703" spans="2:34" s="1457" customFormat="1" ht="35.5" customHeight="1">
      <c r="B703" s="1660"/>
      <c r="C703" s="1583" t="s">
        <v>2021</v>
      </c>
      <c r="D703" s="1583" t="s">
        <v>3211</v>
      </c>
      <c r="E703" s="1661">
        <v>16</v>
      </c>
      <c r="F703" s="1662">
        <v>1990</v>
      </c>
      <c r="G703" s="1662">
        <f t="shared" si="120"/>
        <v>1990</v>
      </c>
      <c r="H703" s="1662">
        <v>0</v>
      </c>
      <c r="I703" s="1662">
        <v>1990</v>
      </c>
      <c r="J703" s="1662">
        <v>0</v>
      </c>
      <c r="K703" s="1662"/>
      <c r="L703" s="1383"/>
      <c r="M703" s="1656">
        <v>29613</v>
      </c>
      <c r="N703" s="1656">
        <v>45366</v>
      </c>
      <c r="O703" s="1383" t="s">
        <v>3210</v>
      </c>
      <c r="P703" s="1783">
        <v>39871</v>
      </c>
      <c r="Q703" s="1383" t="s">
        <v>3169</v>
      </c>
      <c r="R703" s="1662">
        <f t="shared" si="121"/>
        <v>1310</v>
      </c>
      <c r="S703" s="1662">
        <v>0</v>
      </c>
      <c r="T703" s="1662">
        <v>1310</v>
      </c>
      <c r="U703" s="1662">
        <v>0</v>
      </c>
      <c r="V703" s="1662">
        <f t="shared" si="122"/>
        <v>0</v>
      </c>
      <c r="W703" s="1662">
        <v>0</v>
      </c>
      <c r="X703" s="1662">
        <v>0</v>
      </c>
      <c r="Y703" s="1662">
        <v>0</v>
      </c>
      <c r="Z703" s="1383" t="s">
        <v>1791</v>
      </c>
      <c r="AA703" s="1659">
        <v>2</v>
      </c>
      <c r="AB703" s="1597"/>
      <c r="AC703" s="1597"/>
      <c r="AD703" s="1597"/>
      <c r="AE703" s="1597"/>
      <c r="AF703" s="1598"/>
      <c r="AG703" s="1576" t="str">
        <f t="shared" si="110"/>
        <v/>
      </c>
    </row>
    <row r="704" spans="2:34" s="1457" customFormat="1" ht="35.5" customHeight="1">
      <c r="B704" s="1660"/>
      <c r="C704" s="1583" t="s">
        <v>2024</v>
      </c>
      <c r="D704" s="1583" t="s">
        <v>3212</v>
      </c>
      <c r="E704" s="1661">
        <v>16</v>
      </c>
      <c r="F704" s="1662">
        <v>2290</v>
      </c>
      <c r="G704" s="1662">
        <f t="shared" si="120"/>
        <v>2290</v>
      </c>
      <c r="H704" s="1662">
        <v>0</v>
      </c>
      <c r="I704" s="1662">
        <v>0</v>
      </c>
      <c r="J704" s="1662">
        <v>2290</v>
      </c>
      <c r="K704" s="1662"/>
      <c r="L704" s="1383"/>
      <c r="M704" s="1656">
        <v>29613</v>
      </c>
      <c r="N704" s="1656">
        <v>29613</v>
      </c>
      <c r="O704" s="1383" t="s">
        <v>3213</v>
      </c>
      <c r="P704" s="1783">
        <v>39871</v>
      </c>
      <c r="Q704" s="1383" t="s">
        <v>3169</v>
      </c>
      <c r="R704" s="1662">
        <f t="shared" si="121"/>
        <v>2290</v>
      </c>
      <c r="S704" s="1662">
        <v>0</v>
      </c>
      <c r="T704" s="1662">
        <v>0</v>
      </c>
      <c r="U704" s="1662">
        <v>2290</v>
      </c>
      <c r="V704" s="1662">
        <f t="shared" si="122"/>
        <v>0</v>
      </c>
      <c r="W704" s="1662">
        <v>0</v>
      </c>
      <c r="X704" s="1662">
        <v>0</v>
      </c>
      <c r="Y704" s="1662">
        <v>0</v>
      </c>
      <c r="Z704" s="1383" t="s">
        <v>2554</v>
      </c>
      <c r="AA704" s="1659" t="s">
        <v>1809</v>
      </c>
      <c r="AB704" s="1597"/>
      <c r="AC704" s="1597"/>
      <c r="AD704" s="1597"/>
      <c r="AE704" s="1597"/>
      <c r="AF704" s="1598"/>
      <c r="AG704" s="1576">
        <f t="shared" si="110"/>
        <v>0</v>
      </c>
    </row>
    <row r="705" spans="2:34" s="1457" customFormat="1" ht="35.5" customHeight="1">
      <c r="B705" s="1660"/>
      <c r="C705" s="1583" t="s">
        <v>2549</v>
      </c>
      <c r="D705" s="1583" t="s">
        <v>3214</v>
      </c>
      <c r="E705" s="1661">
        <v>16</v>
      </c>
      <c r="F705" s="1662">
        <v>2020</v>
      </c>
      <c r="G705" s="1662">
        <f t="shared" si="120"/>
        <v>2020</v>
      </c>
      <c r="H705" s="1662">
        <v>0</v>
      </c>
      <c r="I705" s="1662">
        <v>1670</v>
      </c>
      <c r="J705" s="1662">
        <v>350</v>
      </c>
      <c r="K705" s="1662"/>
      <c r="L705" s="1383"/>
      <c r="M705" s="1656">
        <v>29613</v>
      </c>
      <c r="N705" s="1656">
        <v>29613</v>
      </c>
      <c r="O705" s="1383" t="s">
        <v>3213</v>
      </c>
      <c r="P705" s="1783">
        <v>39871</v>
      </c>
      <c r="Q705" s="1383" t="s">
        <v>3169</v>
      </c>
      <c r="R705" s="1662">
        <f t="shared" si="121"/>
        <v>1910</v>
      </c>
      <c r="S705" s="1662">
        <v>0</v>
      </c>
      <c r="T705" s="1662">
        <v>1560</v>
      </c>
      <c r="U705" s="1662">
        <v>350</v>
      </c>
      <c r="V705" s="1662">
        <f t="shared" si="122"/>
        <v>0</v>
      </c>
      <c r="W705" s="1662">
        <v>0</v>
      </c>
      <c r="X705" s="1662">
        <v>0</v>
      </c>
      <c r="Y705" s="1662">
        <v>0</v>
      </c>
      <c r="Z705" s="1383" t="s">
        <v>2554</v>
      </c>
      <c r="AA705" s="1659" t="s">
        <v>1809</v>
      </c>
      <c r="AB705" s="1597"/>
      <c r="AC705" s="1597"/>
      <c r="AD705" s="1597"/>
      <c r="AE705" s="1597"/>
      <c r="AF705" s="1598"/>
      <c r="AG705" s="1576" t="str">
        <f t="shared" si="110"/>
        <v/>
      </c>
    </row>
    <row r="706" spans="2:34" s="1457" customFormat="1" ht="35.5" customHeight="1">
      <c r="B706" s="1660"/>
      <c r="C706" s="1583" t="s">
        <v>3215</v>
      </c>
      <c r="D706" s="1583" t="s">
        <v>3216</v>
      </c>
      <c r="E706" s="1661">
        <v>16</v>
      </c>
      <c r="F706" s="1662">
        <v>1270</v>
      </c>
      <c r="G706" s="1662">
        <f t="shared" si="120"/>
        <v>1270</v>
      </c>
      <c r="H706" s="1662">
        <v>0</v>
      </c>
      <c r="I706" s="1662">
        <v>1270</v>
      </c>
      <c r="J706" s="1662">
        <v>0</v>
      </c>
      <c r="K706" s="1662"/>
      <c r="L706" s="1383"/>
      <c r="M706" s="1656">
        <v>29613</v>
      </c>
      <c r="N706" s="1656">
        <v>29613</v>
      </c>
      <c r="O706" s="1383" t="s">
        <v>3213</v>
      </c>
      <c r="P706" s="1783">
        <v>39871</v>
      </c>
      <c r="Q706" s="1383" t="s">
        <v>3169</v>
      </c>
      <c r="R706" s="1662">
        <f t="shared" si="121"/>
        <v>1270</v>
      </c>
      <c r="S706" s="1662">
        <v>0</v>
      </c>
      <c r="T706" s="1662">
        <v>1270</v>
      </c>
      <c r="U706" s="1662">
        <v>0</v>
      </c>
      <c r="V706" s="1662">
        <f t="shared" si="122"/>
        <v>0</v>
      </c>
      <c r="W706" s="1662">
        <v>0</v>
      </c>
      <c r="X706" s="1662">
        <v>0</v>
      </c>
      <c r="Y706" s="1662">
        <v>0</v>
      </c>
      <c r="Z706" s="1383" t="s">
        <v>2554</v>
      </c>
      <c r="AA706" s="1659" t="s">
        <v>1809</v>
      </c>
      <c r="AB706" s="1597"/>
      <c r="AC706" s="1597"/>
      <c r="AD706" s="1597"/>
      <c r="AE706" s="1597"/>
      <c r="AF706" s="1598"/>
      <c r="AG706" s="1576">
        <f t="shared" si="110"/>
        <v>0</v>
      </c>
    </row>
    <row r="707" spans="2:34" s="1457" customFormat="1" ht="35.5" customHeight="1">
      <c r="B707" s="1660"/>
      <c r="C707" s="1583" t="s">
        <v>2324</v>
      </c>
      <c r="D707" s="1583" t="s">
        <v>3217</v>
      </c>
      <c r="E707" s="1661">
        <v>12</v>
      </c>
      <c r="F707" s="1662">
        <v>2320</v>
      </c>
      <c r="G707" s="1662">
        <f t="shared" si="120"/>
        <v>2320</v>
      </c>
      <c r="H707" s="1662">
        <v>0</v>
      </c>
      <c r="I707" s="1662">
        <v>2320</v>
      </c>
      <c r="J707" s="1662">
        <v>0</v>
      </c>
      <c r="K707" s="1662"/>
      <c r="L707" s="1383"/>
      <c r="M707" s="1656">
        <v>29613</v>
      </c>
      <c r="N707" s="1656">
        <v>42825</v>
      </c>
      <c r="O707" s="1383" t="s">
        <v>3218</v>
      </c>
      <c r="P707" s="1783">
        <v>39871</v>
      </c>
      <c r="Q707" s="1383" t="s">
        <v>3169</v>
      </c>
      <c r="R707" s="1662">
        <f t="shared" si="121"/>
        <v>1490</v>
      </c>
      <c r="S707" s="1662">
        <v>0</v>
      </c>
      <c r="T707" s="1662">
        <v>1490</v>
      </c>
      <c r="U707" s="1662">
        <v>0</v>
      </c>
      <c r="V707" s="1662">
        <f t="shared" si="122"/>
        <v>0</v>
      </c>
      <c r="W707" s="1662">
        <v>0</v>
      </c>
      <c r="X707" s="1662">
        <v>0</v>
      </c>
      <c r="Y707" s="1662">
        <v>0</v>
      </c>
      <c r="Z707" s="1383" t="s">
        <v>1791</v>
      </c>
      <c r="AA707" s="1659">
        <v>2</v>
      </c>
      <c r="AB707" s="1597"/>
      <c r="AC707" s="1597"/>
      <c r="AD707" s="1597"/>
      <c r="AE707" s="1597"/>
      <c r="AF707" s="1598"/>
      <c r="AG707" s="1576" t="str">
        <f t="shared" si="110"/>
        <v/>
      </c>
    </row>
    <row r="708" spans="2:34" s="1457" customFormat="1" ht="35.5" customHeight="1">
      <c r="B708" s="1660"/>
      <c r="C708" s="1583" t="s">
        <v>2026</v>
      </c>
      <c r="D708" s="1583" t="s">
        <v>3219</v>
      </c>
      <c r="E708" s="1661">
        <v>12</v>
      </c>
      <c r="F708" s="1662">
        <v>1520</v>
      </c>
      <c r="G708" s="1662">
        <f t="shared" si="120"/>
        <v>1520</v>
      </c>
      <c r="H708" s="1662">
        <v>0</v>
      </c>
      <c r="I708" s="1662">
        <v>1520</v>
      </c>
      <c r="J708" s="1662">
        <v>0</v>
      </c>
      <c r="K708" s="1662"/>
      <c r="L708" s="1383"/>
      <c r="M708" s="1656">
        <v>29613</v>
      </c>
      <c r="N708" s="1656">
        <v>29613</v>
      </c>
      <c r="O708" s="1383" t="s">
        <v>3220</v>
      </c>
      <c r="P708" s="1783">
        <v>39871</v>
      </c>
      <c r="Q708" s="1383" t="s">
        <v>3221</v>
      </c>
      <c r="R708" s="1662">
        <f t="shared" si="121"/>
        <v>1520</v>
      </c>
      <c r="S708" s="1662">
        <v>0</v>
      </c>
      <c r="T708" s="1662">
        <v>1520</v>
      </c>
      <c r="U708" s="1662">
        <v>0</v>
      </c>
      <c r="V708" s="1662">
        <f t="shared" si="122"/>
        <v>0</v>
      </c>
      <c r="W708" s="1662">
        <v>0</v>
      </c>
      <c r="X708" s="1662">
        <v>0</v>
      </c>
      <c r="Y708" s="1662">
        <v>0</v>
      </c>
      <c r="Z708" s="1383" t="s">
        <v>2554</v>
      </c>
      <c r="AA708" s="1659" t="s">
        <v>1809</v>
      </c>
      <c r="AB708" s="1597"/>
      <c r="AC708" s="1597"/>
      <c r="AD708" s="1597"/>
      <c r="AE708" s="1597"/>
      <c r="AF708" s="1598"/>
      <c r="AG708" s="1576">
        <f t="shared" si="110"/>
        <v>0</v>
      </c>
    </row>
    <row r="709" spans="2:34" s="1457" customFormat="1" ht="35.5" customHeight="1" thickBot="1">
      <c r="B709" s="1666"/>
      <c r="C709" s="1666" t="s">
        <v>3222</v>
      </c>
      <c r="D709" s="1666" t="s">
        <v>3223</v>
      </c>
      <c r="E709" s="1667">
        <v>10</v>
      </c>
      <c r="F709" s="1668">
        <v>500</v>
      </c>
      <c r="G709" s="1668">
        <f t="shared" si="120"/>
        <v>500</v>
      </c>
      <c r="H709" s="1668">
        <v>0</v>
      </c>
      <c r="I709" s="1668">
        <v>500</v>
      </c>
      <c r="J709" s="1668">
        <v>0</v>
      </c>
      <c r="K709" s="1668"/>
      <c r="L709" s="1675"/>
      <c r="M709" s="1682">
        <v>32864</v>
      </c>
      <c r="N709" s="1683">
        <v>32864</v>
      </c>
      <c r="O709" s="1675" t="s">
        <v>3224</v>
      </c>
      <c r="P709" s="1831">
        <v>39871</v>
      </c>
      <c r="Q709" s="1675" t="s">
        <v>3221</v>
      </c>
      <c r="R709" s="1668">
        <f t="shared" si="121"/>
        <v>500</v>
      </c>
      <c r="S709" s="1668">
        <v>0</v>
      </c>
      <c r="T709" s="1668">
        <v>500</v>
      </c>
      <c r="U709" s="1668">
        <v>0</v>
      </c>
      <c r="V709" s="1668">
        <f t="shared" si="122"/>
        <v>0</v>
      </c>
      <c r="W709" s="1668">
        <v>0</v>
      </c>
      <c r="X709" s="1668">
        <v>0</v>
      </c>
      <c r="Y709" s="1668">
        <v>0</v>
      </c>
      <c r="Z709" s="1744" t="s">
        <v>2554</v>
      </c>
      <c r="AA709" s="1659" t="s">
        <v>1809</v>
      </c>
      <c r="AB709" s="1597"/>
      <c r="AC709" s="1597"/>
      <c r="AD709" s="1597"/>
      <c r="AE709" s="1597"/>
      <c r="AF709" s="1598"/>
      <c r="AG709" s="1576">
        <f t="shared" si="110"/>
        <v>0</v>
      </c>
    </row>
    <row r="710" spans="2:34" s="1457" customFormat="1" ht="35.5" customHeight="1" thickTop="1" thickBot="1">
      <c r="B710" s="1666" t="s">
        <v>1208</v>
      </c>
      <c r="C710" s="1618"/>
      <c r="D710" s="1618">
        <f>COUNTA(D700:D709)</f>
        <v>10</v>
      </c>
      <c r="E710" s="1225"/>
      <c r="F710" s="1619"/>
      <c r="G710" s="1619">
        <f>SUM(G700:G709)</f>
        <v>23610</v>
      </c>
      <c r="H710" s="1619">
        <f>SUM(H700:H709)</f>
        <v>0</v>
      </c>
      <c r="I710" s="1619">
        <f>SUM(I700:I709)</f>
        <v>12250</v>
      </c>
      <c r="J710" s="1619">
        <f>SUM(J700:J709)</f>
        <v>11360</v>
      </c>
      <c r="K710" s="1619">
        <f>SUM(K701:K709)</f>
        <v>0</v>
      </c>
      <c r="L710" s="1222"/>
      <c r="M710" s="1223"/>
      <c r="N710" s="1222"/>
      <c r="O710" s="1222"/>
      <c r="P710" s="1222"/>
      <c r="Q710" s="1222"/>
      <c r="R710" s="1619">
        <f>SUM(R700:R709)</f>
        <v>19520</v>
      </c>
      <c r="S710" s="1619">
        <f t="shared" ref="S710:Y710" si="123">SUM(S700:S709)</f>
        <v>0</v>
      </c>
      <c r="T710" s="1619">
        <f>SUM(T700:T709)</f>
        <v>9490</v>
      </c>
      <c r="U710" s="1619">
        <f>SUM(U700:U709)</f>
        <v>10030</v>
      </c>
      <c r="V710" s="1619">
        <f>SUM(V700:V709)</f>
        <v>0</v>
      </c>
      <c r="W710" s="1619">
        <f t="shared" si="123"/>
        <v>0</v>
      </c>
      <c r="X710" s="1619">
        <f t="shared" si="123"/>
        <v>0</v>
      </c>
      <c r="Y710" s="1619">
        <f t="shared" si="123"/>
        <v>0</v>
      </c>
      <c r="Z710" s="1223"/>
      <c r="AA710" s="1806"/>
      <c r="AB710" s="1597"/>
      <c r="AC710" s="1597"/>
      <c r="AD710" s="1597"/>
      <c r="AE710" s="1597"/>
      <c r="AF710" s="1598"/>
      <c r="AG710" s="1576" t="str">
        <f t="shared" ref="AG710:AG773" si="124">IF(G710=R710,$AF$2,"")</f>
        <v/>
      </c>
      <c r="AH710" s="1576"/>
    </row>
    <row r="711" spans="2:34" s="1457" customFormat="1" ht="35.5" customHeight="1" thickTop="1" thickBot="1">
      <c r="B711" s="1617" t="s">
        <v>263</v>
      </c>
      <c r="C711" s="1751" t="s">
        <v>3225</v>
      </c>
      <c r="D711" s="1771">
        <f>SUM(D679,D699,D710)</f>
        <v>39</v>
      </c>
      <c r="E711" s="1225"/>
      <c r="F711" s="1225"/>
      <c r="G711" s="1619">
        <f>SUM(G679,G699,G710)</f>
        <v>96660</v>
      </c>
      <c r="H711" s="1619">
        <f>SUM(H679,H699,H710)</f>
        <v>12270</v>
      </c>
      <c r="I711" s="1619">
        <f>SUM(I679,I699,I710)</f>
        <v>38690</v>
      </c>
      <c r="J711" s="1619">
        <f>SUM(J679,J699,J710)</f>
        <v>45700</v>
      </c>
      <c r="K711" s="1619">
        <f>SUM(K679,K699,K710)</f>
        <v>0</v>
      </c>
      <c r="L711" s="1222"/>
      <c r="M711" s="1223"/>
      <c r="N711" s="1222"/>
      <c r="O711" s="1222"/>
      <c r="P711" s="1222"/>
      <c r="Q711" s="1222"/>
      <c r="R711" s="1619">
        <f>SUM(R679,R699,R710)</f>
        <v>58510</v>
      </c>
      <c r="S711" s="1619">
        <f t="shared" ref="S711:Y711" si="125">SUM(S679,S699,S710)</f>
        <v>9220</v>
      </c>
      <c r="T711" s="1619">
        <f t="shared" si="125"/>
        <v>25150</v>
      </c>
      <c r="U711" s="1619">
        <f t="shared" si="125"/>
        <v>24140</v>
      </c>
      <c r="V711" s="1619">
        <f>SUM(V679,V699,V710)</f>
        <v>10890</v>
      </c>
      <c r="W711" s="1619">
        <f t="shared" si="125"/>
        <v>0</v>
      </c>
      <c r="X711" s="1619">
        <f t="shared" si="125"/>
        <v>3370</v>
      </c>
      <c r="Y711" s="1619">
        <f t="shared" si="125"/>
        <v>7520</v>
      </c>
      <c r="Z711" s="1222"/>
      <c r="AA711" s="1806"/>
      <c r="AB711" s="1597"/>
      <c r="AC711" s="1597"/>
      <c r="AD711" s="1597"/>
      <c r="AE711" s="1597"/>
      <c r="AF711" s="1598"/>
      <c r="AG711" s="1576" t="str">
        <f t="shared" si="124"/>
        <v/>
      </c>
      <c r="AH711" s="1576"/>
    </row>
    <row r="712" spans="2:34" s="1457" customFormat="1" ht="35.5" customHeight="1" thickTop="1">
      <c r="B712" s="1576"/>
      <c r="C712" s="1623"/>
      <c r="D712" s="1623"/>
      <c r="E712" s="1624"/>
      <c r="F712" s="1624"/>
      <c r="G712" s="1624"/>
      <c r="H712" s="1624"/>
      <c r="I712" s="1624"/>
      <c r="J712" s="1624"/>
      <c r="K712" s="1624"/>
      <c r="L712" s="1625"/>
      <c r="M712" s="1626"/>
      <c r="N712" s="1626"/>
      <c r="O712" s="1625"/>
      <c r="P712" s="1626"/>
      <c r="Q712" s="1625"/>
      <c r="R712" s="1624"/>
      <c r="S712" s="1624"/>
      <c r="T712" s="1624"/>
      <c r="U712" s="1624"/>
      <c r="V712" s="1624"/>
      <c r="W712" s="1624"/>
      <c r="X712" s="1624"/>
      <c r="Y712" s="1624"/>
      <c r="Z712" s="1625"/>
      <c r="AA712" s="1625"/>
      <c r="AB712" s="1597"/>
      <c r="AC712" s="1597"/>
      <c r="AD712" s="1597"/>
      <c r="AE712" s="1597"/>
      <c r="AF712" s="1598"/>
      <c r="AG712" s="1576"/>
      <c r="AH712" s="1576"/>
    </row>
    <row r="713" spans="2:34" s="1457" customFormat="1" ht="35.5" customHeight="1">
      <c r="B713" s="1745" t="s">
        <v>292</v>
      </c>
      <c r="C713" s="1652" t="s">
        <v>1999</v>
      </c>
      <c r="D713" s="1652" t="s">
        <v>3226</v>
      </c>
      <c r="E713" s="1653">
        <v>19</v>
      </c>
      <c r="F713" s="1654">
        <v>15700</v>
      </c>
      <c r="G713" s="1739">
        <f t="shared" ref="G713:G772" si="126">SUM(H713:J713)</f>
        <v>15700</v>
      </c>
      <c r="H713" s="1654">
        <v>240</v>
      </c>
      <c r="I713" s="1654">
        <v>6470</v>
      </c>
      <c r="J713" s="1654">
        <v>8990</v>
      </c>
      <c r="K713" s="1654"/>
      <c r="L713" s="1658"/>
      <c r="M713" s="1656">
        <v>26407</v>
      </c>
      <c r="N713" s="1656">
        <v>39472</v>
      </c>
      <c r="O713" s="1659" t="s">
        <v>3227</v>
      </c>
      <c r="P713" s="1656">
        <v>27453</v>
      </c>
      <c r="Q713" s="1659" t="s">
        <v>3228</v>
      </c>
      <c r="R713" s="1739">
        <f t="shared" ref="R713:R772" si="127">SUM(S713:U713)</f>
        <v>0</v>
      </c>
      <c r="S713" s="1739">
        <v>0</v>
      </c>
      <c r="T713" s="1739">
        <v>0</v>
      </c>
      <c r="U713" s="1739">
        <v>0</v>
      </c>
      <c r="V713" s="1739">
        <f t="shared" ref="V713:V772" si="128">SUM(W713:Y713)</f>
        <v>15700</v>
      </c>
      <c r="W713" s="1739">
        <v>240</v>
      </c>
      <c r="X713" s="1739">
        <v>6470</v>
      </c>
      <c r="Y713" s="1739">
        <v>8990</v>
      </c>
      <c r="Z713" s="1659" t="s">
        <v>1761</v>
      </c>
      <c r="AA713" s="1659">
        <v>4</v>
      </c>
      <c r="AB713" s="1597"/>
      <c r="AC713" s="1597"/>
      <c r="AD713" s="1597"/>
      <c r="AE713" s="1597"/>
      <c r="AF713" s="1598"/>
      <c r="AG713" s="1576" t="str">
        <f t="shared" si="124"/>
        <v/>
      </c>
      <c r="AH713" s="1576"/>
    </row>
    <row r="714" spans="2:34" s="1457" customFormat="1" ht="35.5" customHeight="1">
      <c r="B714" s="1243"/>
      <c r="C714" s="1583" t="s">
        <v>2054</v>
      </c>
      <c r="D714" s="1583" t="s">
        <v>1933</v>
      </c>
      <c r="E714" s="1661">
        <v>37</v>
      </c>
      <c r="F714" s="1662">
        <v>11890</v>
      </c>
      <c r="G714" s="1739">
        <f t="shared" si="126"/>
        <v>11890</v>
      </c>
      <c r="H714" s="1662">
        <v>0</v>
      </c>
      <c r="I714" s="1662">
        <v>0</v>
      </c>
      <c r="J714" s="1662">
        <v>11890</v>
      </c>
      <c r="K714" s="1662"/>
      <c r="L714" s="1383"/>
      <c r="M714" s="1664">
        <v>33505</v>
      </c>
      <c r="N714" s="1665">
        <v>33505</v>
      </c>
      <c r="O714" s="1383" t="s">
        <v>3229</v>
      </c>
      <c r="P714" s="1383"/>
      <c r="Q714" s="1383"/>
      <c r="R714" s="1739">
        <f t="shared" si="127"/>
        <v>11890</v>
      </c>
      <c r="S714" s="1662">
        <v>0</v>
      </c>
      <c r="T714" s="1662">
        <v>0</v>
      </c>
      <c r="U714" s="1662">
        <v>11890</v>
      </c>
      <c r="V714" s="1739">
        <f t="shared" si="128"/>
        <v>0</v>
      </c>
      <c r="W714" s="1662">
        <v>0</v>
      </c>
      <c r="X714" s="1662">
        <v>0</v>
      </c>
      <c r="Y714" s="1662">
        <v>0</v>
      </c>
      <c r="Z714" s="1383" t="s">
        <v>1761</v>
      </c>
      <c r="AA714" s="1659" t="s">
        <v>1916</v>
      </c>
      <c r="AB714" s="1597"/>
      <c r="AC714" s="1597"/>
      <c r="AD714" s="1597"/>
      <c r="AE714" s="1597"/>
      <c r="AF714" s="1598"/>
      <c r="AG714" s="1576">
        <f t="shared" si="124"/>
        <v>0</v>
      </c>
      <c r="AH714" s="1576"/>
    </row>
    <row r="715" spans="2:34" s="1457" customFormat="1" ht="35.5" customHeight="1">
      <c r="B715" s="1243"/>
      <c r="C715" s="1169" t="s">
        <v>3230</v>
      </c>
      <c r="D715" s="1169" t="s">
        <v>3231</v>
      </c>
      <c r="E715" s="1699">
        <v>12</v>
      </c>
      <c r="F715" s="1739">
        <v>2570</v>
      </c>
      <c r="G715" s="1739">
        <f t="shared" si="126"/>
        <v>2570</v>
      </c>
      <c r="H715" s="1739">
        <v>0</v>
      </c>
      <c r="I715" s="1739">
        <v>2570</v>
      </c>
      <c r="J715" s="1739">
        <v>0</v>
      </c>
      <c r="K715" s="1739"/>
      <c r="L715" s="1681"/>
      <c r="M715" s="1656">
        <v>34345</v>
      </c>
      <c r="N715" s="1656">
        <v>39472</v>
      </c>
      <c r="O715" s="1659" t="s">
        <v>3227</v>
      </c>
      <c r="P715" s="1791">
        <v>39220</v>
      </c>
      <c r="Q715" s="1681" t="s">
        <v>3232</v>
      </c>
      <c r="R715" s="1739">
        <f t="shared" si="127"/>
        <v>0</v>
      </c>
      <c r="S715" s="1739">
        <v>0</v>
      </c>
      <c r="T715" s="1739">
        <v>0</v>
      </c>
      <c r="U715" s="1739">
        <v>0</v>
      </c>
      <c r="V715" s="1739">
        <f t="shared" si="128"/>
        <v>670</v>
      </c>
      <c r="W715" s="1739">
        <v>0</v>
      </c>
      <c r="X715" s="1739">
        <v>670</v>
      </c>
      <c r="Y715" s="1739">
        <v>0</v>
      </c>
      <c r="Z715" s="1659" t="s">
        <v>1791</v>
      </c>
      <c r="AA715" s="1659">
        <v>2</v>
      </c>
      <c r="AB715" s="1597"/>
      <c r="AC715" s="1597"/>
      <c r="AD715" s="1597"/>
      <c r="AE715" s="1597"/>
      <c r="AF715" s="1598"/>
      <c r="AG715" s="1576" t="str">
        <f t="shared" si="124"/>
        <v/>
      </c>
      <c r="AH715" s="1576"/>
    </row>
    <row r="716" spans="2:34" s="1457" customFormat="1" ht="35.5" customHeight="1">
      <c r="B716" s="1478"/>
      <c r="C716" s="1169" t="s">
        <v>2007</v>
      </c>
      <c r="D716" s="1169" t="s">
        <v>3233</v>
      </c>
      <c r="E716" s="1699">
        <v>25</v>
      </c>
      <c r="F716" s="1739">
        <v>4300</v>
      </c>
      <c r="G716" s="1739">
        <f t="shared" si="126"/>
        <v>4300</v>
      </c>
      <c r="H716" s="1739">
        <v>0</v>
      </c>
      <c r="I716" s="1739">
        <v>450</v>
      </c>
      <c r="J716" s="1739">
        <v>3850</v>
      </c>
      <c r="K716" s="1739"/>
      <c r="L716" s="1681"/>
      <c r="M716" s="1656">
        <v>36466</v>
      </c>
      <c r="N716" s="1656">
        <v>36466</v>
      </c>
      <c r="O716" s="1681" t="s">
        <v>3234</v>
      </c>
      <c r="P716" s="1791">
        <v>39220</v>
      </c>
      <c r="Q716" s="1681" t="s">
        <v>3232</v>
      </c>
      <c r="R716" s="1739">
        <f t="shared" si="127"/>
        <v>0</v>
      </c>
      <c r="S716" s="1739">
        <v>0</v>
      </c>
      <c r="T716" s="1739">
        <v>0</v>
      </c>
      <c r="U716" s="1739">
        <v>0</v>
      </c>
      <c r="V716" s="1739">
        <f t="shared" si="128"/>
        <v>0</v>
      </c>
      <c r="W716" s="1739">
        <v>0</v>
      </c>
      <c r="X716" s="1739">
        <v>0</v>
      </c>
      <c r="Y716" s="1739">
        <v>0</v>
      </c>
      <c r="Z716" s="1659" t="s">
        <v>1896</v>
      </c>
      <c r="AA716" s="1659">
        <v>4</v>
      </c>
      <c r="AB716" s="1597"/>
      <c r="AC716" s="1597"/>
      <c r="AD716" s="1597"/>
      <c r="AE716" s="1597"/>
      <c r="AF716" s="1598"/>
      <c r="AG716" s="1576" t="str">
        <f t="shared" si="124"/>
        <v/>
      </c>
      <c r="AH716" s="1576"/>
    </row>
    <row r="717" spans="2:34" s="1457" customFormat="1" ht="35.5" customHeight="1">
      <c r="B717" s="1660"/>
      <c r="C717" s="1169" t="s">
        <v>3235</v>
      </c>
      <c r="D717" s="1169" t="s">
        <v>3236</v>
      </c>
      <c r="E717" s="1699">
        <v>18</v>
      </c>
      <c r="F717" s="1739">
        <v>2660</v>
      </c>
      <c r="G717" s="1739">
        <f t="shared" si="126"/>
        <v>2660</v>
      </c>
      <c r="H717" s="1739">
        <v>0</v>
      </c>
      <c r="I717" s="1739">
        <v>1100</v>
      </c>
      <c r="J717" s="1739">
        <v>1560</v>
      </c>
      <c r="K717" s="1739"/>
      <c r="L717" s="1681"/>
      <c r="M717" s="1656">
        <v>36466</v>
      </c>
      <c r="N717" s="1656">
        <v>36466</v>
      </c>
      <c r="O717" s="1681" t="s">
        <v>3234</v>
      </c>
      <c r="P717" s="1791">
        <v>39220</v>
      </c>
      <c r="Q717" s="1681" t="s">
        <v>3232</v>
      </c>
      <c r="R717" s="1739">
        <f t="shared" si="127"/>
        <v>0</v>
      </c>
      <c r="S717" s="1739">
        <v>0</v>
      </c>
      <c r="T717" s="1739">
        <v>0</v>
      </c>
      <c r="U717" s="1739">
        <v>0</v>
      </c>
      <c r="V717" s="1739">
        <f t="shared" si="128"/>
        <v>1160</v>
      </c>
      <c r="W717" s="1739">
        <v>0</v>
      </c>
      <c r="X717" s="1739">
        <v>420</v>
      </c>
      <c r="Y717" s="1739">
        <v>740</v>
      </c>
      <c r="Z717" s="1659" t="s">
        <v>1791</v>
      </c>
      <c r="AA717" s="1659">
        <v>2</v>
      </c>
      <c r="AB717" s="1597"/>
      <c r="AC717" s="1597"/>
      <c r="AD717" s="1597"/>
      <c r="AE717" s="1597"/>
      <c r="AF717" s="1598"/>
      <c r="AG717" s="1576" t="str">
        <f t="shared" si="124"/>
        <v/>
      </c>
      <c r="AH717" s="1576"/>
    </row>
    <row r="718" spans="2:34" s="1457" customFormat="1" ht="35.5" customHeight="1">
      <c r="B718" s="1660"/>
      <c r="C718" s="1169" t="s">
        <v>3237</v>
      </c>
      <c r="D718" s="1169" t="s">
        <v>3238</v>
      </c>
      <c r="E718" s="1699">
        <v>12</v>
      </c>
      <c r="F718" s="1739">
        <v>1760</v>
      </c>
      <c r="G718" s="1739">
        <f t="shared" si="126"/>
        <v>1760</v>
      </c>
      <c r="H718" s="1739">
        <v>0</v>
      </c>
      <c r="I718" s="1739">
        <v>1160</v>
      </c>
      <c r="J718" s="1739">
        <v>600</v>
      </c>
      <c r="K718" s="1739"/>
      <c r="L718" s="1681"/>
      <c r="M718" s="1656">
        <v>36466</v>
      </c>
      <c r="N718" s="1656">
        <v>36466</v>
      </c>
      <c r="O718" s="1681" t="s">
        <v>3234</v>
      </c>
      <c r="P718" s="1791">
        <v>39220</v>
      </c>
      <c r="Q718" s="1681" t="s">
        <v>3232</v>
      </c>
      <c r="R718" s="1739">
        <f t="shared" si="127"/>
        <v>930</v>
      </c>
      <c r="S718" s="1739">
        <v>0</v>
      </c>
      <c r="T718" s="1739">
        <v>930</v>
      </c>
      <c r="U718" s="1739">
        <v>0</v>
      </c>
      <c r="V718" s="1739">
        <f t="shared" si="128"/>
        <v>0</v>
      </c>
      <c r="W718" s="1739">
        <v>0</v>
      </c>
      <c r="X718" s="1739">
        <v>0</v>
      </c>
      <c r="Y718" s="1739">
        <v>0</v>
      </c>
      <c r="Z718" s="1659" t="s">
        <v>1791</v>
      </c>
      <c r="AA718" s="1659">
        <v>2</v>
      </c>
      <c r="AB718" s="1597"/>
      <c r="AC718" s="1597"/>
      <c r="AD718" s="1597"/>
      <c r="AE718" s="1597"/>
      <c r="AF718" s="1598"/>
      <c r="AG718" s="1576" t="str">
        <f t="shared" si="124"/>
        <v/>
      </c>
      <c r="AH718" s="1576"/>
    </row>
    <row r="719" spans="2:34" s="1457" customFormat="1" ht="35.5" customHeight="1">
      <c r="B719" s="1660"/>
      <c r="C719" s="1169" t="s">
        <v>2275</v>
      </c>
      <c r="D719" s="1169" t="s">
        <v>3239</v>
      </c>
      <c r="E719" s="1699">
        <v>16</v>
      </c>
      <c r="F719" s="1739">
        <v>4280</v>
      </c>
      <c r="G719" s="1739">
        <f t="shared" si="126"/>
        <v>4280</v>
      </c>
      <c r="H719" s="1739">
        <v>0</v>
      </c>
      <c r="I719" s="1739">
        <v>2720</v>
      </c>
      <c r="J719" s="1739">
        <v>1560</v>
      </c>
      <c r="K719" s="1739"/>
      <c r="L719" s="1681"/>
      <c r="M719" s="1656">
        <v>36466</v>
      </c>
      <c r="N719" s="1656">
        <v>36466</v>
      </c>
      <c r="O719" s="1659" t="s">
        <v>3240</v>
      </c>
      <c r="P719" s="1791">
        <v>39220</v>
      </c>
      <c r="Q719" s="1681" t="s">
        <v>1605</v>
      </c>
      <c r="R719" s="1739">
        <f t="shared" si="127"/>
        <v>0</v>
      </c>
      <c r="S719" s="1739">
        <v>0</v>
      </c>
      <c r="T719" s="1739">
        <v>0</v>
      </c>
      <c r="U719" s="1739">
        <v>0</v>
      </c>
      <c r="V719" s="1739">
        <f t="shared" si="128"/>
        <v>960</v>
      </c>
      <c r="W719" s="1739">
        <v>0</v>
      </c>
      <c r="X719" s="1739">
        <v>960</v>
      </c>
      <c r="Y719" s="1739">
        <v>0</v>
      </c>
      <c r="Z719" s="1659" t="s">
        <v>2554</v>
      </c>
      <c r="AA719" s="1659">
        <v>2</v>
      </c>
      <c r="AB719" s="1597"/>
      <c r="AC719" s="1597"/>
      <c r="AD719" s="1597"/>
      <c r="AE719" s="1597"/>
      <c r="AF719" s="1598"/>
      <c r="AG719" s="1576" t="str">
        <f t="shared" si="124"/>
        <v/>
      </c>
      <c r="AH719" s="1576"/>
    </row>
    <row r="720" spans="2:34" s="1457" customFormat="1" ht="35.5" customHeight="1">
      <c r="B720" s="1660"/>
      <c r="C720" s="1169" t="s">
        <v>1953</v>
      </c>
      <c r="D720" s="1169" t="s">
        <v>3241</v>
      </c>
      <c r="E720" s="1699">
        <v>20</v>
      </c>
      <c r="F720" s="1739">
        <v>2470</v>
      </c>
      <c r="G720" s="1739">
        <f t="shared" si="126"/>
        <v>2470</v>
      </c>
      <c r="H720" s="1739">
        <v>1500</v>
      </c>
      <c r="I720" s="1739">
        <v>970</v>
      </c>
      <c r="J720" s="1739">
        <v>0</v>
      </c>
      <c r="K720" s="1739"/>
      <c r="L720" s="1659"/>
      <c r="M720" s="1656">
        <v>21775</v>
      </c>
      <c r="N720" s="1656">
        <v>37225</v>
      </c>
      <c r="O720" s="1659" t="s">
        <v>3242</v>
      </c>
      <c r="P720" s="1656">
        <v>27453</v>
      </c>
      <c r="Q720" s="1659" t="s">
        <v>3228</v>
      </c>
      <c r="R720" s="1739">
        <f t="shared" si="127"/>
        <v>2080</v>
      </c>
      <c r="S720" s="1739">
        <v>1450</v>
      </c>
      <c r="T720" s="1739">
        <v>630</v>
      </c>
      <c r="U720" s="1739">
        <v>0</v>
      </c>
      <c r="V720" s="1739">
        <f t="shared" si="128"/>
        <v>390</v>
      </c>
      <c r="W720" s="1739">
        <v>50</v>
      </c>
      <c r="X720" s="1739">
        <v>340</v>
      </c>
      <c r="Y720" s="1739">
        <v>0</v>
      </c>
      <c r="Z720" s="1659" t="s">
        <v>1791</v>
      </c>
      <c r="AA720" s="1659">
        <v>4</v>
      </c>
      <c r="AB720" s="1597"/>
      <c r="AC720" s="1597"/>
      <c r="AD720" s="1597"/>
      <c r="AE720" s="1597"/>
      <c r="AF720" s="1598"/>
      <c r="AG720" s="1576" t="str">
        <f t="shared" si="124"/>
        <v/>
      </c>
      <c r="AH720" s="1576"/>
    </row>
    <row r="721" spans="2:34" ht="35.25" customHeight="1">
      <c r="B721" s="1660"/>
      <c r="C721" s="1169" t="s">
        <v>2239</v>
      </c>
      <c r="D721" s="1169" t="s">
        <v>3243</v>
      </c>
      <c r="E721" s="1699">
        <v>16</v>
      </c>
      <c r="F721" s="1739">
        <v>6750</v>
      </c>
      <c r="G721" s="1739">
        <f t="shared" si="126"/>
        <v>6750</v>
      </c>
      <c r="H721" s="1739">
        <v>2930</v>
      </c>
      <c r="I721" s="1739">
        <v>3090</v>
      </c>
      <c r="J721" s="1739">
        <v>730</v>
      </c>
      <c r="K721" s="1739"/>
      <c r="L721" s="1659"/>
      <c r="M721" s="1659" t="s">
        <v>3244</v>
      </c>
      <c r="N721" s="1656">
        <v>39472</v>
      </c>
      <c r="O721" s="1659" t="s">
        <v>3227</v>
      </c>
      <c r="P721" s="1656">
        <v>27453</v>
      </c>
      <c r="Q721" s="1659" t="s">
        <v>3228</v>
      </c>
      <c r="R721" s="1739">
        <f t="shared" si="127"/>
        <v>0</v>
      </c>
      <c r="S721" s="1739">
        <v>0</v>
      </c>
      <c r="T721" s="1739">
        <v>0</v>
      </c>
      <c r="U721" s="1739">
        <v>0</v>
      </c>
      <c r="V721" s="1739">
        <f t="shared" si="128"/>
        <v>6750</v>
      </c>
      <c r="W721" s="1739">
        <v>2930</v>
      </c>
      <c r="X721" s="1739">
        <v>3090</v>
      </c>
      <c r="Y721" s="1739">
        <v>730</v>
      </c>
      <c r="Z721" s="1659" t="s">
        <v>2280</v>
      </c>
      <c r="AA721" s="1659">
        <v>2</v>
      </c>
      <c r="AB721" s="1597"/>
      <c r="AC721" s="1597"/>
      <c r="AD721" s="1597"/>
      <c r="AE721" s="1597"/>
      <c r="AF721" s="1598"/>
      <c r="AG721" s="1576" t="str">
        <f t="shared" si="124"/>
        <v/>
      </c>
      <c r="AH721" s="1576"/>
    </row>
    <row r="722" spans="2:34" ht="35.5" customHeight="1">
      <c r="B722" s="1660"/>
      <c r="C722" s="1169" t="s">
        <v>2190</v>
      </c>
      <c r="D722" s="1169" t="s">
        <v>3245</v>
      </c>
      <c r="E722" s="1699">
        <v>16</v>
      </c>
      <c r="F722" s="1739">
        <v>2300</v>
      </c>
      <c r="G722" s="1739">
        <f t="shared" si="126"/>
        <v>2300</v>
      </c>
      <c r="H722" s="1739">
        <v>2300</v>
      </c>
      <c r="I722" s="1739">
        <v>0</v>
      </c>
      <c r="J722" s="1739">
        <v>0</v>
      </c>
      <c r="K722" s="1739"/>
      <c r="L722" s="1659"/>
      <c r="M722" s="1656">
        <v>22469</v>
      </c>
      <c r="N722" s="1656">
        <v>37225</v>
      </c>
      <c r="O722" s="1659" t="s">
        <v>3242</v>
      </c>
      <c r="P722" s="1656">
        <v>27453</v>
      </c>
      <c r="Q722" s="1659" t="s">
        <v>3228</v>
      </c>
      <c r="R722" s="1739">
        <f t="shared" si="127"/>
        <v>2300</v>
      </c>
      <c r="S722" s="1739">
        <v>2300</v>
      </c>
      <c r="T722" s="1739">
        <v>0</v>
      </c>
      <c r="U722" s="1739">
        <v>0</v>
      </c>
      <c r="V722" s="1739">
        <f t="shared" si="128"/>
        <v>0</v>
      </c>
      <c r="W722" s="1739">
        <v>0</v>
      </c>
      <c r="X722" s="1739">
        <v>0</v>
      </c>
      <c r="Y722" s="1739">
        <v>0</v>
      </c>
      <c r="Z722" s="1659" t="s">
        <v>1791</v>
      </c>
      <c r="AA722" s="1659">
        <v>2</v>
      </c>
      <c r="AB722" s="1597"/>
      <c r="AC722" s="1597"/>
      <c r="AD722" s="1597"/>
      <c r="AE722" s="1597"/>
      <c r="AF722" s="1598"/>
      <c r="AG722" s="1576">
        <f t="shared" si="124"/>
        <v>0</v>
      </c>
      <c r="AH722" s="1576"/>
    </row>
    <row r="723" spans="2:34" ht="35.5" customHeight="1">
      <c r="B723" s="1660"/>
      <c r="C723" s="1169" t="s">
        <v>1984</v>
      </c>
      <c r="D723" s="1169" t="s">
        <v>3246</v>
      </c>
      <c r="E723" s="1699">
        <v>16</v>
      </c>
      <c r="F723" s="1739">
        <v>4030</v>
      </c>
      <c r="G723" s="1739">
        <f t="shared" si="126"/>
        <v>4030</v>
      </c>
      <c r="H723" s="1739">
        <v>1990</v>
      </c>
      <c r="I723" s="1739">
        <v>1370</v>
      </c>
      <c r="J723" s="1739">
        <v>670</v>
      </c>
      <c r="K723" s="1739"/>
      <c r="L723" s="1659"/>
      <c r="M723" s="1656">
        <v>22469</v>
      </c>
      <c r="N723" s="1656">
        <v>37644</v>
      </c>
      <c r="O723" s="1659" t="s">
        <v>3247</v>
      </c>
      <c r="P723" s="1656">
        <v>27453</v>
      </c>
      <c r="Q723" s="1659" t="s">
        <v>3228</v>
      </c>
      <c r="R723" s="1739">
        <f t="shared" si="127"/>
        <v>3660</v>
      </c>
      <c r="S723" s="1739">
        <v>1990</v>
      </c>
      <c r="T723" s="1739">
        <v>1320</v>
      </c>
      <c r="U723" s="1739">
        <v>350</v>
      </c>
      <c r="V723" s="1739">
        <f t="shared" si="128"/>
        <v>200</v>
      </c>
      <c r="W723" s="1739">
        <v>0</v>
      </c>
      <c r="X723" s="1739">
        <v>50</v>
      </c>
      <c r="Y723" s="1739">
        <v>150</v>
      </c>
      <c r="Z723" s="1659" t="s">
        <v>1757</v>
      </c>
      <c r="AA723" s="1659">
        <v>2</v>
      </c>
      <c r="AB723" s="1597"/>
      <c r="AC723" s="1597"/>
      <c r="AD723" s="1597"/>
      <c r="AE723" s="1597"/>
      <c r="AF723" s="1598"/>
      <c r="AG723" s="1576" t="str">
        <f t="shared" si="124"/>
        <v/>
      </c>
      <c r="AH723" s="1576"/>
    </row>
    <row r="724" spans="2:34" ht="35.5" customHeight="1">
      <c r="B724" s="1660"/>
      <c r="C724" s="1169" t="s">
        <v>1958</v>
      </c>
      <c r="D724" s="1169" t="s">
        <v>3248</v>
      </c>
      <c r="E724" s="1699">
        <v>16</v>
      </c>
      <c r="F724" s="1739">
        <v>7720</v>
      </c>
      <c r="G724" s="1739">
        <f t="shared" si="126"/>
        <v>7720</v>
      </c>
      <c r="H724" s="1739">
        <v>2720</v>
      </c>
      <c r="I724" s="1739">
        <v>5000</v>
      </c>
      <c r="J724" s="1739">
        <v>0</v>
      </c>
      <c r="K724" s="1739"/>
      <c r="L724" s="1659"/>
      <c r="M724" s="1659" t="s">
        <v>3249</v>
      </c>
      <c r="N724" s="1656">
        <v>37225</v>
      </c>
      <c r="O724" s="1659" t="s">
        <v>3242</v>
      </c>
      <c r="P724" s="1656">
        <v>27664</v>
      </c>
      <c r="Q724" s="1659" t="s">
        <v>3250</v>
      </c>
      <c r="R724" s="1739">
        <f t="shared" si="127"/>
        <v>5990</v>
      </c>
      <c r="S724" s="1739">
        <v>2720</v>
      </c>
      <c r="T724" s="1739">
        <v>3270</v>
      </c>
      <c r="U724" s="1739">
        <v>0</v>
      </c>
      <c r="V724" s="1739">
        <f t="shared" si="128"/>
        <v>60</v>
      </c>
      <c r="W724" s="1739">
        <v>0</v>
      </c>
      <c r="X724" s="1739">
        <v>60</v>
      </c>
      <c r="Y724" s="1739">
        <v>0</v>
      </c>
      <c r="Z724" s="1659" t="s">
        <v>1757</v>
      </c>
      <c r="AA724" s="1659">
        <v>2</v>
      </c>
      <c r="AB724" s="1597"/>
      <c r="AC724" s="1597"/>
      <c r="AD724" s="1597"/>
      <c r="AE724" s="1597"/>
      <c r="AF724" s="1598"/>
      <c r="AG724" s="1576" t="str">
        <f t="shared" si="124"/>
        <v/>
      </c>
      <c r="AH724" s="1576"/>
    </row>
    <row r="725" spans="2:34" ht="35.5" customHeight="1">
      <c r="B725" s="1660"/>
      <c r="C725" s="1169" t="s">
        <v>1960</v>
      </c>
      <c r="D725" s="1169" t="s">
        <v>3107</v>
      </c>
      <c r="E725" s="1699">
        <v>22</v>
      </c>
      <c r="F725" s="1739">
        <v>480</v>
      </c>
      <c r="G725" s="1739">
        <f>SUM(H725:J725)</f>
        <v>480</v>
      </c>
      <c r="H725" s="1739">
        <v>480</v>
      </c>
      <c r="I725" s="1739">
        <v>0</v>
      </c>
      <c r="J725" s="1739">
        <v>0</v>
      </c>
      <c r="K725" s="1739">
        <v>7000</v>
      </c>
      <c r="L725" s="1659" t="s">
        <v>3251</v>
      </c>
      <c r="M725" s="1656">
        <v>21775</v>
      </c>
      <c r="N725" s="1656">
        <v>37225</v>
      </c>
      <c r="O725" s="1659" t="s">
        <v>3242</v>
      </c>
      <c r="P725" s="1656">
        <v>27453</v>
      </c>
      <c r="Q725" s="1659" t="s">
        <v>3228</v>
      </c>
      <c r="R725" s="1739">
        <f>SUM(S725:U725)</f>
        <v>480</v>
      </c>
      <c r="S725" s="1739">
        <v>480</v>
      </c>
      <c r="T725" s="1739">
        <v>0</v>
      </c>
      <c r="U725" s="1739">
        <v>0</v>
      </c>
      <c r="V725" s="1739">
        <f>SUM(W725:Y725)</f>
        <v>0</v>
      </c>
      <c r="W725" s="1739">
        <v>0</v>
      </c>
      <c r="X725" s="1739">
        <v>0</v>
      </c>
      <c r="Y725" s="1739">
        <v>0</v>
      </c>
      <c r="Z725" s="1659" t="s">
        <v>1791</v>
      </c>
      <c r="AA725" s="1659">
        <v>2</v>
      </c>
      <c r="AB725" s="1597"/>
      <c r="AC725" s="1597"/>
      <c r="AD725" s="1597"/>
      <c r="AE725" s="1597"/>
      <c r="AF725" s="1598"/>
      <c r="AG725" s="1576">
        <f t="shared" si="124"/>
        <v>0</v>
      </c>
      <c r="AH725" s="1576"/>
    </row>
    <row r="726" spans="2:34" ht="35.5" customHeight="1">
      <c r="B726" s="1660"/>
      <c r="C726" s="1169" t="s">
        <v>2080</v>
      </c>
      <c r="D726" s="1169" t="s">
        <v>3252</v>
      </c>
      <c r="E726" s="1699">
        <v>16</v>
      </c>
      <c r="F726" s="1739">
        <v>790</v>
      </c>
      <c r="G726" s="1739">
        <f t="shared" si="126"/>
        <v>790</v>
      </c>
      <c r="H726" s="1739">
        <v>790</v>
      </c>
      <c r="I726" s="1739">
        <v>0</v>
      </c>
      <c r="J726" s="1739">
        <v>0</v>
      </c>
      <c r="K726" s="1739"/>
      <c r="L726" s="1659"/>
      <c r="M726" s="1656">
        <v>26610</v>
      </c>
      <c r="N726" s="1656">
        <v>37225</v>
      </c>
      <c r="O726" s="1659" t="s">
        <v>3242</v>
      </c>
      <c r="P726" s="1656">
        <v>27453</v>
      </c>
      <c r="Q726" s="1659" t="s">
        <v>3228</v>
      </c>
      <c r="R726" s="1739">
        <f t="shared" si="127"/>
        <v>560</v>
      </c>
      <c r="S726" s="1739">
        <v>560</v>
      </c>
      <c r="T726" s="1739">
        <v>0</v>
      </c>
      <c r="U726" s="1739">
        <v>0</v>
      </c>
      <c r="V726" s="1739">
        <f t="shared" si="128"/>
        <v>0</v>
      </c>
      <c r="W726" s="1739">
        <v>0</v>
      </c>
      <c r="X726" s="1739">
        <v>0</v>
      </c>
      <c r="Y726" s="1739">
        <v>0</v>
      </c>
      <c r="Z726" s="1659" t="s">
        <v>1757</v>
      </c>
      <c r="AA726" s="1659">
        <v>2</v>
      </c>
      <c r="AB726" s="1597"/>
      <c r="AC726" s="1597"/>
      <c r="AD726" s="1597"/>
      <c r="AE726" s="1597"/>
      <c r="AF726" s="1598"/>
      <c r="AG726" s="1576" t="str">
        <f t="shared" si="124"/>
        <v/>
      </c>
      <c r="AH726" s="1576"/>
    </row>
    <row r="727" spans="2:34" ht="35.5" customHeight="1">
      <c r="B727" s="1660"/>
      <c r="C727" s="1169" t="s">
        <v>3088</v>
      </c>
      <c r="D727" s="1169" t="s">
        <v>3253</v>
      </c>
      <c r="E727" s="1699">
        <v>12</v>
      </c>
      <c r="F727" s="1739">
        <v>2830</v>
      </c>
      <c r="G727" s="1739">
        <f t="shared" si="126"/>
        <v>2830</v>
      </c>
      <c r="H727" s="1739">
        <v>1920</v>
      </c>
      <c r="I727" s="1739">
        <v>910</v>
      </c>
      <c r="J727" s="1739">
        <v>0</v>
      </c>
      <c r="K727" s="1739"/>
      <c r="L727" s="1659"/>
      <c r="M727" s="1656">
        <v>22469</v>
      </c>
      <c r="N727" s="1656">
        <v>37225</v>
      </c>
      <c r="O727" s="1659" t="s">
        <v>3242</v>
      </c>
      <c r="P727" s="1656">
        <v>27457</v>
      </c>
      <c r="Q727" s="1659" t="s">
        <v>3254</v>
      </c>
      <c r="R727" s="1739">
        <f t="shared" si="127"/>
        <v>380</v>
      </c>
      <c r="S727" s="1739">
        <v>380</v>
      </c>
      <c r="T727" s="1739">
        <v>0</v>
      </c>
      <c r="U727" s="1739">
        <v>0</v>
      </c>
      <c r="V727" s="1739">
        <f t="shared" si="128"/>
        <v>1840</v>
      </c>
      <c r="W727" s="1739">
        <v>1540</v>
      </c>
      <c r="X727" s="1739">
        <v>300</v>
      </c>
      <c r="Y727" s="1739">
        <v>0</v>
      </c>
      <c r="Z727" s="1659" t="s">
        <v>1791</v>
      </c>
      <c r="AA727" s="1659">
        <v>2</v>
      </c>
      <c r="AB727" s="1597"/>
      <c r="AC727" s="1597"/>
      <c r="AD727" s="1597"/>
      <c r="AE727" s="1597"/>
      <c r="AF727" s="1598"/>
      <c r="AG727" s="1576" t="str">
        <f t="shared" si="124"/>
        <v/>
      </c>
      <c r="AH727" s="1576"/>
    </row>
    <row r="728" spans="2:34" ht="35.5" customHeight="1">
      <c r="B728" s="1784"/>
      <c r="C728" s="1169" t="s">
        <v>1966</v>
      </c>
      <c r="D728" s="1169" t="s">
        <v>3255</v>
      </c>
      <c r="E728" s="1699">
        <v>16</v>
      </c>
      <c r="F728" s="1739">
        <v>5260</v>
      </c>
      <c r="G728" s="1739">
        <f t="shared" si="126"/>
        <v>5260</v>
      </c>
      <c r="H728" s="1739">
        <v>2250</v>
      </c>
      <c r="I728" s="1739">
        <v>1210</v>
      </c>
      <c r="J728" s="1739">
        <v>1800</v>
      </c>
      <c r="K728" s="1739"/>
      <c r="L728" s="1659"/>
      <c r="M728" s="1656">
        <v>24064</v>
      </c>
      <c r="N728" s="1656">
        <v>42314</v>
      </c>
      <c r="O728" s="1659" t="s">
        <v>3256</v>
      </c>
      <c r="P728" s="1656">
        <v>27457</v>
      </c>
      <c r="Q728" s="1659" t="s">
        <v>3254</v>
      </c>
      <c r="R728" s="1739">
        <f t="shared" si="127"/>
        <v>4360</v>
      </c>
      <c r="S728" s="1739">
        <v>2120</v>
      </c>
      <c r="T728" s="1739">
        <v>1160</v>
      </c>
      <c r="U728" s="1739">
        <v>1080</v>
      </c>
      <c r="V728" s="1739">
        <f t="shared" si="128"/>
        <v>130</v>
      </c>
      <c r="W728" s="1739">
        <v>130</v>
      </c>
      <c r="X728" s="1739">
        <v>0</v>
      </c>
      <c r="Y728" s="1739">
        <v>0</v>
      </c>
      <c r="Z728" s="1659" t="s">
        <v>1757</v>
      </c>
      <c r="AA728" s="1659">
        <v>2</v>
      </c>
      <c r="AB728" s="1597"/>
      <c r="AC728" s="1597"/>
      <c r="AD728" s="1597"/>
      <c r="AE728" s="1597"/>
      <c r="AF728" s="1598"/>
      <c r="AG728" s="1576" t="str">
        <f t="shared" si="124"/>
        <v/>
      </c>
      <c r="AH728" s="1576"/>
    </row>
    <row r="729" spans="2:34" ht="35.5" customHeight="1">
      <c r="B729" s="1660"/>
      <c r="C729" s="1169" t="s">
        <v>3093</v>
      </c>
      <c r="D729" s="1169" t="s">
        <v>3257</v>
      </c>
      <c r="E729" s="1699">
        <v>12</v>
      </c>
      <c r="F729" s="1739">
        <v>4040</v>
      </c>
      <c r="G729" s="1739">
        <f t="shared" si="126"/>
        <v>4040</v>
      </c>
      <c r="H729" s="1739">
        <v>2610</v>
      </c>
      <c r="I729" s="1739">
        <v>730</v>
      </c>
      <c r="J729" s="1739">
        <v>700</v>
      </c>
      <c r="K729" s="1739"/>
      <c r="L729" s="1659"/>
      <c r="M729" s="1659" t="s">
        <v>3244</v>
      </c>
      <c r="N729" s="1656">
        <v>37225</v>
      </c>
      <c r="O729" s="1659" t="s">
        <v>3258</v>
      </c>
      <c r="P729" s="1656">
        <v>27457</v>
      </c>
      <c r="Q729" s="1659" t="s">
        <v>3254</v>
      </c>
      <c r="R729" s="1739">
        <f t="shared" si="127"/>
        <v>3850</v>
      </c>
      <c r="S729" s="1739">
        <v>2420</v>
      </c>
      <c r="T729" s="1739">
        <v>730</v>
      </c>
      <c r="U729" s="1739">
        <v>700</v>
      </c>
      <c r="V729" s="1739">
        <f t="shared" si="128"/>
        <v>190</v>
      </c>
      <c r="W729" s="1739">
        <v>190</v>
      </c>
      <c r="X729" s="1739">
        <v>0</v>
      </c>
      <c r="Y729" s="1739">
        <v>0</v>
      </c>
      <c r="Z729" s="1659" t="s">
        <v>1757</v>
      </c>
      <c r="AA729" s="1659">
        <v>2</v>
      </c>
      <c r="AB729" s="1597"/>
      <c r="AC729" s="1597"/>
      <c r="AD729" s="1597"/>
      <c r="AE729" s="1597"/>
      <c r="AF729" s="1598"/>
      <c r="AG729" s="1576" t="str">
        <f t="shared" si="124"/>
        <v/>
      </c>
      <c r="AH729" s="1576"/>
    </row>
    <row r="730" spans="2:34" ht="35.5" customHeight="1">
      <c r="B730" s="1660"/>
      <c r="C730" s="1169" t="s">
        <v>2967</v>
      </c>
      <c r="D730" s="1169" t="s">
        <v>3259</v>
      </c>
      <c r="E730" s="1699">
        <v>17</v>
      </c>
      <c r="F730" s="1739">
        <v>2110</v>
      </c>
      <c r="G730" s="1739">
        <f t="shared" si="126"/>
        <v>2110</v>
      </c>
      <c r="H730" s="1739">
        <v>990</v>
      </c>
      <c r="I730" s="1739">
        <v>960</v>
      </c>
      <c r="J730" s="1739">
        <v>160</v>
      </c>
      <c r="K730" s="1739"/>
      <c r="L730" s="1659"/>
      <c r="M730" s="1659" t="s">
        <v>3244</v>
      </c>
      <c r="N730" s="1656">
        <v>37225</v>
      </c>
      <c r="O730" s="1659" t="s">
        <v>3242</v>
      </c>
      <c r="P730" s="1656">
        <v>27457</v>
      </c>
      <c r="Q730" s="1659" t="s">
        <v>3254</v>
      </c>
      <c r="R730" s="1739">
        <f t="shared" si="127"/>
        <v>1430</v>
      </c>
      <c r="S730" s="1739">
        <v>610</v>
      </c>
      <c r="T730" s="1739">
        <v>820</v>
      </c>
      <c r="U730" s="1739">
        <v>0</v>
      </c>
      <c r="V730" s="1739">
        <f t="shared" si="128"/>
        <v>210</v>
      </c>
      <c r="W730" s="1739">
        <v>90</v>
      </c>
      <c r="X730" s="1739">
        <v>120</v>
      </c>
      <c r="Y730" s="1739">
        <v>0</v>
      </c>
      <c r="Z730" s="1659" t="s">
        <v>1791</v>
      </c>
      <c r="AA730" s="1659">
        <v>2</v>
      </c>
      <c r="AB730" s="1597"/>
      <c r="AC730" s="1597"/>
      <c r="AD730" s="1597"/>
      <c r="AE730" s="1597"/>
      <c r="AF730" s="1598"/>
      <c r="AG730" s="1576" t="str">
        <f t="shared" si="124"/>
        <v/>
      </c>
      <c r="AH730" s="1576"/>
    </row>
    <row r="731" spans="2:34" ht="35.5" customHeight="1">
      <c r="B731" s="1660"/>
      <c r="C731" s="1169" t="s">
        <v>2969</v>
      </c>
      <c r="D731" s="1169" t="s">
        <v>3260</v>
      </c>
      <c r="E731" s="1699">
        <v>12</v>
      </c>
      <c r="F731" s="1739">
        <v>3030</v>
      </c>
      <c r="G731" s="1739">
        <f t="shared" si="126"/>
        <v>3030</v>
      </c>
      <c r="H731" s="1739">
        <v>1680</v>
      </c>
      <c r="I731" s="1739">
        <v>1280</v>
      </c>
      <c r="J731" s="1739">
        <v>70</v>
      </c>
      <c r="K731" s="1739"/>
      <c r="L731" s="1659"/>
      <c r="M731" s="1656">
        <v>22469</v>
      </c>
      <c r="N731" s="1656">
        <v>44237</v>
      </c>
      <c r="O731" s="1659" t="s">
        <v>3261</v>
      </c>
      <c r="P731" s="1656">
        <v>27457</v>
      </c>
      <c r="Q731" s="1659" t="s">
        <v>3254</v>
      </c>
      <c r="R731" s="1739">
        <f t="shared" si="127"/>
        <v>1540</v>
      </c>
      <c r="S731" s="1739">
        <v>1540</v>
      </c>
      <c r="T731" s="1739">
        <v>0</v>
      </c>
      <c r="U731" s="1739">
        <v>0</v>
      </c>
      <c r="V731" s="1739">
        <f t="shared" si="128"/>
        <v>840</v>
      </c>
      <c r="W731" s="1739">
        <v>140</v>
      </c>
      <c r="X731" s="1739">
        <v>630</v>
      </c>
      <c r="Y731" s="1739">
        <v>70</v>
      </c>
      <c r="Z731" s="1659" t="s">
        <v>1791</v>
      </c>
      <c r="AA731" s="1659">
        <v>2</v>
      </c>
      <c r="AB731" s="1597"/>
      <c r="AC731" s="1597"/>
      <c r="AD731" s="1597"/>
      <c r="AE731" s="1597"/>
      <c r="AF731" s="1598"/>
      <c r="AG731" s="1576" t="str">
        <f t="shared" si="124"/>
        <v/>
      </c>
      <c r="AH731" s="1576"/>
    </row>
    <row r="732" spans="2:34" ht="35.5" customHeight="1">
      <c r="B732" s="1660"/>
      <c r="C732" s="1169" t="s">
        <v>3262</v>
      </c>
      <c r="D732" s="1169" t="s">
        <v>3263</v>
      </c>
      <c r="E732" s="1699">
        <v>12</v>
      </c>
      <c r="F732" s="1739">
        <v>1100</v>
      </c>
      <c r="G732" s="1739">
        <f t="shared" si="126"/>
        <v>1100</v>
      </c>
      <c r="H732" s="1739">
        <v>1100</v>
      </c>
      <c r="I732" s="1739">
        <v>0</v>
      </c>
      <c r="J732" s="1739">
        <v>0</v>
      </c>
      <c r="K732" s="1739"/>
      <c r="L732" s="1659"/>
      <c r="M732" s="1656">
        <v>21775</v>
      </c>
      <c r="N732" s="1656">
        <v>37225</v>
      </c>
      <c r="O732" s="1659" t="s">
        <v>3258</v>
      </c>
      <c r="P732" s="1656">
        <v>27457</v>
      </c>
      <c r="Q732" s="1659" t="s">
        <v>3254</v>
      </c>
      <c r="R732" s="1739">
        <f t="shared" si="127"/>
        <v>290</v>
      </c>
      <c r="S732" s="1739">
        <v>290</v>
      </c>
      <c r="T732" s="1739">
        <v>0</v>
      </c>
      <c r="U732" s="1739">
        <v>0</v>
      </c>
      <c r="V732" s="1739">
        <f t="shared" si="128"/>
        <v>0</v>
      </c>
      <c r="W732" s="1739">
        <v>0</v>
      </c>
      <c r="X732" s="1739">
        <v>0</v>
      </c>
      <c r="Y732" s="1739">
        <v>0</v>
      </c>
      <c r="Z732" s="1659" t="s">
        <v>1757</v>
      </c>
      <c r="AA732" s="1659">
        <v>2</v>
      </c>
      <c r="AB732" s="1597"/>
      <c r="AC732" s="1597"/>
      <c r="AD732" s="1597"/>
      <c r="AE732" s="1597"/>
      <c r="AF732" s="1598"/>
      <c r="AG732" s="1576" t="str">
        <f t="shared" si="124"/>
        <v/>
      </c>
      <c r="AH732" s="1576"/>
    </row>
    <row r="733" spans="2:34" ht="35.5" customHeight="1">
      <c r="B733" s="1660"/>
      <c r="C733" s="1169" t="s">
        <v>2976</v>
      </c>
      <c r="D733" s="1169" t="s">
        <v>3264</v>
      </c>
      <c r="E733" s="1699">
        <v>12</v>
      </c>
      <c r="F733" s="1739">
        <v>1010</v>
      </c>
      <c r="G733" s="1739">
        <f t="shared" si="126"/>
        <v>1010</v>
      </c>
      <c r="H733" s="1739">
        <v>0</v>
      </c>
      <c r="I733" s="1739">
        <v>1010</v>
      </c>
      <c r="J733" s="1739">
        <v>0</v>
      </c>
      <c r="K733" s="1739"/>
      <c r="L733" s="1659"/>
      <c r="M733" s="1656">
        <v>26401</v>
      </c>
      <c r="N733" s="1656">
        <v>44592</v>
      </c>
      <c r="O733" s="1659" t="s">
        <v>3247</v>
      </c>
      <c r="P733" s="1656">
        <v>27457</v>
      </c>
      <c r="Q733" s="1659" t="s">
        <v>3254</v>
      </c>
      <c r="R733" s="1739">
        <f t="shared" si="127"/>
        <v>0</v>
      </c>
      <c r="S733" s="1739">
        <v>0</v>
      </c>
      <c r="T733" s="1739">
        <v>0</v>
      </c>
      <c r="U733" s="1739">
        <v>0</v>
      </c>
      <c r="V733" s="1739">
        <f t="shared" si="128"/>
        <v>0</v>
      </c>
      <c r="W733" s="1739">
        <v>0</v>
      </c>
      <c r="X733" s="1739">
        <v>0</v>
      </c>
      <c r="Y733" s="1739">
        <v>0</v>
      </c>
      <c r="Z733" s="1659" t="s">
        <v>1757</v>
      </c>
      <c r="AA733" s="1659">
        <v>2</v>
      </c>
      <c r="AB733" s="1597"/>
      <c r="AC733" s="1597"/>
      <c r="AD733" s="1597"/>
      <c r="AE733" s="1597"/>
      <c r="AF733" s="1598"/>
      <c r="AG733" s="1576" t="str">
        <f t="shared" si="124"/>
        <v/>
      </c>
      <c r="AH733" s="1576"/>
    </row>
    <row r="734" spans="2:34" ht="35.5" customHeight="1">
      <c r="B734" s="1660"/>
      <c r="C734" s="1169" t="s">
        <v>1974</v>
      </c>
      <c r="D734" s="1169" t="s">
        <v>3265</v>
      </c>
      <c r="E734" s="1699">
        <v>12</v>
      </c>
      <c r="F734" s="1739">
        <v>4360</v>
      </c>
      <c r="G734" s="1739">
        <f t="shared" si="126"/>
        <v>4360</v>
      </c>
      <c r="H734" s="1739">
        <v>3040</v>
      </c>
      <c r="I734" s="1739">
        <v>1320</v>
      </c>
      <c r="J734" s="1739">
        <v>0</v>
      </c>
      <c r="K734" s="1739"/>
      <c r="L734" s="1659"/>
      <c r="M734" s="1656">
        <v>26401</v>
      </c>
      <c r="N734" s="1656">
        <v>37225</v>
      </c>
      <c r="O734" s="1659" t="s">
        <v>3258</v>
      </c>
      <c r="P734" s="1656">
        <v>27457</v>
      </c>
      <c r="Q734" s="1659" t="s">
        <v>3254</v>
      </c>
      <c r="R734" s="1739">
        <f t="shared" si="127"/>
        <v>2500</v>
      </c>
      <c r="S734" s="1739">
        <v>2260</v>
      </c>
      <c r="T734" s="1739">
        <v>240</v>
      </c>
      <c r="U734" s="1739">
        <v>0</v>
      </c>
      <c r="V734" s="1739">
        <f t="shared" si="128"/>
        <v>100</v>
      </c>
      <c r="W734" s="1739">
        <v>100</v>
      </c>
      <c r="X734" s="1739">
        <v>0</v>
      </c>
      <c r="Y734" s="1739">
        <v>0</v>
      </c>
      <c r="Z734" s="1659" t="s">
        <v>1757</v>
      </c>
      <c r="AA734" s="1659">
        <v>2</v>
      </c>
      <c r="AB734" s="1597"/>
      <c r="AC734" s="1597"/>
      <c r="AD734" s="1597"/>
      <c r="AE734" s="1597"/>
      <c r="AF734" s="1598"/>
      <c r="AG734" s="1576" t="str">
        <f t="shared" si="124"/>
        <v/>
      </c>
      <c r="AH734" s="1576"/>
    </row>
    <row r="735" spans="2:34" ht="35.5" customHeight="1">
      <c r="B735" s="1660"/>
      <c r="C735" s="1169" t="s">
        <v>2095</v>
      </c>
      <c r="D735" s="1169" t="s">
        <v>3266</v>
      </c>
      <c r="E735" s="1699">
        <v>16</v>
      </c>
      <c r="F735" s="1739">
        <v>2470</v>
      </c>
      <c r="G735" s="1739">
        <f t="shared" si="126"/>
        <v>2470</v>
      </c>
      <c r="H735" s="1739">
        <v>40</v>
      </c>
      <c r="I735" s="1739">
        <v>2130</v>
      </c>
      <c r="J735" s="1739">
        <v>300</v>
      </c>
      <c r="K735" s="1739"/>
      <c r="L735" s="1659"/>
      <c r="M735" s="1656">
        <v>24064</v>
      </c>
      <c r="N735" s="1656">
        <v>37225</v>
      </c>
      <c r="O735" s="1659" t="s">
        <v>3242</v>
      </c>
      <c r="P735" s="1656">
        <v>33487</v>
      </c>
      <c r="Q735" s="1659" t="s">
        <v>3267</v>
      </c>
      <c r="R735" s="1739">
        <f t="shared" si="127"/>
        <v>1120</v>
      </c>
      <c r="S735" s="1739">
        <v>40</v>
      </c>
      <c r="T735" s="1739">
        <v>1080</v>
      </c>
      <c r="U735" s="1739">
        <v>0</v>
      </c>
      <c r="V735" s="1739">
        <f t="shared" si="128"/>
        <v>380</v>
      </c>
      <c r="W735" s="1739">
        <v>0</v>
      </c>
      <c r="X735" s="1739">
        <v>380</v>
      </c>
      <c r="Y735" s="1739">
        <v>0</v>
      </c>
      <c r="Z735" s="1659" t="s">
        <v>1791</v>
      </c>
      <c r="AA735" s="1659">
        <v>2</v>
      </c>
      <c r="AB735" s="1597"/>
      <c r="AC735" s="1597"/>
      <c r="AD735" s="1597"/>
      <c r="AE735" s="1597"/>
      <c r="AF735" s="1598"/>
      <c r="AG735" s="1576" t="str">
        <f t="shared" si="124"/>
        <v/>
      </c>
      <c r="AH735" s="1576"/>
    </row>
    <row r="736" spans="2:34" ht="35.5" customHeight="1">
      <c r="B736" s="1660"/>
      <c r="C736" s="1169" t="s">
        <v>3268</v>
      </c>
      <c r="D736" s="1169" t="s">
        <v>3269</v>
      </c>
      <c r="E736" s="1699">
        <v>16</v>
      </c>
      <c r="F736" s="1739">
        <v>1440</v>
      </c>
      <c r="G736" s="1739">
        <f t="shared" si="126"/>
        <v>1440</v>
      </c>
      <c r="H736" s="1739">
        <v>0</v>
      </c>
      <c r="I736" s="1739">
        <v>1440</v>
      </c>
      <c r="J736" s="1739">
        <v>0</v>
      </c>
      <c r="K736" s="1739"/>
      <c r="L736" s="1659"/>
      <c r="M736" s="1656">
        <v>24064</v>
      </c>
      <c r="N736" s="1656">
        <v>37225</v>
      </c>
      <c r="O736" s="1659" t="s">
        <v>3242</v>
      </c>
      <c r="P736" s="1656">
        <v>27457</v>
      </c>
      <c r="Q736" s="1659" t="s">
        <v>3254</v>
      </c>
      <c r="R736" s="1739">
        <f t="shared" si="127"/>
        <v>650</v>
      </c>
      <c r="S736" s="1739">
        <v>0</v>
      </c>
      <c r="T736" s="1739">
        <v>650</v>
      </c>
      <c r="U736" s="1739">
        <v>0</v>
      </c>
      <c r="V736" s="1739">
        <f t="shared" si="128"/>
        <v>790</v>
      </c>
      <c r="W736" s="1739">
        <v>0</v>
      </c>
      <c r="X736" s="1739">
        <v>790</v>
      </c>
      <c r="Y736" s="1739">
        <v>0</v>
      </c>
      <c r="Z736" s="1659" t="s">
        <v>1757</v>
      </c>
      <c r="AA736" s="1659">
        <v>2</v>
      </c>
      <c r="AB736" s="1597"/>
      <c r="AC736" s="1597"/>
      <c r="AD736" s="1597"/>
      <c r="AE736" s="1597"/>
      <c r="AF736" s="1598"/>
      <c r="AG736" s="1576" t="str">
        <f t="shared" si="124"/>
        <v/>
      </c>
      <c r="AH736" s="1576"/>
    </row>
    <row r="737" spans="2:34" ht="35.5" customHeight="1">
      <c r="B737" s="1660"/>
      <c r="C737" s="1169" t="s">
        <v>3270</v>
      </c>
      <c r="D737" s="1169" t="s">
        <v>3271</v>
      </c>
      <c r="E737" s="1699">
        <v>12</v>
      </c>
      <c r="F737" s="1739">
        <v>2510</v>
      </c>
      <c r="G737" s="1739">
        <f t="shared" si="126"/>
        <v>2510</v>
      </c>
      <c r="H737" s="1739">
        <v>0</v>
      </c>
      <c r="I737" s="1739">
        <v>0</v>
      </c>
      <c r="J737" s="1739">
        <v>2510</v>
      </c>
      <c r="K737" s="1739"/>
      <c r="L737" s="1659"/>
      <c r="M737" s="1656">
        <v>24064</v>
      </c>
      <c r="N737" s="1656">
        <v>37225</v>
      </c>
      <c r="O737" s="1659" t="s">
        <v>3258</v>
      </c>
      <c r="P737" s="1656">
        <v>27457</v>
      </c>
      <c r="Q737" s="1659" t="s">
        <v>3254</v>
      </c>
      <c r="R737" s="1739">
        <f t="shared" si="127"/>
        <v>0</v>
      </c>
      <c r="S737" s="1739">
        <v>0</v>
      </c>
      <c r="T737" s="1739">
        <v>0</v>
      </c>
      <c r="U737" s="1739">
        <v>0</v>
      </c>
      <c r="V737" s="1739">
        <f t="shared" si="128"/>
        <v>0</v>
      </c>
      <c r="W737" s="1739">
        <v>0</v>
      </c>
      <c r="X737" s="1739">
        <v>0</v>
      </c>
      <c r="Y737" s="1739">
        <v>0</v>
      </c>
      <c r="Z737" s="1659" t="s">
        <v>1757</v>
      </c>
      <c r="AA737" s="1659">
        <v>2</v>
      </c>
      <c r="AB737" s="1597"/>
      <c r="AC737" s="1597"/>
      <c r="AD737" s="1597"/>
      <c r="AE737" s="1597"/>
      <c r="AF737" s="1598"/>
      <c r="AG737" s="1576" t="str">
        <f t="shared" si="124"/>
        <v/>
      </c>
      <c r="AH737" s="1576"/>
    </row>
    <row r="738" spans="2:34" ht="35.5" customHeight="1">
      <c r="B738" s="1660"/>
      <c r="C738" s="1169" t="s">
        <v>2100</v>
      </c>
      <c r="D738" s="1169" t="s">
        <v>3272</v>
      </c>
      <c r="E738" s="1699">
        <v>16</v>
      </c>
      <c r="F738" s="1739">
        <v>1800</v>
      </c>
      <c r="G738" s="1739">
        <f>SUM(H738:J738)</f>
        <v>1800</v>
      </c>
      <c r="H738" s="1739">
        <v>0</v>
      </c>
      <c r="I738" s="1739">
        <v>0</v>
      </c>
      <c r="J738" s="1739">
        <v>1800</v>
      </c>
      <c r="K738" s="1739"/>
      <c r="L738" s="1659"/>
      <c r="M738" s="1656">
        <v>24064</v>
      </c>
      <c r="N738" s="1656">
        <v>37225</v>
      </c>
      <c r="O738" s="1659" t="s">
        <v>3242</v>
      </c>
      <c r="P738" s="1656">
        <v>27457</v>
      </c>
      <c r="Q738" s="1659" t="s">
        <v>3254</v>
      </c>
      <c r="R738" s="1739">
        <f>SUM(S738:U738)</f>
        <v>0</v>
      </c>
      <c r="S738" s="1739">
        <v>0</v>
      </c>
      <c r="T738" s="1739">
        <v>0</v>
      </c>
      <c r="U738" s="1739">
        <v>0</v>
      </c>
      <c r="V738" s="1739">
        <f>SUM(W738:Y738)</f>
        <v>0</v>
      </c>
      <c r="W738" s="1739">
        <v>0</v>
      </c>
      <c r="X738" s="1739">
        <v>0</v>
      </c>
      <c r="Y738" s="1739">
        <v>0</v>
      </c>
      <c r="Z738" s="1659" t="s">
        <v>1757</v>
      </c>
      <c r="AA738" s="1659">
        <v>2</v>
      </c>
      <c r="AB738" s="1597"/>
      <c r="AC738" s="1597"/>
      <c r="AD738" s="1597"/>
      <c r="AE738" s="1597"/>
      <c r="AF738" s="1598"/>
      <c r="AG738" s="1576" t="str">
        <f t="shared" si="124"/>
        <v/>
      </c>
      <c r="AH738" s="1576"/>
    </row>
    <row r="739" spans="2:34" ht="35.5" customHeight="1">
      <c r="B739" s="1660"/>
      <c r="C739" s="1169" t="s">
        <v>3273</v>
      </c>
      <c r="D739" s="1169" t="s">
        <v>3274</v>
      </c>
      <c r="E739" s="1699">
        <v>22</v>
      </c>
      <c r="F739" s="1739">
        <v>375</v>
      </c>
      <c r="G739" s="1739">
        <f>SUM(H739:J739)</f>
        <v>375</v>
      </c>
      <c r="H739" s="1739">
        <v>375</v>
      </c>
      <c r="I739" s="1739">
        <v>0</v>
      </c>
      <c r="J739" s="1739">
        <v>0</v>
      </c>
      <c r="K739" s="1739">
        <v>6300</v>
      </c>
      <c r="L739" s="1659" t="s">
        <v>3275</v>
      </c>
      <c r="M739" s="1656">
        <v>27453</v>
      </c>
      <c r="N739" s="1656">
        <v>37225</v>
      </c>
      <c r="O739" s="1659" t="s">
        <v>3242</v>
      </c>
      <c r="P739" s="1659"/>
      <c r="Q739" s="1659"/>
      <c r="R739" s="1739">
        <f>SUM(S739:U739)</f>
        <v>375</v>
      </c>
      <c r="S739" s="1739">
        <v>375</v>
      </c>
      <c r="T739" s="1739">
        <v>0</v>
      </c>
      <c r="U739" s="1739">
        <v>0</v>
      </c>
      <c r="V739" s="1739">
        <f>SUM(W739:Y739)</f>
        <v>0</v>
      </c>
      <c r="W739" s="1739">
        <v>0</v>
      </c>
      <c r="X739" s="1739">
        <v>0</v>
      </c>
      <c r="Y739" s="1739">
        <v>0</v>
      </c>
      <c r="Z739" s="1659" t="s">
        <v>1757</v>
      </c>
      <c r="AA739" s="1659">
        <v>2</v>
      </c>
      <c r="AB739" s="1597"/>
      <c r="AC739" s="1597"/>
      <c r="AD739" s="1597"/>
      <c r="AE739" s="1597"/>
      <c r="AF739" s="1598"/>
      <c r="AG739" s="1576">
        <f t="shared" si="124"/>
        <v>0</v>
      </c>
      <c r="AH739" s="1576"/>
    </row>
    <row r="740" spans="2:34" ht="35.5" customHeight="1">
      <c r="B740" s="1784"/>
      <c r="C740" s="1169" t="s">
        <v>3112</v>
      </c>
      <c r="D740" s="1169" t="s">
        <v>3276</v>
      </c>
      <c r="E740" s="1699">
        <v>13</v>
      </c>
      <c r="F740" s="1739">
        <v>1970</v>
      </c>
      <c r="G740" s="1739">
        <f t="shared" si="126"/>
        <v>1970</v>
      </c>
      <c r="H740" s="1739">
        <v>1970</v>
      </c>
      <c r="I740" s="1739">
        <v>0</v>
      </c>
      <c r="J740" s="1739">
        <v>0</v>
      </c>
      <c r="K740" s="1739"/>
      <c r="L740" s="1659"/>
      <c r="M740" s="1656">
        <v>27457</v>
      </c>
      <c r="N740" s="1656">
        <v>37225</v>
      </c>
      <c r="O740" s="1659" t="s">
        <v>3258</v>
      </c>
      <c r="P740" s="1659"/>
      <c r="Q740" s="1659"/>
      <c r="R740" s="1739">
        <f t="shared" si="127"/>
        <v>1970</v>
      </c>
      <c r="S740" s="1739">
        <v>1970</v>
      </c>
      <c r="T740" s="1739">
        <v>0</v>
      </c>
      <c r="U740" s="1739">
        <v>0</v>
      </c>
      <c r="V740" s="1739">
        <f t="shared" si="128"/>
        <v>0</v>
      </c>
      <c r="W740" s="1739">
        <v>0</v>
      </c>
      <c r="X740" s="1739">
        <v>0</v>
      </c>
      <c r="Y740" s="1739">
        <v>0</v>
      </c>
      <c r="Z740" s="1659" t="s">
        <v>1757</v>
      </c>
      <c r="AA740" s="1659">
        <v>2</v>
      </c>
      <c r="AB740" s="1597"/>
      <c r="AC740" s="1597"/>
      <c r="AD740" s="1597"/>
      <c r="AE740" s="1597"/>
      <c r="AF740" s="1598"/>
      <c r="AG740" s="1576">
        <f t="shared" si="124"/>
        <v>0</v>
      </c>
      <c r="AH740" s="1576"/>
    </row>
    <row r="741" spans="2:34" ht="35.5" customHeight="1">
      <c r="B741" s="1164"/>
      <c r="C741" s="1169" t="s">
        <v>2830</v>
      </c>
      <c r="D741" s="1169" t="s">
        <v>3277</v>
      </c>
      <c r="E741" s="1699">
        <v>12</v>
      </c>
      <c r="F741" s="1739">
        <v>1890</v>
      </c>
      <c r="G741" s="1739">
        <f t="shared" si="126"/>
        <v>1890</v>
      </c>
      <c r="H741" s="1739">
        <v>1780</v>
      </c>
      <c r="I741" s="1739">
        <v>110</v>
      </c>
      <c r="J741" s="1739">
        <v>0</v>
      </c>
      <c r="K741" s="1739"/>
      <c r="L741" s="1659"/>
      <c r="M741" s="1656">
        <v>27457</v>
      </c>
      <c r="N741" s="1656">
        <v>37225</v>
      </c>
      <c r="O741" s="1659" t="s">
        <v>3258</v>
      </c>
      <c r="P741" s="1659"/>
      <c r="Q741" s="1659"/>
      <c r="R741" s="1739">
        <f t="shared" si="127"/>
        <v>1890</v>
      </c>
      <c r="S741" s="1739">
        <v>1780</v>
      </c>
      <c r="T741" s="1739">
        <v>110</v>
      </c>
      <c r="U741" s="1739">
        <v>0</v>
      </c>
      <c r="V741" s="1739">
        <f t="shared" si="128"/>
        <v>0</v>
      </c>
      <c r="W741" s="1739">
        <v>0</v>
      </c>
      <c r="X741" s="1739">
        <v>0</v>
      </c>
      <c r="Y741" s="1739">
        <v>0</v>
      </c>
      <c r="Z741" s="1659" t="s">
        <v>1757</v>
      </c>
      <c r="AA741" s="1659">
        <v>2</v>
      </c>
      <c r="AB741" s="1597"/>
      <c r="AC741" s="1597"/>
      <c r="AD741" s="1597"/>
      <c r="AE741" s="1597"/>
      <c r="AF741" s="1598"/>
      <c r="AG741" s="1576">
        <f t="shared" si="124"/>
        <v>0</v>
      </c>
      <c r="AH741" s="1576"/>
    </row>
    <row r="742" spans="2:34" ht="35.5" customHeight="1">
      <c r="B742" s="1651" t="s">
        <v>292</v>
      </c>
      <c r="C742" s="1169" t="s">
        <v>3116</v>
      </c>
      <c r="D742" s="1169" t="s">
        <v>3278</v>
      </c>
      <c r="E742" s="1699">
        <v>12</v>
      </c>
      <c r="F742" s="1739">
        <v>530</v>
      </c>
      <c r="G742" s="1739">
        <f t="shared" si="126"/>
        <v>530</v>
      </c>
      <c r="H742" s="1739">
        <v>530</v>
      </c>
      <c r="I742" s="1739">
        <v>0</v>
      </c>
      <c r="J742" s="1739">
        <v>0</v>
      </c>
      <c r="K742" s="1739"/>
      <c r="L742" s="1659"/>
      <c r="M742" s="1656">
        <v>29571</v>
      </c>
      <c r="N742" s="1656">
        <v>37225</v>
      </c>
      <c r="O742" s="1659" t="s">
        <v>3258</v>
      </c>
      <c r="P742" s="1659"/>
      <c r="Q742" s="1659"/>
      <c r="R742" s="1739">
        <f t="shared" si="127"/>
        <v>530</v>
      </c>
      <c r="S742" s="1739">
        <v>530</v>
      </c>
      <c r="T742" s="1739">
        <v>0</v>
      </c>
      <c r="U742" s="1739">
        <v>0</v>
      </c>
      <c r="V742" s="1739">
        <f t="shared" si="128"/>
        <v>0</v>
      </c>
      <c r="W742" s="1739">
        <v>0</v>
      </c>
      <c r="X742" s="1739">
        <v>0</v>
      </c>
      <c r="Y742" s="1739">
        <v>0</v>
      </c>
      <c r="Z742" s="1659" t="s">
        <v>1757</v>
      </c>
      <c r="AA742" s="1659">
        <v>2</v>
      </c>
      <c r="AB742" s="1597"/>
      <c r="AC742" s="1597"/>
      <c r="AD742" s="1597"/>
      <c r="AE742" s="1597"/>
      <c r="AF742" s="1598"/>
      <c r="AG742" s="1576">
        <f t="shared" si="124"/>
        <v>0</v>
      </c>
      <c r="AH742" s="1576"/>
    </row>
    <row r="743" spans="2:34" ht="35.5" customHeight="1">
      <c r="B743" s="1660"/>
      <c r="C743" s="1169" t="s">
        <v>2208</v>
      </c>
      <c r="D743" s="1169" t="s">
        <v>3279</v>
      </c>
      <c r="E743" s="1699">
        <v>12</v>
      </c>
      <c r="F743" s="1739">
        <v>440</v>
      </c>
      <c r="G743" s="1739">
        <f t="shared" si="126"/>
        <v>440</v>
      </c>
      <c r="H743" s="1739">
        <v>440</v>
      </c>
      <c r="I743" s="1739">
        <v>0</v>
      </c>
      <c r="J743" s="1739">
        <v>0</v>
      </c>
      <c r="K743" s="1739"/>
      <c r="L743" s="1659"/>
      <c r="M743" s="1656">
        <v>30628</v>
      </c>
      <c r="N743" s="1656">
        <v>37225</v>
      </c>
      <c r="O743" s="1659" t="s">
        <v>3258</v>
      </c>
      <c r="P743" s="1659"/>
      <c r="Q743" s="1659"/>
      <c r="R743" s="1739">
        <f t="shared" si="127"/>
        <v>440</v>
      </c>
      <c r="S743" s="1739">
        <v>440</v>
      </c>
      <c r="T743" s="1739">
        <v>0</v>
      </c>
      <c r="U743" s="1739">
        <v>0</v>
      </c>
      <c r="V743" s="1739">
        <f t="shared" si="128"/>
        <v>0</v>
      </c>
      <c r="W743" s="1739">
        <v>0</v>
      </c>
      <c r="X743" s="1739">
        <v>0</v>
      </c>
      <c r="Y743" s="1739">
        <v>0</v>
      </c>
      <c r="Z743" s="1659" t="s">
        <v>1757</v>
      </c>
      <c r="AA743" s="1659">
        <v>2</v>
      </c>
      <c r="AB743" s="1597"/>
      <c r="AC743" s="1597"/>
      <c r="AD743" s="1597"/>
      <c r="AE743" s="1597"/>
      <c r="AF743" s="1598"/>
      <c r="AG743" s="1576">
        <f t="shared" si="124"/>
        <v>0</v>
      </c>
      <c r="AH743" s="1576"/>
    </row>
    <row r="744" spans="2:34" ht="35.5" customHeight="1">
      <c r="B744" s="1660"/>
      <c r="C744" s="1169" t="s">
        <v>3280</v>
      </c>
      <c r="D744" s="1169" t="s">
        <v>3281</v>
      </c>
      <c r="E744" s="1699">
        <v>18</v>
      </c>
      <c r="F744" s="1739">
        <v>1890</v>
      </c>
      <c r="G744" s="1739">
        <f t="shared" si="126"/>
        <v>1890</v>
      </c>
      <c r="H744" s="1739">
        <v>0</v>
      </c>
      <c r="I744" s="1739">
        <v>1310</v>
      </c>
      <c r="J744" s="1739">
        <v>580</v>
      </c>
      <c r="K744" s="1739"/>
      <c r="L744" s="1659"/>
      <c r="M744" s="1656">
        <v>32413</v>
      </c>
      <c r="N744" s="1656">
        <v>37225</v>
      </c>
      <c r="O744" s="1659" t="s">
        <v>3242</v>
      </c>
      <c r="P744" s="1659"/>
      <c r="Q744" s="1659"/>
      <c r="R744" s="1739">
        <f t="shared" si="127"/>
        <v>1310</v>
      </c>
      <c r="S744" s="1739">
        <v>0</v>
      </c>
      <c r="T744" s="1739">
        <v>1310</v>
      </c>
      <c r="U744" s="1739">
        <v>0</v>
      </c>
      <c r="V744" s="1739">
        <f t="shared" si="128"/>
        <v>0</v>
      </c>
      <c r="W744" s="1739">
        <v>0</v>
      </c>
      <c r="X744" s="1739">
        <v>0</v>
      </c>
      <c r="Y744" s="1739">
        <v>0</v>
      </c>
      <c r="Z744" s="1659" t="s">
        <v>1757</v>
      </c>
      <c r="AA744" s="1659">
        <v>2</v>
      </c>
      <c r="AB744" s="1597"/>
      <c r="AC744" s="1597"/>
      <c r="AD744" s="1597"/>
      <c r="AE744" s="1597"/>
      <c r="AF744" s="1598"/>
      <c r="AG744" s="1576" t="str">
        <f t="shared" si="124"/>
        <v/>
      </c>
      <c r="AH744" s="1576"/>
    </row>
    <row r="745" spans="2:34" ht="35.5" customHeight="1">
      <c r="B745" s="1660"/>
      <c r="C745" s="1169" t="s">
        <v>3282</v>
      </c>
      <c r="D745" s="1169" t="s">
        <v>3283</v>
      </c>
      <c r="E745" s="1699">
        <v>16</v>
      </c>
      <c r="F745" s="1739">
        <v>1550</v>
      </c>
      <c r="G745" s="1739">
        <f t="shared" si="126"/>
        <v>1550</v>
      </c>
      <c r="H745" s="1739">
        <v>0</v>
      </c>
      <c r="I745" s="1739">
        <v>1330</v>
      </c>
      <c r="J745" s="1739">
        <v>220</v>
      </c>
      <c r="K745" s="1739"/>
      <c r="L745" s="1659"/>
      <c r="M745" s="1656">
        <v>32413</v>
      </c>
      <c r="N745" s="1656">
        <v>37225</v>
      </c>
      <c r="O745" s="1659" t="s">
        <v>3242</v>
      </c>
      <c r="P745" s="1659"/>
      <c r="Q745" s="1659"/>
      <c r="R745" s="1739">
        <f t="shared" si="127"/>
        <v>1550</v>
      </c>
      <c r="S745" s="1739">
        <v>0</v>
      </c>
      <c r="T745" s="1739">
        <v>1330</v>
      </c>
      <c r="U745" s="1739">
        <v>220</v>
      </c>
      <c r="V745" s="1739">
        <f t="shared" si="128"/>
        <v>0</v>
      </c>
      <c r="W745" s="1739">
        <v>0</v>
      </c>
      <c r="X745" s="1739">
        <v>0</v>
      </c>
      <c r="Y745" s="1739">
        <v>0</v>
      </c>
      <c r="Z745" s="1659" t="s">
        <v>1757</v>
      </c>
      <c r="AA745" s="1659">
        <v>2</v>
      </c>
      <c r="AB745" s="1597"/>
      <c r="AC745" s="1597"/>
      <c r="AD745" s="1597"/>
      <c r="AE745" s="1597"/>
      <c r="AF745" s="1598"/>
      <c r="AG745" s="1576">
        <f t="shared" si="124"/>
        <v>0</v>
      </c>
      <c r="AH745" s="1576"/>
    </row>
    <row r="746" spans="2:34" ht="35.5" customHeight="1">
      <c r="B746" s="1660"/>
      <c r="C746" s="1169" t="s">
        <v>3284</v>
      </c>
      <c r="D746" s="1169" t="s">
        <v>3285</v>
      </c>
      <c r="E746" s="1699">
        <v>16</v>
      </c>
      <c r="F746" s="1739">
        <v>1350</v>
      </c>
      <c r="G746" s="1739">
        <f t="shared" si="126"/>
        <v>1350</v>
      </c>
      <c r="H746" s="1739">
        <v>0</v>
      </c>
      <c r="I746" s="1739">
        <v>520</v>
      </c>
      <c r="J746" s="1739">
        <v>830</v>
      </c>
      <c r="K746" s="1739"/>
      <c r="L746" s="1659"/>
      <c r="M746" s="1656">
        <v>33144</v>
      </c>
      <c r="N746" s="1656">
        <v>37644</v>
      </c>
      <c r="O746" s="1659" t="s">
        <v>3247</v>
      </c>
      <c r="P746" s="1659"/>
      <c r="Q746" s="1659"/>
      <c r="R746" s="1739">
        <f t="shared" si="127"/>
        <v>1350</v>
      </c>
      <c r="S746" s="1739">
        <v>0</v>
      </c>
      <c r="T746" s="1739">
        <v>520</v>
      </c>
      <c r="U746" s="1739">
        <v>830</v>
      </c>
      <c r="V746" s="1739">
        <f t="shared" si="128"/>
        <v>0</v>
      </c>
      <c r="W746" s="1739">
        <v>0</v>
      </c>
      <c r="X746" s="1739">
        <v>0</v>
      </c>
      <c r="Y746" s="1739">
        <v>0</v>
      </c>
      <c r="Z746" s="1659" t="s">
        <v>1757</v>
      </c>
      <c r="AA746" s="1659">
        <v>2</v>
      </c>
      <c r="AB746" s="1597"/>
      <c r="AC746" s="1597"/>
      <c r="AD746" s="1597"/>
      <c r="AE746" s="1597"/>
      <c r="AF746" s="1598"/>
      <c r="AG746" s="1576">
        <f t="shared" si="124"/>
        <v>0</v>
      </c>
      <c r="AH746" s="1576"/>
    </row>
    <row r="747" spans="2:34" ht="35.5" customHeight="1">
      <c r="B747" s="1660"/>
      <c r="C747" s="1856" t="s">
        <v>2853</v>
      </c>
      <c r="D747" s="1169" t="s">
        <v>3286</v>
      </c>
      <c r="E747" s="1699">
        <v>12</v>
      </c>
      <c r="F747" s="1739">
        <v>500</v>
      </c>
      <c r="G747" s="1739">
        <f t="shared" si="126"/>
        <v>500</v>
      </c>
      <c r="H747" s="1739">
        <v>150</v>
      </c>
      <c r="I747" s="1739">
        <v>350</v>
      </c>
      <c r="J747" s="1739">
        <v>0</v>
      </c>
      <c r="K747" s="1739"/>
      <c r="L747" s="1659"/>
      <c r="M747" s="1656">
        <v>33487</v>
      </c>
      <c r="N747" s="1656">
        <v>37225</v>
      </c>
      <c r="O747" s="1659" t="s">
        <v>3258</v>
      </c>
      <c r="P747" s="1659"/>
      <c r="Q747" s="1659"/>
      <c r="R747" s="1739">
        <f t="shared" si="127"/>
        <v>110</v>
      </c>
      <c r="S747" s="1739">
        <v>0</v>
      </c>
      <c r="T747" s="1739">
        <v>110</v>
      </c>
      <c r="U747" s="1739">
        <v>0</v>
      </c>
      <c r="V747" s="1739">
        <f t="shared" si="128"/>
        <v>390</v>
      </c>
      <c r="W747" s="1739">
        <v>150</v>
      </c>
      <c r="X747" s="1739">
        <v>240</v>
      </c>
      <c r="Y747" s="1739">
        <v>0</v>
      </c>
      <c r="Z747" s="1659" t="s">
        <v>1757</v>
      </c>
      <c r="AA747" s="1659">
        <v>2</v>
      </c>
      <c r="AB747" s="1597"/>
      <c r="AC747" s="1597"/>
      <c r="AD747" s="1597"/>
      <c r="AE747" s="1597"/>
      <c r="AF747" s="1598"/>
      <c r="AG747" s="1576" t="str">
        <f t="shared" si="124"/>
        <v/>
      </c>
      <c r="AH747" s="1576"/>
    </row>
    <row r="748" spans="2:34" ht="35.5" customHeight="1">
      <c r="B748" s="1660"/>
      <c r="C748" s="1856" t="s">
        <v>3287</v>
      </c>
      <c r="D748" s="1169" t="s">
        <v>3288</v>
      </c>
      <c r="E748" s="1699">
        <v>25</v>
      </c>
      <c r="F748" s="1739">
        <v>1010</v>
      </c>
      <c r="G748" s="1739">
        <f t="shared" si="126"/>
        <v>1010</v>
      </c>
      <c r="H748" s="1739">
        <v>0</v>
      </c>
      <c r="I748" s="1739">
        <v>0</v>
      </c>
      <c r="J748" s="1739">
        <v>1010</v>
      </c>
      <c r="K748" s="1739"/>
      <c r="L748" s="1659"/>
      <c r="M748" s="1656">
        <v>33321</v>
      </c>
      <c r="N748" s="1656">
        <v>36851</v>
      </c>
      <c r="O748" s="1659" t="s">
        <v>3289</v>
      </c>
      <c r="P748" s="1659"/>
      <c r="Q748" s="1659"/>
      <c r="R748" s="1739">
        <f t="shared" si="127"/>
        <v>0</v>
      </c>
      <c r="S748" s="1739">
        <v>0</v>
      </c>
      <c r="T748" s="1739">
        <v>0</v>
      </c>
      <c r="U748" s="1739">
        <v>0</v>
      </c>
      <c r="V748" s="1739">
        <f t="shared" si="128"/>
        <v>0</v>
      </c>
      <c r="W748" s="1739">
        <v>0</v>
      </c>
      <c r="X748" s="1739">
        <v>0</v>
      </c>
      <c r="Y748" s="1739">
        <v>0</v>
      </c>
      <c r="Z748" s="1659" t="s">
        <v>1757</v>
      </c>
      <c r="AA748" s="1659">
        <v>4</v>
      </c>
      <c r="AB748" s="1597"/>
      <c r="AC748" s="1597"/>
      <c r="AD748" s="1597"/>
      <c r="AE748" s="1597"/>
      <c r="AF748" s="1598"/>
      <c r="AG748" s="1576" t="str">
        <f t="shared" si="124"/>
        <v/>
      </c>
      <c r="AH748" s="1576"/>
    </row>
    <row r="749" spans="2:34" ht="35.5" customHeight="1">
      <c r="B749" s="1660"/>
      <c r="C749" s="1856" t="s">
        <v>3290</v>
      </c>
      <c r="D749" s="1169" t="s">
        <v>3291</v>
      </c>
      <c r="E749" s="1699">
        <v>12</v>
      </c>
      <c r="F749" s="1739">
        <v>1120</v>
      </c>
      <c r="G749" s="1739">
        <f t="shared" si="126"/>
        <v>1120</v>
      </c>
      <c r="H749" s="1739">
        <v>460</v>
      </c>
      <c r="I749" s="1739">
        <v>660</v>
      </c>
      <c r="J749" s="1739">
        <v>0</v>
      </c>
      <c r="K749" s="1739"/>
      <c r="L749" s="1659"/>
      <c r="M749" s="1656">
        <v>33487</v>
      </c>
      <c r="N749" s="1656">
        <v>37225</v>
      </c>
      <c r="O749" s="1659" t="s">
        <v>3258</v>
      </c>
      <c r="P749" s="1659"/>
      <c r="Q749" s="1659"/>
      <c r="R749" s="1739">
        <f t="shared" si="127"/>
        <v>910</v>
      </c>
      <c r="S749" s="1739">
        <v>460</v>
      </c>
      <c r="T749" s="1739">
        <v>450</v>
      </c>
      <c r="U749" s="1739">
        <v>0</v>
      </c>
      <c r="V749" s="1739">
        <f t="shared" si="128"/>
        <v>0</v>
      </c>
      <c r="W749" s="1739">
        <v>0</v>
      </c>
      <c r="X749" s="1739">
        <v>0</v>
      </c>
      <c r="Y749" s="1739">
        <v>0</v>
      </c>
      <c r="Z749" s="1659" t="s">
        <v>1757</v>
      </c>
      <c r="AA749" s="1659">
        <v>2</v>
      </c>
      <c r="AB749" s="1597"/>
      <c r="AC749" s="1597"/>
      <c r="AD749" s="1597"/>
      <c r="AE749" s="1597"/>
      <c r="AF749" s="1598"/>
      <c r="AG749" s="1576" t="str">
        <f t="shared" si="124"/>
        <v/>
      </c>
      <c r="AH749" s="1576"/>
    </row>
    <row r="750" spans="2:34" ht="35.5" customHeight="1">
      <c r="B750" s="1660"/>
      <c r="C750" s="1169" t="s">
        <v>3292</v>
      </c>
      <c r="D750" s="1169" t="s">
        <v>3293</v>
      </c>
      <c r="E750" s="1699">
        <v>14</v>
      </c>
      <c r="F750" s="1739">
        <v>660</v>
      </c>
      <c r="G750" s="1739">
        <f t="shared" si="126"/>
        <v>660</v>
      </c>
      <c r="H750" s="1739">
        <v>520</v>
      </c>
      <c r="I750" s="1739">
        <v>140</v>
      </c>
      <c r="J750" s="1739">
        <v>0</v>
      </c>
      <c r="K750" s="1739"/>
      <c r="L750" s="1659"/>
      <c r="M750" s="1656">
        <v>33687</v>
      </c>
      <c r="N750" s="1656">
        <v>37225</v>
      </c>
      <c r="O750" s="1659" t="s">
        <v>3258</v>
      </c>
      <c r="P750" s="1659"/>
      <c r="Q750" s="1659"/>
      <c r="R750" s="1739">
        <f t="shared" si="127"/>
        <v>660</v>
      </c>
      <c r="S750" s="1739">
        <v>520</v>
      </c>
      <c r="T750" s="1739">
        <v>140</v>
      </c>
      <c r="U750" s="1739">
        <v>0</v>
      </c>
      <c r="V750" s="1739">
        <f t="shared" si="128"/>
        <v>0</v>
      </c>
      <c r="W750" s="1739">
        <v>0</v>
      </c>
      <c r="X750" s="1739">
        <v>0</v>
      </c>
      <c r="Y750" s="1739">
        <v>0</v>
      </c>
      <c r="Z750" s="1659" t="s">
        <v>1757</v>
      </c>
      <c r="AA750" s="1659">
        <v>2</v>
      </c>
      <c r="AB750" s="1597"/>
      <c r="AC750" s="1597"/>
      <c r="AD750" s="1597"/>
      <c r="AE750" s="1597"/>
      <c r="AF750" s="1598"/>
      <c r="AG750" s="1576">
        <f t="shared" si="124"/>
        <v>0</v>
      </c>
      <c r="AH750" s="1576"/>
    </row>
    <row r="751" spans="2:34" ht="35.5" customHeight="1">
      <c r="B751" s="1660"/>
      <c r="C751" s="1169" t="s">
        <v>3294</v>
      </c>
      <c r="D751" s="1169" t="s">
        <v>3295</v>
      </c>
      <c r="E751" s="1699">
        <v>14</v>
      </c>
      <c r="F751" s="1739">
        <v>1160</v>
      </c>
      <c r="G751" s="1739">
        <f t="shared" si="126"/>
        <v>1160</v>
      </c>
      <c r="H751" s="1739">
        <v>0</v>
      </c>
      <c r="I751" s="1739">
        <v>1160</v>
      </c>
      <c r="J751" s="1739">
        <v>0</v>
      </c>
      <c r="K751" s="1739"/>
      <c r="L751" s="1659"/>
      <c r="M751" s="1656">
        <v>33687</v>
      </c>
      <c r="N751" s="1656">
        <v>37225</v>
      </c>
      <c r="O751" s="1659" t="s">
        <v>3258</v>
      </c>
      <c r="P751" s="1659"/>
      <c r="Q751" s="1659"/>
      <c r="R751" s="1739">
        <f t="shared" si="127"/>
        <v>270</v>
      </c>
      <c r="S751" s="1739">
        <v>0</v>
      </c>
      <c r="T751" s="1739">
        <v>270</v>
      </c>
      <c r="U751" s="1739">
        <v>0</v>
      </c>
      <c r="V751" s="1739">
        <f t="shared" si="128"/>
        <v>70</v>
      </c>
      <c r="W751" s="1739">
        <v>0</v>
      </c>
      <c r="X751" s="1739">
        <v>70</v>
      </c>
      <c r="Y751" s="1739">
        <v>0</v>
      </c>
      <c r="Z751" s="1659" t="s">
        <v>1757</v>
      </c>
      <c r="AA751" s="1659">
        <v>2</v>
      </c>
      <c r="AB751" s="1597"/>
      <c r="AC751" s="1597"/>
      <c r="AD751" s="1597"/>
      <c r="AE751" s="1597"/>
      <c r="AF751" s="1598"/>
      <c r="AG751" s="1576" t="str">
        <f t="shared" si="124"/>
        <v/>
      </c>
      <c r="AH751" s="1576"/>
    </row>
    <row r="752" spans="2:34" ht="35.5" customHeight="1">
      <c r="B752" s="1660"/>
      <c r="C752" s="1169" t="s">
        <v>3296</v>
      </c>
      <c r="D752" s="1169" t="s">
        <v>3297</v>
      </c>
      <c r="E752" s="1699">
        <v>25</v>
      </c>
      <c r="F752" s="1739">
        <v>4750</v>
      </c>
      <c r="G752" s="1739">
        <f t="shared" si="126"/>
        <v>4750</v>
      </c>
      <c r="H752" s="1739">
        <v>0</v>
      </c>
      <c r="I752" s="1739">
        <v>1910</v>
      </c>
      <c r="J752" s="1739">
        <v>2840</v>
      </c>
      <c r="K752" s="1739"/>
      <c r="L752" s="1659"/>
      <c r="M752" s="1656">
        <v>33799</v>
      </c>
      <c r="N752" s="1656">
        <v>37225</v>
      </c>
      <c r="O752" s="1659" t="s">
        <v>3242</v>
      </c>
      <c r="P752" s="1656">
        <v>37225</v>
      </c>
      <c r="Q752" s="1659" t="s">
        <v>3242</v>
      </c>
      <c r="R752" s="1739">
        <f t="shared" si="127"/>
        <v>1050</v>
      </c>
      <c r="S752" s="1739">
        <v>0</v>
      </c>
      <c r="T752" s="1739">
        <v>1050</v>
      </c>
      <c r="U752" s="1739">
        <v>0</v>
      </c>
      <c r="V752" s="1739">
        <f t="shared" si="128"/>
        <v>570</v>
      </c>
      <c r="W752" s="1739">
        <v>0</v>
      </c>
      <c r="X752" s="1739">
        <v>140</v>
      </c>
      <c r="Y752" s="1739">
        <v>430</v>
      </c>
      <c r="Z752" s="1659" t="s">
        <v>1791</v>
      </c>
      <c r="AA752" s="1659">
        <v>4</v>
      </c>
      <c r="AB752" s="1597"/>
      <c r="AC752" s="1597"/>
      <c r="AD752" s="1597"/>
      <c r="AE752" s="1597"/>
      <c r="AF752" s="1598"/>
      <c r="AG752" s="1576" t="str">
        <f t="shared" si="124"/>
        <v/>
      </c>
      <c r="AH752" s="1576"/>
    </row>
    <row r="753" spans="2:34" ht="35.5" customHeight="1">
      <c r="B753" s="1660"/>
      <c r="C753" s="1169" t="s">
        <v>3298</v>
      </c>
      <c r="D753" s="1169" t="s">
        <v>3299</v>
      </c>
      <c r="E753" s="1699">
        <v>16</v>
      </c>
      <c r="F753" s="1739">
        <v>1120</v>
      </c>
      <c r="G753" s="1739">
        <f t="shared" si="126"/>
        <v>1120</v>
      </c>
      <c r="H753" s="1739">
        <v>0</v>
      </c>
      <c r="I753" s="1739">
        <v>1120</v>
      </c>
      <c r="J753" s="1739">
        <v>0</v>
      </c>
      <c r="K753" s="1739"/>
      <c r="L753" s="1659"/>
      <c r="M753" s="1656">
        <v>33799</v>
      </c>
      <c r="N753" s="1656">
        <v>37225</v>
      </c>
      <c r="O753" s="1659" t="s">
        <v>3242</v>
      </c>
      <c r="P753" s="1659"/>
      <c r="Q753" s="1659"/>
      <c r="R753" s="1739">
        <f t="shared" si="127"/>
        <v>1120</v>
      </c>
      <c r="S753" s="1739">
        <v>0</v>
      </c>
      <c r="T753" s="1739">
        <v>1120</v>
      </c>
      <c r="U753" s="1739">
        <v>0</v>
      </c>
      <c r="V753" s="1739">
        <f t="shared" si="128"/>
        <v>0</v>
      </c>
      <c r="W753" s="1739">
        <v>0</v>
      </c>
      <c r="X753" s="1739">
        <v>0</v>
      </c>
      <c r="Y753" s="1739">
        <v>0</v>
      </c>
      <c r="Z753" s="1659" t="s">
        <v>1757</v>
      </c>
      <c r="AA753" s="1659">
        <v>2</v>
      </c>
      <c r="AB753" s="1597"/>
      <c r="AC753" s="1597"/>
      <c r="AD753" s="1597"/>
      <c r="AE753" s="1597"/>
      <c r="AF753" s="1598"/>
      <c r="AG753" s="1576">
        <f t="shared" si="124"/>
        <v>0</v>
      </c>
      <c r="AH753" s="1576"/>
    </row>
    <row r="754" spans="2:34" ht="35.5" customHeight="1">
      <c r="B754" s="1243"/>
      <c r="C754" s="1169" t="s">
        <v>2998</v>
      </c>
      <c r="D754" s="1169" t="s">
        <v>3300</v>
      </c>
      <c r="E754" s="1699">
        <v>12</v>
      </c>
      <c r="F754" s="1739">
        <v>700</v>
      </c>
      <c r="G754" s="1739">
        <f t="shared" si="126"/>
        <v>700</v>
      </c>
      <c r="H754" s="1739">
        <v>150</v>
      </c>
      <c r="I754" s="1739">
        <v>550</v>
      </c>
      <c r="J754" s="1739">
        <v>0</v>
      </c>
      <c r="K754" s="1739"/>
      <c r="L754" s="1659"/>
      <c r="M754" s="1656">
        <v>33799</v>
      </c>
      <c r="N754" s="1656">
        <v>37225</v>
      </c>
      <c r="O754" s="1659" t="s">
        <v>3258</v>
      </c>
      <c r="P754" s="1659"/>
      <c r="Q754" s="1659"/>
      <c r="R754" s="1739">
        <f t="shared" si="127"/>
        <v>700</v>
      </c>
      <c r="S754" s="1739">
        <v>150</v>
      </c>
      <c r="T754" s="1739">
        <v>550</v>
      </c>
      <c r="U754" s="1739">
        <v>0</v>
      </c>
      <c r="V754" s="1739">
        <f t="shared" si="128"/>
        <v>0</v>
      </c>
      <c r="W754" s="1739">
        <v>0</v>
      </c>
      <c r="X754" s="1739">
        <v>0</v>
      </c>
      <c r="Y754" s="1739">
        <v>0</v>
      </c>
      <c r="Z754" s="1659" t="s">
        <v>1757</v>
      </c>
      <c r="AA754" s="1659">
        <v>2</v>
      </c>
      <c r="AB754" s="1597"/>
      <c r="AC754" s="1597"/>
      <c r="AD754" s="1597"/>
      <c r="AE754" s="1597"/>
      <c r="AF754" s="1598"/>
      <c r="AG754" s="1576">
        <f t="shared" si="124"/>
        <v>0</v>
      </c>
      <c r="AH754" s="1576"/>
    </row>
    <row r="755" spans="2:34" ht="35.5" customHeight="1">
      <c r="B755" s="1660"/>
      <c r="C755" s="1169" t="s">
        <v>3301</v>
      </c>
      <c r="D755" s="1169" t="s">
        <v>3302</v>
      </c>
      <c r="E755" s="1699">
        <v>12</v>
      </c>
      <c r="F755" s="1739">
        <v>1070</v>
      </c>
      <c r="G755" s="1739">
        <f t="shared" si="126"/>
        <v>1070</v>
      </c>
      <c r="H755" s="1739">
        <v>0</v>
      </c>
      <c r="I755" s="1739">
        <v>1070</v>
      </c>
      <c r="J755" s="1739">
        <v>0</v>
      </c>
      <c r="K755" s="1739"/>
      <c r="L755" s="1659"/>
      <c r="M755" s="1656">
        <v>33799</v>
      </c>
      <c r="N755" s="1656">
        <v>37225</v>
      </c>
      <c r="O755" s="1659" t="s">
        <v>3258</v>
      </c>
      <c r="P755" s="1659"/>
      <c r="Q755" s="1659"/>
      <c r="R755" s="1739">
        <f t="shared" si="127"/>
        <v>0</v>
      </c>
      <c r="S755" s="1739">
        <v>0</v>
      </c>
      <c r="T755" s="1739">
        <v>0</v>
      </c>
      <c r="U755" s="1739">
        <v>0</v>
      </c>
      <c r="V755" s="1739">
        <f t="shared" si="128"/>
        <v>0</v>
      </c>
      <c r="W755" s="1739">
        <v>0</v>
      </c>
      <c r="X755" s="1739">
        <v>0</v>
      </c>
      <c r="Y755" s="1739">
        <v>0</v>
      </c>
      <c r="Z755" s="1659" t="s">
        <v>1757</v>
      </c>
      <c r="AA755" s="1659">
        <v>2</v>
      </c>
      <c r="AB755" s="1597"/>
      <c r="AC755" s="1597"/>
      <c r="AD755" s="1597"/>
      <c r="AE755" s="1597"/>
      <c r="AF755" s="1598"/>
      <c r="AG755" s="1576" t="str">
        <f t="shared" si="124"/>
        <v/>
      </c>
      <c r="AH755" s="1576"/>
    </row>
    <row r="756" spans="2:34" ht="35.5" customHeight="1">
      <c r="B756" s="1697"/>
      <c r="C756" s="1169" t="s">
        <v>3002</v>
      </c>
      <c r="D756" s="1169" t="s">
        <v>3303</v>
      </c>
      <c r="E756" s="1699">
        <v>12</v>
      </c>
      <c r="F756" s="1739">
        <v>1500</v>
      </c>
      <c r="G756" s="1739">
        <f t="shared" si="126"/>
        <v>1500</v>
      </c>
      <c r="H756" s="1739">
        <v>0</v>
      </c>
      <c r="I756" s="1739">
        <v>1500</v>
      </c>
      <c r="J756" s="1739">
        <v>0</v>
      </c>
      <c r="K756" s="1739"/>
      <c r="L756" s="1659"/>
      <c r="M756" s="1656">
        <v>34059</v>
      </c>
      <c r="N756" s="1656">
        <v>42825</v>
      </c>
      <c r="O756" s="1659" t="s">
        <v>3304</v>
      </c>
      <c r="P756" s="1659"/>
      <c r="Q756" s="1659"/>
      <c r="R756" s="1739">
        <f t="shared" si="127"/>
        <v>400</v>
      </c>
      <c r="S756" s="1739">
        <v>0</v>
      </c>
      <c r="T756" s="1739">
        <v>400</v>
      </c>
      <c r="U756" s="1739">
        <v>0</v>
      </c>
      <c r="V756" s="1739">
        <f t="shared" si="128"/>
        <v>0</v>
      </c>
      <c r="W756" s="1739">
        <v>0</v>
      </c>
      <c r="X756" s="1739">
        <v>0</v>
      </c>
      <c r="Y756" s="1739">
        <v>0</v>
      </c>
      <c r="Z756" s="1659" t="s">
        <v>1757</v>
      </c>
      <c r="AA756" s="1659">
        <v>2</v>
      </c>
      <c r="AB756" s="1597"/>
      <c r="AC756" s="1597"/>
      <c r="AD756" s="1597"/>
      <c r="AE756" s="1597"/>
      <c r="AF756" s="1598"/>
      <c r="AG756" s="1576" t="str">
        <f t="shared" si="124"/>
        <v/>
      </c>
      <c r="AH756" s="1576"/>
    </row>
    <row r="757" spans="2:34" ht="35.5" customHeight="1">
      <c r="B757" s="1660"/>
      <c r="C757" s="1164" t="s">
        <v>3305</v>
      </c>
      <c r="D757" s="1164" t="s">
        <v>3306</v>
      </c>
      <c r="E757" s="1678">
        <v>25</v>
      </c>
      <c r="F757" s="1857">
        <v>6270</v>
      </c>
      <c r="G757" s="1857">
        <f t="shared" si="126"/>
        <v>6270</v>
      </c>
      <c r="H757" s="1857">
        <v>0</v>
      </c>
      <c r="I757" s="1857">
        <v>310</v>
      </c>
      <c r="J757" s="1857">
        <v>5960</v>
      </c>
      <c r="K757" s="1857"/>
      <c r="L757" s="1701"/>
      <c r="M757" s="1664">
        <v>34516</v>
      </c>
      <c r="N757" s="1664">
        <v>37225</v>
      </c>
      <c r="O757" s="1701" t="s">
        <v>3242</v>
      </c>
      <c r="P757" s="1664">
        <v>37225</v>
      </c>
      <c r="Q757" s="1701" t="s">
        <v>3242</v>
      </c>
      <c r="R757" s="1857">
        <f t="shared" si="127"/>
        <v>3300</v>
      </c>
      <c r="S757" s="1857">
        <v>0</v>
      </c>
      <c r="T757" s="1857">
        <v>310</v>
      </c>
      <c r="U757" s="1857">
        <v>2990</v>
      </c>
      <c r="V757" s="1857">
        <f t="shared" si="128"/>
        <v>570</v>
      </c>
      <c r="W757" s="1857">
        <v>0</v>
      </c>
      <c r="X757" s="1857">
        <v>0</v>
      </c>
      <c r="Y757" s="1857">
        <v>570</v>
      </c>
      <c r="Z757" s="1701" t="s">
        <v>1791</v>
      </c>
      <c r="AA757" s="1701">
        <v>4</v>
      </c>
      <c r="AB757" s="1597"/>
      <c r="AC757" s="1597"/>
      <c r="AD757" s="1597"/>
      <c r="AE757" s="1597"/>
      <c r="AF757" s="1598"/>
      <c r="AG757" s="1576" t="str">
        <f t="shared" si="124"/>
        <v/>
      </c>
      <c r="AH757" s="1576"/>
    </row>
    <row r="758" spans="2:34" ht="35.5" customHeight="1">
      <c r="B758" s="1660"/>
      <c r="C758" s="1169" t="s">
        <v>3307</v>
      </c>
      <c r="D758" s="1169" t="s">
        <v>3308</v>
      </c>
      <c r="E758" s="1699">
        <v>25</v>
      </c>
      <c r="F758" s="1739">
        <v>230</v>
      </c>
      <c r="G758" s="1739">
        <f t="shared" si="126"/>
        <v>230</v>
      </c>
      <c r="H758" s="1739">
        <v>0</v>
      </c>
      <c r="I758" s="1739">
        <v>0</v>
      </c>
      <c r="J758" s="1739">
        <v>230</v>
      </c>
      <c r="K758" s="1739"/>
      <c r="L758" s="1659"/>
      <c r="M758" s="1656">
        <v>34516</v>
      </c>
      <c r="N758" s="1656">
        <v>37225</v>
      </c>
      <c r="O758" s="1659" t="s">
        <v>3242</v>
      </c>
      <c r="P758" s="1659"/>
      <c r="Q758" s="1659"/>
      <c r="R758" s="1739">
        <f t="shared" si="127"/>
        <v>0</v>
      </c>
      <c r="S758" s="1739">
        <v>0</v>
      </c>
      <c r="T758" s="1739">
        <v>0</v>
      </c>
      <c r="U758" s="1739">
        <v>0</v>
      </c>
      <c r="V758" s="1739">
        <f t="shared" si="128"/>
        <v>230</v>
      </c>
      <c r="W758" s="1739">
        <v>0</v>
      </c>
      <c r="X758" s="1739">
        <v>0</v>
      </c>
      <c r="Y758" s="1739">
        <v>230</v>
      </c>
      <c r="Z758" s="1659" t="s">
        <v>1791</v>
      </c>
      <c r="AA758" s="1659">
        <v>4</v>
      </c>
      <c r="AB758" s="1597"/>
      <c r="AC758" s="1597"/>
      <c r="AD758" s="1597"/>
      <c r="AE758" s="1597"/>
      <c r="AF758" s="1598"/>
      <c r="AG758" s="1576" t="str">
        <f t="shared" si="124"/>
        <v/>
      </c>
      <c r="AH758" s="1576"/>
    </row>
    <row r="759" spans="2:34" ht="35.5" customHeight="1">
      <c r="B759" s="1660"/>
      <c r="C759" s="1169" t="s">
        <v>3309</v>
      </c>
      <c r="D759" s="1169" t="s">
        <v>3310</v>
      </c>
      <c r="E759" s="1699">
        <v>17</v>
      </c>
      <c r="F759" s="1739">
        <v>150</v>
      </c>
      <c r="G759" s="1739">
        <f t="shared" si="126"/>
        <v>150</v>
      </c>
      <c r="H759" s="1739">
        <v>0</v>
      </c>
      <c r="I759" s="1739">
        <v>150</v>
      </c>
      <c r="J759" s="1739">
        <v>0</v>
      </c>
      <c r="K759" s="1739"/>
      <c r="L759" s="1659"/>
      <c r="M759" s="1656">
        <v>36235</v>
      </c>
      <c r="N759" s="1656">
        <v>36235</v>
      </c>
      <c r="O759" s="1659" t="s">
        <v>1880</v>
      </c>
      <c r="P759" s="1659"/>
      <c r="Q759" s="1659"/>
      <c r="R759" s="1739">
        <f t="shared" si="127"/>
        <v>150</v>
      </c>
      <c r="S759" s="1739">
        <v>0</v>
      </c>
      <c r="T759" s="1739">
        <v>150</v>
      </c>
      <c r="U759" s="1739">
        <v>0</v>
      </c>
      <c r="V759" s="1739">
        <f t="shared" si="128"/>
        <v>0</v>
      </c>
      <c r="W759" s="1739">
        <v>0</v>
      </c>
      <c r="X759" s="1739">
        <v>0</v>
      </c>
      <c r="Y759" s="1739">
        <v>0</v>
      </c>
      <c r="Z759" s="1659" t="s">
        <v>1757</v>
      </c>
      <c r="AA759" s="1659">
        <v>2</v>
      </c>
      <c r="AB759" s="1597"/>
      <c r="AC759" s="1597"/>
      <c r="AD759" s="1597"/>
      <c r="AE759" s="1597"/>
      <c r="AF759" s="1598"/>
      <c r="AG759" s="1576">
        <f t="shared" si="124"/>
        <v>0</v>
      </c>
      <c r="AH759" s="1576"/>
    </row>
    <row r="760" spans="2:34" ht="35.5" customHeight="1">
      <c r="B760" s="1660"/>
      <c r="C760" s="1169" t="s">
        <v>3011</v>
      </c>
      <c r="D760" s="1169" t="s">
        <v>2530</v>
      </c>
      <c r="E760" s="1699">
        <v>16</v>
      </c>
      <c r="F760" s="1739">
        <v>1340</v>
      </c>
      <c r="G760" s="1739">
        <f t="shared" si="126"/>
        <v>1340</v>
      </c>
      <c r="H760" s="1739">
        <v>0</v>
      </c>
      <c r="I760" s="1739">
        <v>820</v>
      </c>
      <c r="J760" s="1739">
        <v>520</v>
      </c>
      <c r="K760" s="1739"/>
      <c r="L760" s="1681"/>
      <c r="M760" s="1656">
        <v>34345</v>
      </c>
      <c r="N760" s="1656">
        <v>39472</v>
      </c>
      <c r="O760" s="1659" t="s">
        <v>3227</v>
      </c>
      <c r="P760" s="1791">
        <v>39220</v>
      </c>
      <c r="Q760" s="1681" t="s">
        <v>3232</v>
      </c>
      <c r="R760" s="1739">
        <f t="shared" si="127"/>
        <v>0</v>
      </c>
      <c r="S760" s="1739">
        <v>0</v>
      </c>
      <c r="T760" s="1739">
        <v>0</v>
      </c>
      <c r="U760" s="1739">
        <v>0</v>
      </c>
      <c r="V760" s="1739">
        <f t="shared" si="128"/>
        <v>0</v>
      </c>
      <c r="W760" s="1739">
        <v>0</v>
      </c>
      <c r="X760" s="1739">
        <v>0</v>
      </c>
      <c r="Y760" s="1739">
        <v>0</v>
      </c>
      <c r="Z760" s="1659" t="s">
        <v>2732</v>
      </c>
      <c r="AA760" s="1659">
        <v>2</v>
      </c>
      <c r="AB760" s="1597"/>
      <c r="AC760" s="1597"/>
      <c r="AD760" s="1597"/>
      <c r="AE760" s="1597"/>
      <c r="AF760" s="1598"/>
      <c r="AG760" s="1576" t="str">
        <f t="shared" si="124"/>
        <v/>
      </c>
      <c r="AH760" s="1576"/>
    </row>
    <row r="761" spans="2:34" ht="35.5" customHeight="1">
      <c r="B761" s="1660"/>
      <c r="C761" s="1169" t="s">
        <v>2445</v>
      </c>
      <c r="D761" s="1169" t="s">
        <v>3311</v>
      </c>
      <c r="E761" s="1699">
        <v>16</v>
      </c>
      <c r="F761" s="1739">
        <v>440</v>
      </c>
      <c r="G761" s="1739">
        <f t="shared" si="126"/>
        <v>440</v>
      </c>
      <c r="H761" s="1739">
        <v>0</v>
      </c>
      <c r="I761" s="1739">
        <v>440</v>
      </c>
      <c r="J761" s="1739">
        <v>0</v>
      </c>
      <c r="K761" s="1739"/>
      <c r="L761" s="1681"/>
      <c r="M761" s="1656">
        <v>34345</v>
      </c>
      <c r="N761" s="1656">
        <v>39472</v>
      </c>
      <c r="O761" s="1659" t="s">
        <v>3227</v>
      </c>
      <c r="P761" s="1791">
        <v>39220</v>
      </c>
      <c r="Q761" s="1681" t="s">
        <v>3232</v>
      </c>
      <c r="R761" s="1739">
        <f t="shared" si="127"/>
        <v>0</v>
      </c>
      <c r="S761" s="1739">
        <v>0</v>
      </c>
      <c r="T761" s="1739">
        <v>0</v>
      </c>
      <c r="U761" s="1739">
        <v>0</v>
      </c>
      <c r="V761" s="1739">
        <f t="shared" si="128"/>
        <v>0</v>
      </c>
      <c r="W761" s="1739">
        <v>0</v>
      </c>
      <c r="X761" s="1739">
        <v>0</v>
      </c>
      <c r="Y761" s="1739">
        <v>0</v>
      </c>
      <c r="Z761" s="1659" t="s">
        <v>2732</v>
      </c>
      <c r="AA761" s="1659">
        <v>2</v>
      </c>
      <c r="AB761" s="1597"/>
      <c r="AC761" s="1597"/>
      <c r="AD761" s="1597"/>
      <c r="AE761" s="1597"/>
      <c r="AF761" s="1598"/>
      <c r="AG761" s="1576" t="str">
        <f t="shared" si="124"/>
        <v/>
      </c>
      <c r="AH761" s="1576"/>
    </row>
    <row r="762" spans="2:34" ht="35.5" customHeight="1">
      <c r="B762" s="1660"/>
      <c r="C762" s="1169" t="s">
        <v>2047</v>
      </c>
      <c r="D762" s="1169" t="s">
        <v>3312</v>
      </c>
      <c r="E762" s="1699">
        <v>16</v>
      </c>
      <c r="F762" s="1739">
        <v>1860</v>
      </c>
      <c r="G762" s="1739">
        <f t="shared" si="126"/>
        <v>1860</v>
      </c>
      <c r="H762" s="1739">
        <v>0</v>
      </c>
      <c r="I762" s="1739">
        <v>1860</v>
      </c>
      <c r="J762" s="1739">
        <v>0</v>
      </c>
      <c r="K762" s="1739"/>
      <c r="L762" s="1681"/>
      <c r="M762" s="1656">
        <v>34345</v>
      </c>
      <c r="N762" s="1656">
        <v>39472</v>
      </c>
      <c r="O762" s="1659" t="s">
        <v>3227</v>
      </c>
      <c r="P762" s="1791">
        <v>39220</v>
      </c>
      <c r="Q762" s="1681" t="s">
        <v>3232</v>
      </c>
      <c r="R762" s="1739">
        <f t="shared" si="127"/>
        <v>760</v>
      </c>
      <c r="S762" s="1739">
        <v>0</v>
      </c>
      <c r="T762" s="1739">
        <v>760</v>
      </c>
      <c r="U762" s="1739">
        <v>0</v>
      </c>
      <c r="V762" s="1739">
        <f t="shared" si="128"/>
        <v>70</v>
      </c>
      <c r="W762" s="1739">
        <v>0</v>
      </c>
      <c r="X762" s="1739">
        <v>70</v>
      </c>
      <c r="Y762" s="1739">
        <v>0</v>
      </c>
      <c r="Z762" s="1659" t="s">
        <v>1791</v>
      </c>
      <c r="AA762" s="1659">
        <v>2</v>
      </c>
      <c r="AB762" s="1597"/>
      <c r="AC762" s="1597"/>
      <c r="AD762" s="1597"/>
      <c r="AE762" s="1597"/>
      <c r="AF762" s="1598"/>
      <c r="AG762" s="1576" t="str">
        <f t="shared" si="124"/>
        <v/>
      </c>
      <c r="AH762" s="1576"/>
    </row>
    <row r="763" spans="2:34" ht="35.5" customHeight="1">
      <c r="B763" s="1660"/>
      <c r="C763" s="1169" t="s">
        <v>3313</v>
      </c>
      <c r="D763" s="1169" t="s">
        <v>3314</v>
      </c>
      <c r="E763" s="1699">
        <v>16</v>
      </c>
      <c r="F763" s="1739">
        <v>1160</v>
      </c>
      <c r="G763" s="1739">
        <f t="shared" si="126"/>
        <v>1160</v>
      </c>
      <c r="H763" s="1739">
        <v>0</v>
      </c>
      <c r="I763" s="1739">
        <v>30</v>
      </c>
      <c r="J763" s="1739">
        <v>1130</v>
      </c>
      <c r="K763" s="1739"/>
      <c r="L763" s="1681"/>
      <c r="M763" s="1656">
        <v>34345</v>
      </c>
      <c r="N763" s="1656">
        <v>39472</v>
      </c>
      <c r="O763" s="1659" t="s">
        <v>3227</v>
      </c>
      <c r="P763" s="1791">
        <v>39220</v>
      </c>
      <c r="Q763" s="1681" t="s">
        <v>3232</v>
      </c>
      <c r="R763" s="1739">
        <f t="shared" si="127"/>
        <v>1160</v>
      </c>
      <c r="S763" s="1739">
        <v>0</v>
      </c>
      <c r="T763" s="1739">
        <v>30</v>
      </c>
      <c r="U763" s="1739">
        <v>1130</v>
      </c>
      <c r="V763" s="1739">
        <f t="shared" si="128"/>
        <v>0</v>
      </c>
      <c r="W763" s="1739">
        <v>0</v>
      </c>
      <c r="X763" s="1739">
        <v>0</v>
      </c>
      <c r="Y763" s="1739">
        <v>0</v>
      </c>
      <c r="Z763" s="1659" t="s">
        <v>2554</v>
      </c>
      <c r="AA763" s="1659">
        <v>2</v>
      </c>
      <c r="AB763" s="1597"/>
      <c r="AC763" s="1597"/>
      <c r="AD763" s="1597"/>
      <c r="AE763" s="1597"/>
      <c r="AF763" s="1598"/>
      <c r="AG763" s="1576">
        <f t="shared" si="124"/>
        <v>0</v>
      </c>
      <c r="AH763" s="1576"/>
    </row>
    <row r="764" spans="2:34" ht="35.5" customHeight="1">
      <c r="B764" s="1660"/>
      <c r="C764" s="1169" t="s">
        <v>2447</v>
      </c>
      <c r="D764" s="1169" t="s">
        <v>3315</v>
      </c>
      <c r="E764" s="1699">
        <v>12</v>
      </c>
      <c r="F764" s="1739">
        <v>900</v>
      </c>
      <c r="G764" s="1739">
        <f t="shared" si="126"/>
        <v>900</v>
      </c>
      <c r="H764" s="1739">
        <v>0</v>
      </c>
      <c r="I764" s="1739">
        <v>900</v>
      </c>
      <c r="J764" s="1739">
        <v>0</v>
      </c>
      <c r="K764" s="1739"/>
      <c r="L764" s="1681"/>
      <c r="M764" s="1656">
        <v>34345</v>
      </c>
      <c r="N764" s="1656">
        <v>39472</v>
      </c>
      <c r="O764" s="1656" t="s">
        <v>3316</v>
      </c>
      <c r="P764" s="1791">
        <v>39220</v>
      </c>
      <c r="Q764" s="1681" t="s">
        <v>1605</v>
      </c>
      <c r="R764" s="1739">
        <f t="shared" si="127"/>
        <v>0</v>
      </c>
      <c r="S764" s="1739">
        <v>0</v>
      </c>
      <c r="T764" s="1739">
        <v>0</v>
      </c>
      <c r="U764" s="1739">
        <v>0</v>
      </c>
      <c r="V764" s="1739">
        <f t="shared" si="128"/>
        <v>0</v>
      </c>
      <c r="W764" s="1739">
        <v>0</v>
      </c>
      <c r="X764" s="1739">
        <v>0</v>
      </c>
      <c r="Y764" s="1739">
        <v>0</v>
      </c>
      <c r="Z764" s="1659" t="s">
        <v>2554</v>
      </c>
      <c r="AA764" s="1659">
        <v>2</v>
      </c>
      <c r="AB764" s="1597"/>
      <c r="AC764" s="1597"/>
      <c r="AD764" s="1597"/>
      <c r="AE764" s="1597"/>
      <c r="AF764" s="1598"/>
      <c r="AG764" s="1576" t="str">
        <f t="shared" si="124"/>
        <v/>
      </c>
      <c r="AH764" s="1576"/>
    </row>
    <row r="765" spans="2:34" ht="35.5" customHeight="1">
      <c r="B765" s="1660"/>
      <c r="C765" s="1169" t="s">
        <v>2049</v>
      </c>
      <c r="D765" s="1169" t="s">
        <v>3317</v>
      </c>
      <c r="E765" s="1699">
        <v>16</v>
      </c>
      <c r="F765" s="1739">
        <v>1190</v>
      </c>
      <c r="G765" s="1739">
        <f t="shared" si="126"/>
        <v>1190</v>
      </c>
      <c r="H765" s="1739">
        <v>0</v>
      </c>
      <c r="I765" s="1739">
        <v>280</v>
      </c>
      <c r="J765" s="1739">
        <v>910</v>
      </c>
      <c r="K765" s="1739"/>
      <c r="L765" s="1681"/>
      <c r="M765" s="1656">
        <v>36466</v>
      </c>
      <c r="N765" s="1656">
        <v>36466</v>
      </c>
      <c r="O765" s="1659" t="s">
        <v>3240</v>
      </c>
      <c r="P765" s="1791">
        <v>39220</v>
      </c>
      <c r="Q765" s="1681" t="s">
        <v>1605</v>
      </c>
      <c r="R765" s="1739">
        <f t="shared" si="127"/>
        <v>0</v>
      </c>
      <c r="S765" s="1739">
        <v>0</v>
      </c>
      <c r="T765" s="1739">
        <v>0</v>
      </c>
      <c r="U765" s="1739">
        <v>0</v>
      </c>
      <c r="V765" s="1739">
        <f t="shared" si="128"/>
        <v>0</v>
      </c>
      <c r="W765" s="1739">
        <v>0</v>
      </c>
      <c r="X765" s="1739">
        <v>0</v>
      </c>
      <c r="Y765" s="1739">
        <v>0</v>
      </c>
      <c r="Z765" s="1659" t="s">
        <v>2554</v>
      </c>
      <c r="AA765" s="1659">
        <v>2</v>
      </c>
      <c r="AB765" s="1597"/>
      <c r="AC765" s="1597"/>
      <c r="AD765" s="1597"/>
      <c r="AE765" s="1597"/>
      <c r="AF765" s="1598"/>
      <c r="AG765" s="1576" t="str">
        <f t="shared" si="124"/>
        <v/>
      </c>
      <c r="AH765" s="1576"/>
    </row>
    <row r="766" spans="2:34" ht="35.5" customHeight="1">
      <c r="B766" s="1660"/>
      <c r="C766" s="1169" t="s">
        <v>2451</v>
      </c>
      <c r="D766" s="1169" t="s">
        <v>3318</v>
      </c>
      <c r="E766" s="1699">
        <v>16</v>
      </c>
      <c r="F766" s="1739">
        <v>1510</v>
      </c>
      <c r="G766" s="1739">
        <f t="shared" si="126"/>
        <v>1510</v>
      </c>
      <c r="H766" s="1739">
        <v>0</v>
      </c>
      <c r="I766" s="1739">
        <v>550</v>
      </c>
      <c r="J766" s="1739">
        <v>960</v>
      </c>
      <c r="K766" s="1739"/>
      <c r="L766" s="1681"/>
      <c r="M766" s="1656">
        <v>36466</v>
      </c>
      <c r="N766" s="1656">
        <v>36466</v>
      </c>
      <c r="O766" s="1659" t="s">
        <v>3240</v>
      </c>
      <c r="P766" s="1791">
        <v>39220</v>
      </c>
      <c r="Q766" s="1681" t="s">
        <v>1605</v>
      </c>
      <c r="R766" s="1739">
        <f t="shared" si="127"/>
        <v>0</v>
      </c>
      <c r="S766" s="1739">
        <v>0</v>
      </c>
      <c r="T766" s="1739">
        <v>0</v>
      </c>
      <c r="U766" s="1739">
        <v>0</v>
      </c>
      <c r="V766" s="1739">
        <f t="shared" si="128"/>
        <v>0</v>
      </c>
      <c r="W766" s="1739">
        <v>0</v>
      </c>
      <c r="X766" s="1739">
        <v>0</v>
      </c>
      <c r="Y766" s="1739">
        <v>0</v>
      </c>
      <c r="Z766" s="1659" t="s">
        <v>2554</v>
      </c>
      <c r="AA766" s="1659">
        <v>2</v>
      </c>
      <c r="AB766" s="1597"/>
      <c r="AC766" s="1597"/>
      <c r="AD766" s="1597"/>
      <c r="AE766" s="1597"/>
      <c r="AF766" s="1598"/>
      <c r="AG766" s="1576" t="str">
        <f t="shared" si="124"/>
        <v/>
      </c>
      <c r="AH766" s="1576"/>
    </row>
    <row r="767" spans="2:34" ht="35.5" customHeight="1">
      <c r="B767" s="1660"/>
      <c r="C767" s="1169" t="s">
        <v>2052</v>
      </c>
      <c r="D767" s="1169" t="s">
        <v>3319</v>
      </c>
      <c r="E767" s="1699">
        <v>16</v>
      </c>
      <c r="F767" s="1739">
        <v>3230</v>
      </c>
      <c r="G767" s="1739">
        <f t="shared" si="126"/>
        <v>3230</v>
      </c>
      <c r="H767" s="1739">
        <v>0</v>
      </c>
      <c r="I767" s="1739">
        <v>490</v>
      </c>
      <c r="J767" s="1739">
        <v>2740</v>
      </c>
      <c r="K767" s="1739"/>
      <c r="L767" s="1681"/>
      <c r="M767" s="1656">
        <v>36466</v>
      </c>
      <c r="N767" s="1656">
        <v>39905</v>
      </c>
      <c r="O767" s="1656" t="s">
        <v>3320</v>
      </c>
      <c r="P767" s="1791">
        <v>39220</v>
      </c>
      <c r="Q767" s="1681" t="s">
        <v>1605</v>
      </c>
      <c r="R767" s="1739">
        <f t="shared" si="127"/>
        <v>2580</v>
      </c>
      <c r="S767" s="1739">
        <v>0</v>
      </c>
      <c r="T767" s="1739">
        <v>490</v>
      </c>
      <c r="U767" s="1739">
        <v>2090</v>
      </c>
      <c r="V767" s="1739">
        <f t="shared" si="128"/>
        <v>650</v>
      </c>
      <c r="W767" s="1739">
        <v>0</v>
      </c>
      <c r="X767" s="1739">
        <v>0</v>
      </c>
      <c r="Y767" s="1739">
        <v>650</v>
      </c>
      <c r="Z767" s="1659" t="s">
        <v>2554</v>
      </c>
      <c r="AA767" s="1659">
        <v>2</v>
      </c>
      <c r="AB767" s="1597"/>
      <c r="AC767" s="1597"/>
      <c r="AD767" s="1597"/>
      <c r="AE767" s="1597"/>
      <c r="AF767" s="1598"/>
      <c r="AG767" s="1576" t="str">
        <f t="shared" si="124"/>
        <v/>
      </c>
      <c r="AH767" s="1576"/>
    </row>
    <row r="768" spans="2:34" ht="35.5" customHeight="1">
      <c r="B768" s="1660"/>
      <c r="C768" s="1583" t="s">
        <v>3321</v>
      </c>
      <c r="D768" s="1583" t="s">
        <v>3322</v>
      </c>
      <c r="E768" s="1661">
        <v>16</v>
      </c>
      <c r="F768" s="1662">
        <v>3680</v>
      </c>
      <c r="G768" s="1662">
        <f t="shared" si="126"/>
        <v>3680</v>
      </c>
      <c r="H768" s="1662">
        <v>0</v>
      </c>
      <c r="I768" s="1662">
        <v>30</v>
      </c>
      <c r="J768" s="1662">
        <v>3650</v>
      </c>
      <c r="K768" s="1662"/>
      <c r="L768" s="1663"/>
      <c r="M768" s="1656">
        <v>36466</v>
      </c>
      <c r="N768" s="1656">
        <v>36466</v>
      </c>
      <c r="O768" s="1659" t="s">
        <v>3240</v>
      </c>
      <c r="P768" s="1791">
        <v>39220</v>
      </c>
      <c r="Q768" s="1681" t="s">
        <v>1605</v>
      </c>
      <c r="R768" s="1662">
        <f t="shared" si="127"/>
        <v>0</v>
      </c>
      <c r="S768" s="1662">
        <v>0</v>
      </c>
      <c r="T768" s="1662">
        <v>0</v>
      </c>
      <c r="U768" s="1662">
        <v>0</v>
      </c>
      <c r="V768" s="1662">
        <f t="shared" si="128"/>
        <v>0</v>
      </c>
      <c r="W768" s="1662">
        <v>0</v>
      </c>
      <c r="X768" s="1662">
        <v>0</v>
      </c>
      <c r="Y768" s="1662">
        <v>0</v>
      </c>
      <c r="Z768" s="1659" t="s">
        <v>2554</v>
      </c>
      <c r="AA768" s="1659">
        <v>2</v>
      </c>
      <c r="AB768" s="1597"/>
      <c r="AC768" s="1597"/>
      <c r="AD768" s="1597"/>
      <c r="AE768" s="1597"/>
      <c r="AF768" s="1598"/>
      <c r="AG768" s="1576" t="str">
        <f t="shared" si="124"/>
        <v/>
      </c>
      <c r="AH768" s="1576"/>
    </row>
    <row r="769" spans="2:34" ht="35.5" customHeight="1">
      <c r="B769" s="1660"/>
      <c r="C769" s="1583" t="s">
        <v>3022</v>
      </c>
      <c r="D769" s="1583" t="s">
        <v>3323</v>
      </c>
      <c r="E769" s="1661">
        <v>13</v>
      </c>
      <c r="F769" s="1662">
        <v>380</v>
      </c>
      <c r="G769" s="1739">
        <f t="shared" si="126"/>
        <v>380</v>
      </c>
      <c r="H769" s="1662">
        <v>0</v>
      </c>
      <c r="I769" s="1662">
        <v>380</v>
      </c>
      <c r="J769" s="1662">
        <v>0</v>
      </c>
      <c r="K769" s="1662"/>
      <c r="L769" s="1383"/>
      <c r="M769" s="1664">
        <v>33144</v>
      </c>
      <c r="N769" s="1665">
        <v>37225</v>
      </c>
      <c r="O769" s="1659" t="s">
        <v>3258</v>
      </c>
      <c r="P769" s="1383"/>
      <c r="Q769" s="1383"/>
      <c r="R769" s="1739">
        <f t="shared" si="127"/>
        <v>380</v>
      </c>
      <c r="S769" s="1662">
        <v>0</v>
      </c>
      <c r="T769" s="1662">
        <v>380</v>
      </c>
      <c r="U769" s="1662">
        <v>0</v>
      </c>
      <c r="V769" s="1739">
        <f t="shared" si="128"/>
        <v>0</v>
      </c>
      <c r="W769" s="1662">
        <v>0</v>
      </c>
      <c r="X769" s="1662">
        <v>0</v>
      </c>
      <c r="Y769" s="1662">
        <v>0</v>
      </c>
      <c r="Z769" s="1383" t="s">
        <v>1757</v>
      </c>
      <c r="AA769" s="1659">
        <v>2</v>
      </c>
      <c r="AB769" s="1597"/>
      <c r="AC769" s="1597"/>
      <c r="AD769" s="1597"/>
      <c r="AE769" s="1597"/>
      <c r="AF769" s="1598"/>
      <c r="AG769" s="1576">
        <f t="shared" si="124"/>
        <v>0</v>
      </c>
      <c r="AH769" s="1576"/>
    </row>
    <row r="770" spans="2:34" ht="35.5" customHeight="1">
      <c r="B770" s="1660"/>
      <c r="C770" s="1583" t="s">
        <v>1979</v>
      </c>
      <c r="D770" s="1583" t="s">
        <v>3324</v>
      </c>
      <c r="E770" s="1661">
        <v>10</v>
      </c>
      <c r="F770" s="1662">
        <v>540</v>
      </c>
      <c r="G770" s="1739">
        <f t="shared" si="126"/>
        <v>540</v>
      </c>
      <c r="H770" s="1662">
        <v>0</v>
      </c>
      <c r="I770" s="1662">
        <v>540</v>
      </c>
      <c r="J770" s="1662">
        <v>0</v>
      </c>
      <c r="K770" s="1662"/>
      <c r="L770" s="1383"/>
      <c r="M770" s="1664">
        <v>33144</v>
      </c>
      <c r="N770" s="1665">
        <v>37225</v>
      </c>
      <c r="O770" s="1659" t="s">
        <v>3258</v>
      </c>
      <c r="P770" s="1383"/>
      <c r="Q770" s="1383"/>
      <c r="R770" s="1739">
        <f t="shared" si="127"/>
        <v>540</v>
      </c>
      <c r="S770" s="1662">
        <v>0</v>
      </c>
      <c r="T770" s="1662">
        <v>540</v>
      </c>
      <c r="U770" s="1662">
        <v>0</v>
      </c>
      <c r="V770" s="1739">
        <f t="shared" si="128"/>
        <v>0</v>
      </c>
      <c r="W770" s="1662">
        <v>0</v>
      </c>
      <c r="X770" s="1662">
        <v>0</v>
      </c>
      <c r="Y770" s="1662">
        <v>0</v>
      </c>
      <c r="Z770" s="1383" t="s">
        <v>1757</v>
      </c>
      <c r="AA770" s="1659">
        <v>2</v>
      </c>
      <c r="AB770" s="1597"/>
      <c r="AC770" s="1597"/>
      <c r="AD770" s="1597"/>
      <c r="AE770" s="1597"/>
      <c r="AF770" s="1598"/>
      <c r="AG770" s="1576">
        <f t="shared" si="124"/>
        <v>0</v>
      </c>
      <c r="AH770" s="1576"/>
    </row>
    <row r="771" spans="2:34" ht="35.5" customHeight="1">
      <c r="B771" s="1243"/>
      <c r="C771" s="1169" t="s">
        <v>1996</v>
      </c>
      <c r="D771" s="1583" t="s">
        <v>3325</v>
      </c>
      <c r="E771" s="1661">
        <v>10</v>
      </c>
      <c r="F771" s="1662">
        <v>310</v>
      </c>
      <c r="G771" s="1739">
        <f t="shared" si="126"/>
        <v>310</v>
      </c>
      <c r="H771" s="1662">
        <v>0</v>
      </c>
      <c r="I771" s="1662">
        <v>310</v>
      </c>
      <c r="J771" s="1662">
        <v>0</v>
      </c>
      <c r="K771" s="1662"/>
      <c r="L771" s="1383"/>
      <c r="M771" s="1664">
        <v>33144</v>
      </c>
      <c r="N771" s="1665">
        <v>37225</v>
      </c>
      <c r="O771" s="1659" t="s">
        <v>3258</v>
      </c>
      <c r="P771" s="1383"/>
      <c r="Q771" s="1383"/>
      <c r="R771" s="1739">
        <f t="shared" si="127"/>
        <v>310</v>
      </c>
      <c r="S771" s="1662">
        <v>0</v>
      </c>
      <c r="T771" s="1662">
        <v>310</v>
      </c>
      <c r="U771" s="1662">
        <v>0</v>
      </c>
      <c r="V771" s="1739">
        <f t="shared" si="128"/>
        <v>0</v>
      </c>
      <c r="W771" s="1662">
        <v>0</v>
      </c>
      <c r="X771" s="1662">
        <v>0</v>
      </c>
      <c r="Y771" s="1662">
        <v>0</v>
      </c>
      <c r="Z771" s="1383" t="s">
        <v>1757</v>
      </c>
      <c r="AA771" s="1659">
        <v>2</v>
      </c>
      <c r="AB771" s="1597"/>
      <c r="AC771" s="1597"/>
      <c r="AD771" s="1597"/>
      <c r="AE771" s="1597"/>
      <c r="AF771" s="1598"/>
      <c r="AG771" s="1576">
        <f t="shared" si="124"/>
        <v>0</v>
      </c>
      <c r="AH771" s="1576"/>
    </row>
    <row r="772" spans="2:34" ht="35.25" customHeight="1" thickBot="1">
      <c r="B772" s="1798"/>
      <c r="C772" s="1666" t="s">
        <v>2179</v>
      </c>
      <c r="D772" s="1666" t="s">
        <v>3326</v>
      </c>
      <c r="E772" s="1667">
        <v>6</v>
      </c>
      <c r="F772" s="1668">
        <v>100</v>
      </c>
      <c r="G772" s="1674">
        <f t="shared" si="126"/>
        <v>100</v>
      </c>
      <c r="H772" s="1668">
        <v>100</v>
      </c>
      <c r="I772" s="1668">
        <v>0</v>
      </c>
      <c r="J772" s="1668">
        <v>0</v>
      </c>
      <c r="K772" s="1668"/>
      <c r="L772" s="1675"/>
      <c r="M772" s="1682">
        <v>31686</v>
      </c>
      <c r="N772" s="1683">
        <v>31686</v>
      </c>
      <c r="O772" s="1675" t="s">
        <v>3327</v>
      </c>
      <c r="P772" s="1675"/>
      <c r="Q772" s="1675"/>
      <c r="R772" s="1674">
        <f t="shared" si="127"/>
        <v>100</v>
      </c>
      <c r="S772" s="1668">
        <v>100</v>
      </c>
      <c r="T772" s="1668">
        <v>0</v>
      </c>
      <c r="U772" s="1668">
        <v>0</v>
      </c>
      <c r="V772" s="1674">
        <f t="shared" si="128"/>
        <v>0</v>
      </c>
      <c r="W772" s="1668">
        <v>0</v>
      </c>
      <c r="X772" s="1668">
        <v>0</v>
      </c>
      <c r="Y772" s="1668">
        <v>0</v>
      </c>
      <c r="Z772" s="1675" t="s">
        <v>1757</v>
      </c>
      <c r="AA772" s="1659" t="s">
        <v>1883</v>
      </c>
      <c r="AB772" s="1597"/>
      <c r="AC772" s="1597"/>
      <c r="AD772" s="1597"/>
      <c r="AE772" s="1597"/>
      <c r="AF772" s="1598"/>
      <c r="AG772" s="1576">
        <f t="shared" si="124"/>
        <v>0</v>
      </c>
      <c r="AH772" s="1576"/>
    </row>
    <row r="773" spans="2:34" ht="35.25" customHeight="1" thickTop="1" thickBot="1">
      <c r="B773" s="1666" t="s">
        <v>1208</v>
      </c>
      <c r="C773" s="1618"/>
      <c r="D773" s="1618">
        <f>COUNTA(D713:D772)</f>
        <v>60</v>
      </c>
      <c r="E773" s="1225"/>
      <c r="F773" s="1619"/>
      <c r="G773" s="1619">
        <f>SUM(G713:G772)</f>
        <v>146535</v>
      </c>
      <c r="H773" s="1619">
        <f>SUM(H713:H772)</f>
        <v>33055</v>
      </c>
      <c r="I773" s="1619">
        <f>SUM(I713:I772)</f>
        <v>54710</v>
      </c>
      <c r="J773" s="1619">
        <f>SUM(J713:J772)</f>
        <v>58770</v>
      </c>
      <c r="K773" s="1619">
        <f>SUM(K713:K772)</f>
        <v>13300</v>
      </c>
      <c r="L773" s="1222"/>
      <c r="M773" s="1223"/>
      <c r="N773" s="1621"/>
      <c r="O773" s="1222"/>
      <c r="P773" s="1222"/>
      <c r="Q773" s="1222"/>
      <c r="R773" s="1619">
        <f>SUM(R713:R772)</f>
        <v>67925</v>
      </c>
      <c r="S773" s="1619">
        <f t="shared" ref="S773:Y773" si="129">SUM(S713:S772)</f>
        <v>25485</v>
      </c>
      <c r="T773" s="1619">
        <f t="shared" si="129"/>
        <v>21160</v>
      </c>
      <c r="U773" s="1619">
        <f t="shared" si="129"/>
        <v>21280</v>
      </c>
      <c r="V773" s="1619">
        <f>SUM(V713:V772)</f>
        <v>32920</v>
      </c>
      <c r="W773" s="1619">
        <f t="shared" si="129"/>
        <v>5560</v>
      </c>
      <c r="X773" s="1619">
        <f t="shared" si="129"/>
        <v>14800</v>
      </c>
      <c r="Y773" s="1619">
        <f t="shared" si="129"/>
        <v>12560</v>
      </c>
      <c r="Z773" s="1222"/>
      <c r="AA773" s="1622"/>
      <c r="AB773" s="1597"/>
      <c r="AC773" s="1597"/>
      <c r="AD773" s="1597"/>
      <c r="AE773" s="1597"/>
      <c r="AF773" s="1598"/>
      <c r="AG773" s="1576" t="str">
        <f t="shared" si="124"/>
        <v/>
      </c>
      <c r="AH773" s="1576"/>
    </row>
    <row r="774" spans="2:34" ht="35.25" customHeight="1" thickTop="1">
      <c r="B774" s="1660" t="s">
        <v>1251</v>
      </c>
      <c r="C774" s="1583" t="s">
        <v>3059</v>
      </c>
      <c r="D774" s="1583" t="s">
        <v>3328</v>
      </c>
      <c r="E774" s="1661">
        <v>16</v>
      </c>
      <c r="F774" s="1662">
        <v>500</v>
      </c>
      <c r="G774" s="1739">
        <f t="shared" ref="G774:G795" si="130">SUM(H774:J774)</f>
        <v>500</v>
      </c>
      <c r="H774" s="1662">
        <v>500</v>
      </c>
      <c r="I774" s="1662">
        <v>0</v>
      </c>
      <c r="J774" s="1662">
        <v>0</v>
      </c>
      <c r="K774" s="1662"/>
      <c r="L774" s="1383"/>
      <c r="M774" s="1664">
        <v>22573</v>
      </c>
      <c r="N774" s="1665">
        <v>37225</v>
      </c>
      <c r="O774" s="1383" t="s">
        <v>3242</v>
      </c>
      <c r="P774" s="1665">
        <v>39220</v>
      </c>
      <c r="Q774" s="1383" t="s">
        <v>3329</v>
      </c>
      <c r="R774" s="1739">
        <f t="shared" ref="R774:R795" si="131">SUM(S774:U774)</f>
        <v>500</v>
      </c>
      <c r="S774" s="1662">
        <v>500</v>
      </c>
      <c r="T774" s="1662">
        <v>0</v>
      </c>
      <c r="U774" s="1662">
        <v>0</v>
      </c>
      <c r="V774" s="1739">
        <f t="shared" ref="V774:V795" si="132">SUM(W774:Y774)</f>
        <v>0</v>
      </c>
      <c r="W774" s="1662">
        <v>0</v>
      </c>
      <c r="X774" s="1662">
        <v>0</v>
      </c>
      <c r="Y774" s="1662">
        <v>0</v>
      </c>
      <c r="Z774" s="1383" t="s">
        <v>2554</v>
      </c>
      <c r="AA774" s="1659">
        <v>2</v>
      </c>
      <c r="AB774" s="1597"/>
      <c r="AC774" s="1597"/>
      <c r="AD774" s="1597"/>
      <c r="AE774" s="1597"/>
      <c r="AF774" s="1598"/>
      <c r="AG774" s="1576">
        <f t="shared" ref="AG774:AG837" si="133">IF(G774=R774,$AF$2,"")</f>
        <v>0</v>
      </c>
      <c r="AH774" s="1576"/>
    </row>
    <row r="775" spans="2:34" ht="35.5" customHeight="1">
      <c r="B775" s="1660"/>
      <c r="C775" s="1583" t="s">
        <v>1939</v>
      </c>
      <c r="D775" s="1583" t="s">
        <v>3330</v>
      </c>
      <c r="E775" s="1661">
        <v>16</v>
      </c>
      <c r="F775" s="1662">
        <v>13460</v>
      </c>
      <c r="G775" s="1739">
        <f>SUM(H775:J775)</f>
        <v>13460</v>
      </c>
      <c r="H775" s="1662">
        <v>0</v>
      </c>
      <c r="I775" s="1662">
        <v>3080</v>
      </c>
      <c r="J775" s="1662">
        <v>10380</v>
      </c>
      <c r="K775" s="1662"/>
      <c r="L775" s="1383"/>
      <c r="M775" s="1742">
        <v>23807</v>
      </c>
      <c r="N775" s="1665">
        <v>44218</v>
      </c>
      <c r="O775" s="1383" t="s">
        <v>3331</v>
      </c>
      <c r="P775" s="1665">
        <v>39220</v>
      </c>
      <c r="Q775" s="1383" t="s">
        <v>3332</v>
      </c>
      <c r="R775" s="1739">
        <f>SUM(S775:U775)</f>
        <v>10870</v>
      </c>
      <c r="S775" s="1662">
        <v>0</v>
      </c>
      <c r="T775" s="1662">
        <v>3080</v>
      </c>
      <c r="U775" s="1662">
        <v>7790</v>
      </c>
      <c r="V775" s="1739">
        <f>SUM(W775:Y775)</f>
        <v>0</v>
      </c>
      <c r="W775" s="1662">
        <v>0</v>
      </c>
      <c r="X775" s="1662">
        <v>0</v>
      </c>
      <c r="Y775" s="1662">
        <v>0</v>
      </c>
      <c r="Z775" s="1383" t="s">
        <v>1791</v>
      </c>
      <c r="AA775" s="1659">
        <v>2</v>
      </c>
      <c r="AB775" s="1597"/>
      <c r="AC775" s="1597"/>
      <c r="AD775" s="1597"/>
      <c r="AE775" s="1597"/>
      <c r="AF775" s="1598"/>
      <c r="AG775" s="1576" t="str">
        <f t="shared" si="133"/>
        <v/>
      </c>
      <c r="AH775" s="1576"/>
    </row>
    <row r="776" spans="2:34" ht="35.5" customHeight="1">
      <c r="B776" s="1660"/>
      <c r="C776" s="1583" t="s">
        <v>1943</v>
      </c>
      <c r="D776" s="1583" t="s">
        <v>3333</v>
      </c>
      <c r="E776" s="1661">
        <v>16</v>
      </c>
      <c r="F776" s="1662">
        <v>1280</v>
      </c>
      <c r="G776" s="1739">
        <f>SUM(H776:J776)</f>
        <v>1280</v>
      </c>
      <c r="H776" s="1662">
        <v>1280</v>
      </c>
      <c r="I776" s="1662">
        <v>0</v>
      </c>
      <c r="J776" s="1662">
        <v>0</v>
      </c>
      <c r="K776" s="1662">
        <v>5400</v>
      </c>
      <c r="L776" s="1383" t="s">
        <v>3334</v>
      </c>
      <c r="M776" s="1656">
        <v>22573</v>
      </c>
      <c r="N776" s="1665">
        <v>44585</v>
      </c>
      <c r="O776" s="1383" t="s">
        <v>3335</v>
      </c>
      <c r="P776" s="1665">
        <v>39220</v>
      </c>
      <c r="Q776" s="1383" t="s">
        <v>3332</v>
      </c>
      <c r="R776" s="1739">
        <f>SUM(S776:U776)</f>
        <v>1280</v>
      </c>
      <c r="S776" s="1662">
        <v>1280</v>
      </c>
      <c r="T776" s="1662">
        <v>0</v>
      </c>
      <c r="U776" s="1662">
        <v>0</v>
      </c>
      <c r="V776" s="1739">
        <f>SUM(W776:Y776)</f>
        <v>0</v>
      </c>
      <c r="W776" s="1662">
        <v>0</v>
      </c>
      <c r="X776" s="1662">
        <v>0</v>
      </c>
      <c r="Y776" s="1662">
        <v>0</v>
      </c>
      <c r="Z776" s="1383" t="s">
        <v>1791</v>
      </c>
      <c r="AA776" s="1659">
        <v>2</v>
      </c>
      <c r="AB776" s="1597"/>
      <c r="AC776" s="1597"/>
      <c r="AD776" s="1597"/>
      <c r="AE776" s="1597"/>
      <c r="AF776" s="1598"/>
      <c r="AG776" s="1576">
        <f t="shared" si="133"/>
        <v>0</v>
      </c>
      <c r="AH776" s="1576"/>
    </row>
    <row r="777" spans="2:34" ht="35.5" customHeight="1">
      <c r="B777" s="1660"/>
      <c r="C777" s="1583" t="s">
        <v>1945</v>
      </c>
      <c r="D777" s="1583" t="s">
        <v>3336</v>
      </c>
      <c r="E777" s="1661">
        <v>16</v>
      </c>
      <c r="F777" s="1662">
        <v>3510</v>
      </c>
      <c r="G777" s="1739">
        <f t="shared" si="130"/>
        <v>3510</v>
      </c>
      <c r="H777" s="1662">
        <v>1180</v>
      </c>
      <c r="I777" s="1662">
        <v>1610</v>
      </c>
      <c r="J777" s="1662">
        <v>720</v>
      </c>
      <c r="K777" s="1662"/>
      <c r="L777" s="1383"/>
      <c r="M777" s="1656">
        <v>22573</v>
      </c>
      <c r="N777" s="1665">
        <v>37225</v>
      </c>
      <c r="O777" s="1383" t="s">
        <v>3242</v>
      </c>
      <c r="P777" s="1665">
        <v>39220</v>
      </c>
      <c r="Q777" s="1383" t="s">
        <v>3332</v>
      </c>
      <c r="R777" s="1739">
        <f t="shared" si="131"/>
        <v>2790</v>
      </c>
      <c r="S777" s="1662">
        <v>1180</v>
      </c>
      <c r="T777" s="1662">
        <v>1610</v>
      </c>
      <c r="U777" s="1662">
        <v>0</v>
      </c>
      <c r="V777" s="1739">
        <f t="shared" si="132"/>
        <v>0</v>
      </c>
      <c r="W777" s="1662">
        <v>0</v>
      </c>
      <c r="X777" s="1662">
        <v>0</v>
      </c>
      <c r="Y777" s="1662">
        <v>0</v>
      </c>
      <c r="Z777" s="1383" t="s">
        <v>1791</v>
      </c>
      <c r="AA777" s="1659">
        <v>2</v>
      </c>
      <c r="AB777" s="1597"/>
      <c r="AC777" s="1597"/>
      <c r="AD777" s="1597"/>
      <c r="AE777" s="1597"/>
      <c r="AF777" s="1598"/>
      <c r="AG777" s="1576" t="str">
        <f t="shared" si="133"/>
        <v/>
      </c>
      <c r="AH777" s="1576"/>
    </row>
    <row r="778" spans="2:34" ht="35.5" customHeight="1">
      <c r="B778" s="1660"/>
      <c r="C778" s="1583" t="s">
        <v>1947</v>
      </c>
      <c r="D778" s="1583" t="s">
        <v>3337</v>
      </c>
      <c r="E778" s="1661">
        <v>16</v>
      </c>
      <c r="F778" s="1662">
        <v>1170</v>
      </c>
      <c r="G778" s="1739">
        <f t="shared" si="130"/>
        <v>1170</v>
      </c>
      <c r="H778" s="1662">
        <v>1090</v>
      </c>
      <c r="I778" s="1662">
        <v>0</v>
      </c>
      <c r="J778" s="1662">
        <v>80</v>
      </c>
      <c r="K778" s="1662"/>
      <c r="L778" s="1383"/>
      <c r="M778" s="1656">
        <v>22573</v>
      </c>
      <c r="N778" s="1665">
        <v>44218</v>
      </c>
      <c r="O778" s="1383" t="s">
        <v>3331</v>
      </c>
      <c r="P778" s="1665">
        <v>44218</v>
      </c>
      <c r="Q778" s="1383" t="s">
        <v>3331</v>
      </c>
      <c r="R778" s="1739">
        <f t="shared" si="131"/>
        <v>1030</v>
      </c>
      <c r="S778" s="1662">
        <v>950</v>
      </c>
      <c r="T778" s="1662">
        <v>0</v>
      </c>
      <c r="U778" s="1662">
        <v>80</v>
      </c>
      <c r="V778" s="1739">
        <f t="shared" si="132"/>
        <v>140</v>
      </c>
      <c r="W778" s="1662">
        <v>140</v>
      </c>
      <c r="X778" s="1662">
        <v>0</v>
      </c>
      <c r="Y778" s="1662">
        <v>0</v>
      </c>
      <c r="Z778" s="1383" t="s">
        <v>1791</v>
      </c>
      <c r="AA778" s="1659">
        <v>2</v>
      </c>
      <c r="AB778" s="1597"/>
      <c r="AC778" s="1597"/>
      <c r="AD778" s="1597"/>
      <c r="AE778" s="1597"/>
      <c r="AF778" s="1598"/>
      <c r="AG778" s="1576" t="str">
        <f t="shared" si="133"/>
        <v/>
      </c>
      <c r="AH778" s="1576"/>
    </row>
    <row r="779" spans="2:34" ht="35.5" customHeight="1">
      <c r="B779" s="1660"/>
      <c r="C779" s="1583" t="s">
        <v>3338</v>
      </c>
      <c r="D779" s="1583" t="s">
        <v>3339</v>
      </c>
      <c r="E779" s="1661">
        <v>12</v>
      </c>
      <c r="F779" s="1662">
        <v>1700</v>
      </c>
      <c r="G779" s="1739">
        <f t="shared" si="130"/>
        <v>1700</v>
      </c>
      <c r="H779" s="1662">
        <v>960</v>
      </c>
      <c r="I779" s="1662">
        <v>650</v>
      </c>
      <c r="J779" s="1662">
        <v>90</v>
      </c>
      <c r="K779" s="1662"/>
      <c r="L779" s="1383"/>
      <c r="M779" s="1656">
        <v>22573</v>
      </c>
      <c r="N779" s="1665">
        <v>44218</v>
      </c>
      <c r="O779" s="1383" t="s">
        <v>3331</v>
      </c>
      <c r="P779" s="1665">
        <v>39220</v>
      </c>
      <c r="Q779" s="1383" t="s">
        <v>3332</v>
      </c>
      <c r="R779" s="1739">
        <f t="shared" si="131"/>
        <v>1510</v>
      </c>
      <c r="S779" s="1662">
        <v>960</v>
      </c>
      <c r="T779" s="1662">
        <v>550</v>
      </c>
      <c r="U779" s="1662">
        <v>0</v>
      </c>
      <c r="V779" s="1739">
        <f t="shared" si="132"/>
        <v>100</v>
      </c>
      <c r="W779" s="1662">
        <v>0</v>
      </c>
      <c r="X779" s="1662">
        <v>100</v>
      </c>
      <c r="Y779" s="1662">
        <v>0</v>
      </c>
      <c r="Z779" s="1383" t="s">
        <v>1791</v>
      </c>
      <c r="AA779" s="1659">
        <v>2</v>
      </c>
      <c r="AB779" s="1597"/>
      <c r="AC779" s="1597"/>
      <c r="AD779" s="1597"/>
      <c r="AE779" s="1597"/>
      <c r="AF779" s="1598"/>
      <c r="AG779" s="1576" t="str">
        <f t="shared" si="133"/>
        <v/>
      </c>
      <c r="AH779" s="1576"/>
    </row>
    <row r="780" spans="2:34" ht="35.5" customHeight="1">
      <c r="B780" s="1660"/>
      <c r="C780" s="1583" t="s">
        <v>1923</v>
      </c>
      <c r="D780" s="1583" t="s">
        <v>3340</v>
      </c>
      <c r="E780" s="1661">
        <v>16</v>
      </c>
      <c r="F780" s="1662">
        <v>1270</v>
      </c>
      <c r="G780" s="1739">
        <f t="shared" si="130"/>
        <v>1270</v>
      </c>
      <c r="H780" s="1662">
        <v>670</v>
      </c>
      <c r="I780" s="1662">
        <v>450</v>
      </c>
      <c r="J780" s="1662">
        <v>150</v>
      </c>
      <c r="K780" s="1662"/>
      <c r="L780" s="1383"/>
      <c r="M780" s="1664">
        <v>23807</v>
      </c>
      <c r="N780" s="1665">
        <v>44218</v>
      </c>
      <c r="O780" s="1383" t="s">
        <v>3331</v>
      </c>
      <c r="P780" s="1665">
        <v>39220</v>
      </c>
      <c r="Q780" s="1383" t="s">
        <v>3329</v>
      </c>
      <c r="R780" s="1739">
        <f t="shared" si="131"/>
        <v>650</v>
      </c>
      <c r="S780" s="1662">
        <v>570</v>
      </c>
      <c r="T780" s="1662">
        <v>0</v>
      </c>
      <c r="U780" s="1662">
        <v>80</v>
      </c>
      <c r="V780" s="1739">
        <f t="shared" si="132"/>
        <v>0</v>
      </c>
      <c r="W780" s="1662">
        <v>0</v>
      </c>
      <c r="X780" s="1662">
        <v>0</v>
      </c>
      <c r="Y780" s="1662">
        <v>0</v>
      </c>
      <c r="Z780" s="1383" t="s">
        <v>2554</v>
      </c>
      <c r="AA780" s="1659">
        <v>2</v>
      </c>
      <c r="AB780" s="1597"/>
      <c r="AC780" s="1597"/>
      <c r="AD780" s="1597"/>
      <c r="AE780" s="1597"/>
      <c r="AF780" s="1598"/>
      <c r="AG780" s="1576" t="str">
        <f t="shared" si="133"/>
        <v/>
      </c>
      <c r="AH780" s="1576"/>
    </row>
    <row r="781" spans="2:34" ht="35.5" customHeight="1">
      <c r="B781" s="1660"/>
      <c r="C781" s="1583" t="s">
        <v>2232</v>
      </c>
      <c r="D781" s="1583" t="s">
        <v>3341</v>
      </c>
      <c r="E781" s="1661">
        <v>12</v>
      </c>
      <c r="F781" s="1662">
        <v>780</v>
      </c>
      <c r="G781" s="1739">
        <f t="shared" si="130"/>
        <v>780</v>
      </c>
      <c r="H781" s="1662">
        <v>780</v>
      </c>
      <c r="I781" s="1662">
        <v>0</v>
      </c>
      <c r="J781" s="1662">
        <v>0</v>
      </c>
      <c r="K781" s="1662"/>
      <c r="L781" s="1383"/>
      <c r="M781" s="1664">
        <v>23807</v>
      </c>
      <c r="N781" s="1665">
        <v>44218</v>
      </c>
      <c r="O781" s="1383" t="s">
        <v>3331</v>
      </c>
      <c r="P781" s="1665">
        <v>39220</v>
      </c>
      <c r="Q781" s="1383" t="s">
        <v>3329</v>
      </c>
      <c r="R781" s="1739">
        <f t="shared" si="131"/>
        <v>780</v>
      </c>
      <c r="S781" s="1662">
        <v>780</v>
      </c>
      <c r="T781" s="1662">
        <v>0</v>
      </c>
      <c r="U781" s="1662">
        <v>0</v>
      </c>
      <c r="V781" s="1739">
        <f t="shared" si="132"/>
        <v>0</v>
      </c>
      <c r="W781" s="1662">
        <v>0</v>
      </c>
      <c r="X781" s="1662">
        <v>0</v>
      </c>
      <c r="Y781" s="1662">
        <v>0</v>
      </c>
      <c r="Z781" s="1383" t="s">
        <v>2554</v>
      </c>
      <c r="AA781" s="1659">
        <v>2</v>
      </c>
      <c r="AB781" s="1597"/>
      <c r="AC781" s="1597"/>
      <c r="AD781" s="1597"/>
      <c r="AE781" s="1597"/>
      <c r="AF781" s="1598"/>
      <c r="AG781" s="1576">
        <f t="shared" si="133"/>
        <v>0</v>
      </c>
      <c r="AH781" s="1576"/>
    </row>
    <row r="782" spans="2:34" ht="35.5" customHeight="1">
      <c r="B782" s="1660"/>
      <c r="C782" s="1583" t="s">
        <v>1927</v>
      </c>
      <c r="D782" s="1583" t="s">
        <v>3342</v>
      </c>
      <c r="E782" s="1661">
        <v>16</v>
      </c>
      <c r="F782" s="1662">
        <v>1440</v>
      </c>
      <c r="G782" s="1739">
        <f t="shared" si="130"/>
        <v>1440</v>
      </c>
      <c r="H782" s="1662">
        <v>840</v>
      </c>
      <c r="I782" s="1662">
        <v>520</v>
      </c>
      <c r="J782" s="1662">
        <v>80</v>
      </c>
      <c r="K782" s="1662"/>
      <c r="L782" s="1383"/>
      <c r="M782" s="1664">
        <v>23807</v>
      </c>
      <c r="N782" s="1665">
        <v>37225</v>
      </c>
      <c r="O782" s="1383" t="s">
        <v>3242</v>
      </c>
      <c r="P782" s="1665">
        <v>39220</v>
      </c>
      <c r="Q782" s="1383" t="s">
        <v>3329</v>
      </c>
      <c r="R782" s="1739">
        <f t="shared" si="131"/>
        <v>1040</v>
      </c>
      <c r="S782" s="1662">
        <v>730</v>
      </c>
      <c r="T782" s="1662">
        <v>310</v>
      </c>
      <c r="U782" s="1662">
        <v>0</v>
      </c>
      <c r="V782" s="1739">
        <f t="shared" si="132"/>
        <v>0</v>
      </c>
      <c r="W782" s="1662">
        <v>0</v>
      </c>
      <c r="X782" s="1662">
        <v>0</v>
      </c>
      <c r="Y782" s="1662">
        <v>0</v>
      </c>
      <c r="Z782" s="1383" t="s">
        <v>2554</v>
      </c>
      <c r="AA782" s="1659">
        <v>2</v>
      </c>
      <c r="AB782" s="1597"/>
      <c r="AC782" s="1597"/>
      <c r="AD782" s="1597"/>
      <c r="AE782" s="1597"/>
      <c r="AF782" s="1598"/>
      <c r="AG782" s="1576" t="str">
        <f t="shared" si="133"/>
        <v/>
      </c>
      <c r="AH782" s="1576"/>
    </row>
    <row r="783" spans="2:34" ht="35.5" customHeight="1">
      <c r="B783" s="1660"/>
      <c r="C783" s="1583" t="s">
        <v>3343</v>
      </c>
      <c r="D783" s="1583" t="s">
        <v>3344</v>
      </c>
      <c r="E783" s="1661">
        <v>16</v>
      </c>
      <c r="F783" s="1662">
        <v>1180</v>
      </c>
      <c r="G783" s="1739">
        <f t="shared" si="130"/>
        <v>1180</v>
      </c>
      <c r="H783" s="1662">
        <v>0</v>
      </c>
      <c r="I783" s="1662">
        <v>820</v>
      </c>
      <c r="J783" s="1662">
        <v>360</v>
      </c>
      <c r="K783" s="1662"/>
      <c r="L783" s="1383"/>
      <c r="M783" s="1664">
        <v>27695</v>
      </c>
      <c r="N783" s="1665">
        <v>37225</v>
      </c>
      <c r="O783" s="1383" t="s">
        <v>3242</v>
      </c>
      <c r="P783" s="1665">
        <v>39220</v>
      </c>
      <c r="Q783" s="1383" t="s">
        <v>3332</v>
      </c>
      <c r="R783" s="1739">
        <f t="shared" si="131"/>
        <v>1180</v>
      </c>
      <c r="S783" s="1662">
        <v>0</v>
      </c>
      <c r="T783" s="1662">
        <v>820</v>
      </c>
      <c r="U783" s="1662">
        <v>360</v>
      </c>
      <c r="V783" s="1739">
        <f t="shared" si="132"/>
        <v>0</v>
      </c>
      <c r="W783" s="1662">
        <v>0</v>
      </c>
      <c r="X783" s="1662">
        <v>0</v>
      </c>
      <c r="Y783" s="1662">
        <v>0</v>
      </c>
      <c r="Z783" s="1383" t="s">
        <v>2280</v>
      </c>
      <c r="AA783" s="1659">
        <v>2</v>
      </c>
      <c r="AB783" s="1597"/>
      <c r="AC783" s="1597"/>
      <c r="AD783" s="1597"/>
      <c r="AE783" s="1597"/>
      <c r="AF783" s="1598"/>
      <c r="AG783" s="1576">
        <f t="shared" si="133"/>
        <v>0</v>
      </c>
      <c r="AH783" s="1576"/>
    </row>
    <row r="784" spans="2:34" ht="35.5" customHeight="1">
      <c r="B784" s="1784"/>
      <c r="C784" s="1583" t="s">
        <v>3345</v>
      </c>
      <c r="D784" s="1583" t="s">
        <v>3346</v>
      </c>
      <c r="E784" s="1661">
        <v>16</v>
      </c>
      <c r="F784" s="1662">
        <v>330</v>
      </c>
      <c r="G784" s="1739">
        <f t="shared" si="130"/>
        <v>330</v>
      </c>
      <c r="H784" s="1662">
        <v>330</v>
      </c>
      <c r="I784" s="1662">
        <v>0</v>
      </c>
      <c r="J784" s="1662">
        <v>0</v>
      </c>
      <c r="K784" s="1662"/>
      <c r="L784" s="1383"/>
      <c r="M784" s="1664">
        <v>31044</v>
      </c>
      <c r="N784" s="1665">
        <v>37225</v>
      </c>
      <c r="O784" s="1383" t="s">
        <v>3242</v>
      </c>
      <c r="P784" s="1665">
        <v>39220</v>
      </c>
      <c r="Q784" s="1383" t="s">
        <v>3329</v>
      </c>
      <c r="R784" s="1739">
        <f t="shared" si="131"/>
        <v>200</v>
      </c>
      <c r="S784" s="1662">
        <v>200</v>
      </c>
      <c r="T784" s="1662">
        <v>0</v>
      </c>
      <c r="U784" s="1662">
        <v>0</v>
      </c>
      <c r="V784" s="1739">
        <f t="shared" si="132"/>
        <v>0</v>
      </c>
      <c r="W784" s="1662">
        <v>0</v>
      </c>
      <c r="X784" s="1662">
        <v>0</v>
      </c>
      <c r="Y784" s="1662">
        <v>0</v>
      </c>
      <c r="Z784" s="1383" t="s">
        <v>2554</v>
      </c>
      <c r="AA784" s="1659">
        <v>2</v>
      </c>
      <c r="AB784" s="1597"/>
      <c r="AC784" s="1597"/>
      <c r="AD784" s="1597"/>
      <c r="AE784" s="1597"/>
      <c r="AF784" s="1598"/>
      <c r="AG784" s="1576" t="str">
        <f t="shared" si="133"/>
        <v/>
      </c>
      <c r="AH784" s="1576"/>
    </row>
    <row r="785" spans="2:34" ht="35.5" customHeight="1">
      <c r="B785" s="1164"/>
      <c r="C785" s="1583" t="s">
        <v>2988</v>
      </c>
      <c r="D785" s="1583" t="s">
        <v>3347</v>
      </c>
      <c r="E785" s="1661">
        <v>16</v>
      </c>
      <c r="F785" s="1662">
        <v>3320</v>
      </c>
      <c r="G785" s="1739">
        <f t="shared" si="130"/>
        <v>3320</v>
      </c>
      <c r="H785" s="1662">
        <v>0</v>
      </c>
      <c r="I785" s="1662">
        <v>2900</v>
      </c>
      <c r="J785" s="1662">
        <v>420</v>
      </c>
      <c r="K785" s="1662"/>
      <c r="L785" s="1383"/>
      <c r="M785" s="1664">
        <v>32962</v>
      </c>
      <c r="N785" s="1665">
        <v>37225</v>
      </c>
      <c r="O785" s="1383" t="s">
        <v>3242</v>
      </c>
      <c r="P785" s="1665">
        <v>39220</v>
      </c>
      <c r="Q785" s="1383" t="s">
        <v>3332</v>
      </c>
      <c r="R785" s="1739">
        <f t="shared" si="131"/>
        <v>0</v>
      </c>
      <c r="S785" s="1662">
        <v>0</v>
      </c>
      <c r="T785" s="1662">
        <v>0</v>
      </c>
      <c r="U785" s="1662">
        <v>0</v>
      </c>
      <c r="V785" s="1739">
        <f t="shared" si="132"/>
        <v>0</v>
      </c>
      <c r="W785" s="1662">
        <v>0</v>
      </c>
      <c r="X785" s="1662">
        <v>0</v>
      </c>
      <c r="Y785" s="1662">
        <v>0</v>
      </c>
      <c r="Z785" s="1383" t="s">
        <v>1791</v>
      </c>
      <c r="AA785" s="1659">
        <v>2</v>
      </c>
      <c r="AB785" s="1597"/>
      <c r="AC785" s="1597"/>
      <c r="AD785" s="1597"/>
      <c r="AE785" s="1597"/>
      <c r="AF785" s="1598"/>
      <c r="AG785" s="1576" t="str">
        <f t="shared" si="133"/>
        <v/>
      </c>
      <c r="AH785" s="1576"/>
    </row>
    <row r="786" spans="2:34" ht="35.5" customHeight="1">
      <c r="B786" s="1651" t="s">
        <v>1251</v>
      </c>
      <c r="C786" s="1583" t="s">
        <v>2844</v>
      </c>
      <c r="D786" s="1583" t="s">
        <v>3348</v>
      </c>
      <c r="E786" s="1661">
        <v>16</v>
      </c>
      <c r="F786" s="1662">
        <v>1510</v>
      </c>
      <c r="G786" s="1739">
        <f t="shared" si="130"/>
        <v>1510</v>
      </c>
      <c r="H786" s="1662">
        <v>0</v>
      </c>
      <c r="I786" s="1662">
        <v>1250</v>
      </c>
      <c r="J786" s="1662">
        <v>260</v>
      </c>
      <c r="K786" s="1662"/>
      <c r="L786" s="1383"/>
      <c r="M786" s="1664">
        <v>32962</v>
      </c>
      <c r="N786" s="1665">
        <v>37225</v>
      </c>
      <c r="O786" s="1383" t="s">
        <v>3242</v>
      </c>
      <c r="P786" s="1665">
        <v>39220</v>
      </c>
      <c r="Q786" s="1383" t="s">
        <v>3332</v>
      </c>
      <c r="R786" s="1739">
        <f t="shared" si="131"/>
        <v>1510</v>
      </c>
      <c r="S786" s="1662">
        <v>0</v>
      </c>
      <c r="T786" s="1662">
        <v>1250</v>
      </c>
      <c r="U786" s="1662">
        <v>260</v>
      </c>
      <c r="V786" s="1739">
        <f t="shared" si="132"/>
        <v>0</v>
      </c>
      <c r="W786" s="1662">
        <v>0</v>
      </c>
      <c r="X786" s="1662">
        <v>0</v>
      </c>
      <c r="Y786" s="1662">
        <v>0</v>
      </c>
      <c r="Z786" s="1383" t="s">
        <v>1791</v>
      </c>
      <c r="AA786" s="1659">
        <v>2</v>
      </c>
      <c r="AB786" s="1597"/>
      <c r="AC786" s="1597"/>
      <c r="AD786" s="1597"/>
      <c r="AE786" s="1597"/>
      <c r="AF786" s="1598"/>
      <c r="AG786" s="1576">
        <f t="shared" si="133"/>
        <v>0</v>
      </c>
      <c r="AH786" s="1576"/>
    </row>
    <row r="787" spans="2:34" ht="35.5" customHeight="1">
      <c r="B787" s="1660"/>
      <c r="C787" s="1583" t="s">
        <v>3128</v>
      </c>
      <c r="D787" s="1583" t="s">
        <v>3349</v>
      </c>
      <c r="E787" s="1661">
        <v>16</v>
      </c>
      <c r="F787" s="1662">
        <v>2290</v>
      </c>
      <c r="G787" s="1739">
        <f>SUM(H787:J787)</f>
        <v>2290</v>
      </c>
      <c r="H787" s="1662">
        <v>0</v>
      </c>
      <c r="I787" s="1662">
        <v>1440</v>
      </c>
      <c r="J787" s="1662">
        <v>850</v>
      </c>
      <c r="K787" s="1662"/>
      <c r="L787" s="1383"/>
      <c r="M787" s="1664">
        <v>32962</v>
      </c>
      <c r="N787" s="1665">
        <v>45016</v>
      </c>
      <c r="O787" s="1383" t="s">
        <v>3350</v>
      </c>
      <c r="P787" s="1665">
        <v>39220</v>
      </c>
      <c r="Q787" s="1383" t="s">
        <v>3332</v>
      </c>
      <c r="R787" s="1739">
        <f>SUM(S787:U787)</f>
        <v>430</v>
      </c>
      <c r="S787" s="1662">
        <v>0</v>
      </c>
      <c r="T787" s="1662">
        <v>330</v>
      </c>
      <c r="U787" s="1662">
        <v>100</v>
      </c>
      <c r="V787" s="1739">
        <f>SUM(W787:Y787)</f>
        <v>750</v>
      </c>
      <c r="W787" s="1662">
        <v>0</v>
      </c>
      <c r="X787" s="1662">
        <v>320</v>
      </c>
      <c r="Y787" s="1662">
        <v>430</v>
      </c>
      <c r="Z787" s="1383" t="s">
        <v>2554</v>
      </c>
      <c r="AA787" s="1659">
        <v>2</v>
      </c>
      <c r="AB787" s="1597"/>
      <c r="AC787" s="1597"/>
      <c r="AD787" s="1597"/>
      <c r="AE787" s="1597"/>
      <c r="AF787" s="1598"/>
      <c r="AG787" s="1576" t="str">
        <f t="shared" si="133"/>
        <v/>
      </c>
      <c r="AH787" s="1576"/>
    </row>
    <row r="788" spans="2:34" ht="35.5" customHeight="1">
      <c r="B788" s="1660"/>
      <c r="C788" s="1583" t="s">
        <v>3130</v>
      </c>
      <c r="D788" s="1583" t="s">
        <v>3351</v>
      </c>
      <c r="E788" s="1661">
        <v>16</v>
      </c>
      <c r="F788" s="1662">
        <v>1680</v>
      </c>
      <c r="G788" s="1739">
        <f t="shared" si="130"/>
        <v>1680</v>
      </c>
      <c r="H788" s="1662">
        <v>0</v>
      </c>
      <c r="I788" s="1662">
        <v>1340</v>
      </c>
      <c r="J788" s="1662">
        <v>340</v>
      </c>
      <c r="K788" s="1662"/>
      <c r="L788" s="1383"/>
      <c r="M788" s="1664">
        <v>32962</v>
      </c>
      <c r="N788" s="1665">
        <v>37225</v>
      </c>
      <c r="O788" s="1383" t="s">
        <v>3242</v>
      </c>
      <c r="P788" s="1665">
        <v>39220</v>
      </c>
      <c r="Q788" s="1383" t="s">
        <v>3329</v>
      </c>
      <c r="R788" s="1739">
        <f t="shared" si="131"/>
        <v>940</v>
      </c>
      <c r="S788" s="1662">
        <v>0</v>
      </c>
      <c r="T788" s="1662">
        <v>720</v>
      </c>
      <c r="U788" s="1662">
        <v>220</v>
      </c>
      <c r="V788" s="1739">
        <f t="shared" si="132"/>
        <v>0</v>
      </c>
      <c r="W788" s="1662">
        <v>0</v>
      </c>
      <c r="X788" s="1662">
        <v>0</v>
      </c>
      <c r="Y788" s="1662">
        <v>0</v>
      </c>
      <c r="Z788" s="1383" t="s">
        <v>2554</v>
      </c>
      <c r="AA788" s="1659">
        <v>2</v>
      </c>
      <c r="AB788" s="1597"/>
      <c r="AC788" s="1597"/>
      <c r="AD788" s="1597"/>
      <c r="AE788" s="1597"/>
      <c r="AF788" s="1598"/>
      <c r="AG788" s="1576" t="str">
        <f t="shared" si="133"/>
        <v/>
      </c>
      <c r="AH788" s="1576"/>
    </row>
    <row r="789" spans="2:34" ht="35.5" customHeight="1">
      <c r="B789" s="1660"/>
      <c r="C789" s="1583" t="s">
        <v>2117</v>
      </c>
      <c r="D789" s="1583" t="s">
        <v>3352</v>
      </c>
      <c r="E789" s="1661">
        <v>12</v>
      </c>
      <c r="F789" s="1662">
        <v>1090</v>
      </c>
      <c r="G789" s="1739">
        <f t="shared" si="130"/>
        <v>1090</v>
      </c>
      <c r="H789" s="1662">
        <v>0</v>
      </c>
      <c r="I789" s="1662">
        <v>1090</v>
      </c>
      <c r="J789" s="1662">
        <v>0</v>
      </c>
      <c r="K789" s="1662"/>
      <c r="L789" s="1383"/>
      <c r="M789" s="1664">
        <v>32954</v>
      </c>
      <c r="N789" s="1665">
        <v>37207</v>
      </c>
      <c r="O789" s="1383" t="s">
        <v>3353</v>
      </c>
      <c r="P789" s="1665">
        <v>39220</v>
      </c>
      <c r="Q789" s="1383" t="s">
        <v>3329</v>
      </c>
      <c r="R789" s="1739">
        <f t="shared" si="131"/>
        <v>0</v>
      </c>
      <c r="S789" s="1662">
        <v>0</v>
      </c>
      <c r="T789" s="1662">
        <v>0</v>
      </c>
      <c r="U789" s="1662">
        <v>0</v>
      </c>
      <c r="V789" s="1739">
        <f t="shared" si="132"/>
        <v>0</v>
      </c>
      <c r="W789" s="1662">
        <v>0</v>
      </c>
      <c r="X789" s="1662">
        <v>0</v>
      </c>
      <c r="Y789" s="1662">
        <v>0</v>
      </c>
      <c r="Z789" s="1383" t="s">
        <v>2554</v>
      </c>
      <c r="AA789" s="1659">
        <v>2</v>
      </c>
      <c r="AB789" s="1597"/>
      <c r="AC789" s="1597"/>
      <c r="AD789" s="1597"/>
      <c r="AE789" s="1597"/>
      <c r="AF789" s="1598"/>
      <c r="AG789" s="1576" t="str">
        <f t="shared" si="133"/>
        <v/>
      </c>
      <c r="AH789" s="1576"/>
    </row>
    <row r="790" spans="2:34" ht="35.5" customHeight="1">
      <c r="B790" s="1660"/>
      <c r="C790" s="1169" t="s">
        <v>2120</v>
      </c>
      <c r="D790" s="1169" t="s">
        <v>3354</v>
      </c>
      <c r="E790" s="1699">
        <v>12</v>
      </c>
      <c r="F790" s="1739">
        <v>440</v>
      </c>
      <c r="G790" s="1739">
        <f t="shared" si="130"/>
        <v>440</v>
      </c>
      <c r="H790" s="1739">
        <v>0</v>
      </c>
      <c r="I790" s="1739">
        <v>440</v>
      </c>
      <c r="J790" s="1739">
        <v>0</v>
      </c>
      <c r="K790" s="1739"/>
      <c r="L790" s="1659"/>
      <c r="M790" s="1656">
        <v>32954</v>
      </c>
      <c r="N790" s="1665">
        <v>37207</v>
      </c>
      <c r="O790" s="1383" t="s">
        <v>3353</v>
      </c>
      <c r="P790" s="1665">
        <v>39220</v>
      </c>
      <c r="Q790" s="1383" t="s">
        <v>3329</v>
      </c>
      <c r="R790" s="1739">
        <f t="shared" si="131"/>
        <v>0</v>
      </c>
      <c r="S790" s="1739">
        <v>0</v>
      </c>
      <c r="T790" s="1739">
        <v>0</v>
      </c>
      <c r="U790" s="1739">
        <v>0</v>
      </c>
      <c r="V790" s="1739">
        <f t="shared" si="132"/>
        <v>0</v>
      </c>
      <c r="W790" s="1739">
        <v>0</v>
      </c>
      <c r="X790" s="1739">
        <v>0</v>
      </c>
      <c r="Y790" s="1739">
        <v>0</v>
      </c>
      <c r="Z790" s="1383" t="s">
        <v>2554</v>
      </c>
      <c r="AA790" s="1659">
        <v>2</v>
      </c>
      <c r="AB790" s="1597"/>
      <c r="AC790" s="1597"/>
      <c r="AD790" s="1597"/>
      <c r="AE790" s="1597"/>
      <c r="AF790" s="1598"/>
      <c r="AG790" s="1576" t="str">
        <f t="shared" si="133"/>
        <v/>
      </c>
      <c r="AH790" s="1576"/>
    </row>
    <row r="791" spans="2:34" ht="35.5" customHeight="1">
      <c r="B791" s="1660"/>
      <c r="C791" s="1583" t="s">
        <v>2862</v>
      </c>
      <c r="D791" s="1583" t="s">
        <v>3355</v>
      </c>
      <c r="E791" s="1661">
        <v>16</v>
      </c>
      <c r="F791" s="1662">
        <v>610</v>
      </c>
      <c r="G791" s="1739">
        <f t="shared" si="130"/>
        <v>610</v>
      </c>
      <c r="H791" s="1662">
        <v>0</v>
      </c>
      <c r="I791" s="1662">
        <v>200</v>
      </c>
      <c r="J791" s="1662">
        <v>410</v>
      </c>
      <c r="K791" s="1662"/>
      <c r="L791" s="1383"/>
      <c r="M791" s="1664">
        <v>35853</v>
      </c>
      <c r="N791" s="1665">
        <v>37225</v>
      </c>
      <c r="O791" s="1383" t="s">
        <v>3242</v>
      </c>
      <c r="P791" s="1665">
        <v>39220</v>
      </c>
      <c r="Q791" s="1383" t="s">
        <v>3329</v>
      </c>
      <c r="R791" s="1739">
        <f t="shared" si="131"/>
        <v>290</v>
      </c>
      <c r="S791" s="1662">
        <v>0</v>
      </c>
      <c r="T791" s="1662">
        <v>200</v>
      </c>
      <c r="U791" s="1662">
        <v>90</v>
      </c>
      <c r="V791" s="1739">
        <f t="shared" si="132"/>
        <v>0</v>
      </c>
      <c r="W791" s="1662">
        <v>0</v>
      </c>
      <c r="X791" s="1662">
        <v>0</v>
      </c>
      <c r="Y791" s="1662">
        <v>0</v>
      </c>
      <c r="Z791" s="1383" t="s">
        <v>2554</v>
      </c>
      <c r="AA791" s="1659">
        <v>2</v>
      </c>
      <c r="AB791" s="1597"/>
      <c r="AC791" s="1597"/>
      <c r="AD791" s="1597"/>
      <c r="AE791" s="1597"/>
      <c r="AF791" s="1598"/>
      <c r="AG791" s="1576" t="str">
        <f t="shared" si="133"/>
        <v/>
      </c>
      <c r="AH791" s="1576"/>
    </row>
    <row r="792" spans="2:34" ht="35.5" customHeight="1">
      <c r="B792" s="1243"/>
      <c r="C792" s="1652" t="s">
        <v>3009</v>
      </c>
      <c r="D792" s="1652" t="s">
        <v>3356</v>
      </c>
      <c r="E792" s="1653">
        <v>12</v>
      </c>
      <c r="F792" s="1654">
        <v>430</v>
      </c>
      <c r="G792" s="1739">
        <f t="shared" si="130"/>
        <v>430</v>
      </c>
      <c r="H792" s="1654">
        <v>0</v>
      </c>
      <c r="I792" s="1654">
        <v>430</v>
      </c>
      <c r="J792" s="1654">
        <v>0</v>
      </c>
      <c r="K792" s="1654"/>
      <c r="L792" s="1658"/>
      <c r="M792" s="1656">
        <v>36235</v>
      </c>
      <c r="N792" s="1657">
        <v>36235</v>
      </c>
      <c r="O792" s="1658" t="s">
        <v>3357</v>
      </c>
      <c r="P792" s="1665">
        <v>39220</v>
      </c>
      <c r="Q792" s="1383" t="s">
        <v>3329</v>
      </c>
      <c r="R792" s="1739">
        <f t="shared" si="131"/>
        <v>430</v>
      </c>
      <c r="S792" s="1654">
        <v>0</v>
      </c>
      <c r="T792" s="1654">
        <v>430</v>
      </c>
      <c r="U792" s="1654">
        <v>0</v>
      </c>
      <c r="V792" s="1739">
        <f t="shared" si="132"/>
        <v>0</v>
      </c>
      <c r="W792" s="1654">
        <v>0</v>
      </c>
      <c r="X792" s="1654">
        <v>0</v>
      </c>
      <c r="Y792" s="1654">
        <v>0</v>
      </c>
      <c r="Z792" s="1383" t="s">
        <v>2554</v>
      </c>
      <c r="AA792" s="1659">
        <v>2</v>
      </c>
      <c r="AB792" s="1597"/>
      <c r="AC792" s="1597"/>
      <c r="AD792" s="1597"/>
      <c r="AE792" s="1597"/>
      <c r="AF792" s="1598"/>
      <c r="AG792" s="1576">
        <f t="shared" si="133"/>
        <v>0</v>
      </c>
      <c r="AH792" s="1576"/>
    </row>
    <row r="793" spans="2:34" ht="35.5" customHeight="1">
      <c r="B793" s="1243"/>
      <c r="C793" s="1583" t="s">
        <v>3359</v>
      </c>
      <c r="D793" s="1583" t="s">
        <v>3360</v>
      </c>
      <c r="E793" s="1661">
        <v>16</v>
      </c>
      <c r="F793" s="1662">
        <v>190</v>
      </c>
      <c r="G793" s="1739">
        <f>SUM(H793:J793)</f>
        <v>190</v>
      </c>
      <c r="H793" s="1662">
        <v>190</v>
      </c>
      <c r="I793" s="1662">
        <v>0</v>
      </c>
      <c r="J793" s="1662">
        <v>0</v>
      </c>
      <c r="K793" s="1662">
        <v>2500</v>
      </c>
      <c r="L793" s="1383" t="s">
        <v>3361</v>
      </c>
      <c r="M793" s="1664">
        <v>44585</v>
      </c>
      <c r="N793" s="1665">
        <v>44585</v>
      </c>
      <c r="O793" s="1383" t="s">
        <v>3362</v>
      </c>
      <c r="P793" s="1665"/>
      <c r="Q793" s="1383"/>
      <c r="R793" s="1739">
        <f>SUM(S793:U793)</f>
        <v>190</v>
      </c>
      <c r="S793" s="1662">
        <v>190</v>
      </c>
      <c r="T793" s="1662">
        <v>0</v>
      </c>
      <c r="U793" s="1662">
        <v>0</v>
      </c>
      <c r="V793" s="1739">
        <f>SUM(W793:Y793)</f>
        <v>0</v>
      </c>
      <c r="W793" s="1662">
        <v>0</v>
      </c>
      <c r="X793" s="1662">
        <v>0</v>
      </c>
      <c r="Y793" s="1662">
        <v>0</v>
      </c>
      <c r="Z793" s="1383" t="s">
        <v>2554</v>
      </c>
      <c r="AA793" s="1701">
        <v>2</v>
      </c>
      <c r="AB793" s="1597"/>
      <c r="AC793" s="1597"/>
      <c r="AD793" s="1597"/>
      <c r="AE793" s="1597"/>
      <c r="AF793" s="1598"/>
      <c r="AG793" s="1576">
        <f t="shared" si="133"/>
        <v>0</v>
      </c>
      <c r="AH793" s="1576"/>
    </row>
    <row r="794" spans="2:34" ht="35.5" customHeight="1">
      <c r="B794" s="1243"/>
      <c r="C794" s="1583" t="s">
        <v>3030</v>
      </c>
      <c r="D794" s="1583" t="s">
        <v>3363</v>
      </c>
      <c r="E794" s="1661">
        <v>9</v>
      </c>
      <c r="F794" s="1662">
        <v>630</v>
      </c>
      <c r="G794" s="1857">
        <f t="shared" si="130"/>
        <v>630</v>
      </c>
      <c r="H794" s="1662">
        <v>0</v>
      </c>
      <c r="I794" s="1662">
        <v>630</v>
      </c>
      <c r="J794" s="1662">
        <v>0</v>
      </c>
      <c r="K794" s="1662"/>
      <c r="L794" s="1383"/>
      <c r="M794" s="1664">
        <v>33232</v>
      </c>
      <c r="N794" s="1665">
        <v>33232</v>
      </c>
      <c r="O794" s="1383" t="s">
        <v>3364</v>
      </c>
      <c r="P794" s="1665">
        <v>39220</v>
      </c>
      <c r="Q794" s="1383" t="s">
        <v>3329</v>
      </c>
      <c r="R794" s="1857">
        <f t="shared" si="131"/>
        <v>630</v>
      </c>
      <c r="S794" s="1662">
        <v>0</v>
      </c>
      <c r="T794" s="1662">
        <v>630</v>
      </c>
      <c r="U794" s="1662">
        <v>0</v>
      </c>
      <c r="V794" s="1857">
        <f t="shared" si="132"/>
        <v>0</v>
      </c>
      <c r="W794" s="1662">
        <v>0</v>
      </c>
      <c r="X794" s="1662">
        <v>0</v>
      </c>
      <c r="Y794" s="1662">
        <v>0</v>
      </c>
      <c r="Z794" s="1383" t="s">
        <v>2554</v>
      </c>
      <c r="AA794" s="1701" t="s">
        <v>1883</v>
      </c>
      <c r="AB794" s="1597"/>
      <c r="AC794" s="1597"/>
      <c r="AD794" s="1597"/>
      <c r="AE794" s="1597"/>
      <c r="AF794" s="1598"/>
      <c r="AG794" s="1576">
        <f t="shared" si="133"/>
        <v>0</v>
      </c>
      <c r="AH794" s="1576"/>
    </row>
    <row r="795" spans="2:34" ht="35.5" customHeight="1">
      <c r="B795" s="1243"/>
      <c r="C795" s="1652" t="s">
        <v>3365</v>
      </c>
      <c r="D795" s="1652" t="s">
        <v>3366</v>
      </c>
      <c r="E795" s="1653">
        <v>10</v>
      </c>
      <c r="F795" s="1654">
        <v>300</v>
      </c>
      <c r="G795" s="1739">
        <f t="shared" si="130"/>
        <v>300</v>
      </c>
      <c r="H795" s="1654">
        <v>300</v>
      </c>
      <c r="I795" s="1654">
        <v>0</v>
      </c>
      <c r="J795" s="1654">
        <v>0</v>
      </c>
      <c r="K795" s="1654"/>
      <c r="L795" s="1658"/>
      <c r="M795" s="1656">
        <v>31260</v>
      </c>
      <c r="N795" s="1657">
        <v>40889</v>
      </c>
      <c r="O795" s="1658" t="s">
        <v>3367</v>
      </c>
      <c r="P795" s="1657">
        <v>39220</v>
      </c>
      <c r="Q795" s="1658" t="s">
        <v>3329</v>
      </c>
      <c r="R795" s="1739">
        <f t="shared" si="131"/>
        <v>300</v>
      </c>
      <c r="S795" s="1654">
        <v>300</v>
      </c>
      <c r="T795" s="1654">
        <v>0</v>
      </c>
      <c r="U795" s="1654">
        <v>0</v>
      </c>
      <c r="V795" s="1739">
        <f t="shared" si="132"/>
        <v>0</v>
      </c>
      <c r="W795" s="1654">
        <v>0</v>
      </c>
      <c r="X795" s="1654">
        <v>0</v>
      </c>
      <c r="Y795" s="1654">
        <v>0</v>
      </c>
      <c r="Z795" s="1658" t="s">
        <v>2554</v>
      </c>
      <c r="AA795" s="1659" t="s">
        <v>1883</v>
      </c>
      <c r="AB795" s="1597"/>
      <c r="AC795" s="1597"/>
      <c r="AD795" s="1597"/>
      <c r="AE795" s="1597"/>
      <c r="AF795" s="1598"/>
      <c r="AG795" s="1576">
        <f t="shared" si="133"/>
        <v>0</v>
      </c>
      <c r="AH795" s="1576"/>
    </row>
    <row r="796" spans="2:34" ht="35.5" customHeight="1" thickBot="1">
      <c r="B796" s="1660"/>
      <c r="C796" s="1660" t="s">
        <v>3368</v>
      </c>
      <c r="D796" s="1660" t="s">
        <v>3369</v>
      </c>
      <c r="E796" s="1741">
        <v>4</v>
      </c>
      <c r="F796" s="1669">
        <v>90</v>
      </c>
      <c r="G796" s="1739">
        <f>SUM(H796:J796)</f>
        <v>90</v>
      </c>
      <c r="H796" s="1669">
        <v>90</v>
      </c>
      <c r="I796" s="1669">
        <v>0</v>
      </c>
      <c r="J796" s="1669">
        <v>0</v>
      </c>
      <c r="K796" s="1669"/>
      <c r="L796" s="1744"/>
      <c r="M796" s="1742">
        <v>44585</v>
      </c>
      <c r="N796" s="1671">
        <v>44585</v>
      </c>
      <c r="O796" s="1744" t="s">
        <v>3362</v>
      </c>
      <c r="P796" s="1671"/>
      <c r="Q796" s="1744"/>
      <c r="R796" s="1739">
        <f>SUM(S796:U796)</f>
        <v>20</v>
      </c>
      <c r="S796" s="1669">
        <v>20</v>
      </c>
      <c r="T796" s="1669">
        <v>0</v>
      </c>
      <c r="U796" s="1669">
        <v>0</v>
      </c>
      <c r="V796" s="1739">
        <f>SUM(W796:Y796)</f>
        <v>0</v>
      </c>
      <c r="W796" s="1669">
        <v>0</v>
      </c>
      <c r="X796" s="1669">
        <v>0</v>
      </c>
      <c r="Y796" s="1669">
        <v>0</v>
      </c>
      <c r="Z796" s="1744" t="s">
        <v>2554</v>
      </c>
      <c r="AA796" s="1779" t="s">
        <v>1883</v>
      </c>
      <c r="AB796" s="1597"/>
      <c r="AC796" s="1597"/>
      <c r="AD796" s="1597"/>
      <c r="AE796" s="1597"/>
      <c r="AF796" s="1598"/>
      <c r="AG796" s="1576" t="str">
        <f t="shared" si="133"/>
        <v/>
      </c>
      <c r="AH796" s="1576"/>
    </row>
    <row r="797" spans="2:34" ht="35.5" customHeight="1" thickTop="1" thickBot="1">
      <c r="B797" s="1746" t="s">
        <v>1208</v>
      </c>
      <c r="C797" s="1174"/>
      <c r="D797" s="1174">
        <f>COUNTA(D774:D796)</f>
        <v>23</v>
      </c>
      <c r="E797" s="1747"/>
      <c r="F797" s="1748"/>
      <c r="G797" s="1748">
        <f>SUM(G774:G796)</f>
        <v>39200</v>
      </c>
      <c r="H797" s="1748">
        <f>SUM(H774:H796)</f>
        <v>8210</v>
      </c>
      <c r="I797" s="1748">
        <f>SUM(I774:I796)</f>
        <v>16850</v>
      </c>
      <c r="J797" s="1748">
        <f>SUM(J774:J796)</f>
        <v>14140</v>
      </c>
      <c r="K797" s="1748">
        <f>SUM(K774:K796)</f>
        <v>7900</v>
      </c>
      <c r="L797" s="1751"/>
      <c r="M797" s="1223"/>
      <c r="N797" s="1750"/>
      <c r="O797" s="1751"/>
      <c r="P797" s="1751"/>
      <c r="Q797" s="1223"/>
      <c r="R797" s="1748">
        <f>SUM(R774:R796)</f>
        <v>26570</v>
      </c>
      <c r="S797" s="1748">
        <f t="shared" ref="S797:Y797" si="134">SUM(S774:S796)</f>
        <v>7660</v>
      </c>
      <c r="T797" s="1748">
        <f t="shared" si="134"/>
        <v>9930</v>
      </c>
      <c r="U797" s="1748">
        <f>SUM(U774:U796)</f>
        <v>8980</v>
      </c>
      <c r="V797" s="1748">
        <f>SUM(V774:V796)</f>
        <v>990</v>
      </c>
      <c r="W797" s="1748">
        <f t="shared" si="134"/>
        <v>140</v>
      </c>
      <c r="X797" s="1748">
        <f t="shared" si="134"/>
        <v>420</v>
      </c>
      <c r="Y797" s="1748">
        <f t="shared" si="134"/>
        <v>430</v>
      </c>
      <c r="Z797" s="1223"/>
      <c r="AA797" s="1622"/>
      <c r="AB797" s="1597"/>
      <c r="AC797" s="1597"/>
      <c r="AD797" s="1597"/>
      <c r="AE797" s="1597"/>
      <c r="AF797" s="1598"/>
      <c r="AG797" s="1576" t="str">
        <f t="shared" si="133"/>
        <v/>
      </c>
      <c r="AH797" s="1576"/>
    </row>
    <row r="798" spans="2:34" ht="35.5" customHeight="1" thickTop="1" thickBot="1">
      <c r="B798" s="1617" t="s">
        <v>263</v>
      </c>
      <c r="C798" s="1618" t="s">
        <v>3370</v>
      </c>
      <c r="D798" s="1771">
        <f>SUM(D797,D773)</f>
        <v>83</v>
      </c>
      <c r="E798" s="1225"/>
      <c r="F798" s="1619"/>
      <c r="G798" s="1619">
        <f>SUM(G797,G773)</f>
        <v>185735</v>
      </c>
      <c r="H798" s="1619">
        <f>SUM(H797,H773)</f>
        <v>41265</v>
      </c>
      <c r="I798" s="1619">
        <f>SUM(I797,I773)</f>
        <v>71560</v>
      </c>
      <c r="J798" s="1619">
        <f>SUM(J797,J773)</f>
        <v>72910</v>
      </c>
      <c r="K798" s="1619">
        <f>SUM(K797,K773)</f>
        <v>21200</v>
      </c>
      <c r="L798" s="1650"/>
      <c r="M798" s="1676"/>
      <c r="N798" s="1621"/>
      <c r="O798" s="1650"/>
      <c r="P798" s="1650"/>
      <c r="Q798" s="1650"/>
      <c r="R798" s="1619">
        <f>SUM(R797,R773)</f>
        <v>94495</v>
      </c>
      <c r="S798" s="1619">
        <f t="shared" ref="S798:Y798" si="135">SUM(S797,S773)</f>
        <v>33145</v>
      </c>
      <c r="T798" s="1619">
        <f t="shared" si="135"/>
        <v>31090</v>
      </c>
      <c r="U798" s="1619">
        <f>SUM(U797,U773)</f>
        <v>30260</v>
      </c>
      <c r="V798" s="1619">
        <f>SUM(V797,V773)</f>
        <v>33910</v>
      </c>
      <c r="W798" s="1619">
        <f t="shared" si="135"/>
        <v>5700</v>
      </c>
      <c r="X798" s="1619">
        <f t="shared" si="135"/>
        <v>15220</v>
      </c>
      <c r="Y798" s="1619">
        <f t="shared" si="135"/>
        <v>12990</v>
      </c>
      <c r="Z798" s="1650"/>
      <c r="AA798" s="1622"/>
      <c r="AB798" s="1597"/>
      <c r="AC798" s="1597"/>
      <c r="AD798" s="1597"/>
      <c r="AE798" s="1597"/>
      <c r="AF798" s="1598"/>
      <c r="AG798" s="1576" t="str">
        <f t="shared" si="133"/>
        <v/>
      </c>
      <c r="AH798" s="1576"/>
    </row>
    <row r="799" spans="2:34" ht="35.5" customHeight="1" thickTop="1">
      <c r="B799" s="1680"/>
      <c r="C799" s="1680"/>
      <c r="D799" s="1546"/>
      <c r="E799" s="1858"/>
      <c r="F799" s="1858"/>
      <c r="G799" s="1858"/>
      <c r="H799" s="1858"/>
      <c r="I799" s="1858"/>
      <c r="J799" s="1858"/>
      <c r="K799" s="1858"/>
      <c r="L799" s="1768"/>
      <c r="M799" s="1768"/>
      <c r="N799" s="1859"/>
      <c r="O799" s="1768"/>
      <c r="P799" s="1768"/>
      <c r="Q799" s="1768"/>
      <c r="R799" s="1858"/>
      <c r="S799" s="1858"/>
      <c r="T799" s="1858"/>
      <c r="U799" s="1858"/>
      <c r="V799" s="1858"/>
      <c r="W799" s="1858"/>
      <c r="X799" s="1858"/>
      <c r="Y799" s="1858"/>
      <c r="Z799" s="1768"/>
      <c r="AA799" s="1768"/>
      <c r="AB799" s="1597"/>
      <c r="AC799" s="1597"/>
      <c r="AD799" s="1597"/>
      <c r="AE799" s="1597"/>
      <c r="AF799" s="1598"/>
      <c r="AH799" s="1576"/>
    </row>
    <row r="800" spans="2:34" s="1861" customFormat="1" ht="35.5" customHeight="1">
      <c r="B800" s="1744" t="s">
        <v>330</v>
      </c>
      <c r="C800" s="1583" t="s">
        <v>2482</v>
      </c>
      <c r="D800" s="1583" t="s">
        <v>2260</v>
      </c>
      <c r="E800" s="1661">
        <v>40</v>
      </c>
      <c r="F800" s="1662">
        <v>6570</v>
      </c>
      <c r="G800" s="1662">
        <f>SUM(H800:J800)</f>
        <v>6570</v>
      </c>
      <c r="H800" s="1662">
        <v>1250</v>
      </c>
      <c r="I800" s="1662">
        <v>660</v>
      </c>
      <c r="J800" s="1662">
        <v>4660</v>
      </c>
      <c r="K800" s="1662"/>
      <c r="L800" s="1383"/>
      <c r="M800" s="1656">
        <v>27117</v>
      </c>
      <c r="N800" s="1656">
        <v>45016</v>
      </c>
      <c r="O800" s="1383" t="s">
        <v>3371</v>
      </c>
      <c r="P800" s="1665">
        <v>27254</v>
      </c>
      <c r="Q800" s="1383" t="s">
        <v>3372</v>
      </c>
      <c r="R800" s="1662">
        <f>SUM(S800:U800)</f>
        <v>6140</v>
      </c>
      <c r="S800" s="1662">
        <v>1250</v>
      </c>
      <c r="T800" s="1662">
        <v>660</v>
      </c>
      <c r="U800" s="1662">
        <v>4230</v>
      </c>
      <c r="V800" s="1662">
        <f>SUM(W800:Y800)</f>
        <v>430</v>
      </c>
      <c r="W800" s="1662">
        <v>0</v>
      </c>
      <c r="X800" s="1662">
        <v>0</v>
      </c>
      <c r="Y800" s="1662">
        <v>430</v>
      </c>
      <c r="Z800" s="1383" t="s">
        <v>1761</v>
      </c>
      <c r="AA800" s="1701">
        <v>4</v>
      </c>
      <c r="AB800" s="1597"/>
      <c r="AC800" s="1597"/>
      <c r="AD800" s="1597"/>
      <c r="AE800" s="1597"/>
      <c r="AF800" s="1598"/>
      <c r="AG800" s="1576" t="str">
        <f t="shared" si="133"/>
        <v/>
      </c>
      <c r="AH800" s="1860"/>
    </row>
    <row r="801" spans="2:35" ht="35.5" customHeight="1">
      <c r="B801" s="1660"/>
      <c r="C801" s="1583" t="s">
        <v>1810</v>
      </c>
      <c r="D801" s="1583" t="s">
        <v>3373</v>
      </c>
      <c r="E801" s="1661">
        <v>16</v>
      </c>
      <c r="F801" s="1662">
        <v>2220</v>
      </c>
      <c r="G801" s="1662">
        <f>SUM(H801:J801)</f>
        <v>2220</v>
      </c>
      <c r="H801" s="1662">
        <v>1810</v>
      </c>
      <c r="I801" s="1662">
        <v>410</v>
      </c>
      <c r="J801" s="1662">
        <v>0</v>
      </c>
      <c r="K801" s="1662">
        <v>3000</v>
      </c>
      <c r="L801" s="1383" t="s">
        <v>3374</v>
      </c>
      <c r="M801" s="1664">
        <v>23546</v>
      </c>
      <c r="N801" s="1664">
        <v>40592</v>
      </c>
      <c r="O801" s="1383" t="s">
        <v>3375</v>
      </c>
      <c r="P801" s="1665">
        <v>27254</v>
      </c>
      <c r="Q801" s="1383" t="s">
        <v>3372</v>
      </c>
      <c r="R801" s="1662">
        <f>SUM(S801:U801)</f>
        <v>2220</v>
      </c>
      <c r="S801" s="1662">
        <v>1810</v>
      </c>
      <c r="T801" s="1662">
        <v>410</v>
      </c>
      <c r="U801" s="1662">
        <v>0</v>
      </c>
      <c r="V801" s="1662">
        <f>SUM(W801:Y801)</f>
        <v>0</v>
      </c>
      <c r="W801" s="1662">
        <v>0</v>
      </c>
      <c r="X801" s="1662">
        <v>0</v>
      </c>
      <c r="Y801" s="1662">
        <v>0</v>
      </c>
      <c r="Z801" s="1383" t="s">
        <v>1757</v>
      </c>
      <c r="AA801" s="1659">
        <v>2</v>
      </c>
      <c r="AB801" s="1597"/>
      <c r="AC801" s="1597"/>
      <c r="AD801" s="1597"/>
      <c r="AE801" s="1597"/>
      <c r="AF801" s="1598"/>
      <c r="AG801" s="1576">
        <f t="shared" si="133"/>
        <v>0</v>
      </c>
      <c r="AH801" s="1576"/>
    </row>
    <row r="802" spans="2:35" ht="35.5" customHeight="1">
      <c r="B802" s="1660"/>
      <c r="C802" s="1583" t="s">
        <v>1813</v>
      </c>
      <c r="D802" s="1586" t="s">
        <v>3376</v>
      </c>
      <c r="E802" s="1661">
        <v>25</v>
      </c>
      <c r="F802" s="1662">
        <v>14100</v>
      </c>
      <c r="G802" s="1662">
        <f>SUM(H802:J802)</f>
        <v>6730</v>
      </c>
      <c r="H802" s="1662">
        <v>1610</v>
      </c>
      <c r="I802" s="1662">
        <v>2860</v>
      </c>
      <c r="J802" s="1662">
        <v>2260</v>
      </c>
      <c r="K802" s="1662"/>
      <c r="L802" s="1383"/>
      <c r="M802" s="1664">
        <v>23546</v>
      </c>
      <c r="N802" s="1664">
        <v>44638</v>
      </c>
      <c r="O802" s="1383" t="s">
        <v>3377</v>
      </c>
      <c r="P802" s="1665">
        <v>34789</v>
      </c>
      <c r="Q802" s="1383" t="s">
        <v>3378</v>
      </c>
      <c r="R802" s="1662">
        <f>SUM(S802:U802)</f>
        <v>1090</v>
      </c>
      <c r="S802" s="1662">
        <v>0</v>
      </c>
      <c r="T802" s="1662">
        <v>940</v>
      </c>
      <c r="U802" s="1662">
        <v>150</v>
      </c>
      <c r="V802" s="1662">
        <f>SUM(W802:Y802)</f>
        <v>3410</v>
      </c>
      <c r="W802" s="1662">
        <v>1610</v>
      </c>
      <c r="X802" s="1662">
        <v>1100</v>
      </c>
      <c r="Y802" s="1662">
        <v>700</v>
      </c>
      <c r="Z802" s="1383" t="s">
        <v>1791</v>
      </c>
      <c r="AA802" s="1659">
        <v>4</v>
      </c>
      <c r="AB802" s="1597"/>
      <c r="AC802" s="1597"/>
      <c r="AD802" s="1597"/>
      <c r="AE802" s="1597"/>
      <c r="AF802" s="1598"/>
      <c r="AG802" s="1576" t="str">
        <f t="shared" si="133"/>
        <v/>
      </c>
      <c r="AH802" s="1576"/>
    </row>
    <row r="803" spans="2:35" ht="35.5" customHeight="1">
      <c r="B803" s="1660"/>
      <c r="C803" s="1583" t="s">
        <v>3379</v>
      </c>
      <c r="D803" s="1583" t="s">
        <v>3380</v>
      </c>
      <c r="E803" s="1661">
        <v>16</v>
      </c>
      <c r="F803" s="1662">
        <v>6030</v>
      </c>
      <c r="G803" s="1662">
        <f>SUM(H803:J803)</f>
        <v>6030</v>
      </c>
      <c r="H803" s="1662">
        <v>1720</v>
      </c>
      <c r="I803" s="1662">
        <v>3440</v>
      </c>
      <c r="J803" s="1662">
        <v>870</v>
      </c>
      <c r="K803" s="1662"/>
      <c r="L803" s="1383"/>
      <c r="M803" s="1664">
        <v>19767</v>
      </c>
      <c r="N803" s="1664">
        <v>40592</v>
      </c>
      <c r="O803" s="1383" t="s">
        <v>3381</v>
      </c>
      <c r="P803" s="1665">
        <v>27254</v>
      </c>
      <c r="Q803" s="1383" t="s">
        <v>3372</v>
      </c>
      <c r="R803" s="1662">
        <f>SUM(S803:U803)</f>
        <v>4810</v>
      </c>
      <c r="S803" s="1662">
        <v>1720</v>
      </c>
      <c r="T803" s="1662">
        <v>3090</v>
      </c>
      <c r="U803" s="1662">
        <v>0</v>
      </c>
      <c r="V803" s="1662">
        <f>SUM(W803:Y803)</f>
        <v>1220</v>
      </c>
      <c r="W803" s="1662">
        <v>0</v>
      </c>
      <c r="X803" s="1662">
        <v>350</v>
      </c>
      <c r="Y803" s="1662">
        <v>870</v>
      </c>
      <c r="Z803" s="1383" t="s">
        <v>1791</v>
      </c>
      <c r="AA803" s="1659">
        <v>2</v>
      </c>
      <c r="AB803" s="1597"/>
      <c r="AC803" s="1597"/>
      <c r="AD803" s="1597"/>
      <c r="AE803" s="1597"/>
      <c r="AF803" s="1598"/>
      <c r="AG803" s="1576" t="str">
        <f t="shared" si="133"/>
        <v/>
      </c>
      <c r="AH803" s="1576"/>
    </row>
    <row r="804" spans="2:35" ht="35.5" customHeight="1">
      <c r="B804" s="1660"/>
      <c r="C804" s="1583" t="s">
        <v>1816</v>
      </c>
      <c r="D804" s="1583" t="s">
        <v>3382</v>
      </c>
      <c r="E804" s="1661">
        <v>16</v>
      </c>
      <c r="F804" s="1662">
        <v>3580</v>
      </c>
      <c r="G804" s="1662">
        <f t="shared" ref="G804:G863" si="136">SUM(H804:J804)</f>
        <v>3580</v>
      </c>
      <c r="H804" s="1662">
        <v>1500</v>
      </c>
      <c r="I804" s="1662">
        <v>860</v>
      </c>
      <c r="J804" s="1662">
        <v>1220</v>
      </c>
      <c r="K804" s="1662"/>
      <c r="L804" s="1383"/>
      <c r="M804" s="1664">
        <v>19767</v>
      </c>
      <c r="N804" s="1664">
        <v>37544</v>
      </c>
      <c r="O804" s="1383" t="s">
        <v>3383</v>
      </c>
      <c r="P804" s="1665">
        <v>37544</v>
      </c>
      <c r="Q804" s="1383" t="s">
        <v>3383</v>
      </c>
      <c r="R804" s="1662">
        <f t="shared" ref="R804:R863" si="137">SUM(S804:U804)</f>
        <v>1200</v>
      </c>
      <c r="S804" s="1662">
        <v>0</v>
      </c>
      <c r="T804" s="1662">
        <v>540</v>
      </c>
      <c r="U804" s="1662">
        <v>660</v>
      </c>
      <c r="V804" s="1662">
        <f t="shared" ref="V804:V863" si="138">SUM(W804:Y804)</f>
        <v>2380</v>
      </c>
      <c r="W804" s="1662">
        <v>1500</v>
      </c>
      <c r="X804" s="1662">
        <v>320</v>
      </c>
      <c r="Y804" s="1662">
        <v>560</v>
      </c>
      <c r="Z804" s="1383" t="s">
        <v>1791</v>
      </c>
      <c r="AA804" s="1659">
        <v>2</v>
      </c>
      <c r="AB804" s="1597"/>
      <c r="AC804" s="1597"/>
      <c r="AD804" s="1597"/>
      <c r="AE804" s="1597"/>
      <c r="AF804" s="1598"/>
      <c r="AG804" s="1576" t="str">
        <f t="shared" si="133"/>
        <v/>
      </c>
      <c r="AH804" s="1576"/>
    </row>
    <row r="805" spans="2:35" ht="35.25" customHeight="1">
      <c r="B805" s="1660"/>
      <c r="C805" s="1583" t="s">
        <v>3384</v>
      </c>
      <c r="D805" s="1583" t="s">
        <v>3385</v>
      </c>
      <c r="E805" s="1661">
        <v>16</v>
      </c>
      <c r="F805" s="1662">
        <v>3210</v>
      </c>
      <c r="G805" s="1662">
        <f t="shared" si="136"/>
        <v>3210</v>
      </c>
      <c r="H805" s="1662">
        <v>1150</v>
      </c>
      <c r="I805" s="1662">
        <v>800</v>
      </c>
      <c r="J805" s="1662">
        <v>1260</v>
      </c>
      <c r="K805" s="1662"/>
      <c r="L805" s="1383"/>
      <c r="M805" s="1664">
        <v>23546</v>
      </c>
      <c r="N805" s="1664">
        <v>45730</v>
      </c>
      <c r="O805" s="1383" t="s">
        <v>3386</v>
      </c>
      <c r="P805" s="1665">
        <v>27254</v>
      </c>
      <c r="Q805" s="1383" t="s">
        <v>3372</v>
      </c>
      <c r="R805" s="1662">
        <f t="shared" si="137"/>
        <v>2110</v>
      </c>
      <c r="S805" s="1662">
        <v>1150</v>
      </c>
      <c r="T805" s="1662">
        <v>800</v>
      </c>
      <c r="U805" s="1662">
        <v>160</v>
      </c>
      <c r="V805" s="1662">
        <f t="shared" si="138"/>
        <v>0</v>
      </c>
      <c r="W805" s="1662">
        <v>0</v>
      </c>
      <c r="X805" s="1662">
        <v>0</v>
      </c>
      <c r="Y805" s="1662">
        <v>0</v>
      </c>
      <c r="Z805" s="1383" t="s">
        <v>1757</v>
      </c>
      <c r="AA805" s="1659">
        <v>2</v>
      </c>
      <c r="AB805" s="1597"/>
      <c r="AC805" s="1597"/>
      <c r="AD805" s="1597"/>
      <c r="AE805" s="1597"/>
      <c r="AF805" s="1598"/>
      <c r="AG805" s="1576" t="str">
        <f t="shared" si="133"/>
        <v/>
      </c>
      <c r="AH805" s="1576"/>
    </row>
    <row r="806" spans="2:35" ht="35.5" customHeight="1">
      <c r="B806" s="1660"/>
      <c r="C806" s="1583" t="s">
        <v>3235</v>
      </c>
      <c r="D806" s="1583" t="s">
        <v>3387</v>
      </c>
      <c r="E806" s="1661">
        <v>16</v>
      </c>
      <c r="F806" s="1662">
        <v>850</v>
      </c>
      <c r="G806" s="1662">
        <f t="shared" si="136"/>
        <v>850</v>
      </c>
      <c r="H806" s="1662">
        <v>850</v>
      </c>
      <c r="I806" s="1662">
        <v>0</v>
      </c>
      <c r="J806" s="1662">
        <v>0</v>
      </c>
      <c r="K806" s="1662"/>
      <c r="L806" s="1383"/>
      <c r="M806" s="1664">
        <v>19767</v>
      </c>
      <c r="N806" s="1664">
        <v>37544</v>
      </c>
      <c r="O806" s="1383" t="s">
        <v>3383</v>
      </c>
      <c r="P806" s="1665">
        <v>37544</v>
      </c>
      <c r="Q806" s="1383" t="s">
        <v>3383</v>
      </c>
      <c r="R806" s="1662">
        <f t="shared" si="137"/>
        <v>850</v>
      </c>
      <c r="S806" s="1662">
        <v>850</v>
      </c>
      <c r="T806" s="1662">
        <v>0</v>
      </c>
      <c r="U806" s="1662">
        <v>0</v>
      </c>
      <c r="V806" s="1662">
        <f t="shared" si="138"/>
        <v>0</v>
      </c>
      <c r="W806" s="1662">
        <v>0</v>
      </c>
      <c r="X806" s="1662">
        <v>0</v>
      </c>
      <c r="Y806" s="1662">
        <v>0</v>
      </c>
      <c r="Z806" s="1383" t="s">
        <v>1791</v>
      </c>
      <c r="AA806" s="1659">
        <v>2</v>
      </c>
      <c r="AB806" s="1597"/>
      <c r="AC806" s="1597"/>
      <c r="AD806" s="1597"/>
      <c r="AE806" s="1597"/>
      <c r="AF806" s="1598"/>
      <c r="AG806" s="1576">
        <f t="shared" si="133"/>
        <v>0</v>
      </c>
      <c r="AH806" s="1576"/>
    </row>
    <row r="807" spans="2:35" ht="35.5" customHeight="1">
      <c r="B807" s="1660"/>
      <c r="C807" s="1583" t="s">
        <v>1824</v>
      </c>
      <c r="D807" s="1583" t="s">
        <v>3388</v>
      </c>
      <c r="E807" s="1661">
        <v>11</v>
      </c>
      <c r="F807" s="1662">
        <v>1240</v>
      </c>
      <c r="G807" s="1662">
        <f t="shared" si="136"/>
        <v>1240</v>
      </c>
      <c r="H807" s="1662">
        <v>480</v>
      </c>
      <c r="I807" s="1662">
        <v>520</v>
      </c>
      <c r="J807" s="1662">
        <v>240</v>
      </c>
      <c r="K807" s="1662"/>
      <c r="L807" s="1383"/>
      <c r="M807" s="1664">
        <v>19767</v>
      </c>
      <c r="N807" s="1664">
        <v>39136</v>
      </c>
      <c r="O807" s="1383" t="s">
        <v>3389</v>
      </c>
      <c r="P807" s="1665">
        <v>27254</v>
      </c>
      <c r="Q807" s="1383" t="s">
        <v>3372</v>
      </c>
      <c r="R807" s="1662">
        <f t="shared" si="137"/>
        <v>1190</v>
      </c>
      <c r="S807" s="1662">
        <v>430</v>
      </c>
      <c r="T807" s="1662">
        <v>520</v>
      </c>
      <c r="U807" s="1662">
        <v>240</v>
      </c>
      <c r="V807" s="1662">
        <f t="shared" si="138"/>
        <v>50</v>
      </c>
      <c r="W807" s="1662">
        <v>50</v>
      </c>
      <c r="X807" s="1662">
        <v>0</v>
      </c>
      <c r="Y807" s="1662">
        <v>0</v>
      </c>
      <c r="Z807" s="1383" t="s">
        <v>1791</v>
      </c>
      <c r="AA807" s="1659">
        <v>2</v>
      </c>
      <c r="AB807" s="1597"/>
      <c r="AC807" s="1597"/>
      <c r="AD807" s="1597"/>
      <c r="AE807" s="1597"/>
      <c r="AF807" s="1598"/>
      <c r="AG807" s="1576" t="str">
        <f t="shared" si="133"/>
        <v/>
      </c>
      <c r="AH807" s="1576"/>
      <c r="AI807" s="1862"/>
    </row>
    <row r="808" spans="2:35" ht="35.5" customHeight="1">
      <c r="B808" s="1660"/>
      <c r="C808" s="1583" t="s">
        <v>2275</v>
      </c>
      <c r="D808" s="1583" t="s">
        <v>3390</v>
      </c>
      <c r="E808" s="1661">
        <v>16</v>
      </c>
      <c r="F808" s="1662">
        <v>430</v>
      </c>
      <c r="G808" s="1662">
        <f t="shared" si="136"/>
        <v>430</v>
      </c>
      <c r="H808" s="1662">
        <v>430</v>
      </c>
      <c r="I808" s="1662">
        <v>0</v>
      </c>
      <c r="J808" s="1662">
        <v>0</v>
      </c>
      <c r="K808" s="1662"/>
      <c r="L808" s="1383"/>
      <c r="M808" s="1664">
        <v>19767</v>
      </c>
      <c r="N808" s="1664">
        <v>37544</v>
      </c>
      <c r="O808" s="1383" t="s">
        <v>3383</v>
      </c>
      <c r="P808" s="1665">
        <v>37544</v>
      </c>
      <c r="Q808" s="1383" t="s">
        <v>3383</v>
      </c>
      <c r="R808" s="1662">
        <f t="shared" si="137"/>
        <v>430</v>
      </c>
      <c r="S808" s="1662">
        <v>430</v>
      </c>
      <c r="T808" s="1662">
        <v>0</v>
      </c>
      <c r="U808" s="1662">
        <v>0</v>
      </c>
      <c r="V808" s="1662">
        <f t="shared" si="138"/>
        <v>0</v>
      </c>
      <c r="W808" s="1662">
        <v>0</v>
      </c>
      <c r="X808" s="1662">
        <v>0</v>
      </c>
      <c r="Y808" s="1662">
        <v>0</v>
      </c>
      <c r="Z808" s="1383" t="s">
        <v>2280</v>
      </c>
      <c r="AA808" s="1659">
        <v>2</v>
      </c>
      <c r="AB808" s="1597"/>
      <c r="AC808" s="1597"/>
      <c r="AD808" s="1597"/>
      <c r="AE808" s="1597"/>
      <c r="AF808" s="1598"/>
      <c r="AG808" s="1576">
        <f t="shared" si="133"/>
        <v>0</v>
      </c>
      <c r="AH808" s="1576"/>
    </row>
    <row r="809" spans="2:35" ht="35.5" customHeight="1">
      <c r="B809" s="1660"/>
      <c r="C809" s="1583" t="s">
        <v>2071</v>
      </c>
      <c r="D809" s="1583" t="s">
        <v>3391</v>
      </c>
      <c r="E809" s="1661">
        <v>16</v>
      </c>
      <c r="F809" s="1662">
        <v>500</v>
      </c>
      <c r="G809" s="1662">
        <f t="shared" si="136"/>
        <v>500</v>
      </c>
      <c r="H809" s="1662">
        <v>0</v>
      </c>
      <c r="I809" s="1662">
        <v>20</v>
      </c>
      <c r="J809" s="1662">
        <v>480</v>
      </c>
      <c r="K809" s="1662"/>
      <c r="L809" s="1383"/>
      <c r="M809" s="1664">
        <v>32413</v>
      </c>
      <c r="N809" s="1664">
        <v>37544</v>
      </c>
      <c r="O809" s="1383" t="s">
        <v>3383</v>
      </c>
      <c r="P809" s="1383"/>
      <c r="Q809" s="1383"/>
      <c r="R809" s="1662">
        <f t="shared" si="137"/>
        <v>500</v>
      </c>
      <c r="S809" s="1662">
        <v>0</v>
      </c>
      <c r="T809" s="1662">
        <v>20</v>
      </c>
      <c r="U809" s="1662">
        <v>480</v>
      </c>
      <c r="V809" s="1662">
        <f t="shared" si="138"/>
        <v>0</v>
      </c>
      <c r="W809" s="1662">
        <v>0</v>
      </c>
      <c r="X809" s="1662">
        <v>0</v>
      </c>
      <c r="Y809" s="1662">
        <v>0</v>
      </c>
      <c r="Z809" s="1383" t="s">
        <v>1757</v>
      </c>
      <c r="AA809" s="1659">
        <v>2</v>
      </c>
      <c r="AB809" s="1597"/>
      <c r="AC809" s="1597"/>
      <c r="AD809" s="1597"/>
      <c r="AE809" s="1597"/>
      <c r="AF809" s="1598"/>
      <c r="AG809" s="1576">
        <f t="shared" si="133"/>
        <v>0</v>
      </c>
      <c r="AH809" s="1576"/>
    </row>
    <row r="810" spans="2:35" ht="35.5" customHeight="1">
      <c r="B810" s="1660"/>
      <c r="C810" s="1583" t="s">
        <v>2814</v>
      </c>
      <c r="D810" s="1583" t="s">
        <v>3392</v>
      </c>
      <c r="E810" s="1661">
        <v>16</v>
      </c>
      <c r="F810" s="1662">
        <v>1990</v>
      </c>
      <c r="G810" s="1662">
        <f t="shared" si="136"/>
        <v>1990</v>
      </c>
      <c r="H810" s="1662">
        <v>0</v>
      </c>
      <c r="I810" s="1662">
        <v>1400</v>
      </c>
      <c r="J810" s="1662">
        <v>590</v>
      </c>
      <c r="K810" s="1662"/>
      <c r="L810" s="1383"/>
      <c r="M810" s="1664">
        <v>27355</v>
      </c>
      <c r="N810" s="1664">
        <v>37544</v>
      </c>
      <c r="O810" s="1383" t="s">
        <v>3383</v>
      </c>
      <c r="P810" s="1665">
        <v>32413</v>
      </c>
      <c r="Q810" s="1383" t="s">
        <v>3393</v>
      </c>
      <c r="R810" s="1662">
        <f t="shared" si="137"/>
        <v>1990</v>
      </c>
      <c r="S810" s="1662">
        <v>0</v>
      </c>
      <c r="T810" s="1662">
        <v>1400</v>
      </c>
      <c r="U810" s="1662">
        <v>590</v>
      </c>
      <c r="V810" s="1662">
        <f t="shared" si="138"/>
        <v>0</v>
      </c>
      <c r="W810" s="1662">
        <v>0</v>
      </c>
      <c r="X810" s="1662">
        <v>0</v>
      </c>
      <c r="Y810" s="1662">
        <v>0</v>
      </c>
      <c r="Z810" s="1383" t="s">
        <v>1757</v>
      </c>
      <c r="AA810" s="1659">
        <v>2</v>
      </c>
      <c r="AB810" s="1597"/>
      <c r="AC810" s="1597"/>
      <c r="AD810" s="1597"/>
      <c r="AE810" s="1597"/>
      <c r="AF810" s="1598"/>
      <c r="AG810" s="1576">
        <f t="shared" si="133"/>
        <v>0</v>
      </c>
      <c r="AH810" s="1576"/>
    </row>
    <row r="811" spans="2:35" ht="35.5" customHeight="1">
      <c r="B811" s="1660"/>
      <c r="C811" s="1583" t="s">
        <v>2286</v>
      </c>
      <c r="D811" s="1583" t="s">
        <v>3394</v>
      </c>
      <c r="E811" s="1661">
        <v>16</v>
      </c>
      <c r="F811" s="1662">
        <v>1620</v>
      </c>
      <c r="G811" s="1662">
        <f t="shared" si="136"/>
        <v>1620</v>
      </c>
      <c r="H811" s="1662">
        <v>0</v>
      </c>
      <c r="I811" s="1662">
        <v>870</v>
      </c>
      <c r="J811" s="1662">
        <v>750</v>
      </c>
      <c r="K811" s="1662"/>
      <c r="L811" s="1383"/>
      <c r="M811" s="1664">
        <v>32413</v>
      </c>
      <c r="N811" s="1664">
        <v>37544</v>
      </c>
      <c r="O811" s="1383" t="s">
        <v>3383</v>
      </c>
      <c r="P811" s="1383"/>
      <c r="Q811" s="1383"/>
      <c r="R811" s="1662">
        <f t="shared" si="137"/>
        <v>160</v>
      </c>
      <c r="S811" s="1662">
        <v>0</v>
      </c>
      <c r="T811" s="1662">
        <v>160</v>
      </c>
      <c r="U811" s="1662">
        <v>0</v>
      </c>
      <c r="V811" s="1662">
        <f t="shared" si="138"/>
        <v>0</v>
      </c>
      <c r="W811" s="1662">
        <v>0</v>
      </c>
      <c r="X811" s="1662">
        <v>0</v>
      </c>
      <c r="Y811" s="1662">
        <v>0</v>
      </c>
      <c r="Z811" s="1383" t="s">
        <v>1757</v>
      </c>
      <c r="AA811" s="1659">
        <v>2</v>
      </c>
      <c r="AB811" s="1597"/>
      <c r="AC811" s="1597"/>
      <c r="AD811" s="1597"/>
      <c r="AE811" s="1597"/>
      <c r="AF811" s="1598"/>
      <c r="AG811" s="1576" t="str">
        <f t="shared" si="133"/>
        <v/>
      </c>
      <c r="AH811" s="1576"/>
    </row>
    <row r="812" spans="2:35" ht="35.5" customHeight="1">
      <c r="B812" s="1660"/>
      <c r="C812" s="1583" t="s">
        <v>3178</v>
      </c>
      <c r="D812" s="1583" t="s">
        <v>3395</v>
      </c>
      <c r="E812" s="1661">
        <v>16</v>
      </c>
      <c r="F812" s="1662">
        <v>1450</v>
      </c>
      <c r="G812" s="1662">
        <f t="shared" si="136"/>
        <v>1450</v>
      </c>
      <c r="H812" s="1662">
        <v>380</v>
      </c>
      <c r="I812" s="1662">
        <v>790</v>
      </c>
      <c r="J812" s="1662">
        <v>280</v>
      </c>
      <c r="K812" s="1662"/>
      <c r="L812" s="1383"/>
      <c r="M812" s="1664">
        <v>19767</v>
      </c>
      <c r="N812" s="1664">
        <v>43900</v>
      </c>
      <c r="O812" s="1383" t="s">
        <v>3396</v>
      </c>
      <c r="P812" s="1665">
        <v>37544</v>
      </c>
      <c r="Q812" s="1383" t="s">
        <v>3383</v>
      </c>
      <c r="R812" s="1662">
        <f t="shared" si="137"/>
        <v>710</v>
      </c>
      <c r="S812" s="1662">
        <v>0</v>
      </c>
      <c r="T812" s="1662">
        <v>440</v>
      </c>
      <c r="U812" s="1662">
        <v>270</v>
      </c>
      <c r="V812" s="1662">
        <f t="shared" si="138"/>
        <v>0</v>
      </c>
      <c r="W812" s="1662">
        <v>0</v>
      </c>
      <c r="X812" s="1662">
        <v>0</v>
      </c>
      <c r="Y812" s="1662">
        <v>0</v>
      </c>
      <c r="Z812" s="1383" t="s">
        <v>1791</v>
      </c>
      <c r="AA812" s="1659">
        <v>2</v>
      </c>
      <c r="AB812" s="1597"/>
      <c r="AC812" s="1597"/>
      <c r="AD812" s="1597"/>
      <c r="AE812" s="1597"/>
      <c r="AF812" s="1598"/>
      <c r="AG812" s="1576" t="str">
        <f t="shared" si="133"/>
        <v/>
      </c>
      <c r="AH812" s="1576"/>
    </row>
    <row r="813" spans="2:35" ht="35.5" customHeight="1">
      <c r="B813" s="1660"/>
      <c r="C813" s="1583" t="s">
        <v>3397</v>
      </c>
      <c r="D813" s="1583" t="s">
        <v>3398</v>
      </c>
      <c r="E813" s="1661">
        <v>11</v>
      </c>
      <c r="F813" s="1662">
        <v>1050</v>
      </c>
      <c r="G813" s="1662">
        <f t="shared" si="136"/>
        <v>1050</v>
      </c>
      <c r="H813" s="1662">
        <v>0</v>
      </c>
      <c r="I813" s="1662">
        <v>1050</v>
      </c>
      <c r="J813" s="1662">
        <v>0</v>
      </c>
      <c r="K813" s="1662"/>
      <c r="L813" s="1383"/>
      <c r="M813" s="1664">
        <v>32412</v>
      </c>
      <c r="N813" s="1664">
        <v>41362</v>
      </c>
      <c r="O813" s="1383" t="s">
        <v>1220</v>
      </c>
      <c r="P813" s="1383"/>
      <c r="Q813" s="1383"/>
      <c r="R813" s="1662">
        <f t="shared" si="137"/>
        <v>680</v>
      </c>
      <c r="S813" s="1662">
        <v>0</v>
      </c>
      <c r="T813" s="1662">
        <v>680</v>
      </c>
      <c r="U813" s="1662">
        <v>0</v>
      </c>
      <c r="V813" s="1662">
        <f t="shared" si="138"/>
        <v>370</v>
      </c>
      <c r="W813" s="1662">
        <v>0</v>
      </c>
      <c r="X813" s="1662">
        <v>370</v>
      </c>
      <c r="Y813" s="1662">
        <v>0</v>
      </c>
      <c r="Z813" s="1383" t="s">
        <v>1757</v>
      </c>
      <c r="AA813" s="1659">
        <v>2</v>
      </c>
      <c r="AB813" s="1597"/>
      <c r="AC813" s="1597"/>
      <c r="AD813" s="1597"/>
      <c r="AE813" s="1597"/>
      <c r="AF813" s="1598"/>
      <c r="AG813" s="1576" t="str">
        <f t="shared" si="133"/>
        <v/>
      </c>
      <c r="AH813" s="1576"/>
    </row>
    <row r="814" spans="2:35" ht="35.5" customHeight="1">
      <c r="B814" s="1660"/>
      <c r="C814" s="1583" t="s">
        <v>2521</v>
      </c>
      <c r="D814" s="1583" t="s">
        <v>3399</v>
      </c>
      <c r="E814" s="1661">
        <v>12</v>
      </c>
      <c r="F814" s="1662">
        <v>920</v>
      </c>
      <c r="G814" s="1662">
        <f t="shared" si="136"/>
        <v>920</v>
      </c>
      <c r="H814" s="1662">
        <v>0</v>
      </c>
      <c r="I814" s="1662">
        <v>920</v>
      </c>
      <c r="J814" s="1662">
        <v>0</v>
      </c>
      <c r="K814" s="1662"/>
      <c r="L814" s="1383"/>
      <c r="M814" s="1664">
        <v>32412</v>
      </c>
      <c r="N814" s="1664">
        <v>37544</v>
      </c>
      <c r="O814" s="1383" t="s">
        <v>3400</v>
      </c>
      <c r="P814" s="1383"/>
      <c r="Q814" s="1383"/>
      <c r="R814" s="1662">
        <f t="shared" si="137"/>
        <v>920</v>
      </c>
      <c r="S814" s="1662">
        <v>0</v>
      </c>
      <c r="T814" s="1662">
        <v>920</v>
      </c>
      <c r="U814" s="1662">
        <v>0</v>
      </c>
      <c r="V814" s="1662">
        <f t="shared" si="138"/>
        <v>0</v>
      </c>
      <c r="W814" s="1662">
        <v>0</v>
      </c>
      <c r="X814" s="1662">
        <v>0</v>
      </c>
      <c r="Y814" s="1662">
        <v>0</v>
      </c>
      <c r="Z814" s="1383" t="s">
        <v>1757</v>
      </c>
      <c r="AA814" s="1659">
        <v>2</v>
      </c>
      <c r="AB814" s="1597"/>
      <c r="AC814" s="1597"/>
      <c r="AD814" s="1597"/>
      <c r="AE814" s="1597"/>
      <c r="AF814" s="1598"/>
      <c r="AG814" s="1576">
        <f t="shared" si="133"/>
        <v>0</v>
      </c>
      <c r="AH814" s="1576"/>
    </row>
    <row r="815" spans="2:35" ht="35.5" customHeight="1">
      <c r="B815" s="1660"/>
      <c r="C815" s="1583" t="s">
        <v>3401</v>
      </c>
      <c r="D815" s="1583" t="s">
        <v>3402</v>
      </c>
      <c r="E815" s="1661">
        <v>12</v>
      </c>
      <c r="F815" s="1662">
        <v>380</v>
      </c>
      <c r="G815" s="1662">
        <f t="shared" si="136"/>
        <v>380</v>
      </c>
      <c r="H815" s="1662">
        <v>0</v>
      </c>
      <c r="I815" s="1662">
        <v>280</v>
      </c>
      <c r="J815" s="1662">
        <v>100</v>
      </c>
      <c r="K815" s="1662"/>
      <c r="L815" s="1383"/>
      <c r="M815" s="1664">
        <v>32780</v>
      </c>
      <c r="N815" s="1664">
        <v>37544</v>
      </c>
      <c r="O815" s="1383" t="s">
        <v>3400</v>
      </c>
      <c r="P815" s="1383"/>
      <c r="Q815" s="1383"/>
      <c r="R815" s="1662">
        <f t="shared" si="137"/>
        <v>200</v>
      </c>
      <c r="S815" s="1662">
        <v>0</v>
      </c>
      <c r="T815" s="1662">
        <v>200</v>
      </c>
      <c r="U815" s="1662">
        <v>0</v>
      </c>
      <c r="V815" s="1662">
        <f t="shared" si="138"/>
        <v>0</v>
      </c>
      <c r="W815" s="1662">
        <v>0</v>
      </c>
      <c r="X815" s="1662">
        <v>0</v>
      </c>
      <c r="Y815" s="1662">
        <v>0</v>
      </c>
      <c r="Z815" s="1383" t="s">
        <v>1757</v>
      </c>
      <c r="AA815" s="1659">
        <v>2</v>
      </c>
      <c r="AB815" s="1597"/>
      <c r="AC815" s="1597"/>
      <c r="AD815" s="1597"/>
      <c r="AE815" s="1597"/>
      <c r="AF815" s="1598"/>
      <c r="AG815" s="1576" t="str">
        <f t="shared" si="133"/>
        <v/>
      </c>
      <c r="AH815" s="1576"/>
    </row>
    <row r="816" spans="2:35" ht="35.5" customHeight="1">
      <c r="B816" s="1660"/>
      <c r="C816" s="1583" t="s">
        <v>3403</v>
      </c>
      <c r="D816" s="1583" t="s">
        <v>3404</v>
      </c>
      <c r="E816" s="1661">
        <v>12</v>
      </c>
      <c r="F816" s="1662">
        <v>230</v>
      </c>
      <c r="G816" s="1662">
        <f t="shared" si="136"/>
        <v>230</v>
      </c>
      <c r="H816" s="1662">
        <v>0</v>
      </c>
      <c r="I816" s="1662">
        <v>30</v>
      </c>
      <c r="J816" s="1662">
        <v>200</v>
      </c>
      <c r="K816" s="1662"/>
      <c r="L816" s="1383"/>
      <c r="M816" s="1664">
        <v>32780</v>
      </c>
      <c r="N816" s="1664">
        <v>37544</v>
      </c>
      <c r="O816" s="1383" t="s">
        <v>3400</v>
      </c>
      <c r="P816" s="1383"/>
      <c r="Q816" s="1383"/>
      <c r="R816" s="1662">
        <f t="shared" si="137"/>
        <v>0</v>
      </c>
      <c r="S816" s="1662">
        <v>0</v>
      </c>
      <c r="T816" s="1662">
        <v>0</v>
      </c>
      <c r="U816" s="1662">
        <v>0</v>
      </c>
      <c r="V816" s="1662">
        <f t="shared" si="138"/>
        <v>0</v>
      </c>
      <c r="W816" s="1662">
        <v>0</v>
      </c>
      <c r="X816" s="1662">
        <v>0</v>
      </c>
      <c r="Y816" s="1662">
        <v>0</v>
      </c>
      <c r="Z816" s="1383" t="s">
        <v>1757</v>
      </c>
      <c r="AA816" s="1659">
        <v>2</v>
      </c>
      <c r="AB816" s="1597"/>
      <c r="AC816" s="1597"/>
      <c r="AD816" s="1597"/>
      <c r="AE816" s="1597"/>
      <c r="AF816" s="1598"/>
      <c r="AG816" s="1576" t="str">
        <f t="shared" si="133"/>
        <v/>
      </c>
      <c r="AH816" s="1576"/>
    </row>
    <row r="817" spans="2:34" ht="35.5" customHeight="1">
      <c r="B817" s="1784"/>
      <c r="C817" s="1583" t="s">
        <v>3405</v>
      </c>
      <c r="D817" s="1583" t="s">
        <v>3406</v>
      </c>
      <c r="E817" s="1661">
        <v>12</v>
      </c>
      <c r="F817" s="1662">
        <v>1320</v>
      </c>
      <c r="G817" s="1662">
        <f t="shared" si="136"/>
        <v>1320</v>
      </c>
      <c r="H817" s="1662">
        <v>450</v>
      </c>
      <c r="I817" s="1662">
        <v>440</v>
      </c>
      <c r="J817" s="1662">
        <v>430</v>
      </c>
      <c r="K817" s="1662"/>
      <c r="L817" s="1383"/>
      <c r="M817" s="1664">
        <v>23546</v>
      </c>
      <c r="N817" s="1664">
        <v>37544</v>
      </c>
      <c r="O817" s="1383" t="s">
        <v>3400</v>
      </c>
      <c r="P817" s="1665">
        <v>33963</v>
      </c>
      <c r="Q817" s="1383" t="s">
        <v>3407</v>
      </c>
      <c r="R817" s="1662">
        <f t="shared" si="137"/>
        <v>1320</v>
      </c>
      <c r="S817" s="1662">
        <v>450</v>
      </c>
      <c r="T817" s="1662">
        <v>440</v>
      </c>
      <c r="U817" s="1662">
        <v>430</v>
      </c>
      <c r="V817" s="1662">
        <f t="shared" si="138"/>
        <v>0</v>
      </c>
      <c r="W817" s="1662">
        <v>0</v>
      </c>
      <c r="X817" s="1662">
        <v>0</v>
      </c>
      <c r="Y817" s="1662">
        <v>0</v>
      </c>
      <c r="Z817" s="1383" t="s">
        <v>1757</v>
      </c>
      <c r="AA817" s="1659">
        <v>2</v>
      </c>
      <c r="AB817" s="1597"/>
      <c r="AC817" s="1597"/>
      <c r="AD817" s="1597"/>
      <c r="AE817" s="1597"/>
      <c r="AF817" s="1598"/>
      <c r="AG817" s="1576">
        <f t="shared" si="133"/>
        <v>0</v>
      </c>
      <c r="AH817" s="1576"/>
    </row>
    <row r="818" spans="2:34" ht="35.5" customHeight="1">
      <c r="B818" s="1660"/>
      <c r="C818" s="1583" t="s">
        <v>3408</v>
      </c>
      <c r="D818" s="1583" t="s">
        <v>3409</v>
      </c>
      <c r="E818" s="1661">
        <v>12</v>
      </c>
      <c r="F818" s="1662">
        <v>1250</v>
      </c>
      <c r="G818" s="1662">
        <f>SUM(H818:J818)</f>
        <v>1250</v>
      </c>
      <c r="H818" s="1662">
        <v>0</v>
      </c>
      <c r="I818" s="1662">
        <v>0</v>
      </c>
      <c r="J818" s="1662">
        <v>1250</v>
      </c>
      <c r="K818" s="1662"/>
      <c r="L818" s="1383"/>
      <c r="M818" s="1664">
        <v>23546</v>
      </c>
      <c r="N818" s="1664">
        <v>44274</v>
      </c>
      <c r="O818" s="1383" t="s">
        <v>3410</v>
      </c>
      <c r="P818" s="1665">
        <v>33963</v>
      </c>
      <c r="Q818" s="1383" t="s">
        <v>3407</v>
      </c>
      <c r="R818" s="1662">
        <f>SUM(S818:U818)</f>
        <v>950</v>
      </c>
      <c r="S818" s="1662">
        <v>0</v>
      </c>
      <c r="T818" s="1662">
        <v>0</v>
      </c>
      <c r="U818" s="1662">
        <v>950</v>
      </c>
      <c r="V818" s="1662">
        <f>SUM(W818:Y818)</f>
        <v>0</v>
      </c>
      <c r="W818" s="1662">
        <v>0</v>
      </c>
      <c r="X818" s="1662">
        <v>0</v>
      </c>
      <c r="Y818" s="1662">
        <v>0</v>
      </c>
      <c r="Z818" s="1383" t="s">
        <v>1757</v>
      </c>
      <c r="AA818" s="1659">
        <v>2</v>
      </c>
      <c r="AB818" s="1597"/>
      <c r="AC818" s="1597"/>
      <c r="AD818" s="1597"/>
      <c r="AE818" s="1597"/>
      <c r="AF818" s="1598"/>
      <c r="AG818" s="1576" t="str">
        <f t="shared" si="133"/>
        <v/>
      </c>
      <c r="AH818" s="1576"/>
    </row>
    <row r="819" spans="2:34" ht="35.5" customHeight="1">
      <c r="B819" s="1660"/>
      <c r="C819" s="1583" t="s">
        <v>2308</v>
      </c>
      <c r="D819" s="1583" t="s">
        <v>3411</v>
      </c>
      <c r="E819" s="1661">
        <v>16</v>
      </c>
      <c r="F819" s="1662">
        <v>330</v>
      </c>
      <c r="G819" s="1662">
        <f t="shared" si="136"/>
        <v>330</v>
      </c>
      <c r="H819" s="1662">
        <v>310</v>
      </c>
      <c r="I819" s="1662">
        <v>20</v>
      </c>
      <c r="J819" s="1662">
        <v>0</v>
      </c>
      <c r="K819" s="1662"/>
      <c r="L819" s="1383"/>
      <c r="M819" s="1664">
        <v>19767</v>
      </c>
      <c r="N819" s="1664">
        <v>39136</v>
      </c>
      <c r="O819" s="1383" t="s">
        <v>3389</v>
      </c>
      <c r="P819" s="1665">
        <v>35769</v>
      </c>
      <c r="Q819" s="1383" t="s">
        <v>1521</v>
      </c>
      <c r="R819" s="1662">
        <f t="shared" si="137"/>
        <v>300</v>
      </c>
      <c r="S819" s="1662">
        <v>300</v>
      </c>
      <c r="T819" s="1662">
        <v>0</v>
      </c>
      <c r="U819" s="1662">
        <v>0</v>
      </c>
      <c r="V819" s="1662">
        <f t="shared" si="138"/>
        <v>0</v>
      </c>
      <c r="W819" s="1662">
        <v>0</v>
      </c>
      <c r="X819" s="1662">
        <v>0</v>
      </c>
      <c r="Y819" s="1662">
        <v>0</v>
      </c>
      <c r="Z819" s="1383" t="s">
        <v>1791</v>
      </c>
      <c r="AA819" s="1659">
        <v>2</v>
      </c>
      <c r="AB819" s="1597"/>
      <c r="AC819" s="1597"/>
      <c r="AD819" s="1597"/>
      <c r="AE819" s="1597"/>
      <c r="AF819" s="1598"/>
      <c r="AG819" s="1576" t="str">
        <f t="shared" si="133"/>
        <v/>
      </c>
      <c r="AH819" s="1576"/>
    </row>
    <row r="820" spans="2:34" ht="35.5" customHeight="1">
      <c r="B820" s="1660"/>
      <c r="C820" s="1583" t="s">
        <v>2973</v>
      </c>
      <c r="D820" s="1583" t="s">
        <v>3412</v>
      </c>
      <c r="E820" s="1661">
        <v>12</v>
      </c>
      <c r="F820" s="1662">
        <v>320</v>
      </c>
      <c r="G820" s="1662">
        <f t="shared" si="136"/>
        <v>320</v>
      </c>
      <c r="H820" s="1662">
        <v>320</v>
      </c>
      <c r="I820" s="1662">
        <v>0</v>
      </c>
      <c r="J820" s="1662">
        <v>0</v>
      </c>
      <c r="K820" s="1662"/>
      <c r="L820" s="1383"/>
      <c r="M820" s="1664">
        <v>28485</v>
      </c>
      <c r="N820" s="1664">
        <v>37544</v>
      </c>
      <c r="O820" s="1383" t="s">
        <v>3400</v>
      </c>
      <c r="P820" s="1665">
        <v>33963</v>
      </c>
      <c r="Q820" s="1383" t="s">
        <v>3407</v>
      </c>
      <c r="R820" s="1662">
        <f t="shared" si="137"/>
        <v>320</v>
      </c>
      <c r="S820" s="1662">
        <v>320</v>
      </c>
      <c r="T820" s="1662">
        <v>0</v>
      </c>
      <c r="U820" s="1662">
        <v>0</v>
      </c>
      <c r="V820" s="1662">
        <f t="shared" si="138"/>
        <v>0</v>
      </c>
      <c r="W820" s="1662">
        <v>0</v>
      </c>
      <c r="X820" s="1662">
        <v>0</v>
      </c>
      <c r="Y820" s="1662">
        <v>0</v>
      </c>
      <c r="Z820" s="1383" t="s">
        <v>1757</v>
      </c>
      <c r="AA820" s="1659">
        <v>2</v>
      </c>
      <c r="AB820" s="1597"/>
      <c r="AC820" s="1597"/>
      <c r="AD820" s="1597"/>
      <c r="AE820" s="1597"/>
      <c r="AF820" s="1598"/>
      <c r="AG820" s="1576">
        <f t="shared" si="133"/>
        <v>0</v>
      </c>
      <c r="AH820" s="1576"/>
    </row>
    <row r="821" spans="2:34" ht="35.5" customHeight="1">
      <c r="B821" s="1660"/>
      <c r="C821" s="1583" t="s">
        <v>3413</v>
      </c>
      <c r="D821" s="1583" t="s">
        <v>3414</v>
      </c>
      <c r="E821" s="1661">
        <v>12</v>
      </c>
      <c r="F821" s="1662">
        <v>1720</v>
      </c>
      <c r="G821" s="1662">
        <f t="shared" si="136"/>
        <v>1720</v>
      </c>
      <c r="H821" s="1662">
        <v>1560</v>
      </c>
      <c r="I821" s="1662">
        <v>0</v>
      </c>
      <c r="J821" s="1662">
        <v>160</v>
      </c>
      <c r="K821" s="1662"/>
      <c r="L821" s="1383"/>
      <c r="M821" s="1664">
        <v>29525</v>
      </c>
      <c r="N821" s="1664">
        <v>37544</v>
      </c>
      <c r="O821" s="1383" t="s">
        <v>3400</v>
      </c>
      <c r="P821" s="1665">
        <v>33963</v>
      </c>
      <c r="Q821" s="1383" t="s">
        <v>3407</v>
      </c>
      <c r="R821" s="1662">
        <f t="shared" si="137"/>
        <v>1720</v>
      </c>
      <c r="S821" s="1662">
        <v>1560</v>
      </c>
      <c r="T821" s="1662">
        <v>0</v>
      </c>
      <c r="U821" s="1662">
        <v>160</v>
      </c>
      <c r="V821" s="1662">
        <f t="shared" si="138"/>
        <v>0</v>
      </c>
      <c r="W821" s="1662">
        <v>0</v>
      </c>
      <c r="X821" s="1662">
        <v>0</v>
      </c>
      <c r="Y821" s="1662">
        <v>0</v>
      </c>
      <c r="Z821" s="1383" t="s">
        <v>1757</v>
      </c>
      <c r="AA821" s="1659">
        <v>2</v>
      </c>
      <c r="AB821" s="1597"/>
      <c r="AC821" s="1597"/>
      <c r="AD821" s="1597"/>
      <c r="AE821" s="1597"/>
      <c r="AF821" s="1598"/>
      <c r="AG821" s="1576">
        <f t="shared" si="133"/>
        <v>0</v>
      </c>
      <c r="AH821" s="1576"/>
    </row>
    <row r="822" spans="2:34" ht="35.5" customHeight="1">
      <c r="B822" s="1660"/>
      <c r="C822" s="1583" t="s">
        <v>3415</v>
      </c>
      <c r="D822" s="1583" t="s">
        <v>3416</v>
      </c>
      <c r="E822" s="1661">
        <v>11</v>
      </c>
      <c r="F822" s="1662">
        <v>450</v>
      </c>
      <c r="G822" s="1662">
        <f t="shared" si="136"/>
        <v>450</v>
      </c>
      <c r="H822" s="1662">
        <v>300</v>
      </c>
      <c r="I822" s="1662">
        <v>150</v>
      </c>
      <c r="J822" s="1662">
        <v>0</v>
      </c>
      <c r="K822" s="1662"/>
      <c r="L822" s="1383"/>
      <c r="M822" s="1664">
        <v>31254</v>
      </c>
      <c r="N822" s="1664">
        <v>37544</v>
      </c>
      <c r="O822" s="1383" t="s">
        <v>3400</v>
      </c>
      <c r="P822" s="1665">
        <v>33963</v>
      </c>
      <c r="Q822" s="1383" t="s">
        <v>3407</v>
      </c>
      <c r="R822" s="1662">
        <f t="shared" si="137"/>
        <v>450</v>
      </c>
      <c r="S822" s="1662">
        <v>300</v>
      </c>
      <c r="T822" s="1662">
        <v>150</v>
      </c>
      <c r="U822" s="1662">
        <v>0</v>
      </c>
      <c r="V822" s="1662">
        <f t="shared" si="138"/>
        <v>0</v>
      </c>
      <c r="W822" s="1662">
        <v>0</v>
      </c>
      <c r="X822" s="1662">
        <v>0</v>
      </c>
      <c r="Y822" s="1662">
        <v>0</v>
      </c>
      <c r="Z822" s="1383" t="s">
        <v>1757</v>
      </c>
      <c r="AA822" s="1659">
        <v>2</v>
      </c>
      <c r="AB822" s="1597"/>
      <c r="AC822" s="1597"/>
      <c r="AD822" s="1597"/>
      <c r="AE822" s="1597"/>
      <c r="AF822" s="1598"/>
      <c r="AG822" s="1576">
        <f t="shared" si="133"/>
        <v>0</v>
      </c>
      <c r="AH822" s="1576"/>
    </row>
    <row r="823" spans="2:34" ht="35.5" customHeight="1">
      <c r="B823" s="1660"/>
      <c r="C823" s="1583" t="s">
        <v>2315</v>
      </c>
      <c r="D823" s="1583" t="s">
        <v>3417</v>
      </c>
      <c r="E823" s="1661">
        <v>12</v>
      </c>
      <c r="F823" s="1661">
        <v>510</v>
      </c>
      <c r="G823" s="1662">
        <f t="shared" si="136"/>
        <v>510</v>
      </c>
      <c r="H823" s="1661">
        <v>510</v>
      </c>
      <c r="I823" s="1661">
        <v>0</v>
      </c>
      <c r="J823" s="1661">
        <v>0</v>
      </c>
      <c r="K823" s="1661"/>
      <c r="L823" s="1383"/>
      <c r="M823" s="1664">
        <v>34240</v>
      </c>
      <c r="N823" s="1664">
        <v>37544</v>
      </c>
      <c r="O823" s="1383" t="s">
        <v>3400</v>
      </c>
      <c r="P823" s="1383"/>
      <c r="Q823" s="1383"/>
      <c r="R823" s="1662">
        <f t="shared" si="137"/>
        <v>510</v>
      </c>
      <c r="S823" s="1662">
        <v>510</v>
      </c>
      <c r="T823" s="1662">
        <v>0</v>
      </c>
      <c r="U823" s="1662">
        <v>0</v>
      </c>
      <c r="V823" s="1662">
        <f t="shared" si="138"/>
        <v>0</v>
      </c>
      <c r="W823" s="1662">
        <v>0</v>
      </c>
      <c r="X823" s="1662">
        <v>0</v>
      </c>
      <c r="Y823" s="1662">
        <v>0</v>
      </c>
      <c r="Z823" s="1383" t="s">
        <v>1757</v>
      </c>
      <c r="AA823" s="1659">
        <v>2</v>
      </c>
      <c r="AB823" s="1597"/>
      <c r="AC823" s="1597"/>
      <c r="AD823" s="1597"/>
      <c r="AE823" s="1597"/>
      <c r="AF823" s="1598"/>
      <c r="AG823" s="1576">
        <f t="shared" si="133"/>
        <v>0</v>
      </c>
      <c r="AH823" s="1576"/>
    </row>
    <row r="824" spans="2:34" ht="35.5" customHeight="1">
      <c r="B824" s="1660"/>
      <c r="C824" s="1583" t="s">
        <v>2317</v>
      </c>
      <c r="D824" s="1583" t="s">
        <v>3418</v>
      </c>
      <c r="E824" s="1661">
        <v>12</v>
      </c>
      <c r="F824" s="1661">
        <v>510</v>
      </c>
      <c r="G824" s="1662">
        <f t="shared" si="136"/>
        <v>510</v>
      </c>
      <c r="H824" s="1661">
        <v>510</v>
      </c>
      <c r="I824" s="1661">
        <v>0</v>
      </c>
      <c r="J824" s="1661">
        <v>0</v>
      </c>
      <c r="K824" s="1661"/>
      <c r="L824" s="1383"/>
      <c r="M824" s="1664">
        <v>34240</v>
      </c>
      <c r="N824" s="1664">
        <v>37544</v>
      </c>
      <c r="O824" s="1383" t="s">
        <v>3400</v>
      </c>
      <c r="P824" s="1383"/>
      <c r="Q824" s="1383"/>
      <c r="R824" s="1662">
        <f t="shared" si="137"/>
        <v>330</v>
      </c>
      <c r="S824" s="1662">
        <v>330</v>
      </c>
      <c r="T824" s="1662">
        <v>0</v>
      </c>
      <c r="U824" s="1662">
        <v>0</v>
      </c>
      <c r="V824" s="1662">
        <f t="shared" si="138"/>
        <v>100</v>
      </c>
      <c r="W824" s="1662">
        <v>100</v>
      </c>
      <c r="X824" s="1662">
        <v>0</v>
      </c>
      <c r="Y824" s="1662">
        <v>0</v>
      </c>
      <c r="Z824" s="1383" t="s">
        <v>1757</v>
      </c>
      <c r="AA824" s="1659">
        <v>2</v>
      </c>
      <c r="AB824" s="1597"/>
      <c r="AC824" s="1597"/>
      <c r="AD824" s="1597"/>
      <c r="AE824" s="1597"/>
      <c r="AF824" s="1598"/>
      <c r="AG824" s="1576" t="str">
        <f t="shared" si="133"/>
        <v/>
      </c>
      <c r="AH824" s="1576"/>
    </row>
    <row r="825" spans="2:34" ht="35.5" customHeight="1">
      <c r="B825" s="1660"/>
      <c r="C825" s="1583" t="s">
        <v>3419</v>
      </c>
      <c r="D825" s="1583" t="s">
        <v>3308</v>
      </c>
      <c r="E825" s="1661">
        <v>25</v>
      </c>
      <c r="F825" s="1662">
        <v>3260</v>
      </c>
      <c r="G825" s="1662">
        <f t="shared" si="136"/>
        <v>3260</v>
      </c>
      <c r="H825" s="1662">
        <v>0</v>
      </c>
      <c r="I825" s="1662">
        <v>0</v>
      </c>
      <c r="J825" s="1662">
        <v>3260</v>
      </c>
      <c r="K825" s="1662"/>
      <c r="L825" s="1383"/>
      <c r="M825" s="1664">
        <v>34516</v>
      </c>
      <c r="N825" s="1664">
        <v>42458</v>
      </c>
      <c r="O825" s="1383" t="s">
        <v>3420</v>
      </c>
      <c r="P825" s="1383"/>
      <c r="Q825" s="1383"/>
      <c r="R825" s="1662">
        <f t="shared" si="137"/>
        <v>880</v>
      </c>
      <c r="S825" s="1662">
        <v>0</v>
      </c>
      <c r="T825" s="1662">
        <v>0</v>
      </c>
      <c r="U825" s="1662">
        <v>880</v>
      </c>
      <c r="V825" s="1662">
        <f t="shared" si="138"/>
        <v>1840</v>
      </c>
      <c r="W825" s="1662">
        <v>0</v>
      </c>
      <c r="X825" s="1662">
        <v>0</v>
      </c>
      <c r="Y825" s="1662">
        <v>1840</v>
      </c>
      <c r="Z825" s="1383" t="s">
        <v>2568</v>
      </c>
      <c r="AA825" s="1659">
        <v>4</v>
      </c>
      <c r="AB825" s="1597"/>
      <c r="AC825" s="1597"/>
      <c r="AD825" s="1597"/>
      <c r="AE825" s="1597"/>
      <c r="AF825" s="1598"/>
      <c r="AG825" s="1576" t="str">
        <f t="shared" si="133"/>
        <v/>
      </c>
      <c r="AH825" s="1576"/>
    </row>
    <row r="826" spans="2:34" ht="35.5" customHeight="1">
      <c r="B826" s="1660"/>
      <c r="C826" s="1583" t="s">
        <v>3215</v>
      </c>
      <c r="D826" s="1583" t="s">
        <v>3421</v>
      </c>
      <c r="E826" s="1661">
        <v>16</v>
      </c>
      <c r="F826" s="1662">
        <v>1760</v>
      </c>
      <c r="G826" s="1662">
        <f t="shared" si="136"/>
        <v>1760</v>
      </c>
      <c r="H826" s="1662">
        <v>0</v>
      </c>
      <c r="I826" s="1662">
        <v>1740</v>
      </c>
      <c r="J826" s="1662">
        <v>20</v>
      </c>
      <c r="K826" s="1662"/>
      <c r="L826" s="1383"/>
      <c r="M826" s="1664">
        <v>34695</v>
      </c>
      <c r="N826" s="1664">
        <v>37544</v>
      </c>
      <c r="O826" s="1383" t="s">
        <v>3383</v>
      </c>
      <c r="P826" s="1383" t="s">
        <v>3422</v>
      </c>
      <c r="Q826" s="1383" t="s">
        <v>3423</v>
      </c>
      <c r="R826" s="1662">
        <f t="shared" si="137"/>
        <v>1060</v>
      </c>
      <c r="S826" s="1662">
        <v>0</v>
      </c>
      <c r="T826" s="1662">
        <v>1060</v>
      </c>
      <c r="U826" s="1662">
        <v>0</v>
      </c>
      <c r="V826" s="1662">
        <f t="shared" si="138"/>
        <v>0</v>
      </c>
      <c r="W826" s="1662">
        <v>0</v>
      </c>
      <c r="X826" s="1662">
        <v>0</v>
      </c>
      <c r="Y826" s="1662">
        <v>0</v>
      </c>
      <c r="Z826" s="1383" t="s">
        <v>1757</v>
      </c>
      <c r="AA826" s="1659">
        <v>2</v>
      </c>
      <c r="AB826" s="1597"/>
      <c r="AC826" s="1597"/>
      <c r="AD826" s="1597"/>
      <c r="AE826" s="1597"/>
      <c r="AF826" s="1598"/>
      <c r="AG826" s="1576" t="str">
        <f t="shared" si="133"/>
        <v/>
      </c>
      <c r="AH826" s="1576"/>
    </row>
    <row r="827" spans="2:34" ht="35.5" customHeight="1">
      <c r="B827" s="1660"/>
      <c r="C827" s="1583" t="s">
        <v>2324</v>
      </c>
      <c r="D827" s="1583" t="s">
        <v>3424</v>
      </c>
      <c r="E827" s="1661">
        <v>12</v>
      </c>
      <c r="F827" s="1662">
        <v>440</v>
      </c>
      <c r="G827" s="1662">
        <f t="shared" si="136"/>
        <v>440</v>
      </c>
      <c r="H827" s="1662">
        <v>0</v>
      </c>
      <c r="I827" s="1662">
        <v>440</v>
      </c>
      <c r="J827" s="1662">
        <v>0</v>
      </c>
      <c r="K827" s="1662"/>
      <c r="L827" s="1383"/>
      <c r="M827" s="1664">
        <v>34695</v>
      </c>
      <c r="N827" s="1664">
        <v>37544</v>
      </c>
      <c r="O827" s="1383" t="s">
        <v>3400</v>
      </c>
      <c r="P827" s="1383"/>
      <c r="Q827" s="1383"/>
      <c r="R827" s="1662">
        <f t="shared" si="137"/>
        <v>440</v>
      </c>
      <c r="S827" s="1662">
        <v>0</v>
      </c>
      <c r="T827" s="1662">
        <v>440</v>
      </c>
      <c r="U827" s="1662">
        <v>0</v>
      </c>
      <c r="V827" s="1662">
        <f t="shared" si="138"/>
        <v>0</v>
      </c>
      <c r="W827" s="1662">
        <v>0</v>
      </c>
      <c r="X827" s="1662">
        <v>0</v>
      </c>
      <c r="Y827" s="1662">
        <v>0</v>
      </c>
      <c r="Z827" s="1383" t="s">
        <v>1757</v>
      </c>
      <c r="AA827" s="1659">
        <v>2</v>
      </c>
      <c r="AB827" s="1597"/>
      <c r="AC827" s="1597"/>
      <c r="AD827" s="1597"/>
      <c r="AE827" s="1597"/>
      <c r="AF827" s="1598"/>
      <c r="AG827" s="1576">
        <f t="shared" si="133"/>
        <v>0</v>
      </c>
      <c r="AH827" s="1576"/>
    </row>
    <row r="828" spans="2:34" ht="35.5" customHeight="1">
      <c r="B828" s="1660"/>
      <c r="C828" s="1583" t="s">
        <v>2557</v>
      </c>
      <c r="D828" s="1583" t="s">
        <v>3425</v>
      </c>
      <c r="E828" s="1661">
        <v>16</v>
      </c>
      <c r="F828" s="1662">
        <v>1620</v>
      </c>
      <c r="G828" s="1662">
        <f t="shared" si="136"/>
        <v>1620</v>
      </c>
      <c r="H828" s="1662">
        <v>0</v>
      </c>
      <c r="I828" s="1662">
        <v>1410</v>
      </c>
      <c r="J828" s="1662">
        <v>210</v>
      </c>
      <c r="K828" s="1662"/>
      <c r="L828" s="1383"/>
      <c r="M828" s="1656">
        <v>34695</v>
      </c>
      <c r="N828" s="1664">
        <v>42825</v>
      </c>
      <c r="O828" s="1383" t="s">
        <v>3426</v>
      </c>
      <c r="P828" s="1383"/>
      <c r="Q828" s="1383"/>
      <c r="R828" s="1662">
        <f t="shared" si="137"/>
        <v>1450</v>
      </c>
      <c r="S828" s="1662">
        <v>0</v>
      </c>
      <c r="T828" s="1662">
        <v>1410</v>
      </c>
      <c r="U828" s="1662">
        <v>40</v>
      </c>
      <c r="V828" s="1662">
        <f t="shared" si="138"/>
        <v>170</v>
      </c>
      <c r="W828" s="1662">
        <v>0</v>
      </c>
      <c r="X828" s="1662">
        <v>0</v>
      </c>
      <c r="Y828" s="1662">
        <v>170</v>
      </c>
      <c r="Z828" s="1383" t="s">
        <v>1791</v>
      </c>
      <c r="AA828" s="1659">
        <v>2</v>
      </c>
      <c r="AB828" s="1597"/>
      <c r="AC828" s="1597"/>
      <c r="AD828" s="1597"/>
      <c r="AE828" s="1597"/>
      <c r="AF828" s="1598"/>
      <c r="AG828" s="1576" t="str">
        <f t="shared" si="133"/>
        <v/>
      </c>
      <c r="AH828" s="1576"/>
    </row>
    <row r="829" spans="2:34" ht="35.5" customHeight="1">
      <c r="B829" s="1701"/>
      <c r="C829" s="1583" t="s">
        <v>3427</v>
      </c>
      <c r="D829" s="1583" t="s">
        <v>3428</v>
      </c>
      <c r="E829" s="1661">
        <v>25</v>
      </c>
      <c r="F829" s="1662">
        <v>90</v>
      </c>
      <c r="G829" s="1662">
        <f t="shared" si="136"/>
        <v>90</v>
      </c>
      <c r="H829" s="1662">
        <v>0</v>
      </c>
      <c r="I829" s="1662">
        <v>0</v>
      </c>
      <c r="J829" s="1662">
        <v>90</v>
      </c>
      <c r="K829" s="1661"/>
      <c r="L829" s="1383"/>
      <c r="M829" s="1664">
        <v>34520</v>
      </c>
      <c r="N829" s="1664">
        <v>34520</v>
      </c>
      <c r="O829" s="1383" t="s">
        <v>3429</v>
      </c>
      <c r="P829" s="1383"/>
      <c r="Q829" s="1383"/>
      <c r="R829" s="1662">
        <f t="shared" si="137"/>
        <v>0</v>
      </c>
      <c r="S829" s="1662">
        <v>0</v>
      </c>
      <c r="T829" s="1662">
        <v>0</v>
      </c>
      <c r="U829" s="1662">
        <v>0</v>
      </c>
      <c r="V829" s="1662">
        <f t="shared" si="138"/>
        <v>0</v>
      </c>
      <c r="W829" s="1662">
        <v>0</v>
      </c>
      <c r="X829" s="1662">
        <v>0</v>
      </c>
      <c r="Y829" s="1662">
        <v>0</v>
      </c>
      <c r="Z829" s="1383" t="s">
        <v>1761</v>
      </c>
      <c r="AA829" s="1659" t="s">
        <v>1809</v>
      </c>
      <c r="AB829" s="1597"/>
      <c r="AC829" s="1597"/>
      <c r="AD829" s="1597"/>
      <c r="AE829" s="1597"/>
      <c r="AF829" s="1598"/>
      <c r="AG829" s="1576" t="str">
        <f t="shared" si="133"/>
        <v/>
      </c>
      <c r="AH829" s="1576"/>
    </row>
    <row r="830" spans="2:34" ht="35.5" customHeight="1">
      <c r="B830" s="1651" t="s">
        <v>330</v>
      </c>
      <c r="C830" s="1583" t="s">
        <v>2563</v>
      </c>
      <c r="D830" s="1583" t="s">
        <v>3430</v>
      </c>
      <c r="E830" s="1661">
        <v>16</v>
      </c>
      <c r="F830" s="1662">
        <v>720</v>
      </c>
      <c r="G830" s="1662">
        <f t="shared" si="136"/>
        <v>720</v>
      </c>
      <c r="H830" s="1662">
        <v>0</v>
      </c>
      <c r="I830" s="1662">
        <v>0</v>
      </c>
      <c r="J830" s="1662">
        <v>720</v>
      </c>
      <c r="K830" s="1661"/>
      <c r="L830" s="1383"/>
      <c r="M830" s="1664">
        <v>34520</v>
      </c>
      <c r="N830" s="1664">
        <v>37544</v>
      </c>
      <c r="O830" s="1383" t="s">
        <v>3383</v>
      </c>
      <c r="P830" s="1383"/>
      <c r="Q830" s="1383"/>
      <c r="R830" s="1662">
        <f t="shared" si="137"/>
        <v>0</v>
      </c>
      <c r="S830" s="1662">
        <v>0</v>
      </c>
      <c r="T830" s="1662">
        <v>0</v>
      </c>
      <c r="U830" s="1662">
        <v>0</v>
      </c>
      <c r="V830" s="1662">
        <f t="shared" si="138"/>
        <v>0</v>
      </c>
      <c r="W830" s="1662">
        <v>0</v>
      </c>
      <c r="X830" s="1662">
        <v>0</v>
      </c>
      <c r="Y830" s="1662">
        <v>0</v>
      </c>
      <c r="Z830" s="1383" t="s">
        <v>2732</v>
      </c>
      <c r="AA830" s="1659">
        <v>2</v>
      </c>
      <c r="AB830" s="1597"/>
      <c r="AC830" s="1597"/>
      <c r="AD830" s="1597"/>
      <c r="AE830" s="1597"/>
      <c r="AF830" s="1598"/>
      <c r="AG830" s="1576" t="str">
        <f t="shared" si="133"/>
        <v/>
      </c>
      <c r="AH830" s="1576"/>
    </row>
    <row r="831" spans="2:34" ht="35.5" customHeight="1">
      <c r="B831" s="1784"/>
      <c r="C831" s="1583" t="s">
        <v>2566</v>
      </c>
      <c r="D831" s="1583" t="s">
        <v>3431</v>
      </c>
      <c r="E831" s="1661">
        <v>16</v>
      </c>
      <c r="F831" s="1662">
        <v>550</v>
      </c>
      <c r="G831" s="1662">
        <f t="shared" si="136"/>
        <v>550</v>
      </c>
      <c r="H831" s="1662">
        <v>0</v>
      </c>
      <c r="I831" s="1662">
        <v>550</v>
      </c>
      <c r="J831" s="1662">
        <v>0</v>
      </c>
      <c r="K831" s="1662"/>
      <c r="L831" s="1383"/>
      <c r="M831" s="1664">
        <v>35069</v>
      </c>
      <c r="N831" s="1664">
        <v>37544</v>
      </c>
      <c r="O831" s="1383" t="s">
        <v>3383</v>
      </c>
      <c r="P831" s="1383"/>
      <c r="Q831" s="1383"/>
      <c r="R831" s="1662">
        <f t="shared" si="137"/>
        <v>80</v>
      </c>
      <c r="S831" s="1662">
        <v>0</v>
      </c>
      <c r="T831" s="1662">
        <v>80</v>
      </c>
      <c r="U831" s="1662">
        <v>0</v>
      </c>
      <c r="V831" s="1662">
        <f t="shared" si="138"/>
        <v>470</v>
      </c>
      <c r="W831" s="1662">
        <v>0</v>
      </c>
      <c r="X831" s="1662">
        <v>470</v>
      </c>
      <c r="Y831" s="1662">
        <v>0</v>
      </c>
      <c r="Z831" s="1383" t="s">
        <v>1757</v>
      </c>
      <c r="AA831" s="1659">
        <v>2</v>
      </c>
      <c r="AB831" s="1597"/>
      <c r="AC831" s="1597"/>
      <c r="AD831" s="1597"/>
      <c r="AE831" s="1597"/>
      <c r="AF831" s="1598"/>
      <c r="AG831" s="1576" t="str">
        <f t="shared" si="133"/>
        <v/>
      </c>
      <c r="AH831" s="1576"/>
    </row>
    <row r="832" spans="2:34" ht="35.5" customHeight="1">
      <c r="B832" s="1784"/>
      <c r="C832" s="1583" t="s">
        <v>2569</v>
      </c>
      <c r="D832" s="1583" t="s">
        <v>3432</v>
      </c>
      <c r="E832" s="1661">
        <v>18</v>
      </c>
      <c r="F832" s="1662">
        <v>3870</v>
      </c>
      <c r="G832" s="1662">
        <f t="shared" si="136"/>
        <v>3870</v>
      </c>
      <c r="H832" s="1662">
        <v>0</v>
      </c>
      <c r="I832" s="1662">
        <v>600</v>
      </c>
      <c r="J832" s="1662">
        <v>3270</v>
      </c>
      <c r="K832" s="1661"/>
      <c r="L832" s="1383"/>
      <c r="M832" s="1664">
        <v>35612</v>
      </c>
      <c r="N832" s="1664">
        <v>37544</v>
      </c>
      <c r="O832" s="1383" t="s">
        <v>3383</v>
      </c>
      <c r="P832" s="1383"/>
      <c r="Q832" s="1383"/>
      <c r="R832" s="1662">
        <f t="shared" si="137"/>
        <v>0</v>
      </c>
      <c r="S832" s="1662">
        <v>0</v>
      </c>
      <c r="T832" s="1662">
        <v>0</v>
      </c>
      <c r="U832" s="1662">
        <v>0</v>
      </c>
      <c r="V832" s="1662">
        <f t="shared" si="138"/>
        <v>690</v>
      </c>
      <c r="W832" s="1662">
        <v>0</v>
      </c>
      <c r="X832" s="1662">
        <v>160</v>
      </c>
      <c r="Y832" s="1662">
        <v>530</v>
      </c>
      <c r="Z832" s="1383" t="s">
        <v>1791</v>
      </c>
      <c r="AA832" s="1659">
        <v>2</v>
      </c>
      <c r="AB832" s="1597"/>
      <c r="AC832" s="1597"/>
      <c r="AD832" s="1597"/>
      <c r="AE832" s="1597"/>
      <c r="AF832" s="1598"/>
      <c r="AG832" s="1576" t="str">
        <f t="shared" si="133"/>
        <v/>
      </c>
      <c r="AH832" s="1576"/>
    </row>
    <row r="833" spans="2:34" ht="35.5" customHeight="1">
      <c r="B833" s="1660"/>
      <c r="C833" s="1583" t="s">
        <v>2573</v>
      </c>
      <c r="D833" s="1583" t="s">
        <v>3433</v>
      </c>
      <c r="E833" s="1661">
        <v>18</v>
      </c>
      <c r="F833" s="1662">
        <v>470</v>
      </c>
      <c r="G833" s="1662">
        <f t="shared" si="136"/>
        <v>470</v>
      </c>
      <c r="H833" s="1662">
        <v>0</v>
      </c>
      <c r="I833" s="1662">
        <v>160</v>
      </c>
      <c r="J833" s="1662">
        <v>310</v>
      </c>
      <c r="K833" s="1661"/>
      <c r="L833" s="1383"/>
      <c r="M833" s="1664">
        <v>35612</v>
      </c>
      <c r="N833" s="1664">
        <v>44274</v>
      </c>
      <c r="O833" s="1383" t="s">
        <v>3434</v>
      </c>
      <c r="P833" s="1664">
        <v>44274</v>
      </c>
      <c r="Q833" s="1383" t="s">
        <v>3434</v>
      </c>
      <c r="R833" s="1662">
        <f t="shared" si="137"/>
        <v>160</v>
      </c>
      <c r="S833" s="1662">
        <v>0</v>
      </c>
      <c r="T833" s="1662">
        <v>160</v>
      </c>
      <c r="U833" s="1662">
        <v>0</v>
      </c>
      <c r="V833" s="1662">
        <f t="shared" si="138"/>
        <v>0</v>
      </c>
      <c r="W833" s="1662">
        <v>0</v>
      </c>
      <c r="X833" s="1662">
        <v>0</v>
      </c>
      <c r="Y833" s="1662">
        <v>0</v>
      </c>
      <c r="Z833" s="1383" t="s">
        <v>1791</v>
      </c>
      <c r="AA833" s="1659">
        <v>2</v>
      </c>
      <c r="AB833" s="1597"/>
      <c r="AC833" s="1597"/>
      <c r="AD833" s="1597"/>
      <c r="AE833" s="1597"/>
      <c r="AF833" s="1598"/>
      <c r="AG833" s="1576" t="str">
        <f t="shared" si="133"/>
        <v/>
      </c>
      <c r="AH833" s="1576"/>
    </row>
    <row r="834" spans="2:34" ht="35.5" customHeight="1">
      <c r="B834" s="1660"/>
      <c r="C834" s="1583" t="s">
        <v>2338</v>
      </c>
      <c r="D834" s="1583" t="s">
        <v>3435</v>
      </c>
      <c r="E834" s="1661">
        <v>16</v>
      </c>
      <c r="F834" s="1662">
        <v>1230</v>
      </c>
      <c r="G834" s="1662">
        <f t="shared" si="136"/>
        <v>1230</v>
      </c>
      <c r="H834" s="1662">
        <v>0</v>
      </c>
      <c r="I834" s="1662">
        <v>380</v>
      </c>
      <c r="J834" s="1662">
        <v>850</v>
      </c>
      <c r="K834" s="1661"/>
      <c r="L834" s="1383"/>
      <c r="M834" s="1664">
        <v>35612</v>
      </c>
      <c r="N834" s="1664">
        <v>42458</v>
      </c>
      <c r="O834" s="1383" t="s">
        <v>3420</v>
      </c>
      <c r="P834" s="1383"/>
      <c r="Q834" s="1383"/>
      <c r="R834" s="1662">
        <f t="shared" si="137"/>
        <v>580</v>
      </c>
      <c r="S834" s="1662">
        <v>0</v>
      </c>
      <c r="T834" s="1662">
        <v>80</v>
      </c>
      <c r="U834" s="1662">
        <v>500</v>
      </c>
      <c r="V834" s="1662">
        <f t="shared" si="138"/>
        <v>310</v>
      </c>
      <c r="W834" s="1662">
        <v>0</v>
      </c>
      <c r="X834" s="1662">
        <v>0</v>
      </c>
      <c r="Y834" s="1662">
        <v>310</v>
      </c>
      <c r="Z834" s="1383" t="s">
        <v>1791</v>
      </c>
      <c r="AA834" s="1659">
        <v>2</v>
      </c>
      <c r="AB834" s="1597"/>
      <c r="AC834" s="1597"/>
      <c r="AD834" s="1597"/>
      <c r="AE834" s="1597"/>
      <c r="AF834" s="1598"/>
      <c r="AG834" s="1576" t="str">
        <f t="shared" si="133"/>
        <v/>
      </c>
      <c r="AH834" s="1576"/>
    </row>
    <row r="835" spans="2:34" ht="35.5" customHeight="1">
      <c r="B835" s="1697"/>
      <c r="C835" s="1583" t="s">
        <v>2033</v>
      </c>
      <c r="D835" s="1583" t="s">
        <v>3436</v>
      </c>
      <c r="E835" s="1661">
        <v>16</v>
      </c>
      <c r="F835" s="1662">
        <v>320</v>
      </c>
      <c r="G835" s="1662">
        <f t="shared" si="136"/>
        <v>320</v>
      </c>
      <c r="H835" s="1662">
        <v>0</v>
      </c>
      <c r="I835" s="1662">
        <v>240</v>
      </c>
      <c r="J835" s="1662">
        <v>80</v>
      </c>
      <c r="K835" s="1661"/>
      <c r="L835" s="1383"/>
      <c r="M835" s="1656">
        <v>35612</v>
      </c>
      <c r="N835" s="1664">
        <v>44274</v>
      </c>
      <c r="O835" s="1383" t="s">
        <v>3410</v>
      </c>
      <c r="P835" s="1383"/>
      <c r="Q835" s="1383"/>
      <c r="R835" s="1662">
        <f t="shared" si="137"/>
        <v>0</v>
      </c>
      <c r="S835" s="1662">
        <v>0</v>
      </c>
      <c r="T835" s="1662">
        <v>0</v>
      </c>
      <c r="U835" s="1662">
        <v>0</v>
      </c>
      <c r="V835" s="1662">
        <f t="shared" si="138"/>
        <v>240</v>
      </c>
      <c r="W835" s="1662">
        <v>0</v>
      </c>
      <c r="X835" s="1662">
        <v>160</v>
      </c>
      <c r="Y835" s="1662">
        <v>80</v>
      </c>
      <c r="Z835" s="1383" t="s">
        <v>2732</v>
      </c>
      <c r="AA835" s="1659">
        <v>2</v>
      </c>
      <c r="AB835" s="1597"/>
      <c r="AC835" s="1597"/>
      <c r="AD835" s="1597"/>
      <c r="AE835" s="1597"/>
      <c r="AF835" s="1598"/>
      <c r="AG835" s="1576" t="str">
        <f t="shared" si="133"/>
        <v/>
      </c>
      <c r="AH835" s="1576"/>
    </row>
    <row r="836" spans="2:34" ht="35.5" customHeight="1">
      <c r="B836" s="1660"/>
      <c r="C836" s="1583" t="s">
        <v>2582</v>
      </c>
      <c r="D836" s="1583" t="s">
        <v>3437</v>
      </c>
      <c r="E836" s="1661">
        <v>18</v>
      </c>
      <c r="F836" s="1662">
        <v>1010</v>
      </c>
      <c r="G836" s="1662">
        <f t="shared" si="136"/>
        <v>1010</v>
      </c>
      <c r="H836" s="1662">
        <v>0</v>
      </c>
      <c r="I836" s="1662">
        <v>950</v>
      </c>
      <c r="J836" s="1662">
        <v>60</v>
      </c>
      <c r="K836" s="1662">
        <v>6600</v>
      </c>
      <c r="L836" s="1383" t="s">
        <v>3438</v>
      </c>
      <c r="M836" s="1664">
        <v>35612</v>
      </c>
      <c r="N836" s="1664">
        <v>37544</v>
      </c>
      <c r="O836" s="1383" t="s">
        <v>3383</v>
      </c>
      <c r="P836" s="1383"/>
      <c r="Q836" s="1383"/>
      <c r="R836" s="1662">
        <f t="shared" si="137"/>
        <v>1010</v>
      </c>
      <c r="S836" s="1662">
        <v>0</v>
      </c>
      <c r="T836" s="1662">
        <v>950</v>
      </c>
      <c r="U836" s="1662">
        <v>60</v>
      </c>
      <c r="V836" s="1662">
        <f t="shared" si="138"/>
        <v>0</v>
      </c>
      <c r="W836" s="1662">
        <v>0</v>
      </c>
      <c r="X836" s="1662">
        <v>0</v>
      </c>
      <c r="Y836" s="1662">
        <v>0</v>
      </c>
      <c r="Z836" s="1383" t="s">
        <v>1757</v>
      </c>
      <c r="AA836" s="1659">
        <v>2</v>
      </c>
      <c r="AB836" s="1597"/>
      <c r="AC836" s="1597"/>
      <c r="AD836" s="1597"/>
      <c r="AE836" s="1597"/>
      <c r="AF836" s="1598"/>
      <c r="AG836" s="1576">
        <f t="shared" si="133"/>
        <v>0</v>
      </c>
      <c r="AH836" s="1576"/>
    </row>
    <row r="837" spans="2:34" ht="35.5" customHeight="1">
      <c r="B837" s="1660"/>
      <c r="C837" s="1583" t="s">
        <v>2345</v>
      </c>
      <c r="D837" s="1583" t="s">
        <v>3439</v>
      </c>
      <c r="E837" s="1661">
        <v>12</v>
      </c>
      <c r="F837" s="1662">
        <v>1980</v>
      </c>
      <c r="G837" s="1662">
        <f t="shared" si="136"/>
        <v>1980</v>
      </c>
      <c r="H837" s="1662">
        <v>0</v>
      </c>
      <c r="I837" s="1662">
        <v>1700</v>
      </c>
      <c r="J837" s="1662">
        <v>280</v>
      </c>
      <c r="K837" s="1662"/>
      <c r="L837" s="1383"/>
      <c r="M837" s="1664">
        <v>35612</v>
      </c>
      <c r="N837" s="1664">
        <v>37544</v>
      </c>
      <c r="O837" s="1383" t="s">
        <v>3400</v>
      </c>
      <c r="P837" s="1383"/>
      <c r="Q837" s="1383"/>
      <c r="R837" s="1662">
        <f t="shared" si="137"/>
        <v>1600</v>
      </c>
      <c r="S837" s="1662">
        <v>0</v>
      </c>
      <c r="T837" s="1662">
        <v>1320</v>
      </c>
      <c r="U837" s="1662">
        <v>280</v>
      </c>
      <c r="V837" s="1662">
        <f t="shared" si="138"/>
        <v>0</v>
      </c>
      <c r="W837" s="1662">
        <v>0</v>
      </c>
      <c r="X837" s="1662">
        <v>0</v>
      </c>
      <c r="Y837" s="1662">
        <v>0</v>
      </c>
      <c r="Z837" s="1383" t="s">
        <v>1757</v>
      </c>
      <c r="AA837" s="1659">
        <v>2</v>
      </c>
      <c r="AB837" s="1597"/>
      <c r="AC837" s="1597"/>
      <c r="AD837" s="1597"/>
      <c r="AE837" s="1597"/>
      <c r="AF837" s="1598"/>
      <c r="AG837" s="1576" t="str">
        <f t="shared" si="133"/>
        <v/>
      </c>
      <c r="AH837" s="1576"/>
    </row>
    <row r="838" spans="2:34" ht="35.5" customHeight="1">
      <c r="B838" s="1660"/>
      <c r="C838" s="1583" t="s">
        <v>3440</v>
      </c>
      <c r="D838" s="1586" t="s">
        <v>3441</v>
      </c>
      <c r="E838" s="1661">
        <v>32</v>
      </c>
      <c r="F838" s="1662">
        <v>700</v>
      </c>
      <c r="G838" s="1662">
        <f t="shared" si="136"/>
        <v>700</v>
      </c>
      <c r="H838" s="1662">
        <v>0</v>
      </c>
      <c r="I838" s="1662">
        <v>540</v>
      </c>
      <c r="J838" s="1662">
        <v>160</v>
      </c>
      <c r="K838" s="1662">
        <v>7600</v>
      </c>
      <c r="L838" s="1383" t="s">
        <v>3438</v>
      </c>
      <c r="M838" s="1664">
        <v>35612</v>
      </c>
      <c r="N838" s="1664">
        <v>37544</v>
      </c>
      <c r="O838" s="1383" t="s">
        <v>3383</v>
      </c>
      <c r="P838" s="1383"/>
      <c r="Q838" s="1383"/>
      <c r="R838" s="1662">
        <f t="shared" si="137"/>
        <v>700</v>
      </c>
      <c r="S838" s="1662">
        <v>0</v>
      </c>
      <c r="T838" s="1662">
        <v>540</v>
      </c>
      <c r="U838" s="1662">
        <v>160</v>
      </c>
      <c r="V838" s="1662">
        <f t="shared" si="138"/>
        <v>0</v>
      </c>
      <c r="W838" s="1662">
        <v>0</v>
      </c>
      <c r="X838" s="1662">
        <v>0</v>
      </c>
      <c r="Y838" s="1662">
        <v>0</v>
      </c>
      <c r="Z838" s="1383" t="s">
        <v>2554</v>
      </c>
      <c r="AA838" s="1659">
        <v>2</v>
      </c>
      <c r="AB838" s="1597"/>
      <c r="AC838" s="1597"/>
      <c r="AD838" s="1597"/>
      <c r="AE838" s="1597"/>
      <c r="AF838" s="1598"/>
      <c r="AG838" s="1576">
        <f t="shared" ref="AG838:AG902" si="139">IF(G838=R838,$AF$2,"")</f>
        <v>0</v>
      </c>
      <c r="AH838" s="1576"/>
    </row>
    <row r="839" spans="2:34" ht="35.5" customHeight="1">
      <c r="B839" s="1660"/>
      <c r="C839" s="1583" t="s">
        <v>2586</v>
      </c>
      <c r="D839" s="1583" t="s">
        <v>3442</v>
      </c>
      <c r="E839" s="1661">
        <v>18</v>
      </c>
      <c r="F839" s="1662">
        <v>590</v>
      </c>
      <c r="G839" s="1662">
        <f t="shared" si="136"/>
        <v>590</v>
      </c>
      <c r="H839" s="1662">
        <v>0</v>
      </c>
      <c r="I839" s="1662">
        <v>590</v>
      </c>
      <c r="J839" s="1662">
        <v>0</v>
      </c>
      <c r="K839" s="1662"/>
      <c r="L839" s="1383"/>
      <c r="M839" s="1664">
        <v>35612</v>
      </c>
      <c r="N839" s="1664">
        <v>44274</v>
      </c>
      <c r="O839" s="1383" t="s">
        <v>3410</v>
      </c>
      <c r="P839" s="1383"/>
      <c r="Q839" s="1383"/>
      <c r="R839" s="1662">
        <f t="shared" si="137"/>
        <v>590</v>
      </c>
      <c r="S839" s="1662">
        <v>0</v>
      </c>
      <c r="T839" s="1662">
        <v>590</v>
      </c>
      <c r="U839" s="1662">
        <v>0</v>
      </c>
      <c r="V839" s="1662">
        <f t="shared" si="138"/>
        <v>0</v>
      </c>
      <c r="W839" s="1662">
        <v>0</v>
      </c>
      <c r="X839" s="1662">
        <v>0</v>
      </c>
      <c r="Y839" s="1662">
        <v>0</v>
      </c>
      <c r="Z839" s="1383" t="s">
        <v>1757</v>
      </c>
      <c r="AA839" s="1659">
        <v>2</v>
      </c>
      <c r="AB839" s="1597"/>
      <c r="AC839" s="1597"/>
      <c r="AD839" s="1597"/>
      <c r="AE839" s="1597"/>
      <c r="AF839" s="1598"/>
      <c r="AG839" s="1576">
        <f t="shared" si="139"/>
        <v>0</v>
      </c>
      <c r="AH839" s="1576"/>
    </row>
    <row r="840" spans="2:34" ht="35.5" customHeight="1">
      <c r="B840" s="1660"/>
      <c r="C840" s="1583" t="s">
        <v>3443</v>
      </c>
      <c r="D840" s="1583" t="s">
        <v>3444</v>
      </c>
      <c r="E840" s="1661">
        <v>8</v>
      </c>
      <c r="F840" s="1662">
        <v>1960</v>
      </c>
      <c r="G840" s="1662">
        <f t="shared" si="136"/>
        <v>1960</v>
      </c>
      <c r="H840" s="1662">
        <v>1600</v>
      </c>
      <c r="I840" s="1662">
        <v>220</v>
      </c>
      <c r="J840" s="1662">
        <v>140</v>
      </c>
      <c r="K840" s="1662"/>
      <c r="L840" s="1383"/>
      <c r="M840" s="1664">
        <v>35769</v>
      </c>
      <c r="N840" s="1664">
        <v>37544</v>
      </c>
      <c r="O840" s="1383" t="s">
        <v>3400</v>
      </c>
      <c r="P840" s="1383"/>
      <c r="Q840" s="1383"/>
      <c r="R840" s="1662">
        <f t="shared" si="137"/>
        <v>1570</v>
      </c>
      <c r="S840" s="1662">
        <v>1570</v>
      </c>
      <c r="T840" s="1662">
        <v>0</v>
      </c>
      <c r="U840" s="1662">
        <v>0</v>
      </c>
      <c r="V840" s="1662">
        <f t="shared" si="138"/>
        <v>390</v>
      </c>
      <c r="W840" s="1662">
        <v>30</v>
      </c>
      <c r="X840" s="1662">
        <v>220</v>
      </c>
      <c r="Y840" s="1662">
        <v>140</v>
      </c>
      <c r="Z840" s="1383" t="s">
        <v>1757</v>
      </c>
      <c r="AA840" s="1659">
        <v>2</v>
      </c>
      <c r="AB840" s="1597"/>
      <c r="AC840" s="1597"/>
      <c r="AD840" s="1597"/>
      <c r="AE840" s="1597"/>
      <c r="AF840" s="1598"/>
      <c r="AG840" s="1576" t="str">
        <f t="shared" si="139"/>
        <v/>
      </c>
      <c r="AH840" s="1576"/>
    </row>
    <row r="841" spans="2:34" ht="35.5" customHeight="1">
      <c r="B841" s="1660"/>
      <c r="C841" s="1583" t="s">
        <v>3445</v>
      </c>
      <c r="D841" s="1169" t="s">
        <v>3446</v>
      </c>
      <c r="E841" s="1661">
        <v>16</v>
      </c>
      <c r="F841" s="1662">
        <v>210</v>
      </c>
      <c r="G841" s="1662">
        <f t="shared" si="136"/>
        <v>210</v>
      </c>
      <c r="H841" s="1662">
        <v>0</v>
      </c>
      <c r="I841" s="1662">
        <v>210</v>
      </c>
      <c r="J841" s="1662">
        <v>0</v>
      </c>
      <c r="K841" s="1662"/>
      <c r="L841" s="1383"/>
      <c r="M841" s="1664">
        <v>36234</v>
      </c>
      <c r="N841" s="1664">
        <v>36234</v>
      </c>
      <c r="O841" s="1383" t="s">
        <v>3327</v>
      </c>
      <c r="P841" s="1383"/>
      <c r="Q841" s="1383"/>
      <c r="R841" s="1662">
        <f t="shared" si="137"/>
        <v>210</v>
      </c>
      <c r="S841" s="1662">
        <v>0</v>
      </c>
      <c r="T841" s="1662">
        <v>210</v>
      </c>
      <c r="U841" s="1662">
        <v>0</v>
      </c>
      <c r="V841" s="1662">
        <f t="shared" si="138"/>
        <v>0</v>
      </c>
      <c r="W841" s="1662">
        <v>0</v>
      </c>
      <c r="X841" s="1662">
        <v>0</v>
      </c>
      <c r="Y841" s="1662">
        <v>0</v>
      </c>
      <c r="Z841" s="1383" t="s">
        <v>1757</v>
      </c>
      <c r="AA841" s="1659">
        <v>2</v>
      </c>
      <c r="AB841" s="1597"/>
      <c r="AC841" s="1597"/>
      <c r="AD841" s="1597"/>
      <c r="AE841" s="1597"/>
      <c r="AF841" s="1598"/>
      <c r="AG841" s="1576">
        <f t="shared" si="139"/>
        <v>0</v>
      </c>
      <c r="AH841" s="1576"/>
    </row>
    <row r="842" spans="2:34" ht="35.5" customHeight="1">
      <c r="B842" s="1660"/>
      <c r="C842" s="1583" t="s">
        <v>3447</v>
      </c>
      <c r="D842" s="1583" t="s">
        <v>3448</v>
      </c>
      <c r="E842" s="1661">
        <v>16</v>
      </c>
      <c r="F842" s="1662">
        <v>1460</v>
      </c>
      <c r="G842" s="1662">
        <f t="shared" si="136"/>
        <v>1460</v>
      </c>
      <c r="H842" s="1662">
        <v>510</v>
      </c>
      <c r="I842" s="1662">
        <v>0</v>
      </c>
      <c r="J842" s="1662">
        <v>950</v>
      </c>
      <c r="K842" s="1662"/>
      <c r="L842" s="1383"/>
      <c r="M842" s="1664">
        <v>23546</v>
      </c>
      <c r="N842" s="1664">
        <v>37544</v>
      </c>
      <c r="O842" s="1383" t="s">
        <v>3383</v>
      </c>
      <c r="P842" s="1665">
        <v>27254</v>
      </c>
      <c r="Q842" s="1383" t="s">
        <v>3372</v>
      </c>
      <c r="R842" s="1662">
        <f t="shared" si="137"/>
        <v>510</v>
      </c>
      <c r="S842" s="1662">
        <v>510</v>
      </c>
      <c r="T842" s="1662">
        <v>0</v>
      </c>
      <c r="U842" s="1662">
        <v>0</v>
      </c>
      <c r="V842" s="1662">
        <f t="shared" si="138"/>
        <v>370</v>
      </c>
      <c r="W842" s="1662">
        <v>0</v>
      </c>
      <c r="X842" s="1662">
        <v>0</v>
      </c>
      <c r="Y842" s="1662">
        <v>370</v>
      </c>
      <c r="Z842" s="1383" t="s">
        <v>2554</v>
      </c>
      <c r="AA842" s="1659">
        <v>2</v>
      </c>
      <c r="AB842" s="1597"/>
      <c r="AC842" s="1597"/>
      <c r="AD842" s="1597"/>
      <c r="AE842" s="1597"/>
      <c r="AF842" s="1598"/>
      <c r="AG842" s="1576" t="str">
        <f t="shared" si="139"/>
        <v/>
      </c>
      <c r="AH842" s="1576"/>
    </row>
    <row r="843" spans="2:34" ht="35.5" customHeight="1">
      <c r="B843" s="1660"/>
      <c r="C843" s="1583" t="s">
        <v>3449</v>
      </c>
      <c r="D843" s="1583" t="s">
        <v>3450</v>
      </c>
      <c r="E843" s="1661">
        <v>12</v>
      </c>
      <c r="F843" s="1662">
        <v>670</v>
      </c>
      <c r="G843" s="1662">
        <f t="shared" si="136"/>
        <v>670</v>
      </c>
      <c r="H843" s="1662">
        <v>670</v>
      </c>
      <c r="I843" s="1662">
        <v>0</v>
      </c>
      <c r="J843" s="1662">
        <v>0</v>
      </c>
      <c r="K843" s="1662"/>
      <c r="L843" s="1383"/>
      <c r="M843" s="1664">
        <v>29525</v>
      </c>
      <c r="N843" s="1664">
        <v>37544</v>
      </c>
      <c r="O843" s="1383" t="s">
        <v>3400</v>
      </c>
      <c r="P843" s="1383"/>
      <c r="Q843" s="1383"/>
      <c r="R843" s="1662">
        <f t="shared" si="137"/>
        <v>670</v>
      </c>
      <c r="S843" s="1662">
        <v>670</v>
      </c>
      <c r="T843" s="1662">
        <v>0</v>
      </c>
      <c r="U843" s="1662">
        <v>0</v>
      </c>
      <c r="V843" s="1662">
        <f t="shared" si="138"/>
        <v>0</v>
      </c>
      <c r="W843" s="1662">
        <v>0</v>
      </c>
      <c r="X843" s="1662">
        <v>0</v>
      </c>
      <c r="Y843" s="1662">
        <v>0</v>
      </c>
      <c r="Z843" s="1383" t="s">
        <v>2554</v>
      </c>
      <c r="AA843" s="1659">
        <v>2</v>
      </c>
      <c r="AB843" s="1597"/>
      <c r="AC843" s="1597"/>
      <c r="AD843" s="1597"/>
      <c r="AE843" s="1597"/>
      <c r="AF843" s="1598"/>
      <c r="AG843" s="1576">
        <f t="shared" si="139"/>
        <v>0</v>
      </c>
      <c r="AH843" s="1576"/>
    </row>
    <row r="844" spans="2:34" ht="35.5" customHeight="1">
      <c r="B844" s="1660"/>
      <c r="C844" s="1583" t="s">
        <v>3451</v>
      </c>
      <c r="D844" s="1583" t="s">
        <v>3452</v>
      </c>
      <c r="E844" s="1661">
        <v>16</v>
      </c>
      <c r="F844" s="1662">
        <v>4300</v>
      </c>
      <c r="G844" s="1662">
        <f t="shared" si="136"/>
        <v>4300</v>
      </c>
      <c r="H844" s="1662">
        <v>1070</v>
      </c>
      <c r="I844" s="1662">
        <v>2030</v>
      </c>
      <c r="J844" s="1662">
        <v>1200</v>
      </c>
      <c r="K844" s="1662"/>
      <c r="L844" s="1383"/>
      <c r="M844" s="1664">
        <v>37544</v>
      </c>
      <c r="N844" s="1664">
        <v>40984</v>
      </c>
      <c r="O844" s="1383" t="s">
        <v>2449</v>
      </c>
      <c r="P844" s="1383"/>
      <c r="Q844" s="1383"/>
      <c r="R844" s="1662">
        <f t="shared" si="137"/>
        <v>2160</v>
      </c>
      <c r="S844" s="1662">
        <v>1070</v>
      </c>
      <c r="T844" s="1662">
        <v>770</v>
      </c>
      <c r="U844" s="1662">
        <v>320</v>
      </c>
      <c r="V844" s="1662">
        <f t="shared" si="138"/>
        <v>840</v>
      </c>
      <c r="W844" s="1662">
        <v>0</v>
      </c>
      <c r="X844" s="1662">
        <v>840</v>
      </c>
      <c r="Y844" s="1662">
        <v>0</v>
      </c>
      <c r="Z844" s="1383" t="s">
        <v>2554</v>
      </c>
      <c r="AA844" s="1659">
        <v>2</v>
      </c>
      <c r="AB844" s="1597"/>
      <c r="AC844" s="1597"/>
      <c r="AD844" s="1597"/>
      <c r="AE844" s="1597"/>
      <c r="AF844" s="1598"/>
      <c r="AG844" s="1576" t="str">
        <f t="shared" si="139"/>
        <v/>
      </c>
      <c r="AH844" s="1576"/>
    </row>
    <row r="845" spans="2:34" ht="35.5" customHeight="1">
      <c r="B845" s="1660"/>
      <c r="C845" s="1583" t="s">
        <v>2135</v>
      </c>
      <c r="D845" s="1583" t="s">
        <v>3453</v>
      </c>
      <c r="E845" s="1661">
        <v>20</v>
      </c>
      <c r="F845" s="1662">
        <v>870</v>
      </c>
      <c r="G845" s="1662">
        <f t="shared" si="136"/>
        <v>870</v>
      </c>
      <c r="H845" s="1662">
        <v>0</v>
      </c>
      <c r="I845" s="1662">
        <v>870</v>
      </c>
      <c r="J845" s="1662">
        <v>0</v>
      </c>
      <c r="K845" s="1662"/>
      <c r="L845" s="1383"/>
      <c r="M845" s="1664">
        <v>37544</v>
      </c>
      <c r="N845" s="1664">
        <v>37544</v>
      </c>
      <c r="O845" s="1383" t="s">
        <v>3383</v>
      </c>
      <c r="P845" s="1383"/>
      <c r="Q845" s="1383"/>
      <c r="R845" s="1662">
        <f t="shared" si="137"/>
        <v>590</v>
      </c>
      <c r="S845" s="1662">
        <v>0</v>
      </c>
      <c r="T845" s="1662">
        <v>590</v>
      </c>
      <c r="U845" s="1662">
        <v>0</v>
      </c>
      <c r="V845" s="1662">
        <f t="shared" si="138"/>
        <v>280</v>
      </c>
      <c r="W845" s="1662">
        <v>0</v>
      </c>
      <c r="X845" s="1662">
        <v>280</v>
      </c>
      <c r="Y845" s="1662">
        <v>0</v>
      </c>
      <c r="Z845" s="1383" t="s">
        <v>2280</v>
      </c>
      <c r="AA845" s="1659">
        <v>2</v>
      </c>
      <c r="AB845" s="1597"/>
      <c r="AC845" s="1597"/>
      <c r="AD845" s="1597"/>
      <c r="AE845" s="1597"/>
      <c r="AF845" s="1598"/>
      <c r="AG845" s="1576" t="str">
        <f t="shared" si="139"/>
        <v/>
      </c>
      <c r="AH845" s="1576"/>
    </row>
    <row r="846" spans="2:34" ht="35.5" customHeight="1">
      <c r="B846" s="1660"/>
      <c r="C846" s="1583" t="s">
        <v>2862</v>
      </c>
      <c r="D846" s="1583" t="s">
        <v>3454</v>
      </c>
      <c r="E846" s="1661">
        <v>16</v>
      </c>
      <c r="F846" s="1662">
        <v>1240</v>
      </c>
      <c r="G846" s="1662">
        <f t="shared" si="136"/>
        <v>1240</v>
      </c>
      <c r="H846" s="1662">
        <v>960</v>
      </c>
      <c r="I846" s="1662">
        <v>280</v>
      </c>
      <c r="J846" s="1662">
        <v>0</v>
      </c>
      <c r="K846" s="1662"/>
      <c r="L846" s="1383"/>
      <c r="M846" s="1664">
        <v>37544</v>
      </c>
      <c r="N846" s="1664">
        <v>44274</v>
      </c>
      <c r="O846" s="1383" t="s">
        <v>3410</v>
      </c>
      <c r="P846" s="1383"/>
      <c r="Q846" s="1383"/>
      <c r="R846" s="1662">
        <f t="shared" si="137"/>
        <v>1240</v>
      </c>
      <c r="S846" s="1662">
        <v>960</v>
      </c>
      <c r="T846" s="1662">
        <v>280</v>
      </c>
      <c r="U846" s="1662">
        <v>0</v>
      </c>
      <c r="V846" s="1662">
        <f t="shared" si="138"/>
        <v>0</v>
      </c>
      <c r="W846" s="1662">
        <v>0</v>
      </c>
      <c r="X846" s="1662">
        <v>0</v>
      </c>
      <c r="Y846" s="1662">
        <v>0</v>
      </c>
      <c r="Z846" s="1383" t="s">
        <v>2554</v>
      </c>
      <c r="AA846" s="1659">
        <v>2</v>
      </c>
      <c r="AB846" s="1597"/>
      <c r="AC846" s="1597"/>
      <c r="AD846" s="1597"/>
      <c r="AE846" s="1597"/>
      <c r="AF846" s="1598"/>
      <c r="AG846" s="1576">
        <f t="shared" si="139"/>
        <v>0</v>
      </c>
      <c r="AH846" s="1576"/>
    </row>
    <row r="847" spans="2:34" ht="35.5" customHeight="1">
      <c r="B847" s="1660"/>
      <c r="C847" s="1583" t="s">
        <v>3309</v>
      </c>
      <c r="D847" s="1583" t="s">
        <v>3455</v>
      </c>
      <c r="E847" s="1661">
        <v>16</v>
      </c>
      <c r="F847" s="1662">
        <v>450</v>
      </c>
      <c r="G847" s="1662">
        <f t="shared" si="136"/>
        <v>450</v>
      </c>
      <c r="H847" s="1662">
        <v>310</v>
      </c>
      <c r="I847" s="1662">
        <v>140</v>
      </c>
      <c r="J847" s="1662">
        <v>0</v>
      </c>
      <c r="K847" s="1662"/>
      <c r="L847" s="1383"/>
      <c r="M847" s="1664">
        <v>37544</v>
      </c>
      <c r="N847" s="1664">
        <v>38790</v>
      </c>
      <c r="O847" s="1383" t="s">
        <v>2442</v>
      </c>
      <c r="P847" s="1383"/>
      <c r="Q847" s="1383"/>
      <c r="R847" s="1662">
        <f t="shared" si="137"/>
        <v>430</v>
      </c>
      <c r="S847" s="1662">
        <v>310</v>
      </c>
      <c r="T847" s="1662">
        <v>120</v>
      </c>
      <c r="U847" s="1662">
        <v>0</v>
      </c>
      <c r="V847" s="1662">
        <f t="shared" si="138"/>
        <v>0</v>
      </c>
      <c r="W847" s="1662">
        <v>0</v>
      </c>
      <c r="X847" s="1662">
        <v>0</v>
      </c>
      <c r="Y847" s="1662">
        <v>0</v>
      </c>
      <c r="Z847" s="1383" t="s">
        <v>2554</v>
      </c>
      <c r="AA847" s="1659">
        <v>2</v>
      </c>
      <c r="AB847" s="1597"/>
      <c r="AC847" s="1597"/>
      <c r="AD847" s="1597"/>
      <c r="AE847" s="1597"/>
      <c r="AF847" s="1598"/>
      <c r="AG847" s="1576" t="str">
        <f t="shared" si="139"/>
        <v/>
      </c>
      <c r="AH847" s="1576"/>
    </row>
    <row r="848" spans="2:34" ht="35.5" customHeight="1">
      <c r="B848" s="1660"/>
      <c r="C848" s="1583" t="s">
        <v>2139</v>
      </c>
      <c r="D848" s="1583" t="s">
        <v>3456</v>
      </c>
      <c r="E848" s="1661">
        <v>18</v>
      </c>
      <c r="F848" s="1662">
        <v>640</v>
      </c>
      <c r="G848" s="1662">
        <f t="shared" si="136"/>
        <v>640</v>
      </c>
      <c r="H848" s="1662">
        <v>60</v>
      </c>
      <c r="I848" s="1662">
        <v>580</v>
      </c>
      <c r="J848" s="1662">
        <v>0</v>
      </c>
      <c r="K848" s="1662"/>
      <c r="L848" s="1383"/>
      <c r="M848" s="1664">
        <v>37544</v>
      </c>
      <c r="N848" s="1664">
        <v>39136</v>
      </c>
      <c r="O848" s="1383" t="s">
        <v>2449</v>
      </c>
      <c r="P848" s="1383"/>
      <c r="Q848" s="1383"/>
      <c r="R848" s="1662">
        <f t="shared" si="137"/>
        <v>640</v>
      </c>
      <c r="S848" s="1662">
        <v>60</v>
      </c>
      <c r="T848" s="1662">
        <v>580</v>
      </c>
      <c r="U848" s="1662">
        <v>0</v>
      </c>
      <c r="V848" s="1662">
        <f t="shared" si="138"/>
        <v>0</v>
      </c>
      <c r="W848" s="1662">
        <v>0</v>
      </c>
      <c r="X848" s="1662">
        <v>0</v>
      </c>
      <c r="Y848" s="1662">
        <v>0</v>
      </c>
      <c r="Z848" s="1383" t="s">
        <v>2554</v>
      </c>
      <c r="AA848" s="1659">
        <v>2</v>
      </c>
      <c r="AB848" s="1597"/>
      <c r="AC848" s="1597"/>
      <c r="AD848" s="1597"/>
      <c r="AE848" s="1597"/>
      <c r="AF848" s="1598"/>
      <c r="AG848" s="1576">
        <f t="shared" si="139"/>
        <v>0</v>
      </c>
      <c r="AH848" s="1576"/>
    </row>
    <row r="849" spans="2:34" ht="35.5" customHeight="1">
      <c r="B849" s="1660"/>
      <c r="C849" s="1583" t="s">
        <v>2141</v>
      </c>
      <c r="D849" s="1583" t="s">
        <v>3457</v>
      </c>
      <c r="E849" s="1661">
        <v>17</v>
      </c>
      <c r="F849" s="1662">
        <v>140</v>
      </c>
      <c r="G849" s="1662">
        <f t="shared" si="136"/>
        <v>140</v>
      </c>
      <c r="H849" s="1662">
        <v>140</v>
      </c>
      <c r="I849" s="1662">
        <v>0</v>
      </c>
      <c r="J849" s="1662">
        <v>0</v>
      </c>
      <c r="K849" s="1662"/>
      <c r="L849" s="1383"/>
      <c r="M849" s="1664">
        <v>37544</v>
      </c>
      <c r="N849" s="1664">
        <v>37544</v>
      </c>
      <c r="O849" s="1383" t="s">
        <v>3400</v>
      </c>
      <c r="P849" s="1383"/>
      <c r="Q849" s="1383"/>
      <c r="R849" s="1662">
        <f t="shared" si="137"/>
        <v>140</v>
      </c>
      <c r="S849" s="1662">
        <v>140</v>
      </c>
      <c r="T849" s="1662">
        <v>0</v>
      </c>
      <c r="U849" s="1662">
        <v>0</v>
      </c>
      <c r="V849" s="1662">
        <f t="shared" si="138"/>
        <v>0</v>
      </c>
      <c r="W849" s="1662">
        <v>0</v>
      </c>
      <c r="X849" s="1662">
        <v>0</v>
      </c>
      <c r="Y849" s="1662">
        <v>0</v>
      </c>
      <c r="Z849" s="1383" t="s">
        <v>2554</v>
      </c>
      <c r="AA849" s="1659">
        <v>2</v>
      </c>
      <c r="AB849" s="1597"/>
      <c r="AC849" s="1597"/>
      <c r="AD849" s="1597"/>
      <c r="AE849" s="1597"/>
      <c r="AF849" s="1598"/>
      <c r="AG849" s="1576">
        <f t="shared" si="139"/>
        <v>0</v>
      </c>
      <c r="AH849" s="1576"/>
    </row>
    <row r="850" spans="2:34" ht="35.5" customHeight="1">
      <c r="B850" s="1660"/>
      <c r="C850" s="1583" t="s">
        <v>2621</v>
      </c>
      <c r="D850" s="1583" t="s">
        <v>3458</v>
      </c>
      <c r="E850" s="1661">
        <v>12</v>
      </c>
      <c r="F850" s="1662">
        <v>1580</v>
      </c>
      <c r="G850" s="1662">
        <f t="shared" si="136"/>
        <v>1580</v>
      </c>
      <c r="H850" s="1662">
        <v>0</v>
      </c>
      <c r="I850" s="1662">
        <v>0</v>
      </c>
      <c r="J850" s="1662">
        <v>1580</v>
      </c>
      <c r="K850" s="1662"/>
      <c r="L850" s="1383"/>
      <c r="M850" s="1664">
        <v>37544</v>
      </c>
      <c r="N850" s="1664">
        <v>37544</v>
      </c>
      <c r="O850" s="1383" t="s">
        <v>3400</v>
      </c>
      <c r="P850" s="1383"/>
      <c r="Q850" s="1383"/>
      <c r="R850" s="1662">
        <f t="shared" si="137"/>
        <v>1580</v>
      </c>
      <c r="S850" s="1662">
        <v>0</v>
      </c>
      <c r="T850" s="1662">
        <v>0</v>
      </c>
      <c r="U850" s="1662">
        <v>1580</v>
      </c>
      <c r="V850" s="1662">
        <f t="shared" si="138"/>
        <v>0</v>
      </c>
      <c r="W850" s="1662">
        <v>0</v>
      </c>
      <c r="X850" s="1662">
        <v>0</v>
      </c>
      <c r="Y850" s="1662">
        <v>0</v>
      </c>
      <c r="Z850" s="1383" t="s">
        <v>2554</v>
      </c>
      <c r="AA850" s="1659">
        <v>2</v>
      </c>
      <c r="AB850" s="1597"/>
      <c r="AC850" s="1597"/>
      <c r="AD850" s="1597"/>
      <c r="AE850" s="1597"/>
      <c r="AF850" s="1598"/>
      <c r="AG850" s="1576">
        <f t="shared" si="139"/>
        <v>0</v>
      </c>
      <c r="AH850" s="1576"/>
    </row>
    <row r="851" spans="2:34" ht="35.5" customHeight="1">
      <c r="B851" s="1660"/>
      <c r="C851" s="1583" t="s">
        <v>2629</v>
      </c>
      <c r="D851" s="1583" t="s">
        <v>3459</v>
      </c>
      <c r="E851" s="1661">
        <v>18</v>
      </c>
      <c r="F851" s="1662">
        <v>90</v>
      </c>
      <c r="G851" s="1662">
        <f t="shared" si="136"/>
        <v>90</v>
      </c>
      <c r="H851" s="1662">
        <v>0</v>
      </c>
      <c r="I851" s="1662">
        <v>90</v>
      </c>
      <c r="J851" s="1662">
        <v>0</v>
      </c>
      <c r="K851" s="1662">
        <v>3800</v>
      </c>
      <c r="L851" s="1383" t="s">
        <v>3374</v>
      </c>
      <c r="M851" s="1664">
        <v>39136</v>
      </c>
      <c r="N851" s="1664">
        <v>39136</v>
      </c>
      <c r="O851" s="1383" t="s">
        <v>3460</v>
      </c>
      <c r="P851" s="1383"/>
      <c r="Q851" s="1383"/>
      <c r="R851" s="1662">
        <f t="shared" si="137"/>
        <v>90</v>
      </c>
      <c r="S851" s="1662">
        <v>0</v>
      </c>
      <c r="T851" s="1662">
        <v>90</v>
      </c>
      <c r="U851" s="1662">
        <v>0</v>
      </c>
      <c r="V851" s="1662">
        <f t="shared" si="138"/>
        <v>0</v>
      </c>
      <c r="W851" s="1662">
        <v>0</v>
      </c>
      <c r="X851" s="1662">
        <v>0</v>
      </c>
      <c r="Y851" s="1662">
        <v>0</v>
      </c>
      <c r="Z851" s="1383" t="s">
        <v>2554</v>
      </c>
      <c r="AA851" s="1659">
        <v>2</v>
      </c>
      <c r="AB851" s="1597"/>
      <c r="AC851" s="1597"/>
      <c r="AD851" s="1597"/>
      <c r="AE851" s="1597"/>
      <c r="AF851" s="1598"/>
      <c r="AG851" s="1576">
        <f t="shared" si="139"/>
        <v>0</v>
      </c>
      <c r="AH851" s="1576"/>
    </row>
    <row r="852" spans="2:34" ht="35.5" customHeight="1">
      <c r="B852" s="1660"/>
      <c r="C852" s="1583" t="s">
        <v>2632</v>
      </c>
      <c r="D852" s="1583" t="s">
        <v>3461</v>
      </c>
      <c r="E852" s="1661">
        <v>12</v>
      </c>
      <c r="F852" s="1662">
        <v>1200</v>
      </c>
      <c r="G852" s="1662">
        <f t="shared" si="136"/>
        <v>1200</v>
      </c>
      <c r="H852" s="1662">
        <v>90</v>
      </c>
      <c r="I852" s="1662">
        <v>1110</v>
      </c>
      <c r="J852" s="1662">
        <v>0</v>
      </c>
      <c r="K852" s="1662"/>
      <c r="L852" s="1383"/>
      <c r="M852" s="1664">
        <v>45730</v>
      </c>
      <c r="N852" s="1664">
        <v>45730</v>
      </c>
      <c r="O852" s="1383" t="s">
        <v>3462</v>
      </c>
      <c r="P852" s="1383"/>
      <c r="Q852" s="1383"/>
      <c r="R852" s="1662">
        <f t="shared" si="137"/>
        <v>0</v>
      </c>
      <c r="S852" s="1662">
        <v>0</v>
      </c>
      <c r="T852" s="1662">
        <v>0</v>
      </c>
      <c r="U852" s="1662">
        <v>0</v>
      </c>
      <c r="V852" s="1662">
        <v>0</v>
      </c>
      <c r="W852" s="1662">
        <v>0</v>
      </c>
      <c r="X852" s="1662">
        <v>0</v>
      </c>
      <c r="Y852" s="1662">
        <v>0</v>
      </c>
      <c r="Z852" s="1383" t="s">
        <v>2554</v>
      </c>
      <c r="AA852" s="1659">
        <v>2</v>
      </c>
      <c r="AB852" s="1597"/>
      <c r="AC852" s="1597"/>
      <c r="AD852" s="1597"/>
      <c r="AE852" s="1597"/>
      <c r="AF852" s="1598"/>
      <c r="AG852" s="1576" t="str">
        <f t="shared" si="139"/>
        <v/>
      </c>
      <c r="AH852" s="1576"/>
    </row>
    <row r="853" spans="2:34" ht="35.5" customHeight="1">
      <c r="B853" s="1660"/>
      <c r="C853" s="1583" t="s">
        <v>2419</v>
      </c>
      <c r="D853" s="1583" t="s">
        <v>3463</v>
      </c>
      <c r="E853" s="1661">
        <v>8</v>
      </c>
      <c r="F853" s="1662">
        <v>210</v>
      </c>
      <c r="G853" s="1662">
        <f t="shared" si="136"/>
        <v>210</v>
      </c>
      <c r="H853" s="1662">
        <v>210</v>
      </c>
      <c r="I853" s="1662">
        <v>0</v>
      </c>
      <c r="J853" s="1662">
        <v>0</v>
      </c>
      <c r="K853" s="1662"/>
      <c r="L853" s="1383"/>
      <c r="M853" s="1664">
        <v>31254</v>
      </c>
      <c r="N853" s="1664">
        <v>37544</v>
      </c>
      <c r="O853" s="1383" t="s">
        <v>3400</v>
      </c>
      <c r="P853" s="1383"/>
      <c r="Q853" s="1663"/>
      <c r="R853" s="1662">
        <f t="shared" si="137"/>
        <v>210</v>
      </c>
      <c r="S853" s="1662">
        <v>210</v>
      </c>
      <c r="T853" s="1662">
        <v>0</v>
      </c>
      <c r="U853" s="1662">
        <v>0</v>
      </c>
      <c r="V853" s="1662">
        <f t="shared" si="138"/>
        <v>0</v>
      </c>
      <c r="W853" s="1662">
        <v>0</v>
      </c>
      <c r="X853" s="1662">
        <v>0</v>
      </c>
      <c r="Y853" s="1662">
        <v>0</v>
      </c>
      <c r="Z853" s="1383" t="s">
        <v>1757</v>
      </c>
      <c r="AA853" s="1659">
        <v>2</v>
      </c>
      <c r="AB853" s="1597"/>
      <c r="AC853" s="1597"/>
      <c r="AD853" s="1597"/>
      <c r="AE853" s="1597"/>
      <c r="AF853" s="1598"/>
      <c r="AG853" s="1576">
        <f t="shared" si="139"/>
        <v>0</v>
      </c>
      <c r="AH853" s="1576"/>
    </row>
    <row r="854" spans="2:34" ht="35.5" customHeight="1">
      <c r="B854" s="1660"/>
      <c r="C854" s="1583" t="s">
        <v>2762</v>
      </c>
      <c r="D854" s="1583" t="s">
        <v>3464</v>
      </c>
      <c r="E854" s="1661">
        <v>8</v>
      </c>
      <c r="F854" s="1662">
        <v>510</v>
      </c>
      <c r="G854" s="1662">
        <f t="shared" si="136"/>
        <v>510</v>
      </c>
      <c r="H854" s="1662">
        <v>510</v>
      </c>
      <c r="I854" s="1662">
        <v>0</v>
      </c>
      <c r="J854" s="1662">
        <v>0</v>
      </c>
      <c r="K854" s="1662"/>
      <c r="L854" s="1383"/>
      <c r="M854" s="1664">
        <v>31254</v>
      </c>
      <c r="N854" s="1664">
        <v>37544</v>
      </c>
      <c r="O854" s="1383" t="s">
        <v>3400</v>
      </c>
      <c r="P854" s="1383"/>
      <c r="Q854" s="1383"/>
      <c r="R854" s="1662">
        <f t="shared" si="137"/>
        <v>510</v>
      </c>
      <c r="S854" s="1662">
        <v>510</v>
      </c>
      <c r="T854" s="1662">
        <v>0</v>
      </c>
      <c r="U854" s="1662">
        <v>0</v>
      </c>
      <c r="V854" s="1662">
        <f t="shared" si="138"/>
        <v>0</v>
      </c>
      <c r="W854" s="1662">
        <v>0</v>
      </c>
      <c r="X854" s="1662">
        <v>0</v>
      </c>
      <c r="Y854" s="1662">
        <v>0</v>
      </c>
      <c r="Z854" s="1383" t="s">
        <v>1757</v>
      </c>
      <c r="AA854" s="1659">
        <v>2</v>
      </c>
      <c r="AB854" s="1597"/>
      <c r="AC854" s="1597"/>
      <c r="AD854" s="1597"/>
      <c r="AE854" s="1597"/>
      <c r="AF854" s="1598"/>
      <c r="AG854" s="1576">
        <f t="shared" si="139"/>
        <v>0</v>
      </c>
      <c r="AH854" s="1576"/>
    </row>
    <row r="855" spans="2:34" ht="35.5" customHeight="1">
      <c r="B855" s="1660"/>
      <c r="C855" s="1583" t="s">
        <v>2765</v>
      </c>
      <c r="D855" s="1583" t="s">
        <v>3465</v>
      </c>
      <c r="E855" s="1661">
        <v>9</v>
      </c>
      <c r="F855" s="1662">
        <v>660</v>
      </c>
      <c r="G855" s="1662">
        <f t="shared" si="136"/>
        <v>660</v>
      </c>
      <c r="H855" s="1662">
        <v>0</v>
      </c>
      <c r="I855" s="1662">
        <v>660</v>
      </c>
      <c r="J855" s="1662">
        <v>0</v>
      </c>
      <c r="K855" s="1662"/>
      <c r="L855" s="1383"/>
      <c r="M855" s="1664">
        <v>32780</v>
      </c>
      <c r="N855" s="1664">
        <v>37544</v>
      </c>
      <c r="O855" s="1383" t="s">
        <v>3400</v>
      </c>
      <c r="P855" s="1383"/>
      <c r="Q855" s="1383"/>
      <c r="R855" s="1662">
        <f t="shared" si="137"/>
        <v>660</v>
      </c>
      <c r="S855" s="1662">
        <v>0</v>
      </c>
      <c r="T855" s="1662">
        <v>660</v>
      </c>
      <c r="U855" s="1662">
        <v>0</v>
      </c>
      <c r="V855" s="1662">
        <f t="shared" si="138"/>
        <v>0</v>
      </c>
      <c r="W855" s="1662">
        <v>0</v>
      </c>
      <c r="X855" s="1662">
        <v>0</v>
      </c>
      <c r="Y855" s="1662">
        <v>0</v>
      </c>
      <c r="Z855" s="1383" t="s">
        <v>1757</v>
      </c>
      <c r="AA855" s="1659">
        <v>2</v>
      </c>
      <c r="AB855" s="1597"/>
      <c r="AC855" s="1597"/>
      <c r="AD855" s="1597"/>
      <c r="AE855" s="1597"/>
      <c r="AF855" s="1598"/>
      <c r="AG855" s="1576">
        <f t="shared" si="139"/>
        <v>0</v>
      </c>
      <c r="AH855" s="1576"/>
    </row>
    <row r="856" spans="2:34" ht="35.5" customHeight="1">
      <c r="B856" s="1660"/>
      <c r="C856" s="1583" t="s">
        <v>2770</v>
      </c>
      <c r="D856" s="1583" t="s">
        <v>3466</v>
      </c>
      <c r="E856" s="1661">
        <v>10</v>
      </c>
      <c r="F856" s="1662">
        <v>500</v>
      </c>
      <c r="G856" s="1662">
        <f t="shared" si="136"/>
        <v>500</v>
      </c>
      <c r="H856" s="1662">
        <v>0</v>
      </c>
      <c r="I856" s="1662">
        <v>500</v>
      </c>
      <c r="J856" s="1662">
        <v>0</v>
      </c>
      <c r="K856" s="1662"/>
      <c r="L856" s="1383"/>
      <c r="M856" s="1664">
        <v>39108</v>
      </c>
      <c r="N856" s="1664">
        <v>39108</v>
      </c>
      <c r="O856" s="1383" t="s">
        <v>3467</v>
      </c>
      <c r="P856" s="1383"/>
      <c r="Q856" s="1383"/>
      <c r="R856" s="1662">
        <f t="shared" si="137"/>
        <v>500</v>
      </c>
      <c r="S856" s="1662">
        <v>0</v>
      </c>
      <c r="T856" s="1662">
        <v>500</v>
      </c>
      <c r="U856" s="1662">
        <v>0</v>
      </c>
      <c r="V856" s="1662">
        <f t="shared" si="138"/>
        <v>0</v>
      </c>
      <c r="W856" s="1662">
        <v>0</v>
      </c>
      <c r="X856" s="1662">
        <v>0</v>
      </c>
      <c r="Y856" s="1662">
        <v>0</v>
      </c>
      <c r="Z856" s="1383" t="s">
        <v>2554</v>
      </c>
      <c r="AA856" s="1659">
        <v>2</v>
      </c>
      <c r="AB856" s="1597"/>
      <c r="AC856" s="1597"/>
      <c r="AD856" s="1597"/>
      <c r="AE856" s="1597"/>
      <c r="AF856" s="1598"/>
      <c r="AG856" s="1576">
        <f t="shared" si="139"/>
        <v>0</v>
      </c>
      <c r="AH856" s="1576"/>
    </row>
    <row r="857" spans="2:34" ht="35.5" customHeight="1">
      <c r="B857" s="1660"/>
      <c r="C857" s="1583" t="s">
        <v>2875</v>
      </c>
      <c r="D857" s="1583" t="s">
        <v>3468</v>
      </c>
      <c r="E857" s="1661">
        <v>10</v>
      </c>
      <c r="F857" s="1662">
        <v>830</v>
      </c>
      <c r="G857" s="1662">
        <f t="shared" si="136"/>
        <v>830</v>
      </c>
      <c r="H857" s="1662">
        <v>0</v>
      </c>
      <c r="I857" s="1662">
        <v>830</v>
      </c>
      <c r="J857" s="1662">
        <v>0</v>
      </c>
      <c r="K857" s="1662"/>
      <c r="L857" s="1383"/>
      <c r="M857" s="1664">
        <v>39108</v>
      </c>
      <c r="N857" s="1664">
        <v>39108</v>
      </c>
      <c r="O857" s="1383" t="s">
        <v>3467</v>
      </c>
      <c r="P857" s="1383"/>
      <c r="Q857" s="1383"/>
      <c r="R857" s="1662">
        <f t="shared" si="137"/>
        <v>830</v>
      </c>
      <c r="S857" s="1662">
        <v>0</v>
      </c>
      <c r="T857" s="1662">
        <v>830</v>
      </c>
      <c r="U857" s="1662">
        <v>0</v>
      </c>
      <c r="V857" s="1662">
        <f t="shared" si="138"/>
        <v>0</v>
      </c>
      <c r="W857" s="1662">
        <v>0</v>
      </c>
      <c r="X857" s="1662">
        <v>0</v>
      </c>
      <c r="Y857" s="1662">
        <v>0</v>
      </c>
      <c r="Z857" s="1383" t="s">
        <v>2554</v>
      </c>
      <c r="AA857" s="1659">
        <v>2</v>
      </c>
      <c r="AB857" s="1597"/>
      <c r="AC857" s="1597"/>
      <c r="AD857" s="1597"/>
      <c r="AE857" s="1597"/>
      <c r="AF857" s="1598"/>
      <c r="AG857" s="1576">
        <f t="shared" si="139"/>
        <v>0</v>
      </c>
      <c r="AH857" s="1576"/>
    </row>
    <row r="858" spans="2:34" ht="35.5" customHeight="1">
      <c r="B858" s="1660"/>
      <c r="C858" s="1583" t="s">
        <v>3469</v>
      </c>
      <c r="D858" s="1583" t="s">
        <v>3470</v>
      </c>
      <c r="E858" s="1661">
        <v>12</v>
      </c>
      <c r="F858" s="1662">
        <v>510</v>
      </c>
      <c r="G858" s="1662">
        <f t="shared" si="136"/>
        <v>510</v>
      </c>
      <c r="H858" s="1662">
        <v>0</v>
      </c>
      <c r="I858" s="1662">
        <v>510</v>
      </c>
      <c r="J858" s="1662">
        <v>0</v>
      </c>
      <c r="K858" s="1662"/>
      <c r="L858" s="1383"/>
      <c r="M858" s="1664">
        <v>35769</v>
      </c>
      <c r="N858" s="1664">
        <v>37544</v>
      </c>
      <c r="O858" s="1383" t="s">
        <v>3400</v>
      </c>
      <c r="P858" s="1383"/>
      <c r="Q858" s="1383"/>
      <c r="R858" s="1662">
        <f t="shared" si="137"/>
        <v>510</v>
      </c>
      <c r="S858" s="1662">
        <v>0</v>
      </c>
      <c r="T858" s="1662">
        <v>510</v>
      </c>
      <c r="U858" s="1662">
        <v>0</v>
      </c>
      <c r="V858" s="1662">
        <f t="shared" si="138"/>
        <v>0</v>
      </c>
      <c r="W858" s="1662">
        <v>0</v>
      </c>
      <c r="X858" s="1662">
        <v>0</v>
      </c>
      <c r="Y858" s="1662">
        <v>0</v>
      </c>
      <c r="Z858" s="1383" t="s">
        <v>1757</v>
      </c>
      <c r="AA858" s="1659">
        <v>2</v>
      </c>
      <c r="AB858" s="1597"/>
      <c r="AC858" s="1597"/>
      <c r="AD858" s="1597"/>
      <c r="AE858" s="1597"/>
      <c r="AF858" s="1598"/>
      <c r="AG858" s="1576">
        <f t="shared" si="139"/>
        <v>0</v>
      </c>
      <c r="AH858" s="1576"/>
    </row>
    <row r="859" spans="2:34" ht="35.5" customHeight="1">
      <c r="B859" s="1660"/>
      <c r="C859" s="1583" t="s">
        <v>1881</v>
      </c>
      <c r="D859" s="1583" t="s">
        <v>3471</v>
      </c>
      <c r="E859" s="1661">
        <v>10</v>
      </c>
      <c r="F859" s="1661">
        <v>880</v>
      </c>
      <c r="G859" s="1662">
        <f>SUM(H859:J859)</f>
        <v>880</v>
      </c>
      <c r="H859" s="1662">
        <v>790</v>
      </c>
      <c r="I859" s="1662">
        <v>90</v>
      </c>
      <c r="J859" s="1662">
        <v>0</v>
      </c>
      <c r="K859" s="1662"/>
      <c r="L859" s="1383"/>
      <c r="M859" s="1664">
        <v>29525</v>
      </c>
      <c r="N859" s="1664">
        <v>44274</v>
      </c>
      <c r="O859" s="1383" t="s">
        <v>3410</v>
      </c>
      <c r="P859" s="1383"/>
      <c r="Q859" s="1383"/>
      <c r="R859" s="1662">
        <f>SUM(S859:U859)</f>
        <v>620</v>
      </c>
      <c r="S859" s="1662">
        <v>620</v>
      </c>
      <c r="T859" s="1662">
        <v>0</v>
      </c>
      <c r="U859" s="1662">
        <v>0</v>
      </c>
      <c r="V859" s="1662">
        <f>SUM(W859:Y859)</f>
        <v>70</v>
      </c>
      <c r="W859" s="1662">
        <v>70</v>
      </c>
      <c r="X859" s="1662">
        <v>0</v>
      </c>
      <c r="Y859" s="1662">
        <v>0</v>
      </c>
      <c r="Z859" s="1383" t="s">
        <v>1757</v>
      </c>
      <c r="AA859" s="1659" t="s">
        <v>1883</v>
      </c>
      <c r="AB859" s="1597"/>
      <c r="AC859" s="1597"/>
      <c r="AD859" s="1597"/>
      <c r="AE859" s="1597"/>
      <c r="AF859" s="1598"/>
      <c r="AG859" s="1576" t="str">
        <f t="shared" si="139"/>
        <v/>
      </c>
      <c r="AH859" s="1576"/>
    </row>
    <row r="860" spans="2:34" ht="35.5" customHeight="1">
      <c r="B860" s="1243"/>
      <c r="C860" s="1169" t="s">
        <v>3472</v>
      </c>
      <c r="D860" s="1652" t="s">
        <v>3473</v>
      </c>
      <c r="E860" s="1653">
        <v>10</v>
      </c>
      <c r="F860" s="1654">
        <v>440</v>
      </c>
      <c r="G860" s="1654">
        <f t="shared" si="136"/>
        <v>440</v>
      </c>
      <c r="H860" s="1654">
        <v>390</v>
      </c>
      <c r="I860" s="1654">
        <v>50</v>
      </c>
      <c r="J860" s="1654">
        <v>0</v>
      </c>
      <c r="K860" s="1654"/>
      <c r="L860" s="1658"/>
      <c r="M860" s="1664">
        <v>29525</v>
      </c>
      <c r="N860" s="1664">
        <v>29525</v>
      </c>
      <c r="O860" s="1658" t="s">
        <v>2728</v>
      </c>
      <c r="P860" s="1658"/>
      <c r="Q860" s="1655"/>
      <c r="R860" s="1654">
        <f t="shared" si="137"/>
        <v>400</v>
      </c>
      <c r="S860" s="1654">
        <v>370</v>
      </c>
      <c r="T860" s="1654">
        <v>30</v>
      </c>
      <c r="U860" s="1654">
        <v>0</v>
      </c>
      <c r="V860" s="1654">
        <f t="shared" si="138"/>
        <v>40</v>
      </c>
      <c r="W860" s="1654">
        <v>20</v>
      </c>
      <c r="X860" s="1654">
        <v>20</v>
      </c>
      <c r="Y860" s="1654">
        <v>0</v>
      </c>
      <c r="Z860" s="1658" t="s">
        <v>1757</v>
      </c>
      <c r="AA860" s="1659" t="s">
        <v>1883</v>
      </c>
      <c r="AB860" s="1597"/>
      <c r="AC860" s="1597"/>
      <c r="AD860" s="1597"/>
      <c r="AE860" s="1597"/>
      <c r="AF860" s="1598"/>
      <c r="AG860" s="1576" t="str">
        <f t="shared" si="139"/>
        <v/>
      </c>
      <c r="AH860" s="1576"/>
    </row>
    <row r="861" spans="2:34" ht="35.5" customHeight="1">
      <c r="B861" s="1660"/>
      <c r="C861" s="1583" t="s">
        <v>3474</v>
      </c>
      <c r="D861" s="1583" t="s">
        <v>3475</v>
      </c>
      <c r="E861" s="1661">
        <v>8</v>
      </c>
      <c r="F861" s="1661">
        <v>510</v>
      </c>
      <c r="G861" s="1662">
        <f t="shared" si="136"/>
        <v>510</v>
      </c>
      <c r="H861" s="1662">
        <v>0</v>
      </c>
      <c r="I861" s="1662">
        <v>510</v>
      </c>
      <c r="J861" s="1662">
        <v>0</v>
      </c>
      <c r="K861" s="1662"/>
      <c r="L861" s="1383"/>
      <c r="M861" s="1664">
        <v>36234</v>
      </c>
      <c r="N861" s="1664">
        <v>36234</v>
      </c>
      <c r="O861" s="1383" t="s">
        <v>3327</v>
      </c>
      <c r="P861" s="1383"/>
      <c r="Q861" s="1383"/>
      <c r="R861" s="1662">
        <f t="shared" si="137"/>
        <v>510</v>
      </c>
      <c r="S861" s="1662">
        <v>0</v>
      </c>
      <c r="T861" s="1662">
        <v>510</v>
      </c>
      <c r="U861" s="1662">
        <v>0</v>
      </c>
      <c r="V861" s="1662">
        <f t="shared" si="138"/>
        <v>0</v>
      </c>
      <c r="W861" s="1662">
        <v>0</v>
      </c>
      <c r="X861" s="1662">
        <v>0</v>
      </c>
      <c r="Y861" s="1662">
        <v>0</v>
      </c>
      <c r="Z861" s="1383" t="s">
        <v>1757</v>
      </c>
      <c r="AA861" s="1659" t="s">
        <v>1883</v>
      </c>
      <c r="AB861" s="1597"/>
      <c r="AC861" s="1597"/>
      <c r="AD861" s="1597"/>
      <c r="AE861" s="1597"/>
      <c r="AF861" s="1598"/>
      <c r="AG861" s="1576">
        <f t="shared" si="139"/>
        <v>0</v>
      </c>
      <c r="AH861" s="1576"/>
    </row>
    <row r="862" spans="2:34" ht="35.5" customHeight="1">
      <c r="B862" s="1243"/>
      <c r="C862" s="1652" t="s">
        <v>1888</v>
      </c>
      <c r="D862" s="1652" t="s">
        <v>3476</v>
      </c>
      <c r="E862" s="1653">
        <v>6</v>
      </c>
      <c r="F862" s="1654">
        <v>240</v>
      </c>
      <c r="G862" s="1654">
        <f t="shared" si="136"/>
        <v>240</v>
      </c>
      <c r="H862" s="1654">
        <v>0</v>
      </c>
      <c r="I862" s="1654">
        <v>240</v>
      </c>
      <c r="J862" s="1654">
        <v>0</v>
      </c>
      <c r="K862" s="1654"/>
      <c r="L862" s="1658"/>
      <c r="M862" s="1656">
        <v>36234</v>
      </c>
      <c r="N862" s="1656">
        <v>36234</v>
      </c>
      <c r="O862" s="1658" t="s">
        <v>3327</v>
      </c>
      <c r="P862" s="1658"/>
      <c r="Q862" s="1658"/>
      <c r="R862" s="1654">
        <f t="shared" si="137"/>
        <v>240</v>
      </c>
      <c r="S862" s="1654">
        <v>0</v>
      </c>
      <c r="T862" s="1654">
        <v>240</v>
      </c>
      <c r="U862" s="1654">
        <v>0</v>
      </c>
      <c r="V862" s="1654">
        <f t="shared" si="138"/>
        <v>0</v>
      </c>
      <c r="W862" s="1654">
        <v>0</v>
      </c>
      <c r="X862" s="1654">
        <v>0</v>
      </c>
      <c r="Y862" s="1654">
        <v>0</v>
      </c>
      <c r="Z862" s="1659" t="s">
        <v>1757</v>
      </c>
      <c r="AA862" s="1659" t="s">
        <v>1883</v>
      </c>
      <c r="AB862" s="1597"/>
      <c r="AC862" s="1597"/>
      <c r="AD862" s="1597"/>
      <c r="AE862" s="1597"/>
      <c r="AF862" s="1598"/>
      <c r="AG862" s="1576">
        <f t="shared" si="139"/>
        <v>0</v>
      </c>
      <c r="AH862" s="1576"/>
    </row>
    <row r="863" spans="2:34" ht="35.5" customHeight="1" thickBot="1">
      <c r="B863" s="1798"/>
      <c r="C863" s="1666" t="s">
        <v>1890</v>
      </c>
      <c r="D863" s="1666" t="s">
        <v>3477</v>
      </c>
      <c r="E863" s="1667">
        <v>6</v>
      </c>
      <c r="F863" s="1668">
        <v>100</v>
      </c>
      <c r="G863" s="1774">
        <f t="shared" si="136"/>
        <v>100</v>
      </c>
      <c r="H863" s="1668">
        <v>50</v>
      </c>
      <c r="I863" s="1668">
        <v>50</v>
      </c>
      <c r="J863" s="1668">
        <v>0</v>
      </c>
      <c r="K863" s="1668"/>
      <c r="L863" s="1675"/>
      <c r="M863" s="1682">
        <v>40592</v>
      </c>
      <c r="N863" s="1682">
        <v>42431</v>
      </c>
      <c r="O863" s="1675" t="s">
        <v>3478</v>
      </c>
      <c r="P863" s="1675"/>
      <c r="Q863" s="1675"/>
      <c r="R863" s="1774">
        <f t="shared" si="137"/>
        <v>100</v>
      </c>
      <c r="S863" s="1668">
        <v>50</v>
      </c>
      <c r="T863" s="1668">
        <v>50</v>
      </c>
      <c r="U863" s="1668">
        <v>0</v>
      </c>
      <c r="V863" s="1774">
        <f t="shared" si="138"/>
        <v>0</v>
      </c>
      <c r="W863" s="1668">
        <v>0</v>
      </c>
      <c r="X863" s="1668">
        <v>0</v>
      </c>
      <c r="Y863" s="1668">
        <v>0</v>
      </c>
      <c r="Z863" s="1675" t="s">
        <v>1757</v>
      </c>
      <c r="AA863" s="1701" t="s">
        <v>1883</v>
      </c>
      <c r="AB863" s="1597"/>
      <c r="AC863" s="1597"/>
      <c r="AD863" s="1597"/>
      <c r="AE863" s="1597"/>
      <c r="AF863" s="1598"/>
      <c r="AG863" s="1576">
        <f t="shared" si="139"/>
        <v>0</v>
      </c>
      <c r="AH863" s="1576"/>
    </row>
    <row r="864" spans="2:34" ht="35.5" customHeight="1" thickTop="1" thickBot="1">
      <c r="B864" s="1666" t="s">
        <v>1208</v>
      </c>
      <c r="C864" s="1618"/>
      <c r="D864" s="1618">
        <f>COUNTA(D800:D863)</f>
        <v>64</v>
      </c>
      <c r="E864" s="1225"/>
      <c r="F864" s="1619"/>
      <c r="G864" s="1639">
        <f>SUM(G800:G863)</f>
        <v>84220</v>
      </c>
      <c r="H864" s="1619">
        <f>SUM(H800:H863)</f>
        <v>22500</v>
      </c>
      <c r="I864" s="1619">
        <f>SUM(I800:I863)</f>
        <v>33790</v>
      </c>
      <c r="J864" s="1619">
        <f>SUM(J800:J863)</f>
        <v>27930</v>
      </c>
      <c r="K864" s="1619">
        <f>SUM(K800:K863)</f>
        <v>21000</v>
      </c>
      <c r="L864" s="1222"/>
      <c r="M864" s="1223"/>
      <c r="N864" s="1222"/>
      <c r="O864" s="1222"/>
      <c r="P864" s="1222"/>
      <c r="Q864" s="1222"/>
      <c r="R864" s="1639">
        <f t="shared" ref="R864:Y864" si="140">SUM(R800:R863)</f>
        <v>54570</v>
      </c>
      <c r="S864" s="1619">
        <f t="shared" si="140"/>
        <v>18460</v>
      </c>
      <c r="T864" s="1619">
        <f t="shared" si="140"/>
        <v>23970</v>
      </c>
      <c r="U864" s="1619">
        <f t="shared" si="140"/>
        <v>12140</v>
      </c>
      <c r="V864" s="1639">
        <f t="shared" si="140"/>
        <v>13670</v>
      </c>
      <c r="W864" s="1619">
        <f t="shared" si="140"/>
        <v>3380</v>
      </c>
      <c r="X864" s="1619">
        <f t="shared" si="140"/>
        <v>4290</v>
      </c>
      <c r="Y864" s="1619">
        <f t="shared" si="140"/>
        <v>6000</v>
      </c>
      <c r="Z864" s="1222"/>
      <c r="AA864" s="1622"/>
      <c r="AB864" s="1597"/>
      <c r="AC864" s="1597"/>
      <c r="AD864" s="1597"/>
      <c r="AE864" s="1597"/>
      <c r="AF864" s="1598"/>
      <c r="AG864" s="1576" t="str">
        <f t="shared" si="139"/>
        <v/>
      </c>
      <c r="AH864" s="1576"/>
    </row>
    <row r="865" spans="2:34" ht="35.25" customHeight="1" thickTop="1">
      <c r="B865" s="1660" t="s">
        <v>298</v>
      </c>
      <c r="C865" s="1583" t="s">
        <v>2249</v>
      </c>
      <c r="D865" s="1583" t="s">
        <v>1933</v>
      </c>
      <c r="E865" s="1661">
        <v>37</v>
      </c>
      <c r="F865" s="1662">
        <v>6920</v>
      </c>
      <c r="G865" s="1662">
        <f t="shared" ref="G865:G875" si="141">SUM(H865:J865)</f>
        <v>6920</v>
      </c>
      <c r="H865" s="1662">
        <v>0</v>
      </c>
      <c r="I865" s="1662">
        <v>610</v>
      </c>
      <c r="J865" s="1662">
        <v>6310</v>
      </c>
      <c r="K865" s="1661"/>
      <c r="L865" s="1383"/>
      <c r="M865" s="1698">
        <v>33505</v>
      </c>
      <c r="N865" s="1665">
        <v>33505</v>
      </c>
      <c r="O865" s="1383" t="s">
        <v>3479</v>
      </c>
      <c r="P865" s="1383"/>
      <c r="Q865" s="1383"/>
      <c r="R865" s="1662">
        <f t="shared" ref="R865:R875" si="142">SUM(S865:U865)</f>
        <v>6920</v>
      </c>
      <c r="S865" s="1662">
        <v>0</v>
      </c>
      <c r="T865" s="1662">
        <v>610</v>
      </c>
      <c r="U865" s="1662">
        <v>6310</v>
      </c>
      <c r="V865" s="1662">
        <f t="shared" ref="V865:V875" si="143">SUM(W865:Y865)</f>
        <v>0</v>
      </c>
      <c r="W865" s="1662">
        <v>0</v>
      </c>
      <c r="X865" s="1662">
        <v>0</v>
      </c>
      <c r="Y865" s="1662">
        <v>0</v>
      </c>
      <c r="Z865" s="1383" t="s">
        <v>1761</v>
      </c>
      <c r="AA865" s="1659" t="s">
        <v>1809</v>
      </c>
      <c r="AB865" s="1597"/>
      <c r="AC865" s="1597"/>
      <c r="AD865" s="1597"/>
      <c r="AE865" s="1597"/>
      <c r="AF865" s="1598"/>
      <c r="AG865" s="1576">
        <f t="shared" si="139"/>
        <v>0</v>
      </c>
      <c r="AH865" s="1576"/>
    </row>
    <row r="866" spans="2:34" ht="35.5" customHeight="1">
      <c r="B866" s="1660"/>
      <c r="C866" s="1583" t="s">
        <v>1813</v>
      </c>
      <c r="D866" s="1863" t="s">
        <v>3480</v>
      </c>
      <c r="E866" s="1661">
        <v>25</v>
      </c>
      <c r="F866" s="1662">
        <v>14100</v>
      </c>
      <c r="G866" s="1662">
        <f t="shared" si="141"/>
        <v>7370</v>
      </c>
      <c r="H866" s="1662">
        <v>0</v>
      </c>
      <c r="I866" s="1662">
        <v>510</v>
      </c>
      <c r="J866" s="1662">
        <v>6860</v>
      </c>
      <c r="K866" s="1661"/>
      <c r="L866" s="1383"/>
      <c r="M866" s="1664">
        <v>33505</v>
      </c>
      <c r="N866" s="1665">
        <v>44638</v>
      </c>
      <c r="O866" s="1383" t="s">
        <v>3481</v>
      </c>
      <c r="P866" s="1665">
        <v>34789</v>
      </c>
      <c r="Q866" s="1383" t="s">
        <v>3378</v>
      </c>
      <c r="R866" s="1662">
        <f t="shared" si="142"/>
        <v>3423</v>
      </c>
      <c r="S866" s="1662">
        <v>0</v>
      </c>
      <c r="T866" s="1662">
        <v>396</v>
      </c>
      <c r="U866" s="1662">
        <v>3027</v>
      </c>
      <c r="V866" s="1662">
        <f t="shared" si="143"/>
        <v>1475</v>
      </c>
      <c r="W866" s="1662">
        <v>0</v>
      </c>
      <c r="X866" s="1662">
        <v>0</v>
      </c>
      <c r="Y866" s="1662">
        <v>1475</v>
      </c>
      <c r="Z866" s="1383" t="s">
        <v>1791</v>
      </c>
      <c r="AA866" s="1659">
        <v>4</v>
      </c>
      <c r="AB866" s="1597"/>
      <c r="AC866" s="1597"/>
      <c r="AD866" s="1597"/>
      <c r="AE866" s="1597"/>
      <c r="AF866" s="1598"/>
      <c r="AG866" s="1576" t="str">
        <f t="shared" si="139"/>
        <v/>
      </c>
      <c r="AH866" s="1576"/>
    </row>
    <row r="867" spans="2:34" ht="35.5" customHeight="1">
      <c r="B867" s="1660"/>
      <c r="C867" s="1583" t="s">
        <v>1858</v>
      </c>
      <c r="D867" s="1583" t="s">
        <v>3482</v>
      </c>
      <c r="E867" s="1661">
        <v>9</v>
      </c>
      <c r="F867" s="1662">
        <v>1080</v>
      </c>
      <c r="G867" s="1662">
        <f t="shared" si="141"/>
        <v>1080</v>
      </c>
      <c r="H867" s="1662">
        <v>0</v>
      </c>
      <c r="I867" s="1662">
        <v>1080</v>
      </c>
      <c r="J867" s="1662">
        <v>0</v>
      </c>
      <c r="K867" s="1661"/>
      <c r="L867" s="1383"/>
      <c r="M867" s="1664">
        <v>25846</v>
      </c>
      <c r="N867" s="1665">
        <v>44638</v>
      </c>
      <c r="O867" s="1383" t="s">
        <v>3481</v>
      </c>
      <c r="P867" s="1665">
        <v>27249</v>
      </c>
      <c r="Q867" s="1383" t="s">
        <v>3483</v>
      </c>
      <c r="R867" s="1662">
        <f t="shared" si="142"/>
        <v>95</v>
      </c>
      <c r="S867" s="1662">
        <v>0</v>
      </c>
      <c r="T867" s="1662">
        <v>95</v>
      </c>
      <c r="U867" s="1662">
        <v>0</v>
      </c>
      <c r="V867" s="1662">
        <f t="shared" si="143"/>
        <v>985</v>
      </c>
      <c r="W867" s="1662">
        <v>0</v>
      </c>
      <c r="X867" s="1662">
        <v>985</v>
      </c>
      <c r="Y867" s="1662">
        <v>0</v>
      </c>
      <c r="Z867" s="1383" t="s">
        <v>1791</v>
      </c>
      <c r="AA867" s="1659">
        <v>2</v>
      </c>
      <c r="AB867" s="1597"/>
      <c r="AC867" s="1597"/>
      <c r="AD867" s="1597"/>
      <c r="AE867" s="1597"/>
      <c r="AF867" s="1598"/>
      <c r="AG867" s="1576" t="str">
        <f t="shared" si="139"/>
        <v/>
      </c>
      <c r="AH867" s="1576"/>
    </row>
    <row r="868" spans="2:34" ht="35.5" customHeight="1">
      <c r="B868" s="1660"/>
      <c r="C868" s="1583" t="s">
        <v>1830</v>
      </c>
      <c r="D868" s="1583" t="s">
        <v>3484</v>
      </c>
      <c r="E868" s="1661">
        <v>12</v>
      </c>
      <c r="F868" s="1662">
        <v>680</v>
      </c>
      <c r="G868" s="1662">
        <f t="shared" si="141"/>
        <v>680</v>
      </c>
      <c r="H868" s="1662">
        <v>0</v>
      </c>
      <c r="I868" s="1662">
        <v>680</v>
      </c>
      <c r="J868" s="1662">
        <v>0</v>
      </c>
      <c r="K868" s="1661"/>
      <c r="L868" s="1383"/>
      <c r="M868" s="1664">
        <v>25836</v>
      </c>
      <c r="N868" s="1665">
        <v>37544</v>
      </c>
      <c r="O868" s="1383" t="s">
        <v>3383</v>
      </c>
      <c r="P868" s="1665">
        <v>27254</v>
      </c>
      <c r="Q868" s="1383" t="s">
        <v>3372</v>
      </c>
      <c r="R868" s="1662">
        <f t="shared" si="142"/>
        <v>0</v>
      </c>
      <c r="S868" s="1662">
        <v>0</v>
      </c>
      <c r="T868" s="1662">
        <v>0</v>
      </c>
      <c r="U868" s="1662">
        <v>0</v>
      </c>
      <c r="V868" s="1662">
        <f t="shared" si="143"/>
        <v>680</v>
      </c>
      <c r="W868" s="1662">
        <v>0</v>
      </c>
      <c r="X868" s="1662">
        <v>680</v>
      </c>
      <c r="Y868" s="1662">
        <v>0</v>
      </c>
      <c r="Z868" s="1383" t="s">
        <v>1791</v>
      </c>
      <c r="AA868" s="1659">
        <v>2</v>
      </c>
      <c r="AB868" s="1597"/>
      <c r="AC868" s="1597"/>
      <c r="AD868" s="1597"/>
      <c r="AE868" s="1597"/>
      <c r="AF868" s="1598"/>
      <c r="AG868" s="1576" t="str">
        <f t="shared" si="139"/>
        <v/>
      </c>
      <c r="AH868" s="1576"/>
    </row>
    <row r="869" spans="2:34" ht="35.5" customHeight="1">
      <c r="B869" s="1660"/>
      <c r="C869" s="1583" t="s">
        <v>3203</v>
      </c>
      <c r="D869" s="1583" t="s">
        <v>3485</v>
      </c>
      <c r="E869" s="1661">
        <v>12</v>
      </c>
      <c r="F869" s="1662">
        <v>2880</v>
      </c>
      <c r="G869" s="1662">
        <f t="shared" si="141"/>
        <v>2880</v>
      </c>
      <c r="H869" s="1662">
        <v>0</v>
      </c>
      <c r="I869" s="1662">
        <v>2640</v>
      </c>
      <c r="J869" s="1662">
        <v>240</v>
      </c>
      <c r="K869" s="1661"/>
      <c r="L869" s="1383"/>
      <c r="M869" s="1664">
        <v>25846</v>
      </c>
      <c r="N869" s="1665">
        <v>37544</v>
      </c>
      <c r="O869" s="1659" t="s">
        <v>1227</v>
      </c>
      <c r="P869" s="1665">
        <v>34908</v>
      </c>
      <c r="Q869" s="1383" t="s">
        <v>3486</v>
      </c>
      <c r="R869" s="1662">
        <f t="shared" si="142"/>
        <v>2160</v>
      </c>
      <c r="S869" s="1662">
        <v>0</v>
      </c>
      <c r="T869" s="1662">
        <v>1920</v>
      </c>
      <c r="U869" s="1662">
        <v>240</v>
      </c>
      <c r="V869" s="1662">
        <f t="shared" si="143"/>
        <v>250</v>
      </c>
      <c r="W869" s="1662">
        <v>0</v>
      </c>
      <c r="X869" s="1662">
        <v>250</v>
      </c>
      <c r="Y869" s="1662">
        <v>0</v>
      </c>
      <c r="Z869" s="1383" t="s">
        <v>1788</v>
      </c>
      <c r="AA869" s="1659">
        <v>2</v>
      </c>
      <c r="AB869" s="1597"/>
      <c r="AC869" s="1597"/>
      <c r="AD869" s="1597"/>
      <c r="AE869" s="1597"/>
      <c r="AF869" s="1598"/>
      <c r="AG869" s="1576" t="str">
        <f t="shared" si="139"/>
        <v/>
      </c>
      <c r="AH869" s="1576"/>
    </row>
    <row r="870" spans="2:34" ht="35.5" customHeight="1">
      <c r="B870" s="1660"/>
      <c r="C870" s="1169" t="s">
        <v>2327</v>
      </c>
      <c r="D870" s="1169" t="s">
        <v>3487</v>
      </c>
      <c r="E870" s="1699">
        <v>12</v>
      </c>
      <c r="F870" s="1739">
        <v>940</v>
      </c>
      <c r="G870" s="1739">
        <f t="shared" si="141"/>
        <v>940</v>
      </c>
      <c r="H870" s="1739">
        <v>0</v>
      </c>
      <c r="I870" s="1739">
        <v>490</v>
      </c>
      <c r="J870" s="1739">
        <v>450</v>
      </c>
      <c r="K870" s="1699"/>
      <c r="L870" s="1659"/>
      <c r="M870" s="1664">
        <v>25846</v>
      </c>
      <c r="N870" s="1665">
        <v>37544</v>
      </c>
      <c r="O870" s="1659" t="s">
        <v>1227</v>
      </c>
      <c r="P870" s="1656">
        <v>34908</v>
      </c>
      <c r="Q870" s="1659" t="s">
        <v>3486</v>
      </c>
      <c r="R870" s="1739">
        <f t="shared" si="142"/>
        <v>490</v>
      </c>
      <c r="S870" s="1739">
        <v>0</v>
      </c>
      <c r="T870" s="1739">
        <v>490</v>
      </c>
      <c r="U870" s="1739">
        <v>0</v>
      </c>
      <c r="V870" s="1739">
        <f t="shared" si="143"/>
        <v>0</v>
      </c>
      <c r="W870" s="1739">
        <v>0</v>
      </c>
      <c r="X870" s="1739">
        <v>0</v>
      </c>
      <c r="Y870" s="1739">
        <v>0</v>
      </c>
      <c r="Z870" s="1659" t="s">
        <v>1788</v>
      </c>
      <c r="AA870" s="1659">
        <v>2</v>
      </c>
      <c r="AB870" s="1597"/>
      <c r="AC870" s="1597"/>
      <c r="AD870" s="1597"/>
      <c r="AE870" s="1597"/>
      <c r="AF870" s="1598"/>
      <c r="AG870" s="1576" t="str">
        <f t="shared" si="139"/>
        <v/>
      </c>
      <c r="AH870" s="1576"/>
    </row>
    <row r="871" spans="2:34" ht="35.5" customHeight="1">
      <c r="B871" s="1660"/>
      <c r="C871" s="1169" t="s">
        <v>2130</v>
      </c>
      <c r="D871" s="1169" t="s">
        <v>3488</v>
      </c>
      <c r="E871" s="1699">
        <v>16</v>
      </c>
      <c r="F871" s="1739">
        <v>1360</v>
      </c>
      <c r="G871" s="1739">
        <f t="shared" si="141"/>
        <v>1360</v>
      </c>
      <c r="H871" s="1739">
        <v>0</v>
      </c>
      <c r="I871" s="1739">
        <v>370</v>
      </c>
      <c r="J871" s="1739">
        <v>990</v>
      </c>
      <c r="K871" s="1699"/>
      <c r="L871" s="1659"/>
      <c r="M871" s="1656">
        <v>36851</v>
      </c>
      <c r="N871" s="1656">
        <v>36851</v>
      </c>
      <c r="O871" s="1659" t="s">
        <v>3489</v>
      </c>
      <c r="P871" s="1659"/>
      <c r="Q871" s="1659"/>
      <c r="R871" s="1739">
        <f t="shared" si="142"/>
        <v>130</v>
      </c>
      <c r="S871" s="1739">
        <v>0</v>
      </c>
      <c r="T871" s="1739">
        <v>110</v>
      </c>
      <c r="U871" s="1739">
        <v>20</v>
      </c>
      <c r="V871" s="1739">
        <f t="shared" si="143"/>
        <v>240</v>
      </c>
      <c r="W871" s="1739">
        <v>0</v>
      </c>
      <c r="X871" s="1739">
        <v>120</v>
      </c>
      <c r="Y871" s="1739">
        <v>120</v>
      </c>
      <c r="Z871" s="1659" t="s">
        <v>2280</v>
      </c>
      <c r="AA871" s="1659">
        <v>2</v>
      </c>
      <c r="AB871" s="1597"/>
      <c r="AC871" s="1597"/>
      <c r="AD871" s="1597"/>
      <c r="AE871" s="1597"/>
      <c r="AF871" s="1598"/>
      <c r="AG871" s="1576" t="str">
        <f t="shared" si="139"/>
        <v/>
      </c>
      <c r="AH871" s="1576"/>
    </row>
    <row r="872" spans="2:34" ht="35.5" customHeight="1">
      <c r="B872" s="1164"/>
      <c r="C872" s="1169" t="s">
        <v>2595</v>
      </c>
      <c r="D872" s="1169" t="s">
        <v>3490</v>
      </c>
      <c r="E872" s="1699">
        <v>16</v>
      </c>
      <c r="F872" s="1739">
        <v>1380</v>
      </c>
      <c r="G872" s="1739">
        <f t="shared" si="141"/>
        <v>1380</v>
      </c>
      <c r="H872" s="1739">
        <v>0</v>
      </c>
      <c r="I872" s="1739">
        <v>120</v>
      </c>
      <c r="J872" s="1739">
        <v>1260</v>
      </c>
      <c r="K872" s="1699"/>
      <c r="L872" s="1659"/>
      <c r="M872" s="1656">
        <v>36851</v>
      </c>
      <c r="N872" s="1656">
        <v>36851</v>
      </c>
      <c r="O872" s="1659" t="s">
        <v>3491</v>
      </c>
      <c r="P872" s="1659"/>
      <c r="Q872" s="1659"/>
      <c r="R872" s="1739">
        <f t="shared" si="142"/>
        <v>0</v>
      </c>
      <c r="S872" s="1739">
        <v>0</v>
      </c>
      <c r="T872" s="1739">
        <v>0</v>
      </c>
      <c r="U872" s="1739">
        <v>0</v>
      </c>
      <c r="V872" s="1739">
        <f t="shared" si="143"/>
        <v>190</v>
      </c>
      <c r="W872" s="1739">
        <v>0</v>
      </c>
      <c r="X872" s="1739">
        <v>0</v>
      </c>
      <c r="Y872" s="1739">
        <v>190</v>
      </c>
      <c r="Z872" s="1659" t="s">
        <v>1788</v>
      </c>
      <c r="AA872" s="1659">
        <v>2</v>
      </c>
      <c r="AB872" s="1597"/>
      <c r="AC872" s="1597"/>
      <c r="AD872" s="1597"/>
      <c r="AE872" s="1597"/>
      <c r="AF872" s="1598"/>
      <c r="AG872" s="1576" t="str">
        <f t="shared" si="139"/>
        <v/>
      </c>
      <c r="AH872" s="1576"/>
    </row>
    <row r="873" spans="2:34" ht="35.5" customHeight="1">
      <c r="B873" s="1651" t="s">
        <v>298</v>
      </c>
      <c r="C873" s="1169" t="s">
        <v>3492</v>
      </c>
      <c r="D873" s="1169" t="s">
        <v>3493</v>
      </c>
      <c r="E873" s="1699">
        <v>15</v>
      </c>
      <c r="F873" s="1739">
        <v>120</v>
      </c>
      <c r="G873" s="1739">
        <f t="shared" si="141"/>
        <v>120</v>
      </c>
      <c r="H873" s="1739">
        <v>0</v>
      </c>
      <c r="I873" s="1739">
        <v>120</v>
      </c>
      <c r="J873" s="1739">
        <v>0</v>
      </c>
      <c r="K873" s="1699"/>
      <c r="L873" s="1659"/>
      <c r="M873" s="1656">
        <v>25846</v>
      </c>
      <c r="N873" s="1665">
        <v>44638</v>
      </c>
      <c r="O873" s="1659" t="s">
        <v>3481</v>
      </c>
      <c r="P873" s="1665">
        <v>27249</v>
      </c>
      <c r="Q873" s="1659" t="s">
        <v>3483</v>
      </c>
      <c r="R873" s="1739">
        <f t="shared" si="142"/>
        <v>120</v>
      </c>
      <c r="S873" s="1739">
        <v>0</v>
      </c>
      <c r="T873" s="1739">
        <v>120</v>
      </c>
      <c r="U873" s="1739">
        <v>0</v>
      </c>
      <c r="V873" s="1739">
        <f t="shared" si="143"/>
        <v>0</v>
      </c>
      <c r="W873" s="1739">
        <v>0</v>
      </c>
      <c r="X873" s="1739">
        <v>0</v>
      </c>
      <c r="Y873" s="1739">
        <v>0</v>
      </c>
      <c r="Z873" s="1659" t="s">
        <v>1791</v>
      </c>
      <c r="AA873" s="1659">
        <v>2</v>
      </c>
      <c r="AB873" s="1597"/>
      <c r="AC873" s="1597"/>
      <c r="AD873" s="1597"/>
      <c r="AE873" s="1597"/>
      <c r="AF873" s="1598"/>
      <c r="AG873" s="1576">
        <f t="shared" si="139"/>
        <v>0</v>
      </c>
      <c r="AH873" s="1576"/>
    </row>
    <row r="874" spans="2:34" ht="35.5" customHeight="1">
      <c r="B874" s="1243"/>
      <c r="C874" s="1169" t="s">
        <v>3494</v>
      </c>
      <c r="D874" s="1169" t="s">
        <v>3495</v>
      </c>
      <c r="E874" s="1699">
        <v>9</v>
      </c>
      <c r="F874" s="1739">
        <v>1250</v>
      </c>
      <c r="G874" s="1739">
        <f t="shared" si="141"/>
        <v>1250</v>
      </c>
      <c r="H874" s="1739">
        <v>0</v>
      </c>
      <c r="I874" s="1739">
        <v>1250</v>
      </c>
      <c r="J874" s="1739">
        <v>0</v>
      </c>
      <c r="K874" s="1699"/>
      <c r="L874" s="1659"/>
      <c r="M874" s="1656">
        <v>37544</v>
      </c>
      <c r="N874" s="1656">
        <v>37544</v>
      </c>
      <c r="O874" s="1659" t="s">
        <v>1227</v>
      </c>
      <c r="P874" s="1659"/>
      <c r="Q874" s="1659"/>
      <c r="R874" s="1739">
        <f t="shared" si="142"/>
        <v>1090</v>
      </c>
      <c r="S874" s="1739">
        <v>0</v>
      </c>
      <c r="T874" s="1739">
        <v>1090</v>
      </c>
      <c r="U874" s="1739">
        <v>0</v>
      </c>
      <c r="V874" s="1739">
        <f t="shared" si="143"/>
        <v>160</v>
      </c>
      <c r="W874" s="1739">
        <v>0</v>
      </c>
      <c r="X874" s="1739">
        <v>160</v>
      </c>
      <c r="Y874" s="1739">
        <v>0</v>
      </c>
      <c r="Z874" s="1659" t="s">
        <v>3496</v>
      </c>
      <c r="AA874" s="1659">
        <v>2</v>
      </c>
      <c r="AB874" s="1597"/>
      <c r="AC874" s="1597"/>
      <c r="AD874" s="1597"/>
      <c r="AE874" s="1597"/>
      <c r="AF874" s="1598"/>
      <c r="AG874" s="1576" t="str">
        <f t="shared" si="139"/>
        <v/>
      </c>
      <c r="AH874" s="1576"/>
    </row>
    <row r="875" spans="2:34" ht="35.5" customHeight="1" thickBot="1">
      <c r="B875" s="1864"/>
      <c r="C875" s="1651" t="s">
        <v>2447</v>
      </c>
      <c r="D875" s="1651" t="s">
        <v>3497</v>
      </c>
      <c r="E875" s="1865">
        <v>12</v>
      </c>
      <c r="F875" s="1801">
        <v>670</v>
      </c>
      <c r="G875" s="1801">
        <f t="shared" si="141"/>
        <v>670</v>
      </c>
      <c r="H875" s="1801">
        <v>0</v>
      </c>
      <c r="I875" s="1801">
        <v>670</v>
      </c>
      <c r="J875" s="1801">
        <v>0</v>
      </c>
      <c r="K875" s="1865"/>
      <c r="L875" s="1745"/>
      <c r="M875" s="1743">
        <v>37544</v>
      </c>
      <c r="N875" s="1743">
        <v>37544</v>
      </c>
      <c r="O875" s="1745" t="s">
        <v>3498</v>
      </c>
      <c r="P875" s="1745"/>
      <c r="Q875" s="1745"/>
      <c r="R875" s="1801">
        <f t="shared" si="142"/>
        <v>0</v>
      </c>
      <c r="S875" s="1801">
        <v>0</v>
      </c>
      <c r="T875" s="1801">
        <v>0</v>
      </c>
      <c r="U875" s="1801">
        <v>0</v>
      </c>
      <c r="V875" s="1801">
        <f t="shared" si="143"/>
        <v>670</v>
      </c>
      <c r="W875" s="1801">
        <v>0</v>
      </c>
      <c r="X875" s="1801">
        <v>670</v>
      </c>
      <c r="Y875" s="1801">
        <v>0</v>
      </c>
      <c r="Z875" s="1745" t="s">
        <v>3496</v>
      </c>
      <c r="AA875" s="1745">
        <v>2</v>
      </c>
      <c r="AB875" s="1597"/>
      <c r="AC875" s="1597"/>
      <c r="AD875" s="1597"/>
      <c r="AE875" s="1597"/>
      <c r="AF875" s="1598"/>
      <c r="AG875" s="1576" t="str">
        <f t="shared" si="139"/>
        <v/>
      </c>
      <c r="AH875" s="1576"/>
    </row>
    <row r="876" spans="2:34" ht="35.5" customHeight="1" thickTop="1" thickBot="1">
      <c r="B876" s="1617" t="s">
        <v>1208</v>
      </c>
      <c r="C876" s="1175"/>
      <c r="D876" s="1175">
        <f>COUNTA(D865:D875)</f>
        <v>11</v>
      </c>
      <c r="E876" s="1226"/>
      <c r="F876" s="1639"/>
      <c r="G876" s="1639">
        <f>SUM(G865:G875)</f>
        <v>24650</v>
      </c>
      <c r="H876" s="1639">
        <f>SUM(H865:H875)</f>
        <v>0</v>
      </c>
      <c r="I876" s="1639">
        <f>SUM(I865:I875)</f>
        <v>8540</v>
      </c>
      <c r="J876" s="1639">
        <f>SUM(J865:J875)</f>
        <v>16110</v>
      </c>
      <c r="K876" s="1226">
        <v>0</v>
      </c>
      <c r="L876" s="1223"/>
      <c r="M876" s="1223"/>
      <c r="N876" s="1620"/>
      <c r="O876" s="1223"/>
      <c r="P876" s="1223"/>
      <c r="Q876" s="1223"/>
      <c r="R876" s="1639">
        <f>SUM(R865:R875)</f>
        <v>14428</v>
      </c>
      <c r="S876" s="1639">
        <f t="shared" ref="S876:Y876" si="144">SUM(S865:S875)</f>
        <v>0</v>
      </c>
      <c r="T876" s="1639">
        <f t="shared" si="144"/>
        <v>4831</v>
      </c>
      <c r="U876" s="1639">
        <f t="shared" si="144"/>
        <v>9597</v>
      </c>
      <c r="V876" s="1639">
        <f>SUM(V865:V875)</f>
        <v>4650</v>
      </c>
      <c r="W876" s="1639">
        <f t="shared" si="144"/>
        <v>0</v>
      </c>
      <c r="X876" s="1639">
        <f t="shared" si="144"/>
        <v>2865</v>
      </c>
      <c r="Y876" s="1639">
        <f t="shared" si="144"/>
        <v>1785</v>
      </c>
      <c r="Z876" s="1223"/>
      <c r="AA876" s="1622"/>
      <c r="AB876" s="1597"/>
      <c r="AC876" s="1597"/>
      <c r="AD876" s="1597"/>
      <c r="AE876" s="1597"/>
      <c r="AF876" s="1598"/>
      <c r="AG876" s="1576" t="str">
        <f t="shared" si="139"/>
        <v/>
      </c>
      <c r="AH876" s="1576"/>
    </row>
    <row r="877" spans="2:34" ht="35.5" customHeight="1" thickTop="1" thickBot="1">
      <c r="B877" s="1617" t="s">
        <v>263</v>
      </c>
      <c r="C877" s="1174" t="s">
        <v>3499</v>
      </c>
      <c r="D877" s="1174">
        <f>D864+D876</f>
        <v>75</v>
      </c>
      <c r="E877" s="1747"/>
      <c r="F877" s="1747"/>
      <c r="G877" s="1748">
        <f>SUM(G876,G864)</f>
        <v>108870</v>
      </c>
      <c r="H877" s="1748">
        <f>SUM(H876,H864)</f>
        <v>22500</v>
      </c>
      <c r="I877" s="1748">
        <f>SUM(I876,I864)</f>
        <v>42330</v>
      </c>
      <c r="J877" s="1748">
        <f>SUM(J876,J864)</f>
        <v>44040</v>
      </c>
      <c r="K877" s="1748">
        <f>SUM(K876,K864)</f>
        <v>21000</v>
      </c>
      <c r="L877" s="1749"/>
      <c r="M877" s="1676"/>
      <c r="N877" s="1750"/>
      <c r="O877" s="1749"/>
      <c r="P877" s="1749"/>
      <c r="Q877" s="1749"/>
      <c r="R877" s="1748">
        <f>SUM(R876,R864)</f>
        <v>68998</v>
      </c>
      <c r="S877" s="1748">
        <f t="shared" ref="S877:Y877" si="145">SUM(S876,S864)</f>
        <v>18460</v>
      </c>
      <c r="T877" s="1748">
        <f t="shared" si="145"/>
        <v>28801</v>
      </c>
      <c r="U877" s="1748">
        <f t="shared" si="145"/>
        <v>21737</v>
      </c>
      <c r="V877" s="1748">
        <f>SUM(V876,V864)</f>
        <v>18320</v>
      </c>
      <c r="W877" s="1748">
        <f t="shared" si="145"/>
        <v>3380</v>
      </c>
      <c r="X877" s="1748">
        <f t="shared" si="145"/>
        <v>7155</v>
      </c>
      <c r="Y877" s="1748">
        <f t="shared" si="145"/>
        <v>7785</v>
      </c>
      <c r="Z877" s="1749"/>
      <c r="AA877" s="1622"/>
      <c r="AB877" s="1597"/>
      <c r="AC877" s="1597"/>
      <c r="AD877" s="1597"/>
      <c r="AE877" s="1597"/>
      <c r="AF877" s="1598"/>
      <c r="AG877" s="1576" t="str">
        <f t="shared" si="139"/>
        <v/>
      </c>
      <c r="AH877" s="1576"/>
    </row>
    <row r="878" spans="2:34" ht="35.5" customHeight="1" thickTop="1">
      <c r="B878" s="1680"/>
      <c r="C878" s="1576"/>
      <c r="D878" s="1576"/>
      <c r="E878" s="1624"/>
      <c r="F878" s="1624"/>
      <c r="G878" s="1677"/>
      <c r="H878" s="1677"/>
      <c r="I878" s="1677"/>
      <c r="J878" s="1677"/>
      <c r="K878" s="1677"/>
      <c r="L878" s="1776"/>
      <c r="M878" s="1776"/>
      <c r="N878" s="1626"/>
      <c r="O878" s="1776"/>
      <c r="P878" s="1776"/>
      <c r="Q878" s="1776"/>
      <c r="R878" s="1677"/>
      <c r="S878" s="1677"/>
      <c r="T878" s="1677"/>
      <c r="U878" s="1677"/>
      <c r="V878" s="1677"/>
      <c r="W878" s="1677"/>
      <c r="X878" s="1677"/>
      <c r="Y878" s="1677"/>
      <c r="Z878" s="1776"/>
      <c r="AA878" s="1768"/>
      <c r="AB878" s="1597"/>
      <c r="AC878" s="1597"/>
      <c r="AD878" s="1597"/>
      <c r="AE878" s="1597"/>
      <c r="AF878" s="1598"/>
      <c r="AH878" s="1576"/>
    </row>
    <row r="879" spans="2:34" ht="35.5" customHeight="1">
      <c r="B879" s="1744" t="s">
        <v>1707</v>
      </c>
      <c r="C879" s="1652" t="s">
        <v>1932</v>
      </c>
      <c r="D879" s="1652" t="s">
        <v>1933</v>
      </c>
      <c r="E879" s="1653">
        <v>37</v>
      </c>
      <c r="F879" s="1654">
        <v>4400</v>
      </c>
      <c r="G879" s="1739">
        <f t="shared" ref="G879:G942" si="146">SUM(H879:J879)</f>
        <v>4400</v>
      </c>
      <c r="H879" s="1654">
        <v>0</v>
      </c>
      <c r="I879" s="1654">
        <v>0</v>
      </c>
      <c r="J879" s="1654">
        <v>4400</v>
      </c>
      <c r="K879" s="1653"/>
      <c r="L879" s="1658"/>
      <c r="M879" s="1656">
        <v>33505</v>
      </c>
      <c r="N879" s="1657">
        <v>33505</v>
      </c>
      <c r="O879" s="1658" t="s">
        <v>2562</v>
      </c>
      <c r="P879" s="1658"/>
      <c r="Q879" s="1658"/>
      <c r="R879" s="1739">
        <f t="shared" ref="R879:R942" si="147">SUM(S879:U879)</f>
        <v>4400</v>
      </c>
      <c r="S879" s="1654">
        <v>0</v>
      </c>
      <c r="T879" s="1654">
        <v>0</v>
      </c>
      <c r="U879" s="1654">
        <v>4400</v>
      </c>
      <c r="V879" s="1739">
        <f t="shared" ref="V879:V942" si="148">SUM(W879:Y879)</f>
        <v>0</v>
      </c>
      <c r="W879" s="1654">
        <v>0</v>
      </c>
      <c r="X879" s="1654">
        <v>0</v>
      </c>
      <c r="Y879" s="1654">
        <v>0</v>
      </c>
      <c r="Z879" s="1658" t="s">
        <v>1761</v>
      </c>
      <c r="AA879" s="1701" t="s">
        <v>1916</v>
      </c>
      <c r="AB879" s="1597"/>
      <c r="AC879" s="1597"/>
      <c r="AD879" s="1597"/>
      <c r="AE879" s="1597"/>
      <c r="AF879" s="1598"/>
      <c r="AG879" s="1576">
        <f t="shared" si="139"/>
        <v>0</v>
      </c>
    </row>
    <row r="880" spans="2:34" ht="35.5" customHeight="1">
      <c r="B880" s="1660"/>
      <c r="C880" s="1583" t="s">
        <v>3059</v>
      </c>
      <c r="D880" s="1583" t="s">
        <v>3500</v>
      </c>
      <c r="E880" s="1661">
        <v>20</v>
      </c>
      <c r="F880" s="1662">
        <v>8880</v>
      </c>
      <c r="G880" s="1739">
        <f t="shared" si="146"/>
        <v>8880</v>
      </c>
      <c r="H880" s="1662">
        <v>0</v>
      </c>
      <c r="I880" s="1662">
        <v>3770</v>
      </c>
      <c r="J880" s="1662">
        <v>5110</v>
      </c>
      <c r="K880" s="1662"/>
      <c r="L880" s="1383"/>
      <c r="M880" s="1664">
        <v>26023</v>
      </c>
      <c r="N880" s="1665">
        <v>38069</v>
      </c>
      <c r="O880" s="1383" t="s">
        <v>3501</v>
      </c>
      <c r="P880" s="1665">
        <v>27569</v>
      </c>
      <c r="Q880" s="1383" t="s">
        <v>3502</v>
      </c>
      <c r="R880" s="1739">
        <f t="shared" si="147"/>
        <v>8880</v>
      </c>
      <c r="S880" s="1662">
        <v>0</v>
      </c>
      <c r="T880" s="1662">
        <v>3770</v>
      </c>
      <c r="U880" s="1662">
        <v>5110</v>
      </c>
      <c r="V880" s="1739">
        <f t="shared" si="148"/>
        <v>0</v>
      </c>
      <c r="W880" s="1662">
        <v>0</v>
      </c>
      <c r="X880" s="1662">
        <v>0</v>
      </c>
      <c r="Y880" s="1662">
        <v>0</v>
      </c>
      <c r="Z880" s="1383" t="s">
        <v>1761</v>
      </c>
      <c r="AA880" s="1659">
        <v>4</v>
      </c>
      <c r="AB880" s="1597"/>
      <c r="AC880" s="1597"/>
      <c r="AD880" s="1597"/>
      <c r="AE880" s="1597"/>
      <c r="AF880" s="1598"/>
      <c r="AG880" s="1576">
        <f t="shared" si="139"/>
        <v>0</v>
      </c>
    </row>
    <row r="881" spans="2:33" ht="35.5" customHeight="1">
      <c r="B881" s="1660"/>
      <c r="C881" s="1583" t="s">
        <v>1945</v>
      </c>
      <c r="D881" s="1583" t="s">
        <v>3243</v>
      </c>
      <c r="E881" s="1661">
        <v>16</v>
      </c>
      <c r="F881" s="1662">
        <v>6350</v>
      </c>
      <c r="G881" s="1739">
        <f t="shared" si="146"/>
        <v>6350</v>
      </c>
      <c r="H881" s="1662">
        <v>2590</v>
      </c>
      <c r="I881" s="1662">
        <v>2740</v>
      </c>
      <c r="J881" s="1662">
        <v>1020</v>
      </c>
      <c r="K881" s="1661"/>
      <c r="L881" s="1383"/>
      <c r="M881" s="1664">
        <v>23693</v>
      </c>
      <c r="N881" s="1665">
        <v>38069</v>
      </c>
      <c r="O881" s="1383" t="s">
        <v>3501</v>
      </c>
      <c r="P881" s="1665">
        <v>27569</v>
      </c>
      <c r="Q881" s="1383" t="s">
        <v>3502</v>
      </c>
      <c r="R881" s="1739">
        <f t="shared" si="147"/>
        <v>0</v>
      </c>
      <c r="S881" s="1662">
        <v>0</v>
      </c>
      <c r="T881" s="1662">
        <v>0</v>
      </c>
      <c r="U881" s="1662">
        <v>0</v>
      </c>
      <c r="V881" s="1739">
        <f t="shared" si="148"/>
        <v>6350</v>
      </c>
      <c r="W881" s="1662">
        <v>2590</v>
      </c>
      <c r="X881" s="1662">
        <v>2740</v>
      </c>
      <c r="Y881" s="1662">
        <v>1020</v>
      </c>
      <c r="Z881" s="1383" t="s">
        <v>2568</v>
      </c>
      <c r="AA881" s="1659">
        <v>2</v>
      </c>
      <c r="AB881" s="1597"/>
      <c r="AC881" s="1597"/>
      <c r="AD881" s="1597"/>
      <c r="AE881" s="1597"/>
      <c r="AF881" s="1598"/>
      <c r="AG881" s="1576" t="str">
        <f t="shared" si="139"/>
        <v/>
      </c>
    </row>
    <row r="882" spans="2:33" ht="35.5" customHeight="1">
      <c r="B882" s="1243"/>
      <c r="C882" s="1169" t="s">
        <v>3067</v>
      </c>
      <c r="D882" s="1169" t="s">
        <v>3503</v>
      </c>
      <c r="E882" s="1699">
        <v>15</v>
      </c>
      <c r="F882" s="1866">
        <v>1160</v>
      </c>
      <c r="G882" s="1739">
        <f>SUM(H882:J882)</f>
        <v>1160</v>
      </c>
      <c r="H882" s="1739">
        <v>1160</v>
      </c>
      <c r="I882" s="1739">
        <v>0</v>
      </c>
      <c r="J882" s="1739">
        <v>0</v>
      </c>
      <c r="K882" s="1739"/>
      <c r="L882" s="1659"/>
      <c r="M882" s="1656">
        <v>23693</v>
      </c>
      <c r="N882" s="1656">
        <v>38069</v>
      </c>
      <c r="O882" s="1383" t="s">
        <v>3501</v>
      </c>
      <c r="P882" s="1656">
        <v>38069</v>
      </c>
      <c r="Q882" s="1659" t="s">
        <v>3501</v>
      </c>
      <c r="R882" s="1739">
        <f>SUM(S882:U882)</f>
        <v>100</v>
      </c>
      <c r="S882" s="1739">
        <v>100</v>
      </c>
      <c r="T882" s="1739">
        <v>0</v>
      </c>
      <c r="U882" s="1739">
        <v>0</v>
      </c>
      <c r="V882" s="1739">
        <f>SUM(W882:Y882)</f>
        <v>1060</v>
      </c>
      <c r="W882" s="1739">
        <v>1060</v>
      </c>
      <c r="X882" s="1739">
        <v>0</v>
      </c>
      <c r="Y882" s="1739">
        <v>0</v>
      </c>
      <c r="Z882" s="1659" t="s">
        <v>1791</v>
      </c>
      <c r="AA882" s="1659">
        <v>2</v>
      </c>
      <c r="AB882" s="1597"/>
      <c r="AC882" s="1597"/>
      <c r="AD882" s="1597"/>
      <c r="AE882" s="1597"/>
      <c r="AF882" s="1598"/>
      <c r="AG882" s="1576" t="str">
        <f t="shared" si="139"/>
        <v/>
      </c>
    </row>
    <row r="883" spans="2:33" ht="35.5" customHeight="1">
      <c r="B883" s="1660"/>
      <c r="C883" s="1583" t="s">
        <v>1950</v>
      </c>
      <c r="D883" s="1583" t="s">
        <v>3504</v>
      </c>
      <c r="E883" s="1661">
        <v>18</v>
      </c>
      <c r="F883" s="1662">
        <v>1150</v>
      </c>
      <c r="G883" s="1739">
        <f t="shared" si="146"/>
        <v>1150</v>
      </c>
      <c r="H883" s="1662">
        <v>1150</v>
      </c>
      <c r="I883" s="1662">
        <v>0</v>
      </c>
      <c r="J883" s="1662">
        <v>0</v>
      </c>
      <c r="K883" s="1661"/>
      <c r="L883" s="1383"/>
      <c r="M883" s="1664">
        <v>27054</v>
      </c>
      <c r="N883" s="1665">
        <v>38069</v>
      </c>
      <c r="O883" s="1383" t="s">
        <v>3501</v>
      </c>
      <c r="P883" s="1665">
        <v>27569</v>
      </c>
      <c r="Q883" s="1383" t="s">
        <v>3502</v>
      </c>
      <c r="R883" s="1739">
        <f t="shared" si="147"/>
        <v>1150</v>
      </c>
      <c r="S883" s="1662">
        <v>1150</v>
      </c>
      <c r="T883" s="1662">
        <v>0</v>
      </c>
      <c r="U883" s="1662">
        <v>0</v>
      </c>
      <c r="V883" s="1739">
        <f t="shared" si="148"/>
        <v>0</v>
      </c>
      <c r="W883" s="1662">
        <v>0</v>
      </c>
      <c r="X883" s="1662">
        <v>0</v>
      </c>
      <c r="Y883" s="1662">
        <v>0</v>
      </c>
      <c r="Z883" s="1383" t="s">
        <v>1757</v>
      </c>
      <c r="AA883" s="1659">
        <v>2</v>
      </c>
      <c r="AB883" s="1597"/>
      <c r="AC883" s="1597"/>
      <c r="AD883" s="1597"/>
      <c r="AE883" s="1597"/>
      <c r="AF883" s="1598"/>
      <c r="AG883" s="1576">
        <f t="shared" si="139"/>
        <v>0</v>
      </c>
    </row>
    <row r="884" spans="2:33" ht="35.5" customHeight="1">
      <c r="B884" s="1660"/>
      <c r="C884" s="1583" t="s">
        <v>1923</v>
      </c>
      <c r="D884" s="1583" t="s">
        <v>3505</v>
      </c>
      <c r="E884" s="1661">
        <v>16</v>
      </c>
      <c r="F884" s="1662">
        <v>6690</v>
      </c>
      <c r="G884" s="1739">
        <f t="shared" si="146"/>
        <v>6690</v>
      </c>
      <c r="H884" s="1662">
        <v>2540</v>
      </c>
      <c r="I884" s="1662">
        <v>410</v>
      </c>
      <c r="J884" s="1662">
        <v>3740</v>
      </c>
      <c r="K884" s="1782"/>
      <c r="L884" s="1383"/>
      <c r="M884" s="1664">
        <v>23693</v>
      </c>
      <c r="N884" s="1665">
        <v>39896</v>
      </c>
      <c r="O884" s="1383" t="s">
        <v>3506</v>
      </c>
      <c r="P884" s="1665">
        <v>27569</v>
      </c>
      <c r="Q884" s="1383" t="s">
        <v>3502</v>
      </c>
      <c r="R884" s="1739">
        <f t="shared" si="147"/>
        <v>4700</v>
      </c>
      <c r="S884" s="1662">
        <v>2540</v>
      </c>
      <c r="T884" s="1662">
        <v>410</v>
      </c>
      <c r="U884" s="1662">
        <v>1750</v>
      </c>
      <c r="V884" s="1739">
        <f t="shared" si="148"/>
        <v>0</v>
      </c>
      <c r="W884" s="1662">
        <v>0</v>
      </c>
      <c r="X884" s="1662">
        <v>0</v>
      </c>
      <c r="Y884" s="1662">
        <v>0</v>
      </c>
      <c r="Z884" s="1383" t="s">
        <v>1791</v>
      </c>
      <c r="AA884" s="1659">
        <v>2</v>
      </c>
      <c r="AB884" s="1597"/>
      <c r="AC884" s="1597"/>
      <c r="AD884" s="1597"/>
      <c r="AE884" s="1597"/>
      <c r="AF884" s="1598"/>
      <c r="AG884" s="1576" t="str">
        <f t="shared" si="139"/>
        <v/>
      </c>
    </row>
    <row r="885" spans="2:33" ht="35.5" customHeight="1">
      <c r="B885" s="1660"/>
      <c r="C885" s="1583" t="s">
        <v>1925</v>
      </c>
      <c r="D885" s="1583" t="s">
        <v>2004</v>
      </c>
      <c r="E885" s="1661">
        <v>16</v>
      </c>
      <c r="F885" s="1662">
        <v>6370</v>
      </c>
      <c r="G885" s="1739">
        <f t="shared" si="146"/>
        <v>6370</v>
      </c>
      <c r="H885" s="1662">
        <v>2990</v>
      </c>
      <c r="I885" s="1662">
        <v>630</v>
      </c>
      <c r="J885" s="1662">
        <v>2750</v>
      </c>
      <c r="K885" s="1661"/>
      <c r="L885" s="1383"/>
      <c r="M885" s="1664">
        <v>23693</v>
      </c>
      <c r="N885" s="1665">
        <v>38443</v>
      </c>
      <c r="O885" s="1383" t="s">
        <v>3507</v>
      </c>
      <c r="P885" s="1665">
        <v>27569</v>
      </c>
      <c r="Q885" s="1383" t="s">
        <v>3502</v>
      </c>
      <c r="R885" s="1739">
        <f t="shared" si="147"/>
        <v>4630</v>
      </c>
      <c r="S885" s="1662">
        <v>2990</v>
      </c>
      <c r="T885" s="1662">
        <v>630</v>
      </c>
      <c r="U885" s="1662">
        <v>1010</v>
      </c>
      <c r="V885" s="1739">
        <f t="shared" si="148"/>
        <v>0</v>
      </c>
      <c r="W885" s="1662">
        <v>0</v>
      </c>
      <c r="X885" s="1662">
        <v>0</v>
      </c>
      <c r="Y885" s="1662">
        <v>0</v>
      </c>
      <c r="Z885" s="1383" t="s">
        <v>1791</v>
      </c>
      <c r="AA885" s="1659">
        <v>2</v>
      </c>
      <c r="AB885" s="1597"/>
      <c r="AC885" s="1597"/>
      <c r="AD885" s="1597"/>
      <c r="AE885" s="1597"/>
      <c r="AF885" s="1598"/>
      <c r="AG885" s="1576" t="str">
        <f t="shared" si="139"/>
        <v/>
      </c>
    </row>
    <row r="886" spans="2:33" ht="35.5" customHeight="1">
      <c r="B886" s="1660"/>
      <c r="C886" s="1583" t="s">
        <v>1927</v>
      </c>
      <c r="D886" s="1583" t="s">
        <v>3508</v>
      </c>
      <c r="E886" s="1661">
        <v>16</v>
      </c>
      <c r="F886" s="1662">
        <v>2520</v>
      </c>
      <c r="G886" s="1739">
        <f t="shared" si="146"/>
        <v>2520</v>
      </c>
      <c r="H886" s="1662">
        <v>1190</v>
      </c>
      <c r="I886" s="1662">
        <v>170</v>
      </c>
      <c r="J886" s="1662">
        <v>1160</v>
      </c>
      <c r="K886" s="1661"/>
      <c r="L886" s="1383"/>
      <c r="M886" s="1664">
        <v>23693</v>
      </c>
      <c r="N886" s="1665">
        <v>38069</v>
      </c>
      <c r="O886" s="1383" t="s">
        <v>3501</v>
      </c>
      <c r="P886" s="1665">
        <v>38069</v>
      </c>
      <c r="Q886" s="1383" t="s">
        <v>3501</v>
      </c>
      <c r="R886" s="1739">
        <f t="shared" si="147"/>
        <v>1810</v>
      </c>
      <c r="S886" s="1662">
        <v>1190</v>
      </c>
      <c r="T886" s="1662">
        <v>170</v>
      </c>
      <c r="U886" s="1662">
        <v>450</v>
      </c>
      <c r="V886" s="1739">
        <f t="shared" si="148"/>
        <v>0</v>
      </c>
      <c r="W886" s="1662">
        <v>0</v>
      </c>
      <c r="X886" s="1662">
        <v>0</v>
      </c>
      <c r="Y886" s="1662">
        <v>0</v>
      </c>
      <c r="Z886" s="1383" t="s">
        <v>1791</v>
      </c>
      <c r="AA886" s="1659">
        <v>2</v>
      </c>
      <c r="AB886" s="1597"/>
      <c r="AC886" s="1597"/>
      <c r="AD886" s="1597"/>
      <c r="AE886" s="1597"/>
      <c r="AF886" s="1598"/>
      <c r="AG886" s="1576" t="str">
        <f t="shared" si="139"/>
        <v/>
      </c>
    </row>
    <row r="887" spans="2:33" ht="35.5" customHeight="1">
      <c r="B887" s="1660"/>
      <c r="C887" s="1583" t="s">
        <v>1929</v>
      </c>
      <c r="D887" s="1583" t="s">
        <v>3509</v>
      </c>
      <c r="E887" s="1661">
        <v>16</v>
      </c>
      <c r="F887" s="1662">
        <v>3020</v>
      </c>
      <c r="G887" s="1739">
        <f t="shared" si="146"/>
        <v>3020</v>
      </c>
      <c r="H887" s="1662">
        <v>1350</v>
      </c>
      <c r="I887" s="1662">
        <v>780</v>
      </c>
      <c r="J887" s="1662">
        <v>890</v>
      </c>
      <c r="K887" s="1661"/>
      <c r="L887" s="1383"/>
      <c r="M887" s="1664">
        <v>23693</v>
      </c>
      <c r="N887" s="1665">
        <v>38069</v>
      </c>
      <c r="O887" s="1383" t="s">
        <v>3501</v>
      </c>
      <c r="P887" s="1665">
        <v>27569</v>
      </c>
      <c r="Q887" s="1383" t="s">
        <v>3502</v>
      </c>
      <c r="R887" s="1739">
        <f t="shared" si="147"/>
        <v>2050</v>
      </c>
      <c r="S887" s="1662">
        <v>1350</v>
      </c>
      <c r="T887" s="1662">
        <v>700</v>
      </c>
      <c r="U887" s="1662">
        <v>0</v>
      </c>
      <c r="V887" s="1739">
        <f t="shared" si="148"/>
        <v>200</v>
      </c>
      <c r="W887" s="1662">
        <v>0</v>
      </c>
      <c r="X887" s="1662">
        <v>60</v>
      </c>
      <c r="Y887" s="1662">
        <v>140</v>
      </c>
      <c r="Z887" s="1383" t="s">
        <v>2280</v>
      </c>
      <c r="AA887" s="1659">
        <v>2</v>
      </c>
      <c r="AB887" s="1597"/>
      <c r="AC887" s="1597"/>
      <c r="AD887" s="1597"/>
      <c r="AE887" s="1597"/>
      <c r="AF887" s="1598"/>
      <c r="AG887" s="1576" t="str">
        <f t="shared" si="139"/>
        <v/>
      </c>
    </row>
    <row r="888" spans="2:33" ht="35.5" customHeight="1">
      <c r="B888" s="1660"/>
      <c r="C888" s="1583" t="s">
        <v>1953</v>
      </c>
      <c r="D888" s="1583" t="s">
        <v>3510</v>
      </c>
      <c r="E888" s="1661">
        <v>16</v>
      </c>
      <c r="F888" s="1662">
        <v>3260</v>
      </c>
      <c r="G888" s="1739">
        <f t="shared" si="146"/>
        <v>3260</v>
      </c>
      <c r="H888" s="1662">
        <v>1920</v>
      </c>
      <c r="I888" s="1662">
        <v>1340</v>
      </c>
      <c r="J888" s="1662">
        <v>0</v>
      </c>
      <c r="K888" s="1661"/>
      <c r="L888" s="1383"/>
      <c r="M888" s="1664">
        <v>23693</v>
      </c>
      <c r="N888" s="1665">
        <v>38069</v>
      </c>
      <c r="O888" s="1383" t="s">
        <v>3501</v>
      </c>
      <c r="P888" s="1665">
        <v>27569</v>
      </c>
      <c r="Q888" s="1383" t="s">
        <v>3502</v>
      </c>
      <c r="R888" s="1739">
        <f t="shared" si="147"/>
        <v>1870</v>
      </c>
      <c r="S888" s="1662">
        <v>1870</v>
      </c>
      <c r="T888" s="1662">
        <v>0</v>
      </c>
      <c r="U888" s="1662">
        <v>0</v>
      </c>
      <c r="V888" s="1739">
        <f t="shared" si="148"/>
        <v>0</v>
      </c>
      <c r="W888" s="1662">
        <v>0</v>
      </c>
      <c r="X888" s="1662">
        <v>0</v>
      </c>
      <c r="Y888" s="1662">
        <v>0</v>
      </c>
      <c r="Z888" s="1383" t="s">
        <v>1791</v>
      </c>
      <c r="AA888" s="1659">
        <v>2</v>
      </c>
      <c r="AB888" s="1597"/>
      <c r="AC888" s="1597"/>
      <c r="AD888" s="1597"/>
      <c r="AE888" s="1597"/>
      <c r="AF888" s="1598"/>
      <c r="AG888" s="1576" t="str">
        <f t="shared" si="139"/>
        <v/>
      </c>
    </row>
    <row r="889" spans="2:33" ht="35.5" customHeight="1">
      <c r="B889" s="1660"/>
      <c r="C889" s="1583" t="s">
        <v>2239</v>
      </c>
      <c r="D889" s="1583" t="s">
        <v>3511</v>
      </c>
      <c r="E889" s="1661">
        <v>16</v>
      </c>
      <c r="F889" s="1662">
        <v>5230</v>
      </c>
      <c r="G889" s="1739">
        <f>SUM(H889:J889)</f>
        <v>5230</v>
      </c>
      <c r="H889" s="1662">
        <v>2080</v>
      </c>
      <c r="I889" s="1662">
        <v>1450</v>
      </c>
      <c r="J889" s="1662">
        <v>1700</v>
      </c>
      <c r="K889" s="1661"/>
      <c r="L889" s="1383"/>
      <c r="M889" s="1664">
        <v>23693</v>
      </c>
      <c r="N889" s="1665">
        <v>43158</v>
      </c>
      <c r="O889" s="1383" t="s">
        <v>1847</v>
      </c>
      <c r="P889" s="1665">
        <v>27569</v>
      </c>
      <c r="Q889" s="1383" t="s">
        <v>3502</v>
      </c>
      <c r="R889" s="1739">
        <f>SUM(S889:U889)</f>
        <v>5230</v>
      </c>
      <c r="S889" s="1662">
        <v>2080</v>
      </c>
      <c r="T889" s="1662">
        <v>1450</v>
      </c>
      <c r="U889" s="1662">
        <v>1700</v>
      </c>
      <c r="V889" s="1739">
        <f>SUM(W889:Y889)</f>
        <v>0</v>
      </c>
      <c r="W889" s="1662">
        <v>0</v>
      </c>
      <c r="X889" s="1662">
        <v>0</v>
      </c>
      <c r="Y889" s="1662">
        <v>0</v>
      </c>
      <c r="Z889" s="1383" t="s">
        <v>1757</v>
      </c>
      <c r="AA889" s="1659">
        <v>2</v>
      </c>
      <c r="AB889" s="1597"/>
      <c r="AC889" s="1597"/>
      <c r="AD889" s="1597"/>
      <c r="AE889" s="1597"/>
      <c r="AF889" s="1598"/>
      <c r="AG889" s="1576">
        <f t="shared" si="139"/>
        <v>0</v>
      </c>
    </row>
    <row r="890" spans="2:33" ht="35.5" customHeight="1">
      <c r="B890" s="1660"/>
      <c r="C890" s="1583" t="s">
        <v>2190</v>
      </c>
      <c r="D890" s="1583" t="s">
        <v>3512</v>
      </c>
      <c r="E890" s="1661">
        <v>16</v>
      </c>
      <c r="F890" s="1662">
        <v>1290</v>
      </c>
      <c r="G890" s="1739">
        <f>SUM(H890:J890)</f>
        <v>1290</v>
      </c>
      <c r="H890" s="1662">
        <v>0</v>
      </c>
      <c r="I890" s="1662">
        <v>800</v>
      </c>
      <c r="J890" s="1662">
        <v>490</v>
      </c>
      <c r="K890" s="1661"/>
      <c r="L890" s="1383"/>
      <c r="M890" s="1664">
        <v>26193</v>
      </c>
      <c r="N890" s="1665">
        <v>43158</v>
      </c>
      <c r="O890" s="1383" t="s">
        <v>1847</v>
      </c>
      <c r="P890" s="1665">
        <v>43158</v>
      </c>
      <c r="Q890" s="1383" t="s">
        <v>1847</v>
      </c>
      <c r="R890" s="1739">
        <f>SUM(S890:U890)</f>
        <v>800</v>
      </c>
      <c r="S890" s="1662">
        <v>0</v>
      </c>
      <c r="T890" s="1662">
        <v>800</v>
      </c>
      <c r="U890" s="1662">
        <v>0</v>
      </c>
      <c r="V890" s="1739">
        <f>SUM(W890:Y890)</f>
        <v>0</v>
      </c>
      <c r="W890" s="1662">
        <v>0</v>
      </c>
      <c r="X890" s="1662">
        <v>0</v>
      </c>
      <c r="Y890" s="1662">
        <v>0</v>
      </c>
      <c r="Z890" s="1383" t="s">
        <v>2554</v>
      </c>
      <c r="AA890" s="1659">
        <v>2</v>
      </c>
      <c r="AB890" s="1597"/>
      <c r="AC890" s="1597"/>
      <c r="AD890" s="1597"/>
      <c r="AE890" s="1597"/>
      <c r="AF890" s="1598"/>
      <c r="AG890" s="1576" t="str">
        <f t="shared" si="139"/>
        <v/>
      </c>
    </row>
    <row r="891" spans="2:33" ht="35.5" customHeight="1">
      <c r="B891" s="1660"/>
      <c r="C891" s="1583" t="s">
        <v>1984</v>
      </c>
      <c r="D891" s="1583" t="s">
        <v>3513</v>
      </c>
      <c r="E891" s="1661">
        <v>16</v>
      </c>
      <c r="F891" s="1662">
        <v>1810</v>
      </c>
      <c r="G891" s="1739">
        <f>SUM(H891:J891)</f>
        <v>1810</v>
      </c>
      <c r="H891" s="1662">
        <v>1420</v>
      </c>
      <c r="I891" s="1662">
        <v>150</v>
      </c>
      <c r="J891" s="1662">
        <v>240</v>
      </c>
      <c r="K891" s="1661"/>
      <c r="L891" s="1383"/>
      <c r="M891" s="1664">
        <v>19449</v>
      </c>
      <c r="N891" s="1665">
        <v>43158</v>
      </c>
      <c r="O891" s="1383" t="s">
        <v>1847</v>
      </c>
      <c r="P891" s="1383"/>
      <c r="Q891" s="1383"/>
      <c r="R891" s="1739">
        <f>SUM(S891:U891)</f>
        <v>1090</v>
      </c>
      <c r="S891" s="1662">
        <v>850</v>
      </c>
      <c r="T891" s="1662">
        <v>0</v>
      </c>
      <c r="U891" s="1662">
        <v>240</v>
      </c>
      <c r="V891" s="1739">
        <f>SUM(W891:Y891)</f>
        <v>0</v>
      </c>
      <c r="W891" s="1662">
        <v>0</v>
      </c>
      <c r="X891" s="1662">
        <v>0</v>
      </c>
      <c r="Y891" s="1662">
        <v>0</v>
      </c>
      <c r="Z891" s="1383" t="s">
        <v>1757</v>
      </c>
      <c r="AA891" s="1659">
        <v>2</v>
      </c>
      <c r="AB891" s="1597"/>
      <c r="AC891" s="1597"/>
      <c r="AD891" s="1597"/>
      <c r="AE891" s="1597"/>
      <c r="AF891" s="1598"/>
      <c r="AG891" s="1576" t="str">
        <f t="shared" si="139"/>
        <v/>
      </c>
    </row>
    <row r="892" spans="2:33" ht="35.5" customHeight="1">
      <c r="B892" s="1660"/>
      <c r="C892" s="1583" t="s">
        <v>1958</v>
      </c>
      <c r="D892" s="1583" t="s">
        <v>3514</v>
      </c>
      <c r="E892" s="1661">
        <v>16</v>
      </c>
      <c r="F892" s="1662">
        <v>2140</v>
      </c>
      <c r="G892" s="1739">
        <f t="shared" si="146"/>
        <v>2140</v>
      </c>
      <c r="H892" s="1662">
        <v>1290</v>
      </c>
      <c r="I892" s="1662">
        <v>350</v>
      </c>
      <c r="J892" s="1662">
        <v>500</v>
      </c>
      <c r="K892" s="1661"/>
      <c r="L892" s="1383"/>
      <c r="M892" s="1664">
        <v>26193</v>
      </c>
      <c r="N892" s="1665">
        <v>43158</v>
      </c>
      <c r="O892" s="1383" t="s">
        <v>1847</v>
      </c>
      <c r="P892" s="1665">
        <v>38443</v>
      </c>
      <c r="Q892" s="1383" t="s">
        <v>3515</v>
      </c>
      <c r="R892" s="1739">
        <f t="shared" si="147"/>
        <v>1300</v>
      </c>
      <c r="S892" s="1662">
        <v>540</v>
      </c>
      <c r="T892" s="1662">
        <v>260</v>
      </c>
      <c r="U892" s="1662">
        <v>500</v>
      </c>
      <c r="V892" s="1739">
        <f t="shared" si="148"/>
        <v>520</v>
      </c>
      <c r="W892" s="1662">
        <v>430</v>
      </c>
      <c r="X892" s="1662">
        <v>90</v>
      </c>
      <c r="Y892" s="1662">
        <v>0</v>
      </c>
      <c r="Z892" s="1383" t="s">
        <v>1757</v>
      </c>
      <c r="AA892" s="1659">
        <v>2</v>
      </c>
      <c r="AB892" s="1597"/>
      <c r="AC892" s="1597"/>
      <c r="AD892" s="1597"/>
      <c r="AE892" s="1597"/>
      <c r="AF892" s="1598"/>
      <c r="AG892" s="1576" t="str">
        <f t="shared" si="139"/>
        <v/>
      </c>
    </row>
    <row r="893" spans="2:33" ht="35.5" customHeight="1">
      <c r="B893" s="1660"/>
      <c r="C893" s="1583" t="s">
        <v>2246</v>
      </c>
      <c r="D893" s="1583" t="s">
        <v>3516</v>
      </c>
      <c r="E893" s="1661">
        <v>16</v>
      </c>
      <c r="F893" s="1662">
        <v>910</v>
      </c>
      <c r="G893" s="1739">
        <f t="shared" si="146"/>
        <v>910</v>
      </c>
      <c r="H893" s="1662">
        <v>0</v>
      </c>
      <c r="I893" s="1662">
        <v>0</v>
      </c>
      <c r="J893" s="1662">
        <v>910</v>
      </c>
      <c r="K893" s="1661"/>
      <c r="L893" s="1383"/>
      <c r="M893" s="1664">
        <v>26193</v>
      </c>
      <c r="N893" s="1665">
        <v>38069</v>
      </c>
      <c r="O893" s="1383" t="s">
        <v>3501</v>
      </c>
      <c r="P893" s="1665">
        <v>27569</v>
      </c>
      <c r="Q893" s="1383" t="s">
        <v>3502</v>
      </c>
      <c r="R893" s="1739">
        <f t="shared" si="147"/>
        <v>700</v>
      </c>
      <c r="S893" s="1662">
        <v>0</v>
      </c>
      <c r="T893" s="1662">
        <v>0</v>
      </c>
      <c r="U893" s="1662">
        <v>700</v>
      </c>
      <c r="V893" s="1739">
        <f t="shared" si="148"/>
        <v>0</v>
      </c>
      <c r="W893" s="1662">
        <v>0</v>
      </c>
      <c r="X893" s="1662">
        <v>0</v>
      </c>
      <c r="Y893" s="1662">
        <v>0</v>
      </c>
      <c r="Z893" s="1383" t="s">
        <v>1757</v>
      </c>
      <c r="AA893" s="1659">
        <v>2</v>
      </c>
      <c r="AB893" s="1597"/>
      <c r="AC893" s="1597"/>
      <c r="AD893" s="1597"/>
      <c r="AE893" s="1597"/>
      <c r="AF893" s="1598"/>
      <c r="AG893" s="1576" t="str">
        <f t="shared" si="139"/>
        <v/>
      </c>
    </row>
    <row r="894" spans="2:33" ht="35.5" customHeight="1">
      <c r="B894" s="1744"/>
      <c r="C894" s="1583" t="s">
        <v>2819</v>
      </c>
      <c r="D894" s="1583" t="s">
        <v>3517</v>
      </c>
      <c r="E894" s="1661">
        <v>15</v>
      </c>
      <c r="F894" s="1662">
        <v>1490</v>
      </c>
      <c r="G894" s="1739">
        <f t="shared" si="146"/>
        <v>1490</v>
      </c>
      <c r="H894" s="1662">
        <v>1490</v>
      </c>
      <c r="I894" s="1662">
        <v>0</v>
      </c>
      <c r="J894" s="1662">
        <v>0</v>
      </c>
      <c r="K894" s="1661"/>
      <c r="L894" s="1383"/>
      <c r="M894" s="1656">
        <v>23693</v>
      </c>
      <c r="N894" s="1665">
        <v>38069</v>
      </c>
      <c r="O894" s="1383" t="s">
        <v>3518</v>
      </c>
      <c r="P894" s="1665">
        <v>27576</v>
      </c>
      <c r="Q894" s="1383" t="s">
        <v>1880</v>
      </c>
      <c r="R894" s="1739">
        <f t="shared" si="147"/>
        <v>1040</v>
      </c>
      <c r="S894" s="1662">
        <v>1040</v>
      </c>
      <c r="T894" s="1662">
        <v>0</v>
      </c>
      <c r="U894" s="1662">
        <v>0</v>
      </c>
      <c r="V894" s="1739">
        <f t="shared" si="148"/>
        <v>0</v>
      </c>
      <c r="W894" s="1662">
        <v>0</v>
      </c>
      <c r="X894" s="1662">
        <v>0</v>
      </c>
      <c r="Y894" s="1662">
        <v>0</v>
      </c>
      <c r="Z894" s="1383" t="s">
        <v>1757</v>
      </c>
      <c r="AA894" s="1701">
        <v>2</v>
      </c>
      <c r="AB894" s="1597"/>
      <c r="AC894" s="1597"/>
      <c r="AD894" s="1597"/>
      <c r="AE894" s="1597"/>
      <c r="AF894" s="1598"/>
      <c r="AG894" s="1576" t="str">
        <f t="shared" si="139"/>
        <v/>
      </c>
    </row>
    <row r="895" spans="2:33" ht="35.5" customHeight="1">
      <c r="B895" s="1243"/>
      <c r="C895" s="1583" t="s">
        <v>3088</v>
      </c>
      <c r="D895" s="1583" t="s">
        <v>3519</v>
      </c>
      <c r="E895" s="1661">
        <v>12</v>
      </c>
      <c r="F895" s="1662">
        <v>4390</v>
      </c>
      <c r="G895" s="1739">
        <f t="shared" si="146"/>
        <v>4390</v>
      </c>
      <c r="H895" s="1662">
        <v>320</v>
      </c>
      <c r="I895" s="1662">
        <v>1110</v>
      </c>
      <c r="J895" s="1662">
        <v>2960</v>
      </c>
      <c r="K895" s="1661"/>
      <c r="L895" s="1383"/>
      <c r="M895" s="1656">
        <v>23693</v>
      </c>
      <c r="N895" s="1665">
        <v>43158</v>
      </c>
      <c r="O895" s="1383" t="s">
        <v>1847</v>
      </c>
      <c r="P895" s="1665">
        <v>27576</v>
      </c>
      <c r="Q895" s="1383" t="s">
        <v>1880</v>
      </c>
      <c r="R895" s="1739">
        <f t="shared" si="147"/>
        <v>3290</v>
      </c>
      <c r="S895" s="1662">
        <v>320</v>
      </c>
      <c r="T895" s="1662">
        <v>1110</v>
      </c>
      <c r="U895" s="1662">
        <v>1860</v>
      </c>
      <c r="V895" s="1739">
        <f t="shared" si="148"/>
        <v>0</v>
      </c>
      <c r="W895" s="1662">
        <v>0</v>
      </c>
      <c r="X895" s="1662">
        <v>0</v>
      </c>
      <c r="Y895" s="1662">
        <v>0</v>
      </c>
      <c r="Z895" s="1383" t="s">
        <v>1757</v>
      </c>
      <c r="AA895" s="1659">
        <v>2</v>
      </c>
      <c r="AB895" s="1597"/>
      <c r="AC895" s="1597"/>
      <c r="AD895" s="1597"/>
      <c r="AE895" s="1597"/>
      <c r="AF895" s="1598"/>
      <c r="AG895" s="1576" t="str">
        <f t="shared" si="139"/>
        <v/>
      </c>
    </row>
    <row r="896" spans="2:33" ht="35.5" customHeight="1">
      <c r="B896" s="1660"/>
      <c r="C896" s="1583" t="s">
        <v>3091</v>
      </c>
      <c r="D896" s="1583" t="s">
        <v>3520</v>
      </c>
      <c r="E896" s="1661">
        <v>12</v>
      </c>
      <c r="F896" s="1662">
        <v>1440</v>
      </c>
      <c r="G896" s="1739">
        <f t="shared" si="146"/>
        <v>1440</v>
      </c>
      <c r="H896" s="1662">
        <v>1440</v>
      </c>
      <c r="I896" s="1662">
        <v>0</v>
      </c>
      <c r="J896" s="1662">
        <v>0</v>
      </c>
      <c r="K896" s="1661"/>
      <c r="L896" s="1383"/>
      <c r="M896" s="1656">
        <v>23693</v>
      </c>
      <c r="N896" s="1665">
        <v>38069</v>
      </c>
      <c r="O896" s="1383" t="s">
        <v>3518</v>
      </c>
      <c r="P896" s="1665">
        <v>27576</v>
      </c>
      <c r="Q896" s="1383" t="s">
        <v>1880</v>
      </c>
      <c r="R896" s="1739">
        <f t="shared" si="147"/>
        <v>1440</v>
      </c>
      <c r="S896" s="1662">
        <v>1440</v>
      </c>
      <c r="T896" s="1662">
        <v>0</v>
      </c>
      <c r="U896" s="1662">
        <v>0</v>
      </c>
      <c r="V896" s="1739">
        <f t="shared" si="148"/>
        <v>0</v>
      </c>
      <c r="W896" s="1662">
        <v>0</v>
      </c>
      <c r="X896" s="1662">
        <v>0</v>
      </c>
      <c r="Y896" s="1662">
        <v>0</v>
      </c>
      <c r="Z896" s="1383" t="s">
        <v>1757</v>
      </c>
      <c r="AA896" s="1659">
        <v>2</v>
      </c>
      <c r="AB896" s="1597"/>
      <c r="AC896" s="1597"/>
      <c r="AD896" s="1597"/>
      <c r="AE896" s="1597"/>
      <c r="AF896" s="1598"/>
      <c r="AG896" s="1576">
        <f t="shared" si="139"/>
        <v>0</v>
      </c>
    </row>
    <row r="897" spans="2:33" ht="35.5" customHeight="1">
      <c r="B897" s="1660"/>
      <c r="C897" s="1583" t="s">
        <v>3093</v>
      </c>
      <c r="D897" s="1583" t="s">
        <v>3521</v>
      </c>
      <c r="E897" s="1661">
        <v>12</v>
      </c>
      <c r="F897" s="1662">
        <v>1710</v>
      </c>
      <c r="G897" s="1739">
        <f t="shared" si="146"/>
        <v>1710</v>
      </c>
      <c r="H897" s="1662">
        <v>1710</v>
      </c>
      <c r="I897" s="1662">
        <v>0</v>
      </c>
      <c r="J897" s="1662">
        <v>0</v>
      </c>
      <c r="K897" s="1661"/>
      <c r="L897" s="1383"/>
      <c r="M897" s="1656">
        <v>23693</v>
      </c>
      <c r="N897" s="1743">
        <v>42436</v>
      </c>
      <c r="O897" s="1383" t="s">
        <v>3327</v>
      </c>
      <c r="P897" s="1665">
        <v>27576</v>
      </c>
      <c r="Q897" s="1383" t="s">
        <v>1880</v>
      </c>
      <c r="R897" s="1739">
        <f t="shared" si="147"/>
        <v>1710</v>
      </c>
      <c r="S897" s="1662">
        <v>1710</v>
      </c>
      <c r="T897" s="1662">
        <v>0</v>
      </c>
      <c r="U897" s="1662">
        <v>0</v>
      </c>
      <c r="V897" s="1739">
        <f t="shared" si="148"/>
        <v>0</v>
      </c>
      <c r="W897" s="1662">
        <v>0</v>
      </c>
      <c r="X897" s="1662">
        <v>0</v>
      </c>
      <c r="Y897" s="1662">
        <v>0</v>
      </c>
      <c r="Z897" s="1383" t="s">
        <v>1757</v>
      </c>
      <c r="AA897" s="1659">
        <v>2</v>
      </c>
      <c r="AB897" s="1597"/>
      <c r="AC897" s="1597"/>
      <c r="AD897" s="1597"/>
      <c r="AE897" s="1597"/>
      <c r="AF897" s="1598"/>
      <c r="AG897" s="1576">
        <f t="shared" si="139"/>
        <v>0</v>
      </c>
    </row>
    <row r="898" spans="2:33" ht="35.5" customHeight="1">
      <c r="B898" s="1660"/>
      <c r="C898" s="1583" t="s">
        <v>2305</v>
      </c>
      <c r="D898" s="1583" t="s">
        <v>3522</v>
      </c>
      <c r="E898" s="1661">
        <v>16</v>
      </c>
      <c r="F898" s="1662">
        <v>3440</v>
      </c>
      <c r="G898" s="1739">
        <f t="shared" si="146"/>
        <v>3440</v>
      </c>
      <c r="H898" s="1662">
        <v>0</v>
      </c>
      <c r="I898" s="1662">
        <v>3440</v>
      </c>
      <c r="J898" s="1662">
        <v>0</v>
      </c>
      <c r="K898" s="1661"/>
      <c r="L898" s="1383"/>
      <c r="M898" s="1656">
        <v>23693</v>
      </c>
      <c r="N898" s="1656">
        <v>42436</v>
      </c>
      <c r="O898" s="1383" t="s">
        <v>3327</v>
      </c>
      <c r="P898" s="1665">
        <v>27576</v>
      </c>
      <c r="Q898" s="1383" t="s">
        <v>1880</v>
      </c>
      <c r="R898" s="1739">
        <f t="shared" si="147"/>
        <v>3410</v>
      </c>
      <c r="S898" s="1662">
        <v>0</v>
      </c>
      <c r="T898" s="1662">
        <v>3410</v>
      </c>
      <c r="U898" s="1662">
        <v>0</v>
      </c>
      <c r="V898" s="1739">
        <f t="shared" si="148"/>
        <v>0</v>
      </c>
      <c r="W898" s="1662">
        <v>0</v>
      </c>
      <c r="X898" s="1662">
        <v>0</v>
      </c>
      <c r="Y898" s="1662">
        <v>0</v>
      </c>
      <c r="Z898" s="1383" t="s">
        <v>1757</v>
      </c>
      <c r="AA898" s="1659">
        <v>2</v>
      </c>
      <c r="AB898" s="1597"/>
      <c r="AC898" s="1597"/>
      <c r="AD898" s="1597"/>
      <c r="AE898" s="1597"/>
      <c r="AF898" s="1598"/>
      <c r="AG898" s="1576" t="str">
        <f t="shared" si="139"/>
        <v/>
      </c>
    </row>
    <row r="899" spans="2:33" ht="35.5" customHeight="1">
      <c r="B899" s="1660"/>
      <c r="C899" s="1583" t="s">
        <v>3262</v>
      </c>
      <c r="D899" s="1583" t="s">
        <v>3523</v>
      </c>
      <c r="E899" s="1661">
        <v>12</v>
      </c>
      <c r="F899" s="1662">
        <v>1370</v>
      </c>
      <c r="G899" s="1739">
        <f t="shared" si="146"/>
        <v>1370</v>
      </c>
      <c r="H899" s="1662">
        <v>1120</v>
      </c>
      <c r="I899" s="1662">
        <v>250</v>
      </c>
      <c r="J899" s="1662">
        <v>0</v>
      </c>
      <c r="K899" s="1661"/>
      <c r="L899" s="1383"/>
      <c r="M899" s="1664">
        <v>26936</v>
      </c>
      <c r="N899" s="1665">
        <v>38069</v>
      </c>
      <c r="O899" s="1383" t="s">
        <v>3518</v>
      </c>
      <c r="P899" s="1665">
        <v>27576</v>
      </c>
      <c r="Q899" s="1383" t="s">
        <v>1880</v>
      </c>
      <c r="R899" s="1739">
        <f t="shared" si="147"/>
        <v>1370</v>
      </c>
      <c r="S899" s="1662">
        <v>1120</v>
      </c>
      <c r="T899" s="1662">
        <v>250</v>
      </c>
      <c r="U899" s="1662">
        <v>0</v>
      </c>
      <c r="V899" s="1739">
        <f t="shared" si="148"/>
        <v>0</v>
      </c>
      <c r="W899" s="1662">
        <v>0</v>
      </c>
      <c r="X899" s="1662">
        <v>0</v>
      </c>
      <c r="Y899" s="1662">
        <v>0</v>
      </c>
      <c r="Z899" s="1383" t="s">
        <v>1757</v>
      </c>
      <c r="AA899" s="1659">
        <v>2</v>
      </c>
      <c r="AB899" s="1597"/>
      <c r="AC899" s="1597"/>
      <c r="AD899" s="1597"/>
      <c r="AE899" s="1597"/>
      <c r="AF899" s="1598"/>
      <c r="AG899" s="1576">
        <f t="shared" si="139"/>
        <v>0</v>
      </c>
    </row>
    <row r="900" spans="2:33" ht="35.5" customHeight="1">
      <c r="B900" s="1660"/>
      <c r="C900" s="1583" t="s">
        <v>3524</v>
      </c>
      <c r="D900" s="1583" t="s">
        <v>3525</v>
      </c>
      <c r="E900" s="1661">
        <v>10</v>
      </c>
      <c r="F900" s="1662">
        <v>910</v>
      </c>
      <c r="G900" s="1739">
        <f t="shared" si="146"/>
        <v>910</v>
      </c>
      <c r="H900" s="1662">
        <v>910</v>
      </c>
      <c r="I900" s="1662">
        <v>0</v>
      </c>
      <c r="J900" s="1662">
        <v>0</v>
      </c>
      <c r="K900" s="1661"/>
      <c r="L900" s="1383"/>
      <c r="M900" s="1664">
        <v>23693</v>
      </c>
      <c r="N900" s="1665">
        <v>38069</v>
      </c>
      <c r="O900" s="1383" t="s">
        <v>3518</v>
      </c>
      <c r="P900" s="1665">
        <v>27576</v>
      </c>
      <c r="Q900" s="1383" t="s">
        <v>1880</v>
      </c>
      <c r="R900" s="1739">
        <f t="shared" si="147"/>
        <v>910</v>
      </c>
      <c r="S900" s="1662">
        <v>910</v>
      </c>
      <c r="T900" s="1662">
        <v>0</v>
      </c>
      <c r="U900" s="1662">
        <v>0</v>
      </c>
      <c r="V900" s="1739">
        <f t="shared" si="148"/>
        <v>0</v>
      </c>
      <c r="W900" s="1662">
        <v>0</v>
      </c>
      <c r="X900" s="1662">
        <v>0</v>
      </c>
      <c r="Y900" s="1662">
        <v>0</v>
      </c>
      <c r="Z900" s="1383" t="s">
        <v>1757</v>
      </c>
      <c r="AA900" s="1659">
        <v>2</v>
      </c>
      <c r="AB900" s="1597"/>
      <c r="AC900" s="1597"/>
      <c r="AD900" s="1597"/>
      <c r="AE900" s="1597"/>
      <c r="AF900" s="1598"/>
      <c r="AG900" s="1576">
        <f t="shared" si="139"/>
        <v>0</v>
      </c>
    </row>
    <row r="901" spans="2:33" ht="35.5" customHeight="1">
      <c r="B901" s="1660"/>
      <c r="C901" s="1583" t="s">
        <v>3103</v>
      </c>
      <c r="D901" s="1583" t="s">
        <v>3526</v>
      </c>
      <c r="E901" s="1661">
        <v>11</v>
      </c>
      <c r="F901" s="1662">
        <v>450</v>
      </c>
      <c r="G901" s="1739">
        <f>SUM(H901:J901)</f>
        <v>450</v>
      </c>
      <c r="H901" s="1662">
        <v>450</v>
      </c>
      <c r="I901" s="1662">
        <v>0</v>
      </c>
      <c r="J901" s="1662">
        <v>0</v>
      </c>
      <c r="K901" s="1661"/>
      <c r="L901" s="1383"/>
      <c r="M901" s="1664">
        <v>19449</v>
      </c>
      <c r="N901" s="1665">
        <v>43158</v>
      </c>
      <c r="O901" s="1383" t="s">
        <v>1847</v>
      </c>
      <c r="P901" s="1665">
        <v>38443</v>
      </c>
      <c r="Q901" s="1383" t="s">
        <v>3515</v>
      </c>
      <c r="R901" s="1739">
        <f>SUM(S901:U901)</f>
        <v>0</v>
      </c>
      <c r="S901" s="1662">
        <v>0</v>
      </c>
      <c r="T901" s="1662">
        <v>0</v>
      </c>
      <c r="U901" s="1662">
        <v>0</v>
      </c>
      <c r="V901" s="1739">
        <f>SUM(W901:Y901)</f>
        <v>0</v>
      </c>
      <c r="W901" s="1662">
        <v>0</v>
      </c>
      <c r="X901" s="1662">
        <v>0</v>
      </c>
      <c r="Y901" s="1662">
        <v>0</v>
      </c>
      <c r="Z901" s="1383" t="s">
        <v>1757</v>
      </c>
      <c r="AA901" s="1659">
        <v>2</v>
      </c>
      <c r="AB901" s="1597"/>
      <c r="AC901" s="1597"/>
      <c r="AD901" s="1597"/>
      <c r="AE901" s="1597"/>
      <c r="AF901" s="1598"/>
      <c r="AG901" s="1576" t="str">
        <f t="shared" si="139"/>
        <v/>
      </c>
    </row>
    <row r="902" spans="2:33" ht="35.5" customHeight="1">
      <c r="B902" s="1660"/>
      <c r="C902" s="1583" t="s">
        <v>3527</v>
      </c>
      <c r="D902" s="1583" t="s">
        <v>3528</v>
      </c>
      <c r="E902" s="1661">
        <v>11</v>
      </c>
      <c r="F902" s="1662">
        <v>1350</v>
      </c>
      <c r="G902" s="1739">
        <f>SUM(H902:J902)</f>
        <v>1350</v>
      </c>
      <c r="H902" s="1662">
        <v>1250</v>
      </c>
      <c r="I902" s="1662">
        <v>100</v>
      </c>
      <c r="J902" s="1662">
        <v>0</v>
      </c>
      <c r="K902" s="1661"/>
      <c r="L902" s="1383"/>
      <c r="M902" s="1664">
        <v>19449</v>
      </c>
      <c r="N902" s="1665">
        <v>43158</v>
      </c>
      <c r="O902" s="1383" t="s">
        <v>3529</v>
      </c>
      <c r="P902" s="1665">
        <v>38443</v>
      </c>
      <c r="Q902" s="1383" t="s">
        <v>3530</v>
      </c>
      <c r="R902" s="1739">
        <f>SUM(S902:U902)</f>
        <v>1350</v>
      </c>
      <c r="S902" s="1662">
        <v>1250</v>
      </c>
      <c r="T902" s="1662">
        <v>100</v>
      </c>
      <c r="U902" s="1662">
        <v>0</v>
      </c>
      <c r="V902" s="1739">
        <f>SUM(W902:Y902)</f>
        <v>0</v>
      </c>
      <c r="W902" s="1662">
        <v>0</v>
      </c>
      <c r="X902" s="1662">
        <v>0</v>
      </c>
      <c r="Y902" s="1662">
        <v>0</v>
      </c>
      <c r="Z902" s="1383" t="s">
        <v>2280</v>
      </c>
      <c r="AA902" s="1659">
        <v>2</v>
      </c>
      <c r="AB902" s="1597"/>
      <c r="AC902" s="1597"/>
      <c r="AD902" s="1597"/>
      <c r="AE902" s="1597"/>
      <c r="AF902" s="1598"/>
      <c r="AG902" s="1576">
        <f t="shared" si="139"/>
        <v>0</v>
      </c>
    </row>
    <row r="903" spans="2:33" ht="35.5" customHeight="1">
      <c r="B903" s="1784"/>
      <c r="C903" s="1583" t="s">
        <v>3531</v>
      </c>
      <c r="D903" s="1583" t="s">
        <v>3532</v>
      </c>
      <c r="E903" s="1661">
        <v>11</v>
      </c>
      <c r="F903" s="1662">
        <v>720</v>
      </c>
      <c r="G903" s="1739">
        <f t="shared" si="146"/>
        <v>720</v>
      </c>
      <c r="H903" s="1662">
        <v>720</v>
      </c>
      <c r="I903" s="1662">
        <v>0</v>
      </c>
      <c r="J903" s="1662">
        <v>0</v>
      </c>
      <c r="K903" s="1661"/>
      <c r="L903" s="1383"/>
      <c r="M903" s="1664">
        <v>19449</v>
      </c>
      <c r="N903" s="1665">
        <v>43158</v>
      </c>
      <c r="O903" s="1383" t="s">
        <v>3529</v>
      </c>
      <c r="P903" s="1665">
        <v>38443</v>
      </c>
      <c r="Q903" s="1383" t="s">
        <v>3530</v>
      </c>
      <c r="R903" s="1739">
        <f t="shared" si="147"/>
        <v>520</v>
      </c>
      <c r="S903" s="1662">
        <v>520</v>
      </c>
      <c r="T903" s="1662">
        <v>0</v>
      </c>
      <c r="U903" s="1662">
        <v>0</v>
      </c>
      <c r="V903" s="1739">
        <f t="shared" si="148"/>
        <v>200</v>
      </c>
      <c r="W903" s="1662">
        <v>200</v>
      </c>
      <c r="X903" s="1662">
        <v>0</v>
      </c>
      <c r="Y903" s="1662">
        <v>0</v>
      </c>
      <c r="Z903" s="1383" t="s">
        <v>2280</v>
      </c>
      <c r="AA903" s="1659">
        <v>2</v>
      </c>
      <c r="AB903" s="1597"/>
      <c r="AC903" s="1597"/>
      <c r="AD903" s="1597"/>
      <c r="AE903" s="1597"/>
      <c r="AF903" s="1598"/>
      <c r="AG903" s="1576" t="str">
        <f t="shared" ref="AG903:AG966" si="149">IF(G903=R903,$AF$2,"")</f>
        <v/>
      </c>
    </row>
    <row r="904" spans="2:33" ht="35.5" customHeight="1">
      <c r="B904" s="1660"/>
      <c r="C904" s="1583" t="s">
        <v>2827</v>
      </c>
      <c r="D904" s="1583" t="s">
        <v>3533</v>
      </c>
      <c r="E904" s="1661">
        <v>11</v>
      </c>
      <c r="F904" s="1662">
        <v>3620</v>
      </c>
      <c r="G904" s="1739">
        <f t="shared" si="146"/>
        <v>3620</v>
      </c>
      <c r="H904" s="1662">
        <v>1180</v>
      </c>
      <c r="I904" s="1662">
        <v>710</v>
      </c>
      <c r="J904" s="1662">
        <v>1730</v>
      </c>
      <c r="K904" s="1662"/>
      <c r="L904" s="1383"/>
      <c r="M904" s="1664">
        <v>19449</v>
      </c>
      <c r="N904" s="1665">
        <v>43158</v>
      </c>
      <c r="O904" s="1383" t="s">
        <v>3529</v>
      </c>
      <c r="P904" s="1383"/>
      <c r="Q904" s="1383"/>
      <c r="R904" s="1739">
        <f t="shared" si="147"/>
        <v>0</v>
      </c>
      <c r="S904" s="1662">
        <v>0</v>
      </c>
      <c r="T904" s="1662">
        <v>0</v>
      </c>
      <c r="U904" s="1662">
        <v>0</v>
      </c>
      <c r="V904" s="1739">
        <f t="shared" si="148"/>
        <v>3620</v>
      </c>
      <c r="W904" s="1662">
        <v>1180</v>
      </c>
      <c r="X904" s="1662">
        <v>710</v>
      </c>
      <c r="Y904" s="1662">
        <v>1730</v>
      </c>
      <c r="Z904" s="1383" t="s">
        <v>1896</v>
      </c>
      <c r="AA904" s="1659">
        <v>2</v>
      </c>
      <c r="AB904" s="1597"/>
      <c r="AC904" s="1597"/>
      <c r="AD904" s="1597"/>
      <c r="AE904" s="1597"/>
      <c r="AF904" s="1598"/>
      <c r="AG904" s="1576" t="str">
        <f t="shared" si="149"/>
        <v/>
      </c>
    </row>
    <row r="905" spans="2:33" ht="35.5" customHeight="1">
      <c r="B905" s="1660"/>
      <c r="C905" s="1583" t="s">
        <v>2983</v>
      </c>
      <c r="D905" s="1583" t="s">
        <v>3534</v>
      </c>
      <c r="E905" s="1661">
        <v>16</v>
      </c>
      <c r="F905" s="1662">
        <v>1920</v>
      </c>
      <c r="G905" s="1739">
        <f t="shared" si="146"/>
        <v>1920</v>
      </c>
      <c r="H905" s="1662">
        <v>1430</v>
      </c>
      <c r="I905" s="1662">
        <v>490</v>
      </c>
      <c r="J905" s="1662">
        <v>0</v>
      </c>
      <c r="K905" s="1661"/>
      <c r="L905" s="1383"/>
      <c r="M905" s="1664">
        <v>28710</v>
      </c>
      <c r="N905" s="1665">
        <v>38069</v>
      </c>
      <c r="O905" s="1383" t="s">
        <v>3501</v>
      </c>
      <c r="P905" s="1383"/>
      <c r="Q905" s="1383"/>
      <c r="R905" s="1739">
        <f t="shared" si="147"/>
        <v>1050</v>
      </c>
      <c r="S905" s="1662">
        <v>880</v>
      </c>
      <c r="T905" s="1662">
        <v>170</v>
      </c>
      <c r="U905" s="1662">
        <v>0</v>
      </c>
      <c r="V905" s="1739">
        <f t="shared" si="148"/>
        <v>0</v>
      </c>
      <c r="W905" s="1662">
        <v>0</v>
      </c>
      <c r="X905" s="1662">
        <v>0</v>
      </c>
      <c r="Y905" s="1662">
        <v>0</v>
      </c>
      <c r="Z905" s="1383" t="s">
        <v>2280</v>
      </c>
      <c r="AA905" s="1659">
        <v>2</v>
      </c>
      <c r="AB905" s="1597"/>
      <c r="AC905" s="1597"/>
      <c r="AD905" s="1597"/>
      <c r="AE905" s="1597"/>
      <c r="AF905" s="1598"/>
      <c r="AG905" s="1576" t="str">
        <f t="shared" si="149"/>
        <v/>
      </c>
    </row>
    <row r="906" spans="2:33" ht="35.5" customHeight="1">
      <c r="B906" s="1660"/>
      <c r="C906" s="1583" t="s">
        <v>2102</v>
      </c>
      <c r="D906" s="1583" t="s">
        <v>3535</v>
      </c>
      <c r="E906" s="1661">
        <v>16</v>
      </c>
      <c r="F906" s="1662">
        <v>4640</v>
      </c>
      <c r="G906" s="1739">
        <f t="shared" si="146"/>
        <v>4640</v>
      </c>
      <c r="H906" s="1662">
        <v>330</v>
      </c>
      <c r="I906" s="1662">
        <v>750</v>
      </c>
      <c r="J906" s="1662">
        <v>3560</v>
      </c>
      <c r="K906" s="1661"/>
      <c r="L906" s="1383"/>
      <c r="M906" s="1664">
        <v>28710</v>
      </c>
      <c r="N906" s="1665">
        <v>38069</v>
      </c>
      <c r="O906" s="1383" t="s">
        <v>3501</v>
      </c>
      <c r="P906" s="1665">
        <v>32413</v>
      </c>
      <c r="Q906" s="1383" t="s">
        <v>3536</v>
      </c>
      <c r="R906" s="1739">
        <f t="shared" si="147"/>
        <v>4640</v>
      </c>
      <c r="S906" s="1662">
        <v>330</v>
      </c>
      <c r="T906" s="1662">
        <v>750</v>
      </c>
      <c r="U906" s="1662">
        <v>3560</v>
      </c>
      <c r="V906" s="1739">
        <f t="shared" si="148"/>
        <v>0</v>
      </c>
      <c r="W906" s="1662">
        <v>0</v>
      </c>
      <c r="X906" s="1662">
        <v>0</v>
      </c>
      <c r="Y906" s="1662">
        <v>0</v>
      </c>
      <c r="Z906" s="1383" t="s">
        <v>2554</v>
      </c>
      <c r="AA906" s="1659">
        <v>2</v>
      </c>
      <c r="AB906" s="1597"/>
      <c r="AC906" s="1597"/>
      <c r="AD906" s="1597"/>
      <c r="AE906" s="1597"/>
      <c r="AF906" s="1598"/>
      <c r="AG906" s="1576">
        <f t="shared" si="149"/>
        <v>0</v>
      </c>
    </row>
    <row r="907" spans="2:33" ht="35.5" customHeight="1">
      <c r="B907" s="1660"/>
      <c r="C907" s="1583" t="s">
        <v>2208</v>
      </c>
      <c r="D907" s="1583" t="s">
        <v>3537</v>
      </c>
      <c r="E907" s="1661">
        <v>12</v>
      </c>
      <c r="F907" s="1662">
        <v>800</v>
      </c>
      <c r="G907" s="1739">
        <f>SUM(H907:J907)</f>
        <v>800</v>
      </c>
      <c r="H907" s="1662">
        <v>300</v>
      </c>
      <c r="I907" s="1662">
        <v>0</v>
      </c>
      <c r="J907" s="1662">
        <v>500</v>
      </c>
      <c r="K907" s="1661"/>
      <c r="L907" s="1383"/>
      <c r="M907" s="1664">
        <v>28732</v>
      </c>
      <c r="N907" s="1665">
        <v>38069</v>
      </c>
      <c r="O907" s="1383" t="s">
        <v>2212</v>
      </c>
      <c r="P907" s="1665"/>
      <c r="Q907" s="1383"/>
      <c r="R907" s="1739">
        <f>SUM(S907:U907)</f>
        <v>800</v>
      </c>
      <c r="S907" s="1662">
        <v>300</v>
      </c>
      <c r="T907" s="1662">
        <v>0</v>
      </c>
      <c r="U907" s="1662">
        <v>500</v>
      </c>
      <c r="V907" s="1739">
        <f>SUM(W907:Y907)</f>
        <v>0</v>
      </c>
      <c r="W907" s="1662">
        <v>0</v>
      </c>
      <c r="X907" s="1662">
        <v>0</v>
      </c>
      <c r="Y907" s="1662">
        <v>0</v>
      </c>
      <c r="Z907" s="1383" t="s">
        <v>1757</v>
      </c>
      <c r="AA907" s="1659">
        <v>2</v>
      </c>
      <c r="AB907" s="1597"/>
      <c r="AC907" s="1597"/>
      <c r="AD907" s="1597"/>
      <c r="AE907" s="1597"/>
      <c r="AF907" s="1598"/>
      <c r="AG907" s="1576">
        <f t="shared" si="149"/>
        <v>0</v>
      </c>
    </row>
    <row r="908" spans="2:33" ht="35.5" customHeight="1">
      <c r="B908" s="1660"/>
      <c r="C908" s="1583" t="s">
        <v>3538</v>
      </c>
      <c r="D908" s="1583" t="s">
        <v>3539</v>
      </c>
      <c r="E908" s="1661">
        <v>25</v>
      </c>
      <c r="F908" s="1662">
        <v>11530</v>
      </c>
      <c r="G908" s="1739">
        <f>SUM(H908:J908)</f>
        <v>11530</v>
      </c>
      <c r="H908" s="1662">
        <v>0</v>
      </c>
      <c r="I908" s="1662">
        <v>4740</v>
      </c>
      <c r="J908" s="1662">
        <v>6790</v>
      </c>
      <c r="K908" s="1661"/>
      <c r="L908" s="1383"/>
      <c r="M908" s="1664">
        <v>31499</v>
      </c>
      <c r="N908" s="1665">
        <v>38070</v>
      </c>
      <c r="O908" s="1383" t="s">
        <v>3501</v>
      </c>
      <c r="P908" s="1383"/>
      <c r="Q908" s="1383"/>
      <c r="R908" s="1739">
        <f>SUM(S908:U908)</f>
        <v>5560</v>
      </c>
      <c r="S908" s="1662">
        <v>0</v>
      </c>
      <c r="T908" s="1662">
        <v>1770</v>
      </c>
      <c r="U908" s="1662">
        <v>3790</v>
      </c>
      <c r="V908" s="1739">
        <f>SUM(W908:Y908)</f>
        <v>0</v>
      </c>
      <c r="W908" s="1662">
        <v>0</v>
      </c>
      <c r="X908" s="1662">
        <v>0</v>
      </c>
      <c r="Y908" s="1662">
        <v>0</v>
      </c>
      <c r="Z908" s="1383" t="s">
        <v>1896</v>
      </c>
      <c r="AA908" s="1659">
        <v>4</v>
      </c>
      <c r="AB908" s="1597"/>
      <c r="AC908" s="1597"/>
      <c r="AD908" s="1597"/>
      <c r="AE908" s="1597"/>
      <c r="AF908" s="1598"/>
      <c r="AG908" s="1576" t="str">
        <f t="shared" si="149"/>
        <v/>
      </c>
    </row>
    <row r="909" spans="2:33" ht="35.5" customHeight="1">
      <c r="B909" s="1660"/>
      <c r="C909" s="1583" t="s">
        <v>3282</v>
      </c>
      <c r="D909" s="1583" t="s">
        <v>3540</v>
      </c>
      <c r="E909" s="1661">
        <v>16</v>
      </c>
      <c r="F909" s="1662">
        <v>6530</v>
      </c>
      <c r="G909" s="1739">
        <f t="shared" si="146"/>
        <v>6530</v>
      </c>
      <c r="H909" s="1662">
        <v>0</v>
      </c>
      <c r="I909" s="1662">
        <v>1790</v>
      </c>
      <c r="J909" s="1662">
        <v>4740</v>
      </c>
      <c r="K909" s="1661"/>
      <c r="L909" s="1383"/>
      <c r="M909" s="1664">
        <v>31499</v>
      </c>
      <c r="N909" s="1665">
        <v>38069</v>
      </c>
      <c r="O909" s="1383" t="s">
        <v>3501</v>
      </c>
      <c r="P909" s="1383"/>
      <c r="Q909" s="1383"/>
      <c r="R909" s="1739">
        <f t="shared" si="147"/>
        <v>6490</v>
      </c>
      <c r="S909" s="1662">
        <v>0</v>
      </c>
      <c r="T909" s="1662">
        <v>1750</v>
      </c>
      <c r="U909" s="1662">
        <v>4740</v>
      </c>
      <c r="V909" s="1739">
        <f t="shared" si="148"/>
        <v>40</v>
      </c>
      <c r="W909" s="1662">
        <v>0</v>
      </c>
      <c r="X909" s="1662">
        <v>40</v>
      </c>
      <c r="Y909" s="1662">
        <v>0</v>
      </c>
      <c r="Z909" s="1383" t="s">
        <v>1757</v>
      </c>
      <c r="AA909" s="1659">
        <v>2</v>
      </c>
      <c r="AB909" s="1597"/>
      <c r="AC909" s="1597"/>
      <c r="AD909" s="1597"/>
      <c r="AE909" s="1597"/>
      <c r="AF909" s="1598"/>
      <c r="AG909" s="1576" t="str">
        <f t="shared" si="149"/>
        <v/>
      </c>
    </row>
    <row r="910" spans="2:33" ht="35.5" customHeight="1">
      <c r="B910" s="1660"/>
      <c r="C910" s="1583" t="s">
        <v>2988</v>
      </c>
      <c r="D910" s="1583" t="s">
        <v>3541</v>
      </c>
      <c r="E910" s="1661">
        <v>16</v>
      </c>
      <c r="F910" s="1662">
        <v>3820</v>
      </c>
      <c r="G910" s="1739">
        <f t="shared" si="146"/>
        <v>3820</v>
      </c>
      <c r="H910" s="1662">
        <v>670</v>
      </c>
      <c r="I910" s="1662">
        <v>770</v>
      </c>
      <c r="J910" s="1662">
        <v>2380</v>
      </c>
      <c r="K910" s="1661"/>
      <c r="L910" s="1383"/>
      <c r="M910" s="1664">
        <v>31499</v>
      </c>
      <c r="N910" s="1665">
        <v>38069</v>
      </c>
      <c r="O910" s="1383" t="s">
        <v>3501</v>
      </c>
      <c r="P910" s="1665">
        <v>38443</v>
      </c>
      <c r="Q910" s="1383" t="s">
        <v>3515</v>
      </c>
      <c r="R910" s="1739">
        <f t="shared" si="147"/>
        <v>3800</v>
      </c>
      <c r="S910" s="1662">
        <v>670</v>
      </c>
      <c r="T910" s="1662">
        <v>770</v>
      </c>
      <c r="U910" s="1662">
        <v>2360</v>
      </c>
      <c r="V910" s="1739">
        <f t="shared" si="148"/>
        <v>0</v>
      </c>
      <c r="W910" s="1662">
        <v>0</v>
      </c>
      <c r="X910" s="1662">
        <v>0</v>
      </c>
      <c r="Y910" s="1662">
        <v>0</v>
      </c>
      <c r="Z910" s="1383" t="s">
        <v>1757</v>
      </c>
      <c r="AA910" s="1659">
        <v>2</v>
      </c>
      <c r="AB910" s="1597"/>
      <c r="AC910" s="1597"/>
      <c r="AD910" s="1597"/>
      <c r="AE910" s="1597"/>
      <c r="AF910" s="1598"/>
      <c r="AG910" s="1576" t="str">
        <f t="shared" si="149"/>
        <v/>
      </c>
    </row>
    <row r="911" spans="2:33" ht="35.5" customHeight="1">
      <c r="B911" s="1660"/>
      <c r="C911" s="1583" t="s">
        <v>3126</v>
      </c>
      <c r="D911" s="1583" t="s">
        <v>3542</v>
      </c>
      <c r="E911" s="1661">
        <v>12</v>
      </c>
      <c r="F911" s="1662">
        <v>1250</v>
      </c>
      <c r="G911" s="1739">
        <f>SUM(H911:J911)</f>
        <v>1250</v>
      </c>
      <c r="H911" s="1662">
        <v>610</v>
      </c>
      <c r="I911" s="1662">
        <v>60</v>
      </c>
      <c r="J911" s="1662">
        <v>580</v>
      </c>
      <c r="K911" s="1661"/>
      <c r="L911" s="1383"/>
      <c r="M911" s="1664">
        <v>31499</v>
      </c>
      <c r="N911" s="1665">
        <v>38069</v>
      </c>
      <c r="O911" s="1383" t="s">
        <v>3501</v>
      </c>
      <c r="P911" s="1665"/>
      <c r="Q911" s="1383"/>
      <c r="R911" s="1739">
        <f>SUM(S911:U911)</f>
        <v>0</v>
      </c>
      <c r="S911" s="1662">
        <v>0</v>
      </c>
      <c r="T911" s="1662">
        <v>0</v>
      </c>
      <c r="U911" s="1662">
        <v>0</v>
      </c>
      <c r="V911" s="1739">
        <f>SUM(W911:Y911)</f>
        <v>1250</v>
      </c>
      <c r="W911" s="1662">
        <v>610</v>
      </c>
      <c r="X911" s="1662">
        <v>60</v>
      </c>
      <c r="Y911" s="1662">
        <v>580</v>
      </c>
      <c r="Z911" s="1383" t="s">
        <v>1761</v>
      </c>
      <c r="AA911" s="1659">
        <v>2</v>
      </c>
      <c r="AB911" s="1597"/>
      <c r="AC911" s="1597"/>
      <c r="AD911" s="1597"/>
      <c r="AE911" s="1597"/>
      <c r="AF911" s="1598"/>
      <c r="AG911" s="1576" t="str">
        <f t="shared" si="149"/>
        <v/>
      </c>
    </row>
    <row r="912" spans="2:33" ht="35.5" customHeight="1">
      <c r="B912" s="1660"/>
      <c r="C912" s="1583" t="s">
        <v>2113</v>
      </c>
      <c r="D912" s="1583" t="s">
        <v>3519</v>
      </c>
      <c r="E912" s="1661">
        <v>12</v>
      </c>
      <c r="F912" s="1662">
        <v>630</v>
      </c>
      <c r="G912" s="1739">
        <f>SUM(H912:J912)</f>
        <v>630</v>
      </c>
      <c r="H912" s="1662">
        <v>0</v>
      </c>
      <c r="I912" s="1662">
        <v>0</v>
      </c>
      <c r="J912" s="1662">
        <v>630</v>
      </c>
      <c r="K912" s="1661"/>
      <c r="L912" s="1383"/>
      <c r="M912" s="1664">
        <v>31491</v>
      </c>
      <c r="N912" s="1665">
        <v>38069</v>
      </c>
      <c r="O912" s="1383" t="s">
        <v>3543</v>
      </c>
      <c r="P912" s="1665"/>
      <c r="Q912" s="1383"/>
      <c r="R912" s="1739">
        <f>SUM(S912:U912)</f>
        <v>200</v>
      </c>
      <c r="S912" s="1662">
        <v>0</v>
      </c>
      <c r="T912" s="1662">
        <v>0</v>
      </c>
      <c r="U912" s="1662">
        <v>200</v>
      </c>
      <c r="V912" s="1739">
        <f>SUM(W912:Y912)</f>
        <v>0</v>
      </c>
      <c r="W912" s="1662">
        <v>0</v>
      </c>
      <c r="X912" s="1662">
        <v>0</v>
      </c>
      <c r="Y912" s="1662">
        <v>0</v>
      </c>
      <c r="Z912" s="1383" t="s">
        <v>1757</v>
      </c>
      <c r="AA912" s="1659">
        <v>2</v>
      </c>
      <c r="AB912" s="1597"/>
      <c r="AC912" s="1597"/>
      <c r="AD912" s="1597"/>
      <c r="AE912" s="1597"/>
      <c r="AF912" s="1598"/>
      <c r="AG912" s="1576" t="str">
        <f t="shared" si="149"/>
        <v/>
      </c>
    </row>
    <row r="913" spans="2:33" ht="35.5" customHeight="1">
      <c r="B913" s="1243"/>
      <c r="C913" s="1583" t="s">
        <v>2115</v>
      </c>
      <c r="D913" s="1583" t="s">
        <v>3544</v>
      </c>
      <c r="E913" s="1661">
        <v>12</v>
      </c>
      <c r="F913" s="1662">
        <v>1860</v>
      </c>
      <c r="G913" s="1739">
        <f>SUM(H913:J913)</f>
        <v>1860</v>
      </c>
      <c r="H913" s="1662">
        <v>0</v>
      </c>
      <c r="I913" s="1662">
        <v>1860</v>
      </c>
      <c r="J913" s="1662">
        <v>0</v>
      </c>
      <c r="K913" s="1661"/>
      <c r="L913" s="1383"/>
      <c r="M913" s="1664">
        <v>32056</v>
      </c>
      <c r="N913" s="1665">
        <v>38069</v>
      </c>
      <c r="O913" s="1383" t="s">
        <v>3543</v>
      </c>
      <c r="P913" s="1665"/>
      <c r="Q913" s="1383"/>
      <c r="R913" s="1739">
        <f>SUM(S913:U913)</f>
        <v>1860</v>
      </c>
      <c r="S913" s="1662">
        <v>0</v>
      </c>
      <c r="T913" s="1662">
        <v>1860</v>
      </c>
      <c r="U913" s="1662">
        <v>0</v>
      </c>
      <c r="V913" s="1739">
        <f>SUM(W913:Y913)</f>
        <v>0</v>
      </c>
      <c r="W913" s="1662">
        <v>0</v>
      </c>
      <c r="X913" s="1662">
        <v>0</v>
      </c>
      <c r="Y913" s="1662">
        <v>0</v>
      </c>
      <c r="Z913" s="1383" t="s">
        <v>1757</v>
      </c>
      <c r="AA913" s="1659">
        <v>2</v>
      </c>
      <c r="AB913" s="1597"/>
      <c r="AC913" s="1597"/>
      <c r="AD913" s="1597"/>
      <c r="AE913" s="1597"/>
      <c r="AF913" s="1598"/>
      <c r="AG913" s="1576">
        <f t="shared" si="149"/>
        <v>0</v>
      </c>
    </row>
    <row r="914" spans="2:33" ht="35.5" customHeight="1">
      <c r="B914" s="1243"/>
      <c r="C914" s="1583" t="s">
        <v>2117</v>
      </c>
      <c r="D914" s="1583" t="s">
        <v>3545</v>
      </c>
      <c r="E914" s="1661">
        <v>12</v>
      </c>
      <c r="F914" s="1662">
        <v>610</v>
      </c>
      <c r="G914" s="1739">
        <f>SUM(H914:J914)</f>
        <v>610</v>
      </c>
      <c r="H914" s="1662">
        <v>0</v>
      </c>
      <c r="I914" s="1662">
        <v>610</v>
      </c>
      <c r="J914" s="1662">
        <v>0</v>
      </c>
      <c r="K914" s="1661"/>
      <c r="L914" s="1383"/>
      <c r="M914" s="1664">
        <v>32056</v>
      </c>
      <c r="N914" s="1665">
        <v>38069</v>
      </c>
      <c r="O914" s="1383" t="s">
        <v>3543</v>
      </c>
      <c r="P914" s="1665"/>
      <c r="Q914" s="1383"/>
      <c r="R914" s="1739">
        <f>SUM(S914:U914)</f>
        <v>610</v>
      </c>
      <c r="S914" s="1662">
        <v>0</v>
      </c>
      <c r="T914" s="1662">
        <v>610</v>
      </c>
      <c r="U914" s="1662">
        <v>0</v>
      </c>
      <c r="V914" s="1739">
        <f>SUM(W914:Y914)</f>
        <v>0</v>
      </c>
      <c r="W914" s="1662">
        <v>0</v>
      </c>
      <c r="X914" s="1662">
        <v>0</v>
      </c>
      <c r="Y914" s="1662">
        <v>0</v>
      </c>
      <c r="Z914" s="1383" t="s">
        <v>2554</v>
      </c>
      <c r="AA914" s="1659">
        <v>2</v>
      </c>
      <c r="AB914" s="1597"/>
      <c r="AC914" s="1597"/>
      <c r="AD914" s="1597"/>
      <c r="AE914" s="1597"/>
      <c r="AF914" s="1598"/>
      <c r="AG914" s="1576">
        <f t="shared" si="149"/>
        <v>0</v>
      </c>
    </row>
    <row r="915" spans="2:33" ht="35.5" customHeight="1">
      <c r="B915" s="1867"/>
      <c r="C915" s="1169" t="s">
        <v>2849</v>
      </c>
      <c r="D915" s="1583" t="s">
        <v>3546</v>
      </c>
      <c r="E915" s="1661">
        <v>18</v>
      </c>
      <c r="F915" s="1662">
        <v>360</v>
      </c>
      <c r="G915" s="1739">
        <f t="shared" si="146"/>
        <v>360</v>
      </c>
      <c r="H915" s="1662">
        <v>0</v>
      </c>
      <c r="I915" s="1662">
        <v>360</v>
      </c>
      <c r="J915" s="1662">
        <v>0</v>
      </c>
      <c r="K915" s="1782">
        <v>4000</v>
      </c>
      <c r="L915" s="1383" t="s">
        <v>3547</v>
      </c>
      <c r="M915" s="1664">
        <v>32238</v>
      </c>
      <c r="N915" s="1665">
        <v>38069</v>
      </c>
      <c r="O915" s="1383" t="s">
        <v>3501</v>
      </c>
      <c r="P915" s="1383"/>
      <c r="Q915" s="1383"/>
      <c r="R915" s="1739">
        <f t="shared" si="147"/>
        <v>360</v>
      </c>
      <c r="S915" s="1662">
        <v>0</v>
      </c>
      <c r="T915" s="1662">
        <v>360</v>
      </c>
      <c r="U915" s="1662">
        <v>0</v>
      </c>
      <c r="V915" s="1739">
        <f t="shared" si="148"/>
        <v>0</v>
      </c>
      <c r="W915" s="1662">
        <v>0</v>
      </c>
      <c r="X915" s="1662">
        <v>0</v>
      </c>
      <c r="Y915" s="1662">
        <v>0</v>
      </c>
      <c r="Z915" s="1383" t="s">
        <v>1757</v>
      </c>
      <c r="AA915" s="1659">
        <v>2</v>
      </c>
      <c r="AB915" s="1597"/>
      <c r="AC915" s="1597"/>
      <c r="AD915" s="1597"/>
      <c r="AE915" s="1597"/>
      <c r="AF915" s="1598"/>
      <c r="AG915" s="1576">
        <f t="shared" si="149"/>
        <v>0</v>
      </c>
    </row>
    <row r="916" spans="2:33" ht="35.5" customHeight="1">
      <c r="B916" s="1745" t="s">
        <v>1707</v>
      </c>
      <c r="C916" s="1583" t="s">
        <v>3284</v>
      </c>
      <c r="D916" s="1583" t="s">
        <v>3548</v>
      </c>
      <c r="E916" s="1661">
        <v>16</v>
      </c>
      <c r="F916" s="1662">
        <v>310</v>
      </c>
      <c r="G916" s="1739">
        <f t="shared" si="146"/>
        <v>310</v>
      </c>
      <c r="H916" s="1662">
        <v>0</v>
      </c>
      <c r="I916" s="1662">
        <v>310</v>
      </c>
      <c r="J916" s="1662">
        <v>0</v>
      </c>
      <c r="K916" s="1782">
        <v>1500</v>
      </c>
      <c r="L916" s="1383" t="s">
        <v>3547</v>
      </c>
      <c r="M916" s="1664">
        <v>32238</v>
      </c>
      <c r="N916" s="1665">
        <v>38069</v>
      </c>
      <c r="O916" s="1383" t="s">
        <v>3501</v>
      </c>
      <c r="P916" s="1665"/>
      <c r="Q916" s="1383"/>
      <c r="R916" s="1739">
        <f t="shared" si="147"/>
        <v>310</v>
      </c>
      <c r="S916" s="1662">
        <v>0</v>
      </c>
      <c r="T916" s="1662">
        <v>310</v>
      </c>
      <c r="U916" s="1662">
        <v>0</v>
      </c>
      <c r="V916" s="1739">
        <f t="shared" si="148"/>
        <v>0</v>
      </c>
      <c r="W916" s="1662">
        <v>0</v>
      </c>
      <c r="X916" s="1662">
        <v>0</v>
      </c>
      <c r="Y916" s="1662">
        <v>0</v>
      </c>
      <c r="Z916" s="1383" t="s">
        <v>1757</v>
      </c>
      <c r="AA916" s="1659">
        <v>2</v>
      </c>
      <c r="AB916" s="1597"/>
      <c r="AC916" s="1597"/>
      <c r="AD916" s="1597"/>
      <c r="AE916" s="1597"/>
      <c r="AF916" s="1598"/>
      <c r="AG916" s="1576">
        <f t="shared" si="149"/>
        <v>0</v>
      </c>
    </row>
    <row r="917" spans="2:33" ht="35.5" customHeight="1">
      <c r="B917" s="1784"/>
      <c r="C917" s="1583" t="s">
        <v>3549</v>
      </c>
      <c r="D917" s="1583" t="s">
        <v>3550</v>
      </c>
      <c r="E917" s="1661">
        <v>16</v>
      </c>
      <c r="F917" s="1662">
        <v>980</v>
      </c>
      <c r="G917" s="1739">
        <f t="shared" si="146"/>
        <v>980</v>
      </c>
      <c r="H917" s="1662">
        <v>0</v>
      </c>
      <c r="I917" s="1662">
        <v>260</v>
      </c>
      <c r="J917" s="1662">
        <v>720</v>
      </c>
      <c r="K917" s="1661"/>
      <c r="L917" s="1383"/>
      <c r="M917" s="1664">
        <v>32238</v>
      </c>
      <c r="N917" s="1665">
        <v>38069</v>
      </c>
      <c r="O917" s="1383" t="s">
        <v>3501</v>
      </c>
      <c r="P917" s="1383"/>
      <c r="Q917" s="1383"/>
      <c r="R917" s="1739">
        <f t="shared" si="147"/>
        <v>980</v>
      </c>
      <c r="S917" s="1662">
        <v>0</v>
      </c>
      <c r="T917" s="1662">
        <v>260</v>
      </c>
      <c r="U917" s="1662">
        <v>720</v>
      </c>
      <c r="V917" s="1739">
        <f t="shared" si="148"/>
        <v>0</v>
      </c>
      <c r="W917" s="1662">
        <v>0</v>
      </c>
      <c r="X917" s="1662">
        <v>0</v>
      </c>
      <c r="Y917" s="1662">
        <v>0</v>
      </c>
      <c r="Z917" s="1383" t="s">
        <v>1757</v>
      </c>
      <c r="AA917" s="1659">
        <v>2</v>
      </c>
      <c r="AB917" s="1597"/>
      <c r="AC917" s="1597"/>
      <c r="AD917" s="1597"/>
      <c r="AE917" s="1597"/>
      <c r="AF917" s="1598"/>
      <c r="AG917" s="1576">
        <f t="shared" si="149"/>
        <v>0</v>
      </c>
    </row>
    <row r="918" spans="2:33" ht="35.5" customHeight="1">
      <c r="B918" s="1784"/>
      <c r="C918" s="1652" t="s">
        <v>2195</v>
      </c>
      <c r="D918" s="1652" t="s">
        <v>3551</v>
      </c>
      <c r="E918" s="1653">
        <v>12</v>
      </c>
      <c r="F918" s="1654">
        <v>800</v>
      </c>
      <c r="G918" s="1739">
        <f>SUM(H918:J918)</f>
        <v>800</v>
      </c>
      <c r="H918" s="1654">
        <v>0</v>
      </c>
      <c r="I918" s="1654">
        <v>140</v>
      </c>
      <c r="J918" s="1654">
        <v>660</v>
      </c>
      <c r="K918" s="1653"/>
      <c r="L918" s="1658"/>
      <c r="M918" s="1656">
        <v>32238</v>
      </c>
      <c r="N918" s="1657">
        <v>38069</v>
      </c>
      <c r="O918" s="1658" t="s">
        <v>2212</v>
      </c>
      <c r="P918" s="1657"/>
      <c r="Q918" s="1658"/>
      <c r="R918" s="1739">
        <f>SUM(S918:U918)</f>
        <v>800</v>
      </c>
      <c r="S918" s="1654">
        <v>0</v>
      </c>
      <c r="T918" s="1654">
        <v>140</v>
      </c>
      <c r="U918" s="1654">
        <v>660</v>
      </c>
      <c r="V918" s="1739">
        <f>SUM(W918:Y918)</f>
        <v>0</v>
      </c>
      <c r="W918" s="1654">
        <v>0</v>
      </c>
      <c r="X918" s="1654">
        <v>0</v>
      </c>
      <c r="Y918" s="1654">
        <v>0</v>
      </c>
      <c r="Z918" s="1383" t="s">
        <v>1757</v>
      </c>
      <c r="AA918" s="1659">
        <v>2</v>
      </c>
      <c r="AB918" s="1597"/>
      <c r="AC918" s="1597"/>
      <c r="AD918" s="1597"/>
      <c r="AE918" s="1597"/>
      <c r="AF918" s="1598"/>
      <c r="AG918" s="1576">
        <f t="shared" si="149"/>
        <v>0</v>
      </c>
    </row>
    <row r="919" spans="2:33" ht="35.5" customHeight="1">
      <c r="B919" s="1660"/>
      <c r="C919" s="1583" t="s">
        <v>2855</v>
      </c>
      <c r="D919" s="1583" t="s">
        <v>3552</v>
      </c>
      <c r="E919" s="1661">
        <v>16</v>
      </c>
      <c r="F919" s="1662">
        <v>1040</v>
      </c>
      <c r="G919" s="1857">
        <f t="shared" si="146"/>
        <v>1040</v>
      </c>
      <c r="H919" s="1662">
        <v>0</v>
      </c>
      <c r="I919" s="1662">
        <v>0</v>
      </c>
      <c r="J919" s="1662">
        <v>1040</v>
      </c>
      <c r="K919" s="1661"/>
      <c r="L919" s="1383"/>
      <c r="M919" s="1664">
        <v>23693</v>
      </c>
      <c r="N919" s="1665">
        <v>38069</v>
      </c>
      <c r="O919" s="1383" t="s">
        <v>3501</v>
      </c>
      <c r="P919" s="1383"/>
      <c r="Q919" s="1383"/>
      <c r="R919" s="1857">
        <f t="shared" si="147"/>
        <v>1040</v>
      </c>
      <c r="S919" s="1662">
        <v>0</v>
      </c>
      <c r="T919" s="1662">
        <v>0</v>
      </c>
      <c r="U919" s="1662">
        <v>1040</v>
      </c>
      <c r="V919" s="1857">
        <f t="shared" si="148"/>
        <v>0</v>
      </c>
      <c r="W919" s="1662">
        <v>0</v>
      </c>
      <c r="X919" s="1662">
        <v>0</v>
      </c>
      <c r="Y919" s="1662">
        <v>0</v>
      </c>
      <c r="Z919" s="1383" t="s">
        <v>2280</v>
      </c>
      <c r="AA919" s="1659">
        <v>2</v>
      </c>
      <c r="AB919" s="1597"/>
      <c r="AC919" s="1597"/>
      <c r="AD919" s="1597"/>
      <c r="AE919" s="1597"/>
      <c r="AF919" s="1598"/>
      <c r="AG919" s="1576">
        <f t="shared" si="149"/>
        <v>0</v>
      </c>
    </row>
    <row r="920" spans="2:33" ht="35.5" customHeight="1">
      <c r="B920" s="1660"/>
      <c r="C920" s="1169" t="s">
        <v>3292</v>
      </c>
      <c r="D920" s="1169" t="s">
        <v>3553</v>
      </c>
      <c r="E920" s="1699">
        <v>12</v>
      </c>
      <c r="F920" s="1739">
        <v>980</v>
      </c>
      <c r="G920" s="1739">
        <f>SUM(H920:J920)</f>
        <v>980</v>
      </c>
      <c r="H920" s="1739">
        <v>0</v>
      </c>
      <c r="I920" s="1739">
        <v>0</v>
      </c>
      <c r="J920" s="1739">
        <v>980</v>
      </c>
      <c r="K920" s="1699"/>
      <c r="L920" s="1659"/>
      <c r="M920" s="1656">
        <v>32422</v>
      </c>
      <c r="N920" s="1656">
        <v>38443</v>
      </c>
      <c r="O920" s="1659" t="s">
        <v>3554</v>
      </c>
      <c r="P920" s="1659"/>
      <c r="Q920" s="1659"/>
      <c r="R920" s="1739">
        <f>SUM(S920:U920)</f>
        <v>170</v>
      </c>
      <c r="S920" s="1739">
        <v>0</v>
      </c>
      <c r="T920" s="1739">
        <v>0</v>
      </c>
      <c r="U920" s="1739">
        <v>170</v>
      </c>
      <c r="V920" s="1739">
        <f>SUM(W920:Y920)</f>
        <v>0</v>
      </c>
      <c r="W920" s="1739">
        <v>0</v>
      </c>
      <c r="X920" s="1739">
        <v>0</v>
      </c>
      <c r="Y920" s="1739">
        <v>0</v>
      </c>
      <c r="Z920" s="1383" t="s">
        <v>1757</v>
      </c>
      <c r="AA920" s="1659">
        <v>2</v>
      </c>
      <c r="AB920" s="1597"/>
      <c r="AC920" s="1597"/>
      <c r="AD920" s="1597"/>
      <c r="AE920" s="1597"/>
      <c r="AF920" s="1598"/>
      <c r="AG920" s="1576" t="str">
        <f t="shared" si="149"/>
        <v/>
      </c>
    </row>
    <row r="921" spans="2:33" ht="35.5" customHeight="1">
      <c r="B921" s="1660"/>
      <c r="C921" s="1583" t="s">
        <v>2124</v>
      </c>
      <c r="D921" s="1583" t="s">
        <v>3555</v>
      </c>
      <c r="E921" s="1661">
        <v>16</v>
      </c>
      <c r="F921" s="1662">
        <v>700</v>
      </c>
      <c r="G921" s="1739">
        <f t="shared" si="146"/>
        <v>700</v>
      </c>
      <c r="H921" s="1662">
        <v>700</v>
      </c>
      <c r="I921" s="1662">
        <v>0</v>
      </c>
      <c r="J921" s="1662">
        <v>0</v>
      </c>
      <c r="K921" s="1661"/>
      <c r="L921" s="1383"/>
      <c r="M921" s="1664">
        <v>32504</v>
      </c>
      <c r="N921" s="1665">
        <v>38069</v>
      </c>
      <c r="O921" s="1383" t="s">
        <v>3501</v>
      </c>
      <c r="P921" s="1383"/>
      <c r="Q921" s="1383"/>
      <c r="R921" s="1739">
        <f t="shared" si="147"/>
        <v>620</v>
      </c>
      <c r="S921" s="1662">
        <v>620</v>
      </c>
      <c r="T921" s="1662">
        <v>0</v>
      </c>
      <c r="U921" s="1662">
        <v>0</v>
      </c>
      <c r="V921" s="1739">
        <f t="shared" si="148"/>
        <v>0</v>
      </c>
      <c r="W921" s="1662">
        <v>0</v>
      </c>
      <c r="X921" s="1662">
        <v>0</v>
      </c>
      <c r="Y921" s="1662">
        <v>0</v>
      </c>
      <c r="Z921" s="1658" t="s">
        <v>1757</v>
      </c>
      <c r="AA921" s="1659">
        <v>2</v>
      </c>
      <c r="AB921" s="1597"/>
      <c r="AC921" s="1597"/>
      <c r="AD921" s="1597"/>
      <c r="AE921" s="1597"/>
      <c r="AF921" s="1598"/>
      <c r="AG921" s="1576" t="str">
        <f t="shared" si="149"/>
        <v/>
      </c>
    </row>
    <row r="922" spans="2:33" ht="35.5" customHeight="1">
      <c r="B922" s="1660"/>
      <c r="C922" s="1583" t="s">
        <v>2126</v>
      </c>
      <c r="D922" s="1583" t="s">
        <v>3556</v>
      </c>
      <c r="E922" s="1661">
        <v>12</v>
      </c>
      <c r="F922" s="1662">
        <v>350</v>
      </c>
      <c r="G922" s="1739">
        <f>SUM(H922:J922)</f>
        <v>350</v>
      </c>
      <c r="H922" s="1662">
        <v>350</v>
      </c>
      <c r="I922" s="1662">
        <v>0</v>
      </c>
      <c r="J922" s="1662">
        <v>0</v>
      </c>
      <c r="K922" s="1661"/>
      <c r="L922" s="1383"/>
      <c r="M922" s="1664">
        <v>32505</v>
      </c>
      <c r="N922" s="1665">
        <v>38069</v>
      </c>
      <c r="O922" s="1383" t="s">
        <v>3518</v>
      </c>
      <c r="P922" s="1665">
        <v>38443</v>
      </c>
      <c r="Q922" s="1383" t="s">
        <v>3515</v>
      </c>
      <c r="R922" s="1739">
        <f>SUM(S922:U922)</f>
        <v>350</v>
      </c>
      <c r="S922" s="1662">
        <v>350</v>
      </c>
      <c r="T922" s="1662">
        <v>0</v>
      </c>
      <c r="U922" s="1662">
        <v>0</v>
      </c>
      <c r="V922" s="1739">
        <f>SUM(W922:Y922)</f>
        <v>0</v>
      </c>
      <c r="W922" s="1662">
        <v>0</v>
      </c>
      <c r="X922" s="1662">
        <v>0</v>
      </c>
      <c r="Y922" s="1662">
        <v>0</v>
      </c>
      <c r="Z922" s="1383" t="s">
        <v>2554</v>
      </c>
      <c r="AA922" s="1701">
        <v>2</v>
      </c>
      <c r="AB922" s="1597"/>
      <c r="AC922" s="1597"/>
      <c r="AD922" s="1597"/>
      <c r="AE922" s="1597"/>
      <c r="AF922" s="1598"/>
      <c r="AG922" s="1576">
        <f t="shared" si="149"/>
        <v>0</v>
      </c>
    </row>
    <row r="923" spans="2:33" ht="35.5" customHeight="1">
      <c r="B923" s="1660"/>
      <c r="C923" s="1583" t="s">
        <v>2994</v>
      </c>
      <c r="D923" s="1583" t="s">
        <v>3557</v>
      </c>
      <c r="E923" s="1661">
        <v>12</v>
      </c>
      <c r="F923" s="1662">
        <v>350</v>
      </c>
      <c r="G923" s="1739">
        <f>SUM(H923:J923)</f>
        <v>350</v>
      </c>
      <c r="H923" s="1662">
        <v>350</v>
      </c>
      <c r="I923" s="1662">
        <v>0</v>
      </c>
      <c r="J923" s="1662">
        <v>0</v>
      </c>
      <c r="K923" s="1661"/>
      <c r="L923" s="1383"/>
      <c r="M923" s="1664">
        <v>32505</v>
      </c>
      <c r="N923" s="1665">
        <v>38069</v>
      </c>
      <c r="O923" s="1383" t="s">
        <v>3518</v>
      </c>
      <c r="P923" s="1383"/>
      <c r="Q923" s="1383"/>
      <c r="R923" s="1739">
        <f>SUM(S923:U923)</f>
        <v>350</v>
      </c>
      <c r="S923" s="1662">
        <v>350</v>
      </c>
      <c r="T923" s="1662">
        <v>0</v>
      </c>
      <c r="U923" s="1662">
        <v>0</v>
      </c>
      <c r="V923" s="1739">
        <f>SUM(W923:Y923)</f>
        <v>0</v>
      </c>
      <c r="W923" s="1662">
        <v>0</v>
      </c>
      <c r="X923" s="1662">
        <v>0</v>
      </c>
      <c r="Y923" s="1662">
        <v>0</v>
      </c>
      <c r="Z923" s="1659" t="s">
        <v>1757</v>
      </c>
      <c r="AA923" s="1659">
        <v>2</v>
      </c>
      <c r="AB923" s="1597"/>
      <c r="AC923" s="1597"/>
      <c r="AD923" s="1597"/>
      <c r="AE923" s="1597"/>
      <c r="AF923" s="1598"/>
      <c r="AG923" s="1576">
        <f t="shared" si="149"/>
        <v>0</v>
      </c>
    </row>
    <row r="924" spans="2:33" ht="35.5" customHeight="1">
      <c r="B924" s="1660"/>
      <c r="C924" s="1583" t="s">
        <v>3558</v>
      </c>
      <c r="D924" s="1583" t="s">
        <v>3559</v>
      </c>
      <c r="E924" s="1661">
        <v>16</v>
      </c>
      <c r="F924" s="1662">
        <v>1140</v>
      </c>
      <c r="G924" s="1739">
        <f t="shared" si="146"/>
        <v>1140</v>
      </c>
      <c r="H924" s="1662">
        <v>0</v>
      </c>
      <c r="I924" s="1662">
        <v>600</v>
      </c>
      <c r="J924" s="1662">
        <v>540</v>
      </c>
      <c r="K924" s="1661"/>
      <c r="L924" s="1383"/>
      <c r="M924" s="1664">
        <v>33547</v>
      </c>
      <c r="N924" s="1665">
        <v>38069</v>
      </c>
      <c r="O924" s="1383" t="s">
        <v>3501</v>
      </c>
      <c r="P924" s="1665"/>
      <c r="Q924" s="1383"/>
      <c r="R924" s="1739">
        <f t="shared" si="147"/>
        <v>1140</v>
      </c>
      <c r="S924" s="1662">
        <v>0</v>
      </c>
      <c r="T924" s="1662">
        <v>600</v>
      </c>
      <c r="U924" s="1662">
        <v>540</v>
      </c>
      <c r="V924" s="1739">
        <f t="shared" si="148"/>
        <v>0</v>
      </c>
      <c r="W924" s="1662">
        <v>0</v>
      </c>
      <c r="X924" s="1662">
        <v>0</v>
      </c>
      <c r="Y924" s="1662">
        <v>0</v>
      </c>
      <c r="Z924" s="1383" t="s">
        <v>1757</v>
      </c>
      <c r="AA924" s="1659">
        <v>2</v>
      </c>
      <c r="AB924" s="1597"/>
      <c r="AC924" s="1597"/>
      <c r="AD924" s="1597"/>
      <c r="AE924" s="1597"/>
      <c r="AF924" s="1598"/>
      <c r="AG924" s="1576">
        <f t="shared" si="149"/>
        <v>0</v>
      </c>
    </row>
    <row r="925" spans="2:33" ht="35.5" customHeight="1">
      <c r="B925" s="1744"/>
      <c r="C925" s="1583" t="s">
        <v>3000</v>
      </c>
      <c r="D925" s="1583" t="s">
        <v>3560</v>
      </c>
      <c r="E925" s="1661">
        <v>16</v>
      </c>
      <c r="F925" s="1662">
        <v>1720</v>
      </c>
      <c r="G925" s="1739">
        <f t="shared" si="146"/>
        <v>1720</v>
      </c>
      <c r="H925" s="1662">
        <v>0</v>
      </c>
      <c r="I925" s="1662">
        <v>0</v>
      </c>
      <c r="J925" s="1662">
        <v>1720</v>
      </c>
      <c r="K925" s="1661"/>
      <c r="L925" s="1383"/>
      <c r="M925" s="1664">
        <v>33547</v>
      </c>
      <c r="N925" s="1665">
        <v>38069</v>
      </c>
      <c r="O925" s="1383" t="s">
        <v>3501</v>
      </c>
      <c r="P925" s="1665"/>
      <c r="Q925" s="1383"/>
      <c r="R925" s="1739">
        <f t="shared" si="147"/>
        <v>0</v>
      </c>
      <c r="S925" s="1662">
        <v>0</v>
      </c>
      <c r="T925" s="1662">
        <v>0</v>
      </c>
      <c r="U925" s="1662">
        <v>0</v>
      </c>
      <c r="V925" s="1739">
        <f t="shared" si="148"/>
        <v>0</v>
      </c>
      <c r="W925" s="1662">
        <v>0</v>
      </c>
      <c r="X925" s="1662">
        <v>0</v>
      </c>
      <c r="Y925" s="1662">
        <v>0</v>
      </c>
      <c r="Z925" s="1383" t="s">
        <v>1757</v>
      </c>
      <c r="AA925" s="1701">
        <v>2</v>
      </c>
      <c r="AB925" s="1597"/>
      <c r="AC925" s="1597"/>
      <c r="AD925" s="1597"/>
      <c r="AE925" s="1597"/>
      <c r="AF925" s="1598"/>
      <c r="AG925" s="1576" t="str">
        <f t="shared" si="149"/>
        <v/>
      </c>
    </row>
    <row r="926" spans="2:33" ht="35.5" customHeight="1">
      <c r="B926" s="1660"/>
      <c r="C926" s="1583" t="s">
        <v>3561</v>
      </c>
      <c r="D926" s="1583" t="s">
        <v>3562</v>
      </c>
      <c r="E926" s="1661">
        <v>16</v>
      </c>
      <c r="F926" s="1662">
        <v>3170</v>
      </c>
      <c r="G926" s="1739">
        <f t="shared" si="146"/>
        <v>3170</v>
      </c>
      <c r="H926" s="1662">
        <v>0</v>
      </c>
      <c r="I926" s="1662">
        <v>1410</v>
      </c>
      <c r="J926" s="1662">
        <v>1760</v>
      </c>
      <c r="K926" s="1661"/>
      <c r="L926" s="1383"/>
      <c r="M926" s="1664">
        <v>33547</v>
      </c>
      <c r="N926" s="1665">
        <v>40038</v>
      </c>
      <c r="O926" s="1383" t="s">
        <v>3563</v>
      </c>
      <c r="P926" s="1665">
        <v>34709</v>
      </c>
      <c r="Q926" s="1383" t="s">
        <v>3564</v>
      </c>
      <c r="R926" s="1739">
        <f t="shared" si="147"/>
        <v>1250</v>
      </c>
      <c r="S926" s="1662">
        <v>0</v>
      </c>
      <c r="T926" s="1662">
        <v>1250</v>
      </c>
      <c r="U926" s="1662">
        <v>0</v>
      </c>
      <c r="V926" s="1739">
        <f t="shared" si="148"/>
        <v>0</v>
      </c>
      <c r="W926" s="1662">
        <v>0</v>
      </c>
      <c r="X926" s="1662">
        <v>0</v>
      </c>
      <c r="Y926" s="1662">
        <v>0</v>
      </c>
      <c r="Z926" s="1383" t="s">
        <v>1757</v>
      </c>
      <c r="AA926" s="1659">
        <v>2</v>
      </c>
      <c r="AB926" s="1597"/>
      <c r="AC926" s="1597"/>
      <c r="AD926" s="1597"/>
      <c r="AE926" s="1597"/>
      <c r="AF926" s="1598"/>
      <c r="AG926" s="1576" t="str">
        <f t="shared" si="149"/>
        <v/>
      </c>
    </row>
    <row r="927" spans="2:33" ht="35.5" customHeight="1">
      <c r="B927" s="1660"/>
      <c r="C927" s="1583" t="s">
        <v>3004</v>
      </c>
      <c r="D927" s="1583" t="s">
        <v>3565</v>
      </c>
      <c r="E927" s="1661">
        <v>12</v>
      </c>
      <c r="F927" s="1662">
        <v>1480</v>
      </c>
      <c r="G927" s="1739">
        <f>SUM(H927:J927)</f>
        <v>1480</v>
      </c>
      <c r="H927" s="1662">
        <v>0</v>
      </c>
      <c r="I927" s="1662">
        <v>1480</v>
      </c>
      <c r="J927" s="1662">
        <v>0</v>
      </c>
      <c r="K927" s="1782">
        <v>3000</v>
      </c>
      <c r="L927" s="1383" t="s">
        <v>3566</v>
      </c>
      <c r="M927" s="1664">
        <v>33547</v>
      </c>
      <c r="N927" s="1665">
        <v>38069</v>
      </c>
      <c r="O927" s="1383" t="s">
        <v>3518</v>
      </c>
      <c r="P927" s="1665">
        <v>34709</v>
      </c>
      <c r="Q927" s="1383" t="s">
        <v>2422</v>
      </c>
      <c r="R927" s="1739">
        <f>SUM(S927:U927)</f>
        <v>845</v>
      </c>
      <c r="S927" s="1662">
        <v>0</v>
      </c>
      <c r="T927" s="1662">
        <v>845</v>
      </c>
      <c r="U927" s="1662">
        <v>0</v>
      </c>
      <c r="V927" s="1739">
        <f>SUM(W927:Y927)</f>
        <v>0</v>
      </c>
      <c r="W927" s="1662">
        <v>0</v>
      </c>
      <c r="X927" s="1662">
        <v>0</v>
      </c>
      <c r="Y927" s="1662">
        <v>0</v>
      </c>
      <c r="Z927" s="1383" t="s">
        <v>1757</v>
      </c>
      <c r="AA927" s="1659">
        <v>2</v>
      </c>
      <c r="AB927" s="1597"/>
      <c r="AC927" s="1597"/>
      <c r="AD927" s="1597"/>
      <c r="AE927" s="1597"/>
      <c r="AF927" s="1598"/>
      <c r="AG927" s="1576" t="str">
        <f t="shared" si="149"/>
        <v/>
      </c>
    </row>
    <row r="928" spans="2:33" ht="35.5" customHeight="1">
      <c r="B928" s="1660"/>
      <c r="C928" s="1583" t="s">
        <v>3567</v>
      </c>
      <c r="D928" s="1583" t="s">
        <v>3568</v>
      </c>
      <c r="E928" s="1661">
        <v>12</v>
      </c>
      <c r="F928" s="1662">
        <v>630</v>
      </c>
      <c r="G928" s="1739">
        <f>SUM(H928:J928)</f>
        <v>630</v>
      </c>
      <c r="H928" s="1662">
        <v>0</v>
      </c>
      <c r="I928" s="1662">
        <v>630</v>
      </c>
      <c r="J928" s="1662">
        <v>0</v>
      </c>
      <c r="K928" s="1661"/>
      <c r="L928" s="1383"/>
      <c r="M928" s="1664">
        <v>33547</v>
      </c>
      <c r="N928" s="1665">
        <v>38069</v>
      </c>
      <c r="O928" s="1383" t="s">
        <v>3518</v>
      </c>
      <c r="P928" s="1383"/>
      <c r="Q928" s="1383"/>
      <c r="R928" s="1739">
        <f>SUM(S928:U928)</f>
        <v>630</v>
      </c>
      <c r="S928" s="1662">
        <v>0</v>
      </c>
      <c r="T928" s="1662">
        <v>630</v>
      </c>
      <c r="U928" s="1662">
        <v>0</v>
      </c>
      <c r="V928" s="1739">
        <f>SUM(W928:Y928)</f>
        <v>0</v>
      </c>
      <c r="W928" s="1662">
        <v>0</v>
      </c>
      <c r="X928" s="1662">
        <v>0</v>
      </c>
      <c r="Y928" s="1662">
        <v>0</v>
      </c>
      <c r="Z928" s="1383" t="s">
        <v>1757</v>
      </c>
      <c r="AA928" s="1659">
        <v>2</v>
      </c>
      <c r="AB928" s="1597"/>
      <c r="AC928" s="1597"/>
      <c r="AD928" s="1597"/>
      <c r="AE928" s="1597"/>
      <c r="AF928" s="1598"/>
      <c r="AG928" s="1576">
        <f t="shared" si="149"/>
        <v>0</v>
      </c>
    </row>
    <row r="929" spans="2:33" ht="35.5" customHeight="1">
      <c r="B929" s="1660"/>
      <c r="C929" s="1583" t="s">
        <v>3569</v>
      </c>
      <c r="D929" s="1583" t="s">
        <v>3570</v>
      </c>
      <c r="E929" s="1661">
        <v>12</v>
      </c>
      <c r="F929" s="1662">
        <v>270</v>
      </c>
      <c r="G929" s="1739">
        <f>SUM(H929:J929)</f>
        <v>270</v>
      </c>
      <c r="H929" s="1662">
        <v>0</v>
      </c>
      <c r="I929" s="1662">
        <v>270</v>
      </c>
      <c r="J929" s="1662">
        <v>0</v>
      </c>
      <c r="K929" s="1661"/>
      <c r="L929" s="1383"/>
      <c r="M929" s="1664">
        <v>33547</v>
      </c>
      <c r="N929" s="1665">
        <v>38069</v>
      </c>
      <c r="O929" s="1383" t="s">
        <v>3518</v>
      </c>
      <c r="P929" s="1383"/>
      <c r="Q929" s="1383"/>
      <c r="R929" s="1739">
        <f>SUM(S929:U929)</f>
        <v>270</v>
      </c>
      <c r="S929" s="1662">
        <v>0</v>
      </c>
      <c r="T929" s="1662">
        <v>270</v>
      </c>
      <c r="U929" s="1662">
        <v>0</v>
      </c>
      <c r="V929" s="1739">
        <f>SUM(W929:Y929)</f>
        <v>0</v>
      </c>
      <c r="W929" s="1662">
        <v>0</v>
      </c>
      <c r="X929" s="1662">
        <v>0</v>
      </c>
      <c r="Y929" s="1662">
        <v>0</v>
      </c>
      <c r="Z929" s="1383" t="s">
        <v>1757</v>
      </c>
      <c r="AA929" s="1659">
        <v>2</v>
      </c>
      <c r="AB929" s="1597"/>
      <c r="AC929" s="1597"/>
      <c r="AD929" s="1597"/>
      <c r="AE929" s="1597"/>
      <c r="AF929" s="1598"/>
      <c r="AG929" s="1576">
        <f t="shared" si="149"/>
        <v>0</v>
      </c>
    </row>
    <row r="930" spans="2:33" ht="35.5" customHeight="1">
      <c r="B930" s="1660"/>
      <c r="C930" s="1583" t="s">
        <v>2862</v>
      </c>
      <c r="D930" s="1583" t="s">
        <v>3571</v>
      </c>
      <c r="E930" s="1661">
        <v>16</v>
      </c>
      <c r="F930" s="1662">
        <v>4340</v>
      </c>
      <c r="G930" s="1739">
        <f t="shared" si="146"/>
        <v>4340</v>
      </c>
      <c r="H930" s="1662">
        <v>0</v>
      </c>
      <c r="I930" s="1662">
        <v>0</v>
      </c>
      <c r="J930" s="1662">
        <v>4340</v>
      </c>
      <c r="K930" s="1661"/>
      <c r="L930" s="1383"/>
      <c r="M930" s="1664">
        <v>33547</v>
      </c>
      <c r="N930" s="1665">
        <v>38069</v>
      </c>
      <c r="O930" s="1383" t="s">
        <v>3501</v>
      </c>
      <c r="P930" s="1383"/>
      <c r="Q930" s="1383"/>
      <c r="R930" s="1739">
        <f t="shared" si="147"/>
        <v>120</v>
      </c>
      <c r="S930" s="1662">
        <v>0</v>
      </c>
      <c r="T930" s="1662">
        <v>0</v>
      </c>
      <c r="U930" s="1662">
        <v>120</v>
      </c>
      <c r="V930" s="1739">
        <f t="shared" si="148"/>
        <v>540</v>
      </c>
      <c r="W930" s="1662">
        <v>0</v>
      </c>
      <c r="X930" s="1662">
        <v>0</v>
      </c>
      <c r="Y930" s="1662">
        <v>540</v>
      </c>
      <c r="Z930" s="1383" t="s">
        <v>2280</v>
      </c>
      <c r="AA930" s="1659">
        <v>2</v>
      </c>
      <c r="AB930" s="1597"/>
      <c r="AC930" s="1597"/>
      <c r="AD930" s="1597"/>
      <c r="AE930" s="1597"/>
      <c r="AF930" s="1598"/>
      <c r="AG930" s="1576" t="str">
        <f t="shared" si="149"/>
        <v/>
      </c>
    </row>
    <row r="931" spans="2:33" ht="35.5" customHeight="1">
      <c r="B931" s="1660"/>
      <c r="C931" s="1583" t="s">
        <v>2139</v>
      </c>
      <c r="D931" s="1583" t="s">
        <v>3572</v>
      </c>
      <c r="E931" s="1661">
        <v>16</v>
      </c>
      <c r="F931" s="1662">
        <f>G931</f>
        <v>1290</v>
      </c>
      <c r="G931" s="1739">
        <f t="shared" si="146"/>
        <v>1290</v>
      </c>
      <c r="H931" s="1662">
        <v>0</v>
      </c>
      <c r="I931" s="1662">
        <v>0</v>
      </c>
      <c r="J931" s="1662">
        <v>1290</v>
      </c>
      <c r="K931" s="1662"/>
      <c r="L931" s="1383"/>
      <c r="M931" s="1664">
        <v>33547</v>
      </c>
      <c r="N931" s="1665">
        <v>42090</v>
      </c>
      <c r="O931" s="1383" t="s">
        <v>3573</v>
      </c>
      <c r="P931" s="1383"/>
      <c r="Q931" s="1383"/>
      <c r="R931" s="1739">
        <f t="shared" si="147"/>
        <v>700</v>
      </c>
      <c r="S931" s="1662">
        <v>0</v>
      </c>
      <c r="T931" s="1662">
        <v>0</v>
      </c>
      <c r="U931" s="1662">
        <v>700</v>
      </c>
      <c r="V931" s="1739">
        <f t="shared" si="148"/>
        <v>0</v>
      </c>
      <c r="W931" s="1662">
        <v>0</v>
      </c>
      <c r="X931" s="1662">
        <v>0</v>
      </c>
      <c r="Y931" s="1662">
        <v>0</v>
      </c>
      <c r="Z931" s="1383" t="s">
        <v>2280</v>
      </c>
      <c r="AA931" s="1659">
        <v>2</v>
      </c>
      <c r="AB931" s="1597"/>
      <c r="AC931" s="1597"/>
      <c r="AD931" s="1597"/>
      <c r="AE931" s="1597"/>
      <c r="AF931" s="1598"/>
      <c r="AG931" s="1576" t="str">
        <f t="shared" si="149"/>
        <v/>
      </c>
    </row>
    <row r="932" spans="2:33" ht="35.5" customHeight="1">
      <c r="B932" s="1660"/>
      <c r="C932" s="1583" t="s">
        <v>2443</v>
      </c>
      <c r="D932" s="1583" t="s">
        <v>3574</v>
      </c>
      <c r="E932" s="1661">
        <v>11</v>
      </c>
      <c r="F932" s="1662">
        <f>G932</f>
        <v>2700</v>
      </c>
      <c r="G932" s="1739">
        <f t="shared" si="146"/>
        <v>2700</v>
      </c>
      <c r="H932" s="1662">
        <v>0</v>
      </c>
      <c r="I932" s="1662">
        <v>670</v>
      </c>
      <c r="J932" s="1662">
        <v>2030</v>
      </c>
      <c r="K932" s="1661"/>
      <c r="L932" s="1383"/>
      <c r="M932" s="1664">
        <v>33547</v>
      </c>
      <c r="N932" s="1665">
        <v>42090</v>
      </c>
      <c r="O932" s="1383" t="s">
        <v>2769</v>
      </c>
      <c r="P932" s="1383"/>
      <c r="Q932" s="1383"/>
      <c r="R932" s="1739">
        <f t="shared" si="147"/>
        <v>1660</v>
      </c>
      <c r="S932" s="1662">
        <v>0</v>
      </c>
      <c r="T932" s="1662">
        <v>0</v>
      </c>
      <c r="U932" s="1662">
        <v>1660</v>
      </c>
      <c r="V932" s="1739">
        <f t="shared" si="148"/>
        <v>0</v>
      </c>
      <c r="W932" s="1662">
        <v>0</v>
      </c>
      <c r="X932" s="1662">
        <v>0</v>
      </c>
      <c r="Y932" s="1662">
        <v>0</v>
      </c>
      <c r="Z932" s="1383" t="s">
        <v>1757</v>
      </c>
      <c r="AA932" s="1659">
        <v>2</v>
      </c>
      <c r="AB932" s="1597"/>
      <c r="AC932" s="1597"/>
      <c r="AD932" s="1597"/>
      <c r="AE932" s="1597"/>
      <c r="AF932" s="1598"/>
      <c r="AG932" s="1576" t="str">
        <f t="shared" si="149"/>
        <v/>
      </c>
    </row>
    <row r="933" spans="2:33" ht="35.5" customHeight="1">
      <c r="B933" s="1660"/>
      <c r="C933" s="1583" t="s">
        <v>3575</v>
      </c>
      <c r="D933" s="1583" t="s">
        <v>3576</v>
      </c>
      <c r="E933" s="1661">
        <v>22</v>
      </c>
      <c r="F933" s="1662">
        <v>230</v>
      </c>
      <c r="G933" s="1739">
        <f>SUM(H933:J933)</f>
        <v>230</v>
      </c>
      <c r="H933" s="1662">
        <v>230</v>
      </c>
      <c r="I933" s="1662">
        <v>0</v>
      </c>
      <c r="J933" s="1662">
        <v>0</v>
      </c>
      <c r="K933" s="1782">
        <v>4450</v>
      </c>
      <c r="L933" s="1383" t="s">
        <v>3577</v>
      </c>
      <c r="M933" s="1664">
        <v>33690</v>
      </c>
      <c r="N933" s="1665">
        <v>38069</v>
      </c>
      <c r="O933" s="1383" t="s">
        <v>3501</v>
      </c>
      <c r="P933" s="1383"/>
      <c r="Q933" s="1383"/>
      <c r="R933" s="1739">
        <f>SUM(S933:U933)</f>
        <v>230</v>
      </c>
      <c r="S933" s="1662">
        <v>230</v>
      </c>
      <c r="T933" s="1662">
        <v>0</v>
      </c>
      <c r="U933" s="1662">
        <v>0</v>
      </c>
      <c r="V933" s="1739">
        <f>SUM(W933:Y933)</f>
        <v>0</v>
      </c>
      <c r="W933" s="1662">
        <v>0</v>
      </c>
      <c r="X933" s="1662">
        <v>0</v>
      </c>
      <c r="Y933" s="1662">
        <v>0</v>
      </c>
      <c r="Z933" s="1383" t="s">
        <v>2554</v>
      </c>
      <c r="AA933" s="1659">
        <v>2</v>
      </c>
      <c r="AB933" s="1597"/>
      <c r="AC933" s="1597"/>
      <c r="AD933" s="1597"/>
      <c r="AE933" s="1597"/>
      <c r="AF933" s="1598"/>
      <c r="AG933" s="1576">
        <f t="shared" si="149"/>
        <v>0</v>
      </c>
    </row>
    <row r="934" spans="2:33" ht="35.5" customHeight="1">
      <c r="B934" s="1660"/>
      <c r="C934" s="1583" t="s">
        <v>3578</v>
      </c>
      <c r="D934" s="1583" t="s">
        <v>3579</v>
      </c>
      <c r="E934" s="1661">
        <v>25</v>
      </c>
      <c r="F934" s="1662">
        <v>2600</v>
      </c>
      <c r="G934" s="1739">
        <f>SUM(H934:J934)</f>
        <v>2600</v>
      </c>
      <c r="H934" s="1662">
        <v>0</v>
      </c>
      <c r="I934" s="1662">
        <v>180</v>
      </c>
      <c r="J934" s="1662">
        <v>2420</v>
      </c>
      <c r="K934" s="1661"/>
      <c r="L934" s="1383"/>
      <c r="M934" s="1664">
        <v>34520</v>
      </c>
      <c r="N934" s="1665">
        <v>38069</v>
      </c>
      <c r="O934" s="1383" t="s">
        <v>3501</v>
      </c>
      <c r="P934" s="1383"/>
      <c r="Q934" s="1383"/>
      <c r="R934" s="1739">
        <f>SUM(S934:U934)</f>
        <v>0</v>
      </c>
      <c r="S934" s="1662">
        <v>0</v>
      </c>
      <c r="T934" s="1662">
        <v>0</v>
      </c>
      <c r="U934" s="1662">
        <v>0</v>
      </c>
      <c r="V934" s="1739">
        <f>SUM(W934:Y934)</f>
        <v>0</v>
      </c>
      <c r="W934" s="1662">
        <v>0</v>
      </c>
      <c r="X934" s="1662">
        <v>0</v>
      </c>
      <c r="Y934" s="1662">
        <v>0</v>
      </c>
      <c r="Z934" s="1383" t="s">
        <v>3170</v>
      </c>
      <c r="AA934" s="1659">
        <v>4</v>
      </c>
      <c r="AB934" s="1597"/>
      <c r="AC934" s="1597"/>
      <c r="AD934" s="1597"/>
      <c r="AE934" s="1597"/>
      <c r="AF934" s="1598"/>
      <c r="AG934" s="1576" t="str">
        <f t="shared" si="149"/>
        <v/>
      </c>
    </row>
    <row r="935" spans="2:33" ht="35.5" customHeight="1">
      <c r="B935" s="1660"/>
      <c r="C935" s="1583" t="s">
        <v>3580</v>
      </c>
      <c r="D935" s="1583" t="s">
        <v>3581</v>
      </c>
      <c r="E935" s="1661">
        <v>17</v>
      </c>
      <c r="F935" s="1662">
        <v>90</v>
      </c>
      <c r="G935" s="1739">
        <f>SUM(H935:J935)</f>
        <v>90</v>
      </c>
      <c r="H935" s="1662">
        <v>0</v>
      </c>
      <c r="I935" s="1662">
        <v>90</v>
      </c>
      <c r="J935" s="1662">
        <v>0</v>
      </c>
      <c r="K935" s="1661"/>
      <c r="L935" s="1383"/>
      <c r="M935" s="1656">
        <v>34520</v>
      </c>
      <c r="N935" s="1665">
        <v>43158</v>
      </c>
      <c r="O935" s="1383" t="s">
        <v>1847</v>
      </c>
      <c r="P935" s="1665">
        <v>43158</v>
      </c>
      <c r="Q935" s="1383" t="s">
        <v>1847</v>
      </c>
      <c r="R935" s="1739">
        <f>SUM(S935:U935)</f>
        <v>0</v>
      </c>
      <c r="S935" s="1662">
        <v>0</v>
      </c>
      <c r="T935" s="1662">
        <v>0</v>
      </c>
      <c r="U935" s="1662">
        <v>0</v>
      </c>
      <c r="V935" s="1739">
        <f>SUM(W935:Y935)</f>
        <v>0</v>
      </c>
      <c r="W935" s="1662">
        <v>0</v>
      </c>
      <c r="X935" s="1662">
        <v>0</v>
      </c>
      <c r="Y935" s="1662">
        <v>0</v>
      </c>
      <c r="Z935" s="1383" t="s">
        <v>1757</v>
      </c>
      <c r="AA935" s="1659">
        <v>2</v>
      </c>
      <c r="AB935" s="1597"/>
      <c r="AC935" s="1597"/>
      <c r="AD935" s="1597"/>
      <c r="AE935" s="1597"/>
      <c r="AF935" s="1598"/>
      <c r="AG935" s="1576" t="str">
        <f t="shared" si="149"/>
        <v/>
      </c>
    </row>
    <row r="936" spans="2:33" ht="35.5" customHeight="1">
      <c r="B936" s="1660"/>
      <c r="C936" s="1583" t="s">
        <v>2870</v>
      </c>
      <c r="D936" s="1583" t="s">
        <v>3582</v>
      </c>
      <c r="E936" s="1661">
        <v>12</v>
      </c>
      <c r="F936" s="1662">
        <v>1470</v>
      </c>
      <c r="G936" s="1739">
        <f>SUM(H936:J936)</f>
        <v>1470</v>
      </c>
      <c r="H936" s="1662">
        <v>0</v>
      </c>
      <c r="I936" s="1662">
        <v>380</v>
      </c>
      <c r="J936" s="1662">
        <v>1090</v>
      </c>
      <c r="K936" s="1661"/>
      <c r="L936" s="1383"/>
      <c r="M936" s="1664">
        <v>34520</v>
      </c>
      <c r="N936" s="1665">
        <v>43158</v>
      </c>
      <c r="O936" s="1383" t="s">
        <v>1847</v>
      </c>
      <c r="P936" s="1383"/>
      <c r="Q936" s="1383"/>
      <c r="R936" s="1739">
        <f>SUM(S936:U936)</f>
        <v>1470</v>
      </c>
      <c r="S936" s="1662">
        <v>0</v>
      </c>
      <c r="T936" s="1662">
        <v>380</v>
      </c>
      <c r="U936" s="1662">
        <v>1090</v>
      </c>
      <c r="V936" s="1739">
        <f>SUM(W936:Y936)</f>
        <v>0</v>
      </c>
      <c r="W936" s="1662">
        <v>0</v>
      </c>
      <c r="X936" s="1662">
        <v>0</v>
      </c>
      <c r="Y936" s="1662">
        <v>0</v>
      </c>
      <c r="Z936" s="1383" t="s">
        <v>2280</v>
      </c>
      <c r="AA936" s="1659">
        <v>2</v>
      </c>
      <c r="AB936" s="1597"/>
      <c r="AC936" s="1597"/>
      <c r="AD936" s="1597"/>
      <c r="AE936" s="1597"/>
      <c r="AF936" s="1598"/>
      <c r="AG936" s="1576">
        <f t="shared" si="149"/>
        <v>0</v>
      </c>
    </row>
    <row r="937" spans="2:33" ht="35.5" customHeight="1">
      <c r="B937" s="1660"/>
      <c r="C937" s="1583" t="s">
        <v>3583</v>
      </c>
      <c r="D937" s="1583" t="s">
        <v>3584</v>
      </c>
      <c r="E937" s="1661">
        <v>12</v>
      </c>
      <c r="F937" s="1662">
        <v>660</v>
      </c>
      <c r="G937" s="1739">
        <f>SUM(H937:J937)</f>
        <v>660</v>
      </c>
      <c r="H937" s="1662">
        <v>0</v>
      </c>
      <c r="I937" s="1662">
        <v>660</v>
      </c>
      <c r="J937" s="1662">
        <v>0</v>
      </c>
      <c r="K937" s="1661"/>
      <c r="L937" s="1383"/>
      <c r="M937" s="1664">
        <v>34709</v>
      </c>
      <c r="N937" s="1665">
        <v>37890</v>
      </c>
      <c r="O937" s="1383" t="s">
        <v>3585</v>
      </c>
      <c r="P937" s="1383"/>
      <c r="Q937" s="1383"/>
      <c r="R937" s="1739">
        <f>SUM(S937:U937)</f>
        <v>610</v>
      </c>
      <c r="S937" s="1662">
        <v>0</v>
      </c>
      <c r="T937" s="1662">
        <v>610</v>
      </c>
      <c r="U937" s="1662">
        <v>0</v>
      </c>
      <c r="V937" s="1739">
        <f>SUM(W937:Y937)</f>
        <v>0</v>
      </c>
      <c r="W937" s="1662">
        <v>0</v>
      </c>
      <c r="X937" s="1662">
        <v>0</v>
      </c>
      <c r="Y937" s="1662">
        <v>0</v>
      </c>
      <c r="Z937" s="1383" t="s">
        <v>1757</v>
      </c>
      <c r="AA937" s="1659">
        <v>2</v>
      </c>
      <c r="AB937" s="1597"/>
      <c r="AC937" s="1597"/>
      <c r="AD937" s="1597"/>
      <c r="AE937" s="1597"/>
      <c r="AF937" s="1598"/>
      <c r="AG937" s="1576" t="str">
        <f t="shared" si="149"/>
        <v/>
      </c>
    </row>
    <row r="938" spans="2:33" ht="35.5" customHeight="1">
      <c r="B938" s="1660"/>
      <c r="C938" s="1583" t="s">
        <v>2193</v>
      </c>
      <c r="D938" s="1583" t="s">
        <v>3586</v>
      </c>
      <c r="E938" s="1661">
        <v>16</v>
      </c>
      <c r="F938" s="1662">
        <v>500</v>
      </c>
      <c r="G938" s="1739">
        <f t="shared" si="146"/>
        <v>500</v>
      </c>
      <c r="H938" s="1662">
        <v>0</v>
      </c>
      <c r="I938" s="1662">
        <v>500</v>
      </c>
      <c r="J938" s="1662">
        <v>0</v>
      </c>
      <c r="K938" s="1782">
        <v>2700</v>
      </c>
      <c r="L938" s="1383" t="s">
        <v>3566</v>
      </c>
      <c r="M938" s="1664">
        <v>34954</v>
      </c>
      <c r="N938" s="1665">
        <v>40038</v>
      </c>
      <c r="O938" s="1383" t="s">
        <v>3563</v>
      </c>
      <c r="P938" s="1665"/>
      <c r="Q938" s="1383"/>
      <c r="R938" s="1739">
        <f t="shared" si="147"/>
        <v>380</v>
      </c>
      <c r="S938" s="1662">
        <v>0</v>
      </c>
      <c r="T938" s="1662">
        <v>380</v>
      </c>
      <c r="U938" s="1662">
        <v>0</v>
      </c>
      <c r="V938" s="1739">
        <f t="shared" si="148"/>
        <v>0</v>
      </c>
      <c r="W938" s="1662">
        <v>0</v>
      </c>
      <c r="X938" s="1662">
        <v>0</v>
      </c>
      <c r="Y938" s="1662">
        <v>0</v>
      </c>
      <c r="Z938" s="1383" t="s">
        <v>1757</v>
      </c>
      <c r="AA938" s="1659">
        <v>2</v>
      </c>
      <c r="AB938" s="1597"/>
      <c r="AC938" s="1597"/>
      <c r="AD938" s="1597"/>
      <c r="AE938" s="1597"/>
      <c r="AF938" s="1598"/>
      <c r="AG938" s="1576" t="str">
        <f t="shared" si="149"/>
        <v/>
      </c>
    </row>
    <row r="939" spans="2:33" ht="35.5" customHeight="1">
      <c r="B939" s="1660"/>
      <c r="C939" s="1583" t="s">
        <v>3587</v>
      </c>
      <c r="D939" s="1583" t="s">
        <v>3588</v>
      </c>
      <c r="E939" s="1661">
        <v>18</v>
      </c>
      <c r="F939" s="1662">
        <v>3850</v>
      </c>
      <c r="G939" s="1739">
        <f t="shared" si="146"/>
        <v>3850</v>
      </c>
      <c r="H939" s="1662">
        <v>1470</v>
      </c>
      <c r="I939" s="1662">
        <v>2160</v>
      </c>
      <c r="J939" s="1662">
        <v>220</v>
      </c>
      <c r="K939" s="1661"/>
      <c r="L939" s="1383"/>
      <c r="M939" s="1664">
        <v>23693</v>
      </c>
      <c r="N939" s="1665">
        <v>38069</v>
      </c>
      <c r="O939" s="1383" t="s">
        <v>3518</v>
      </c>
      <c r="P939" s="1665">
        <v>27569</v>
      </c>
      <c r="Q939" s="1383" t="s">
        <v>3502</v>
      </c>
      <c r="R939" s="1739">
        <f t="shared" si="147"/>
        <v>2630</v>
      </c>
      <c r="S939" s="1662">
        <v>960</v>
      </c>
      <c r="T939" s="1662">
        <v>1670</v>
      </c>
      <c r="U939" s="1662">
        <v>0</v>
      </c>
      <c r="V939" s="1739">
        <f t="shared" si="148"/>
        <v>0</v>
      </c>
      <c r="W939" s="1662">
        <v>0</v>
      </c>
      <c r="X939" s="1662">
        <v>0</v>
      </c>
      <c r="Y939" s="1662">
        <v>0</v>
      </c>
      <c r="Z939" s="1383" t="s">
        <v>1757</v>
      </c>
      <c r="AA939" s="1659">
        <v>2</v>
      </c>
      <c r="AB939" s="1597"/>
      <c r="AC939" s="1597"/>
      <c r="AD939" s="1597"/>
      <c r="AE939" s="1597"/>
      <c r="AF939" s="1598"/>
      <c r="AG939" s="1576" t="str">
        <f t="shared" si="149"/>
        <v/>
      </c>
    </row>
    <row r="940" spans="2:33" ht="35.5" customHeight="1">
      <c r="B940" s="1660"/>
      <c r="C940" s="1583" t="s">
        <v>3589</v>
      </c>
      <c r="D940" s="1583" t="s">
        <v>3590</v>
      </c>
      <c r="E940" s="1661">
        <v>16</v>
      </c>
      <c r="F940" s="1662">
        <v>4040</v>
      </c>
      <c r="G940" s="1739">
        <f t="shared" si="146"/>
        <v>4040</v>
      </c>
      <c r="H940" s="1662">
        <v>2750</v>
      </c>
      <c r="I940" s="1662">
        <v>810</v>
      </c>
      <c r="J940" s="1662">
        <v>480</v>
      </c>
      <c r="K940" s="1662">
        <v>7100</v>
      </c>
      <c r="L940" s="1383" t="s">
        <v>3591</v>
      </c>
      <c r="M940" s="1664">
        <v>23693</v>
      </c>
      <c r="N940" s="1665">
        <v>39896</v>
      </c>
      <c r="O940" s="1383" t="s">
        <v>3592</v>
      </c>
      <c r="P940" s="1665">
        <v>27569</v>
      </c>
      <c r="Q940" s="1383" t="s">
        <v>3502</v>
      </c>
      <c r="R940" s="1739">
        <f t="shared" si="147"/>
        <v>3680</v>
      </c>
      <c r="S940" s="1662">
        <v>2390</v>
      </c>
      <c r="T940" s="1662">
        <v>810</v>
      </c>
      <c r="U940" s="1662">
        <v>480</v>
      </c>
      <c r="V940" s="1739">
        <f t="shared" si="148"/>
        <v>50</v>
      </c>
      <c r="W940" s="1662">
        <v>50</v>
      </c>
      <c r="X940" s="1662">
        <v>0</v>
      </c>
      <c r="Y940" s="1662">
        <v>0</v>
      </c>
      <c r="Z940" s="1383" t="s">
        <v>1757</v>
      </c>
      <c r="AA940" s="1659">
        <v>2</v>
      </c>
      <c r="AB940" s="1597"/>
      <c r="AC940" s="1597"/>
      <c r="AD940" s="1597"/>
      <c r="AE940" s="1597"/>
      <c r="AF940" s="1598"/>
      <c r="AG940" s="1576" t="str">
        <f t="shared" si="149"/>
        <v/>
      </c>
    </row>
    <row r="941" spans="2:33" ht="35.5" customHeight="1">
      <c r="B941" s="1660"/>
      <c r="C941" s="1583" t="s">
        <v>3593</v>
      </c>
      <c r="D941" s="1583" t="s">
        <v>3525</v>
      </c>
      <c r="E941" s="1661">
        <v>10</v>
      </c>
      <c r="F941" s="1662">
        <v>80</v>
      </c>
      <c r="G941" s="1739">
        <f>SUM(H941:J941)</f>
        <v>80</v>
      </c>
      <c r="H941" s="1662">
        <v>80</v>
      </c>
      <c r="I941" s="1662">
        <v>0</v>
      </c>
      <c r="J941" s="1662">
        <v>0</v>
      </c>
      <c r="K941" s="1661"/>
      <c r="L941" s="1383"/>
      <c r="M941" s="1664">
        <v>23693</v>
      </c>
      <c r="N941" s="1665">
        <v>38069</v>
      </c>
      <c r="O941" s="1383" t="s">
        <v>2212</v>
      </c>
      <c r="P941" s="1665">
        <v>27576</v>
      </c>
      <c r="Q941" s="1383" t="s">
        <v>1880</v>
      </c>
      <c r="R941" s="1739">
        <f>SUM(S941:U941)</f>
        <v>80</v>
      </c>
      <c r="S941" s="1662">
        <v>80</v>
      </c>
      <c r="T941" s="1662">
        <v>0</v>
      </c>
      <c r="U941" s="1662">
        <v>0</v>
      </c>
      <c r="V941" s="1739">
        <f>SUM(W941:Y941)</f>
        <v>0</v>
      </c>
      <c r="W941" s="1662">
        <v>0</v>
      </c>
      <c r="X941" s="1662">
        <v>0</v>
      </c>
      <c r="Y941" s="1662">
        <v>0</v>
      </c>
      <c r="Z941" s="1383" t="s">
        <v>1757</v>
      </c>
      <c r="AA941" s="1659">
        <v>2</v>
      </c>
      <c r="AB941" s="1597"/>
      <c r="AC941" s="1597"/>
      <c r="AD941" s="1597"/>
      <c r="AE941" s="1597"/>
      <c r="AF941" s="1598"/>
      <c r="AG941" s="1576">
        <f t="shared" si="149"/>
        <v>0</v>
      </c>
    </row>
    <row r="942" spans="2:33" ht="35.5" customHeight="1">
      <c r="B942" s="1660"/>
      <c r="C942" s="1169" t="s">
        <v>3594</v>
      </c>
      <c r="D942" s="1169" t="s">
        <v>3595</v>
      </c>
      <c r="E942" s="1699">
        <v>18</v>
      </c>
      <c r="F942" s="1739">
        <v>2420</v>
      </c>
      <c r="G942" s="1739">
        <f t="shared" si="146"/>
        <v>2420</v>
      </c>
      <c r="H942" s="1739">
        <v>0</v>
      </c>
      <c r="I942" s="1739">
        <v>300</v>
      </c>
      <c r="J942" s="1739">
        <v>2120</v>
      </c>
      <c r="K942" s="1699"/>
      <c r="L942" s="1659"/>
      <c r="M942" s="1656">
        <v>38443</v>
      </c>
      <c r="N942" s="1656">
        <v>38443</v>
      </c>
      <c r="O942" s="1659" t="s">
        <v>3554</v>
      </c>
      <c r="P942" s="1656"/>
      <c r="Q942" s="1659"/>
      <c r="R942" s="1739">
        <f t="shared" si="147"/>
        <v>1790</v>
      </c>
      <c r="S942" s="1739">
        <v>0</v>
      </c>
      <c r="T942" s="1739">
        <v>300</v>
      </c>
      <c r="U942" s="1739">
        <v>1490</v>
      </c>
      <c r="V942" s="1739">
        <f t="shared" si="148"/>
        <v>0</v>
      </c>
      <c r="W942" s="1739">
        <v>0</v>
      </c>
      <c r="X942" s="1739">
        <v>0</v>
      </c>
      <c r="Y942" s="1739">
        <v>0</v>
      </c>
      <c r="Z942" s="1383" t="s">
        <v>1757</v>
      </c>
      <c r="AA942" s="1659">
        <v>2</v>
      </c>
      <c r="AB942" s="1597"/>
      <c r="AC942" s="1597"/>
      <c r="AD942" s="1597"/>
      <c r="AE942" s="1597"/>
      <c r="AF942" s="1598"/>
      <c r="AG942" s="1576" t="str">
        <f t="shared" si="149"/>
        <v/>
      </c>
    </row>
    <row r="943" spans="2:33" ht="35.5" customHeight="1">
      <c r="B943" s="1660"/>
      <c r="C943" s="1583" t="s">
        <v>3022</v>
      </c>
      <c r="D943" s="1583" t="s">
        <v>3596</v>
      </c>
      <c r="E943" s="1661">
        <v>14</v>
      </c>
      <c r="F943" s="1662">
        <v>300</v>
      </c>
      <c r="G943" s="1857">
        <f>SUM(H943:J943)</f>
        <v>300</v>
      </c>
      <c r="H943" s="1662">
        <v>0</v>
      </c>
      <c r="I943" s="1662">
        <v>0</v>
      </c>
      <c r="J943" s="1662">
        <v>300</v>
      </c>
      <c r="K943" s="1661"/>
      <c r="L943" s="1383"/>
      <c r="M943" s="1664">
        <v>33547</v>
      </c>
      <c r="N943" s="1665">
        <v>38069</v>
      </c>
      <c r="O943" s="1383" t="s">
        <v>3597</v>
      </c>
      <c r="P943" s="1665"/>
      <c r="Q943" s="1383"/>
      <c r="R943" s="1857">
        <f>SUM(S943:U943)</f>
        <v>300</v>
      </c>
      <c r="S943" s="1662">
        <v>0</v>
      </c>
      <c r="T943" s="1662">
        <v>0</v>
      </c>
      <c r="U943" s="1662">
        <v>300</v>
      </c>
      <c r="V943" s="1857">
        <f>SUM(W943:Y943)</f>
        <v>0</v>
      </c>
      <c r="W943" s="1662">
        <v>0</v>
      </c>
      <c r="X943" s="1662">
        <v>0</v>
      </c>
      <c r="Y943" s="1662">
        <v>0</v>
      </c>
      <c r="Z943" s="1383" t="s">
        <v>1757</v>
      </c>
      <c r="AA943" s="1659">
        <v>2</v>
      </c>
      <c r="AB943" s="1597"/>
      <c r="AC943" s="1597"/>
      <c r="AD943" s="1597"/>
      <c r="AE943" s="1597"/>
      <c r="AF943" s="1598"/>
      <c r="AG943" s="1576">
        <f t="shared" si="149"/>
        <v>0</v>
      </c>
    </row>
    <row r="944" spans="2:33" ht="35.5" customHeight="1">
      <c r="B944" s="1660"/>
      <c r="C944" s="1583" t="s">
        <v>3024</v>
      </c>
      <c r="D944" s="1583" t="s">
        <v>3598</v>
      </c>
      <c r="E944" s="1661">
        <v>12</v>
      </c>
      <c r="F944" s="1662">
        <v>1050</v>
      </c>
      <c r="G944" s="1739">
        <f>SUM(H944:J944)</f>
        <v>1050</v>
      </c>
      <c r="H944" s="1662">
        <v>0</v>
      </c>
      <c r="I944" s="1662">
        <v>0</v>
      </c>
      <c r="J944" s="1662">
        <v>1050</v>
      </c>
      <c r="K944" s="1661"/>
      <c r="L944" s="1383"/>
      <c r="M944" s="1664">
        <v>33547</v>
      </c>
      <c r="N944" s="1665">
        <v>38069</v>
      </c>
      <c r="O944" s="1383" t="s">
        <v>3597</v>
      </c>
      <c r="P944" s="1383"/>
      <c r="Q944" s="1383"/>
      <c r="R944" s="1739">
        <f>SUM(S944:U944)</f>
        <v>1050</v>
      </c>
      <c r="S944" s="1662">
        <v>0</v>
      </c>
      <c r="T944" s="1662">
        <v>0</v>
      </c>
      <c r="U944" s="1662">
        <v>1050</v>
      </c>
      <c r="V944" s="1739">
        <f>SUM(W944:Y944)</f>
        <v>0</v>
      </c>
      <c r="W944" s="1662">
        <v>0</v>
      </c>
      <c r="X944" s="1662">
        <v>0</v>
      </c>
      <c r="Y944" s="1662">
        <v>0</v>
      </c>
      <c r="Z944" s="1383" t="s">
        <v>1757</v>
      </c>
      <c r="AA944" s="1659">
        <v>2</v>
      </c>
      <c r="AB944" s="1597"/>
      <c r="AC944" s="1597"/>
      <c r="AD944" s="1597"/>
      <c r="AE944" s="1597"/>
      <c r="AF944" s="1598"/>
      <c r="AG944" s="1576">
        <f t="shared" si="149"/>
        <v>0</v>
      </c>
    </row>
    <row r="945" spans="2:34" ht="35.5" customHeight="1">
      <c r="B945" s="1660"/>
      <c r="C945" s="1660" t="s">
        <v>2175</v>
      </c>
      <c r="D945" s="1660" t="s">
        <v>3599</v>
      </c>
      <c r="E945" s="1741">
        <v>6</v>
      </c>
      <c r="F945" s="1669">
        <v>1660</v>
      </c>
      <c r="G945" s="1739">
        <f>SUM(H945:J945)</f>
        <v>1660</v>
      </c>
      <c r="H945" s="1669">
        <v>130</v>
      </c>
      <c r="I945" s="1669">
        <v>1530</v>
      </c>
      <c r="J945" s="1669">
        <v>0</v>
      </c>
      <c r="K945" s="1741"/>
      <c r="L945" s="1744"/>
      <c r="M945" s="1742">
        <v>30275</v>
      </c>
      <c r="N945" s="1743">
        <v>42436</v>
      </c>
      <c r="O945" s="1383" t="s">
        <v>3327</v>
      </c>
      <c r="P945" s="1743">
        <v>42436</v>
      </c>
      <c r="Q945" s="1383" t="s">
        <v>3327</v>
      </c>
      <c r="R945" s="1739">
        <f>SUM(S945:U945)</f>
        <v>1180</v>
      </c>
      <c r="S945" s="1669">
        <v>30</v>
      </c>
      <c r="T945" s="1669">
        <v>1150</v>
      </c>
      <c r="U945" s="1669">
        <v>0</v>
      </c>
      <c r="V945" s="1739">
        <f>SUM(W945:Y945)</f>
        <v>0</v>
      </c>
      <c r="W945" s="1669">
        <v>0</v>
      </c>
      <c r="X945" s="1669">
        <v>0</v>
      </c>
      <c r="Y945" s="1669">
        <v>0</v>
      </c>
      <c r="Z945" s="1659" t="s">
        <v>1757</v>
      </c>
      <c r="AA945" s="1659">
        <v>2</v>
      </c>
      <c r="AB945" s="1597"/>
      <c r="AC945" s="1597"/>
      <c r="AD945" s="1597"/>
      <c r="AE945" s="1597"/>
      <c r="AF945" s="1598"/>
      <c r="AG945" s="1576" t="str">
        <f t="shared" si="149"/>
        <v/>
      </c>
    </row>
    <row r="946" spans="2:34" ht="35.5" customHeight="1">
      <c r="B946" s="1243"/>
      <c r="C946" s="1169" t="s">
        <v>2179</v>
      </c>
      <c r="D946" s="1651" t="s">
        <v>3600</v>
      </c>
      <c r="E946" s="1865">
        <v>5</v>
      </c>
      <c r="F946" s="1801">
        <v>740</v>
      </c>
      <c r="G946" s="1739">
        <f>SUM(H946:J946)</f>
        <v>740</v>
      </c>
      <c r="H946" s="1801">
        <v>0</v>
      </c>
      <c r="I946" s="1801">
        <v>740</v>
      </c>
      <c r="J946" s="1801">
        <v>0</v>
      </c>
      <c r="K946" s="1801"/>
      <c r="L946" s="1745"/>
      <c r="M946" s="1743">
        <v>34709</v>
      </c>
      <c r="N946" s="1743">
        <v>37890</v>
      </c>
      <c r="O946" s="1745" t="s">
        <v>3585</v>
      </c>
      <c r="P946" s="1743"/>
      <c r="Q946" s="1745"/>
      <c r="R946" s="1739">
        <f>SUM(S946:U946)</f>
        <v>690</v>
      </c>
      <c r="S946" s="1801">
        <v>0</v>
      </c>
      <c r="T946" s="1801">
        <v>690</v>
      </c>
      <c r="U946" s="1801">
        <v>0</v>
      </c>
      <c r="V946" s="1739">
        <f>SUM(W946:Y946)</f>
        <v>0</v>
      </c>
      <c r="W946" s="1801">
        <v>0</v>
      </c>
      <c r="X946" s="1801">
        <v>0</v>
      </c>
      <c r="Y946" s="1801">
        <v>0</v>
      </c>
      <c r="Z946" s="1383" t="s">
        <v>1757</v>
      </c>
      <c r="AA946" s="1701">
        <v>2</v>
      </c>
      <c r="AB946" s="1597"/>
      <c r="AC946" s="1597"/>
      <c r="AD946" s="1597"/>
      <c r="AE946" s="1597"/>
      <c r="AF946" s="1598"/>
      <c r="AG946" s="1576" t="str">
        <f t="shared" si="149"/>
        <v/>
      </c>
    </row>
    <row r="947" spans="2:34" ht="35.5" customHeight="1" thickBot="1">
      <c r="B947" s="1243"/>
      <c r="C947" s="1169" t="s">
        <v>3601</v>
      </c>
      <c r="D947" s="1169" t="s">
        <v>3602</v>
      </c>
      <c r="E947" s="1699">
        <v>4</v>
      </c>
      <c r="F947" s="1739">
        <v>130</v>
      </c>
      <c r="G947" s="1739">
        <f>SUM(H947:J947)</f>
        <v>130</v>
      </c>
      <c r="H947" s="1739">
        <v>0</v>
      </c>
      <c r="I947" s="1739">
        <v>130</v>
      </c>
      <c r="J947" s="1739">
        <v>0</v>
      </c>
      <c r="K947" s="1739"/>
      <c r="L947" s="1659"/>
      <c r="M947" s="1656">
        <v>41912</v>
      </c>
      <c r="N947" s="1656">
        <v>41912</v>
      </c>
      <c r="O947" s="1659" t="s">
        <v>3603</v>
      </c>
      <c r="P947" s="1656"/>
      <c r="Q947" s="1659"/>
      <c r="R947" s="1739">
        <f>SUM(S947:U947)</f>
        <v>100</v>
      </c>
      <c r="S947" s="1739">
        <v>0</v>
      </c>
      <c r="T947" s="1739">
        <v>100</v>
      </c>
      <c r="U947" s="1739">
        <v>0</v>
      </c>
      <c r="V947" s="1739">
        <f>SUM(W947:Y947)</f>
        <v>0</v>
      </c>
      <c r="W947" s="1739">
        <v>0</v>
      </c>
      <c r="X947" s="1739">
        <v>0</v>
      </c>
      <c r="Y947" s="1739">
        <v>0</v>
      </c>
      <c r="Z947" s="1383" t="s">
        <v>1757</v>
      </c>
      <c r="AA947" s="1659">
        <v>2</v>
      </c>
      <c r="AB947" s="1597"/>
      <c r="AC947" s="1597"/>
      <c r="AD947" s="1597"/>
      <c r="AE947" s="1597"/>
      <c r="AF947" s="1598"/>
      <c r="AG947" s="1576" t="str">
        <f t="shared" si="149"/>
        <v/>
      </c>
    </row>
    <row r="948" spans="2:34" ht="35.5" customHeight="1" thickTop="1" thickBot="1">
      <c r="B948" s="1617" t="s">
        <v>1208</v>
      </c>
      <c r="C948" s="1174" t="s">
        <v>84</v>
      </c>
      <c r="D948" s="1174">
        <f>COUNTA(D879:D947)</f>
        <v>69</v>
      </c>
      <c r="E948" s="1747"/>
      <c r="F948" s="1748"/>
      <c r="G948" s="1748">
        <f>SUM(G879:G947)</f>
        <v>152090</v>
      </c>
      <c r="H948" s="1748">
        <f>SUM(H879:H947)</f>
        <v>39670</v>
      </c>
      <c r="I948" s="1748">
        <f>SUM(I879:I947)</f>
        <v>42880</v>
      </c>
      <c r="J948" s="1748">
        <f>SUM(J879:J947)</f>
        <v>69540</v>
      </c>
      <c r="K948" s="1748">
        <f>SUM(K879:K947)</f>
        <v>22750</v>
      </c>
      <c r="L948" s="1751"/>
      <c r="M948" s="1223"/>
      <c r="N948" s="1751"/>
      <c r="O948" s="1751"/>
      <c r="P948" s="1751"/>
      <c r="Q948" s="1751"/>
      <c r="R948" s="1748">
        <f>SUM(R879:R947)</f>
        <v>104545</v>
      </c>
      <c r="S948" s="1748">
        <f t="shared" ref="S948:Y948" si="150">SUM(S879:S947)</f>
        <v>30160</v>
      </c>
      <c r="T948" s="1748">
        <f t="shared" si="150"/>
        <v>31495</v>
      </c>
      <c r="U948" s="1748">
        <f t="shared" si="150"/>
        <v>42890</v>
      </c>
      <c r="V948" s="1748">
        <f>SUM(V879:V947)</f>
        <v>13830</v>
      </c>
      <c r="W948" s="1748">
        <f t="shared" si="150"/>
        <v>6120</v>
      </c>
      <c r="X948" s="1748">
        <f t="shared" si="150"/>
        <v>3700</v>
      </c>
      <c r="Y948" s="1748">
        <f t="shared" si="150"/>
        <v>4010</v>
      </c>
      <c r="Z948" s="1751"/>
      <c r="AA948" s="1622"/>
      <c r="AB948" s="1597"/>
      <c r="AC948" s="1597"/>
      <c r="AD948" s="1597"/>
      <c r="AE948" s="1597"/>
      <c r="AF948" s="1598"/>
      <c r="AG948" s="1576" t="str">
        <f t="shared" si="149"/>
        <v/>
      </c>
      <c r="AH948" s="1576"/>
    </row>
    <row r="949" spans="2:34" ht="35.5" customHeight="1" thickTop="1">
      <c r="B949" s="1680"/>
      <c r="C949" s="1576"/>
      <c r="D949" s="1623"/>
      <c r="E949" s="1624"/>
      <c r="F949" s="1624"/>
      <c r="G949" s="1624"/>
      <c r="H949" s="1624"/>
      <c r="I949" s="1624"/>
      <c r="J949" s="1624"/>
      <c r="K949" s="1624"/>
      <c r="L949" s="1625"/>
      <c r="M949" s="1625"/>
      <c r="N949" s="1625"/>
      <c r="O949" s="1625"/>
      <c r="P949" s="1625"/>
      <c r="Q949" s="1625"/>
      <c r="R949" s="1624"/>
      <c r="S949" s="1624"/>
      <c r="T949" s="1624"/>
      <c r="U949" s="1624"/>
      <c r="V949" s="1624"/>
      <c r="W949" s="1624"/>
      <c r="X949" s="1624"/>
      <c r="Y949" s="1624"/>
      <c r="Z949" s="1625"/>
      <c r="AA949" s="1768"/>
      <c r="AB949" s="1597"/>
      <c r="AC949" s="1597"/>
      <c r="AD949" s="1597"/>
      <c r="AE949" s="1597"/>
      <c r="AF949" s="1598"/>
      <c r="AH949" s="1576"/>
    </row>
    <row r="950" spans="2:34" s="1599" customFormat="1" ht="35.25" customHeight="1">
      <c r="B950" s="1635" t="s">
        <v>331</v>
      </c>
      <c r="C950" s="1641" t="s">
        <v>3604</v>
      </c>
      <c r="D950" s="1641" t="s">
        <v>3605</v>
      </c>
      <c r="E950" s="1642">
        <v>23</v>
      </c>
      <c r="F950" s="1643">
        <v>420</v>
      </c>
      <c r="G950" s="1643">
        <f t="shared" ref="G950:G1013" si="151">SUM(H950:J950)</f>
        <v>420</v>
      </c>
      <c r="H950" s="1643">
        <v>0</v>
      </c>
      <c r="I950" s="1643">
        <v>0</v>
      </c>
      <c r="J950" s="1643">
        <v>420</v>
      </c>
      <c r="K950" s="1643"/>
      <c r="L950" s="1645"/>
      <c r="M950" s="1603">
        <v>26711</v>
      </c>
      <c r="N950" s="1603">
        <v>40417</v>
      </c>
      <c r="O950" s="1645" t="s">
        <v>3606</v>
      </c>
      <c r="P950" s="1646">
        <v>39173</v>
      </c>
      <c r="Q950" s="1645" t="s">
        <v>3607</v>
      </c>
      <c r="R950" s="1643">
        <f t="shared" ref="R950:R1013" si="152">SUM(S950:U950)</f>
        <v>420</v>
      </c>
      <c r="S950" s="1643">
        <v>0</v>
      </c>
      <c r="T950" s="1643">
        <v>0</v>
      </c>
      <c r="U950" s="1643">
        <v>420</v>
      </c>
      <c r="V950" s="1643">
        <f t="shared" ref="V950:V1013" si="153">SUM(W950:Y950)</f>
        <v>0</v>
      </c>
      <c r="W950" s="1643">
        <v>0</v>
      </c>
      <c r="X950" s="1643">
        <v>0</v>
      </c>
      <c r="Y950" s="1643">
        <v>0</v>
      </c>
      <c r="Z950" s="1645" t="s">
        <v>1761</v>
      </c>
      <c r="AA950" s="1632">
        <v>4</v>
      </c>
      <c r="AB950" s="1597"/>
      <c r="AC950" s="1597"/>
      <c r="AD950" s="1597"/>
      <c r="AE950" s="1597"/>
      <c r="AF950" s="1598"/>
      <c r="AG950" s="1576">
        <f t="shared" si="149"/>
        <v>0</v>
      </c>
    </row>
    <row r="951" spans="2:34" s="1599" customFormat="1" ht="35.5" customHeight="1">
      <c r="B951" s="1587"/>
      <c r="C951" s="1588" t="s">
        <v>3608</v>
      </c>
      <c r="D951" s="1588" t="s">
        <v>1933</v>
      </c>
      <c r="E951" s="1600">
        <v>37</v>
      </c>
      <c r="F951" s="1591">
        <v>11580</v>
      </c>
      <c r="G951" s="1591">
        <f t="shared" si="151"/>
        <v>11580</v>
      </c>
      <c r="H951" s="1591">
        <v>0</v>
      </c>
      <c r="I951" s="1591">
        <v>0</v>
      </c>
      <c r="J951" s="1591">
        <v>11580</v>
      </c>
      <c r="K951" s="1591"/>
      <c r="L951" s="1602"/>
      <c r="M951" s="1607">
        <v>33505</v>
      </c>
      <c r="N951" s="1607">
        <v>33505</v>
      </c>
      <c r="O951" s="1602" t="s">
        <v>3609</v>
      </c>
      <c r="P951" s="1605">
        <v>39173</v>
      </c>
      <c r="Q951" s="1645" t="s">
        <v>3607</v>
      </c>
      <c r="R951" s="1591">
        <f t="shared" si="152"/>
        <v>11580</v>
      </c>
      <c r="S951" s="1591">
        <v>0</v>
      </c>
      <c r="T951" s="1591">
        <v>0</v>
      </c>
      <c r="U951" s="1591">
        <v>11580</v>
      </c>
      <c r="V951" s="1591">
        <f t="shared" si="153"/>
        <v>0</v>
      </c>
      <c r="W951" s="1591">
        <v>0</v>
      </c>
      <c r="X951" s="1591">
        <v>0</v>
      </c>
      <c r="Y951" s="1591">
        <v>0</v>
      </c>
      <c r="Z951" s="1602" t="s">
        <v>1761</v>
      </c>
      <c r="AA951" s="1606" t="s">
        <v>1762</v>
      </c>
      <c r="AB951" s="1597"/>
      <c r="AC951" s="1597"/>
      <c r="AD951" s="1597"/>
      <c r="AE951" s="1597"/>
      <c r="AF951" s="1598"/>
      <c r="AG951" s="1576">
        <f t="shared" si="149"/>
        <v>0</v>
      </c>
    </row>
    <row r="952" spans="2:34" s="1599" customFormat="1" ht="35.5" customHeight="1">
      <c r="B952" s="1868"/>
      <c r="C952" s="1596" t="s">
        <v>3610</v>
      </c>
      <c r="D952" s="1588" t="s">
        <v>1933</v>
      </c>
      <c r="E952" s="1600">
        <v>21</v>
      </c>
      <c r="F952" s="1591">
        <v>15680</v>
      </c>
      <c r="G952" s="1591">
        <f t="shared" si="151"/>
        <v>15680</v>
      </c>
      <c r="H952" s="1591">
        <v>0</v>
      </c>
      <c r="I952" s="1591">
        <v>0</v>
      </c>
      <c r="J952" s="1591">
        <v>15680</v>
      </c>
      <c r="K952" s="1591"/>
      <c r="L952" s="1647"/>
      <c r="M952" s="1607">
        <v>33505</v>
      </c>
      <c r="N952" s="1607">
        <v>33505</v>
      </c>
      <c r="O952" s="1647" t="s">
        <v>3611</v>
      </c>
      <c r="P952" s="1869">
        <v>39173</v>
      </c>
      <c r="Q952" s="1645" t="s">
        <v>3607</v>
      </c>
      <c r="R952" s="1591">
        <f t="shared" si="152"/>
        <v>15680</v>
      </c>
      <c r="S952" s="1591">
        <v>0</v>
      </c>
      <c r="T952" s="1591">
        <v>0</v>
      </c>
      <c r="U952" s="1591">
        <v>15680</v>
      </c>
      <c r="V952" s="1591">
        <f t="shared" si="153"/>
        <v>0</v>
      </c>
      <c r="W952" s="1591">
        <v>0</v>
      </c>
      <c r="X952" s="1591">
        <v>0</v>
      </c>
      <c r="Y952" s="1591">
        <v>0</v>
      </c>
      <c r="Z952" s="1602" t="s">
        <v>1761</v>
      </c>
      <c r="AA952" s="1632" t="s">
        <v>1762</v>
      </c>
      <c r="AB952" s="1597"/>
      <c r="AC952" s="1597"/>
      <c r="AD952" s="1597"/>
      <c r="AE952" s="1597"/>
      <c r="AF952" s="1598"/>
      <c r="AG952" s="1576">
        <f t="shared" si="149"/>
        <v>0</v>
      </c>
    </row>
    <row r="953" spans="2:34" s="1599" customFormat="1" ht="35.5" customHeight="1">
      <c r="B953" s="1868"/>
      <c r="C953" s="1816" t="s">
        <v>3612</v>
      </c>
      <c r="D953" s="1816" t="s">
        <v>1933</v>
      </c>
      <c r="E953" s="1870">
        <v>21</v>
      </c>
      <c r="F953" s="1631">
        <v>4380</v>
      </c>
      <c r="G953" s="1631">
        <f t="shared" si="151"/>
        <v>4380</v>
      </c>
      <c r="H953" s="1631">
        <v>0</v>
      </c>
      <c r="I953" s="1631">
        <v>0</v>
      </c>
      <c r="J953" s="1631">
        <v>4380</v>
      </c>
      <c r="K953" s="1631"/>
      <c r="L953" s="1871"/>
      <c r="M953" s="1871" t="s">
        <v>3613</v>
      </c>
      <c r="N953" s="1871" t="s">
        <v>3613</v>
      </c>
      <c r="O953" s="1871" t="s">
        <v>3614</v>
      </c>
      <c r="P953" s="1646">
        <v>39173</v>
      </c>
      <c r="Q953" s="1645" t="s">
        <v>3607</v>
      </c>
      <c r="R953" s="1631">
        <f t="shared" si="152"/>
        <v>4380</v>
      </c>
      <c r="S953" s="1631">
        <v>0</v>
      </c>
      <c r="T953" s="1631">
        <v>0</v>
      </c>
      <c r="U953" s="1631">
        <v>4380</v>
      </c>
      <c r="V953" s="1631">
        <f t="shared" si="153"/>
        <v>0</v>
      </c>
      <c r="W953" s="1631">
        <v>0</v>
      </c>
      <c r="X953" s="1631">
        <v>0</v>
      </c>
      <c r="Y953" s="1631">
        <v>0</v>
      </c>
      <c r="Z953" s="1632" t="s">
        <v>1761</v>
      </c>
      <c r="AA953" s="1632" t="s">
        <v>1762</v>
      </c>
      <c r="AB953" s="1597"/>
      <c r="AC953" s="1597"/>
      <c r="AD953" s="1597"/>
      <c r="AE953" s="1597"/>
      <c r="AF953" s="1598"/>
      <c r="AG953" s="1576">
        <f t="shared" si="149"/>
        <v>0</v>
      </c>
    </row>
    <row r="954" spans="2:34" s="1599" customFormat="1" ht="35.5" customHeight="1">
      <c r="B954" s="1872"/>
      <c r="C954" s="1588" t="s">
        <v>1752</v>
      </c>
      <c r="D954" s="1588" t="s">
        <v>3615</v>
      </c>
      <c r="E954" s="1600">
        <v>25</v>
      </c>
      <c r="F954" s="1591">
        <v>31530</v>
      </c>
      <c r="G954" s="1631">
        <f t="shared" si="151"/>
        <v>31530</v>
      </c>
      <c r="H954" s="1591">
        <v>6800</v>
      </c>
      <c r="I954" s="1591">
        <v>2370</v>
      </c>
      <c r="J954" s="1591">
        <v>22360</v>
      </c>
      <c r="K954" s="1591"/>
      <c r="L954" s="1602"/>
      <c r="M954" s="1607">
        <v>22727</v>
      </c>
      <c r="N954" s="1607">
        <v>44602</v>
      </c>
      <c r="O954" s="1606" t="s">
        <v>3616</v>
      </c>
      <c r="P954" s="1605">
        <v>39173</v>
      </c>
      <c r="Q954" s="1645" t="s">
        <v>3607</v>
      </c>
      <c r="R954" s="1591">
        <f t="shared" si="152"/>
        <v>9070</v>
      </c>
      <c r="S954" s="1591">
        <f>3320</f>
        <v>3320</v>
      </c>
      <c r="T954" s="1591">
        <f>1980+240</f>
        <v>2220</v>
      </c>
      <c r="U954" s="1591">
        <f>2820+710</f>
        <v>3530</v>
      </c>
      <c r="V954" s="1591">
        <f t="shared" si="153"/>
        <v>13320</v>
      </c>
      <c r="W954" s="1591">
        <v>2640</v>
      </c>
      <c r="X954" s="1591">
        <v>150</v>
      </c>
      <c r="Y954" s="1591">
        <v>10530</v>
      </c>
      <c r="Z954" s="1602" t="s">
        <v>1761</v>
      </c>
      <c r="AA954" s="1606">
        <v>4</v>
      </c>
      <c r="AB954" s="1597"/>
      <c r="AC954" s="1597"/>
      <c r="AD954" s="1597"/>
      <c r="AE954" s="1597"/>
      <c r="AF954" s="1598"/>
      <c r="AG954" s="1576" t="str">
        <f t="shared" si="149"/>
        <v/>
      </c>
    </row>
    <row r="955" spans="2:34" s="1599" customFormat="1" ht="35.5" customHeight="1">
      <c r="B955" s="1873"/>
      <c r="C955" s="1596" t="s">
        <v>3617</v>
      </c>
      <c r="D955" s="1588" t="s">
        <v>3618</v>
      </c>
      <c r="E955" s="1600">
        <v>25</v>
      </c>
      <c r="F955" s="1591">
        <v>21780</v>
      </c>
      <c r="G955" s="1591">
        <f t="shared" si="151"/>
        <v>21780</v>
      </c>
      <c r="H955" s="1591">
        <v>1700</v>
      </c>
      <c r="I955" s="1591">
        <v>560</v>
      </c>
      <c r="J955" s="1591">
        <v>19520</v>
      </c>
      <c r="K955" s="1591"/>
      <c r="L955" s="1602"/>
      <c r="M955" s="1607">
        <v>22727</v>
      </c>
      <c r="N955" s="1607">
        <v>40417</v>
      </c>
      <c r="O955" s="1602" t="s">
        <v>3606</v>
      </c>
      <c r="P955" s="1869">
        <v>39173</v>
      </c>
      <c r="Q955" s="1645" t="s">
        <v>3607</v>
      </c>
      <c r="R955" s="1591">
        <f t="shared" si="152"/>
        <v>19740</v>
      </c>
      <c r="S955" s="1591">
        <v>1410</v>
      </c>
      <c r="T955" s="1591">
        <v>560</v>
      </c>
      <c r="U955" s="1591">
        <v>17770</v>
      </c>
      <c r="V955" s="1591">
        <f t="shared" si="153"/>
        <v>0</v>
      </c>
      <c r="W955" s="1591">
        <v>0</v>
      </c>
      <c r="X955" s="1591">
        <v>0</v>
      </c>
      <c r="Y955" s="1591">
        <v>0</v>
      </c>
      <c r="Z955" s="1602" t="s">
        <v>3619</v>
      </c>
      <c r="AA955" s="1606">
        <v>4</v>
      </c>
      <c r="AB955" s="1597"/>
      <c r="AC955" s="1597"/>
      <c r="AD955" s="1597"/>
      <c r="AE955" s="1597"/>
      <c r="AF955" s="1598"/>
      <c r="AG955" s="1576" t="str">
        <f t="shared" si="149"/>
        <v/>
      </c>
    </row>
    <row r="956" spans="2:34" s="1599" customFormat="1" ht="35.5" customHeight="1">
      <c r="B956" s="1587"/>
      <c r="C956" s="1588" t="s">
        <v>3143</v>
      </c>
      <c r="D956" s="1588" t="s">
        <v>3620</v>
      </c>
      <c r="E956" s="1600">
        <v>25</v>
      </c>
      <c r="F956" s="1591">
        <v>19310</v>
      </c>
      <c r="G956" s="1591">
        <f t="shared" si="151"/>
        <v>19310</v>
      </c>
      <c r="H956" s="1591">
        <v>10700</v>
      </c>
      <c r="I956" s="1591">
        <v>2100</v>
      </c>
      <c r="J956" s="1591">
        <v>6510</v>
      </c>
      <c r="K956" s="1591"/>
      <c r="L956" s="1602"/>
      <c r="M956" s="1607">
        <v>17079</v>
      </c>
      <c r="N956" s="1607">
        <v>41103</v>
      </c>
      <c r="O956" s="1602" t="s">
        <v>3621</v>
      </c>
      <c r="P956" s="1646">
        <v>39173</v>
      </c>
      <c r="Q956" s="1645" t="s">
        <v>3607</v>
      </c>
      <c r="R956" s="1631">
        <f t="shared" si="152"/>
        <v>19310</v>
      </c>
      <c r="S956" s="1591">
        <v>10700</v>
      </c>
      <c r="T956" s="1591">
        <v>2100</v>
      </c>
      <c r="U956" s="1591">
        <v>6510</v>
      </c>
      <c r="V956" s="1591">
        <f t="shared" si="153"/>
        <v>0</v>
      </c>
      <c r="W956" s="1591">
        <v>0</v>
      </c>
      <c r="X956" s="1591">
        <v>0</v>
      </c>
      <c r="Y956" s="1591">
        <v>0</v>
      </c>
      <c r="Z956" s="1602" t="s">
        <v>1761</v>
      </c>
      <c r="AA956" s="1606">
        <v>4</v>
      </c>
      <c r="AB956" s="1597"/>
      <c r="AC956" s="1597"/>
      <c r="AD956" s="1597"/>
      <c r="AE956" s="1597"/>
      <c r="AF956" s="1598"/>
      <c r="AG956" s="1576">
        <f t="shared" si="149"/>
        <v>0</v>
      </c>
    </row>
    <row r="957" spans="2:34" s="1599" customFormat="1" ht="35.5" customHeight="1">
      <c r="B957" s="1587"/>
      <c r="C957" s="1588" t="s">
        <v>3622</v>
      </c>
      <c r="D957" s="1588" t="s">
        <v>3623</v>
      </c>
      <c r="E957" s="1600">
        <v>25</v>
      </c>
      <c r="F957" s="1591">
        <v>15310</v>
      </c>
      <c r="G957" s="1591">
        <f t="shared" si="151"/>
        <v>15310</v>
      </c>
      <c r="H957" s="1591">
        <v>11410</v>
      </c>
      <c r="I957" s="1591">
        <v>870</v>
      </c>
      <c r="J957" s="1591">
        <v>3030</v>
      </c>
      <c r="K957" s="1591"/>
      <c r="L957" s="1602"/>
      <c r="M957" s="1607">
        <v>17079</v>
      </c>
      <c r="N957" s="1607">
        <v>44602</v>
      </c>
      <c r="O957" s="1606" t="s">
        <v>3616</v>
      </c>
      <c r="P957" s="1607">
        <v>42453</v>
      </c>
      <c r="Q957" s="1606" t="s">
        <v>3624</v>
      </c>
      <c r="R957" s="1591">
        <f t="shared" si="152"/>
        <v>9960</v>
      </c>
      <c r="S957" s="1591">
        <v>8240</v>
      </c>
      <c r="T957" s="1591">
        <v>870</v>
      </c>
      <c r="U957" s="1591">
        <v>850</v>
      </c>
      <c r="V957" s="1591">
        <f t="shared" si="153"/>
        <v>0</v>
      </c>
      <c r="W957" s="1591">
        <v>0</v>
      </c>
      <c r="X957" s="1591">
        <v>0</v>
      </c>
      <c r="Y957" s="1591">
        <v>0</v>
      </c>
      <c r="Z957" s="1602" t="s">
        <v>1791</v>
      </c>
      <c r="AA957" s="1606">
        <v>4</v>
      </c>
      <c r="AB957" s="1597"/>
      <c r="AC957" s="1597"/>
      <c r="AD957" s="1597"/>
      <c r="AE957" s="1597"/>
      <c r="AF957" s="1598"/>
      <c r="AG957" s="1576" t="str">
        <f t="shared" si="149"/>
        <v/>
      </c>
    </row>
    <row r="958" spans="2:34" s="1599" customFormat="1" ht="35.5" customHeight="1">
      <c r="B958" s="1587"/>
      <c r="C958" s="1588" t="s">
        <v>3625</v>
      </c>
      <c r="D958" s="1588" t="s">
        <v>3626</v>
      </c>
      <c r="E958" s="1600">
        <v>20</v>
      </c>
      <c r="F958" s="1591">
        <v>4560</v>
      </c>
      <c r="G958" s="1591">
        <f t="shared" si="151"/>
        <v>4560</v>
      </c>
      <c r="H958" s="1591">
        <v>4560</v>
      </c>
      <c r="I958" s="1591">
        <v>0</v>
      </c>
      <c r="J958" s="1591">
        <v>0</v>
      </c>
      <c r="K958" s="1591"/>
      <c r="L958" s="1602"/>
      <c r="M958" s="1607">
        <v>17079</v>
      </c>
      <c r="N958" s="1607">
        <v>40417</v>
      </c>
      <c r="O958" s="1645" t="s">
        <v>3606</v>
      </c>
      <c r="P958" s="1869">
        <v>40417</v>
      </c>
      <c r="Q958" s="1645" t="s">
        <v>3627</v>
      </c>
      <c r="R958" s="1591">
        <f t="shared" si="152"/>
        <v>1950</v>
      </c>
      <c r="S958" s="1591">
        <v>1950</v>
      </c>
      <c r="T958" s="1591">
        <v>0</v>
      </c>
      <c r="U958" s="1591">
        <v>0</v>
      </c>
      <c r="V958" s="1591">
        <f t="shared" si="153"/>
        <v>0</v>
      </c>
      <c r="W958" s="1591">
        <v>0</v>
      </c>
      <c r="X958" s="1591">
        <v>0</v>
      </c>
      <c r="Y958" s="1591">
        <v>0</v>
      </c>
      <c r="Z958" s="1602" t="s">
        <v>1761</v>
      </c>
      <c r="AA958" s="1606">
        <v>4</v>
      </c>
      <c r="AB958" s="1597"/>
      <c r="AC958" s="1597"/>
      <c r="AD958" s="1597"/>
      <c r="AE958" s="1597"/>
      <c r="AF958" s="1598"/>
      <c r="AG958" s="1576" t="str">
        <f t="shared" si="149"/>
        <v/>
      </c>
    </row>
    <row r="959" spans="2:34" s="1599" customFormat="1" ht="35.25" customHeight="1">
      <c r="B959" s="1816"/>
      <c r="C959" s="1588" t="s">
        <v>3628</v>
      </c>
      <c r="D959" s="1588" t="s">
        <v>3629</v>
      </c>
      <c r="E959" s="1600">
        <v>22</v>
      </c>
      <c r="F959" s="1591">
        <v>22680</v>
      </c>
      <c r="G959" s="1591">
        <f t="shared" si="151"/>
        <v>22680</v>
      </c>
      <c r="H959" s="1591">
        <v>7490</v>
      </c>
      <c r="I959" s="1591">
        <v>1470</v>
      </c>
      <c r="J959" s="1591">
        <v>13720</v>
      </c>
      <c r="K959" s="1591"/>
      <c r="L959" s="1602"/>
      <c r="M959" s="1607">
        <v>17079</v>
      </c>
      <c r="N959" s="1607">
        <v>42685</v>
      </c>
      <c r="O959" s="1606" t="s">
        <v>3630</v>
      </c>
      <c r="P959" s="1607">
        <v>42453</v>
      </c>
      <c r="Q959" s="1606" t="s">
        <v>3624</v>
      </c>
      <c r="R959" s="1591">
        <f t="shared" si="152"/>
        <v>16950</v>
      </c>
      <c r="S959" s="1591">
        <v>5700</v>
      </c>
      <c r="T959" s="1591">
        <v>250</v>
      </c>
      <c r="U959" s="1591">
        <v>11000</v>
      </c>
      <c r="V959" s="1591">
        <f t="shared" si="153"/>
        <v>0</v>
      </c>
      <c r="W959" s="1591">
        <v>0</v>
      </c>
      <c r="X959" s="1591">
        <f>0+0</f>
        <v>0</v>
      </c>
      <c r="Y959" s="1591">
        <f>0+0</f>
        <v>0</v>
      </c>
      <c r="Z959" s="1602" t="s">
        <v>1761</v>
      </c>
      <c r="AA959" s="1606">
        <v>4</v>
      </c>
      <c r="AB959" s="1597"/>
      <c r="AC959" s="1597"/>
      <c r="AD959" s="1597"/>
      <c r="AE959" s="1597"/>
      <c r="AF959" s="1598"/>
      <c r="AG959" s="1576" t="str">
        <f t="shared" si="149"/>
        <v/>
      </c>
    </row>
    <row r="960" spans="2:34" s="1599" customFormat="1" ht="35.5" customHeight="1">
      <c r="B960" s="1874" t="s">
        <v>331</v>
      </c>
      <c r="C960" s="1588" t="s">
        <v>3631</v>
      </c>
      <c r="D960" s="1588" t="s">
        <v>3632</v>
      </c>
      <c r="E960" s="1600">
        <v>22</v>
      </c>
      <c r="F960" s="1591">
        <v>5980</v>
      </c>
      <c r="G960" s="1591">
        <f t="shared" si="151"/>
        <v>5980</v>
      </c>
      <c r="H960" s="1591">
        <v>5310</v>
      </c>
      <c r="I960" s="1591">
        <v>0</v>
      </c>
      <c r="J960" s="1591">
        <v>670</v>
      </c>
      <c r="K960" s="1591"/>
      <c r="L960" s="1602"/>
      <c r="M960" s="1607">
        <v>17079</v>
      </c>
      <c r="N960" s="1607">
        <v>42020</v>
      </c>
      <c r="O960" s="1606" t="s">
        <v>3633</v>
      </c>
      <c r="P960" s="1605">
        <v>39173</v>
      </c>
      <c r="Q960" s="1645" t="s">
        <v>3634</v>
      </c>
      <c r="R960" s="1591">
        <f t="shared" si="152"/>
        <v>280</v>
      </c>
      <c r="S960" s="1591">
        <v>280</v>
      </c>
      <c r="T960" s="1591">
        <v>0</v>
      </c>
      <c r="U960" s="1591">
        <v>0</v>
      </c>
      <c r="V960" s="1591">
        <f t="shared" si="153"/>
        <v>0</v>
      </c>
      <c r="W960" s="1591">
        <v>0</v>
      </c>
      <c r="X960" s="1591">
        <v>0</v>
      </c>
      <c r="Y960" s="1591">
        <v>0</v>
      </c>
      <c r="Z960" s="1602" t="s">
        <v>1791</v>
      </c>
      <c r="AA960" s="1606">
        <v>4</v>
      </c>
      <c r="AB960" s="1597"/>
      <c r="AC960" s="1597"/>
      <c r="AD960" s="1597"/>
      <c r="AE960" s="1597"/>
      <c r="AF960" s="1598"/>
      <c r="AG960" s="1576" t="str">
        <f t="shared" si="149"/>
        <v/>
      </c>
    </row>
    <row r="961" spans="2:33" s="1599" customFormat="1" ht="35.5" customHeight="1">
      <c r="B961" s="1875"/>
      <c r="C961" s="1588" t="s">
        <v>3635</v>
      </c>
      <c r="D961" s="1588" t="s">
        <v>3636</v>
      </c>
      <c r="E961" s="1600">
        <v>22</v>
      </c>
      <c r="F961" s="1591">
        <v>5300</v>
      </c>
      <c r="G961" s="1591">
        <f t="shared" si="151"/>
        <v>5300</v>
      </c>
      <c r="H961" s="1591">
        <v>3450</v>
      </c>
      <c r="I961" s="1591">
        <v>250</v>
      </c>
      <c r="J961" s="1591">
        <v>1600</v>
      </c>
      <c r="K961" s="1591"/>
      <c r="L961" s="1602"/>
      <c r="M961" s="1607">
        <v>17079</v>
      </c>
      <c r="N961" s="1607">
        <v>42453</v>
      </c>
      <c r="O961" s="1606" t="s">
        <v>3624</v>
      </c>
      <c r="P961" s="1607">
        <v>42453</v>
      </c>
      <c r="Q961" s="1606" t="s">
        <v>3624</v>
      </c>
      <c r="R961" s="1591">
        <f t="shared" si="152"/>
        <v>5300</v>
      </c>
      <c r="S961" s="1591">
        <v>3450</v>
      </c>
      <c r="T961" s="1591">
        <v>250</v>
      </c>
      <c r="U961" s="1591">
        <v>1600</v>
      </c>
      <c r="V961" s="1591">
        <f t="shared" si="153"/>
        <v>0</v>
      </c>
      <c r="W961" s="1591">
        <v>0</v>
      </c>
      <c r="X961" s="1591">
        <v>0</v>
      </c>
      <c r="Y961" s="1591">
        <v>0</v>
      </c>
      <c r="Z961" s="1602" t="s">
        <v>1757</v>
      </c>
      <c r="AA961" s="1606">
        <v>4</v>
      </c>
      <c r="AB961" s="1597"/>
      <c r="AC961" s="1597"/>
      <c r="AD961" s="1597"/>
      <c r="AE961" s="1597"/>
      <c r="AF961" s="1598"/>
      <c r="AG961" s="1576">
        <f t="shared" si="149"/>
        <v>0</v>
      </c>
    </row>
    <row r="962" spans="2:33" s="1599" customFormat="1" ht="35.5" customHeight="1">
      <c r="B962" s="1868"/>
      <c r="C962" s="1588" t="s">
        <v>3637</v>
      </c>
      <c r="D962" s="1588" t="s">
        <v>3638</v>
      </c>
      <c r="E962" s="1600">
        <v>20</v>
      </c>
      <c r="F962" s="1591">
        <v>9630</v>
      </c>
      <c r="G962" s="1591">
        <f t="shared" si="151"/>
        <v>9630</v>
      </c>
      <c r="H962" s="1591">
        <v>5510</v>
      </c>
      <c r="I962" s="1591">
        <v>1900</v>
      </c>
      <c r="J962" s="1591">
        <v>2220</v>
      </c>
      <c r="K962" s="1591"/>
      <c r="L962" s="1602"/>
      <c r="M962" s="1607">
        <v>22727</v>
      </c>
      <c r="N962" s="1607">
        <v>42453</v>
      </c>
      <c r="O962" s="1606" t="s">
        <v>3624</v>
      </c>
      <c r="P962" s="1869">
        <v>39173</v>
      </c>
      <c r="Q962" s="1645" t="s">
        <v>3634</v>
      </c>
      <c r="R962" s="1591">
        <f t="shared" si="152"/>
        <v>3510</v>
      </c>
      <c r="S962" s="1591">
        <v>2260</v>
      </c>
      <c r="T962" s="1591">
        <f>310+360</f>
        <v>670</v>
      </c>
      <c r="U962" s="1591">
        <v>580</v>
      </c>
      <c r="V962" s="1591">
        <f t="shared" si="153"/>
        <v>0</v>
      </c>
      <c r="W962" s="1591">
        <v>0</v>
      </c>
      <c r="X962" s="1591">
        <v>0</v>
      </c>
      <c r="Y962" s="1591">
        <v>0</v>
      </c>
      <c r="Z962" s="1602" t="s">
        <v>1791</v>
      </c>
      <c r="AA962" s="1606">
        <v>2</v>
      </c>
      <c r="AB962" s="1597"/>
      <c r="AC962" s="1597"/>
      <c r="AD962" s="1597"/>
      <c r="AE962" s="1597"/>
      <c r="AF962" s="1598"/>
      <c r="AG962" s="1576" t="str">
        <f t="shared" si="149"/>
        <v/>
      </c>
    </row>
    <row r="963" spans="2:33" s="1599" customFormat="1" ht="35.5" customHeight="1">
      <c r="B963" s="1587"/>
      <c r="C963" s="1588" t="s">
        <v>3639</v>
      </c>
      <c r="D963" s="1588" t="s">
        <v>3640</v>
      </c>
      <c r="E963" s="1600">
        <v>30</v>
      </c>
      <c r="F963" s="1591">
        <v>9660</v>
      </c>
      <c r="G963" s="1591">
        <f t="shared" si="151"/>
        <v>9660</v>
      </c>
      <c r="H963" s="1591">
        <v>6650</v>
      </c>
      <c r="I963" s="1591">
        <v>400</v>
      </c>
      <c r="J963" s="1591">
        <v>2610</v>
      </c>
      <c r="K963" s="1591">
        <v>6700</v>
      </c>
      <c r="L963" s="1876" t="s">
        <v>3641</v>
      </c>
      <c r="M963" s="1607">
        <v>17079</v>
      </c>
      <c r="N963" s="1607">
        <v>37425</v>
      </c>
      <c r="O963" s="1602" t="s">
        <v>3642</v>
      </c>
      <c r="P963" s="1646">
        <v>39173</v>
      </c>
      <c r="Q963" s="1645" t="s">
        <v>3634</v>
      </c>
      <c r="R963" s="1591">
        <f>SUM(S963:U963)</f>
        <v>9180</v>
      </c>
      <c r="S963" s="1591">
        <f>3700+430+2250</f>
        <v>6380</v>
      </c>
      <c r="T963" s="1591">
        <v>340</v>
      </c>
      <c r="U963" s="1591">
        <v>2460</v>
      </c>
      <c r="V963" s="1591">
        <f t="shared" si="153"/>
        <v>0</v>
      </c>
      <c r="W963" s="1591">
        <v>0</v>
      </c>
      <c r="X963" s="1591">
        <v>0</v>
      </c>
      <c r="Y963" s="1591">
        <v>0</v>
      </c>
      <c r="Z963" s="1602" t="s">
        <v>1757</v>
      </c>
      <c r="AA963" s="1606">
        <v>4</v>
      </c>
      <c r="AB963" s="1597"/>
      <c r="AC963" s="1597"/>
      <c r="AD963" s="1597"/>
      <c r="AE963" s="1597"/>
      <c r="AF963" s="1598"/>
      <c r="AG963" s="1576" t="str">
        <f t="shared" si="149"/>
        <v/>
      </c>
    </row>
    <row r="964" spans="2:33" s="1599" customFormat="1" ht="35.5" customHeight="1">
      <c r="B964" s="1587"/>
      <c r="C964" s="1588" t="s">
        <v>3643</v>
      </c>
      <c r="D964" s="1588" t="s">
        <v>3644</v>
      </c>
      <c r="E964" s="1600">
        <v>20</v>
      </c>
      <c r="F964" s="1591">
        <v>7440</v>
      </c>
      <c r="G964" s="1591">
        <f t="shared" si="151"/>
        <v>7440</v>
      </c>
      <c r="H964" s="1591">
        <v>7440</v>
      </c>
      <c r="I964" s="1591">
        <v>0</v>
      </c>
      <c r="J964" s="1591">
        <v>0</v>
      </c>
      <c r="K964" s="1591"/>
      <c r="L964" s="1602"/>
      <c r="M964" s="1607">
        <v>17079</v>
      </c>
      <c r="N964" s="1607">
        <v>42453</v>
      </c>
      <c r="O964" s="1606" t="s">
        <v>3624</v>
      </c>
      <c r="P964" s="1869">
        <v>39173</v>
      </c>
      <c r="Q964" s="1645" t="s">
        <v>3607</v>
      </c>
      <c r="R964" s="1591">
        <f>SUM(S964:U964)</f>
        <v>4080</v>
      </c>
      <c r="S964" s="1591">
        <v>4080</v>
      </c>
      <c r="T964" s="1591">
        <v>0</v>
      </c>
      <c r="U964" s="1591">
        <v>0</v>
      </c>
      <c r="V964" s="1591">
        <f t="shared" si="153"/>
        <v>0</v>
      </c>
      <c r="W964" s="1591">
        <v>0</v>
      </c>
      <c r="X964" s="1591">
        <v>0</v>
      </c>
      <c r="Y964" s="1591">
        <v>0</v>
      </c>
      <c r="Z964" s="1602" t="s">
        <v>1761</v>
      </c>
      <c r="AA964" s="1606">
        <v>4</v>
      </c>
      <c r="AB964" s="1597"/>
      <c r="AC964" s="1597"/>
      <c r="AD964" s="1597"/>
      <c r="AE964" s="1597"/>
      <c r="AF964" s="1598"/>
      <c r="AG964" s="1576" t="str">
        <f t="shared" si="149"/>
        <v/>
      </c>
    </row>
    <row r="965" spans="2:33" s="1599" customFormat="1" ht="35.5" customHeight="1">
      <c r="B965" s="1587"/>
      <c r="C965" s="1588" t="s">
        <v>3645</v>
      </c>
      <c r="D965" s="1588" t="s">
        <v>3646</v>
      </c>
      <c r="E965" s="1600">
        <v>25</v>
      </c>
      <c r="F965" s="1591">
        <v>760</v>
      </c>
      <c r="G965" s="1591">
        <f t="shared" si="151"/>
        <v>760</v>
      </c>
      <c r="H965" s="1591">
        <v>760</v>
      </c>
      <c r="I965" s="1591">
        <v>0</v>
      </c>
      <c r="J965" s="1591">
        <v>0</v>
      </c>
      <c r="K965" s="1591"/>
      <c r="L965" s="1602"/>
      <c r="M965" s="1607">
        <v>17079</v>
      </c>
      <c r="N965" s="1607">
        <v>40417</v>
      </c>
      <c r="O965" s="1606" t="s">
        <v>3647</v>
      </c>
      <c r="P965" s="1646">
        <v>39173</v>
      </c>
      <c r="Q965" s="1645" t="s">
        <v>3634</v>
      </c>
      <c r="R965" s="1591">
        <f t="shared" si="152"/>
        <v>760</v>
      </c>
      <c r="S965" s="1591">
        <v>760</v>
      </c>
      <c r="T965" s="1591">
        <v>0</v>
      </c>
      <c r="U965" s="1591">
        <v>0</v>
      </c>
      <c r="V965" s="1591">
        <f t="shared" si="153"/>
        <v>0</v>
      </c>
      <c r="W965" s="1591">
        <v>0</v>
      </c>
      <c r="X965" s="1591">
        <v>0</v>
      </c>
      <c r="Y965" s="1591">
        <v>0</v>
      </c>
      <c r="Z965" s="1602" t="s">
        <v>1757</v>
      </c>
      <c r="AA965" s="1606">
        <v>4</v>
      </c>
      <c r="AB965" s="1597"/>
      <c r="AC965" s="1597"/>
      <c r="AD965" s="1597"/>
      <c r="AE965" s="1597"/>
      <c r="AF965" s="1598"/>
      <c r="AG965" s="1576">
        <f t="shared" si="149"/>
        <v>0</v>
      </c>
    </row>
    <row r="966" spans="2:33" s="1599" customFormat="1" ht="35.5" customHeight="1">
      <c r="B966" s="1587"/>
      <c r="C966" s="1588" t="s">
        <v>3648</v>
      </c>
      <c r="D966" s="1588" t="s">
        <v>3649</v>
      </c>
      <c r="E966" s="1600">
        <v>20</v>
      </c>
      <c r="F966" s="1591">
        <v>3470</v>
      </c>
      <c r="G966" s="1591">
        <f t="shared" si="151"/>
        <v>3470</v>
      </c>
      <c r="H966" s="1591">
        <v>2450</v>
      </c>
      <c r="I966" s="1591">
        <v>0</v>
      </c>
      <c r="J966" s="1591">
        <v>1020</v>
      </c>
      <c r="K966" s="1591"/>
      <c r="L966" s="1602"/>
      <c r="M966" s="1607">
        <v>22727</v>
      </c>
      <c r="N966" s="1607">
        <v>42020</v>
      </c>
      <c r="O966" s="1606" t="s">
        <v>3633</v>
      </c>
      <c r="P966" s="1869">
        <v>39173</v>
      </c>
      <c r="Q966" s="1645" t="s">
        <v>3634</v>
      </c>
      <c r="R966" s="1591">
        <f t="shared" si="152"/>
        <v>3470</v>
      </c>
      <c r="S966" s="1591">
        <v>2450</v>
      </c>
      <c r="T966" s="1591">
        <v>0</v>
      </c>
      <c r="U966" s="1591">
        <v>1020</v>
      </c>
      <c r="V966" s="1591">
        <f t="shared" si="153"/>
        <v>0</v>
      </c>
      <c r="W966" s="1591">
        <v>0</v>
      </c>
      <c r="X966" s="1591">
        <v>0</v>
      </c>
      <c r="Y966" s="1591">
        <v>0</v>
      </c>
      <c r="Z966" s="1602" t="s">
        <v>1757</v>
      </c>
      <c r="AA966" s="1606">
        <v>4</v>
      </c>
      <c r="AB966" s="1597"/>
      <c r="AC966" s="1597"/>
      <c r="AD966" s="1597"/>
      <c r="AE966" s="1597"/>
      <c r="AF966" s="1598"/>
      <c r="AG966" s="1576">
        <f t="shared" si="149"/>
        <v>0</v>
      </c>
    </row>
    <row r="967" spans="2:33" s="1599" customFormat="1" ht="35.5" customHeight="1">
      <c r="B967" s="1587"/>
      <c r="C967" s="1588" t="s">
        <v>3650</v>
      </c>
      <c r="D967" s="1588" t="s">
        <v>3651</v>
      </c>
      <c r="E967" s="1600">
        <v>20</v>
      </c>
      <c r="F967" s="1591">
        <v>8590</v>
      </c>
      <c r="G967" s="1591">
        <f>SUM(H967:J967)</f>
        <v>8590</v>
      </c>
      <c r="H967" s="1591">
        <v>6710</v>
      </c>
      <c r="I967" s="1591">
        <v>280</v>
      </c>
      <c r="J967" s="1591">
        <v>1600</v>
      </c>
      <c r="K967" s="1591"/>
      <c r="L967" s="1602"/>
      <c r="M967" s="1607">
        <v>17079</v>
      </c>
      <c r="N967" s="1607">
        <v>40417</v>
      </c>
      <c r="O967" s="1645" t="s">
        <v>3606</v>
      </c>
      <c r="P967" s="1646">
        <v>39173</v>
      </c>
      <c r="Q967" s="1645" t="s">
        <v>3607</v>
      </c>
      <c r="R967" s="1591">
        <f t="shared" si="152"/>
        <v>130</v>
      </c>
      <c r="S967" s="1591">
        <v>130</v>
      </c>
      <c r="T967" s="1591">
        <v>0</v>
      </c>
      <c r="U967" s="1591">
        <v>0</v>
      </c>
      <c r="V967" s="1591">
        <f t="shared" si="153"/>
        <v>0</v>
      </c>
      <c r="W967" s="1591">
        <v>0</v>
      </c>
      <c r="X967" s="1591">
        <v>0</v>
      </c>
      <c r="Y967" s="1591">
        <v>0</v>
      </c>
      <c r="Z967" s="1602" t="s">
        <v>1761</v>
      </c>
      <c r="AA967" s="1606">
        <v>4</v>
      </c>
      <c r="AB967" s="1597"/>
      <c r="AC967" s="1597"/>
      <c r="AD967" s="1597"/>
      <c r="AE967" s="1597"/>
      <c r="AF967" s="1598"/>
      <c r="AG967" s="1576" t="str">
        <f t="shared" ref="AG967:AG1030" si="154">IF(G967=R967,$AF$2,"")</f>
        <v/>
      </c>
    </row>
    <row r="968" spans="2:33" s="1599" customFormat="1" ht="35.5" customHeight="1">
      <c r="B968" s="1587"/>
      <c r="C968" s="1588" t="s">
        <v>3652</v>
      </c>
      <c r="D968" s="1588" t="s">
        <v>3653</v>
      </c>
      <c r="E968" s="1600">
        <v>27</v>
      </c>
      <c r="F968" s="1591">
        <v>2960</v>
      </c>
      <c r="G968" s="1591">
        <f>SUM(H968:J968)</f>
        <v>2960</v>
      </c>
      <c r="H968" s="1591">
        <v>1000</v>
      </c>
      <c r="I968" s="1591">
        <v>270</v>
      </c>
      <c r="J968" s="1591">
        <v>1690</v>
      </c>
      <c r="K968" s="1591"/>
      <c r="L968" s="1602"/>
      <c r="M968" s="1607">
        <v>24399</v>
      </c>
      <c r="N968" s="1607">
        <v>42685</v>
      </c>
      <c r="O968" s="1602" t="s">
        <v>3630</v>
      </c>
      <c r="P968" s="1605">
        <v>42685</v>
      </c>
      <c r="Q968" s="1645" t="s">
        <v>3654</v>
      </c>
      <c r="R968" s="1591">
        <f>SUM(S968:U968)</f>
        <v>2930</v>
      </c>
      <c r="S968" s="1591">
        <v>1000</v>
      </c>
      <c r="T968" s="1591">
        <v>240</v>
      </c>
      <c r="U968" s="1591">
        <v>1690</v>
      </c>
      <c r="V968" s="1591">
        <f t="shared" si="153"/>
        <v>0</v>
      </c>
      <c r="W968" s="1591">
        <v>0</v>
      </c>
      <c r="X968" s="1591">
        <v>0</v>
      </c>
      <c r="Y968" s="1591">
        <v>0</v>
      </c>
      <c r="Z968" s="1602" t="s">
        <v>1791</v>
      </c>
      <c r="AA968" s="1606">
        <v>4</v>
      </c>
      <c r="AB968" s="1597"/>
      <c r="AC968" s="1597"/>
      <c r="AD968" s="1597"/>
      <c r="AE968" s="1597"/>
      <c r="AF968" s="1598"/>
      <c r="AG968" s="1576" t="str">
        <f t="shared" si="154"/>
        <v/>
      </c>
    </row>
    <row r="969" spans="2:33" s="1599" customFormat="1" ht="35.5" customHeight="1">
      <c r="B969" s="1587"/>
      <c r="C969" s="1588" t="s">
        <v>3655</v>
      </c>
      <c r="D969" s="1588" t="s">
        <v>3656</v>
      </c>
      <c r="E969" s="1600">
        <v>22</v>
      </c>
      <c r="F969" s="1591">
        <v>7760</v>
      </c>
      <c r="G969" s="1591">
        <f>SUM(H969:J969)</f>
        <v>7760</v>
      </c>
      <c r="H969" s="1591">
        <v>5630</v>
      </c>
      <c r="I969" s="1591">
        <v>370</v>
      </c>
      <c r="J969" s="1591">
        <v>1760</v>
      </c>
      <c r="K969" s="1591"/>
      <c r="L969" s="1602"/>
      <c r="M969" s="1607">
        <v>17079</v>
      </c>
      <c r="N969" s="1607">
        <v>42453</v>
      </c>
      <c r="O969" s="1606" t="s">
        <v>3624</v>
      </c>
      <c r="P969" s="1869">
        <v>39173</v>
      </c>
      <c r="Q969" s="1645" t="s">
        <v>3607</v>
      </c>
      <c r="R969" s="1591">
        <f>SUM(S969:U969)</f>
        <v>4230</v>
      </c>
      <c r="S969" s="1591">
        <v>3110</v>
      </c>
      <c r="T969" s="1591">
        <v>370</v>
      </c>
      <c r="U969" s="1591">
        <v>750</v>
      </c>
      <c r="V969" s="1591">
        <f t="shared" si="153"/>
        <v>950</v>
      </c>
      <c r="W969" s="1591">
        <v>950</v>
      </c>
      <c r="X969" s="1591">
        <v>0</v>
      </c>
      <c r="Y969" s="1591">
        <v>0</v>
      </c>
      <c r="Z969" s="1602" t="s">
        <v>1761</v>
      </c>
      <c r="AA969" s="1606">
        <v>4</v>
      </c>
      <c r="AB969" s="1597"/>
      <c r="AC969" s="1597"/>
      <c r="AD969" s="1597"/>
      <c r="AE969" s="1597"/>
      <c r="AF969" s="1598"/>
      <c r="AG969" s="1576" t="str">
        <f t="shared" si="154"/>
        <v/>
      </c>
    </row>
    <row r="970" spans="2:33" s="1599" customFormat="1" ht="35.5" customHeight="1">
      <c r="B970" s="1587"/>
      <c r="C970" s="1588" t="s">
        <v>3657</v>
      </c>
      <c r="D970" s="1588" t="s">
        <v>3658</v>
      </c>
      <c r="E970" s="1600">
        <v>25</v>
      </c>
      <c r="F970" s="1591">
        <v>11180</v>
      </c>
      <c r="G970" s="1591">
        <f t="shared" si="151"/>
        <v>11180</v>
      </c>
      <c r="H970" s="1591">
        <v>5520</v>
      </c>
      <c r="I970" s="1591">
        <v>410</v>
      </c>
      <c r="J970" s="1591">
        <v>5250</v>
      </c>
      <c r="K970" s="1591"/>
      <c r="L970" s="1602"/>
      <c r="M970" s="1607">
        <v>17079</v>
      </c>
      <c r="N970" s="1607">
        <v>40417</v>
      </c>
      <c r="O970" s="1606" t="s">
        <v>3647</v>
      </c>
      <c r="P970" s="1646">
        <v>39173</v>
      </c>
      <c r="Q970" s="1645" t="s">
        <v>3634</v>
      </c>
      <c r="R970" s="1591">
        <f t="shared" si="152"/>
        <v>5980</v>
      </c>
      <c r="S970" s="1591">
        <v>3160</v>
      </c>
      <c r="T970" s="1591">
        <v>410</v>
      </c>
      <c r="U970" s="1591">
        <v>2410</v>
      </c>
      <c r="V970" s="1591">
        <f t="shared" si="153"/>
        <v>0</v>
      </c>
      <c r="W970" s="1591">
        <v>0</v>
      </c>
      <c r="X970" s="1591">
        <v>0</v>
      </c>
      <c r="Y970" s="1591">
        <v>0</v>
      </c>
      <c r="Z970" s="1602" t="s">
        <v>1757</v>
      </c>
      <c r="AA970" s="1606">
        <v>4</v>
      </c>
      <c r="AB970" s="1597"/>
      <c r="AC970" s="1597"/>
      <c r="AD970" s="1597"/>
      <c r="AE970" s="1597"/>
      <c r="AF970" s="1598"/>
      <c r="AG970" s="1576" t="str">
        <f t="shared" si="154"/>
        <v/>
      </c>
    </row>
    <row r="971" spans="2:33" s="1599" customFormat="1" ht="35.5" customHeight="1">
      <c r="B971" s="1587"/>
      <c r="C971" s="1588" t="s">
        <v>3659</v>
      </c>
      <c r="D971" s="1588" t="s">
        <v>3660</v>
      </c>
      <c r="E971" s="1600">
        <v>18</v>
      </c>
      <c r="F971" s="1591">
        <v>8990</v>
      </c>
      <c r="G971" s="1591">
        <f t="shared" si="151"/>
        <v>8990</v>
      </c>
      <c r="H971" s="1591">
        <v>7160</v>
      </c>
      <c r="I971" s="1591">
        <v>0</v>
      </c>
      <c r="J971" s="1591">
        <v>1830</v>
      </c>
      <c r="K971" s="1591"/>
      <c r="L971" s="1602"/>
      <c r="M971" s="1607">
        <v>17079</v>
      </c>
      <c r="N971" s="1607">
        <v>42453</v>
      </c>
      <c r="O971" s="1606" t="s">
        <v>3624</v>
      </c>
      <c r="P971" s="1605">
        <v>39173</v>
      </c>
      <c r="Q971" s="1645" t="s">
        <v>3634</v>
      </c>
      <c r="R971" s="1591">
        <f t="shared" si="152"/>
        <v>3060</v>
      </c>
      <c r="S971" s="1591">
        <v>3060</v>
      </c>
      <c r="T971" s="1591">
        <v>0</v>
      </c>
      <c r="U971" s="1591">
        <v>0</v>
      </c>
      <c r="V971" s="1591">
        <f t="shared" si="153"/>
        <v>0</v>
      </c>
      <c r="W971" s="1591">
        <v>0</v>
      </c>
      <c r="X971" s="1591">
        <v>0</v>
      </c>
      <c r="Y971" s="1591">
        <v>0</v>
      </c>
      <c r="Z971" s="1602" t="s">
        <v>1757</v>
      </c>
      <c r="AA971" s="1606">
        <v>2</v>
      </c>
      <c r="AB971" s="1597"/>
      <c r="AC971" s="1597"/>
      <c r="AD971" s="1597"/>
      <c r="AE971" s="1597"/>
      <c r="AF971" s="1598"/>
      <c r="AG971" s="1576" t="str">
        <f t="shared" si="154"/>
        <v/>
      </c>
    </row>
    <row r="972" spans="2:33" s="1599" customFormat="1" ht="35.5" customHeight="1">
      <c r="B972" s="1587"/>
      <c r="C972" s="1588" t="s">
        <v>3661</v>
      </c>
      <c r="D972" s="1588" t="s">
        <v>3662</v>
      </c>
      <c r="E972" s="1600">
        <v>18</v>
      </c>
      <c r="F972" s="1591">
        <v>6710</v>
      </c>
      <c r="G972" s="1591">
        <f t="shared" si="151"/>
        <v>6710</v>
      </c>
      <c r="H972" s="1591">
        <v>4470</v>
      </c>
      <c r="I972" s="1591">
        <v>0</v>
      </c>
      <c r="J972" s="1591">
        <v>2240</v>
      </c>
      <c r="K972" s="1591"/>
      <c r="L972" s="1602"/>
      <c r="M972" s="1607">
        <v>17079</v>
      </c>
      <c r="N972" s="1607">
        <v>44602</v>
      </c>
      <c r="O972" s="1606" t="s">
        <v>3616</v>
      </c>
      <c r="P972" s="1646">
        <v>39173</v>
      </c>
      <c r="Q972" s="1645" t="s">
        <v>3634</v>
      </c>
      <c r="R972" s="1591">
        <f t="shared" si="152"/>
        <v>1680</v>
      </c>
      <c r="S972" s="1591">
        <v>1680</v>
      </c>
      <c r="T972" s="1591">
        <v>0</v>
      </c>
      <c r="U972" s="1591">
        <v>0</v>
      </c>
      <c r="V972" s="1591">
        <f t="shared" si="153"/>
        <v>210</v>
      </c>
      <c r="W972" s="1591">
        <v>210</v>
      </c>
      <c r="X972" s="1591">
        <v>0</v>
      </c>
      <c r="Y972" s="1591">
        <v>0</v>
      </c>
      <c r="Z972" s="1602" t="s">
        <v>1757</v>
      </c>
      <c r="AA972" s="1606">
        <v>2</v>
      </c>
      <c r="AB972" s="1597"/>
      <c r="AC972" s="1597"/>
      <c r="AD972" s="1597"/>
      <c r="AE972" s="1597"/>
      <c r="AF972" s="1598"/>
      <c r="AG972" s="1576" t="str">
        <f t="shared" si="154"/>
        <v/>
      </c>
    </row>
    <row r="973" spans="2:33" s="1599" customFormat="1" ht="35.5" customHeight="1">
      <c r="B973" s="1587"/>
      <c r="C973" s="1588" t="s">
        <v>3663</v>
      </c>
      <c r="D973" s="1588" t="s">
        <v>3664</v>
      </c>
      <c r="E973" s="1600">
        <v>20</v>
      </c>
      <c r="F973" s="1591">
        <v>790</v>
      </c>
      <c r="G973" s="1591">
        <f t="shared" si="151"/>
        <v>790</v>
      </c>
      <c r="H973" s="1591">
        <v>790</v>
      </c>
      <c r="I973" s="1591">
        <v>0</v>
      </c>
      <c r="J973" s="1591">
        <v>0</v>
      </c>
      <c r="K973" s="1591">
        <v>4700</v>
      </c>
      <c r="L973" s="1602" t="s">
        <v>3665</v>
      </c>
      <c r="M973" s="1607">
        <v>17079</v>
      </c>
      <c r="N973" s="1607">
        <v>42020</v>
      </c>
      <c r="O973" s="1606" t="s">
        <v>3633</v>
      </c>
      <c r="P973" s="1605">
        <v>39173</v>
      </c>
      <c r="Q973" s="1645" t="s">
        <v>3634</v>
      </c>
      <c r="R973" s="1591">
        <f t="shared" si="152"/>
        <v>90</v>
      </c>
      <c r="S973" s="1591">
        <v>90</v>
      </c>
      <c r="T973" s="1591">
        <v>0</v>
      </c>
      <c r="U973" s="1591">
        <v>0</v>
      </c>
      <c r="V973" s="1591">
        <f t="shared" si="153"/>
        <v>0</v>
      </c>
      <c r="W973" s="1591">
        <v>0</v>
      </c>
      <c r="X973" s="1591">
        <v>0</v>
      </c>
      <c r="Y973" s="1591">
        <v>0</v>
      </c>
      <c r="Z973" s="1602" t="s">
        <v>1791</v>
      </c>
      <c r="AA973" s="1606">
        <v>2</v>
      </c>
      <c r="AB973" s="1597"/>
      <c r="AC973" s="1597"/>
      <c r="AD973" s="1597"/>
      <c r="AE973" s="1597"/>
      <c r="AF973" s="1598"/>
      <c r="AG973" s="1576" t="str">
        <f t="shared" si="154"/>
        <v/>
      </c>
    </row>
    <row r="974" spans="2:33" s="1599" customFormat="1" ht="35.5" customHeight="1">
      <c r="B974" s="1587"/>
      <c r="C974" s="1588" t="s">
        <v>3666</v>
      </c>
      <c r="D974" s="1588" t="s">
        <v>3667</v>
      </c>
      <c r="E974" s="1600">
        <v>18</v>
      </c>
      <c r="F974" s="1591">
        <v>6840</v>
      </c>
      <c r="G974" s="1591">
        <f t="shared" si="151"/>
        <v>6840</v>
      </c>
      <c r="H974" s="1591">
        <v>6840</v>
      </c>
      <c r="I974" s="1591">
        <v>0</v>
      </c>
      <c r="J974" s="1591">
        <v>0</v>
      </c>
      <c r="K974" s="1591"/>
      <c r="L974" s="1602"/>
      <c r="M974" s="1607">
        <v>17079</v>
      </c>
      <c r="N974" s="1607">
        <v>40417</v>
      </c>
      <c r="O974" s="1606" t="s">
        <v>3647</v>
      </c>
      <c r="P974" s="1869">
        <v>39173</v>
      </c>
      <c r="Q974" s="1645" t="s">
        <v>3634</v>
      </c>
      <c r="R974" s="1591">
        <f t="shared" si="152"/>
        <v>2740</v>
      </c>
      <c r="S974" s="1591">
        <f>2410+330</f>
        <v>2740</v>
      </c>
      <c r="T974" s="1591">
        <v>0</v>
      </c>
      <c r="U974" s="1591">
        <v>0</v>
      </c>
      <c r="V974" s="1591">
        <f t="shared" si="153"/>
        <v>0</v>
      </c>
      <c r="W974" s="1591">
        <v>0</v>
      </c>
      <c r="X974" s="1591">
        <v>0</v>
      </c>
      <c r="Y974" s="1591">
        <v>0</v>
      </c>
      <c r="Z974" s="1602" t="s">
        <v>1757</v>
      </c>
      <c r="AA974" s="1606">
        <v>2</v>
      </c>
      <c r="AB974" s="1597"/>
      <c r="AC974" s="1597"/>
      <c r="AD974" s="1597"/>
      <c r="AE974" s="1597"/>
      <c r="AF974" s="1598"/>
      <c r="AG974" s="1576" t="str">
        <f t="shared" si="154"/>
        <v/>
      </c>
    </row>
    <row r="975" spans="2:33" s="1599" customFormat="1" ht="35.5" customHeight="1">
      <c r="B975" s="1587"/>
      <c r="C975" s="1588" t="s">
        <v>3668</v>
      </c>
      <c r="D975" s="1588" t="s">
        <v>3669</v>
      </c>
      <c r="E975" s="1600">
        <v>16</v>
      </c>
      <c r="F975" s="1591">
        <v>690</v>
      </c>
      <c r="G975" s="1591">
        <f t="shared" si="151"/>
        <v>690</v>
      </c>
      <c r="H975" s="1591">
        <v>690</v>
      </c>
      <c r="I975" s="1591">
        <v>0</v>
      </c>
      <c r="J975" s="1591">
        <v>0</v>
      </c>
      <c r="K975" s="1591"/>
      <c r="L975" s="1602"/>
      <c r="M975" s="1607">
        <v>26337</v>
      </c>
      <c r="N975" s="1607">
        <v>40417</v>
      </c>
      <c r="O975" s="1606" t="s">
        <v>3647</v>
      </c>
      <c r="P975" s="1646">
        <v>39173</v>
      </c>
      <c r="Q975" s="1645" t="s">
        <v>3634</v>
      </c>
      <c r="R975" s="1591">
        <f t="shared" si="152"/>
        <v>690</v>
      </c>
      <c r="S975" s="1591">
        <v>690</v>
      </c>
      <c r="T975" s="1591">
        <v>0</v>
      </c>
      <c r="U975" s="1591">
        <v>0</v>
      </c>
      <c r="V975" s="1591">
        <f t="shared" si="153"/>
        <v>0</v>
      </c>
      <c r="W975" s="1591">
        <v>0</v>
      </c>
      <c r="X975" s="1591">
        <v>0</v>
      </c>
      <c r="Y975" s="1591">
        <v>0</v>
      </c>
      <c r="Z975" s="1602" t="s">
        <v>1757</v>
      </c>
      <c r="AA975" s="1606">
        <v>2</v>
      </c>
      <c r="AB975" s="1597"/>
      <c r="AC975" s="1597"/>
      <c r="AD975" s="1597"/>
      <c r="AE975" s="1597"/>
      <c r="AF975" s="1598"/>
      <c r="AG975" s="1576">
        <f t="shared" si="154"/>
        <v>0</v>
      </c>
    </row>
    <row r="976" spans="2:33" s="1599" customFormat="1" ht="35.5" customHeight="1">
      <c r="B976" s="1587"/>
      <c r="C976" s="1588" t="s">
        <v>3670</v>
      </c>
      <c r="D976" s="1588" t="s">
        <v>3671</v>
      </c>
      <c r="E976" s="1600">
        <v>22</v>
      </c>
      <c r="F976" s="1591">
        <v>10340</v>
      </c>
      <c r="G976" s="1591">
        <f t="shared" si="151"/>
        <v>10340</v>
      </c>
      <c r="H976" s="1591">
        <v>7190</v>
      </c>
      <c r="I976" s="1591">
        <v>0</v>
      </c>
      <c r="J976" s="1591">
        <v>3150</v>
      </c>
      <c r="K976" s="1591"/>
      <c r="L976" s="1602"/>
      <c r="M976" s="1607">
        <v>17079</v>
      </c>
      <c r="N976" s="1607">
        <v>42453</v>
      </c>
      <c r="O976" s="1606" t="s">
        <v>3624</v>
      </c>
      <c r="P976" s="1605">
        <v>40417</v>
      </c>
      <c r="Q976" s="1645" t="s">
        <v>3672</v>
      </c>
      <c r="R976" s="1591">
        <f t="shared" si="152"/>
        <v>6190</v>
      </c>
      <c r="S976" s="1591">
        <f>5210+680</f>
        <v>5890</v>
      </c>
      <c r="T976" s="1591">
        <v>0</v>
      </c>
      <c r="U976" s="1591">
        <v>300</v>
      </c>
      <c r="V976" s="1591">
        <f t="shared" si="153"/>
        <v>520</v>
      </c>
      <c r="W976" s="1591">
        <v>520</v>
      </c>
      <c r="X976" s="1591">
        <v>0</v>
      </c>
      <c r="Y976" s="1591">
        <v>0</v>
      </c>
      <c r="Z976" s="1602" t="s">
        <v>1791</v>
      </c>
      <c r="AA976" s="1606">
        <v>4</v>
      </c>
      <c r="AB976" s="1597"/>
      <c r="AC976" s="1597"/>
      <c r="AD976" s="1597"/>
      <c r="AE976" s="1597"/>
      <c r="AF976" s="1598"/>
      <c r="AG976" s="1576" t="str">
        <f t="shared" si="154"/>
        <v/>
      </c>
    </row>
    <row r="977" spans="2:33" s="1599" customFormat="1" ht="35.5" customHeight="1">
      <c r="B977" s="1587"/>
      <c r="C977" s="1588" t="s">
        <v>3673</v>
      </c>
      <c r="D977" s="1588" t="s">
        <v>3674</v>
      </c>
      <c r="E977" s="1600">
        <v>16</v>
      </c>
      <c r="F977" s="1591">
        <v>2490</v>
      </c>
      <c r="G977" s="1591">
        <f t="shared" si="151"/>
        <v>2490</v>
      </c>
      <c r="H977" s="1591">
        <v>2490</v>
      </c>
      <c r="I977" s="1591">
        <v>0</v>
      </c>
      <c r="J977" s="1591">
        <v>0</v>
      </c>
      <c r="K977" s="1591"/>
      <c r="L977" s="1602"/>
      <c r="M977" s="1607">
        <v>22727</v>
      </c>
      <c r="N977" s="1607">
        <v>42453</v>
      </c>
      <c r="O977" s="1606" t="s">
        <v>3624</v>
      </c>
      <c r="P977" s="1869">
        <v>39173</v>
      </c>
      <c r="Q977" s="1645" t="s">
        <v>3634</v>
      </c>
      <c r="R977" s="1591">
        <f t="shared" si="152"/>
        <v>510</v>
      </c>
      <c r="S977" s="1591">
        <v>510</v>
      </c>
      <c r="T977" s="1591">
        <v>0</v>
      </c>
      <c r="U977" s="1591">
        <v>0</v>
      </c>
      <c r="V977" s="1591">
        <f t="shared" si="153"/>
        <v>0</v>
      </c>
      <c r="W977" s="1591">
        <v>0</v>
      </c>
      <c r="X977" s="1591">
        <v>0</v>
      </c>
      <c r="Y977" s="1591">
        <v>0</v>
      </c>
      <c r="Z977" s="1602" t="s">
        <v>1791</v>
      </c>
      <c r="AA977" s="1606">
        <v>2</v>
      </c>
      <c r="AB977" s="1597"/>
      <c r="AC977" s="1597"/>
      <c r="AD977" s="1597"/>
      <c r="AE977" s="1597"/>
      <c r="AF977" s="1598"/>
      <c r="AG977" s="1576" t="str">
        <f t="shared" si="154"/>
        <v/>
      </c>
    </row>
    <row r="978" spans="2:33" s="1599" customFormat="1" ht="35.5" customHeight="1">
      <c r="B978" s="1587"/>
      <c r="C978" s="1588" t="s">
        <v>3675</v>
      </c>
      <c r="D978" s="1588" t="s">
        <v>3676</v>
      </c>
      <c r="E978" s="1600">
        <v>20</v>
      </c>
      <c r="F978" s="1591">
        <v>3930</v>
      </c>
      <c r="G978" s="1591">
        <f t="shared" si="151"/>
        <v>3930</v>
      </c>
      <c r="H978" s="1591">
        <v>3930</v>
      </c>
      <c r="I978" s="1591">
        <v>0</v>
      </c>
      <c r="J978" s="1591">
        <v>0</v>
      </c>
      <c r="K978" s="1591"/>
      <c r="L978" s="1602"/>
      <c r="M978" s="1607">
        <v>17079</v>
      </c>
      <c r="N978" s="1607">
        <v>42453</v>
      </c>
      <c r="O978" s="1606" t="s">
        <v>3624</v>
      </c>
      <c r="P978" s="1646">
        <v>39173</v>
      </c>
      <c r="Q978" s="1645" t="s">
        <v>3634</v>
      </c>
      <c r="R978" s="1591">
        <f t="shared" si="152"/>
        <v>1610</v>
      </c>
      <c r="S978" s="1591">
        <v>1610</v>
      </c>
      <c r="T978" s="1591">
        <v>0</v>
      </c>
      <c r="U978" s="1591">
        <v>0</v>
      </c>
      <c r="V978" s="1591">
        <f t="shared" si="153"/>
        <v>0</v>
      </c>
      <c r="W978" s="1591">
        <v>0</v>
      </c>
      <c r="X978" s="1591">
        <v>0</v>
      </c>
      <c r="Y978" s="1591">
        <v>0</v>
      </c>
      <c r="Z978" s="1602" t="s">
        <v>1757</v>
      </c>
      <c r="AA978" s="1606">
        <v>4</v>
      </c>
      <c r="AB978" s="1597"/>
      <c r="AC978" s="1597"/>
      <c r="AD978" s="1597"/>
      <c r="AE978" s="1597"/>
      <c r="AF978" s="1598"/>
      <c r="AG978" s="1576" t="str">
        <f t="shared" si="154"/>
        <v/>
      </c>
    </row>
    <row r="979" spans="2:33" s="1599" customFormat="1" ht="35.5" customHeight="1">
      <c r="B979" s="1587"/>
      <c r="C979" s="1588" t="s">
        <v>3677</v>
      </c>
      <c r="D979" s="1588" t="s">
        <v>3678</v>
      </c>
      <c r="E979" s="1600">
        <v>16</v>
      </c>
      <c r="F979" s="1591">
        <v>2710</v>
      </c>
      <c r="G979" s="1591">
        <f t="shared" si="151"/>
        <v>2710</v>
      </c>
      <c r="H979" s="1591">
        <v>2710</v>
      </c>
      <c r="I979" s="1591">
        <v>0</v>
      </c>
      <c r="J979" s="1591">
        <v>0</v>
      </c>
      <c r="K979" s="1591">
        <v>18900</v>
      </c>
      <c r="L979" s="1602" t="s">
        <v>3679</v>
      </c>
      <c r="M979" s="1607">
        <v>17079</v>
      </c>
      <c r="N979" s="1607">
        <v>44592</v>
      </c>
      <c r="O979" s="1606" t="s">
        <v>3680</v>
      </c>
      <c r="P979" s="1605">
        <v>39173</v>
      </c>
      <c r="Q979" s="1645" t="s">
        <v>3634</v>
      </c>
      <c r="R979" s="1591">
        <f t="shared" si="152"/>
        <v>2360</v>
      </c>
      <c r="S979" s="1591">
        <f>2300+60</f>
        <v>2360</v>
      </c>
      <c r="T979" s="1591">
        <v>0</v>
      </c>
      <c r="U979" s="1591">
        <v>0</v>
      </c>
      <c r="V979" s="1591">
        <v>0</v>
      </c>
      <c r="W979" s="1591">
        <v>0</v>
      </c>
      <c r="X979" s="1591">
        <v>0</v>
      </c>
      <c r="Y979" s="1591">
        <v>0</v>
      </c>
      <c r="Z979" s="1602" t="s">
        <v>3681</v>
      </c>
      <c r="AA979" s="1606">
        <v>2</v>
      </c>
      <c r="AB979" s="1597"/>
      <c r="AC979" s="1597"/>
      <c r="AD979" s="1597"/>
      <c r="AE979" s="1597"/>
      <c r="AF979" s="1598"/>
      <c r="AG979" s="1576" t="str">
        <f t="shared" si="154"/>
        <v/>
      </c>
    </row>
    <row r="980" spans="2:33" s="1599" customFormat="1" ht="35.5" customHeight="1">
      <c r="B980" s="1587"/>
      <c r="C980" s="1588" t="s">
        <v>3682</v>
      </c>
      <c r="D980" s="1588" t="s">
        <v>3683</v>
      </c>
      <c r="E980" s="1600">
        <v>16</v>
      </c>
      <c r="F980" s="1591">
        <v>4980</v>
      </c>
      <c r="G980" s="1591">
        <f t="shared" si="151"/>
        <v>4980</v>
      </c>
      <c r="H980" s="1591">
        <v>3080</v>
      </c>
      <c r="I980" s="1591"/>
      <c r="J980" s="1591">
        <v>1900</v>
      </c>
      <c r="K980" s="1591"/>
      <c r="L980" s="1602"/>
      <c r="M980" s="1607">
        <v>17079</v>
      </c>
      <c r="N980" s="1607">
        <v>42453</v>
      </c>
      <c r="O980" s="1606" t="s">
        <v>3624</v>
      </c>
      <c r="P980" s="1869">
        <v>39173</v>
      </c>
      <c r="Q980" s="1645" t="s">
        <v>3634</v>
      </c>
      <c r="R980" s="1591">
        <f t="shared" si="152"/>
        <v>4670</v>
      </c>
      <c r="S980" s="1591">
        <v>2770</v>
      </c>
      <c r="T980" s="1591"/>
      <c r="U980" s="1591">
        <v>1900</v>
      </c>
      <c r="V980" s="1591">
        <f t="shared" si="153"/>
        <v>50</v>
      </c>
      <c r="W980" s="1591">
        <v>50</v>
      </c>
      <c r="X980" s="1591">
        <v>0</v>
      </c>
      <c r="Y980" s="1591">
        <v>0</v>
      </c>
      <c r="Z980" s="1602" t="s">
        <v>1757</v>
      </c>
      <c r="AA980" s="1606">
        <v>2</v>
      </c>
      <c r="AB980" s="1597"/>
      <c r="AC980" s="1597"/>
      <c r="AD980" s="1597"/>
      <c r="AE980" s="1597"/>
      <c r="AF980" s="1598"/>
      <c r="AG980" s="1576" t="str">
        <f t="shared" si="154"/>
        <v/>
      </c>
    </row>
    <row r="981" spans="2:33" s="1599" customFormat="1" ht="35.5" customHeight="1">
      <c r="B981" s="1587"/>
      <c r="C981" s="1588" t="s">
        <v>3684</v>
      </c>
      <c r="D981" s="1588" t="s">
        <v>3087</v>
      </c>
      <c r="E981" s="1600">
        <v>16</v>
      </c>
      <c r="F981" s="1591">
        <v>3330</v>
      </c>
      <c r="G981" s="1591">
        <f t="shared" si="151"/>
        <v>3330</v>
      </c>
      <c r="H981" s="1591">
        <v>2480</v>
      </c>
      <c r="I981" s="1591">
        <v>730</v>
      </c>
      <c r="J981" s="1591">
        <v>120</v>
      </c>
      <c r="K981" s="1591"/>
      <c r="L981" s="1602"/>
      <c r="M981" s="1607">
        <v>24399</v>
      </c>
      <c r="N981" s="1607">
        <v>44278</v>
      </c>
      <c r="O981" s="1606" t="s">
        <v>3685</v>
      </c>
      <c r="P981" s="1869">
        <v>39173</v>
      </c>
      <c r="Q981" s="1645" t="s">
        <v>3634</v>
      </c>
      <c r="R981" s="1591">
        <f t="shared" si="152"/>
        <v>680</v>
      </c>
      <c r="S981" s="1591">
        <v>600</v>
      </c>
      <c r="T981" s="1591">
        <v>50</v>
      </c>
      <c r="U981" s="1591">
        <v>30</v>
      </c>
      <c r="V981" s="1591">
        <f t="shared" si="153"/>
        <v>0</v>
      </c>
      <c r="W981" s="1591">
        <v>0</v>
      </c>
      <c r="X981" s="1591">
        <v>0</v>
      </c>
      <c r="Y981" s="1591">
        <v>0</v>
      </c>
      <c r="Z981" s="1602" t="s">
        <v>1768</v>
      </c>
      <c r="AA981" s="1606">
        <v>2</v>
      </c>
      <c r="AB981" s="1597"/>
      <c r="AC981" s="1597"/>
      <c r="AD981" s="1597"/>
      <c r="AE981" s="1597"/>
      <c r="AF981" s="1598"/>
      <c r="AG981" s="1576" t="str">
        <f t="shared" si="154"/>
        <v/>
      </c>
    </row>
    <row r="982" spans="2:33" s="1599" customFormat="1" ht="35.5" customHeight="1">
      <c r="B982" s="1587"/>
      <c r="C982" s="1588" t="s">
        <v>3686</v>
      </c>
      <c r="D982" s="1588" t="s">
        <v>3687</v>
      </c>
      <c r="E982" s="1600">
        <v>16</v>
      </c>
      <c r="F982" s="1591">
        <v>3270</v>
      </c>
      <c r="G982" s="1591">
        <f t="shared" si="151"/>
        <v>3270</v>
      </c>
      <c r="H982" s="1591">
        <v>2660</v>
      </c>
      <c r="I982" s="1591">
        <v>0</v>
      </c>
      <c r="J982" s="1591">
        <v>610</v>
      </c>
      <c r="K982" s="1591"/>
      <c r="L982" s="1602"/>
      <c r="M982" s="1607">
        <v>24399</v>
      </c>
      <c r="N982" s="1607">
        <v>42685</v>
      </c>
      <c r="O982" s="1606" t="s">
        <v>3630</v>
      </c>
      <c r="P982" s="1646">
        <v>39173</v>
      </c>
      <c r="Q982" s="1645" t="s">
        <v>3634</v>
      </c>
      <c r="R982" s="1591">
        <f t="shared" si="152"/>
        <v>2770</v>
      </c>
      <c r="S982" s="1591">
        <v>2160</v>
      </c>
      <c r="T982" s="1591">
        <v>0</v>
      </c>
      <c r="U982" s="1591">
        <v>610</v>
      </c>
      <c r="V982" s="1591">
        <f t="shared" si="153"/>
        <v>0</v>
      </c>
      <c r="W982" s="1591">
        <v>0</v>
      </c>
      <c r="X982" s="1591">
        <v>0</v>
      </c>
      <c r="Y982" s="1591">
        <v>0</v>
      </c>
      <c r="Z982" s="1602" t="s">
        <v>1757</v>
      </c>
      <c r="AA982" s="1606">
        <v>2</v>
      </c>
      <c r="AB982" s="1597"/>
      <c r="AC982" s="1597"/>
      <c r="AD982" s="1597"/>
      <c r="AE982" s="1597"/>
      <c r="AF982" s="1598"/>
      <c r="AG982" s="1576" t="str">
        <f t="shared" si="154"/>
        <v/>
      </c>
    </row>
    <row r="983" spans="2:33" s="1599" customFormat="1" ht="35.5" customHeight="1">
      <c r="B983" s="1587"/>
      <c r="C983" s="1588" t="s">
        <v>3688</v>
      </c>
      <c r="D983" s="1588" t="s">
        <v>3689</v>
      </c>
      <c r="E983" s="1600">
        <v>16</v>
      </c>
      <c r="F983" s="1591">
        <v>3770</v>
      </c>
      <c r="G983" s="1591">
        <f t="shared" si="151"/>
        <v>3770</v>
      </c>
      <c r="H983" s="1591">
        <v>910</v>
      </c>
      <c r="I983" s="1591">
        <v>190</v>
      </c>
      <c r="J983" s="1591">
        <v>2670</v>
      </c>
      <c r="K983" s="1591"/>
      <c r="L983" s="1602"/>
      <c r="M983" s="1607">
        <v>24399</v>
      </c>
      <c r="N983" s="1607">
        <v>42685</v>
      </c>
      <c r="O983" s="1606" t="s">
        <v>3630</v>
      </c>
      <c r="P983" s="1605">
        <v>39173</v>
      </c>
      <c r="Q983" s="1645" t="s">
        <v>3634</v>
      </c>
      <c r="R983" s="1591">
        <f t="shared" si="152"/>
        <v>3070</v>
      </c>
      <c r="S983" s="1591">
        <v>670</v>
      </c>
      <c r="T983" s="1591">
        <v>0</v>
      </c>
      <c r="U983" s="1591">
        <v>2400</v>
      </c>
      <c r="V983" s="1591">
        <f t="shared" si="153"/>
        <v>0</v>
      </c>
      <c r="W983" s="1591">
        <v>0</v>
      </c>
      <c r="X983" s="1591">
        <v>0</v>
      </c>
      <c r="Y983" s="1591">
        <v>0</v>
      </c>
      <c r="Z983" s="1602" t="s">
        <v>1791</v>
      </c>
      <c r="AA983" s="1606">
        <v>2</v>
      </c>
      <c r="AB983" s="1597"/>
      <c r="AC983" s="1597"/>
      <c r="AD983" s="1597"/>
      <c r="AE983" s="1597"/>
      <c r="AF983" s="1598"/>
      <c r="AG983" s="1576" t="str">
        <f t="shared" si="154"/>
        <v/>
      </c>
    </row>
    <row r="984" spans="2:33" s="1599" customFormat="1" ht="35.5" customHeight="1">
      <c r="B984" s="1587"/>
      <c r="C984" s="1588" t="s">
        <v>3690</v>
      </c>
      <c r="D984" s="1588" t="s">
        <v>3691</v>
      </c>
      <c r="E984" s="1600">
        <v>16</v>
      </c>
      <c r="F984" s="1591">
        <v>2660</v>
      </c>
      <c r="G984" s="1591">
        <f t="shared" si="151"/>
        <v>2660</v>
      </c>
      <c r="H984" s="1591">
        <v>1520</v>
      </c>
      <c r="I984" s="1591">
        <v>0</v>
      </c>
      <c r="J984" s="1591">
        <v>1140</v>
      </c>
      <c r="K984" s="1591"/>
      <c r="L984" s="1602"/>
      <c r="M984" s="1607">
        <v>24399</v>
      </c>
      <c r="N984" s="1607">
        <v>41103</v>
      </c>
      <c r="O984" s="1606" t="s">
        <v>3692</v>
      </c>
      <c r="P984" s="1869">
        <v>39173</v>
      </c>
      <c r="Q984" s="1645" t="s">
        <v>3634</v>
      </c>
      <c r="R984" s="1591">
        <f t="shared" si="152"/>
        <v>1570</v>
      </c>
      <c r="S984" s="1591">
        <v>980</v>
      </c>
      <c r="T984" s="1591">
        <v>0</v>
      </c>
      <c r="U984" s="1591">
        <v>590</v>
      </c>
      <c r="V984" s="1591">
        <f t="shared" si="153"/>
        <v>0</v>
      </c>
      <c r="W984" s="1591">
        <v>0</v>
      </c>
      <c r="X984" s="1591">
        <v>0</v>
      </c>
      <c r="Y984" s="1591">
        <v>0</v>
      </c>
      <c r="Z984" s="1602" t="s">
        <v>1791</v>
      </c>
      <c r="AA984" s="1606">
        <v>2</v>
      </c>
      <c r="AB984" s="1597"/>
      <c r="AC984" s="1597"/>
      <c r="AD984" s="1597"/>
      <c r="AE984" s="1597"/>
      <c r="AF984" s="1598"/>
      <c r="AG984" s="1576" t="str">
        <f t="shared" si="154"/>
        <v/>
      </c>
    </row>
    <row r="985" spans="2:33" s="1599" customFormat="1" ht="35.5" customHeight="1">
      <c r="B985" s="1587"/>
      <c r="C985" s="1588" t="s">
        <v>3693</v>
      </c>
      <c r="D985" s="1588" t="s">
        <v>3694</v>
      </c>
      <c r="E985" s="1600">
        <v>16</v>
      </c>
      <c r="F985" s="1591">
        <v>4630</v>
      </c>
      <c r="G985" s="1591">
        <f t="shared" si="151"/>
        <v>4630</v>
      </c>
      <c r="H985" s="1591">
        <v>1490</v>
      </c>
      <c r="I985" s="1591">
        <v>0</v>
      </c>
      <c r="J985" s="1591">
        <v>3140</v>
      </c>
      <c r="K985" s="1591"/>
      <c r="L985" s="1602"/>
      <c r="M985" s="1607">
        <v>24399</v>
      </c>
      <c r="N985" s="1607">
        <v>40417</v>
      </c>
      <c r="O985" s="1606" t="s">
        <v>3647</v>
      </c>
      <c r="P985" s="1646">
        <v>39173</v>
      </c>
      <c r="Q985" s="1645" t="s">
        <v>3634</v>
      </c>
      <c r="R985" s="1591">
        <f t="shared" si="152"/>
        <v>4630</v>
      </c>
      <c r="S985" s="1591">
        <v>1490</v>
      </c>
      <c r="T985" s="1591">
        <v>0</v>
      </c>
      <c r="U985" s="1591">
        <v>3140</v>
      </c>
      <c r="V985" s="1591">
        <f t="shared" si="153"/>
        <v>0</v>
      </c>
      <c r="W985" s="1591">
        <v>0</v>
      </c>
      <c r="X985" s="1591">
        <v>0</v>
      </c>
      <c r="Y985" s="1591">
        <v>0</v>
      </c>
      <c r="Z985" s="1602" t="s">
        <v>1791</v>
      </c>
      <c r="AA985" s="1606">
        <v>2</v>
      </c>
      <c r="AB985" s="1597"/>
      <c r="AC985" s="1597"/>
      <c r="AD985" s="1597"/>
      <c r="AE985" s="1597"/>
      <c r="AF985" s="1598"/>
      <c r="AG985" s="1576">
        <f t="shared" si="154"/>
        <v>0</v>
      </c>
    </row>
    <row r="986" spans="2:33" s="1599" customFormat="1" ht="35.5" customHeight="1">
      <c r="B986" s="1587"/>
      <c r="C986" s="1588" t="s">
        <v>3695</v>
      </c>
      <c r="D986" s="1588" t="s">
        <v>3696</v>
      </c>
      <c r="E986" s="1600">
        <v>12</v>
      </c>
      <c r="F986" s="1591">
        <v>1940</v>
      </c>
      <c r="G986" s="1591">
        <f t="shared" si="151"/>
        <v>1940</v>
      </c>
      <c r="H986" s="1591">
        <v>1940</v>
      </c>
      <c r="I986" s="1591">
        <v>0</v>
      </c>
      <c r="J986" s="1591">
        <v>0</v>
      </c>
      <c r="K986" s="1591"/>
      <c r="L986" s="1602"/>
      <c r="M986" s="1607">
        <v>17079</v>
      </c>
      <c r="N986" s="1607">
        <v>44592</v>
      </c>
      <c r="O986" s="1645" t="s">
        <v>3697</v>
      </c>
      <c r="P986" s="1605">
        <v>39173</v>
      </c>
      <c r="Q986" s="1645" t="s">
        <v>3607</v>
      </c>
      <c r="R986" s="1591">
        <f t="shared" si="152"/>
        <v>370</v>
      </c>
      <c r="S986" s="1591">
        <v>370</v>
      </c>
      <c r="T986" s="1591">
        <v>0</v>
      </c>
      <c r="U986" s="1591">
        <v>0</v>
      </c>
      <c r="V986" s="1591">
        <f t="shared" si="153"/>
        <v>390</v>
      </c>
      <c r="W986" s="1591">
        <v>390</v>
      </c>
      <c r="X986" s="1591">
        <v>0</v>
      </c>
      <c r="Y986" s="1591">
        <v>0</v>
      </c>
      <c r="Z986" s="1602" t="s">
        <v>3619</v>
      </c>
      <c r="AA986" s="1606">
        <v>2</v>
      </c>
      <c r="AB986" s="1597"/>
      <c r="AC986" s="1597"/>
      <c r="AD986" s="1597"/>
      <c r="AE986" s="1597"/>
      <c r="AF986" s="1598"/>
      <c r="AG986" s="1576" t="str">
        <f t="shared" si="154"/>
        <v/>
      </c>
    </row>
    <row r="987" spans="2:33" s="1599" customFormat="1" ht="35.5" customHeight="1">
      <c r="B987" s="1587"/>
      <c r="C987" s="1588" t="s">
        <v>3698</v>
      </c>
      <c r="D987" s="1588" t="s">
        <v>3699</v>
      </c>
      <c r="E987" s="1600">
        <v>12</v>
      </c>
      <c r="F987" s="1591">
        <v>4010</v>
      </c>
      <c r="G987" s="1591">
        <f t="shared" si="151"/>
        <v>4010</v>
      </c>
      <c r="H987" s="1591">
        <v>2930</v>
      </c>
      <c r="I987" s="1591">
        <v>1080</v>
      </c>
      <c r="J987" s="1591">
        <v>0</v>
      </c>
      <c r="K987" s="1591"/>
      <c r="L987" s="1602"/>
      <c r="M987" s="1607">
        <v>17079</v>
      </c>
      <c r="N987" s="1607">
        <v>42453</v>
      </c>
      <c r="O987" s="1606" t="s">
        <v>3624</v>
      </c>
      <c r="P987" s="1869">
        <v>39173</v>
      </c>
      <c r="Q987" s="1645" t="s">
        <v>3634</v>
      </c>
      <c r="R987" s="1591">
        <f t="shared" si="152"/>
        <v>2850</v>
      </c>
      <c r="S987" s="1591">
        <v>2690</v>
      </c>
      <c r="T987" s="1591">
        <v>160</v>
      </c>
      <c r="U987" s="1591">
        <v>0</v>
      </c>
      <c r="V987" s="1591">
        <f t="shared" si="153"/>
        <v>0</v>
      </c>
      <c r="W987" s="1591">
        <v>0</v>
      </c>
      <c r="X987" s="1591">
        <v>0</v>
      </c>
      <c r="Y987" s="1591">
        <v>0</v>
      </c>
      <c r="Z987" s="1602" t="s">
        <v>1757</v>
      </c>
      <c r="AA987" s="1606">
        <v>2</v>
      </c>
      <c r="AB987" s="1597"/>
      <c r="AC987" s="1597"/>
      <c r="AD987" s="1597"/>
      <c r="AE987" s="1597"/>
      <c r="AF987" s="1598"/>
      <c r="AG987" s="1576" t="str">
        <f t="shared" si="154"/>
        <v/>
      </c>
    </row>
    <row r="988" spans="2:33" s="1599" customFormat="1" ht="35.5" customHeight="1">
      <c r="B988" s="1587"/>
      <c r="C988" s="1588" t="s">
        <v>3700</v>
      </c>
      <c r="D988" s="1588" t="s">
        <v>3701</v>
      </c>
      <c r="E988" s="1600">
        <v>22</v>
      </c>
      <c r="F988" s="1591">
        <v>4450</v>
      </c>
      <c r="G988" s="1591">
        <f t="shared" si="151"/>
        <v>4450</v>
      </c>
      <c r="H988" s="1591">
        <v>3750</v>
      </c>
      <c r="I988" s="1591">
        <v>0</v>
      </c>
      <c r="J988" s="1591">
        <v>700</v>
      </c>
      <c r="K988" s="1591"/>
      <c r="L988" s="1602"/>
      <c r="M988" s="1607">
        <v>27111</v>
      </c>
      <c r="N988" s="1607">
        <v>40417</v>
      </c>
      <c r="O988" s="1606" t="s">
        <v>3647</v>
      </c>
      <c r="P988" s="1605">
        <v>39173</v>
      </c>
      <c r="Q988" s="1645" t="s">
        <v>3634</v>
      </c>
      <c r="R988" s="1591">
        <f t="shared" si="152"/>
        <v>4450</v>
      </c>
      <c r="S988" s="1591">
        <v>3750</v>
      </c>
      <c r="T988" s="1591">
        <v>0</v>
      </c>
      <c r="U988" s="1591">
        <v>700</v>
      </c>
      <c r="V988" s="1591">
        <f t="shared" si="153"/>
        <v>0</v>
      </c>
      <c r="W988" s="1591">
        <v>0</v>
      </c>
      <c r="X988" s="1591">
        <v>0</v>
      </c>
      <c r="Y988" s="1591">
        <v>0</v>
      </c>
      <c r="Z988" s="1602" t="s">
        <v>1757</v>
      </c>
      <c r="AA988" s="1606">
        <v>4</v>
      </c>
      <c r="AB988" s="1597"/>
      <c r="AC988" s="1597"/>
      <c r="AD988" s="1597"/>
      <c r="AE988" s="1597"/>
      <c r="AF988" s="1598"/>
      <c r="AG988" s="1576">
        <f t="shared" si="154"/>
        <v>0</v>
      </c>
    </row>
    <row r="989" spans="2:33" s="1599" customFormat="1" ht="35.5" customHeight="1">
      <c r="B989" s="1587"/>
      <c r="C989" s="1588" t="s">
        <v>3702</v>
      </c>
      <c r="D989" s="1588" t="s">
        <v>3703</v>
      </c>
      <c r="E989" s="1600">
        <v>13</v>
      </c>
      <c r="F989" s="1591">
        <v>1000</v>
      </c>
      <c r="G989" s="1591">
        <f t="shared" si="151"/>
        <v>1000</v>
      </c>
      <c r="H989" s="1591">
        <v>1000</v>
      </c>
      <c r="I989" s="1591">
        <v>0</v>
      </c>
      <c r="J989" s="1591">
        <v>0</v>
      </c>
      <c r="K989" s="1591"/>
      <c r="L989" s="1602"/>
      <c r="M989" s="1607">
        <v>26326</v>
      </c>
      <c r="N989" s="1607">
        <v>29679</v>
      </c>
      <c r="O989" s="1602" t="s">
        <v>3704</v>
      </c>
      <c r="P989" s="1869">
        <v>39173</v>
      </c>
      <c r="Q989" s="1645" t="s">
        <v>3634</v>
      </c>
      <c r="R989" s="1591">
        <f t="shared" si="152"/>
        <v>1000</v>
      </c>
      <c r="S989" s="1591">
        <v>1000</v>
      </c>
      <c r="T989" s="1591">
        <v>0</v>
      </c>
      <c r="U989" s="1591">
        <v>0</v>
      </c>
      <c r="V989" s="1591">
        <f t="shared" si="153"/>
        <v>0</v>
      </c>
      <c r="W989" s="1591">
        <v>0</v>
      </c>
      <c r="X989" s="1591">
        <v>0</v>
      </c>
      <c r="Y989" s="1591">
        <v>0</v>
      </c>
      <c r="Z989" s="1602" t="s">
        <v>1757</v>
      </c>
      <c r="AA989" s="1606" t="s">
        <v>3705</v>
      </c>
      <c r="AB989" s="1597"/>
      <c r="AC989" s="1597"/>
      <c r="AD989" s="1597"/>
      <c r="AE989" s="1597"/>
      <c r="AF989" s="1598"/>
      <c r="AG989" s="1576">
        <f t="shared" si="154"/>
        <v>0</v>
      </c>
    </row>
    <row r="990" spans="2:33" s="1599" customFormat="1" ht="35.5" customHeight="1">
      <c r="B990" s="1587"/>
      <c r="C990" s="1588" t="s">
        <v>3706</v>
      </c>
      <c r="D990" s="1588" t="s">
        <v>3707</v>
      </c>
      <c r="E990" s="1600">
        <v>13</v>
      </c>
      <c r="F990" s="1591">
        <v>750</v>
      </c>
      <c r="G990" s="1591">
        <f t="shared" si="151"/>
        <v>750</v>
      </c>
      <c r="H990" s="1591">
        <v>750</v>
      </c>
      <c r="I990" s="1591">
        <v>0</v>
      </c>
      <c r="J990" s="1591">
        <v>0</v>
      </c>
      <c r="K990" s="1591"/>
      <c r="L990" s="1602"/>
      <c r="M990" s="1607">
        <v>26326</v>
      </c>
      <c r="N990" s="1607">
        <v>40417</v>
      </c>
      <c r="O990" s="1606" t="s">
        <v>3647</v>
      </c>
      <c r="P990" s="1646">
        <v>39173</v>
      </c>
      <c r="Q990" s="1645" t="s">
        <v>3634</v>
      </c>
      <c r="R990" s="1591">
        <f t="shared" si="152"/>
        <v>750</v>
      </c>
      <c r="S990" s="1591">
        <v>750</v>
      </c>
      <c r="T990" s="1591">
        <v>0</v>
      </c>
      <c r="U990" s="1591">
        <v>0</v>
      </c>
      <c r="V990" s="1591">
        <f t="shared" si="153"/>
        <v>0</v>
      </c>
      <c r="W990" s="1591">
        <v>0</v>
      </c>
      <c r="X990" s="1591">
        <v>0</v>
      </c>
      <c r="Y990" s="1591">
        <v>0</v>
      </c>
      <c r="Z990" s="1602" t="s">
        <v>1757</v>
      </c>
      <c r="AA990" s="1606">
        <v>2</v>
      </c>
      <c r="AB990" s="1597"/>
      <c r="AC990" s="1597"/>
      <c r="AD990" s="1597"/>
      <c r="AE990" s="1597"/>
      <c r="AF990" s="1598"/>
      <c r="AG990" s="1576">
        <f t="shared" si="154"/>
        <v>0</v>
      </c>
    </row>
    <row r="991" spans="2:33" s="1599" customFormat="1" ht="35.5" customHeight="1">
      <c r="B991" s="1875"/>
      <c r="C991" s="1588" t="s">
        <v>3708</v>
      </c>
      <c r="D991" s="1588" t="s">
        <v>3709</v>
      </c>
      <c r="E991" s="1600">
        <v>14</v>
      </c>
      <c r="F991" s="1591">
        <v>2040</v>
      </c>
      <c r="G991" s="1591">
        <f t="shared" si="151"/>
        <v>2040</v>
      </c>
      <c r="H991" s="1591">
        <v>1930</v>
      </c>
      <c r="I991" s="1591">
        <v>0</v>
      </c>
      <c r="J991" s="1591">
        <v>110</v>
      </c>
      <c r="K991" s="1591"/>
      <c r="L991" s="1602"/>
      <c r="M991" s="1607">
        <v>26968</v>
      </c>
      <c r="N991" s="1607">
        <v>40417</v>
      </c>
      <c r="O991" s="1606" t="s">
        <v>3647</v>
      </c>
      <c r="P991" s="1605">
        <v>39173</v>
      </c>
      <c r="Q991" s="1645" t="s">
        <v>3634</v>
      </c>
      <c r="R991" s="1591">
        <f t="shared" si="152"/>
        <v>1810</v>
      </c>
      <c r="S991" s="1591">
        <v>1700</v>
      </c>
      <c r="T991" s="1591">
        <v>0</v>
      </c>
      <c r="U991" s="1591">
        <v>110</v>
      </c>
      <c r="V991" s="1591">
        <f t="shared" si="153"/>
        <v>0</v>
      </c>
      <c r="W991" s="1591">
        <v>0</v>
      </c>
      <c r="X991" s="1591">
        <v>0</v>
      </c>
      <c r="Y991" s="1591">
        <v>0</v>
      </c>
      <c r="Z991" s="1602" t="s">
        <v>1757</v>
      </c>
      <c r="AA991" s="1606">
        <v>2</v>
      </c>
      <c r="AB991" s="1597"/>
      <c r="AC991" s="1597"/>
      <c r="AD991" s="1597"/>
      <c r="AE991" s="1597"/>
      <c r="AF991" s="1598"/>
      <c r="AG991" s="1576" t="str">
        <f t="shared" si="154"/>
        <v/>
      </c>
    </row>
    <row r="992" spans="2:33" s="1599" customFormat="1" ht="35.5" customHeight="1">
      <c r="B992" s="1587"/>
      <c r="C992" s="1588" t="s">
        <v>3710</v>
      </c>
      <c r="D992" s="1588" t="s">
        <v>3711</v>
      </c>
      <c r="E992" s="1600">
        <v>14</v>
      </c>
      <c r="F992" s="1591">
        <v>1070</v>
      </c>
      <c r="G992" s="1591">
        <f t="shared" si="151"/>
        <v>1070</v>
      </c>
      <c r="H992" s="1591">
        <v>1070</v>
      </c>
      <c r="I992" s="1591">
        <v>0</v>
      </c>
      <c r="J992" s="1591">
        <v>0</v>
      </c>
      <c r="K992" s="1591"/>
      <c r="L992" s="1602"/>
      <c r="M992" s="1607">
        <v>26968</v>
      </c>
      <c r="N992" s="1607">
        <v>40417</v>
      </c>
      <c r="O992" s="1606" t="s">
        <v>3647</v>
      </c>
      <c r="P992" s="1869">
        <v>39173</v>
      </c>
      <c r="Q992" s="1645" t="s">
        <v>3634</v>
      </c>
      <c r="R992" s="1591">
        <f t="shared" si="152"/>
        <v>1070</v>
      </c>
      <c r="S992" s="1591">
        <v>1070</v>
      </c>
      <c r="T992" s="1591">
        <v>0</v>
      </c>
      <c r="U992" s="1591">
        <v>0</v>
      </c>
      <c r="V992" s="1591">
        <f t="shared" si="153"/>
        <v>0</v>
      </c>
      <c r="W992" s="1591">
        <v>0</v>
      </c>
      <c r="X992" s="1591">
        <v>0</v>
      </c>
      <c r="Y992" s="1591">
        <v>0</v>
      </c>
      <c r="Z992" s="1602" t="s">
        <v>1757</v>
      </c>
      <c r="AA992" s="1606">
        <v>2</v>
      </c>
      <c r="AB992" s="1597"/>
      <c r="AC992" s="1597"/>
      <c r="AD992" s="1597"/>
      <c r="AE992" s="1597"/>
      <c r="AF992" s="1598"/>
      <c r="AG992" s="1576">
        <f t="shared" si="154"/>
        <v>0</v>
      </c>
    </row>
    <row r="993" spans="2:33" s="1599" customFormat="1" ht="35.5" customHeight="1">
      <c r="B993" s="1868"/>
      <c r="C993" s="1588" t="s">
        <v>3712</v>
      </c>
      <c r="D993" s="1588" t="s">
        <v>3713</v>
      </c>
      <c r="E993" s="1600">
        <v>14</v>
      </c>
      <c r="F993" s="1591">
        <v>740</v>
      </c>
      <c r="G993" s="1591">
        <f t="shared" si="151"/>
        <v>740</v>
      </c>
      <c r="H993" s="1591">
        <v>740</v>
      </c>
      <c r="I993" s="1591">
        <v>0</v>
      </c>
      <c r="J993" s="1591">
        <v>0</v>
      </c>
      <c r="K993" s="1591"/>
      <c r="L993" s="1602"/>
      <c r="M993" s="1607">
        <v>27360</v>
      </c>
      <c r="N993" s="1607">
        <v>40417</v>
      </c>
      <c r="O993" s="1606" t="s">
        <v>3647</v>
      </c>
      <c r="P993" s="1646">
        <v>39173</v>
      </c>
      <c r="Q993" s="1645" t="s">
        <v>3634</v>
      </c>
      <c r="R993" s="1591">
        <f t="shared" si="152"/>
        <v>740</v>
      </c>
      <c r="S993" s="1591">
        <v>740</v>
      </c>
      <c r="T993" s="1591">
        <v>0</v>
      </c>
      <c r="U993" s="1591">
        <v>0</v>
      </c>
      <c r="V993" s="1591">
        <f t="shared" si="153"/>
        <v>0</v>
      </c>
      <c r="W993" s="1591">
        <v>0</v>
      </c>
      <c r="X993" s="1591">
        <v>0</v>
      </c>
      <c r="Y993" s="1591">
        <v>0</v>
      </c>
      <c r="Z993" s="1602" t="s">
        <v>1757</v>
      </c>
      <c r="AA993" s="1606">
        <v>2</v>
      </c>
      <c r="AB993" s="1597"/>
      <c r="AC993" s="1597"/>
      <c r="AD993" s="1597"/>
      <c r="AE993" s="1597"/>
      <c r="AF993" s="1598"/>
      <c r="AG993" s="1576">
        <f t="shared" si="154"/>
        <v>0</v>
      </c>
    </row>
    <row r="994" spans="2:33" s="1599" customFormat="1" ht="35.5" customHeight="1">
      <c r="B994" s="1872"/>
      <c r="C994" s="1588" t="s">
        <v>3714</v>
      </c>
      <c r="D994" s="1588" t="s">
        <v>3715</v>
      </c>
      <c r="E994" s="1600">
        <v>22</v>
      </c>
      <c r="F994" s="1591">
        <v>6330</v>
      </c>
      <c r="G994" s="1591">
        <f t="shared" si="151"/>
        <v>6330</v>
      </c>
      <c r="H994" s="1591">
        <v>0</v>
      </c>
      <c r="I994" s="1591">
        <v>0</v>
      </c>
      <c r="J994" s="1591">
        <f>3590+2740</f>
        <v>6330</v>
      </c>
      <c r="K994" s="1591"/>
      <c r="L994" s="1602"/>
      <c r="M994" s="1607">
        <v>27464</v>
      </c>
      <c r="N994" s="1607">
        <v>40417</v>
      </c>
      <c r="O994" s="1645" t="s">
        <v>3606</v>
      </c>
      <c r="P994" s="1605">
        <v>39173</v>
      </c>
      <c r="Q994" s="1645" t="s">
        <v>3607</v>
      </c>
      <c r="R994" s="1591">
        <f t="shared" si="152"/>
        <v>6260</v>
      </c>
      <c r="S994" s="1591">
        <v>0</v>
      </c>
      <c r="T994" s="1591">
        <v>0</v>
      </c>
      <c r="U994" s="1591">
        <v>6260</v>
      </c>
      <c r="V994" s="1591">
        <f t="shared" si="153"/>
        <v>70</v>
      </c>
      <c r="W994" s="1591">
        <v>0</v>
      </c>
      <c r="X994" s="1591">
        <v>0</v>
      </c>
      <c r="Y994" s="1591">
        <v>70</v>
      </c>
      <c r="Z994" s="1602" t="s">
        <v>1761</v>
      </c>
      <c r="AA994" s="1606">
        <v>4</v>
      </c>
      <c r="AB994" s="1597"/>
      <c r="AC994" s="1597"/>
      <c r="AD994" s="1597"/>
      <c r="AE994" s="1597"/>
      <c r="AF994" s="1598"/>
      <c r="AG994" s="1576" t="str">
        <f t="shared" si="154"/>
        <v/>
      </c>
    </row>
    <row r="995" spans="2:33" s="1599" customFormat="1" ht="35.5" customHeight="1">
      <c r="B995" s="1873"/>
      <c r="C995" s="1596" t="s">
        <v>3716</v>
      </c>
      <c r="D995" s="1588" t="s">
        <v>3717</v>
      </c>
      <c r="E995" s="1600">
        <v>28</v>
      </c>
      <c r="F995" s="1591">
        <v>2270</v>
      </c>
      <c r="G995" s="1591">
        <f t="shared" si="151"/>
        <v>2270</v>
      </c>
      <c r="H995" s="1591">
        <v>2270</v>
      </c>
      <c r="I995" s="1591">
        <v>0</v>
      </c>
      <c r="J995" s="1591">
        <v>0</v>
      </c>
      <c r="K995" s="1591"/>
      <c r="L995" s="1602"/>
      <c r="M995" s="1607">
        <v>28245</v>
      </c>
      <c r="N995" s="1607">
        <v>40417</v>
      </c>
      <c r="O995" s="1606" t="s">
        <v>3647</v>
      </c>
      <c r="P995" s="1869">
        <v>39173</v>
      </c>
      <c r="Q995" s="1645" t="s">
        <v>3634</v>
      </c>
      <c r="R995" s="1591">
        <f t="shared" si="152"/>
        <v>2270</v>
      </c>
      <c r="S995" s="1591">
        <v>2270</v>
      </c>
      <c r="T995" s="1591">
        <v>0</v>
      </c>
      <c r="U995" s="1591">
        <v>0</v>
      </c>
      <c r="V995" s="1591">
        <f t="shared" si="153"/>
        <v>0</v>
      </c>
      <c r="W995" s="1591">
        <v>0</v>
      </c>
      <c r="X995" s="1591">
        <v>0</v>
      </c>
      <c r="Y995" s="1591">
        <v>0</v>
      </c>
      <c r="Z995" s="1602" t="s">
        <v>1757</v>
      </c>
      <c r="AA995" s="1606">
        <v>4</v>
      </c>
      <c r="AB995" s="1597"/>
      <c r="AC995" s="1597"/>
      <c r="AD995" s="1597"/>
      <c r="AE995" s="1597"/>
      <c r="AF995" s="1598"/>
      <c r="AG995" s="1576">
        <f t="shared" si="154"/>
        <v>0</v>
      </c>
    </row>
    <row r="996" spans="2:33" s="1599" customFormat="1" ht="35.5" customHeight="1">
      <c r="B996" s="1587"/>
      <c r="C996" s="1588" t="s">
        <v>3718</v>
      </c>
      <c r="D996" s="1588" t="s">
        <v>3719</v>
      </c>
      <c r="E996" s="1600">
        <v>25</v>
      </c>
      <c r="F996" s="1591">
        <v>1040</v>
      </c>
      <c r="G996" s="1591">
        <f t="shared" si="151"/>
        <v>1040</v>
      </c>
      <c r="H996" s="1591">
        <v>1040</v>
      </c>
      <c r="I996" s="1591">
        <v>0</v>
      </c>
      <c r="J996" s="1591">
        <v>0</v>
      </c>
      <c r="K996" s="1591"/>
      <c r="L996" s="1602"/>
      <c r="M996" s="1607">
        <v>28245</v>
      </c>
      <c r="N996" s="1607">
        <v>40417</v>
      </c>
      <c r="O996" s="1606" t="s">
        <v>3647</v>
      </c>
      <c r="P996" s="1646">
        <v>39173</v>
      </c>
      <c r="Q996" s="1645" t="s">
        <v>3634</v>
      </c>
      <c r="R996" s="1591">
        <f t="shared" si="152"/>
        <v>1040</v>
      </c>
      <c r="S996" s="1591">
        <v>1040</v>
      </c>
      <c r="T996" s="1591">
        <v>0</v>
      </c>
      <c r="U996" s="1591">
        <v>0</v>
      </c>
      <c r="V996" s="1591">
        <f t="shared" si="153"/>
        <v>0</v>
      </c>
      <c r="W996" s="1591">
        <v>0</v>
      </c>
      <c r="X996" s="1591">
        <v>0</v>
      </c>
      <c r="Y996" s="1591">
        <v>0</v>
      </c>
      <c r="Z996" s="1602" t="s">
        <v>1757</v>
      </c>
      <c r="AA996" s="1606">
        <v>4</v>
      </c>
      <c r="AB996" s="1597"/>
      <c r="AC996" s="1597"/>
      <c r="AD996" s="1597"/>
      <c r="AE996" s="1597"/>
      <c r="AF996" s="1598"/>
      <c r="AG996" s="1576">
        <f t="shared" si="154"/>
        <v>0</v>
      </c>
    </row>
    <row r="997" spans="2:33" s="1599" customFormat="1" ht="35.5" customHeight="1">
      <c r="B997" s="1587"/>
      <c r="C997" s="1588" t="s">
        <v>3720</v>
      </c>
      <c r="D997" s="1588" t="s">
        <v>3721</v>
      </c>
      <c r="E997" s="1600">
        <v>16</v>
      </c>
      <c r="F997" s="1591">
        <v>1590</v>
      </c>
      <c r="G997" s="1591">
        <f t="shared" si="151"/>
        <v>1590</v>
      </c>
      <c r="H997" s="1591">
        <v>1590</v>
      </c>
      <c r="I997" s="1591">
        <v>0</v>
      </c>
      <c r="J997" s="1591">
        <v>0</v>
      </c>
      <c r="K997" s="1591"/>
      <c r="L997" s="1602"/>
      <c r="M997" s="1607">
        <v>28245</v>
      </c>
      <c r="N997" s="1607">
        <v>40417</v>
      </c>
      <c r="O997" s="1606" t="s">
        <v>3647</v>
      </c>
      <c r="P997" s="1605">
        <v>39173</v>
      </c>
      <c r="Q997" s="1645" t="s">
        <v>3634</v>
      </c>
      <c r="R997" s="1591">
        <f t="shared" si="152"/>
        <v>1590</v>
      </c>
      <c r="S997" s="1591">
        <v>1590</v>
      </c>
      <c r="T997" s="1591">
        <v>0</v>
      </c>
      <c r="U997" s="1591">
        <v>0</v>
      </c>
      <c r="V997" s="1591">
        <f t="shared" si="153"/>
        <v>0</v>
      </c>
      <c r="W997" s="1591">
        <v>0</v>
      </c>
      <c r="X997" s="1591">
        <v>0</v>
      </c>
      <c r="Y997" s="1591">
        <v>0</v>
      </c>
      <c r="Z997" s="1602" t="s">
        <v>1757</v>
      </c>
      <c r="AA997" s="1606">
        <v>2</v>
      </c>
      <c r="AB997" s="1597"/>
      <c r="AC997" s="1597"/>
      <c r="AD997" s="1597"/>
      <c r="AE997" s="1597"/>
      <c r="AF997" s="1598"/>
      <c r="AG997" s="1576">
        <f t="shared" si="154"/>
        <v>0</v>
      </c>
    </row>
    <row r="998" spans="2:33" s="1599" customFormat="1" ht="35.5" customHeight="1">
      <c r="B998" s="1587"/>
      <c r="C998" s="1588" t="s">
        <v>3722</v>
      </c>
      <c r="D998" s="1588" t="s">
        <v>3723</v>
      </c>
      <c r="E998" s="1600">
        <v>18</v>
      </c>
      <c r="F998" s="1591">
        <v>3500</v>
      </c>
      <c r="G998" s="1591">
        <f t="shared" si="151"/>
        <v>3500</v>
      </c>
      <c r="H998" s="1591">
        <v>3500</v>
      </c>
      <c r="I998" s="1591">
        <v>0</v>
      </c>
      <c r="J998" s="1591">
        <v>0</v>
      </c>
      <c r="K998" s="1591"/>
      <c r="L998" s="1602"/>
      <c r="M998" s="1607">
        <v>28245</v>
      </c>
      <c r="N998" s="1607">
        <v>40417</v>
      </c>
      <c r="O998" s="1606" t="s">
        <v>3647</v>
      </c>
      <c r="P998" s="1869">
        <v>39173</v>
      </c>
      <c r="Q998" s="1645" t="s">
        <v>3634</v>
      </c>
      <c r="R998" s="1591">
        <f t="shared" si="152"/>
        <v>3500</v>
      </c>
      <c r="S998" s="1591">
        <v>3500</v>
      </c>
      <c r="T998" s="1591">
        <v>0</v>
      </c>
      <c r="U998" s="1591">
        <v>0</v>
      </c>
      <c r="V998" s="1591">
        <f t="shared" si="153"/>
        <v>0</v>
      </c>
      <c r="W998" s="1591">
        <v>0</v>
      </c>
      <c r="X998" s="1591">
        <v>0</v>
      </c>
      <c r="Y998" s="1591">
        <v>0</v>
      </c>
      <c r="Z998" s="1602" t="s">
        <v>1757</v>
      </c>
      <c r="AA998" s="1606">
        <v>2</v>
      </c>
      <c r="AB998" s="1597"/>
      <c r="AC998" s="1597"/>
      <c r="AD998" s="1597"/>
      <c r="AE998" s="1597"/>
      <c r="AF998" s="1598"/>
      <c r="AG998" s="1576">
        <f t="shared" si="154"/>
        <v>0</v>
      </c>
    </row>
    <row r="999" spans="2:33" s="1599" customFormat="1" ht="35.5" customHeight="1">
      <c r="B999" s="1587"/>
      <c r="C999" s="1588" t="s">
        <v>3724</v>
      </c>
      <c r="D999" s="1588" t="s">
        <v>3725</v>
      </c>
      <c r="E999" s="1600">
        <v>16</v>
      </c>
      <c r="F999" s="1591">
        <v>2790</v>
      </c>
      <c r="G999" s="1591">
        <f t="shared" si="151"/>
        <v>2790</v>
      </c>
      <c r="H999" s="1591">
        <v>2790</v>
      </c>
      <c r="I999" s="1591">
        <v>0</v>
      </c>
      <c r="J999" s="1591">
        <v>0</v>
      </c>
      <c r="K999" s="1591"/>
      <c r="L999" s="1602"/>
      <c r="M999" s="1607">
        <v>28245</v>
      </c>
      <c r="N999" s="1607">
        <v>40417</v>
      </c>
      <c r="O999" s="1606" t="s">
        <v>3647</v>
      </c>
      <c r="P999" s="1646">
        <v>39173</v>
      </c>
      <c r="Q999" s="1645" t="s">
        <v>3634</v>
      </c>
      <c r="R999" s="1591">
        <f t="shared" si="152"/>
        <v>2790</v>
      </c>
      <c r="S999" s="1591">
        <v>2790</v>
      </c>
      <c r="T999" s="1591">
        <v>0</v>
      </c>
      <c r="U999" s="1591">
        <v>0</v>
      </c>
      <c r="V999" s="1591">
        <f t="shared" si="153"/>
        <v>0</v>
      </c>
      <c r="W999" s="1591">
        <v>0</v>
      </c>
      <c r="X999" s="1591">
        <v>0</v>
      </c>
      <c r="Y999" s="1591">
        <v>0</v>
      </c>
      <c r="Z999" s="1602" t="s">
        <v>1757</v>
      </c>
      <c r="AA999" s="1606">
        <v>2</v>
      </c>
      <c r="AB999" s="1597"/>
      <c r="AC999" s="1597"/>
      <c r="AD999" s="1597"/>
      <c r="AE999" s="1597"/>
      <c r="AF999" s="1598"/>
      <c r="AG999" s="1576">
        <f t="shared" si="154"/>
        <v>0</v>
      </c>
    </row>
    <row r="1000" spans="2:33" s="1599" customFormat="1" ht="35.5" customHeight="1">
      <c r="B1000" s="1587"/>
      <c r="C1000" s="1588" t="s">
        <v>3726</v>
      </c>
      <c r="D1000" s="1588" t="s">
        <v>3727</v>
      </c>
      <c r="E1000" s="1600">
        <v>12</v>
      </c>
      <c r="F1000" s="1591">
        <v>1530</v>
      </c>
      <c r="G1000" s="1591">
        <f t="shared" si="151"/>
        <v>1530</v>
      </c>
      <c r="H1000" s="1591">
        <v>1530</v>
      </c>
      <c r="I1000" s="1591">
        <v>0</v>
      </c>
      <c r="J1000" s="1591">
        <v>0</v>
      </c>
      <c r="K1000" s="1591"/>
      <c r="L1000" s="1602"/>
      <c r="M1000" s="1607">
        <v>28245</v>
      </c>
      <c r="N1000" s="1607">
        <v>40417</v>
      </c>
      <c r="O1000" s="1606" t="s">
        <v>3647</v>
      </c>
      <c r="P1000" s="1605">
        <v>39173</v>
      </c>
      <c r="Q1000" s="1645" t="s">
        <v>3634</v>
      </c>
      <c r="R1000" s="1591">
        <f t="shared" si="152"/>
        <v>1530</v>
      </c>
      <c r="S1000" s="1591">
        <v>1530</v>
      </c>
      <c r="T1000" s="1591">
        <v>0</v>
      </c>
      <c r="U1000" s="1591">
        <v>0</v>
      </c>
      <c r="V1000" s="1591">
        <f t="shared" si="153"/>
        <v>0</v>
      </c>
      <c r="W1000" s="1591">
        <v>0</v>
      </c>
      <c r="X1000" s="1591">
        <v>0</v>
      </c>
      <c r="Y1000" s="1591">
        <v>0</v>
      </c>
      <c r="Z1000" s="1602" t="s">
        <v>1757</v>
      </c>
      <c r="AA1000" s="1606">
        <v>2</v>
      </c>
      <c r="AB1000" s="1597"/>
      <c r="AC1000" s="1597"/>
      <c r="AD1000" s="1597"/>
      <c r="AE1000" s="1597"/>
      <c r="AF1000" s="1598"/>
      <c r="AG1000" s="1576">
        <f t="shared" si="154"/>
        <v>0</v>
      </c>
    </row>
    <row r="1001" spans="2:33" s="1599" customFormat="1" ht="35.5" customHeight="1">
      <c r="B1001" s="1587"/>
      <c r="C1001" s="1588" t="s">
        <v>3728</v>
      </c>
      <c r="D1001" s="1588" t="s">
        <v>3729</v>
      </c>
      <c r="E1001" s="1600">
        <v>12</v>
      </c>
      <c r="F1001" s="1591">
        <v>2120</v>
      </c>
      <c r="G1001" s="1591">
        <f t="shared" si="151"/>
        <v>2120</v>
      </c>
      <c r="H1001" s="1591">
        <v>2120</v>
      </c>
      <c r="I1001" s="1591">
        <v>0</v>
      </c>
      <c r="J1001" s="1591">
        <v>0</v>
      </c>
      <c r="K1001" s="1591"/>
      <c r="L1001" s="1602"/>
      <c r="M1001" s="1607">
        <v>28245</v>
      </c>
      <c r="N1001" s="1607">
        <v>40417</v>
      </c>
      <c r="O1001" s="1606" t="s">
        <v>3647</v>
      </c>
      <c r="P1001" s="1869">
        <v>39173</v>
      </c>
      <c r="Q1001" s="1645" t="s">
        <v>3634</v>
      </c>
      <c r="R1001" s="1591">
        <f t="shared" si="152"/>
        <v>2120</v>
      </c>
      <c r="S1001" s="1591">
        <v>2120</v>
      </c>
      <c r="T1001" s="1591">
        <v>0</v>
      </c>
      <c r="U1001" s="1591">
        <v>0</v>
      </c>
      <c r="V1001" s="1591">
        <f t="shared" si="153"/>
        <v>0</v>
      </c>
      <c r="W1001" s="1591">
        <v>0</v>
      </c>
      <c r="X1001" s="1591">
        <v>0</v>
      </c>
      <c r="Y1001" s="1591">
        <v>0</v>
      </c>
      <c r="Z1001" s="1602" t="s">
        <v>1757</v>
      </c>
      <c r="AA1001" s="1606">
        <v>2</v>
      </c>
      <c r="AB1001" s="1597"/>
      <c r="AC1001" s="1597"/>
      <c r="AD1001" s="1597"/>
      <c r="AE1001" s="1597"/>
      <c r="AF1001" s="1598"/>
      <c r="AG1001" s="1576">
        <f t="shared" si="154"/>
        <v>0</v>
      </c>
    </row>
    <row r="1002" spans="2:33" s="1599" customFormat="1" ht="35.5" customHeight="1">
      <c r="B1002" s="1587"/>
      <c r="C1002" s="1588" t="s">
        <v>3730</v>
      </c>
      <c r="D1002" s="1588" t="s">
        <v>3731</v>
      </c>
      <c r="E1002" s="1600">
        <v>12</v>
      </c>
      <c r="F1002" s="1591">
        <v>1220</v>
      </c>
      <c r="G1002" s="1591">
        <f t="shared" si="151"/>
        <v>1220</v>
      </c>
      <c r="H1002" s="1591">
        <v>1220</v>
      </c>
      <c r="I1002" s="1591">
        <v>0</v>
      </c>
      <c r="J1002" s="1591">
        <v>0</v>
      </c>
      <c r="K1002" s="1591"/>
      <c r="L1002" s="1602"/>
      <c r="M1002" s="1607">
        <v>28245</v>
      </c>
      <c r="N1002" s="1607">
        <v>40417</v>
      </c>
      <c r="O1002" s="1606" t="s">
        <v>3647</v>
      </c>
      <c r="P1002" s="1646">
        <v>39173</v>
      </c>
      <c r="Q1002" s="1645" t="s">
        <v>3634</v>
      </c>
      <c r="R1002" s="1591">
        <f t="shared" si="152"/>
        <v>1220</v>
      </c>
      <c r="S1002" s="1591">
        <v>1220</v>
      </c>
      <c r="T1002" s="1591">
        <v>0</v>
      </c>
      <c r="U1002" s="1591">
        <v>0</v>
      </c>
      <c r="V1002" s="1591">
        <f t="shared" si="153"/>
        <v>0</v>
      </c>
      <c r="W1002" s="1591">
        <v>0</v>
      </c>
      <c r="X1002" s="1591">
        <v>0</v>
      </c>
      <c r="Y1002" s="1591">
        <v>0</v>
      </c>
      <c r="Z1002" s="1602" t="s">
        <v>1757</v>
      </c>
      <c r="AA1002" s="1606">
        <v>2</v>
      </c>
      <c r="AB1002" s="1597"/>
      <c r="AC1002" s="1597"/>
      <c r="AD1002" s="1597"/>
      <c r="AE1002" s="1597"/>
      <c r="AF1002" s="1598"/>
      <c r="AG1002" s="1576">
        <f t="shared" si="154"/>
        <v>0</v>
      </c>
    </row>
    <row r="1003" spans="2:33" s="1599" customFormat="1" ht="35.5" customHeight="1">
      <c r="B1003" s="1816"/>
      <c r="C1003" s="1588" t="s">
        <v>3732</v>
      </c>
      <c r="D1003" s="1588" t="s">
        <v>3733</v>
      </c>
      <c r="E1003" s="1600">
        <v>12</v>
      </c>
      <c r="F1003" s="1591">
        <v>1210</v>
      </c>
      <c r="G1003" s="1591">
        <f t="shared" si="151"/>
        <v>1210</v>
      </c>
      <c r="H1003" s="1591">
        <v>1210</v>
      </c>
      <c r="I1003" s="1591">
        <v>0</v>
      </c>
      <c r="J1003" s="1591">
        <v>0</v>
      </c>
      <c r="K1003" s="1591"/>
      <c r="L1003" s="1602"/>
      <c r="M1003" s="1607">
        <v>28245</v>
      </c>
      <c r="N1003" s="1607">
        <v>40417</v>
      </c>
      <c r="O1003" s="1606" t="s">
        <v>3647</v>
      </c>
      <c r="P1003" s="1605">
        <v>39173</v>
      </c>
      <c r="Q1003" s="1645" t="s">
        <v>3634</v>
      </c>
      <c r="R1003" s="1591">
        <f t="shared" si="152"/>
        <v>1210</v>
      </c>
      <c r="S1003" s="1591">
        <v>1210</v>
      </c>
      <c r="T1003" s="1591">
        <v>0</v>
      </c>
      <c r="U1003" s="1591">
        <v>0</v>
      </c>
      <c r="V1003" s="1591">
        <f t="shared" si="153"/>
        <v>0</v>
      </c>
      <c r="W1003" s="1591">
        <v>0</v>
      </c>
      <c r="X1003" s="1591">
        <v>0</v>
      </c>
      <c r="Y1003" s="1591">
        <v>0</v>
      </c>
      <c r="Z1003" s="1602" t="s">
        <v>1757</v>
      </c>
      <c r="AA1003" s="1606">
        <v>2</v>
      </c>
      <c r="AB1003" s="1597"/>
      <c r="AC1003" s="1597"/>
      <c r="AD1003" s="1597"/>
      <c r="AE1003" s="1597"/>
      <c r="AF1003" s="1598"/>
      <c r="AG1003" s="1576">
        <f t="shared" si="154"/>
        <v>0</v>
      </c>
    </row>
    <row r="1004" spans="2:33" s="1599" customFormat="1" ht="35.5" customHeight="1">
      <c r="B1004" s="1874" t="s">
        <v>331</v>
      </c>
      <c r="C1004" s="1588" t="s">
        <v>3734</v>
      </c>
      <c r="D1004" s="1588" t="s">
        <v>3735</v>
      </c>
      <c r="E1004" s="1600">
        <v>12</v>
      </c>
      <c r="F1004" s="1591">
        <v>250</v>
      </c>
      <c r="G1004" s="1591">
        <f t="shared" si="151"/>
        <v>250</v>
      </c>
      <c r="H1004" s="1591">
        <v>250</v>
      </c>
      <c r="I1004" s="1591">
        <v>0</v>
      </c>
      <c r="J1004" s="1591">
        <v>0</v>
      </c>
      <c r="K1004" s="1591">
        <v>4520</v>
      </c>
      <c r="L1004" s="1602" t="s">
        <v>3736</v>
      </c>
      <c r="M1004" s="1607">
        <v>29314</v>
      </c>
      <c r="N1004" s="1607">
        <v>37425</v>
      </c>
      <c r="O1004" s="1602" t="s">
        <v>3737</v>
      </c>
      <c r="P1004" s="1869">
        <v>39173</v>
      </c>
      <c r="Q1004" s="1645" t="s">
        <v>3634</v>
      </c>
      <c r="R1004" s="1591">
        <f t="shared" si="152"/>
        <v>250</v>
      </c>
      <c r="S1004" s="1591">
        <v>250</v>
      </c>
      <c r="T1004" s="1591">
        <v>0</v>
      </c>
      <c r="U1004" s="1591">
        <v>0</v>
      </c>
      <c r="V1004" s="1591">
        <f t="shared" si="153"/>
        <v>0</v>
      </c>
      <c r="W1004" s="1591">
        <v>0</v>
      </c>
      <c r="X1004" s="1591">
        <v>0</v>
      </c>
      <c r="Y1004" s="1591">
        <v>0</v>
      </c>
      <c r="Z1004" s="1602" t="s">
        <v>1757</v>
      </c>
      <c r="AA1004" s="1606">
        <v>2</v>
      </c>
      <c r="AB1004" s="1597"/>
      <c r="AC1004" s="1597"/>
      <c r="AD1004" s="1597"/>
      <c r="AE1004" s="1597"/>
      <c r="AF1004" s="1598"/>
      <c r="AG1004" s="1576">
        <f t="shared" si="154"/>
        <v>0</v>
      </c>
    </row>
    <row r="1005" spans="2:33" s="1599" customFormat="1" ht="35.5" customHeight="1">
      <c r="B1005" s="1875"/>
      <c r="C1005" s="1588" t="s">
        <v>3738</v>
      </c>
      <c r="D1005" s="1588" t="s">
        <v>3739</v>
      </c>
      <c r="E1005" s="1600">
        <v>16</v>
      </c>
      <c r="F1005" s="1591">
        <v>570</v>
      </c>
      <c r="G1005" s="1591">
        <f>SUM(H1005:J1005)</f>
        <v>570</v>
      </c>
      <c r="H1005" s="1591">
        <v>570</v>
      </c>
      <c r="I1005" s="1591">
        <v>0</v>
      </c>
      <c r="J1005" s="1591">
        <v>0</v>
      </c>
      <c r="K1005" s="1877"/>
      <c r="L1005" s="1878"/>
      <c r="M1005" s="1607">
        <v>30386</v>
      </c>
      <c r="N1005" s="1607">
        <v>42453</v>
      </c>
      <c r="O1005" s="1606" t="s">
        <v>3624</v>
      </c>
      <c r="P1005" s="1646">
        <v>39173</v>
      </c>
      <c r="Q1005" s="1645" t="s">
        <v>3634</v>
      </c>
      <c r="R1005" s="1591">
        <f t="shared" si="152"/>
        <v>570</v>
      </c>
      <c r="S1005" s="1591">
        <v>570</v>
      </c>
      <c r="T1005" s="1591">
        <v>0</v>
      </c>
      <c r="U1005" s="1591">
        <v>0</v>
      </c>
      <c r="V1005" s="1591">
        <f t="shared" si="153"/>
        <v>0</v>
      </c>
      <c r="W1005" s="1591">
        <v>0</v>
      </c>
      <c r="X1005" s="1591">
        <v>0</v>
      </c>
      <c r="Y1005" s="1591">
        <v>0</v>
      </c>
      <c r="Z1005" s="1602" t="s">
        <v>1757</v>
      </c>
      <c r="AA1005" s="1606">
        <v>2</v>
      </c>
      <c r="AB1005" s="1597"/>
      <c r="AC1005" s="1597"/>
      <c r="AD1005" s="1597"/>
      <c r="AE1005" s="1597"/>
      <c r="AF1005" s="1598"/>
      <c r="AG1005" s="1576">
        <f t="shared" si="154"/>
        <v>0</v>
      </c>
    </row>
    <row r="1006" spans="2:33" s="1599" customFormat="1" ht="35.5" customHeight="1">
      <c r="B1006" s="1868"/>
      <c r="C1006" s="1588" t="s">
        <v>3740</v>
      </c>
      <c r="D1006" s="1588" t="s">
        <v>3741</v>
      </c>
      <c r="E1006" s="1600">
        <v>25</v>
      </c>
      <c r="F1006" s="1591">
        <v>4050</v>
      </c>
      <c r="G1006" s="1591">
        <f t="shared" si="151"/>
        <v>4050</v>
      </c>
      <c r="H1006" s="1591">
        <v>0</v>
      </c>
      <c r="I1006" s="1591">
        <v>0</v>
      </c>
      <c r="J1006" s="1591">
        <v>4050</v>
      </c>
      <c r="K1006" s="1591"/>
      <c r="L1006" s="1602"/>
      <c r="M1006" s="1607">
        <v>31499</v>
      </c>
      <c r="N1006" s="1607">
        <v>40417</v>
      </c>
      <c r="O1006" s="1645" t="s">
        <v>3606</v>
      </c>
      <c r="P1006" s="1605">
        <v>39173</v>
      </c>
      <c r="Q1006" s="1645" t="s">
        <v>3607</v>
      </c>
      <c r="R1006" s="1591">
        <f t="shared" si="152"/>
        <v>160</v>
      </c>
      <c r="S1006" s="1591">
        <v>0</v>
      </c>
      <c r="T1006" s="1591">
        <v>0</v>
      </c>
      <c r="U1006" s="1591">
        <v>160</v>
      </c>
      <c r="V1006" s="1591">
        <f t="shared" si="153"/>
        <v>0</v>
      </c>
      <c r="W1006" s="1591">
        <v>0</v>
      </c>
      <c r="X1006" s="1591">
        <v>0</v>
      </c>
      <c r="Y1006" s="1591">
        <v>0</v>
      </c>
      <c r="Z1006" s="1602" t="s">
        <v>3619</v>
      </c>
      <c r="AA1006" s="1606">
        <v>4</v>
      </c>
      <c r="AB1006" s="1597"/>
      <c r="AC1006" s="1597"/>
      <c r="AD1006" s="1597"/>
      <c r="AE1006" s="1597"/>
      <c r="AF1006" s="1598"/>
      <c r="AG1006" s="1576" t="str">
        <f t="shared" si="154"/>
        <v/>
      </c>
    </row>
    <row r="1007" spans="2:33" s="1599" customFormat="1" ht="35.5" customHeight="1">
      <c r="B1007" s="1587"/>
      <c r="C1007" s="1588" t="s">
        <v>3742</v>
      </c>
      <c r="D1007" s="1588" t="s">
        <v>3743</v>
      </c>
      <c r="E1007" s="1600">
        <v>30</v>
      </c>
      <c r="F1007" s="1591">
        <v>3200</v>
      </c>
      <c r="G1007" s="1591">
        <f t="shared" si="151"/>
        <v>3200</v>
      </c>
      <c r="H1007" s="1591">
        <v>0</v>
      </c>
      <c r="I1007" s="1591">
        <v>2190</v>
      </c>
      <c r="J1007" s="1591">
        <v>1010</v>
      </c>
      <c r="K1007" s="1591"/>
      <c r="L1007" s="1602"/>
      <c r="M1007" s="1607">
        <v>31583</v>
      </c>
      <c r="N1007" s="1607">
        <v>40417</v>
      </c>
      <c r="O1007" s="1606" t="s">
        <v>3647</v>
      </c>
      <c r="P1007" s="1869">
        <v>39173</v>
      </c>
      <c r="Q1007" s="1645" t="s">
        <v>3634</v>
      </c>
      <c r="R1007" s="1591">
        <f t="shared" si="152"/>
        <v>3200</v>
      </c>
      <c r="S1007" s="1591">
        <v>0</v>
      </c>
      <c r="T1007" s="1591">
        <v>2190</v>
      </c>
      <c r="U1007" s="1591">
        <v>1010</v>
      </c>
      <c r="V1007" s="1591">
        <f t="shared" si="153"/>
        <v>0</v>
      </c>
      <c r="W1007" s="1591">
        <v>0</v>
      </c>
      <c r="X1007" s="1591">
        <v>0</v>
      </c>
      <c r="Y1007" s="1591">
        <v>0</v>
      </c>
      <c r="Z1007" s="1602" t="s">
        <v>1757</v>
      </c>
      <c r="AA1007" s="1606">
        <v>2</v>
      </c>
      <c r="AB1007" s="1597"/>
      <c r="AC1007" s="1597"/>
      <c r="AD1007" s="1597"/>
      <c r="AE1007" s="1597"/>
      <c r="AF1007" s="1598"/>
      <c r="AG1007" s="1576">
        <f t="shared" si="154"/>
        <v>0</v>
      </c>
    </row>
    <row r="1008" spans="2:33" s="1599" customFormat="1" ht="35.5" customHeight="1">
      <c r="B1008" s="1587"/>
      <c r="C1008" s="1588" t="s">
        <v>3744</v>
      </c>
      <c r="D1008" s="1588" t="s">
        <v>3745</v>
      </c>
      <c r="E1008" s="1600">
        <v>18</v>
      </c>
      <c r="F1008" s="1591">
        <v>2590</v>
      </c>
      <c r="G1008" s="1591">
        <f t="shared" si="151"/>
        <v>2590</v>
      </c>
      <c r="H1008" s="1591">
        <v>2220</v>
      </c>
      <c r="I1008" s="1591">
        <v>370</v>
      </c>
      <c r="J1008" s="1591">
        <v>0</v>
      </c>
      <c r="K1008" s="1591"/>
      <c r="L1008" s="1602"/>
      <c r="M1008" s="1607">
        <v>31583</v>
      </c>
      <c r="N1008" s="1607">
        <v>40417</v>
      </c>
      <c r="O1008" s="1606" t="s">
        <v>3647</v>
      </c>
      <c r="P1008" s="1646">
        <v>39173</v>
      </c>
      <c r="Q1008" s="1645" t="s">
        <v>3634</v>
      </c>
      <c r="R1008" s="1591">
        <f t="shared" si="152"/>
        <v>2590</v>
      </c>
      <c r="S1008" s="1591">
        <v>2220</v>
      </c>
      <c r="T1008" s="1591">
        <v>370</v>
      </c>
      <c r="U1008" s="1591">
        <v>0</v>
      </c>
      <c r="V1008" s="1591">
        <f t="shared" si="153"/>
        <v>0</v>
      </c>
      <c r="W1008" s="1591">
        <v>0</v>
      </c>
      <c r="X1008" s="1591">
        <v>0</v>
      </c>
      <c r="Y1008" s="1591">
        <v>0</v>
      </c>
      <c r="Z1008" s="1602" t="s">
        <v>1757</v>
      </c>
      <c r="AA1008" s="1606">
        <v>2</v>
      </c>
      <c r="AB1008" s="1597"/>
      <c r="AC1008" s="1597"/>
      <c r="AD1008" s="1597"/>
      <c r="AE1008" s="1597"/>
      <c r="AF1008" s="1598"/>
      <c r="AG1008" s="1576">
        <f t="shared" si="154"/>
        <v>0</v>
      </c>
    </row>
    <row r="1009" spans="2:33" s="1599" customFormat="1" ht="35.5" customHeight="1">
      <c r="B1009" s="1587"/>
      <c r="C1009" s="1588" t="s">
        <v>3746</v>
      </c>
      <c r="D1009" s="1588" t="s">
        <v>3747</v>
      </c>
      <c r="E1009" s="1600">
        <v>25</v>
      </c>
      <c r="F1009" s="1591">
        <v>2270</v>
      </c>
      <c r="G1009" s="1591">
        <f t="shared" si="151"/>
        <v>2270</v>
      </c>
      <c r="H1009" s="1591">
        <v>760</v>
      </c>
      <c r="I1009" s="1591">
        <v>0</v>
      </c>
      <c r="J1009" s="1591">
        <v>1510</v>
      </c>
      <c r="K1009" s="1591"/>
      <c r="L1009" s="1602"/>
      <c r="M1009" s="1607">
        <v>31986</v>
      </c>
      <c r="N1009" s="1607">
        <v>40417</v>
      </c>
      <c r="O1009" s="1606" t="s">
        <v>3647</v>
      </c>
      <c r="P1009" s="1605">
        <v>39173</v>
      </c>
      <c r="Q1009" s="1645" t="s">
        <v>3634</v>
      </c>
      <c r="R1009" s="1591">
        <f t="shared" si="152"/>
        <v>2110</v>
      </c>
      <c r="S1009" s="1591">
        <v>760</v>
      </c>
      <c r="T1009" s="1591">
        <v>0</v>
      </c>
      <c r="U1009" s="1591">
        <v>1350</v>
      </c>
      <c r="V1009" s="1591">
        <f t="shared" si="153"/>
        <v>160</v>
      </c>
      <c r="W1009" s="1591">
        <v>0</v>
      </c>
      <c r="X1009" s="1591">
        <v>0</v>
      </c>
      <c r="Y1009" s="1591">
        <v>160</v>
      </c>
      <c r="Z1009" s="1602" t="s">
        <v>1757</v>
      </c>
      <c r="AA1009" s="1606">
        <v>4</v>
      </c>
      <c r="AB1009" s="1597"/>
      <c r="AC1009" s="1597"/>
      <c r="AD1009" s="1597"/>
      <c r="AE1009" s="1597"/>
      <c r="AF1009" s="1598"/>
      <c r="AG1009" s="1576" t="str">
        <f t="shared" si="154"/>
        <v/>
      </c>
    </row>
    <row r="1010" spans="2:33" s="1599" customFormat="1" ht="35.5" customHeight="1">
      <c r="B1010" s="1587"/>
      <c r="C1010" s="1588" t="s">
        <v>3748</v>
      </c>
      <c r="D1010" s="1588" t="s">
        <v>3749</v>
      </c>
      <c r="E1010" s="1600">
        <v>20</v>
      </c>
      <c r="F1010" s="1591">
        <v>2130</v>
      </c>
      <c r="G1010" s="1591">
        <f t="shared" si="151"/>
        <v>2130</v>
      </c>
      <c r="H1010" s="1591">
        <v>1120</v>
      </c>
      <c r="I1010" s="1591">
        <v>0</v>
      </c>
      <c r="J1010" s="1591">
        <v>1010</v>
      </c>
      <c r="K1010" s="1591"/>
      <c r="L1010" s="1602"/>
      <c r="M1010" s="1607">
        <v>32136</v>
      </c>
      <c r="N1010" s="1607">
        <v>40417</v>
      </c>
      <c r="O1010" s="1606" t="s">
        <v>3647</v>
      </c>
      <c r="P1010" s="1869">
        <v>39173</v>
      </c>
      <c r="Q1010" s="1645" t="s">
        <v>3634</v>
      </c>
      <c r="R1010" s="1591">
        <f t="shared" si="152"/>
        <v>1410</v>
      </c>
      <c r="S1010" s="1591">
        <v>1120</v>
      </c>
      <c r="T1010" s="1591">
        <v>0</v>
      </c>
      <c r="U1010" s="1591">
        <v>290</v>
      </c>
      <c r="V1010" s="1591">
        <f t="shared" si="153"/>
        <v>0</v>
      </c>
      <c r="W1010" s="1591">
        <v>0</v>
      </c>
      <c r="X1010" s="1591">
        <v>0</v>
      </c>
      <c r="Y1010" s="1591">
        <v>0</v>
      </c>
      <c r="Z1010" s="1602" t="s">
        <v>1757</v>
      </c>
      <c r="AA1010" s="1606">
        <v>2</v>
      </c>
      <c r="AB1010" s="1597"/>
      <c r="AC1010" s="1597"/>
      <c r="AD1010" s="1597"/>
      <c r="AE1010" s="1597"/>
      <c r="AF1010" s="1598"/>
      <c r="AG1010" s="1576" t="str">
        <f t="shared" si="154"/>
        <v/>
      </c>
    </row>
    <row r="1011" spans="2:33" s="1599" customFormat="1" ht="35.5" customHeight="1">
      <c r="B1011" s="1587"/>
      <c r="C1011" s="1588" t="s">
        <v>3750</v>
      </c>
      <c r="D1011" s="1588" t="s">
        <v>3751</v>
      </c>
      <c r="E1011" s="1600">
        <v>20</v>
      </c>
      <c r="F1011" s="1591">
        <v>510</v>
      </c>
      <c r="G1011" s="1591">
        <f t="shared" si="151"/>
        <v>510</v>
      </c>
      <c r="H1011" s="1591">
        <v>510</v>
      </c>
      <c r="I1011" s="1591">
        <v>0</v>
      </c>
      <c r="J1011" s="1591">
        <v>0</v>
      </c>
      <c r="K1011" s="1591"/>
      <c r="L1011" s="1602"/>
      <c r="M1011" s="1607">
        <v>32136</v>
      </c>
      <c r="N1011" s="1607">
        <v>42020</v>
      </c>
      <c r="O1011" s="1606" t="s">
        <v>3633</v>
      </c>
      <c r="P1011" s="1646">
        <v>39173</v>
      </c>
      <c r="Q1011" s="1645" t="s">
        <v>3634</v>
      </c>
      <c r="R1011" s="1591">
        <f t="shared" si="152"/>
        <v>510</v>
      </c>
      <c r="S1011" s="1591">
        <v>510</v>
      </c>
      <c r="T1011" s="1591">
        <v>0</v>
      </c>
      <c r="U1011" s="1591">
        <v>0</v>
      </c>
      <c r="V1011" s="1591">
        <f t="shared" si="153"/>
        <v>0</v>
      </c>
      <c r="W1011" s="1591">
        <v>0</v>
      </c>
      <c r="X1011" s="1591">
        <v>0</v>
      </c>
      <c r="Y1011" s="1591">
        <v>0</v>
      </c>
      <c r="Z1011" s="1602" t="s">
        <v>1757</v>
      </c>
      <c r="AA1011" s="1606">
        <v>2</v>
      </c>
      <c r="AB1011" s="1597"/>
      <c r="AC1011" s="1597"/>
      <c r="AD1011" s="1597"/>
      <c r="AE1011" s="1597"/>
      <c r="AF1011" s="1598"/>
      <c r="AG1011" s="1576">
        <f t="shared" si="154"/>
        <v>0</v>
      </c>
    </row>
    <row r="1012" spans="2:33" s="1599" customFormat="1" ht="35.5" customHeight="1">
      <c r="B1012" s="1587"/>
      <c r="C1012" s="1588" t="s">
        <v>3752</v>
      </c>
      <c r="D1012" s="1588" t="s">
        <v>3753</v>
      </c>
      <c r="E1012" s="1600">
        <v>16</v>
      </c>
      <c r="F1012" s="1591">
        <v>570</v>
      </c>
      <c r="G1012" s="1591">
        <f t="shared" si="151"/>
        <v>570</v>
      </c>
      <c r="H1012" s="1591">
        <v>0</v>
      </c>
      <c r="I1012" s="1591">
        <v>570</v>
      </c>
      <c r="J1012" s="1591">
        <v>0</v>
      </c>
      <c r="K1012" s="1591"/>
      <c r="L1012" s="1602"/>
      <c r="M1012" s="1607">
        <v>32136</v>
      </c>
      <c r="N1012" s="1607">
        <v>42020</v>
      </c>
      <c r="O1012" s="1606" t="s">
        <v>3633</v>
      </c>
      <c r="P1012" s="1605">
        <v>39173</v>
      </c>
      <c r="Q1012" s="1645" t="s">
        <v>3634</v>
      </c>
      <c r="R1012" s="1591">
        <f t="shared" si="152"/>
        <v>570</v>
      </c>
      <c r="S1012" s="1591">
        <v>0</v>
      </c>
      <c r="T1012" s="1591">
        <v>570</v>
      </c>
      <c r="U1012" s="1591">
        <v>0</v>
      </c>
      <c r="V1012" s="1591">
        <f t="shared" si="153"/>
        <v>0</v>
      </c>
      <c r="W1012" s="1591">
        <v>0</v>
      </c>
      <c r="X1012" s="1591">
        <v>0</v>
      </c>
      <c r="Y1012" s="1591">
        <v>0</v>
      </c>
      <c r="Z1012" s="1602" t="s">
        <v>1757</v>
      </c>
      <c r="AA1012" s="1606">
        <v>2</v>
      </c>
      <c r="AB1012" s="1597"/>
      <c r="AC1012" s="1597"/>
      <c r="AD1012" s="1597"/>
      <c r="AE1012" s="1597"/>
      <c r="AF1012" s="1598"/>
      <c r="AG1012" s="1576">
        <f t="shared" si="154"/>
        <v>0</v>
      </c>
    </row>
    <row r="1013" spans="2:33" s="1599" customFormat="1" ht="35.5" customHeight="1">
      <c r="B1013" s="1587"/>
      <c r="C1013" s="1588" t="s">
        <v>3754</v>
      </c>
      <c r="D1013" s="1588" t="s">
        <v>3755</v>
      </c>
      <c r="E1013" s="1600">
        <v>40</v>
      </c>
      <c r="F1013" s="1591">
        <v>790</v>
      </c>
      <c r="G1013" s="1591">
        <f t="shared" si="151"/>
        <v>790</v>
      </c>
      <c r="H1013" s="1591">
        <v>790</v>
      </c>
      <c r="I1013" s="1591">
        <v>0</v>
      </c>
      <c r="J1013" s="1591">
        <v>0</v>
      </c>
      <c r="K1013" s="1591"/>
      <c r="L1013" s="1602"/>
      <c r="M1013" s="1607">
        <v>32136</v>
      </c>
      <c r="N1013" s="1607">
        <v>40417</v>
      </c>
      <c r="O1013" s="1606" t="s">
        <v>3647</v>
      </c>
      <c r="P1013" s="1869">
        <v>39173</v>
      </c>
      <c r="Q1013" s="1645" t="s">
        <v>3634</v>
      </c>
      <c r="R1013" s="1591">
        <f t="shared" si="152"/>
        <v>790</v>
      </c>
      <c r="S1013" s="1591">
        <v>790</v>
      </c>
      <c r="T1013" s="1591">
        <v>0</v>
      </c>
      <c r="U1013" s="1591">
        <v>0</v>
      </c>
      <c r="V1013" s="1591">
        <f t="shared" si="153"/>
        <v>0</v>
      </c>
      <c r="W1013" s="1591">
        <v>0</v>
      </c>
      <c r="X1013" s="1591">
        <v>0</v>
      </c>
      <c r="Y1013" s="1591">
        <v>0</v>
      </c>
      <c r="Z1013" s="1602" t="s">
        <v>1757</v>
      </c>
      <c r="AA1013" s="1606">
        <v>2</v>
      </c>
      <c r="AB1013" s="1597"/>
      <c r="AC1013" s="1597"/>
      <c r="AD1013" s="1597"/>
      <c r="AE1013" s="1597"/>
      <c r="AF1013" s="1598"/>
      <c r="AG1013" s="1576">
        <f t="shared" si="154"/>
        <v>0</v>
      </c>
    </row>
    <row r="1014" spans="2:33" s="1599" customFormat="1" ht="35.5" customHeight="1">
      <c r="B1014" s="1587"/>
      <c r="C1014" s="1588" t="s">
        <v>3756</v>
      </c>
      <c r="D1014" s="1588" t="s">
        <v>3757</v>
      </c>
      <c r="E1014" s="1600">
        <v>18</v>
      </c>
      <c r="F1014" s="1591">
        <v>170</v>
      </c>
      <c r="G1014" s="1591">
        <f t="shared" ref="G1014:G1079" si="155">SUM(H1014:J1014)</f>
        <v>170</v>
      </c>
      <c r="H1014" s="1591">
        <v>170</v>
      </c>
      <c r="I1014" s="1591">
        <v>0</v>
      </c>
      <c r="J1014" s="1591">
        <v>0</v>
      </c>
      <c r="K1014" s="1591"/>
      <c r="L1014" s="1602"/>
      <c r="M1014" s="1607">
        <v>32136</v>
      </c>
      <c r="N1014" s="1607">
        <v>40417</v>
      </c>
      <c r="O1014" s="1606" t="s">
        <v>3647</v>
      </c>
      <c r="P1014" s="1646">
        <v>39173</v>
      </c>
      <c r="Q1014" s="1645" t="s">
        <v>3634</v>
      </c>
      <c r="R1014" s="1591">
        <f t="shared" ref="R1014:R1079" si="156">SUM(S1014:U1014)</f>
        <v>170</v>
      </c>
      <c r="S1014" s="1591">
        <v>170</v>
      </c>
      <c r="T1014" s="1591">
        <v>0</v>
      </c>
      <c r="U1014" s="1591">
        <v>0</v>
      </c>
      <c r="V1014" s="1591">
        <f t="shared" ref="V1014:V1073" si="157">SUM(W1014:Y1014)</f>
        <v>0</v>
      </c>
      <c r="W1014" s="1591">
        <v>0</v>
      </c>
      <c r="X1014" s="1591">
        <v>0</v>
      </c>
      <c r="Y1014" s="1591">
        <v>0</v>
      </c>
      <c r="Z1014" s="1602" t="s">
        <v>1757</v>
      </c>
      <c r="AA1014" s="1606">
        <v>2</v>
      </c>
      <c r="AB1014" s="1597"/>
      <c r="AC1014" s="1597"/>
      <c r="AD1014" s="1597"/>
      <c r="AE1014" s="1597"/>
      <c r="AF1014" s="1598"/>
      <c r="AG1014" s="1576">
        <f t="shared" si="154"/>
        <v>0</v>
      </c>
    </row>
    <row r="1015" spans="2:33" s="1599" customFormat="1" ht="35.5" customHeight="1">
      <c r="B1015" s="1587"/>
      <c r="C1015" s="1588" t="s">
        <v>3358</v>
      </c>
      <c r="D1015" s="1588" t="s">
        <v>3758</v>
      </c>
      <c r="E1015" s="1600">
        <v>18</v>
      </c>
      <c r="F1015" s="1591">
        <v>400</v>
      </c>
      <c r="G1015" s="1591">
        <f t="shared" si="155"/>
        <v>400</v>
      </c>
      <c r="H1015" s="1591">
        <v>400</v>
      </c>
      <c r="I1015" s="1591">
        <v>0</v>
      </c>
      <c r="J1015" s="1591">
        <v>0</v>
      </c>
      <c r="K1015" s="1591"/>
      <c r="L1015" s="1602"/>
      <c r="M1015" s="1607">
        <v>32136</v>
      </c>
      <c r="N1015" s="1607">
        <v>40417</v>
      </c>
      <c r="O1015" s="1606" t="s">
        <v>3647</v>
      </c>
      <c r="P1015" s="1605">
        <v>39173</v>
      </c>
      <c r="Q1015" s="1645" t="s">
        <v>3634</v>
      </c>
      <c r="R1015" s="1591">
        <f t="shared" si="156"/>
        <v>400</v>
      </c>
      <c r="S1015" s="1591">
        <v>400</v>
      </c>
      <c r="T1015" s="1591">
        <v>0</v>
      </c>
      <c r="U1015" s="1591">
        <v>0</v>
      </c>
      <c r="V1015" s="1591">
        <f t="shared" si="157"/>
        <v>0</v>
      </c>
      <c r="W1015" s="1591">
        <v>0</v>
      </c>
      <c r="X1015" s="1591">
        <v>0</v>
      </c>
      <c r="Y1015" s="1591">
        <v>0</v>
      </c>
      <c r="Z1015" s="1602" t="s">
        <v>1757</v>
      </c>
      <c r="AA1015" s="1606">
        <v>2</v>
      </c>
      <c r="AB1015" s="1597"/>
      <c r="AC1015" s="1597"/>
      <c r="AD1015" s="1597"/>
      <c r="AE1015" s="1597"/>
      <c r="AF1015" s="1598"/>
      <c r="AG1015" s="1576">
        <f t="shared" si="154"/>
        <v>0</v>
      </c>
    </row>
    <row r="1016" spans="2:33" s="1599" customFormat="1" ht="35.5" customHeight="1">
      <c r="B1016" s="1587"/>
      <c r="C1016" s="1588" t="s">
        <v>3759</v>
      </c>
      <c r="D1016" s="1588" t="s">
        <v>3760</v>
      </c>
      <c r="E1016" s="1600">
        <v>12</v>
      </c>
      <c r="F1016" s="1591">
        <v>1070</v>
      </c>
      <c r="G1016" s="1591">
        <f t="shared" si="155"/>
        <v>1070</v>
      </c>
      <c r="H1016" s="1591">
        <v>1070</v>
      </c>
      <c r="I1016" s="1591">
        <v>0</v>
      </c>
      <c r="J1016" s="1591">
        <v>0</v>
      </c>
      <c r="K1016" s="1591"/>
      <c r="L1016" s="1602"/>
      <c r="M1016" s="1607">
        <v>32227</v>
      </c>
      <c r="N1016" s="1607">
        <v>40417</v>
      </c>
      <c r="O1016" s="1606" t="s">
        <v>3647</v>
      </c>
      <c r="P1016" s="1869">
        <v>39173</v>
      </c>
      <c r="Q1016" s="1645" t="s">
        <v>3634</v>
      </c>
      <c r="R1016" s="1591">
        <f t="shared" si="156"/>
        <v>1070</v>
      </c>
      <c r="S1016" s="1591">
        <v>1070</v>
      </c>
      <c r="T1016" s="1591">
        <v>0</v>
      </c>
      <c r="U1016" s="1591">
        <v>0</v>
      </c>
      <c r="V1016" s="1591">
        <f t="shared" si="157"/>
        <v>0</v>
      </c>
      <c r="W1016" s="1591">
        <v>0</v>
      </c>
      <c r="X1016" s="1591">
        <v>0</v>
      </c>
      <c r="Y1016" s="1591">
        <v>0</v>
      </c>
      <c r="Z1016" s="1602" t="s">
        <v>1757</v>
      </c>
      <c r="AA1016" s="1606">
        <v>2</v>
      </c>
      <c r="AB1016" s="1597"/>
      <c r="AC1016" s="1597"/>
      <c r="AD1016" s="1597"/>
      <c r="AE1016" s="1597"/>
      <c r="AF1016" s="1598"/>
      <c r="AG1016" s="1576">
        <f t="shared" si="154"/>
        <v>0</v>
      </c>
    </row>
    <row r="1017" spans="2:33" s="1599" customFormat="1" ht="35.5" customHeight="1">
      <c r="B1017" s="1587"/>
      <c r="C1017" s="1588" t="s">
        <v>3761</v>
      </c>
      <c r="D1017" s="1588" t="s">
        <v>3552</v>
      </c>
      <c r="E1017" s="1600">
        <v>16</v>
      </c>
      <c r="F1017" s="1591">
        <v>2330</v>
      </c>
      <c r="G1017" s="1591">
        <f t="shared" si="155"/>
        <v>2330</v>
      </c>
      <c r="H1017" s="1591">
        <v>0</v>
      </c>
      <c r="I1017" s="1591">
        <v>170</v>
      </c>
      <c r="J1017" s="1591">
        <v>2160</v>
      </c>
      <c r="K1017" s="1591"/>
      <c r="L1017" s="1602"/>
      <c r="M1017" s="1607">
        <v>32413</v>
      </c>
      <c r="N1017" s="1607">
        <v>40417</v>
      </c>
      <c r="O1017" s="1606" t="s">
        <v>3647</v>
      </c>
      <c r="P1017" s="1646">
        <v>39173</v>
      </c>
      <c r="Q1017" s="1645" t="s">
        <v>3634</v>
      </c>
      <c r="R1017" s="1591">
        <f t="shared" si="156"/>
        <v>2330</v>
      </c>
      <c r="S1017" s="1591">
        <v>0</v>
      </c>
      <c r="T1017" s="1591">
        <v>170</v>
      </c>
      <c r="U1017" s="1591">
        <v>2160</v>
      </c>
      <c r="V1017" s="1591">
        <f t="shared" si="157"/>
        <v>0</v>
      </c>
      <c r="W1017" s="1591">
        <v>0</v>
      </c>
      <c r="X1017" s="1591">
        <v>0</v>
      </c>
      <c r="Y1017" s="1591">
        <v>0</v>
      </c>
      <c r="Z1017" s="1602" t="s">
        <v>1791</v>
      </c>
      <c r="AA1017" s="1606">
        <v>2</v>
      </c>
      <c r="AB1017" s="1597"/>
      <c r="AC1017" s="1597"/>
      <c r="AD1017" s="1597"/>
      <c r="AE1017" s="1597"/>
      <c r="AF1017" s="1598"/>
      <c r="AG1017" s="1576">
        <f t="shared" si="154"/>
        <v>0</v>
      </c>
    </row>
    <row r="1018" spans="2:33" s="1599" customFormat="1" ht="35.5" customHeight="1">
      <c r="B1018" s="1587"/>
      <c r="C1018" s="1588" t="s">
        <v>3762</v>
      </c>
      <c r="D1018" s="1588" t="s">
        <v>3763</v>
      </c>
      <c r="E1018" s="1600">
        <v>12</v>
      </c>
      <c r="F1018" s="1591">
        <v>560</v>
      </c>
      <c r="G1018" s="1591">
        <f t="shared" si="155"/>
        <v>560</v>
      </c>
      <c r="H1018" s="1591">
        <v>560</v>
      </c>
      <c r="I1018" s="1591">
        <v>0</v>
      </c>
      <c r="J1018" s="1591">
        <v>0</v>
      </c>
      <c r="K1018" s="1591"/>
      <c r="L1018" s="1602"/>
      <c r="M1018" s="1607">
        <v>31986</v>
      </c>
      <c r="N1018" s="1607">
        <v>40417</v>
      </c>
      <c r="O1018" s="1606" t="s">
        <v>3647</v>
      </c>
      <c r="P1018" s="1605">
        <v>39173</v>
      </c>
      <c r="Q1018" s="1645" t="s">
        <v>3634</v>
      </c>
      <c r="R1018" s="1591">
        <f t="shared" si="156"/>
        <v>560</v>
      </c>
      <c r="S1018" s="1591">
        <v>560</v>
      </c>
      <c r="T1018" s="1591">
        <v>0</v>
      </c>
      <c r="U1018" s="1591">
        <v>0</v>
      </c>
      <c r="V1018" s="1591">
        <f t="shared" si="157"/>
        <v>0</v>
      </c>
      <c r="W1018" s="1591">
        <v>0</v>
      </c>
      <c r="X1018" s="1591">
        <v>0</v>
      </c>
      <c r="Y1018" s="1591">
        <v>0</v>
      </c>
      <c r="Z1018" s="1602" t="s">
        <v>1757</v>
      </c>
      <c r="AA1018" s="1606">
        <v>2</v>
      </c>
      <c r="AB1018" s="1597"/>
      <c r="AC1018" s="1597"/>
      <c r="AD1018" s="1597"/>
      <c r="AE1018" s="1597"/>
      <c r="AF1018" s="1598"/>
      <c r="AG1018" s="1576">
        <f t="shared" si="154"/>
        <v>0</v>
      </c>
    </row>
    <row r="1019" spans="2:33" s="1599" customFormat="1" ht="35.5" customHeight="1">
      <c r="B1019" s="1587"/>
      <c r="C1019" s="1588" t="s">
        <v>3764</v>
      </c>
      <c r="D1019" s="1588" t="s">
        <v>3765</v>
      </c>
      <c r="E1019" s="1600">
        <v>12</v>
      </c>
      <c r="F1019" s="1591">
        <v>1030</v>
      </c>
      <c r="G1019" s="1591">
        <f t="shared" si="155"/>
        <v>1030</v>
      </c>
      <c r="H1019" s="1591">
        <v>950</v>
      </c>
      <c r="I1019" s="1591">
        <v>0</v>
      </c>
      <c r="J1019" s="1591">
        <v>80</v>
      </c>
      <c r="K1019" s="1591"/>
      <c r="L1019" s="1602"/>
      <c r="M1019" s="1607">
        <v>32596</v>
      </c>
      <c r="N1019" s="1607">
        <v>40417</v>
      </c>
      <c r="O1019" s="1606" t="s">
        <v>3647</v>
      </c>
      <c r="P1019" s="1869">
        <v>39173</v>
      </c>
      <c r="Q1019" s="1645" t="s">
        <v>3634</v>
      </c>
      <c r="R1019" s="1591">
        <f t="shared" si="156"/>
        <v>1030</v>
      </c>
      <c r="S1019" s="1591">
        <v>950</v>
      </c>
      <c r="T1019" s="1591">
        <v>0</v>
      </c>
      <c r="U1019" s="1591">
        <v>80</v>
      </c>
      <c r="V1019" s="1591">
        <f t="shared" si="157"/>
        <v>0</v>
      </c>
      <c r="W1019" s="1591">
        <v>0</v>
      </c>
      <c r="X1019" s="1591">
        <v>0</v>
      </c>
      <c r="Y1019" s="1591">
        <v>0</v>
      </c>
      <c r="Z1019" s="1602" t="s">
        <v>1757</v>
      </c>
      <c r="AA1019" s="1606">
        <v>2</v>
      </c>
      <c r="AB1019" s="1597"/>
      <c r="AC1019" s="1597"/>
      <c r="AD1019" s="1597"/>
      <c r="AE1019" s="1597"/>
      <c r="AF1019" s="1598"/>
      <c r="AG1019" s="1576">
        <f t="shared" si="154"/>
        <v>0</v>
      </c>
    </row>
    <row r="1020" spans="2:33" s="1599" customFormat="1" ht="35.5" customHeight="1">
      <c r="B1020" s="1587"/>
      <c r="C1020" s="1588" t="s">
        <v>3766</v>
      </c>
      <c r="D1020" s="1588" t="s">
        <v>3767</v>
      </c>
      <c r="E1020" s="1600">
        <v>18</v>
      </c>
      <c r="F1020" s="1591">
        <v>660</v>
      </c>
      <c r="G1020" s="1591">
        <f t="shared" si="155"/>
        <v>660</v>
      </c>
      <c r="H1020" s="1591">
        <v>440</v>
      </c>
      <c r="I1020" s="1591">
        <v>0</v>
      </c>
      <c r="J1020" s="1591">
        <v>220</v>
      </c>
      <c r="K1020" s="1591"/>
      <c r="L1020" s="1602"/>
      <c r="M1020" s="1607">
        <v>33596</v>
      </c>
      <c r="N1020" s="1607">
        <v>40417</v>
      </c>
      <c r="O1020" s="1606" t="s">
        <v>3647</v>
      </c>
      <c r="P1020" s="1646">
        <v>39173</v>
      </c>
      <c r="Q1020" s="1645" t="s">
        <v>3634</v>
      </c>
      <c r="R1020" s="1591">
        <f t="shared" si="156"/>
        <v>660</v>
      </c>
      <c r="S1020" s="1591">
        <v>440</v>
      </c>
      <c r="T1020" s="1591">
        <v>0</v>
      </c>
      <c r="U1020" s="1591">
        <v>220</v>
      </c>
      <c r="V1020" s="1591">
        <f t="shared" si="157"/>
        <v>0</v>
      </c>
      <c r="W1020" s="1591">
        <v>0</v>
      </c>
      <c r="X1020" s="1591">
        <v>0</v>
      </c>
      <c r="Y1020" s="1591">
        <v>0</v>
      </c>
      <c r="Z1020" s="1602" t="s">
        <v>1757</v>
      </c>
      <c r="AA1020" s="1606">
        <v>2</v>
      </c>
      <c r="AB1020" s="1597"/>
      <c r="AC1020" s="1597"/>
      <c r="AD1020" s="1597"/>
      <c r="AE1020" s="1597"/>
      <c r="AF1020" s="1598"/>
      <c r="AG1020" s="1576">
        <f t="shared" si="154"/>
        <v>0</v>
      </c>
    </row>
    <row r="1021" spans="2:33" s="1599" customFormat="1" ht="35.5" customHeight="1">
      <c r="B1021" s="1587"/>
      <c r="C1021" s="1588" t="s">
        <v>3768</v>
      </c>
      <c r="D1021" s="1588" t="s">
        <v>3769</v>
      </c>
      <c r="E1021" s="1600">
        <v>40</v>
      </c>
      <c r="F1021" s="1591">
        <v>610</v>
      </c>
      <c r="G1021" s="1591">
        <f t="shared" si="155"/>
        <v>610</v>
      </c>
      <c r="H1021" s="1591">
        <v>610</v>
      </c>
      <c r="I1021" s="1591">
        <v>0</v>
      </c>
      <c r="J1021" s="1591">
        <v>0</v>
      </c>
      <c r="K1021" s="1591"/>
      <c r="L1021" s="1602"/>
      <c r="M1021" s="1607">
        <v>32136</v>
      </c>
      <c r="N1021" s="1607">
        <v>40417</v>
      </c>
      <c r="O1021" s="1606" t="s">
        <v>3647</v>
      </c>
      <c r="P1021" s="1605">
        <v>39173</v>
      </c>
      <c r="Q1021" s="1645" t="s">
        <v>3634</v>
      </c>
      <c r="R1021" s="1591">
        <f t="shared" si="156"/>
        <v>610</v>
      </c>
      <c r="S1021" s="1591">
        <v>610</v>
      </c>
      <c r="T1021" s="1591">
        <v>0</v>
      </c>
      <c r="U1021" s="1591">
        <v>0</v>
      </c>
      <c r="V1021" s="1591">
        <f t="shared" si="157"/>
        <v>0</v>
      </c>
      <c r="W1021" s="1591">
        <v>0</v>
      </c>
      <c r="X1021" s="1591">
        <v>0</v>
      </c>
      <c r="Y1021" s="1591">
        <v>0</v>
      </c>
      <c r="Z1021" s="1602" t="s">
        <v>1757</v>
      </c>
      <c r="AA1021" s="1606">
        <v>2</v>
      </c>
      <c r="AB1021" s="1597"/>
      <c r="AC1021" s="1597"/>
      <c r="AD1021" s="1597"/>
      <c r="AE1021" s="1597"/>
      <c r="AF1021" s="1598"/>
      <c r="AG1021" s="1576">
        <f t="shared" si="154"/>
        <v>0</v>
      </c>
    </row>
    <row r="1022" spans="2:33" s="1599" customFormat="1" ht="35.5" customHeight="1">
      <c r="B1022" s="1587"/>
      <c r="C1022" s="1588" t="s">
        <v>3770</v>
      </c>
      <c r="D1022" s="1588" t="s">
        <v>3771</v>
      </c>
      <c r="E1022" s="1600">
        <v>17</v>
      </c>
      <c r="F1022" s="1591">
        <v>270</v>
      </c>
      <c r="G1022" s="1591">
        <f t="shared" si="155"/>
        <v>270</v>
      </c>
      <c r="H1022" s="1591">
        <v>270</v>
      </c>
      <c r="I1022" s="1591">
        <v>0</v>
      </c>
      <c r="J1022" s="1591">
        <v>0</v>
      </c>
      <c r="K1022" s="1591"/>
      <c r="L1022" s="1602"/>
      <c r="M1022" s="1607">
        <v>33596</v>
      </c>
      <c r="N1022" s="1607">
        <v>40417</v>
      </c>
      <c r="O1022" s="1606" t="s">
        <v>3647</v>
      </c>
      <c r="P1022" s="1869">
        <v>39173</v>
      </c>
      <c r="Q1022" s="1645" t="s">
        <v>3634</v>
      </c>
      <c r="R1022" s="1591">
        <f t="shared" si="156"/>
        <v>270</v>
      </c>
      <c r="S1022" s="1591">
        <v>270</v>
      </c>
      <c r="T1022" s="1591">
        <v>0</v>
      </c>
      <c r="U1022" s="1591">
        <v>0</v>
      </c>
      <c r="V1022" s="1591">
        <f t="shared" si="157"/>
        <v>0</v>
      </c>
      <c r="W1022" s="1591">
        <v>0</v>
      </c>
      <c r="X1022" s="1591">
        <v>0</v>
      </c>
      <c r="Y1022" s="1591">
        <v>0</v>
      </c>
      <c r="Z1022" s="1602" t="s">
        <v>1757</v>
      </c>
      <c r="AA1022" s="1606">
        <v>2</v>
      </c>
      <c r="AB1022" s="1597"/>
      <c r="AC1022" s="1597"/>
      <c r="AD1022" s="1597"/>
      <c r="AE1022" s="1597"/>
      <c r="AF1022" s="1598"/>
      <c r="AG1022" s="1576">
        <f t="shared" si="154"/>
        <v>0</v>
      </c>
    </row>
    <row r="1023" spans="2:33" s="1599" customFormat="1" ht="35.5" customHeight="1">
      <c r="B1023" s="1587"/>
      <c r="C1023" s="1588" t="s">
        <v>3772</v>
      </c>
      <c r="D1023" s="1588" t="s">
        <v>3773</v>
      </c>
      <c r="E1023" s="1600">
        <v>12</v>
      </c>
      <c r="F1023" s="1600">
        <v>380</v>
      </c>
      <c r="G1023" s="1591">
        <f t="shared" si="155"/>
        <v>380</v>
      </c>
      <c r="H1023" s="1600">
        <v>380</v>
      </c>
      <c r="I1023" s="1600">
        <v>0</v>
      </c>
      <c r="J1023" s="1600">
        <v>0</v>
      </c>
      <c r="K1023" s="1591"/>
      <c r="L1023" s="1602"/>
      <c r="M1023" s="1607">
        <v>33977</v>
      </c>
      <c r="N1023" s="1607">
        <v>33977</v>
      </c>
      <c r="O1023" s="1602" t="s">
        <v>3774</v>
      </c>
      <c r="P1023" s="1646">
        <v>39173</v>
      </c>
      <c r="Q1023" s="1645" t="s">
        <v>3634</v>
      </c>
      <c r="R1023" s="1591">
        <f t="shared" si="156"/>
        <v>180</v>
      </c>
      <c r="S1023" s="1591">
        <v>180</v>
      </c>
      <c r="T1023" s="1591">
        <v>0</v>
      </c>
      <c r="U1023" s="1591">
        <v>0</v>
      </c>
      <c r="V1023" s="1591">
        <f t="shared" si="157"/>
        <v>0</v>
      </c>
      <c r="W1023" s="1591">
        <v>0</v>
      </c>
      <c r="X1023" s="1591">
        <v>0</v>
      </c>
      <c r="Y1023" s="1591">
        <v>0</v>
      </c>
      <c r="Z1023" s="1602" t="s">
        <v>1757</v>
      </c>
      <c r="AA1023" s="1606" t="s">
        <v>3705</v>
      </c>
      <c r="AB1023" s="1597"/>
      <c r="AC1023" s="1597"/>
      <c r="AD1023" s="1597"/>
      <c r="AE1023" s="1597"/>
      <c r="AF1023" s="1598"/>
      <c r="AG1023" s="1576" t="str">
        <f t="shared" si="154"/>
        <v/>
      </c>
    </row>
    <row r="1024" spans="2:33" s="1599" customFormat="1" ht="35.5" customHeight="1">
      <c r="B1024" s="1587"/>
      <c r="C1024" s="1588" t="s">
        <v>3775</v>
      </c>
      <c r="D1024" s="1588" t="s">
        <v>3776</v>
      </c>
      <c r="E1024" s="1600">
        <v>25</v>
      </c>
      <c r="F1024" s="1600">
        <v>7190</v>
      </c>
      <c r="G1024" s="1591">
        <f t="shared" si="155"/>
        <v>7190</v>
      </c>
      <c r="H1024" s="1600">
        <v>0</v>
      </c>
      <c r="I1024" s="1600">
        <v>1560</v>
      </c>
      <c r="J1024" s="1600">
        <v>5630</v>
      </c>
      <c r="K1024" s="1600"/>
      <c r="L1024" s="1602"/>
      <c r="M1024" s="1607">
        <v>34191</v>
      </c>
      <c r="N1024" s="1607">
        <v>42685</v>
      </c>
      <c r="O1024" s="1606" t="s">
        <v>3630</v>
      </c>
      <c r="P1024" s="1605">
        <v>39173</v>
      </c>
      <c r="Q1024" s="1645" t="s">
        <v>3607</v>
      </c>
      <c r="R1024" s="1591">
        <f t="shared" si="156"/>
        <v>1560</v>
      </c>
      <c r="S1024" s="1591">
        <v>0</v>
      </c>
      <c r="T1024" s="1591">
        <v>1560</v>
      </c>
      <c r="U1024" s="1591">
        <v>0</v>
      </c>
      <c r="V1024" s="1591">
        <f t="shared" si="157"/>
        <v>0</v>
      </c>
      <c r="W1024" s="1591">
        <v>0</v>
      </c>
      <c r="X1024" s="1591">
        <v>0</v>
      </c>
      <c r="Y1024" s="1591">
        <v>0</v>
      </c>
      <c r="Z1024" s="1602" t="s">
        <v>1761</v>
      </c>
      <c r="AA1024" s="1606">
        <v>4</v>
      </c>
      <c r="AB1024" s="1597"/>
      <c r="AC1024" s="1597"/>
      <c r="AD1024" s="1597"/>
      <c r="AE1024" s="1597"/>
      <c r="AF1024" s="1598"/>
      <c r="AG1024" s="1576" t="str">
        <f t="shared" si="154"/>
        <v/>
      </c>
    </row>
    <row r="1025" spans="2:33" s="1599" customFormat="1" ht="35.25" customHeight="1">
      <c r="B1025" s="1587"/>
      <c r="C1025" s="1588" t="s">
        <v>3777</v>
      </c>
      <c r="D1025" s="1588" t="s">
        <v>3778</v>
      </c>
      <c r="E1025" s="1600">
        <v>30</v>
      </c>
      <c r="F1025" s="1600">
        <v>3000</v>
      </c>
      <c r="G1025" s="1591">
        <f t="shared" si="155"/>
        <v>3000</v>
      </c>
      <c r="H1025" s="1600">
        <v>1640</v>
      </c>
      <c r="I1025" s="1600">
        <v>810</v>
      </c>
      <c r="J1025" s="1600">
        <v>550</v>
      </c>
      <c r="K1025" s="1600"/>
      <c r="L1025" s="1602"/>
      <c r="M1025" s="1607">
        <v>34562</v>
      </c>
      <c r="N1025" s="1607">
        <v>40386</v>
      </c>
      <c r="O1025" s="1602" t="s">
        <v>3692</v>
      </c>
      <c r="P1025" s="1869">
        <v>39173</v>
      </c>
      <c r="Q1025" s="1645" t="s">
        <v>3634</v>
      </c>
      <c r="R1025" s="1591">
        <f t="shared" si="156"/>
        <v>3000</v>
      </c>
      <c r="S1025" s="1591">
        <v>1640</v>
      </c>
      <c r="T1025" s="1591">
        <v>810</v>
      </c>
      <c r="U1025" s="1591">
        <f>380+170</f>
        <v>550</v>
      </c>
      <c r="V1025" s="1591">
        <f t="shared" si="157"/>
        <v>0</v>
      </c>
      <c r="W1025" s="1591">
        <v>0</v>
      </c>
      <c r="X1025" s="1591">
        <v>0</v>
      </c>
      <c r="Y1025" s="1591">
        <v>0</v>
      </c>
      <c r="Z1025" s="1602" t="s">
        <v>1791</v>
      </c>
      <c r="AA1025" s="1606">
        <v>2</v>
      </c>
      <c r="AB1025" s="1597"/>
      <c r="AC1025" s="1597"/>
      <c r="AD1025" s="1597"/>
      <c r="AE1025" s="1597"/>
      <c r="AF1025" s="1598"/>
      <c r="AG1025" s="1576">
        <f t="shared" si="154"/>
        <v>0</v>
      </c>
    </row>
    <row r="1026" spans="2:33" s="1599" customFormat="1" ht="35.5" customHeight="1">
      <c r="B1026" s="1587"/>
      <c r="C1026" s="1588" t="s">
        <v>3779</v>
      </c>
      <c r="D1026" s="1588" t="s">
        <v>3780</v>
      </c>
      <c r="E1026" s="1600">
        <v>16</v>
      </c>
      <c r="F1026" s="1814">
        <v>1290</v>
      </c>
      <c r="G1026" s="1591">
        <f t="shared" si="155"/>
        <v>1290</v>
      </c>
      <c r="H1026" s="1600">
        <v>1200</v>
      </c>
      <c r="I1026" s="1600">
        <v>90</v>
      </c>
      <c r="J1026" s="1600">
        <v>0</v>
      </c>
      <c r="K1026" s="1600"/>
      <c r="L1026" s="1602"/>
      <c r="M1026" s="1607">
        <v>34562</v>
      </c>
      <c r="N1026" s="1607">
        <v>40417</v>
      </c>
      <c r="O1026" s="1606" t="s">
        <v>3647</v>
      </c>
      <c r="P1026" s="1646">
        <v>39173</v>
      </c>
      <c r="Q1026" s="1645" t="s">
        <v>3634</v>
      </c>
      <c r="R1026" s="1591">
        <f t="shared" si="156"/>
        <v>1290</v>
      </c>
      <c r="S1026" s="1591">
        <v>1200</v>
      </c>
      <c r="T1026" s="1591">
        <v>90</v>
      </c>
      <c r="U1026" s="1591">
        <v>0</v>
      </c>
      <c r="V1026" s="1591">
        <f t="shared" si="157"/>
        <v>0</v>
      </c>
      <c r="W1026" s="1591">
        <v>0</v>
      </c>
      <c r="X1026" s="1591">
        <v>0</v>
      </c>
      <c r="Y1026" s="1591">
        <v>0</v>
      </c>
      <c r="Z1026" s="1602" t="s">
        <v>1757</v>
      </c>
      <c r="AA1026" s="1606">
        <v>2</v>
      </c>
      <c r="AB1026" s="1597"/>
      <c r="AC1026" s="1597"/>
      <c r="AD1026" s="1597"/>
      <c r="AE1026" s="1597"/>
      <c r="AF1026" s="1598"/>
      <c r="AG1026" s="1576">
        <f t="shared" si="154"/>
        <v>0</v>
      </c>
    </row>
    <row r="1027" spans="2:33" s="1599" customFormat="1" ht="35.5" customHeight="1">
      <c r="B1027" s="1587"/>
      <c r="C1027" s="1588" t="s">
        <v>3781</v>
      </c>
      <c r="D1027" s="1588" t="s">
        <v>3782</v>
      </c>
      <c r="E1027" s="1600">
        <v>16</v>
      </c>
      <c r="F1027" s="1814">
        <v>980</v>
      </c>
      <c r="G1027" s="1591">
        <f t="shared" si="155"/>
        <v>980</v>
      </c>
      <c r="H1027" s="1600">
        <v>980</v>
      </c>
      <c r="I1027" s="1600">
        <v>0</v>
      </c>
      <c r="J1027" s="1600">
        <v>0</v>
      </c>
      <c r="K1027" s="1600"/>
      <c r="L1027" s="1602"/>
      <c r="M1027" s="1607">
        <v>34562</v>
      </c>
      <c r="N1027" s="1607">
        <v>40417</v>
      </c>
      <c r="O1027" s="1606" t="s">
        <v>3647</v>
      </c>
      <c r="P1027" s="1605">
        <v>39173</v>
      </c>
      <c r="Q1027" s="1645" t="s">
        <v>3634</v>
      </c>
      <c r="R1027" s="1591">
        <f t="shared" si="156"/>
        <v>980</v>
      </c>
      <c r="S1027" s="1591">
        <v>980</v>
      </c>
      <c r="T1027" s="1591">
        <v>0</v>
      </c>
      <c r="U1027" s="1591">
        <v>0</v>
      </c>
      <c r="V1027" s="1591">
        <f t="shared" si="157"/>
        <v>0</v>
      </c>
      <c r="W1027" s="1591">
        <v>0</v>
      </c>
      <c r="X1027" s="1591">
        <v>0</v>
      </c>
      <c r="Y1027" s="1591">
        <v>0</v>
      </c>
      <c r="Z1027" s="1602" t="s">
        <v>1757</v>
      </c>
      <c r="AA1027" s="1606">
        <v>2</v>
      </c>
      <c r="AB1027" s="1597"/>
      <c r="AC1027" s="1597"/>
      <c r="AD1027" s="1597"/>
      <c r="AE1027" s="1597"/>
      <c r="AF1027" s="1598"/>
      <c r="AG1027" s="1576">
        <f t="shared" si="154"/>
        <v>0</v>
      </c>
    </row>
    <row r="1028" spans="2:33" s="1599" customFormat="1" ht="35.5" customHeight="1">
      <c r="B1028" s="1587"/>
      <c r="C1028" s="1588" t="s">
        <v>3783</v>
      </c>
      <c r="D1028" s="1588" t="s">
        <v>3784</v>
      </c>
      <c r="E1028" s="1600">
        <v>17</v>
      </c>
      <c r="F1028" s="1600">
        <v>720</v>
      </c>
      <c r="G1028" s="1591">
        <f t="shared" si="155"/>
        <v>720</v>
      </c>
      <c r="H1028" s="1600">
        <v>720</v>
      </c>
      <c r="I1028" s="1600">
        <v>0</v>
      </c>
      <c r="J1028" s="1600">
        <v>0</v>
      </c>
      <c r="K1028" s="1600"/>
      <c r="L1028" s="1602"/>
      <c r="M1028" s="1607">
        <v>34789</v>
      </c>
      <c r="N1028" s="1607">
        <v>40417</v>
      </c>
      <c r="O1028" s="1606" t="s">
        <v>3647</v>
      </c>
      <c r="P1028" s="1869">
        <v>39173</v>
      </c>
      <c r="Q1028" s="1645" t="s">
        <v>3634</v>
      </c>
      <c r="R1028" s="1591">
        <f t="shared" si="156"/>
        <v>90</v>
      </c>
      <c r="S1028" s="1591">
        <v>90</v>
      </c>
      <c r="T1028" s="1591">
        <v>0</v>
      </c>
      <c r="U1028" s="1591">
        <v>0</v>
      </c>
      <c r="V1028" s="1591">
        <f t="shared" si="157"/>
        <v>0</v>
      </c>
      <c r="W1028" s="1591">
        <v>0</v>
      </c>
      <c r="X1028" s="1591">
        <v>0</v>
      </c>
      <c r="Y1028" s="1591">
        <v>0</v>
      </c>
      <c r="Z1028" s="1602" t="s">
        <v>1757</v>
      </c>
      <c r="AA1028" s="1606">
        <v>2</v>
      </c>
      <c r="AB1028" s="1597"/>
      <c r="AC1028" s="1597"/>
      <c r="AD1028" s="1597"/>
      <c r="AE1028" s="1597"/>
      <c r="AF1028" s="1598"/>
      <c r="AG1028" s="1576" t="str">
        <f t="shared" si="154"/>
        <v/>
      </c>
    </row>
    <row r="1029" spans="2:33" s="1599" customFormat="1" ht="35.5" customHeight="1">
      <c r="B1029" s="1587"/>
      <c r="C1029" s="1588" t="s">
        <v>3785</v>
      </c>
      <c r="D1029" s="1588" t="s">
        <v>3786</v>
      </c>
      <c r="E1029" s="1600">
        <v>25</v>
      </c>
      <c r="F1029" s="1600">
        <v>2050</v>
      </c>
      <c r="G1029" s="1591">
        <f t="shared" si="155"/>
        <v>2050</v>
      </c>
      <c r="H1029" s="1600">
        <v>0</v>
      </c>
      <c r="I1029" s="1600">
        <v>1590</v>
      </c>
      <c r="J1029" s="1600">
        <v>460</v>
      </c>
      <c r="K1029" s="1600"/>
      <c r="L1029" s="1602"/>
      <c r="M1029" s="1632" t="s">
        <v>3787</v>
      </c>
      <c r="N1029" s="1607">
        <v>42020</v>
      </c>
      <c r="O1029" s="1606" t="s">
        <v>3633</v>
      </c>
      <c r="P1029" s="1646">
        <v>39173</v>
      </c>
      <c r="Q1029" s="1645" t="s">
        <v>3634</v>
      </c>
      <c r="R1029" s="1591">
        <f t="shared" si="156"/>
        <v>2050</v>
      </c>
      <c r="S1029" s="1591">
        <v>0</v>
      </c>
      <c r="T1029" s="1591">
        <v>1590</v>
      </c>
      <c r="U1029" s="1591">
        <v>460</v>
      </c>
      <c r="V1029" s="1591">
        <f t="shared" si="157"/>
        <v>0</v>
      </c>
      <c r="W1029" s="1591">
        <v>0</v>
      </c>
      <c r="X1029" s="1591">
        <v>0</v>
      </c>
      <c r="Y1029" s="1591">
        <v>0</v>
      </c>
      <c r="Z1029" s="1602" t="s">
        <v>1757</v>
      </c>
      <c r="AA1029" s="1606">
        <v>4</v>
      </c>
      <c r="AB1029" s="1597"/>
      <c r="AC1029" s="1597"/>
      <c r="AD1029" s="1597"/>
      <c r="AE1029" s="1597"/>
      <c r="AF1029" s="1598"/>
      <c r="AG1029" s="1576">
        <f t="shared" si="154"/>
        <v>0</v>
      </c>
    </row>
    <row r="1030" spans="2:33" s="1599" customFormat="1" ht="35.5" customHeight="1">
      <c r="B1030" s="1587"/>
      <c r="C1030" s="1588" t="s">
        <v>3788</v>
      </c>
      <c r="D1030" s="1588" t="s">
        <v>3789</v>
      </c>
      <c r="E1030" s="1600">
        <v>16</v>
      </c>
      <c r="F1030" s="1600">
        <v>1600</v>
      </c>
      <c r="G1030" s="1591">
        <f t="shared" si="155"/>
        <v>1600</v>
      </c>
      <c r="H1030" s="1600">
        <v>0</v>
      </c>
      <c r="I1030" s="1600">
        <v>1600</v>
      </c>
      <c r="J1030" s="1600">
        <v>0</v>
      </c>
      <c r="K1030" s="1600"/>
      <c r="L1030" s="1602"/>
      <c r="M1030" s="1632" t="s">
        <v>3787</v>
      </c>
      <c r="N1030" s="1607">
        <v>40417</v>
      </c>
      <c r="O1030" s="1606" t="s">
        <v>3647</v>
      </c>
      <c r="P1030" s="1605">
        <v>39173</v>
      </c>
      <c r="Q1030" s="1645" t="s">
        <v>3634</v>
      </c>
      <c r="R1030" s="1591">
        <f t="shared" si="156"/>
        <v>1600</v>
      </c>
      <c r="S1030" s="1591">
        <v>0</v>
      </c>
      <c r="T1030" s="1591">
        <v>1600</v>
      </c>
      <c r="U1030" s="1591">
        <v>0</v>
      </c>
      <c r="V1030" s="1591">
        <f t="shared" si="157"/>
        <v>0</v>
      </c>
      <c r="W1030" s="1591">
        <v>0</v>
      </c>
      <c r="X1030" s="1591">
        <v>0</v>
      </c>
      <c r="Y1030" s="1591">
        <v>0</v>
      </c>
      <c r="Z1030" s="1602" t="s">
        <v>1757</v>
      </c>
      <c r="AA1030" s="1606">
        <v>2</v>
      </c>
      <c r="AB1030" s="1597"/>
      <c r="AC1030" s="1597"/>
      <c r="AD1030" s="1597"/>
      <c r="AE1030" s="1597"/>
      <c r="AF1030" s="1598"/>
      <c r="AG1030" s="1576">
        <f t="shared" si="154"/>
        <v>0</v>
      </c>
    </row>
    <row r="1031" spans="2:33" s="1599" customFormat="1" ht="35.5" customHeight="1">
      <c r="B1031" s="1587"/>
      <c r="C1031" s="1588" t="s">
        <v>3790</v>
      </c>
      <c r="D1031" s="1588" t="s">
        <v>3791</v>
      </c>
      <c r="E1031" s="1600">
        <v>18</v>
      </c>
      <c r="F1031" s="1600">
        <v>2040</v>
      </c>
      <c r="G1031" s="1591">
        <f t="shared" si="155"/>
        <v>2040</v>
      </c>
      <c r="H1031" s="1600">
        <v>2020</v>
      </c>
      <c r="I1031" s="1600">
        <v>20</v>
      </c>
      <c r="J1031" s="1600">
        <v>0</v>
      </c>
      <c r="K1031" s="1600"/>
      <c r="L1031" s="1602"/>
      <c r="M1031" s="1603">
        <v>35048</v>
      </c>
      <c r="N1031" s="1603">
        <v>37075</v>
      </c>
      <c r="O1031" s="1606" t="s">
        <v>3792</v>
      </c>
      <c r="P1031" s="1869">
        <v>39173</v>
      </c>
      <c r="Q1031" s="1645" t="s">
        <v>3634</v>
      </c>
      <c r="R1031" s="1591">
        <f t="shared" si="156"/>
        <v>2040</v>
      </c>
      <c r="S1031" s="1591">
        <v>2020</v>
      </c>
      <c r="T1031" s="1591">
        <v>20</v>
      </c>
      <c r="U1031" s="1591">
        <v>0</v>
      </c>
      <c r="V1031" s="1591">
        <f t="shared" si="157"/>
        <v>0</v>
      </c>
      <c r="W1031" s="1591">
        <v>0</v>
      </c>
      <c r="X1031" s="1591">
        <v>0</v>
      </c>
      <c r="Y1031" s="1591">
        <v>0</v>
      </c>
      <c r="Z1031" s="1602" t="s">
        <v>1757</v>
      </c>
      <c r="AA1031" s="1606">
        <v>2</v>
      </c>
      <c r="AB1031" s="1597"/>
      <c r="AC1031" s="1597"/>
      <c r="AD1031" s="1597"/>
      <c r="AE1031" s="1597"/>
      <c r="AF1031" s="1598"/>
      <c r="AG1031" s="1576">
        <f t="shared" ref="AG1031:AG1094" si="158">IF(G1031=R1031,$AF$2,"")</f>
        <v>0</v>
      </c>
    </row>
    <row r="1032" spans="2:33" s="1599" customFormat="1" ht="35.5" customHeight="1">
      <c r="B1032" s="1587"/>
      <c r="C1032" s="1588" t="s">
        <v>3793</v>
      </c>
      <c r="D1032" s="1588" t="s">
        <v>3794</v>
      </c>
      <c r="E1032" s="1600">
        <v>18</v>
      </c>
      <c r="F1032" s="1814">
        <v>3260</v>
      </c>
      <c r="G1032" s="1591">
        <f t="shared" si="155"/>
        <v>3260</v>
      </c>
      <c r="H1032" s="1600">
        <v>180</v>
      </c>
      <c r="I1032" s="1600">
        <v>350</v>
      </c>
      <c r="J1032" s="1600">
        <v>2730</v>
      </c>
      <c r="K1032" s="1600"/>
      <c r="L1032" s="1602"/>
      <c r="M1032" s="1607">
        <v>35265</v>
      </c>
      <c r="N1032" s="1607">
        <v>42685</v>
      </c>
      <c r="O1032" s="1606" t="s">
        <v>3630</v>
      </c>
      <c r="P1032" s="1646">
        <v>39173</v>
      </c>
      <c r="Q1032" s="1645" t="s">
        <v>3634</v>
      </c>
      <c r="R1032" s="1591">
        <f t="shared" si="156"/>
        <v>340</v>
      </c>
      <c r="S1032" s="1591">
        <v>0</v>
      </c>
      <c r="T1032" s="1591">
        <v>340</v>
      </c>
      <c r="U1032" s="1591">
        <v>0</v>
      </c>
      <c r="V1032" s="1591">
        <f t="shared" si="157"/>
        <v>0</v>
      </c>
      <c r="W1032" s="1591">
        <v>0</v>
      </c>
      <c r="X1032" s="1591">
        <v>0</v>
      </c>
      <c r="Y1032" s="1591">
        <v>0</v>
      </c>
      <c r="Z1032" s="1602" t="s">
        <v>1757</v>
      </c>
      <c r="AA1032" s="1606">
        <v>2</v>
      </c>
      <c r="AB1032" s="1597"/>
      <c r="AC1032" s="1597"/>
      <c r="AD1032" s="1597"/>
      <c r="AE1032" s="1597"/>
      <c r="AF1032" s="1598"/>
      <c r="AG1032" s="1576" t="str">
        <f t="shared" si="158"/>
        <v/>
      </c>
    </row>
    <row r="1033" spans="2:33" s="1599" customFormat="1" ht="35.5" customHeight="1">
      <c r="B1033" s="1868"/>
      <c r="C1033" s="1588" t="s">
        <v>3795</v>
      </c>
      <c r="D1033" s="1588" t="s">
        <v>3796</v>
      </c>
      <c r="E1033" s="1600">
        <v>20</v>
      </c>
      <c r="F1033" s="1600">
        <v>390</v>
      </c>
      <c r="G1033" s="1591">
        <f t="shared" si="155"/>
        <v>390</v>
      </c>
      <c r="H1033" s="1600">
        <v>390</v>
      </c>
      <c r="I1033" s="1600">
        <v>0</v>
      </c>
      <c r="J1033" s="1600">
        <v>0</v>
      </c>
      <c r="K1033" s="1600"/>
      <c r="L1033" s="1602"/>
      <c r="M1033" s="1607">
        <v>35542</v>
      </c>
      <c r="N1033" s="1607">
        <v>40417</v>
      </c>
      <c r="O1033" s="1606" t="s">
        <v>3647</v>
      </c>
      <c r="P1033" s="1605">
        <v>39173</v>
      </c>
      <c r="Q1033" s="1645" t="s">
        <v>3634</v>
      </c>
      <c r="R1033" s="1591">
        <f t="shared" si="156"/>
        <v>230</v>
      </c>
      <c r="S1033" s="1591">
        <v>230</v>
      </c>
      <c r="T1033" s="1591">
        <v>0</v>
      </c>
      <c r="U1033" s="1591">
        <v>0</v>
      </c>
      <c r="V1033" s="1591">
        <f t="shared" si="157"/>
        <v>160</v>
      </c>
      <c r="W1033" s="1591">
        <v>160</v>
      </c>
      <c r="X1033" s="1591">
        <v>0</v>
      </c>
      <c r="Y1033" s="1591">
        <v>0</v>
      </c>
      <c r="Z1033" s="1602" t="s">
        <v>1757</v>
      </c>
      <c r="AA1033" s="1632">
        <v>2</v>
      </c>
      <c r="AB1033" s="1597"/>
      <c r="AC1033" s="1597"/>
      <c r="AD1033" s="1597"/>
      <c r="AE1033" s="1597"/>
      <c r="AF1033" s="1598"/>
      <c r="AG1033" s="1576" t="str">
        <f t="shared" si="158"/>
        <v/>
      </c>
    </row>
    <row r="1034" spans="2:33" s="1599" customFormat="1" ht="35.5" customHeight="1">
      <c r="B1034" s="1872"/>
      <c r="C1034" s="1588" t="s">
        <v>3797</v>
      </c>
      <c r="D1034" s="1588" t="s">
        <v>3798</v>
      </c>
      <c r="E1034" s="1600">
        <v>30</v>
      </c>
      <c r="F1034" s="1600">
        <v>300</v>
      </c>
      <c r="G1034" s="1591">
        <f t="shared" si="155"/>
        <v>300</v>
      </c>
      <c r="H1034" s="1600">
        <v>300</v>
      </c>
      <c r="I1034" s="1600">
        <v>0</v>
      </c>
      <c r="J1034" s="1600">
        <v>0</v>
      </c>
      <c r="K1034" s="1600"/>
      <c r="L1034" s="1602"/>
      <c r="M1034" s="1607">
        <v>35542</v>
      </c>
      <c r="N1034" s="1607">
        <v>40417</v>
      </c>
      <c r="O1034" s="1606" t="s">
        <v>3647</v>
      </c>
      <c r="P1034" s="1869">
        <v>39173</v>
      </c>
      <c r="Q1034" s="1645" t="s">
        <v>3634</v>
      </c>
      <c r="R1034" s="1591">
        <f t="shared" si="156"/>
        <v>300</v>
      </c>
      <c r="S1034" s="1591">
        <v>300</v>
      </c>
      <c r="T1034" s="1591">
        <v>0</v>
      </c>
      <c r="U1034" s="1591">
        <v>0</v>
      </c>
      <c r="V1034" s="1591">
        <f t="shared" si="157"/>
        <v>0</v>
      </c>
      <c r="W1034" s="1591">
        <v>0</v>
      </c>
      <c r="X1034" s="1591">
        <v>0</v>
      </c>
      <c r="Y1034" s="1591">
        <v>0</v>
      </c>
      <c r="Z1034" s="1602" t="s">
        <v>1757</v>
      </c>
      <c r="AA1034" s="1606">
        <v>2</v>
      </c>
      <c r="AB1034" s="1597"/>
      <c r="AC1034" s="1597"/>
      <c r="AD1034" s="1597"/>
      <c r="AE1034" s="1597"/>
      <c r="AF1034" s="1598"/>
      <c r="AG1034" s="1576">
        <f t="shared" si="158"/>
        <v>0</v>
      </c>
    </row>
    <row r="1035" spans="2:33" s="1599" customFormat="1" ht="35.5" customHeight="1">
      <c r="B1035" s="1875"/>
      <c r="C1035" s="1596" t="s">
        <v>3799</v>
      </c>
      <c r="D1035" s="1816" t="s">
        <v>3800</v>
      </c>
      <c r="E1035" s="1870">
        <v>16</v>
      </c>
      <c r="F1035" s="1631">
        <v>1250</v>
      </c>
      <c r="G1035" s="1631">
        <f>SUM(H1035:J1035)</f>
        <v>1250</v>
      </c>
      <c r="H1035" s="1631">
        <v>1100</v>
      </c>
      <c r="I1035" s="1631">
        <v>10</v>
      </c>
      <c r="J1035" s="1631">
        <v>140</v>
      </c>
      <c r="K1035" s="1631"/>
      <c r="L1035" s="1632"/>
      <c r="M1035" s="1603">
        <v>35671</v>
      </c>
      <c r="N1035" s="1607">
        <v>40417</v>
      </c>
      <c r="O1035" s="1606" t="s">
        <v>3647</v>
      </c>
      <c r="P1035" s="1646">
        <v>39173</v>
      </c>
      <c r="Q1035" s="1645" t="s">
        <v>3634</v>
      </c>
      <c r="R1035" s="1629">
        <f t="shared" si="156"/>
        <v>1250</v>
      </c>
      <c r="S1035" s="1629">
        <v>1100</v>
      </c>
      <c r="T1035" s="1629">
        <v>10</v>
      </c>
      <c r="U1035" s="1629">
        <v>140</v>
      </c>
      <c r="V1035" s="1591">
        <f t="shared" si="157"/>
        <v>0</v>
      </c>
      <c r="W1035" s="1629">
        <v>0</v>
      </c>
      <c r="X1035" s="1629">
        <v>0</v>
      </c>
      <c r="Y1035" s="1629">
        <v>0</v>
      </c>
      <c r="Z1035" s="1879" t="s">
        <v>3681</v>
      </c>
      <c r="AA1035" s="1606">
        <v>2</v>
      </c>
      <c r="AB1035" s="1597"/>
      <c r="AC1035" s="1597"/>
      <c r="AD1035" s="1597"/>
      <c r="AE1035" s="1597"/>
      <c r="AF1035" s="1598"/>
      <c r="AG1035" s="1576">
        <f t="shared" si="158"/>
        <v>0</v>
      </c>
    </row>
    <row r="1036" spans="2:33" s="1599" customFormat="1" ht="35.5" customHeight="1">
      <c r="B1036" s="1630"/>
      <c r="C1036" s="1596" t="s">
        <v>3801</v>
      </c>
      <c r="D1036" s="1641" t="s">
        <v>3802</v>
      </c>
      <c r="E1036" s="1642">
        <v>16</v>
      </c>
      <c r="F1036" s="1643">
        <v>200</v>
      </c>
      <c r="G1036" s="1629">
        <f t="shared" si="155"/>
        <v>200</v>
      </c>
      <c r="H1036" s="1643">
        <v>200</v>
      </c>
      <c r="I1036" s="1643">
        <v>0</v>
      </c>
      <c r="J1036" s="1643">
        <v>0</v>
      </c>
      <c r="K1036" s="1643"/>
      <c r="L1036" s="1645"/>
      <c r="M1036" s="1603">
        <v>35671</v>
      </c>
      <c r="N1036" s="1607">
        <v>40417</v>
      </c>
      <c r="O1036" s="1606" t="s">
        <v>3647</v>
      </c>
      <c r="P1036" s="1605">
        <v>39173</v>
      </c>
      <c r="Q1036" s="1645" t="s">
        <v>3634</v>
      </c>
      <c r="R1036" s="1629">
        <f t="shared" si="156"/>
        <v>200</v>
      </c>
      <c r="S1036" s="1643">
        <v>200</v>
      </c>
      <c r="T1036" s="1643">
        <v>0</v>
      </c>
      <c r="U1036" s="1643">
        <v>0</v>
      </c>
      <c r="V1036" s="1591">
        <f t="shared" si="157"/>
        <v>0</v>
      </c>
      <c r="W1036" s="1643">
        <v>0</v>
      </c>
      <c r="X1036" s="1643">
        <v>0</v>
      </c>
      <c r="Y1036" s="1643">
        <v>0</v>
      </c>
      <c r="Z1036" s="1879" t="s">
        <v>3681</v>
      </c>
      <c r="AA1036" s="1606">
        <v>2</v>
      </c>
      <c r="AB1036" s="1597"/>
      <c r="AC1036" s="1597"/>
      <c r="AD1036" s="1597"/>
      <c r="AE1036" s="1597"/>
      <c r="AF1036" s="1598"/>
      <c r="AG1036" s="1576">
        <f t="shared" si="158"/>
        <v>0</v>
      </c>
    </row>
    <row r="1037" spans="2:33" s="1599" customFormat="1" ht="35.5" customHeight="1">
      <c r="B1037" s="1587"/>
      <c r="C1037" s="1588" t="s">
        <v>3803</v>
      </c>
      <c r="D1037" s="1588" t="s">
        <v>3804</v>
      </c>
      <c r="E1037" s="1600">
        <v>16</v>
      </c>
      <c r="F1037" s="1600">
        <v>240</v>
      </c>
      <c r="G1037" s="1591">
        <f t="shared" si="155"/>
        <v>240</v>
      </c>
      <c r="H1037" s="1600">
        <v>0</v>
      </c>
      <c r="I1037" s="1600">
        <v>240</v>
      </c>
      <c r="J1037" s="1600">
        <v>0</v>
      </c>
      <c r="K1037" s="1880">
        <v>3200</v>
      </c>
      <c r="L1037" s="1602" t="s">
        <v>3805</v>
      </c>
      <c r="M1037" s="1607">
        <v>37201</v>
      </c>
      <c r="N1037" s="1607">
        <v>37201</v>
      </c>
      <c r="O1037" s="1602" t="s">
        <v>3806</v>
      </c>
      <c r="P1037" s="1869">
        <v>39173</v>
      </c>
      <c r="Q1037" s="1645" t="s">
        <v>3634</v>
      </c>
      <c r="R1037" s="1591">
        <f t="shared" si="156"/>
        <v>240</v>
      </c>
      <c r="S1037" s="1591">
        <v>0</v>
      </c>
      <c r="T1037" s="1591">
        <v>240</v>
      </c>
      <c r="U1037" s="1591">
        <v>0</v>
      </c>
      <c r="V1037" s="1591">
        <f t="shared" si="157"/>
        <v>0</v>
      </c>
      <c r="W1037" s="1591">
        <v>0</v>
      </c>
      <c r="X1037" s="1591">
        <v>0</v>
      </c>
      <c r="Y1037" s="1591">
        <v>0</v>
      </c>
      <c r="Z1037" s="1606" t="s">
        <v>3681</v>
      </c>
      <c r="AA1037" s="1632">
        <v>2</v>
      </c>
      <c r="AB1037" s="1597"/>
      <c r="AC1037" s="1597"/>
      <c r="AD1037" s="1597"/>
      <c r="AE1037" s="1597"/>
      <c r="AF1037" s="1598"/>
      <c r="AG1037" s="1576">
        <f t="shared" si="158"/>
        <v>0</v>
      </c>
    </row>
    <row r="1038" spans="2:33" s="1599" customFormat="1" ht="35.5" customHeight="1">
      <c r="B1038" s="1587"/>
      <c r="C1038" s="1588" t="s">
        <v>3807</v>
      </c>
      <c r="D1038" s="1588" t="s">
        <v>3808</v>
      </c>
      <c r="E1038" s="1600">
        <v>16</v>
      </c>
      <c r="F1038" s="1600">
        <v>400</v>
      </c>
      <c r="G1038" s="1591">
        <f>SUM(H1038:J1038)</f>
        <v>400</v>
      </c>
      <c r="H1038" s="1600">
        <v>400</v>
      </c>
      <c r="I1038" s="1600">
        <v>0</v>
      </c>
      <c r="J1038" s="1600">
        <v>0</v>
      </c>
      <c r="K1038" s="1880">
        <v>3700</v>
      </c>
      <c r="L1038" s="1602" t="s">
        <v>3809</v>
      </c>
      <c r="M1038" s="1607">
        <v>41831</v>
      </c>
      <c r="N1038" s="1607">
        <v>41831</v>
      </c>
      <c r="O1038" s="1602" t="s">
        <v>3810</v>
      </c>
      <c r="P1038" s="1869"/>
      <c r="Q1038" s="1645"/>
      <c r="R1038" s="1591">
        <f t="shared" si="156"/>
        <v>350</v>
      </c>
      <c r="S1038" s="1591">
        <v>350</v>
      </c>
      <c r="T1038" s="1591">
        <v>0</v>
      </c>
      <c r="U1038" s="1591">
        <v>0</v>
      </c>
      <c r="V1038" s="1591">
        <f t="shared" si="157"/>
        <v>0</v>
      </c>
      <c r="W1038" s="1591">
        <v>0</v>
      </c>
      <c r="X1038" s="1591">
        <v>0</v>
      </c>
      <c r="Y1038" s="1591">
        <v>0</v>
      </c>
      <c r="Z1038" s="1602" t="s">
        <v>3681</v>
      </c>
      <c r="AA1038" s="1632">
        <v>2</v>
      </c>
      <c r="AB1038" s="1597"/>
      <c r="AC1038" s="1597"/>
      <c r="AD1038" s="1597"/>
      <c r="AE1038" s="1597"/>
      <c r="AF1038" s="1598"/>
      <c r="AG1038" s="1576" t="str">
        <f t="shared" si="158"/>
        <v/>
      </c>
    </row>
    <row r="1039" spans="2:33" s="1599" customFormat="1" ht="35.5" customHeight="1">
      <c r="B1039" s="1587"/>
      <c r="C1039" s="1588" t="s">
        <v>3811</v>
      </c>
      <c r="D1039" s="1588" t="s">
        <v>3812</v>
      </c>
      <c r="E1039" s="1600">
        <v>18</v>
      </c>
      <c r="F1039" s="1591">
        <v>90</v>
      </c>
      <c r="G1039" s="1591">
        <f>SUM(H1039:J1039)</f>
        <v>90</v>
      </c>
      <c r="H1039" s="1591">
        <v>90</v>
      </c>
      <c r="I1039" s="1591">
        <v>0</v>
      </c>
      <c r="J1039" s="1591">
        <v>0</v>
      </c>
      <c r="K1039" s="1591">
        <v>3700</v>
      </c>
      <c r="L1039" s="1602" t="s">
        <v>3813</v>
      </c>
      <c r="M1039" s="1607">
        <v>42453</v>
      </c>
      <c r="N1039" s="1607">
        <v>42453</v>
      </c>
      <c r="O1039" s="1606" t="s">
        <v>3624</v>
      </c>
      <c r="P1039" s="1605"/>
      <c r="Q1039" s="1645"/>
      <c r="R1039" s="1591">
        <f>SUM(S1039:U1039)</f>
        <v>90</v>
      </c>
      <c r="S1039" s="1591">
        <v>90</v>
      </c>
      <c r="T1039" s="1591">
        <v>0</v>
      </c>
      <c r="U1039" s="1591">
        <v>0</v>
      </c>
      <c r="V1039" s="1591">
        <f>SUM(W1039:Y1039)</f>
        <v>0</v>
      </c>
      <c r="W1039" s="1591">
        <v>0</v>
      </c>
      <c r="X1039" s="1591">
        <v>0</v>
      </c>
      <c r="Y1039" s="1591">
        <v>0</v>
      </c>
      <c r="Z1039" s="1602" t="s">
        <v>1757</v>
      </c>
      <c r="AA1039" s="1606">
        <v>2</v>
      </c>
      <c r="AB1039" s="1597"/>
      <c r="AC1039" s="1597"/>
      <c r="AD1039" s="1597"/>
      <c r="AE1039" s="1597"/>
      <c r="AF1039" s="1598"/>
      <c r="AG1039" s="1576">
        <f t="shared" si="158"/>
        <v>0</v>
      </c>
    </row>
    <row r="1040" spans="2:33" s="1599" customFormat="1" ht="35.5" customHeight="1">
      <c r="B1040" s="1587"/>
      <c r="C1040" s="1588" t="s">
        <v>3814</v>
      </c>
      <c r="D1040" s="1588" t="s">
        <v>3815</v>
      </c>
      <c r="E1040" s="1600">
        <v>16</v>
      </c>
      <c r="F1040" s="1591">
        <v>290</v>
      </c>
      <c r="G1040" s="1591">
        <f>SUM(H1040:J1040)</f>
        <v>290</v>
      </c>
      <c r="H1040" s="1591">
        <v>20</v>
      </c>
      <c r="I1040" s="1591">
        <v>270</v>
      </c>
      <c r="J1040" s="1591">
        <v>0</v>
      </c>
      <c r="K1040" s="1591">
        <v>3850</v>
      </c>
      <c r="L1040" s="1602" t="s">
        <v>3816</v>
      </c>
      <c r="M1040" s="1607">
        <v>44278</v>
      </c>
      <c r="N1040" s="1607">
        <v>44278</v>
      </c>
      <c r="O1040" s="1645" t="s">
        <v>303</v>
      </c>
      <c r="P1040" s="1605"/>
      <c r="Q1040" s="1645"/>
      <c r="R1040" s="1591">
        <f>SUM(S1040:U1040)</f>
        <v>20</v>
      </c>
      <c r="S1040" s="1591">
        <v>0</v>
      </c>
      <c r="T1040" s="1591">
        <v>20</v>
      </c>
      <c r="U1040" s="1591">
        <v>0</v>
      </c>
      <c r="V1040" s="1591">
        <f>SUM(W1040:Y1040)</f>
        <v>0</v>
      </c>
      <c r="W1040" s="1591">
        <v>0</v>
      </c>
      <c r="X1040" s="1591">
        <v>0</v>
      </c>
      <c r="Y1040" s="1591">
        <v>0</v>
      </c>
      <c r="Z1040" s="1602" t="s">
        <v>3681</v>
      </c>
      <c r="AA1040" s="1632">
        <v>2</v>
      </c>
      <c r="AB1040" s="1597"/>
      <c r="AC1040" s="1597"/>
      <c r="AD1040" s="1597"/>
      <c r="AE1040" s="1597"/>
      <c r="AF1040" s="1598"/>
      <c r="AG1040" s="1576" t="str">
        <f t="shared" si="158"/>
        <v/>
      </c>
    </row>
    <row r="1041" spans="2:33" s="1599" customFormat="1" ht="35.5" customHeight="1">
      <c r="B1041" s="1635"/>
      <c r="C1041" s="1588" t="s">
        <v>3817</v>
      </c>
      <c r="D1041" s="1588" t="s">
        <v>3818</v>
      </c>
      <c r="E1041" s="1600">
        <v>15</v>
      </c>
      <c r="F1041" s="1591">
        <v>2710</v>
      </c>
      <c r="G1041" s="1591">
        <f t="shared" si="155"/>
        <v>2710</v>
      </c>
      <c r="H1041" s="1591">
        <v>0</v>
      </c>
      <c r="I1041" s="1591">
        <v>2340</v>
      </c>
      <c r="J1041" s="1591">
        <v>370</v>
      </c>
      <c r="K1041" s="1591">
        <v>2920</v>
      </c>
      <c r="L1041" s="1602" t="s">
        <v>3819</v>
      </c>
      <c r="M1041" s="1607">
        <v>15810</v>
      </c>
      <c r="N1041" s="1607">
        <v>40417</v>
      </c>
      <c r="O1041" s="1645" t="s">
        <v>3606</v>
      </c>
      <c r="P1041" s="1646">
        <v>39173</v>
      </c>
      <c r="Q1041" s="1645" t="s">
        <v>3607</v>
      </c>
      <c r="R1041" s="1591">
        <f t="shared" si="156"/>
        <v>1650</v>
      </c>
      <c r="S1041" s="1591">
        <v>0</v>
      </c>
      <c r="T1041" s="1591">
        <v>1280</v>
      </c>
      <c r="U1041" s="1591">
        <v>370</v>
      </c>
      <c r="V1041" s="1591">
        <f t="shared" si="157"/>
        <v>1060</v>
      </c>
      <c r="W1041" s="1591">
        <v>0</v>
      </c>
      <c r="X1041" s="1591">
        <v>1060</v>
      </c>
      <c r="Y1041" s="1591">
        <v>0</v>
      </c>
      <c r="Z1041" s="1602" t="s">
        <v>1751</v>
      </c>
      <c r="AA1041" s="1632">
        <v>2</v>
      </c>
      <c r="AB1041" s="1597"/>
      <c r="AC1041" s="1597"/>
      <c r="AD1041" s="1597"/>
      <c r="AE1041" s="1597"/>
      <c r="AF1041" s="1598"/>
      <c r="AG1041" s="1576" t="str">
        <f t="shared" si="158"/>
        <v/>
      </c>
    </row>
    <row r="1042" spans="2:33" s="1599" customFormat="1" ht="35.5" customHeight="1">
      <c r="B1042" s="1587"/>
      <c r="C1042" s="1588" t="s">
        <v>3820</v>
      </c>
      <c r="D1042" s="1588" t="s">
        <v>3821</v>
      </c>
      <c r="E1042" s="1600">
        <v>7</v>
      </c>
      <c r="F1042" s="1591">
        <v>710</v>
      </c>
      <c r="G1042" s="1591">
        <f>SUM(H1042:J1042)</f>
        <v>710</v>
      </c>
      <c r="H1042" s="1591">
        <v>0</v>
      </c>
      <c r="I1042" s="1591">
        <v>710</v>
      </c>
      <c r="J1042" s="1591">
        <v>0</v>
      </c>
      <c r="K1042" s="1591"/>
      <c r="L1042" s="1602"/>
      <c r="M1042" s="1607">
        <v>15810</v>
      </c>
      <c r="N1042" s="1607">
        <v>42020</v>
      </c>
      <c r="O1042" s="1606" t="s">
        <v>3633</v>
      </c>
      <c r="P1042" s="1605">
        <v>39173</v>
      </c>
      <c r="Q1042" s="1645" t="s">
        <v>3607</v>
      </c>
      <c r="R1042" s="1591">
        <f t="shared" si="156"/>
        <v>710</v>
      </c>
      <c r="S1042" s="1591">
        <v>0</v>
      </c>
      <c r="T1042" s="1591">
        <v>710</v>
      </c>
      <c r="U1042" s="1591">
        <v>0</v>
      </c>
      <c r="V1042" s="1591">
        <f t="shared" si="157"/>
        <v>0</v>
      </c>
      <c r="W1042" s="1591">
        <v>0</v>
      </c>
      <c r="X1042" s="1591">
        <v>0</v>
      </c>
      <c r="Y1042" s="1591">
        <v>0</v>
      </c>
      <c r="Z1042" s="1602" t="s">
        <v>1761</v>
      </c>
      <c r="AA1042" s="1606">
        <v>2</v>
      </c>
      <c r="AB1042" s="1597"/>
      <c r="AC1042" s="1597"/>
      <c r="AD1042" s="1597"/>
      <c r="AE1042" s="1597"/>
      <c r="AF1042" s="1598"/>
      <c r="AG1042" s="1576">
        <f t="shared" si="158"/>
        <v>0</v>
      </c>
    </row>
    <row r="1043" spans="2:33" s="1599" customFormat="1" ht="35.5" customHeight="1">
      <c r="B1043" s="1587"/>
      <c r="C1043" s="1588" t="s">
        <v>3822</v>
      </c>
      <c r="D1043" s="1588" t="s">
        <v>3823</v>
      </c>
      <c r="E1043" s="1600">
        <v>13</v>
      </c>
      <c r="F1043" s="1591">
        <v>760</v>
      </c>
      <c r="G1043" s="1591">
        <f>SUM(H1043:J1043)</f>
        <v>760</v>
      </c>
      <c r="H1043" s="1591">
        <v>0</v>
      </c>
      <c r="I1043" s="1591">
        <v>760</v>
      </c>
      <c r="J1043" s="1591">
        <v>0</v>
      </c>
      <c r="K1043" s="1591"/>
      <c r="L1043" s="1602"/>
      <c r="M1043" s="1607">
        <v>15810</v>
      </c>
      <c r="N1043" s="1607">
        <v>42020</v>
      </c>
      <c r="O1043" s="1606" t="s">
        <v>3633</v>
      </c>
      <c r="P1043" s="1869">
        <v>39173</v>
      </c>
      <c r="Q1043" s="1645" t="s">
        <v>3634</v>
      </c>
      <c r="R1043" s="1591">
        <f t="shared" si="156"/>
        <v>760</v>
      </c>
      <c r="S1043" s="1591">
        <v>0</v>
      </c>
      <c r="T1043" s="1591">
        <v>760</v>
      </c>
      <c r="U1043" s="1591">
        <v>0</v>
      </c>
      <c r="V1043" s="1591">
        <f t="shared" si="157"/>
        <v>0</v>
      </c>
      <c r="W1043" s="1591">
        <v>0</v>
      </c>
      <c r="X1043" s="1591">
        <v>0</v>
      </c>
      <c r="Y1043" s="1591">
        <v>0</v>
      </c>
      <c r="Z1043" s="1602" t="s">
        <v>1757</v>
      </c>
      <c r="AA1043" s="1606">
        <v>2</v>
      </c>
      <c r="AB1043" s="1597"/>
      <c r="AC1043" s="1597"/>
      <c r="AD1043" s="1597"/>
      <c r="AE1043" s="1597"/>
      <c r="AF1043" s="1598"/>
      <c r="AG1043" s="1576">
        <f t="shared" si="158"/>
        <v>0</v>
      </c>
    </row>
    <row r="1044" spans="2:33" s="1599" customFormat="1" ht="35.5" customHeight="1">
      <c r="B1044" s="1587"/>
      <c r="C1044" s="1588" t="s">
        <v>3824</v>
      </c>
      <c r="D1044" s="1588" t="s">
        <v>3825</v>
      </c>
      <c r="E1044" s="1600">
        <v>12</v>
      </c>
      <c r="F1044" s="1591">
        <v>1290</v>
      </c>
      <c r="G1044" s="1591">
        <f t="shared" si="155"/>
        <v>1290</v>
      </c>
      <c r="H1044" s="1591">
        <v>0</v>
      </c>
      <c r="I1044" s="1591">
        <v>1290</v>
      </c>
      <c r="J1044" s="1591">
        <v>0</v>
      </c>
      <c r="K1044" s="1591"/>
      <c r="L1044" s="1602"/>
      <c r="M1044" s="1607">
        <v>15810</v>
      </c>
      <c r="N1044" s="1607">
        <v>40417</v>
      </c>
      <c r="O1044" s="1606" t="s">
        <v>3647</v>
      </c>
      <c r="P1044" s="1646">
        <v>39173</v>
      </c>
      <c r="Q1044" s="1645" t="s">
        <v>3634</v>
      </c>
      <c r="R1044" s="1591">
        <f t="shared" si="156"/>
        <v>1110</v>
      </c>
      <c r="S1044" s="1591">
        <v>0</v>
      </c>
      <c r="T1044" s="1591">
        <v>1110</v>
      </c>
      <c r="U1044" s="1591">
        <v>0</v>
      </c>
      <c r="V1044" s="1591">
        <f t="shared" si="157"/>
        <v>0</v>
      </c>
      <c r="W1044" s="1591">
        <v>0</v>
      </c>
      <c r="X1044" s="1591">
        <v>0</v>
      </c>
      <c r="Y1044" s="1591">
        <v>0</v>
      </c>
      <c r="Z1044" s="1602" t="s">
        <v>1757</v>
      </c>
      <c r="AA1044" s="1606">
        <v>2</v>
      </c>
      <c r="AB1044" s="1597"/>
      <c r="AC1044" s="1597"/>
      <c r="AD1044" s="1597"/>
      <c r="AE1044" s="1597"/>
      <c r="AF1044" s="1598"/>
      <c r="AG1044" s="1576" t="str">
        <f t="shared" si="158"/>
        <v/>
      </c>
    </row>
    <row r="1045" spans="2:33" s="1599" customFormat="1" ht="35.5" customHeight="1">
      <c r="B1045" s="1587"/>
      <c r="C1045" s="1588" t="s">
        <v>3826</v>
      </c>
      <c r="D1045" s="1588" t="s">
        <v>3827</v>
      </c>
      <c r="E1045" s="1600">
        <v>8</v>
      </c>
      <c r="F1045" s="1591">
        <v>1380</v>
      </c>
      <c r="G1045" s="1591">
        <f t="shared" si="155"/>
        <v>1380</v>
      </c>
      <c r="H1045" s="1591">
        <v>0</v>
      </c>
      <c r="I1045" s="1591">
        <v>1380</v>
      </c>
      <c r="J1045" s="1591">
        <v>0</v>
      </c>
      <c r="K1045" s="1591"/>
      <c r="L1045" s="1602"/>
      <c r="M1045" s="1607">
        <v>15810</v>
      </c>
      <c r="N1045" s="1607">
        <v>40417</v>
      </c>
      <c r="O1045" s="1606" t="s">
        <v>3647</v>
      </c>
      <c r="P1045" s="1605">
        <v>39173</v>
      </c>
      <c r="Q1045" s="1645" t="s">
        <v>3634</v>
      </c>
      <c r="R1045" s="1591">
        <f t="shared" si="156"/>
        <v>1380</v>
      </c>
      <c r="S1045" s="1591">
        <v>0</v>
      </c>
      <c r="T1045" s="1591">
        <v>1380</v>
      </c>
      <c r="U1045" s="1591">
        <v>0</v>
      </c>
      <c r="V1045" s="1591">
        <f t="shared" si="157"/>
        <v>0</v>
      </c>
      <c r="W1045" s="1591">
        <v>0</v>
      </c>
      <c r="X1045" s="1591">
        <v>0</v>
      </c>
      <c r="Y1045" s="1591">
        <v>0</v>
      </c>
      <c r="Z1045" s="1602" t="s">
        <v>1757</v>
      </c>
      <c r="AA1045" s="1606">
        <v>2</v>
      </c>
      <c r="AB1045" s="1597"/>
      <c r="AC1045" s="1597"/>
      <c r="AD1045" s="1597"/>
      <c r="AE1045" s="1597"/>
      <c r="AF1045" s="1598"/>
      <c r="AG1045" s="1576">
        <f t="shared" si="158"/>
        <v>0</v>
      </c>
    </row>
    <row r="1046" spans="2:33" s="1599" customFormat="1" ht="35.5" customHeight="1">
      <c r="B1046" s="1587"/>
      <c r="C1046" s="1588" t="s">
        <v>3828</v>
      </c>
      <c r="D1046" s="1588" t="s">
        <v>3829</v>
      </c>
      <c r="E1046" s="1600">
        <v>16</v>
      </c>
      <c r="F1046" s="1591">
        <v>4420</v>
      </c>
      <c r="G1046" s="1591">
        <f>SUM(H1046:J1046)</f>
        <v>4420</v>
      </c>
      <c r="H1046" s="1591">
        <v>0</v>
      </c>
      <c r="I1046" s="1591">
        <v>4330</v>
      </c>
      <c r="J1046" s="1591">
        <v>90</v>
      </c>
      <c r="K1046" s="1591"/>
      <c r="L1046" s="1602"/>
      <c r="M1046" s="1607">
        <v>30956</v>
      </c>
      <c r="N1046" s="1607">
        <v>45734</v>
      </c>
      <c r="O1046" s="1645" t="s">
        <v>3830</v>
      </c>
      <c r="P1046" s="1646">
        <v>39173</v>
      </c>
      <c r="Q1046" s="1645" t="s">
        <v>3607</v>
      </c>
      <c r="R1046" s="1591">
        <f t="shared" si="156"/>
        <v>670</v>
      </c>
      <c r="S1046" s="1591">
        <v>0</v>
      </c>
      <c r="T1046" s="1815">
        <v>670</v>
      </c>
      <c r="U1046" s="1591">
        <v>0</v>
      </c>
      <c r="V1046" s="1591">
        <f t="shared" si="157"/>
        <v>10</v>
      </c>
      <c r="W1046" s="1591">
        <v>0</v>
      </c>
      <c r="X1046" s="1591">
        <v>0</v>
      </c>
      <c r="Y1046" s="1591">
        <v>10</v>
      </c>
      <c r="Z1046" s="1602" t="s">
        <v>1761</v>
      </c>
      <c r="AA1046" s="1606">
        <v>2</v>
      </c>
      <c r="AB1046" s="1597"/>
      <c r="AC1046" s="1597"/>
      <c r="AD1046" s="1597"/>
      <c r="AE1046" s="1597"/>
      <c r="AF1046" s="1598"/>
      <c r="AG1046" s="1576" t="str">
        <f t="shared" si="158"/>
        <v/>
      </c>
    </row>
    <row r="1047" spans="2:33" s="1599" customFormat="1" ht="35.5" customHeight="1">
      <c r="B1047" s="1816"/>
      <c r="C1047" s="1588" t="s">
        <v>3831</v>
      </c>
      <c r="D1047" s="1588" t="s">
        <v>3832</v>
      </c>
      <c r="E1047" s="1600">
        <v>16</v>
      </c>
      <c r="F1047" s="1591">
        <v>400</v>
      </c>
      <c r="G1047" s="1591">
        <f t="shared" si="155"/>
        <v>400</v>
      </c>
      <c r="H1047" s="1591">
        <v>0</v>
      </c>
      <c r="I1047" s="1591">
        <v>400</v>
      </c>
      <c r="J1047" s="1591">
        <v>0</v>
      </c>
      <c r="K1047" s="1591"/>
      <c r="L1047" s="1602"/>
      <c r="M1047" s="1607">
        <v>30956</v>
      </c>
      <c r="N1047" s="1664">
        <v>45734</v>
      </c>
      <c r="O1047" s="1659" t="s">
        <v>3830</v>
      </c>
      <c r="P1047" s="1605">
        <v>39173</v>
      </c>
      <c r="Q1047" s="1645" t="s">
        <v>3634</v>
      </c>
      <c r="R1047" s="1591">
        <f t="shared" si="156"/>
        <v>400</v>
      </c>
      <c r="S1047" s="1591">
        <v>0</v>
      </c>
      <c r="T1047" s="1591">
        <v>400</v>
      </c>
      <c r="U1047" s="1591">
        <v>0</v>
      </c>
      <c r="V1047" s="1591">
        <f t="shared" si="157"/>
        <v>0</v>
      </c>
      <c r="W1047" s="1591">
        <v>0</v>
      </c>
      <c r="X1047" s="1591">
        <v>0</v>
      </c>
      <c r="Y1047" s="1591">
        <v>0</v>
      </c>
      <c r="Z1047" s="1602" t="s">
        <v>1757</v>
      </c>
      <c r="AA1047" s="1606">
        <v>2</v>
      </c>
      <c r="AB1047" s="1597"/>
      <c r="AC1047" s="1597"/>
      <c r="AD1047" s="1597"/>
      <c r="AE1047" s="1597"/>
      <c r="AF1047" s="1598"/>
      <c r="AG1047" s="1576">
        <f t="shared" si="158"/>
        <v>0</v>
      </c>
    </row>
    <row r="1048" spans="2:33" s="1599" customFormat="1" ht="35.5" customHeight="1">
      <c r="B1048" s="1627" t="s">
        <v>331</v>
      </c>
      <c r="C1048" s="1588" t="s">
        <v>3833</v>
      </c>
      <c r="D1048" s="1588" t="s">
        <v>3834</v>
      </c>
      <c r="E1048" s="1600">
        <v>15</v>
      </c>
      <c r="F1048" s="1591">
        <v>1080</v>
      </c>
      <c r="G1048" s="1591">
        <f t="shared" si="155"/>
        <v>1080</v>
      </c>
      <c r="H1048" s="1591">
        <v>0</v>
      </c>
      <c r="I1048" s="1591">
        <v>1020</v>
      </c>
      <c r="J1048" s="1591">
        <v>60</v>
      </c>
      <c r="K1048" s="1591"/>
      <c r="L1048" s="1602"/>
      <c r="M1048" s="1607">
        <v>30956</v>
      </c>
      <c r="N1048" s="1607">
        <v>40417</v>
      </c>
      <c r="O1048" s="1606" t="s">
        <v>3647</v>
      </c>
      <c r="P1048" s="1869">
        <v>39173</v>
      </c>
      <c r="Q1048" s="1645" t="s">
        <v>3634</v>
      </c>
      <c r="R1048" s="1591">
        <f t="shared" si="156"/>
        <v>1080</v>
      </c>
      <c r="S1048" s="1591">
        <v>0</v>
      </c>
      <c r="T1048" s="1591">
        <v>1020</v>
      </c>
      <c r="U1048" s="1591">
        <v>60</v>
      </c>
      <c r="V1048" s="1591">
        <f t="shared" si="157"/>
        <v>0</v>
      </c>
      <c r="W1048" s="1591">
        <v>0</v>
      </c>
      <c r="X1048" s="1591">
        <v>0</v>
      </c>
      <c r="Y1048" s="1591">
        <v>0</v>
      </c>
      <c r="Z1048" s="1602" t="s">
        <v>1791</v>
      </c>
      <c r="AA1048" s="1606">
        <v>2</v>
      </c>
      <c r="AB1048" s="1597"/>
      <c r="AC1048" s="1597"/>
      <c r="AD1048" s="1597"/>
      <c r="AE1048" s="1597"/>
      <c r="AF1048" s="1598"/>
      <c r="AG1048" s="1576">
        <f t="shared" si="158"/>
        <v>0</v>
      </c>
    </row>
    <row r="1049" spans="2:33" s="1599" customFormat="1" ht="35.5" customHeight="1">
      <c r="B1049" s="1875"/>
      <c r="C1049" s="1588" t="s">
        <v>3835</v>
      </c>
      <c r="D1049" s="1588" t="s">
        <v>3836</v>
      </c>
      <c r="E1049" s="1600">
        <v>13</v>
      </c>
      <c r="F1049" s="1591">
        <v>1250</v>
      </c>
      <c r="G1049" s="1591">
        <f t="shared" si="155"/>
        <v>1250</v>
      </c>
      <c r="H1049" s="1591">
        <v>0</v>
      </c>
      <c r="I1049" s="1591">
        <v>1250</v>
      </c>
      <c r="J1049" s="1591">
        <v>0</v>
      </c>
      <c r="K1049" s="1591"/>
      <c r="L1049" s="1602"/>
      <c r="M1049" s="1607">
        <v>30956</v>
      </c>
      <c r="N1049" s="1607">
        <v>42020</v>
      </c>
      <c r="O1049" s="1606" t="s">
        <v>3633</v>
      </c>
      <c r="P1049" s="1646">
        <v>39173</v>
      </c>
      <c r="Q1049" s="1645" t="s">
        <v>3607</v>
      </c>
      <c r="R1049" s="1591">
        <f t="shared" si="156"/>
        <v>0</v>
      </c>
      <c r="S1049" s="1591">
        <v>0</v>
      </c>
      <c r="T1049" s="1591">
        <v>0</v>
      </c>
      <c r="U1049" s="1591">
        <v>0</v>
      </c>
      <c r="V1049" s="1591">
        <f t="shared" si="157"/>
        <v>0</v>
      </c>
      <c r="W1049" s="1591">
        <v>0</v>
      </c>
      <c r="X1049" s="1591">
        <v>0</v>
      </c>
      <c r="Y1049" s="1591">
        <v>0</v>
      </c>
      <c r="Z1049" s="1602" t="s">
        <v>1761</v>
      </c>
      <c r="AA1049" s="1606">
        <v>2</v>
      </c>
      <c r="AB1049" s="1597"/>
      <c r="AC1049" s="1597"/>
      <c r="AD1049" s="1597"/>
      <c r="AE1049" s="1597"/>
      <c r="AF1049" s="1598"/>
      <c r="AG1049" s="1576" t="str">
        <f t="shared" si="158"/>
        <v/>
      </c>
    </row>
    <row r="1050" spans="2:33" s="1599" customFormat="1" ht="35.5" customHeight="1">
      <c r="B1050" s="1875"/>
      <c r="C1050" s="1588" t="s">
        <v>3837</v>
      </c>
      <c r="D1050" s="1588" t="s">
        <v>3838</v>
      </c>
      <c r="E1050" s="1600">
        <v>14</v>
      </c>
      <c r="F1050" s="1591">
        <v>1650</v>
      </c>
      <c r="G1050" s="1591">
        <f t="shared" si="155"/>
        <v>1650</v>
      </c>
      <c r="H1050" s="1591">
        <v>0</v>
      </c>
      <c r="I1050" s="1591">
        <v>1190</v>
      </c>
      <c r="J1050" s="1591">
        <v>460</v>
      </c>
      <c r="K1050" s="1881"/>
      <c r="L1050" s="1602"/>
      <c r="M1050" s="1607">
        <v>30956</v>
      </c>
      <c r="N1050" s="1607">
        <v>40417</v>
      </c>
      <c r="O1050" s="1606" t="s">
        <v>3647</v>
      </c>
      <c r="P1050" s="1605">
        <v>39173</v>
      </c>
      <c r="Q1050" s="1645" t="s">
        <v>3634</v>
      </c>
      <c r="R1050" s="1591">
        <f t="shared" si="156"/>
        <v>0</v>
      </c>
      <c r="S1050" s="1591">
        <v>0</v>
      </c>
      <c r="T1050" s="1591">
        <v>0</v>
      </c>
      <c r="U1050" s="1591">
        <v>0</v>
      </c>
      <c r="V1050" s="1591">
        <f t="shared" si="157"/>
        <v>580</v>
      </c>
      <c r="W1050" s="1591">
        <v>0</v>
      </c>
      <c r="X1050" s="1591">
        <v>580</v>
      </c>
      <c r="Y1050" s="1591">
        <v>0</v>
      </c>
      <c r="Z1050" s="1602" t="s">
        <v>1757</v>
      </c>
      <c r="AA1050" s="1606">
        <v>2</v>
      </c>
      <c r="AB1050" s="1597"/>
      <c r="AC1050" s="1597"/>
      <c r="AD1050" s="1597"/>
      <c r="AE1050" s="1597"/>
      <c r="AF1050" s="1598"/>
      <c r="AG1050" s="1576" t="str">
        <f t="shared" si="158"/>
        <v/>
      </c>
    </row>
    <row r="1051" spans="2:33" s="1599" customFormat="1" ht="35.5" customHeight="1">
      <c r="B1051" s="1868"/>
      <c r="C1051" s="1588" t="s">
        <v>3839</v>
      </c>
      <c r="D1051" s="1588" t="s">
        <v>3571</v>
      </c>
      <c r="E1051" s="1600">
        <v>17</v>
      </c>
      <c r="F1051" s="1591">
        <v>100</v>
      </c>
      <c r="G1051" s="1591">
        <f t="shared" si="155"/>
        <v>100</v>
      </c>
      <c r="H1051" s="1591">
        <v>0</v>
      </c>
      <c r="I1051" s="1591">
        <v>50</v>
      </c>
      <c r="J1051" s="1591">
        <v>50</v>
      </c>
      <c r="K1051" s="1591"/>
      <c r="L1051" s="1602"/>
      <c r="M1051" s="1607">
        <v>33547</v>
      </c>
      <c r="N1051" s="1607">
        <v>40417</v>
      </c>
      <c r="O1051" s="1606" t="s">
        <v>3647</v>
      </c>
      <c r="P1051" s="1869">
        <v>39173</v>
      </c>
      <c r="Q1051" s="1645" t="s">
        <v>3634</v>
      </c>
      <c r="R1051" s="1591">
        <f t="shared" si="156"/>
        <v>0</v>
      </c>
      <c r="S1051" s="1591">
        <v>0</v>
      </c>
      <c r="T1051" s="1591">
        <v>0</v>
      </c>
      <c r="U1051" s="1591">
        <v>0</v>
      </c>
      <c r="V1051" s="1591">
        <f t="shared" si="157"/>
        <v>0</v>
      </c>
      <c r="W1051" s="1591">
        <v>0</v>
      </c>
      <c r="X1051" s="1591">
        <v>0</v>
      </c>
      <c r="Y1051" s="1591">
        <v>0</v>
      </c>
      <c r="Z1051" s="1602" t="s">
        <v>1791</v>
      </c>
      <c r="AA1051" s="1606">
        <v>2</v>
      </c>
      <c r="AB1051" s="1597"/>
      <c r="AC1051" s="1597"/>
      <c r="AD1051" s="1597"/>
      <c r="AE1051" s="1597"/>
      <c r="AF1051" s="1598"/>
      <c r="AG1051" s="1576" t="str">
        <f t="shared" si="158"/>
        <v/>
      </c>
    </row>
    <row r="1052" spans="2:33" s="1599" customFormat="1" ht="35.5" customHeight="1">
      <c r="B1052" s="1587"/>
      <c r="C1052" s="1588" t="s">
        <v>3840</v>
      </c>
      <c r="D1052" s="1588" t="s">
        <v>3841</v>
      </c>
      <c r="E1052" s="1600">
        <v>12</v>
      </c>
      <c r="F1052" s="1591">
        <v>910</v>
      </c>
      <c r="G1052" s="1591">
        <f t="shared" si="155"/>
        <v>910</v>
      </c>
      <c r="H1052" s="1591">
        <v>0</v>
      </c>
      <c r="I1052" s="1591">
        <v>910</v>
      </c>
      <c r="J1052" s="1591">
        <v>0</v>
      </c>
      <c r="K1052" s="1591"/>
      <c r="L1052" s="1602"/>
      <c r="M1052" s="1607">
        <v>34054</v>
      </c>
      <c r="N1052" s="1607">
        <v>40417</v>
      </c>
      <c r="O1052" s="1606" t="s">
        <v>3647</v>
      </c>
      <c r="P1052" s="1646">
        <v>39173</v>
      </c>
      <c r="Q1052" s="1645" t="s">
        <v>3634</v>
      </c>
      <c r="R1052" s="1591">
        <f t="shared" si="156"/>
        <v>910</v>
      </c>
      <c r="S1052" s="1591">
        <v>0</v>
      </c>
      <c r="T1052" s="1591">
        <v>910</v>
      </c>
      <c r="U1052" s="1591">
        <v>0</v>
      </c>
      <c r="V1052" s="1591">
        <f t="shared" si="157"/>
        <v>0</v>
      </c>
      <c r="W1052" s="1591">
        <v>0</v>
      </c>
      <c r="X1052" s="1591">
        <v>0</v>
      </c>
      <c r="Y1052" s="1591">
        <v>0</v>
      </c>
      <c r="Z1052" s="1602" t="s">
        <v>1757</v>
      </c>
      <c r="AA1052" s="1606">
        <v>2</v>
      </c>
      <c r="AB1052" s="1597"/>
      <c r="AC1052" s="1597"/>
      <c r="AD1052" s="1597"/>
      <c r="AE1052" s="1597"/>
      <c r="AF1052" s="1598"/>
      <c r="AG1052" s="1576">
        <f t="shared" si="158"/>
        <v>0</v>
      </c>
    </row>
    <row r="1053" spans="2:33" s="1599" customFormat="1" ht="35.5" customHeight="1">
      <c r="B1053" s="1587"/>
      <c r="C1053" s="1588" t="s">
        <v>3842</v>
      </c>
      <c r="D1053" s="1588" t="s">
        <v>3843</v>
      </c>
      <c r="E1053" s="1600">
        <v>12</v>
      </c>
      <c r="F1053" s="1591">
        <v>760</v>
      </c>
      <c r="G1053" s="1591">
        <f t="shared" si="155"/>
        <v>760</v>
      </c>
      <c r="H1053" s="1591">
        <v>0</v>
      </c>
      <c r="I1053" s="1591">
        <v>760</v>
      </c>
      <c r="J1053" s="1591">
        <v>0</v>
      </c>
      <c r="K1053" s="1591"/>
      <c r="L1053" s="1602"/>
      <c r="M1053" s="1607">
        <v>34054</v>
      </c>
      <c r="N1053" s="1607">
        <v>40417</v>
      </c>
      <c r="O1053" s="1606" t="s">
        <v>3647</v>
      </c>
      <c r="P1053" s="1605">
        <v>39173</v>
      </c>
      <c r="Q1053" s="1645" t="s">
        <v>3634</v>
      </c>
      <c r="R1053" s="1591">
        <f t="shared" si="156"/>
        <v>760</v>
      </c>
      <c r="S1053" s="1591">
        <v>0</v>
      </c>
      <c r="T1053" s="1591">
        <v>760</v>
      </c>
      <c r="U1053" s="1591">
        <v>0</v>
      </c>
      <c r="V1053" s="1591">
        <f t="shared" si="157"/>
        <v>0</v>
      </c>
      <c r="W1053" s="1591">
        <v>0</v>
      </c>
      <c r="X1053" s="1591">
        <v>0</v>
      </c>
      <c r="Y1053" s="1591">
        <v>0</v>
      </c>
      <c r="Z1053" s="1602" t="s">
        <v>1757</v>
      </c>
      <c r="AA1053" s="1606">
        <v>2</v>
      </c>
      <c r="AB1053" s="1597"/>
      <c r="AC1053" s="1597"/>
      <c r="AD1053" s="1597"/>
      <c r="AE1053" s="1597"/>
      <c r="AF1053" s="1598"/>
      <c r="AG1053" s="1576">
        <f t="shared" si="158"/>
        <v>0</v>
      </c>
    </row>
    <row r="1054" spans="2:33" s="1599" customFormat="1" ht="35.5" customHeight="1">
      <c r="B1054" s="1587"/>
      <c r="C1054" s="1588" t="s">
        <v>3844</v>
      </c>
      <c r="D1054" s="1588" t="s">
        <v>3845</v>
      </c>
      <c r="E1054" s="1600">
        <v>8</v>
      </c>
      <c r="F1054" s="1591">
        <v>1010</v>
      </c>
      <c r="G1054" s="1591">
        <f t="shared" si="155"/>
        <v>1010</v>
      </c>
      <c r="H1054" s="1591">
        <v>0</v>
      </c>
      <c r="I1054" s="1591">
        <v>1010</v>
      </c>
      <c r="J1054" s="1591">
        <v>0</v>
      </c>
      <c r="K1054" s="1591"/>
      <c r="L1054" s="1602"/>
      <c r="M1054" s="1607">
        <v>20909</v>
      </c>
      <c r="N1054" s="1607">
        <v>41103</v>
      </c>
      <c r="O1054" s="1645" t="s">
        <v>3621</v>
      </c>
      <c r="P1054" s="1646">
        <v>39173</v>
      </c>
      <c r="Q1054" s="1645" t="s">
        <v>3607</v>
      </c>
      <c r="R1054" s="1591">
        <f t="shared" si="156"/>
        <v>1010</v>
      </c>
      <c r="S1054" s="1591">
        <v>0</v>
      </c>
      <c r="T1054" s="1591">
        <v>1010</v>
      </c>
      <c r="U1054" s="1591">
        <v>0</v>
      </c>
      <c r="V1054" s="1591">
        <f t="shared" si="157"/>
        <v>0</v>
      </c>
      <c r="W1054" s="1591">
        <v>0</v>
      </c>
      <c r="X1054" s="1591">
        <v>0</v>
      </c>
      <c r="Y1054" s="1591">
        <v>0</v>
      </c>
      <c r="Z1054" s="1602" t="s">
        <v>1761</v>
      </c>
      <c r="AA1054" s="1606">
        <v>2</v>
      </c>
      <c r="AB1054" s="1597"/>
      <c r="AC1054" s="1597"/>
      <c r="AD1054" s="1597"/>
      <c r="AE1054" s="1597"/>
      <c r="AF1054" s="1598"/>
      <c r="AG1054" s="1576">
        <f t="shared" si="158"/>
        <v>0</v>
      </c>
    </row>
    <row r="1055" spans="2:33" s="1599" customFormat="1" ht="35.5" customHeight="1">
      <c r="B1055" s="1587"/>
      <c r="C1055" s="1588" t="s">
        <v>3846</v>
      </c>
      <c r="D1055" s="1588" t="s">
        <v>3847</v>
      </c>
      <c r="E1055" s="1600">
        <v>8</v>
      </c>
      <c r="F1055" s="1591">
        <v>750</v>
      </c>
      <c r="G1055" s="1591">
        <f t="shared" si="155"/>
        <v>750</v>
      </c>
      <c r="H1055" s="1591">
        <v>0</v>
      </c>
      <c r="I1055" s="1591">
        <v>750</v>
      </c>
      <c r="J1055" s="1591">
        <v>0</v>
      </c>
      <c r="K1055" s="1591"/>
      <c r="L1055" s="1602"/>
      <c r="M1055" s="1607">
        <v>20909</v>
      </c>
      <c r="N1055" s="1607">
        <v>40417</v>
      </c>
      <c r="O1055" s="1645" t="s">
        <v>3606</v>
      </c>
      <c r="P1055" s="1605">
        <v>39173</v>
      </c>
      <c r="Q1055" s="1645" t="s">
        <v>3607</v>
      </c>
      <c r="R1055" s="1591">
        <f t="shared" si="156"/>
        <v>750</v>
      </c>
      <c r="S1055" s="1591">
        <v>0</v>
      </c>
      <c r="T1055" s="1591">
        <v>750</v>
      </c>
      <c r="U1055" s="1591">
        <v>0</v>
      </c>
      <c r="V1055" s="1591">
        <f t="shared" si="157"/>
        <v>0</v>
      </c>
      <c r="W1055" s="1591">
        <v>0</v>
      </c>
      <c r="X1055" s="1591">
        <v>0</v>
      </c>
      <c r="Y1055" s="1591">
        <v>0</v>
      </c>
      <c r="Z1055" s="1602" t="s">
        <v>1761</v>
      </c>
      <c r="AA1055" s="1606">
        <v>2</v>
      </c>
      <c r="AB1055" s="1597"/>
      <c r="AC1055" s="1597"/>
      <c r="AD1055" s="1597"/>
      <c r="AE1055" s="1597"/>
      <c r="AF1055" s="1598"/>
      <c r="AG1055" s="1576">
        <f t="shared" si="158"/>
        <v>0</v>
      </c>
    </row>
    <row r="1056" spans="2:33" s="1599" customFormat="1" ht="35.25" customHeight="1">
      <c r="B1056" s="1587"/>
      <c r="C1056" s="1588" t="s">
        <v>3848</v>
      </c>
      <c r="D1056" s="1588" t="s">
        <v>3849</v>
      </c>
      <c r="E1056" s="1600">
        <v>8</v>
      </c>
      <c r="F1056" s="1591">
        <v>500</v>
      </c>
      <c r="G1056" s="1591">
        <f t="shared" si="155"/>
        <v>500</v>
      </c>
      <c r="H1056" s="1591">
        <v>0</v>
      </c>
      <c r="I1056" s="1591">
        <v>500</v>
      </c>
      <c r="J1056" s="1591">
        <v>0</v>
      </c>
      <c r="K1056" s="1591"/>
      <c r="L1056" s="1602"/>
      <c r="M1056" s="1607">
        <v>20909</v>
      </c>
      <c r="N1056" s="1607">
        <v>41103</v>
      </c>
      <c r="O1056" s="1606" t="s">
        <v>3692</v>
      </c>
      <c r="P1056" s="1646">
        <v>39173</v>
      </c>
      <c r="Q1056" s="1645" t="s">
        <v>3634</v>
      </c>
      <c r="R1056" s="1591">
        <f t="shared" si="156"/>
        <v>500</v>
      </c>
      <c r="S1056" s="1591">
        <v>0</v>
      </c>
      <c r="T1056" s="1591">
        <v>500</v>
      </c>
      <c r="U1056" s="1591">
        <v>0</v>
      </c>
      <c r="V1056" s="1591">
        <f t="shared" si="157"/>
        <v>0</v>
      </c>
      <c r="W1056" s="1591">
        <v>0</v>
      </c>
      <c r="X1056" s="1591">
        <v>0</v>
      </c>
      <c r="Y1056" s="1591">
        <v>0</v>
      </c>
      <c r="Z1056" s="1606" t="s">
        <v>3681</v>
      </c>
      <c r="AA1056" s="1606">
        <v>2</v>
      </c>
      <c r="AB1056" s="1597"/>
      <c r="AC1056" s="1597"/>
      <c r="AD1056" s="1597"/>
      <c r="AE1056" s="1597"/>
      <c r="AF1056" s="1598"/>
      <c r="AG1056" s="1576">
        <f t="shared" si="158"/>
        <v>0</v>
      </c>
    </row>
    <row r="1057" spans="2:33" s="1599" customFormat="1" ht="35.5" customHeight="1">
      <c r="B1057" s="1630"/>
      <c r="C1057" s="1816" t="s">
        <v>3850</v>
      </c>
      <c r="D1057" s="1816" t="s">
        <v>3851</v>
      </c>
      <c r="E1057" s="1870">
        <v>18</v>
      </c>
      <c r="F1057" s="1631">
        <v>540</v>
      </c>
      <c r="G1057" s="1631">
        <f t="shared" si="155"/>
        <v>540</v>
      </c>
      <c r="H1057" s="1631">
        <v>0</v>
      </c>
      <c r="I1057" s="1631">
        <v>440</v>
      </c>
      <c r="J1057" s="1631">
        <v>100</v>
      </c>
      <c r="K1057" s="1631"/>
      <c r="L1057" s="1871"/>
      <c r="M1057" s="1607">
        <v>35990</v>
      </c>
      <c r="N1057" s="1607">
        <v>42020</v>
      </c>
      <c r="O1057" s="1606" t="s">
        <v>3633</v>
      </c>
      <c r="P1057" s="1605">
        <v>39173</v>
      </c>
      <c r="Q1057" s="1645" t="s">
        <v>3607</v>
      </c>
      <c r="R1057" s="1631">
        <f t="shared" si="156"/>
        <v>0</v>
      </c>
      <c r="S1057" s="1631">
        <v>0</v>
      </c>
      <c r="T1057" s="1631">
        <v>0</v>
      </c>
      <c r="U1057" s="1631">
        <v>0</v>
      </c>
      <c r="V1057" s="1631">
        <f t="shared" si="157"/>
        <v>0</v>
      </c>
      <c r="W1057" s="1631">
        <v>0</v>
      </c>
      <c r="X1057" s="1631">
        <v>0</v>
      </c>
      <c r="Y1057" s="1631">
        <v>0</v>
      </c>
      <c r="Z1057" s="1602" t="s">
        <v>1751</v>
      </c>
      <c r="AA1057" s="1632">
        <v>2</v>
      </c>
      <c r="AB1057" s="1597"/>
      <c r="AC1057" s="1597"/>
      <c r="AD1057" s="1597"/>
      <c r="AE1057" s="1597"/>
      <c r="AF1057" s="1598"/>
      <c r="AG1057" s="1576" t="str">
        <f t="shared" si="158"/>
        <v/>
      </c>
    </row>
    <row r="1058" spans="2:33" s="1599" customFormat="1" ht="35.5" customHeight="1">
      <c r="B1058" s="1630"/>
      <c r="C1058" s="1596" t="s">
        <v>3852</v>
      </c>
      <c r="D1058" s="1596" t="s">
        <v>3853</v>
      </c>
      <c r="E1058" s="1628">
        <v>18</v>
      </c>
      <c r="F1058" s="1629">
        <v>1200</v>
      </c>
      <c r="G1058" s="1631">
        <f t="shared" si="155"/>
        <v>1200</v>
      </c>
      <c r="H1058" s="1629">
        <v>0</v>
      </c>
      <c r="I1058" s="1629">
        <v>900</v>
      </c>
      <c r="J1058" s="1629">
        <v>300</v>
      </c>
      <c r="K1058" s="1629"/>
      <c r="L1058" s="1882"/>
      <c r="M1058" s="1603">
        <v>35990</v>
      </c>
      <c r="N1058" s="1607">
        <v>42020</v>
      </c>
      <c r="O1058" s="1606" t="s">
        <v>3633</v>
      </c>
      <c r="P1058" s="1869">
        <v>39173</v>
      </c>
      <c r="Q1058" s="1645" t="s">
        <v>3634</v>
      </c>
      <c r="R1058" s="1631">
        <f t="shared" si="156"/>
        <v>290</v>
      </c>
      <c r="S1058" s="1629">
        <v>0</v>
      </c>
      <c r="T1058" s="1629">
        <v>290</v>
      </c>
      <c r="U1058" s="1629">
        <v>0</v>
      </c>
      <c r="V1058" s="1591">
        <f t="shared" si="157"/>
        <v>0</v>
      </c>
      <c r="W1058" s="1629">
        <v>0</v>
      </c>
      <c r="X1058" s="1629">
        <v>0</v>
      </c>
      <c r="Y1058" s="1629">
        <v>0</v>
      </c>
      <c r="Z1058" s="1645" t="s">
        <v>1768</v>
      </c>
      <c r="AA1058" s="1606">
        <v>2</v>
      </c>
      <c r="AB1058" s="1597"/>
      <c r="AC1058" s="1597"/>
      <c r="AD1058" s="1597"/>
      <c r="AE1058" s="1597"/>
      <c r="AF1058" s="1598"/>
      <c r="AG1058" s="1576" t="str">
        <f t="shared" si="158"/>
        <v/>
      </c>
    </row>
    <row r="1059" spans="2:33" s="1599" customFormat="1" ht="35.5" customHeight="1">
      <c r="B1059" s="1630"/>
      <c r="C1059" s="1596" t="s">
        <v>3854</v>
      </c>
      <c r="D1059" s="1596" t="s">
        <v>3855</v>
      </c>
      <c r="E1059" s="1628">
        <v>16</v>
      </c>
      <c r="F1059" s="1629">
        <v>1140</v>
      </c>
      <c r="G1059" s="1591">
        <f t="shared" si="155"/>
        <v>1140</v>
      </c>
      <c r="H1059" s="1629">
        <v>0</v>
      </c>
      <c r="I1059" s="1629">
        <v>300</v>
      </c>
      <c r="J1059" s="1629">
        <v>840</v>
      </c>
      <c r="K1059" s="1629"/>
      <c r="L1059" s="1882"/>
      <c r="M1059" s="1603">
        <v>35990</v>
      </c>
      <c r="N1059" s="1607">
        <v>40417</v>
      </c>
      <c r="O1059" s="1606" t="s">
        <v>3647</v>
      </c>
      <c r="P1059" s="1646">
        <v>39173</v>
      </c>
      <c r="Q1059" s="1645" t="s">
        <v>3634</v>
      </c>
      <c r="R1059" s="1591">
        <f t="shared" si="156"/>
        <v>530</v>
      </c>
      <c r="S1059" s="1629">
        <v>0</v>
      </c>
      <c r="T1059" s="1629">
        <v>300</v>
      </c>
      <c r="U1059" s="1629">
        <v>230</v>
      </c>
      <c r="V1059" s="1591">
        <f t="shared" si="157"/>
        <v>0</v>
      </c>
      <c r="W1059" s="1629">
        <v>0</v>
      </c>
      <c r="X1059" s="1629">
        <v>0</v>
      </c>
      <c r="Y1059" s="1629">
        <v>0</v>
      </c>
      <c r="Z1059" s="1879" t="s">
        <v>1768</v>
      </c>
      <c r="AA1059" s="1606">
        <v>2</v>
      </c>
      <c r="AB1059" s="1597"/>
      <c r="AC1059" s="1597"/>
      <c r="AD1059" s="1597"/>
      <c r="AE1059" s="1597"/>
      <c r="AF1059" s="1598"/>
      <c r="AG1059" s="1576" t="str">
        <f t="shared" si="158"/>
        <v/>
      </c>
    </row>
    <row r="1060" spans="2:33" s="1599" customFormat="1" ht="35.5" customHeight="1">
      <c r="B1060" s="1630"/>
      <c r="C1060" s="1596" t="s">
        <v>3856</v>
      </c>
      <c r="D1060" s="1596" t="s">
        <v>3857</v>
      </c>
      <c r="E1060" s="1628">
        <v>16</v>
      </c>
      <c r="F1060" s="1629">
        <v>430</v>
      </c>
      <c r="G1060" s="1591">
        <f t="shared" si="155"/>
        <v>430</v>
      </c>
      <c r="H1060" s="1629">
        <v>0</v>
      </c>
      <c r="I1060" s="1629">
        <v>430</v>
      </c>
      <c r="J1060" s="1629">
        <v>0</v>
      </c>
      <c r="K1060" s="1629"/>
      <c r="L1060" s="1882"/>
      <c r="M1060" s="1603">
        <v>35990</v>
      </c>
      <c r="N1060" s="1607">
        <v>40417</v>
      </c>
      <c r="O1060" s="1606" t="s">
        <v>3647</v>
      </c>
      <c r="P1060" s="1605">
        <v>39173</v>
      </c>
      <c r="Q1060" s="1645" t="s">
        <v>3634</v>
      </c>
      <c r="R1060" s="1631">
        <f t="shared" si="156"/>
        <v>430</v>
      </c>
      <c r="S1060" s="1629">
        <v>0</v>
      </c>
      <c r="T1060" s="1629">
        <v>430</v>
      </c>
      <c r="U1060" s="1629">
        <v>0</v>
      </c>
      <c r="V1060" s="1591">
        <f t="shared" si="157"/>
        <v>0</v>
      </c>
      <c r="W1060" s="1629">
        <v>0</v>
      </c>
      <c r="X1060" s="1629">
        <v>0</v>
      </c>
      <c r="Y1060" s="1629">
        <v>0</v>
      </c>
      <c r="Z1060" s="1645" t="s">
        <v>1768</v>
      </c>
      <c r="AA1060" s="1606">
        <v>2</v>
      </c>
      <c r="AB1060" s="1597"/>
      <c r="AC1060" s="1597"/>
      <c r="AD1060" s="1597"/>
      <c r="AE1060" s="1597"/>
      <c r="AF1060" s="1598"/>
      <c r="AG1060" s="1576">
        <f t="shared" si="158"/>
        <v>0</v>
      </c>
    </row>
    <row r="1061" spans="2:33" s="1599" customFormat="1" ht="35.5" customHeight="1">
      <c r="B1061" s="1630"/>
      <c r="C1061" s="1596" t="s">
        <v>3858</v>
      </c>
      <c r="D1061" s="1596" t="s">
        <v>3859</v>
      </c>
      <c r="E1061" s="1628">
        <v>16</v>
      </c>
      <c r="F1061" s="1629">
        <v>460</v>
      </c>
      <c r="G1061" s="1591">
        <f t="shared" si="155"/>
        <v>460</v>
      </c>
      <c r="H1061" s="1629">
        <v>0</v>
      </c>
      <c r="I1061" s="1629">
        <v>460</v>
      </c>
      <c r="J1061" s="1629">
        <v>0</v>
      </c>
      <c r="K1061" s="1629"/>
      <c r="L1061" s="1882"/>
      <c r="M1061" s="1603">
        <v>35990</v>
      </c>
      <c r="N1061" s="1607">
        <v>40417</v>
      </c>
      <c r="O1061" s="1606" t="s">
        <v>3647</v>
      </c>
      <c r="P1061" s="1869">
        <v>39173</v>
      </c>
      <c r="Q1061" s="1645" t="s">
        <v>3634</v>
      </c>
      <c r="R1061" s="1629">
        <f t="shared" si="156"/>
        <v>380</v>
      </c>
      <c r="S1061" s="1629">
        <v>0</v>
      </c>
      <c r="T1061" s="1629">
        <v>380</v>
      </c>
      <c r="U1061" s="1629">
        <v>0</v>
      </c>
      <c r="V1061" s="1629">
        <f t="shared" si="157"/>
        <v>0</v>
      </c>
      <c r="W1061" s="1629">
        <v>0</v>
      </c>
      <c r="X1061" s="1629">
        <v>0</v>
      </c>
      <c r="Y1061" s="1629">
        <v>0</v>
      </c>
      <c r="Z1061" s="1645" t="s">
        <v>3681</v>
      </c>
      <c r="AA1061" s="1606">
        <v>2</v>
      </c>
      <c r="AB1061" s="1597"/>
      <c r="AC1061" s="1597"/>
      <c r="AD1061" s="1597"/>
      <c r="AE1061" s="1597"/>
      <c r="AF1061" s="1598"/>
      <c r="AG1061" s="1576" t="str">
        <f t="shared" si="158"/>
        <v/>
      </c>
    </row>
    <row r="1062" spans="2:33" s="1599" customFormat="1" ht="35.5" customHeight="1">
      <c r="B1062" s="1630"/>
      <c r="C1062" s="1588" t="s">
        <v>3860</v>
      </c>
      <c r="D1062" s="1588" t="s">
        <v>3861</v>
      </c>
      <c r="E1062" s="1600">
        <v>16</v>
      </c>
      <c r="F1062" s="1591">
        <v>1360</v>
      </c>
      <c r="G1062" s="1591">
        <f t="shared" si="155"/>
        <v>1360</v>
      </c>
      <c r="H1062" s="1591">
        <v>0</v>
      </c>
      <c r="I1062" s="1591">
        <v>890</v>
      </c>
      <c r="J1062" s="1591">
        <v>470</v>
      </c>
      <c r="K1062" s="1591"/>
      <c r="L1062" s="1647"/>
      <c r="M1062" s="1603">
        <v>38454</v>
      </c>
      <c r="N1062" s="1603">
        <v>38454</v>
      </c>
      <c r="O1062" s="1647" t="s">
        <v>3862</v>
      </c>
      <c r="P1062" s="1646">
        <v>39173</v>
      </c>
      <c r="Q1062" s="1645" t="s">
        <v>3634</v>
      </c>
      <c r="R1062" s="1591">
        <f t="shared" si="156"/>
        <v>230</v>
      </c>
      <c r="S1062" s="1591">
        <v>0</v>
      </c>
      <c r="T1062" s="1591">
        <v>230</v>
      </c>
      <c r="U1062" s="1591">
        <v>0</v>
      </c>
      <c r="V1062" s="1591">
        <f t="shared" si="157"/>
        <v>170</v>
      </c>
      <c r="W1062" s="1591">
        <v>0</v>
      </c>
      <c r="X1062" s="1591">
        <v>170</v>
      </c>
      <c r="Y1062" s="1591">
        <v>0</v>
      </c>
      <c r="Z1062" s="1602" t="s">
        <v>3681</v>
      </c>
      <c r="AA1062" s="1632">
        <v>2</v>
      </c>
      <c r="AB1062" s="1597"/>
      <c r="AC1062" s="1597"/>
      <c r="AD1062" s="1597"/>
      <c r="AE1062" s="1597"/>
      <c r="AF1062" s="1598"/>
      <c r="AG1062" s="1576" t="str">
        <f t="shared" si="158"/>
        <v/>
      </c>
    </row>
    <row r="1063" spans="2:33" s="1599" customFormat="1" ht="35.5" customHeight="1">
      <c r="B1063" s="1630"/>
      <c r="C1063" s="1588" t="s">
        <v>3863</v>
      </c>
      <c r="D1063" s="1588" t="s">
        <v>3864</v>
      </c>
      <c r="E1063" s="1600">
        <v>9</v>
      </c>
      <c r="F1063" s="1591">
        <v>130</v>
      </c>
      <c r="G1063" s="1591">
        <f t="shared" si="155"/>
        <v>130</v>
      </c>
      <c r="H1063" s="1591">
        <v>130</v>
      </c>
      <c r="I1063" s="1591">
        <v>0</v>
      </c>
      <c r="J1063" s="1591">
        <v>0</v>
      </c>
      <c r="K1063" s="1591"/>
      <c r="L1063" s="1602"/>
      <c r="M1063" s="1607">
        <v>30147</v>
      </c>
      <c r="N1063" s="1607">
        <v>37425</v>
      </c>
      <c r="O1063" s="1602" t="s">
        <v>3737</v>
      </c>
      <c r="P1063" s="1605">
        <v>39173</v>
      </c>
      <c r="Q1063" s="1645" t="s">
        <v>3634</v>
      </c>
      <c r="R1063" s="1591">
        <f t="shared" si="156"/>
        <v>130</v>
      </c>
      <c r="S1063" s="1591">
        <v>130</v>
      </c>
      <c r="T1063" s="1591">
        <v>0</v>
      </c>
      <c r="U1063" s="1591">
        <v>0</v>
      </c>
      <c r="V1063" s="1591">
        <f t="shared" si="157"/>
        <v>0</v>
      </c>
      <c r="W1063" s="1591">
        <v>0</v>
      </c>
      <c r="X1063" s="1591">
        <v>0</v>
      </c>
      <c r="Y1063" s="1591">
        <v>0</v>
      </c>
      <c r="Z1063" s="1602" t="s">
        <v>1757</v>
      </c>
      <c r="AA1063" s="1632" t="s">
        <v>3705</v>
      </c>
      <c r="AB1063" s="1597"/>
      <c r="AC1063" s="1597"/>
      <c r="AD1063" s="1597"/>
      <c r="AE1063" s="1597"/>
      <c r="AF1063" s="1598"/>
      <c r="AG1063" s="1576">
        <f t="shared" si="158"/>
        <v>0</v>
      </c>
    </row>
    <row r="1064" spans="2:33" s="1599" customFormat="1" ht="35.5" customHeight="1">
      <c r="B1064" s="1630"/>
      <c r="C1064" s="1588" t="s">
        <v>3865</v>
      </c>
      <c r="D1064" s="1588" t="s">
        <v>3866</v>
      </c>
      <c r="E1064" s="1600">
        <v>6</v>
      </c>
      <c r="F1064" s="1591">
        <v>360</v>
      </c>
      <c r="G1064" s="1591">
        <f t="shared" si="155"/>
        <v>360</v>
      </c>
      <c r="H1064" s="1591">
        <v>360</v>
      </c>
      <c r="I1064" s="1591">
        <v>0</v>
      </c>
      <c r="J1064" s="1591">
        <v>0</v>
      </c>
      <c r="K1064" s="1591"/>
      <c r="L1064" s="1602"/>
      <c r="M1064" s="1607">
        <v>30526</v>
      </c>
      <c r="N1064" s="1607">
        <v>30526</v>
      </c>
      <c r="O1064" s="1602" t="s">
        <v>3867</v>
      </c>
      <c r="P1064" s="1869">
        <v>39173</v>
      </c>
      <c r="Q1064" s="1645" t="s">
        <v>3634</v>
      </c>
      <c r="R1064" s="1591">
        <f t="shared" si="156"/>
        <v>360</v>
      </c>
      <c r="S1064" s="1591">
        <v>360</v>
      </c>
      <c r="T1064" s="1591">
        <v>0</v>
      </c>
      <c r="U1064" s="1591">
        <v>0</v>
      </c>
      <c r="V1064" s="1591">
        <f t="shared" si="157"/>
        <v>0</v>
      </c>
      <c r="W1064" s="1591">
        <v>0</v>
      </c>
      <c r="X1064" s="1591">
        <v>0</v>
      </c>
      <c r="Y1064" s="1591">
        <v>0</v>
      </c>
      <c r="Z1064" s="1602" t="s">
        <v>1757</v>
      </c>
      <c r="AA1064" s="1606" t="s">
        <v>3705</v>
      </c>
      <c r="AB1064" s="1597"/>
      <c r="AC1064" s="1597"/>
      <c r="AD1064" s="1597"/>
      <c r="AE1064" s="1597"/>
      <c r="AF1064" s="1598"/>
      <c r="AG1064" s="1576">
        <f t="shared" si="158"/>
        <v>0</v>
      </c>
    </row>
    <row r="1065" spans="2:33" s="1599" customFormat="1" ht="35.5" customHeight="1">
      <c r="B1065" s="1630"/>
      <c r="C1065" s="1588" t="s">
        <v>3868</v>
      </c>
      <c r="D1065" s="1588" t="s">
        <v>3869</v>
      </c>
      <c r="E1065" s="1600">
        <v>15</v>
      </c>
      <c r="F1065" s="1591">
        <v>2670</v>
      </c>
      <c r="G1065" s="1591">
        <f t="shared" si="155"/>
        <v>2670</v>
      </c>
      <c r="H1065" s="1591">
        <v>0</v>
      </c>
      <c r="I1065" s="1591">
        <v>2670</v>
      </c>
      <c r="J1065" s="1591">
        <v>0</v>
      </c>
      <c r="K1065" s="1591"/>
      <c r="L1065" s="1602"/>
      <c r="M1065" s="1607">
        <v>31986</v>
      </c>
      <c r="N1065" s="1607">
        <v>40417</v>
      </c>
      <c r="O1065" s="1606" t="s">
        <v>3647</v>
      </c>
      <c r="P1065" s="1646">
        <v>39173</v>
      </c>
      <c r="Q1065" s="1645" t="s">
        <v>3634</v>
      </c>
      <c r="R1065" s="1591">
        <f t="shared" si="156"/>
        <v>2670</v>
      </c>
      <c r="S1065" s="1591">
        <v>0</v>
      </c>
      <c r="T1065" s="1591">
        <v>2670</v>
      </c>
      <c r="U1065" s="1591">
        <v>0</v>
      </c>
      <c r="V1065" s="1591">
        <f t="shared" si="157"/>
        <v>0</v>
      </c>
      <c r="W1065" s="1591">
        <v>0</v>
      </c>
      <c r="X1065" s="1591">
        <v>0</v>
      </c>
      <c r="Y1065" s="1591">
        <v>0</v>
      </c>
      <c r="Z1065" s="1602" t="s">
        <v>1757</v>
      </c>
      <c r="AA1065" s="1606">
        <v>2</v>
      </c>
      <c r="AB1065" s="1597"/>
      <c r="AC1065" s="1597"/>
      <c r="AD1065" s="1597"/>
      <c r="AE1065" s="1597"/>
      <c r="AF1065" s="1598"/>
      <c r="AG1065" s="1576">
        <f t="shared" si="158"/>
        <v>0</v>
      </c>
    </row>
    <row r="1066" spans="2:33" s="1599" customFormat="1" ht="35.5" customHeight="1">
      <c r="B1066" s="1630"/>
      <c r="C1066" s="1588" t="s">
        <v>3870</v>
      </c>
      <c r="D1066" s="1588" t="s">
        <v>3871</v>
      </c>
      <c r="E1066" s="1600">
        <v>10</v>
      </c>
      <c r="F1066" s="1591">
        <v>180</v>
      </c>
      <c r="G1066" s="1591">
        <f t="shared" si="155"/>
        <v>180</v>
      </c>
      <c r="H1066" s="1591">
        <v>180</v>
      </c>
      <c r="I1066" s="1591">
        <v>0</v>
      </c>
      <c r="J1066" s="1591">
        <v>0</v>
      </c>
      <c r="K1066" s="1591"/>
      <c r="L1066" s="1602"/>
      <c r="M1066" s="1607">
        <v>31986</v>
      </c>
      <c r="N1066" s="1607">
        <v>31986</v>
      </c>
      <c r="O1066" s="1602" t="s">
        <v>3872</v>
      </c>
      <c r="P1066" s="1605">
        <v>39173</v>
      </c>
      <c r="Q1066" s="1645" t="s">
        <v>3634</v>
      </c>
      <c r="R1066" s="1591">
        <f t="shared" si="156"/>
        <v>180</v>
      </c>
      <c r="S1066" s="1591">
        <v>180</v>
      </c>
      <c r="T1066" s="1591">
        <v>0</v>
      </c>
      <c r="U1066" s="1591">
        <v>0</v>
      </c>
      <c r="V1066" s="1591">
        <f t="shared" si="157"/>
        <v>0</v>
      </c>
      <c r="W1066" s="1591">
        <v>0</v>
      </c>
      <c r="X1066" s="1591">
        <v>0</v>
      </c>
      <c r="Y1066" s="1591">
        <v>0</v>
      </c>
      <c r="Z1066" s="1602" t="s">
        <v>1757</v>
      </c>
      <c r="AA1066" s="1606" t="s">
        <v>3705</v>
      </c>
      <c r="AB1066" s="1597"/>
      <c r="AC1066" s="1597"/>
      <c r="AD1066" s="1597"/>
      <c r="AE1066" s="1597"/>
      <c r="AF1066" s="1598"/>
      <c r="AG1066" s="1576">
        <f t="shared" si="158"/>
        <v>0</v>
      </c>
    </row>
    <row r="1067" spans="2:33" s="1599" customFormat="1" ht="35.5" customHeight="1">
      <c r="B1067" s="1630"/>
      <c r="C1067" s="1588" t="s">
        <v>3873</v>
      </c>
      <c r="D1067" s="1588" t="s">
        <v>3874</v>
      </c>
      <c r="E1067" s="1600">
        <v>12</v>
      </c>
      <c r="F1067" s="1591">
        <v>370</v>
      </c>
      <c r="G1067" s="1591">
        <f t="shared" si="155"/>
        <v>370</v>
      </c>
      <c r="H1067" s="1591">
        <v>0</v>
      </c>
      <c r="I1067" s="1591">
        <v>370</v>
      </c>
      <c r="J1067" s="1591">
        <v>0</v>
      </c>
      <c r="K1067" s="1591"/>
      <c r="L1067" s="1602"/>
      <c r="M1067" s="1607">
        <v>32136</v>
      </c>
      <c r="N1067" s="1607">
        <v>40417</v>
      </c>
      <c r="O1067" s="1606" t="s">
        <v>3647</v>
      </c>
      <c r="P1067" s="1869">
        <v>39173</v>
      </c>
      <c r="Q1067" s="1645" t="s">
        <v>3634</v>
      </c>
      <c r="R1067" s="1591">
        <f t="shared" si="156"/>
        <v>370</v>
      </c>
      <c r="S1067" s="1591">
        <v>0</v>
      </c>
      <c r="T1067" s="1591">
        <v>370</v>
      </c>
      <c r="U1067" s="1591">
        <v>0</v>
      </c>
      <c r="V1067" s="1591">
        <f t="shared" si="157"/>
        <v>0</v>
      </c>
      <c r="W1067" s="1591">
        <v>0</v>
      </c>
      <c r="X1067" s="1591">
        <v>0</v>
      </c>
      <c r="Y1067" s="1591">
        <v>0</v>
      </c>
      <c r="Z1067" s="1602" t="s">
        <v>1757</v>
      </c>
      <c r="AA1067" s="1606">
        <v>2</v>
      </c>
      <c r="AB1067" s="1597"/>
      <c r="AC1067" s="1597"/>
      <c r="AD1067" s="1597"/>
      <c r="AE1067" s="1597"/>
      <c r="AF1067" s="1598"/>
      <c r="AG1067" s="1576">
        <f t="shared" si="158"/>
        <v>0</v>
      </c>
    </row>
    <row r="1068" spans="2:33" s="1599" customFormat="1" ht="35.5" customHeight="1">
      <c r="B1068" s="1630"/>
      <c r="C1068" s="1588" t="s">
        <v>3875</v>
      </c>
      <c r="D1068" s="1588" t="s">
        <v>3876</v>
      </c>
      <c r="E1068" s="1600">
        <v>12</v>
      </c>
      <c r="F1068" s="1591">
        <v>180</v>
      </c>
      <c r="G1068" s="1591">
        <f t="shared" si="155"/>
        <v>180</v>
      </c>
      <c r="H1068" s="1591">
        <v>180</v>
      </c>
      <c r="I1068" s="1591">
        <v>0</v>
      </c>
      <c r="J1068" s="1591">
        <v>0</v>
      </c>
      <c r="K1068" s="1591"/>
      <c r="L1068" s="1602"/>
      <c r="M1068" s="1607">
        <v>32136</v>
      </c>
      <c r="N1068" s="1607">
        <v>40417</v>
      </c>
      <c r="O1068" s="1606" t="s">
        <v>3647</v>
      </c>
      <c r="P1068" s="1646">
        <v>39173</v>
      </c>
      <c r="Q1068" s="1645" t="s">
        <v>3634</v>
      </c>
      <c r="R1068" s="1591">
        <f t="shared" si="156"/>
        <v>180</v>
      </c>
      <c r="S1068" s="1591">
        <v>180</v>
      </c>
      <c r="T1068" s="1591">
        <v>0</v>
      </c>
      <c r="U1068" s="1591">
        <v>0</v>
      </c>
      <c r="V1068" s="1591">
        <f t="shared" si="157"/>
        <v>0</v>
      </c>
      <c r="W1068" s="1591">
        <v>0</v>
      </c>
      <c r="X1068" s="1591">
        <v>0</v>
      </c>
      <c r="Y1068" s="1591">
        <v>0</v>
      </c>
      <c r="Z1068" s="1602" t="s">
        <v>1757</v>
      </c>
      <c r="AA1068" s="1606">
        <v>2</v>
      </c>
      <c r="AB1068" s="1597"/>
      <c r="AC1068" s="1597"/>
      <c r="AD1068" s="1597"/>
      <c r="AE1068" s="1597"/>
      <c r="AF1068" s="1598"/>
      <c r="AG1068" s="1576">
        <f t="shared" si="158"/>
        <v>0</v>
      </c>
    </row>
    <row r="1069" spans="2:33" s="1599" customFormat="1" ht="35.5" customHeight="1">
      <c r="B1069" s="1587"/>
      <c r="C1069" s="1588" t="s">
        <v>3877</v>
      </c>
      <c r="D1069" s="1588" t="s">
        <v>3878</v>
      </c>
      <c r="E1069" s="1600">
        <v>12</v>
      </c>
      <c r="F1069" s="1591">
        <v>250</v>
      </c>
      <c r="G1069" s="1591">
        <f t="shared" si="155"/>
        <v>250</v>
      </c>
      <c r="H1069" s="1591">
        <v>250</v>
      </c>
      <c r="I1069" s="1591">
        <v>0</v>
      </c>
      <c r="J1069" s="1591">
        <v>0</v>
      </c>
      <c r="K1069" s="1591"/>
      <c r="L1069" s="1602"/>
      <c r="M1069" s="1607">
        <v>32136</v>
      </c>
      <c r="N1069" s="1607">
        <v>40417</v>
      </c>
      <c r="O1069" s="1606" t="s">
        <v>3647</v>
      </c>
      <c r="P1069" s="1605">
        <v>39173</v>
      </c>
      <c r="Q1069" s="1645" t="s">
        <v>3634</v>
      </c>
      <c r="R1069" s="1591">
        <f t="shared" si="156"/>
        <v>250</v>
      </c>
      <c r="S1069" s="1591">
        <v>250</v>
      </c>
      <c r="T1069" s="1591">
        <v>0</v>
      </c>
      <c r="U1069" s="1591">
        <v>0</v>
      </c>
      <c r="V1069" s="1591">
        <f t="shared" si="157"/>
        <v>0</v>
      </c>
      <c r="W1069" s="1591">
        <v>0</v>
      </c>
      <c r="X1069" s="1591">
        <v>0</v>
      </c>
      <c r="Y1069" s="1591">
        <v>0</v>
      </c>
      <c r="Z1069" s="1602" t="s">
        <v>1757</v>
      </c>
      <c r="AA1069" s="1606">
        <v>2</v>
      </c>
      <c r="AB1069" s="1597"/>
      <c r="AC1069" s="1597"/>
      <c r="AD1069" s="1597"/>
      <c r="AE1069" s="1597"/>
      <c r="AF1069" s="1598"/>
      <c r="AG1069" s="1576">
        <f t="shared" si="158"/>
        <v>0</v>
      </c>
    </row>
    <row r="1070" spans="2:33" s="1599" customFormat="1" ht="35.5" customHeight="1">
      <c r="B1070" s="1587"/>
      <c r="C1070" s="1588" t="s">
        <v>3879</v>
      </c>
      <c r="D1070" s="1588" t="s">
        <v>3880</v>
      </c>
      <c r="E1070" s="1600">
        <v>13</v>
      </c>
      <c r="F1070" s="1591">
        <v>900</v>
      </c>
      <c r="G1070" s="1591">
        <f t="shared" si="155"/>
        <v>900</v>
      </c>
      <c r="H1070" s="1591">
        <v>0</v>
      </c>
      <c r="I1070" s="1591">
        <v>900</v>
      </c>
      <c r="J1070" s="1591">
        <v>0</v>
      </c>
      <c r="K1070" s="1591"/>
      <c r="L1070" s="1602"/>
      <c r="M1070" s="1607">
        <v>32416</v>
      </c>
      <c r="N1070" s="1607">
        <v>40417</v>
      </c>
      <c r="O1070" s="1606" t="s">
        <v>3647</v>
      </c>
      <c r="P1070" s="1869">
        <v>39173</v>
      </c>
      <c r="Q1070" s="1645" t="s">
        <v>3634</v>
      </c>
      <c r="R1070" s="1591">
        <f t="shared" si="156"/>
        <v>900</v>
      </c>
      <c r="S1070" s="1591">
        <v>0</v>
      </c>
      <c r="T1070" s="1591">
        <v>900</v>
      </c>
      <c r="U1070" s="1591">
        <v>0</v>
      </c>
      <c r="V1070" s="1591">
        <f t="shared" si="157"/>
        <v>0</v>
      </c>
      <c r="W1070" s="1591">
        <v>0</v>
      </c>
      <c r="X1070" s="1591">
        <v>0</v>
      </c>
      <c r="Y1070" s="1591">
        <v>0</v>
      </c>
      <c r="Z1070" s="1602" t="s">
        <v>1757</v>
      </c>
      <c r="AA1070" s="1606">
        <v>2</v>
      </c>
      <c r="AB1070" s="1597"/>
      <c r="AC1070" s="1597"/>
      <c r="AD1070" s="1597"/>
      <c r="AE1070" s="1597"/>
      <c r="AF1070" s="1598"/>
      <c r="AG1070" s="1576">
        <f t="shared" si="158"/>
        <v>0</v>
      </c>
    </row>
    <row r="1071" spans="2:33" s="1599" customFormat="1" ht="35.5" customHeight="1">
      <c r="B1071" s="1587"/>
      <c r="C1071" s="1588" t="s">
        <v>3881</v>
      </c>
      <c r="D1071" s="1588" t="s">
        <v>3882</v>
      </c>
      <c r="E1071" s="1600">
        <v>18</v>
      </c>
      <c r="F1071" s="1591">
        <v>540</v>
      </c>
      <c r="G1071" s="1591">
        <f t="shared" si="155"/>
        <v>540</v>
      </c>
      <c r="H1071" s="1591">
        <v>540</v>
      </c>
      <c r="I1071" s="1591">
        <v>0</v>
      </c>
      <c r="J1071" s="1591">
        <v>0</v>
      </c>
      <c r="K1071" s="1591"/>
      <c r="L1071" s="1602"/>
      <c r="M1071" s="1607">
        <v>33144</v>
      </c>
      <c r="N1071" s="1607">
        <v>40417</v>
      </c>
      <c r="O1071" s="1606" t="s">
        <v>3647</v>
      </c>
      <c r="P1071" s="1646">
        <v>39173</v>
      </c>
      <c r="Q1071" s="1645" t="s">
        <v>3634</v>
      </c>
      <c r="R1071" s="1591">
        <f t="shared" si="156"/>
        <v>540</v>
      </c>
      <c r="S1071" s="1591">
        <v>540</v>
      </c>
      <c r="T1071" s="1591">
        <v>0</v>
      </c>
      <c r="U1071" s="1591">
        <v>0</v>
      </c>
      <c r="V1071" s="1591">
        <f t="shared" si="157"/>
        <v>0</v>
      </c>
      <c r="W1071" s="1591">
        <v>0</v>
      </c>
      <c r="X1071" s="1591">
        <v>0</v>
      </c>
      <c r="Y1071" s="1591">
        <v>0</v>
      </c>
      <c r="Z1071" s="1602" t="s">
        <v>1757</v>
      </c>
      <c r="AA1071" s="1606">
        <v>2</v>
      </c>
      <c r="AB1071" s="1597"/>
      <c r="AC1071" s="1597"/>
      <c r="AD1071" s="1597"/>
      <c r="AE1071" s="1597"/>
      <c r="AF1071" s="1598"/>
      <c r="AG1071" s="1576">
        <f t="shared" si="158"/>
        <v>0</v>
      </c>
    </row>
    <row r="1072" spans="2:33" s="1599" customFormat="1" ht="35.5" customHeight="1">
      <c r="B1072" s="1587"/>
      <c r="C1072" s="1588" t="s">
        <v>3883</v>
      </c>
      <c r="D1072" s="1588" t="s">
        <v>3884</v>
      </c>
      <c r="E1072" s="1600">
        <v>18</v>
      </c>
      <c r="F1072" s="1591">
        <v>240</v>
      </c>
      <c r="G1072" s="1591">
        <f t="shared" si="155"/>
        <v>240</v>
      </c>
      <c r="H1072" s="1591">
        <v>240</v>
      </c>
      <c r="I1072" s="1591">
        <v>0</v>
      </c>
      <c r="J1072" s="1591">
        <v>0</v>
      </c>
      <c r="K1072" s="1591"/>
      <c r="L1072" s="1602"/>
      <c r="M1072" s="1607">
        <v>33144</v>
      </c>
      <c r="N1072" s="1607">
        <v>40417</v>
      </c>
      <c r="O1072" s="1606" t="s">
        <v>3647</v>
      </c>
      <c r="P1072" s="1605">
        <v>39173</v>
      </c>
      <c r="Q1072" s="1645" t="s">
        <v>3634</v>
      </c>
      <c r="R1072" s="1591">
        <f t="shared" si="156"/>
        <v>240</v>
      </c>
      <c r="S1072" s="1591">
        <v>240</v>
      </c>
      <c r="T1072" s="1591">
        <v>0</v>
      </c>
      <c r="U1072" s="1591">
        <v>0</v>
      </c>
      <c r="V1072" s="1591">
        <f t="shared" si="157"/>
        <v>0</v>
      </c>
      <c r="W1072" s="1591">
        <v>0</v>
      </c>
      <c r="X1072" s="1591">
        <v>0</v>
      </c>
      <c r="Y1072" s="1591">
        <v>0</v>
      </c>
      <c r="Z1072" s="1602" t="s">
        <v>1757</v>
      </c>
      <c r="AA1072" s="1606">
        <v>2</v>
      </c>
      <c r="AB1072" s="1597"/>
      <c r="AC1072" s="1597"/>
      <c r="AD1072" s="1597"/>
      <c r="AE1072" s="1597"/>
      <c r="AF1072" s="1598"/>
      <c r="AG1072" s="1576">
        <f t="shared" si="158"/>
        <v>0</v>
      </c>
    </row>
    <row r="1073" spans="2:33" s="1599" customFormat="1" ht="35.5" customHeight="1">
      <c r="B1073" s="1587"/>
      <c r="C1073" s="1588" t="s">
        <v>3885</v>
      </c>
      <c r="D1073" s="1588" t="s">
        <v>3886</v>
      </c>
      <c r="E1073" s="1600">
        <v>13</v>
      </c>
      <c r="F1073" s="1591">
        <v>420</v>
      </c>
      <c r="G1073" s="1591">
        <f t="shared" si="155"/>
        <v>420</v>
      </c>
      <c r="H1073" s="1591">
        <v>420</v>
      </c>
      <c r="I1073" s="1591">
        <v>0</v>
      </c>
      <c r="J1073" s="1591">
        <v>0</v>
      </c>
      <c r="K1073" s="1591"/>
      <c r="L1073" s="1602"/>
      <c r="M1073" s="1607">
        <v>33144</v>
      </c>
      <c r="N1073" s="1607">
        <v>40417</v>
      </c>
      <c r="O1073" s="1606" t="s">
        <v>3647</v>
      </c>
      <c r="P1073" s="1869">
        <v>39173</v>
      </c>
      <c r="Q1073" s="1645" t="s">
        <v>3634</v>
      </c>
      <c r="R1073" s="1591">
        <f t="shared" si="156"/>
        <v>420</v>
      </c>
      <c r="S1073" s="1591">
        <v>420</v>
      </c>
      <c r="T1073" s="1591">
        <v>0</v>
      </c>
      <c r="U1073" s="1591">
        <v>0</v>
      </c>
      <c r="V1073" s="1591">
        <f t="shared" si="157"/>
        <v>0</v>
      </c>
      <c r="W1073" s="1591">
        <v>0</v>
      </c>
      <c r="X1073" s="1591">
        <v>0</v>
      </c>
      <c r="Y1073" s="1591">
        <v>0</v>
      </c>
      <c r="Z1073" s="1602" t="s">
        <v>1757</v>
      </c>
      <c r="AA1073" s="1606">
        <v>2</v>
      </c>
      <c r="AB1073" s="1597"/>
      <c r="AC1073" s="1597"/>
      <c r="AD1073" s="1597"/>
      <c r="AE1073" s="1597"/>
      <c r="AF1073" s="1598"/>
      <c r="AG1073" s="1576">
        <f t="shared" si="158"/>
        <v>0</v>
      </c>
    </row>
    <row r="1074" spans="2:33" s="1599" customFormat="1" ht="35.5" customHeight="1">
      <c r="B1074" s="1868"/>
      <c r="C1074" s="1588" t="s">
        <v>3887</v>
      </c>
      <c r="D1074" s="1588" t="s">
        <v>3888</v>
      </c>
      <c r="E1074" s="1600">
        <v>13</v>
      </c>
      <c r="F1074" s="1591">
        <v>430</v>
      </c>
      <c r="G1074" s="1591">
        <f t="shared" si="155"/>
        <v>430</v>
      </c>
      <c r="H1074" s="1591">
        <v>430</v>
      </c>
      <c r="I1074" s="1591">
        <v>0</v>
      </c>
      <c r="J1074" s="1591">
        <v>0</v>
      </c>
      <c r="K1074" s="1591"/>
      <c r="L1074" s="1602"/>
      <c r="M1074" s="1607">
        <v>33144</v>
      </c>
      <c r="N1074" s="1607">
        <v>40417</v>
      </c>
      <c r="O1074" s="1606" t="s">
        <v>3647</v>
      </c>
      <c r="P1074" s="1646">
        <v>39173</v>
      </c>
      <c r="Q1074" s="1645" t="s">
        <v>3634</v>
      </c>
      <c r="R1074" s="1591">
        <f t="shared" si="156"/>
        <v>430</v>
      </c>
      <c r="S1074" s="1591">
        <v>430</v>
      </c>
      <c r="T1074" s="1591">
        <v>0</v>
      </c>
      <c r="U1074" s="1591">
        <v>0</v>
      </c>
      <c r="V1074" s="1591">
        <f>SUM(W1074:Y1074)</f>
        <v>0</v>
      </c>
      <c r="W1074" s="1591">
        <v>0</v>
      </c>
      <c r="X1074" s="1591">
        <v>0</v>
      </c>
      <c r="Y1074" s="1591">
        <v>0</v>
      </c>
      <c r="Z1074" s="1602" t="s">
        <v>1757</v>
      </c>
      <c r="AA1074" s="1606">
        <v>2</v>
      </c>
      <c r="AB1074" s="1597"/>
      <c r="AC1074" s="1597"/>
      <c r="AD1074" s="1597"/>
      <c r="AE1074" s="1597"/>
      <c r="AF1074" s="1598"/>
      <c r="AG1074" s="1576">
        <f t="shared" si="158"/>
        <v>0</v>
      </c>
    </row>
    <row r="1075" spans="2:33" s="1599" customFormat="1" ht="35.5" customHeight="1">
      <c r="B1075" s="1872"/>
      <c r="C1075" s="1588" t="s">
        <v>3889</v>
      </c>
      <c r="D1075" s="1588" t="s">
        <v>3890</v>
      </c>
      <c r="E1075" s="1600">
        <v>16</v>
      </c>
      <c r="F1075" s="1591">
        <v>940</v>
      </c>
      <c r="G1075" s="1591">
        <f t="shared" si="155"/>
        <v>940</v>
      </c>
      <c r="H1075" s="1591">
        <v>0</v>
      </c>
      <c r="I1075" s="1591">
        <v>940</v>
      </c>
      <c r="J1075" s="1591">
        <v>0</v>
      </c>
      <c r="K1075" s="1591"/>
      <c r="L1075" s="1602"/>
      <c r="M1075" s="1607">
        <v>35048</v>
      </c>
      <c r="N1075" s="1607">
        <v>40417</v>
      </c>
      <c r="O1075" s="1606" t="s">
        <v>3647</v>
      </c>
      <c r="P1075" s="1605">
        <v>39173</v>
      </c>
      <c r="Q1075" s="1645" t="s">
        <v>3634</v>
      </c>
      <c r="R1075" s="1591">
        <f t="shared" si="156"/>
        <v>940</v>
      </c>
      <c r="S1075" s="1591">
        <v>0</v>
      </c>
      <c r="T1075" s="1591">
        <v>940</v>
      </c>
      <c r="U1075" s="1591">
        <v>0</v>
      </c>
      <c r="V1075" s="1591">
        <f>SUM(W1075:Y1075)</f>
        <v>0</v>
      </c>
      <c r="W1075" s="1591">
        <v>0</v>
      </c>
      <c r="X1075" s="1591">
        <v>0</v>
      </c>
      <c r="Y1075" s="1591">
        <v>0</v>
      </c>
      <c r="Z1075" s="1602" t="s">
        <v>1757</v>
      </c>
      <c r="AA1075" s="1606">
        <v>2</v>
      </c>
      <c r="AB1075" s="1597"/>
      <c r="AC1075" s="1597"/>
      <c r="AD1075" s="1597"/>
      <c r="AE1075" s="1597"/>
      <c r="AF1075" s="1598"/>
      <c r="AG1075" s="1576">
        <f t="shared" si="158"/>
        <v>0</v>
      </c>
    </row>
    <row r="1076" spans="2:33" s="1599" customFormat="1" ht="35.5" customHeight="1">
      <c r="B1076" s="1873"/>
      <c r="C1076" s="1596" t="s">
        <v>3891</v>
      </c>
      <c r="D1076" s="1588" t="s">
        <v>3892</v>
      </c>
      <c r="E1076" s="1600">
        <v>12</v>
      </c>
      <c r="F1076" s="1591">
        <v>260</v>
      </c>
      <c r="G1076" s="1591">
        <f t="shared" si="155"/>
        <v>260</v>
      </c>
      <c r="H1076" s="1591">
        <v>260</v>
      </c>
      <c r="I1076" s="1591">
        <v>0</v>
      </c>
      <c r="J1076" s="1591">
        <v>0</v>
      </c>
      <c r="K1076" s="1591"/>
      <c r="L1076" s="1602"/>
      <c r="M1076" s="1607">
        <v>35520</v>
      </c>
      <c r="N1076" s="1607">
        <v>40417</v>
      </c>
      <c r="O1076" s="1606" t="s">
        <v>3647</v>
      </c>
      <c r="P1076" s="1869">
        <v>39173</v>
      </c>
      <c r="Q1076" s="1645" t="s">
        <v>3634</v>
      </c>
      <c r="R1076" s="1591">
        <f t="shared" si="156"/>
        <v>260</v>
      </c>
      <c r="S1076" s="1591">
        <v>260</v>
      </c>
      <c r="T1076" s="1591">
        <v>0</v>
      </c>
      <c r="U1076" s="1591">
        <v>0</v>
      </c>
      <c r="V1076" s="1591">
        <f>SUM(W1076:Y1076)</f>
        <v>0</v>
      </c>
      <c r="W1076" s="1591">
        <v>0</v>
      </c>
      <c r="X1076" s="1591">
        <v>0</v>
      </c>
      <c r="Y1076" s="1591">
        <v>0</v>
      </c>
      <c r="Z1076" s="1602" t="s">
        <v>1757</v>
      </c>
      <c r="AA1076" s="1606">
        <v>2</v>
      </c>
      <c r="AB1076" s="1597"/>
      <c r="AC1076" s="1597"/>
      <c r="AD1076" s="1597"/>
      <c r="AE1076" s="1597"/>
      <c r="AF1076" s="1598"/>
      <c r="AG1076" s="1576">
        <f t="shared" si="158"/>
        <v>0</v>
      </c>
    </row>
    <row r="1077" spans="2:33" s="1599" customFormat="1" ht="35.5" customHeight="1">
      <c r="B1077" s="1587"/>
      <c r="C1077" s="1588" t="s">
        <v>3893</v>
      </c>
      <c r="D1077" s="1588" t="s">
        <v>3894</v>
      </c>
      <c r="E1077" s="1600">
        <v>10</v>
      </c>
      <c r="F1077" s="1591">
        <v>170</v>
      </c>
      <c r="G1077" s="1591">
        <f t="shared" si="155"/>
        <v>170</v>
      </c>
      <c r="H1077" s="1591">
        <v>170</v>
      </c>
      <c r="I1077" s="1591">
        <v>0</v>
      </c>
      <c r="J1077" s="1591">
        <v>0</v>
      </c>
      <c r="K1077" s="1591"/>
      <c r="L1077" s="1602"/>
      <c r="M1077" s="1607">
        <v>35520</v>
      </c>
      <c r="N1077" s="1607">
        <v>40417</v>
      </c>
      <c r="O1077" s="1606" t="s">
        <v>3647</v>
      </c>
      <c r="P1077" s="1646">
        <v>39173</v>
      </c>
      <c r="Q1077" s="1645" t="s">
        <v>3634</v>
      </c>
      <c r="R1077" s="1591">
        <f t="shared" si="156"/>
        <v>170</v>
      </c>
      <c r="S1077" s="1591">
        <v>170</v>
      </c>
      <c r="T1077" s="1591">
        <v>0</v>
      </c>
      <c r="U1077" s="1591">
        <v>0</v>
      </c>
      <c r="V1077" s="1591">
        <f t="shared" ref="V1077:V1093" si="159">SUM(W1077:Y1077)</f>
        <v>0</v>
      </c>
      <c r="W1077" s="1591">
        <v>0</v>
      </c>
      <c r="X1077" s="1591">
        <v>0</v>
      </c>
      <c r="Y1077" s="1591">
        <v>0</v>
      </c>
      <c r="Z1077" s="1602" t="s">
        <v>1757</v>
      </c>
      <c r="AA1077" s="1606">
        <v>2</v>
      </c>
      <c r="AB1077" s="1597"/>
      <c r="AC1077" s="1597"/>
      <c r="AD1077" s="1597"/>
      <c r="AE1077" s="1597"/>
      <c r="AF1077" s="1598"/>
      <c r="AG1077" s="1576">
        <f t="shared" si="158"/>
        <v>0</v>
      </c>
    </row>
    <row r="1078" spans="2:33" s="1599" customFormat="1" ht="35.5" customHeight="1">
      <c r="B1078" s="1587"/>
      <c r="C1078" s="1588" t="s">
        <v>3895</v>
      </c>
      <c r="D1078" s="1588" t="s">
        <v>3896</v>
      </c>
      <c r="E1078" s="1600">
        <v>10</v>
      </c>
      <c r="F1078" s="1591">
        <v>190</v>
      </c>
      <c r="G1078" s="1591">
        <f t="shared" si="155"/>
        <v>190</v>
      </c>
      <c r="H1078" s="1591">
        <v>190</v>
      </c>
      <c r="I1078" s="1591">
        <v>0</v>
      </c>
      <c r="J1078" s="1591">
        <v>0</v>
      </c>
      <c r="K1078" s="1591"/>
      <c r="L1078" s="1602"/>
      <c r="M1078" s="1607">
        <v>35520</v>
      </c>
      <c r="N1078" s="1607">
        <v>40417</v>
      </c>
      <c r="O1078" s="1606" t="s">
        <v>3647</v>
      </c>
      <c r="P1078" s="1605">
        <v>39173</v>
      </c>
      <c r="Q1078" s="1645" t="s">
        <v>3634</v>
      </c>
      <c r="R1078" s="1591">
        <f t="shared" si="156"/>
        <v>190</v>
      </c>
      <c r="S1078" s="1591">
        <v>190</v>
      </c>
      <c r="T1078" s="1591">
        <v>0</v>
      </c>
      <c r="U1078" s="1591">
        <v>0</v>
      </c>
      <c r="V1078" s="1591">
        <f t="shared" si="159"/>
        <v>0</v>
      </c>
      <c r="W1078" s="1591">
        <v>0</v>
      </c>
      <c r="X1078" s="1591">
        <v>0</v>
      </c>
      <c r="Y1078" s="1591">
        <v>0</v>
      </c>
      <c r="Z1078" s="1602" t="s">
        <v>1757</v>
      </c>
      <c r="AA1078" s="1606">
        <v>2</v>
      </c>
      <c r="AB1078" s="1597"/>
      <c r="AC1078" s="1597"/>
      <c r="AD1078" s="1597"/>
      <c r="AE1078" s="1597"/>
      <c r="AF1078" s="1598"/>
      <c r="AG1078" s="1576">
        <f t="shared" si="158"/>
        <v>0</v>
      </c>
    </row>
    <row r="1079" spans="2:33" s="1599" customFormat="1" ht="35.5" customHeight="1">
      <c r="B1079" s="1587"/>
      <c r="C1079" s="1588" t="s">
        <v>3897</v>
      </c>
      <c r="D1079" s="1588" t="s">
        <v>3898</v>
      </c>
      <c r="E1079" s="1600">
        <v>10</v>
      </c>
      <c r="F1079" s="1591">
        <v>130</v>
      </c>
      <c r="G1079" s="1591">
        <f t="shared" si="155"/>
        <v>130</v>
      </c>
      <c r="H1079" s="1591">
        <v>130</v>
      </c>
      <c r="I1079" s="1591">
        <v>0</v>
      </c>
      <c r="J1079" s="1591">
        <v>0</v>
      </c>
      <c r="K1079" s="1591"/>
      <c r="L1079" s="1602"/>
      <c r="M1079" s="1607">
        <v>35520</v>
      </c>
      <c r="N1079" s="1607">
        <v>40417</v>
      </c>
      <c r="O1079" s="1606" t="s">
        <v>3647</v>
      </c>
      <c r="P1079" s="1869">
        <v>39173</v>
      </c>
      <c r="Q1079" s="1645" t="s">
        <v>3634</v>
      </c>
      <c r="R1079" s="1591">
        <f t="shared" si="156"/>
        <v>130</v>
      </c>
      <c r="S1079" s="1591">
        <v>130</v>
      </c>
      <c r="T1079" s="1591">
        <v>0</v>
      </c>
      <c r="U1079" s="1591">
        <v>0</v>
      </c>
      <c r="V1079" s="1591">
        <f t="shared" si="159"/>
        <v>0</v>
      </c>
      <c r="W1079" s="1591">
        <v>0</v>
      </c>
      <c r="X1079" s="1591">
        <v>0</v>
      </c>
      <c r="Y1079" s="1591">
        <v>0</v>
      </c>
      <c r="Z1079" s="1602" t="s">
        <v>1757</v>
      </c>
      <c r="AA1079" s="1606">
        <v>2</v>
      </c>
      <c r="AB1079" s="1597"/>
      <c r="AC1079" s="1597"/>
      <c r="AD1079" s="1597"/>
      <c r="AE1079" s="1597"/>
      <c r="AF1079" s="1598"/>
      <c r="AG1079" s="1576">
        <f t="shared" si="158"/>
        <v>0</v>
      </c>
    </row>
    <row r="1080" spans="2:33" s="1599" customFormat="1" ht="35.5" customHeight="1">
      <c r="B1080" s="1875"/>
      <c r="C1080" s="1588" t="s">
        <v>3899</v>
      </c>
      <c r="D1080" s="1588" t="s">
        <v>3900</v>
      </c>
      <c r="E1080" s="1600">
        <v>8</v>
      </c>
      <c r="F1080" s="1591">
        <v>250</v>
      </c>
      <c r="G1080" s="1591">
        <f t="shared" ref="G1080:G1093" si="160">SUM(H1080:J1080)</f>
        <v>250</v>
      </c>
      <c r="H1080" s="1591">
        <v>250</v>
      </c>
      <c r="I1080" s="1591">
        <v>0</v>
      </c>
      <c r="J1080" s="1591">
        <v>0</v>
      </c>
      <c r="K1080" s="1591"/>
      <c r="L1080" s="1602"/>
      <c r="M1080" s="1607">
        <v>35520</v>
      </c>
      <c r="N1080" s="1607">
        <v>40417</v>
      </c>
      <c r="O1080" s="1606" t="s">
        <v>3647</v>
      </c>
      <c r="P1080" s="1646">
        <v>39173</v>
      </c>
      <c r="Q1080" s="1645" t="s">
        <v>3634</v>
      </c>
      <c r="R1080" s="1591">
        <f t="shared" ref="R1080:R1093" si="161">SUM(S1080:U1080)</f>
        <v>250</v>
      </c>
      <c r="S1080" s="1591">
        <v>250</v>
      </c>
      <c r="T1080" s="1591">
        <v>0</v>
      </c>
      <c r="U1080" s="1591">
        <v>0</v>
      </c>
      <c r="V1080" s="1591">
        <f t="shared" si="159"/>
        <v>0</v>
      </c>
      <c r="W1080" s="1591">
        <v>0</v>
      </c>
      <c r="X1080" s="1591">
        <v>0</v>
      </c>
      <c r="Y1080" s="1591">
        <v>0</v>
      </c>
      <c r="Z1080" s="1602" t="s">
        <v>1757</v>
      </c>
      <c r="AA1080" s="1606">
        <v>2</v>
      </c>
      <c r="AB1080" s="1597"/>
      <c r="AC1080" s="1597"/>
      <c r="AD1080" s="1597"/>
      <c r="AE1080" s="1597"/>
      <c r="AF1080" s="1598"/>
      <c r="AG1080" s="1576">
        <f t="shared" si="158"/>
        <v>0</v>
      </c>
    </row>
    <row r="1081" spans="2:33" s="1599" customFormat="1" ht="35.5" customHeight="1">
      <c r="B1081" s="1587"/>
      <c r="C1081" s="1641" t="s">
        <v>3901</v>
      </c>
      <c r="D1081" s="1641" t="s">
        <v>3902</v>
      </c>
      <c r="E1081" s="1642">
        <v>12</v>
      </c>
      <c r="F1081" s="1883">
        <v>240</v>
      </c>
      <c r="G1081" s="1643">
        <f t="shared" si="160"/>
        <v>240</v>
      </c>
      <c r="H1081" s="1642">
        <v>240</v>
      </c>
      <c r="I1081" s="1642">
        <v>0</v>
      </c>
      <c r="J1081" s="1642">
        <v>0</v>
      </c>
      <c r="K1081" s="1642"/>
      <c r="L1081" s="1645"/>
      <c r="M1081" s="1603">
        <v>38047</v>
      </c>
      <c r="N1081" s="1603">
        <v>38047</v>
      </c>
      <c r="O1081" s="1645" t="s">
        <v>3903</v>
      </c>
      <c r="P1081" s="1605">
        <v>39173</v>
      </c>
      <c r="Q1081" s="1645" t="s">
        <v>3634</v>
      </c>
      <c r="R1081" s="1643">
        <f t="shared" si="161"/>
        <v>240</v>
      </c>
      <c r="S1081" s="1643">
        <v>240</v>
      </c>
      <c r="T1081" s="1643">
        <v>0</v>
      </c>
      <c r="U1081" s="1643">
        <v>0</v>
      </c>
      <c r="V1081" s="1591">
        <f t="shared" si="159"/>
        <v>0</v>
      </c>
      <c r="W1081" s="1643">
        <v>0</v>
      </c>
      <c r="X1081" s="1643">
        <v>0</v>
      </c>
      <c r="Y1081" s="1643">
        <v>0</v>
      </c>
      <c r="Z1081" s="1645" t="s">
        <v>1757</v>
      </c>
      <c r="AA1081" s="1606">
        <v>2</v>
      </c>
      <c r="AB1081" s="1597"/>
      <c r="AC1081" s="1597"/>
      <c r="AD1081" s="1597"/>
      <c r="AE1081" s="1597"/>
      <c r="AF1081" s="1598"/>
      <c r="AG1081" s="1576">
        <f t="shared" si="158"/>
        <v>0</v>
      </c>
    </row>
    <row r="1082" spans="2:33" s="1599" customFormat="1" ht="35.5" customHeight="1">
      <c r="B1082" s="1587"/>
      <c r="C1082" s="1588" t="s">
        <v>3904</v>
      </c>
      <c r="D1082" s="1588" t="s">
        <v>3905</v>
      </c>
      <c r="E1082" s="1600">
        <v>4</v>
      </c>
      <c r="F1082" s="1591">
        <v>7560</v>
      </c>
      <c r="G1082" s="1591">
        <f t="shared" si="160"/>
        <v>7560</v>
      </c>
      <c r="H1082" s="1591">
        <v>7560</v>
      </c>
      <c r="I1082" s="1591">
        <v>0</v>
      </c>
      <c r="J1082" s="1591">
        <v>0</v>
      </c>
      <c r="K1082" s="1591"/>
      <c r="L1082" s="1602"/>
      <c r="M1082" s="1607">
        <v>26710</v>
      </c>
      <c r="N1082" s="1607">
        <v>33596</v>
      </c>
      <c r="O1082" s="1602" t="s">
        <v>3906</v>
      </c>
      <c r="P1082" s="1869">
        <v>39173</v>
      </c>
      <c r="Q1082" s="1645" t="s">
        <v>3634</v>
      </c>
      <c r="R1082" s="1591">
        <f t="shared" si="161"/>
        <v>6690</v>
      </c>
      <c r="S1082" s="1591">
        <v>6690</v>
      </c>
      <c r="T1082" s="1591">
        <v>0</v>
      </c>
      <c r="U1082" s="1591">
        <v>0</v>
      </c>
      <c r="V1082" s="1591">
        <f t="shared" si="159"/>
        <v>0</v>
      </c>
      <c r="W1082" s="1591">
        <v>0</v>
      </c>
      <c r="X1082" s="1591">
        <v>0</v>
      </c>
      <c r="Y1082" s="1591">
        <v>0</v>
      </c>
      <c r="Z1082" s="1602" t="s">
        <v>1757</v>
      </c>
      <c r="AA1082" s="1606" t="s">
        <v>3705</v>
      </c>
      <c r="AB1082" s="1597"/>
      <c r="AC1082" s="1597"/>
      <c r="AD1082" s="1597"/>
      <c r="AE1082" s="1597"/>
      <c r="AF1082" s="1598"/>
      <c r="AG1082" s="1576" t="str">
        <f t="shared" si="158"/>
        <v/>
      </c>
    </row>
    <row r="1083" spans="2:33" s="1599" customFormat="1" ht="35.5" customHeight="1">
      <c r="B1083" s="1587"/>
      <c r="C1083" s="1588" t="s">
        <v>3907</v>
      </c>
      <c r="D1083" s="1588" t="s">
        <v>3908</v>
      </c>
      <c r="E1083" s="1600">
        <v>8</v>
      </c>
      <c r="F1083" s="1591">
        <v>1260</v>
      </c>
      <c r="G1083" s="1591">
        <f t="shared" si="160"/>
        <v>1260</v>
      </c>
      <c r="H1083" s="1591">
        <v>1260</v>
      </c>
      <c r="I1083" s="1591">
        <v>0</v>
      </c>
      <c r="J1083" s="1591">
        <v>0</v>
      </c>
      <c r="K1083" s="1591"/>
      <c r="L1083" s="1602"/>
      <c r="M1083" s="1607">
        <v>28245</v>
      </c>
      <c r="N1083" s="1607">
        <v>28245</v>
      </c>
      <c r="O1083" s="1602" t="s">
        <v>3909</v>
      </c>
      <c r="P1083" s="1646">
        <v>39173</v>
      </c>
      <c r="Q1083" s="1645" t="s">
        <v>3634</v>
      </c>
      <c r="R1083" s="1591">
        <f t="shared" si="161"/>
        <v>1260</v>
      </c>
      <c r="S1083" s="1591">
        <v>1260</v>
      </c>
      <c r="T1083" s="1591">
        <v>0</v>
      </c>
      <c r="U1083" s="1591">
        <v>0</v>
      </c>
      <c r="V1083" s="1591">
        <f t="shared" si="159"/>
        <v>0</v>
      </c>
      <c r="W1083" s="1591">
        <v>0</v>
      </c>
      <c r="X1083" s="1591">
        <v>0</v>
      </c>
      <c r="Y1083" s="1591">
        <v>0</v>
      </c>
      <c r="Z1083" s="1602" t="s">
        <v>1757</v>
      </c>
      <c r="AA1083" s="1606" t="s">
        <v>3705</v>
      </c>
      <c r="AB1083" s="1597"/>
      <c r="AC1083" s="1597"/>
      <c r="AD1083" s="1597"/>
      <c r="AE1083" s="1597"/>
      <c r="AF1083" s="1598"/>
      <c r="AG1083" s="1576">
        <f t="shared" si="158"/>
        <v>0</v>
      </c>
    </row>
    <row r="1084" spans="2:33" s="1599" customFormat="1" ht="35.5" customHeight="1">
      <c r="B1084" s="1587"/>
      <c r="C1084" s="1588" t="s">
        <v>3910</v>
      </c>
      <c r="D1084" s="1588" t="s">
        <v>3911</v>
      </c>
      <c r="E1084" s="1600">
        <v>8</v>
      </c>
      <c r="F1084" s="1591">
        <v>730</v>
      </c>
      <c r="G1084" s="1591">
        <f t="shared" si="160"/>
        <v>730</v>
      </c>
      <c r="H1084" s="1591">
        <v>730</v>
      </c>
      <c r="I1084" s="1591">
        <v>0</v>
      </c>
      <c r="J1084" s="1591">
        <v>0</v>
      </c>
      <c r="K1084" s="1591"/>
      <c r="L1084" s="1602"/>
      <c r="M1084" s="1607">
        <v>28245</v>
      </c>
      <c r="N1084" s="1607">
        <v>28245</v>
      </c>
      <c r="O1084" s="1602" t="s">
        <v>3909</v>
      </c>
      <c r="P1084" s="1605">
        <v>39173</v>
      </c>
      <c r="Q1084" s="1645" t="s">
        <v>3634</v>
      </c>
      <c r="R1084" s="1591">
        <f t="shared" si="161"/>
        <v>730</v>
      </c>
      <c r="S1084" s="1591">
        <v>730</v>
      </c>
      <c r="T1084" s="1591">
        <v>0</v>
      </c>
      <c r="U1084" s="1591">
        <v>0</v>
      </c>
      <c r="V1084" s="1591">
        <f t="shared" si="159"/>
        <v>0</v>
      </c>
      <c r="W1084" s="1591">
        <v>0</v>
      </c>
      <c r="X1084" s="1591">
        <v>0</v>
      </c>
      <c r="Y1084" s="1591">
        <v>0</v>
      </c>
      <c r="Z1084" s="1602" t="s">
        <v>1757</v>
      </c>
      <c r="AA1084" s="1606" t="s">
        <v>3705</v>
      </c>
      <c r="AB1084" s="1597"/>
      <c r="AC1084" s="1597"/>
      <c r="AD1084" s="1597"/>
      <c r="AE1084" s="1597"/>
      <c r="AF1084" s="1598"/>
      <c r="AG1084" s="1576">
        <f t="shared" si="158"/>
        <v>0</v>
      </c>
    </row>
    <row r="1085" spans="2:33" s="1599" customFormat="1" ht="35.5" customHeight="1">
      <c r="B1085" s="1587"/>
      <c r="C1085" s="1588" t="s">
        <v>3912</v>
      </c>
      <c r="D1085" s="1588" t="s">
        <v>3913</v>
      </c>
      <c r="E1085" s="1600">
        <v>8</v>
      </c>
      <c r="F1085" s="1591">
        <v>1350</v>
      </c>
      <c r="G1085" s="1591">
        <f t="shared" si="160"/>
        <v>1350</v>
      </c>
      <c r="H1085" s="1591">
        <v>1350</v>
      </c>
      <c r="I1085" s="1591">
        <v>0</v>
      </c>
      <c r="J1085" s="1591">
        <v>0</v>
      </c>
      <c r="K1085" s="1591"/>
      <c r="L1085" s="1602"/>
      <c r="M1085" s="1607">
        <v>28245</v>
      </c>
      <c r="N1085" s="1607">
        <v>28245</v>
      </c>
      <c r="O1085" s="1602" t="s">
        <v>3909</v>
      </c>
      <c r="P1085" s="1869">
        <v>39173</v>
      </c>
      <c r="Q1085" s="1645" t="s">
        <v>3634</v>
      </c>
      <c r="R1085" s="1591">
        <f t="shared" si="161"/>
        <v>1350</v>
      </c>
      <c r="S1085" s="1591">
        <v>1350</v>
      </c>
      <c r="T1085" s="1591">
        <v>0</v>
      </c>
      <c r="U1085" s="1591">
        <v>0</v>
      </c>
      <c r="V1085" s="1591">
        <f t="shared" si="159"/>
        <v>0</v>
      </c>
      <c r="W1085" s="1591">
        <v>0</v>
      </c>
      <c r="X1085" s="1591">
        <v>0</v>
      </c>
      <c r="Y1085" s="1591">
        <v>0</v>
      </c>
      <c r="Z1085" s="1602" t="s">
        <v>1757</v>
      </c>
      <c r="AA1085" s="1606" t="s">
        <v>3705</v>
      </c>
      <c r="AB1085" s="1597"/>
      <c r="AC1085" s="1597"/>
      <c r="AD1085" s="1597"/>
      <c r="AE1085" s="1597"/>
      <c r="AF1085" s="1598"/>
      <c r="AG1085" s="1576">
        <f t="shared" si="158"/>
        <v>0</v>
      </c>
    </row>
    <row r="1086" spans="2:33" s="1599" customFormat="1" ht="35.5" customHeight="1">
      <c r="B1086" s="1587"/>
      <c r="C1086" s="1588" t="s">
        <v>3914</v>
      </c>
      <c r="D1086" s="1588" t="s">
        <v>3915</v>
      </c>
      <c r="E1086" s="1600">
        <v>6</v>
      </c>
      <c r="F1086" s="1591">
        <v>450</v>
      </c>
      <c r="G1086" s="1591">
        <f t="shared" si="160"/>
        <v>450</v>
      </c>
      <c r="H1086" s="1591">
        <v>450</v>
      </c>
      <c r="I1086" s="1591">
        <v>0</v>
      </c>
      <c r="J1086" s="1591">
        <v>0</v>
      </c>
      <c r="K1086" s="1591"/>
      <c r="L1086" s="1602"/>
      <c r="M1086" s="1607">
        <v>29314</v>
      </c>
      <c r="N1086" s="1607">
        <v>29314</v>
      </c>
      <c r="O1086" s="1602" t="s">
        <v>3916</v>
      </c>
      <c r="P1086" s="1646">
        <v>39173</v>
      </c>
      <c r="Q1086" s="1645" t="s">
        <v>3634</v>
      </c>
      <c r="R1086" s="1591">
        <f t="shared" si="161"/>
        <v>450</v>
      </c>
      <c r="S1086" s="1591">
        <v>450</v>
      </c>
      <c r="T1086" s="1591">
        <v>0</v>
      </c>
      <c r="U1086" s="1591">
        <v>0</v>
      </c>
      <c r="V1086" s="1591">
        <f t="shared" si="159"/>
        <v>0</v>
      </c>
      <c r="W1086" s="1591">
        <v>0</v>
      </c>
      <c r="X1086" s="1591">
        <v>0</v>
      </c>
      <c r="Y1086" s="1591">
        <v>0</v>
      </c>
      <c r="Z1086" s="1602" t="s">
        <v>1757</v>
      </c>
      <c r="AA1086" s="1606" t="s">
        <v>3705</v>
      </c>
      <c r="AB1086" s="1597"/>
      <c r="AC1086" s="1597"/>
      <c r="AD1086" s="1597"/>
      <c r="AE1086" s="1597"/>
      <c r="AF1086" s="1598"/>
      <c r="AG1086" s="1576">
        <f t="shared" si="158"/>
        <v>0</v>
      </c>
    </row>
    <row r="1087" spans="2:33" s="1599" customFormat="1" ht="35.5" customHeight="1">
      <c r="B1087" s="1587"/>
      <c r="C1087" s="1588" t="s">
        <v>3917</v>
      </c>
      <c r="D1087" s="1588" t="s">
        <v>3918</v>
      </c>
      <c r="E1087" s="1600">
        <v>4</v>
      </c>
      <c r="F1087" s="1591">
        <v>3550</v>
      </c>
      <c r="G1087" s="1591">
        <f t="shared" si="160"/>
        <v>3550</v>
      </c>
      <c r="H1087" s="1591">
        <v>2880</v>
      </c>
      <c r="I1087" s="1591">
        <v>530</v>
      </c>
      <c r="J1087" s="1591">
        <v>140</v>
      </c>
      <c r="K1087" s="1591"/>
      <c r="L1087" s="1602"/>
      <c r="M1087" s="1607">
        <v>30260</v>
      </c>
      <c r="N1087" s="1607">
        <v>30260</v>
      </c>
      <c r="O1087" s="1602" t="s">
        <v>3919</v>
      </c>
      <c r="P1087" s="1605">
        <v>39173</v>
      </c>
      <c r="Q1087" s="1645" t="s">
        <v>3634</v>
      </c>
      <c r="R1087" s="1591">
        <f t="shared" si="161"/>
        <v>0</v>
      </c>
      <c r="S1087" s="1591">
        <v>0</v>
      </c>
      <c r="T1087" s="1591">
        <v>0</v>
      </c>
      <c r="U1087" s="1591">
        <v>0</v>
      </c>
      <c r="V1087" s="1591">
        <f t="shared" si="159"/>
        <v>0</v>
      </c>
      <c r="W1087" s="1591">
        <v>0</v>
      </c>
      <c r="X1087" s="1591">
        <v>0</v>
      </c>
      <c r="Y1087" s="1591">
        <v>0</v>
      </c>
      <c r="Z1087" s="1602" t="s">
        <v>1757</v>
      </c>
      <c r="AA1087" s="1606" t="s">
        <v>3705</v>
      </c>
      <c r="AB1087" s="1597"/>
      <c r="AC1087" s="1597"/>
      <c r="AD1087" s="1597"/>
      <c r="AE1087" s="1597"/>
      <c r="AF1087" s="1598"/>
      <c r="AG1087" s="1576" t="str">
        <f t="shared" si="158"/>
        <v/>
      </c>
    </row>
    <row r="1088" spans="2:33" s="1599" customFormat="1" ht="35" customHeight="1">
      <c r="B1088" s="1630"/>
      <c r="C1088" s="1588" t="s">
        <v>3920</v>
      </c>
      <c r="D1088" s="1588" t="s">
        <v>3921</v>
      </c>
      <c r="E1088" s="1600">
        <v>16</v>
      </c>
      <c r="F1088" s="1591">
        <v>320</v>
      </c>
      <c r="G1088" s="1591">
        <f t="shared" si="160"/>
        <v>320</v>
      </c>
      <c r="H1088" s="1591">
        <v>320</v>
      </c>
      <c r="I1088" s="1591">
        <v>0</v>
      </c>
      <c r="J1088" s="1591">
        <v>0</v>
      </c>
      <c r="K1088" s="1591"/>
      <c r="L1088" s="1602"/>
      <c r="M1088" s="1607">
        <v>31278</v>
      </c>
      <c r="N1088" s="1607">
        <v>31278</v>
      </c>
      <c r="O1088" s="1602" t="s">
        <v>3922</v>
      </c>
      <c r="P1088" s="1869">
        <v>39173</v>
      </c>
      <c r="Q1088" s="1645" t="s">
        <v>3634</v>
      </c>
      <c r="R1088" s="1591">
        <f t="shared" si="161"/>
        <v>320</v>
      </c>
      <c r="S1088" s="1591">
        <v>320</v>
      </c>
      <c r="T1088" s="1591">
        <v>0</v>
      </c>
      <c r="U1088" s="1591">
        <v>0</v>
      </c>
      <c r="V1088" s="1591">
        <f t="shared" si="159"/>
        <v>0</v>
      </c>
      <c r="W1088" s="1591">
        <v>0</v>
      </c>
      <c r="X1088" s="1591">
        <v>0</v>
      </c>
      <c r="Y1088" s="1591">
        <v>0</v>
      </c>
      <c r="Z1088" s="1602" t="s">
        <v>1757</v>
      </c>
      <c r="AA1088" s="1606" t="s">
        <v>3705</v>
      </c>
      <c r="AB1088" s="1597"/>
      <c r="AC1088" s="1597"/>
      <c r="AD1088" s="1597"/>
      <c r="AE1088" s="1597"/>
      <c r="AF1088" s="1598"/>
      <c r="AG1088" s="1576">
        <f t="shared" si="158"/>
        <v>0</v>
      </c>
    </row>
    <row r="1089" spans="2:34" s="1599" customFormat="1" ht="35.5" customHeight="1">
      <c r="B1089" s="1630"/>
      <c r="C1089" s="1641" t="s">
        <v>3923</v>
      </c>
      <c r="D1089" s="1641" t="s">
        <v>3924</v>
      </c>
      <c r="E1089" s="1642">
        <v>8</v>
      </c>
      <c r="F1089" s="1883">
        <v>270</v>
      </c>
      <c r="G1089" s="1643">
        <f t="shared" si="160"/>
        <v>270</v>
      </c>
      <c r="H1089" s="1642">
        <v>270</v>
      </c>
      <c r="I1089" s="1642">
        <v>0</v>
      </c>
      <c r="J1089" s="1642">
        <v>0</v>
      </c>
      <c r="K1089" s="1642"/>
      <c r="L1089" s="1645"/>
      <c r="M1089" s="1603">
        <v>38047</v>
      </c>
      <c r="N1089" s="1603">
        <v>38047</v>
      </c>
      <c r="O1089" s="1645" t="s">
        <v>3903</v>
      </c>
      <c r="P1089" s="1646">
        <v>39173</v>
      </c>
      <c r="Q1089" s="1645" t="s">
        <v>3634</v>
      </c>
      <c r="R1089" s="1643">
        <f t="shared" si="161"/>
        <v>270</v>
      </c>
      <c r="S1089" s="1643">
        <v>270</v>
      </c>
      <c r="T1089" s="1643">
        <v>0</v>
      </c>
      <c r="U1089" s="1643">
        <v>0</v>
      </c>
      <c r="V1089" s="1643">
        <f t="shared" si="159"/>
        <v>0</v>
      </c>
      <c r="W1089" s="1643">
        <v>0</v>
      </c>
      <c r="X1089" s="1643">
        <v>0</v>
      </c>
      <c r="Y1089" s="1643">
        <v>0</v>
      </c>
      <c r="Z1089" s="1645" t="s">
        <v>1757</v>
      </c>
      <c r="AA1089" s="1606" t="s">
        <v>3705</v>
      </c>
      <c r="AB1089" s="1597"/>
      <c r="AC1089" s="1597"/>
      <c r="AD1089" s="1597"/>
      <c r="AE1089" s="1597"/>
      <c r="AF1089" s="1598"/>
      <c r="AG1089" s="1576">
        <f t="shared" si="158"/>
        <v>0</v>
      </c>
    </row>
    <row r="1090" spans="2:34" s="1599" customFormat="1" ht="35.5" customHeight="1">
      <c r="B1090" s="1630"/>
      <c r="C1090" s="1641" t="s">
        <v>3925</v>
      </c>
      <c r="D1090" s="1588" t="s">
        <v>3926</v>
      </c>
      <c r="E1090" s="1600">
        <v>4</v>
      </c>
      <c r="F1090" s="1814">
        <v>100</v>
      </c>
      <c r="G1090" s="1643">
        <f t="shared" si="160"/>
        <v>100</v>
      </c>
      <c r="H1090" s="1600">
        <v>100</v>
      </c>
      <c r="I1090" s="1600">
        <v>0</v>
      </c>
      <c r="J1090" s="1600">
        <v>0</v>
      </c>
      <c r="K1090" s="1600"/>
      <c r="L1090" s="1602"/>
      <c r="M1090" s="1607">
        <v>40721</v>
      </c>
      <c r="N1090" s="1607">
        <v>40721</v>
      </c>
      <c r="O1090" s="1602" t="s">
        <v>3927</v>
      </c>
      <c r="P1090" s="1605"/>
      <c r="Q1090" s="1645"/>
      <c r="R1090" s="1643">
        <f t="shared" si="161"/>
        <v>100</v>
      </c>
      <c r="S1090" s="1591">
        <v>100</v>
      </c>
      <c r="T1090" s="1591">
        <v>0</v>
      </c>
      <c r="U1090" s="1591">
        <v>0</v>
      </c>
      <c r="V1090" s="1643">
        <f t="shared" si="159"/>
        <v>0</v>
      </c>
      <c r="W1090" s="1591">
        <v>0</v>
      </c>
      <c r="X1090" s="1591">
        <v>0</v>
      </c>
      <c r="Y1090" s="1591">
        <v>0</v>
      </c>
      <c r="Z1090" s="1645" t="s">
        <v>1757</v>
      </c>
      <c r="AA1090" s="1606" t="s">
        <v>3705</v>
      </c>
      <c r="AB1090" s="1597"/>
      <c r="AC1090" s="1597"/>
      <c r="AD1090" s="1597"/>
      <c r="AE1090" s="1597"/>
      <c r="AF1090" s="1598"/>
      <c r="AG1090" s="1576">
        <f t="shared" si="158"/>
        <v>0</v>
      </c>
    </row>
    <row r="1091" spans="2:34" s="1599" customFormat="1" ht="35.5" customHeight="1">
      <c r="B1091" s="1816"/>
      <c r="C1091" s="1641" t="s">
        <v>2951</v>
      </c>
      <c r="D1091" s="1588" t="s">
        <v>3928</v>
      </c>
      <c r="E1091" s="1600">
        <v>4</v>
      </c>
      <c r="F1091" s="1814">
        <v>90</v>
      </c>
      <c r="G1091" s="1643">
        <f>SUM(H1091:J1091)</f>
        <v>90</v>
      </c>
      <c r="H1091" s="1600">
        <v>90</v>
      </c>
      <c r="I1091" s="1600">
        <v>0</v>
      </c>
      <c r="J1091" s="1600">
        <v>0</v>
      </c>
      <c r="K1091" s="1600"/>
      <c r="L1091" s="1602"/>
      <c r="M1091" s="1607">
        <v>41647</v>
      </c>
      <c r="N1091" s="1607">
        <v>42293</v>
      </c>
      <c r="O1091" s="1602" t="s">
        <v>3929</v>
      </c>
      <c r="P1091" s="1605"/>
      <c r="Q1091" s="1645"/>
      <c r="R1091" s="1643">
        <f t="shared" si="161"/>
        <v>90</v>
      </c>
      <c r="S1091" s="1591">
        <v>90</v>
      </c>
      <c r="T1091" s="1591">
        <v>0</v>
      </c>
      <c r="U1091" s="1591">
        <v>0</v>
      </c>
      <c r="V1091" s="1643">
        <f>SUM(W1091:Y1091)</f>
        <v>0</v>
      </c>
      <c r="W1091" s="1591">
        <v>0</v>
      </c>
      <c r="X1091" s="1591">
        <v>0</v>
      </c>
      <c r="Y1091" s="1591">
        <v>0</v>
      </c>
      <c r="Z1091" s="1645" t="s">
        <v>1757</v>
      </c>
      <c r="AA1091" s="1606" t="s">
        <v>3705</v>
      </c>
      <c r="AB1091" s="1597"/>
      <c r="AC1091" s="1597"/>
      <c r="AD1091" s="1597"/>
      <c r="AE1091" s="1597"/>
      <c r="AF1091" s="1598"/>
      <c r="AG1091" s="1576">
        <f t="shared" si="158"/>
        <v>0</v>
      </c>
    </row>
    <row r="1092" spans="2:34" s="1599" customFormat="1" ht="35.25" customHeight="1">
      <c r="B1092" s="1627" t="s">
        <v>331</v>
      </c>
      <c r="C1092" s="1596" t="s">
        <v>3930</v>
      </c>
      <c r="D1092" s="1588" t="s">
        <v>3931</v>
      </c>
      <c r="E1092" s="1600">
        <v>8</v>
      </c>
      <c r="F1092" s="1591">
        <v>1210</v>
      </c>
      <c r="G1092" s="1591">
        <f t="shared" si="160"/>
        <v>1210</v>
      </c>
      <c r="H1092" s="1591">
        <v>0</v>
      </c>
      <c r="I1092" s="1591">
        <v>1210</v>
      </c>
      <c r="J1092" s="1591">
        <v>0</v>
      </c>
      <c r="K1092" s="1591"/>
      <c r="L1092" s="1602"/>
      <c r="M1092" s="1607">
        <v>34054</v>
      </c>
      <c r="N1092" s="1607">
        <v>34054</v>
      </c>
      <c r="O1092" s="1602" t="s">
        <v>3932</v>
      </c>
      <c r="P1092" s="1605">
        <v>39173</v>
      </c>
      <c r="Q1092" s="1645" t="s">
        <v>3634</v>
      </c>
      <c r="R1092" s="1629">
        <f t="shared" si="161"/>
        <v>1040</v>
      </c>
      <c r="S1092" s="1591">
        <v>0</v>
      </c>
      <c r="T1092" s="1591">
        <v>1040</v>
      </c>
      <c r="U1092" s="1591">
        <v>0</v>
      </c>
      <c r="V1092" s="1591">
        <f t="shared" si="159"/>
        <v>0</v>
      </c>
      <c r="W1092" s="1591">
        <v>0</v>
      </c>
      <c r="X1092" s="1591">
        <v>0</v>
      </c>
      <c r="Y1092" s="1591">
        <v>0</v>
      </c>
      <c r="Z1092" s="1602" t="s">
        <v>1757</v>
      </c>
      <c r="AA1092" s="1606" t="s">
        <v>3705</v>
      </c>
      <c r="AB1092" s="1597"/>
      <c r="AC1092" s="1597"/>
      <c r="AD1092" s="1597"/>
      <c r="AE1092" s="1597"/>
      <c r="AF1092" s="1598"/>
      <c r="AG1092" s="1576" t="str">
        <f t="shared" si="158"/>
        <v/>
      </c>
    </row>
    <row r="1093" spans="2:34" s="1599" customFormat="1" ht="35.5" customHeight="1" thickBot="1">
      <c r="B1093" s="1884"/>
      <c r="C1093" s="1885" t="s">
        <v>3933</v>
      </c>
      <c r="D1093" s="1885" t="s">
        <v>3934</v>
      </c>
      <c r="E1093" s="1886">
        <v>6</v>
      </c>
      <c r="F1093" s="1887">
        <v>430</v>
      </c>
      <c r="G1093" s="1887">
        <f t="shared" si="160"/>
        <v>430</v>
      </c>
      <c r="H1093" s="1887">
        <v>0</v>
      </c>
      <c r="I1093" s="1887">
        <v>430</v>
      </c>
      <c r="J1093" s="1887">
        <v>0</v>
      </c>
      <c r="K1093" s="1887"/>
      <c r="L1093" s="1888"/>
      <c r="M1093" s="1616">
        <v>34054</v>
      </c>
      <c r="N1093" s="1616">
        <v>34054</v>
      </c>
      <c r="O1093" s="1888" t="s">
        <v>3932</v>
      </c>
      <c r="P1093" s="1889">
        <v>39173</v>
      </c>
      <c r="Q1093" s="1879" t="s">
        <v>3634</v>
      </c>
      <c r="R1093" s="1610">
        <f t="shared" si="161"/>
        <v>430</v>
      </c>
      <c r="S1093" s="1887">
        <v>0</v>
      </c>
      <c r="T1093" s="1887">
        <v>430</v>
      </c>
      <c r="U1093" s="1887">
        <v>0</v>
      </c>
      <c r="V1093" s="1887">
        <f t="shared" si="159"/>
        <v>0</v>
      </c>
      <c r="W1093" s="1887">
        <v>0</v>
      </c>
      <c r="X1093" s="1887">
        <v>0</v>
      </c>
      <c r="Y1093" s="1887">
        <v>0</v>
      </c>
      <c r="Z1093" s="1888" t="s">
        <v>1757</v>
      </c>
      <c r="AA1093" s="1845" t="s">
        <v>3705</v>
      </c>
      <c r="AB1093" s="1597"/>
      <c r="AC1093" s="1597"/>
      <c r="AD1093" s="1597"/>
      <c r="AE1093" s="1597"/>
      <c r="AF1093" s="1598"/>
      <c r="AG1093" s="1576">
        <f t="shared" si="158"/>
        <v>0</v>
      </c>
    </row>
    <row r="1094" spans="2:34" ht="45" customHeight="1" thickTop="1" thickBot="1">
      <c r="B1094" s="1890" t="s">
        <v>1208</v>
      </c>
      <c r="C1094" s="1847" t="s">
        <v>301</v>
      </c>
      <c r="D1094" s="1891">
        <f>COUNTA(D950:D1093)</f>
        <v>144</v>
      </c>
      <c r="E1094" s="1848"/>
      <c r="F1094" s="1849"/>
      <c r="G1094" s="1849">
        <f>SUM(G950:G1093)</f>
        <v>426370</v>
      </c>
      <c r="H1094" s="1849">
        <f>SUM(H950:H1093)</f>
        <v>212170</v>
      </c>
      <c r="I1094" s="1849">
        <f>SUM(I950:I1093)</f>
        <v>52210</v>
      </c>
      <c r="J1094" s="1849">
        <f>SUM(J950:J1093)</f>
        <v>161990</v>
      </c>
      <c r="K1094" s="1849">
        <f>SUM(K950:K1093)</f>
        <v>52190</v>
      </c>
      <c r="L1094" s="1850"/>
      <c r="M1094" s="1892"/>
      <c r="N1094" s="1850"/>
      <c r="O1094" s="1850"/>
      <c r="P1094" s="1893"/>
      <c r="Q1094" s="1851"/>
      <c r="R1094" s="1849">
        <f>SUM(R950:R1093)</f>
        <v>291980</v>
      </c>
      <c r="S1094" s="1849">
        <f t="shared" ref="S1094:Y1094" si="162">SUM(S950:S1093)</f>
        <v>149320</v>
      </c>
      <c r="T1094" s="1849">
        <f t="shared" si="162"/>
        <v>37310</v>
      </c>
      <c r="U1094" s="1849">
        <f t="shared" si="162"/>
        <v>105350</v>
      </c>
      <c r="V1094" s="1849">
        <f t="shared" si="162"/>
        <v>17650</v>
      </c>
      <c r="W1094" s="1849">
        <f t="shared" si="162"/>
        <v>4920</v>
      </c>
      <c r="X1094" s="1849">
        <f t="shared" si="162"/>
        <v>1960</v>
      </c>
      <c r="Y1094" s="1849">
        <f t="shared" si="162"/>
        <v>10770</v>
      </c>
      <c r="Z1094" s="1850"/>
      <c r="AA1094" s="1894"/>
      <c r="AB1094" s="1597"/>
      <c r="AC1094" s="1597"/>
      <c r="AD1094" s="1597"/>
      <c r="AE1094" s="1597"/>
      <c r="AF1094" s="1598"/>
      <c r="AG1094" s="1576" t="str">
        <f t="shared" si="158"/>
        <v/>
      </c>
      <c r="AH1094" s="1576"/>
    </row>
    <row r="1095" spans="2:34" ht="45" customHeight="1" thickTop="1">
      <c r="B1095" s="1895"/>
      <c r="C1095" s="1895"/>
      <c r="D1095" s="1895"/>
      <c r="E1095" s="1896"/>
      <c r="F1095" s="1897"/>
      <c r="G1095" s="1897"/>
      <c r="H1095" s="1897"/>
      <c r="I1095" s="1897"/>
      <c r="J1095" s="1897"/>
      <c r="K1095" s="1897"/>
      <c r="L1095" s="1898"/>
      <c r="M1095" s="1898"/>
      <c r="N1095" s="1898"/>
      <c r="O1095" s="1898"/>
      <c r="P1095" s="1898"/>
      <c r="Q1095" s="1898"/>
      <c r="R1095" s="1897"/>
      <c r="S1095" s="1897"/>
      <c r="T1095" s="1897"/>
      <c r="U1095" s="1897"/>
      <c r="V1095" s="1897"/>
      <c r="W1095" s="1897"/>
      <c r="X1095" s="1897"/>
      <c r="Y1095" s="1897"/>
      <c r="Z1095" s="1898"/>
      <c r="AA1095" s="1898"/>
      <c r="AB1095" s="1597"/>
      <c r="AC1095" s="1597"/>
      <c r="AD1095" s="1597"/>
      <c r="AE1095" s="1597"/>
      <c r="AF1095" s="1598"/>
      <c r="AH1095" s="1576"/>
    </row>
    <row r="1096" spans="2:34" ht="35.5" customHeight="1">
      <c r="B1096" s="1627" t="s">
        <v>304</v>
      </c>
      <c r="C1096" s="1641" t="s">
        <v>1752</v>
      </c>
      <c r="D1096" s="1641" t="s">
        <v>3935</v>
      </c>
      <c r="E1096" s="1642">
        <v>23</v>
      </c>
      <c r="F1096" s="1643">
        <v>2570</v>
      </c>
      <c r="G1096" s="1629">
        <f>SUM(H1096:J1096)</f>
        <v>2570</v>
      </c>
      <c r="H1096" s="1643">
        <v>2420</v>
      </c>
      <c r="I1096" s="1643">
        <v>150</v>
      </c>
      <c r="J1096" s="1643">
        <v>0</v>
      </c>
      <c r="K1096" s="1643"/>
      <c r="L1096" s="1645"/>
      <c r="M1096" s="1603">
        <v>23074</v>
      </c>
      <c r="N1096" s="1603">
        <v>42825</v>
      </c>
      <c r="O1096" s="1645" t="s">
        <v>3936</v>
      </c>
      <c r="P1096" s="1603">
        <v>42825</v>
      </c>
      <c r="Q1096" s="1645" t="s">
        <v>3936</v>
      </c>
      <c r="R1096" s="1899">
        <f t="shared" ref="R1096:R1122" si="163">SUM(S1096:U1096)</f>
        <v>70</v>
      </c>
      <c r="S1096" s="1899">
        <v>70</v>
      </c>
      <c r="T1096" s="1899">
        <v>0</v>
      </c>
      <c r="U1096" s="1899">
        <v>0</v>
      </c>
      <c r="V1096" s="1899">
        <f t="shared" ref="V1096:V1122" si="164">SUM(W1096:Y1096)</f>
        <v>1090</v>
      </c>
      <c r="W1096" s="1899">
        <v>1090</v>
      </c>
      <c r="X1096" s="1899">
        <v>0</v>
      </c>
      <c r="Y1096" s="1899">
        <v>0</v>
      </c>
      <c r="Z1096" s="1645" t="s">
        <v>1761</v>
      </c>
      <c r="AA1096" s="1606">
        <v>2</v>
      </c>
      <c r="AB1096" s="1597"/>
      <c r="AC1096" s="1597"/>
      <c r="AD1096" s="1597"/>
      <c r="AE1096" s="1597"/>
      <c r="AF1096" s="1598"/>
      <c r="AG1096" s="1576" t="str">
        <f t="shared" ref="AG1096:AG1125" si="165">IF(G1096=R1096,$AF$2,"")</f>
        <v/>
      </c>
      <c r="AH1096" s="1576"/>
    </row>
    <row r="1097" spans="2:34" ht="35.5" customHeight="1">
      <c r="B1097" s="1587"/>
      <c r="C1097" s="1588" t="s">
        <v>3617</v>
      </c>
      <c r="D1097" s="1588" t="s">
        <v>3937</v>
      </c>
      <c r="E1097" s="1600">
        <v>26</v>
      </c>
      <c r="F1097" s="1591">
        <v>1400</v>
      </c>
      <c r="G1097" s="1591">
        <f t="shared" ref="G1097:G1109" si="166">SUM(H1097:J1097)</f>
        <v>1400</v>
      </c>
      <c r="H1097" s="1591">
        <v>990</v>
      </c>
      <c r="I1097" s="1591">
        <v>350</v>
      </c>
      <c r="J1097" s="1591">
        <v>60</v>
      </c>
      <c r="K1097" s="1591"/>
      <c r="L1097" s="1602"/>
      <c r="M1097" s="1603">
        <v>23074</v>
      </c>
      <c r="N1097" s="1607">
        <v>39472</v>
      </c>
      <c r="O1097" s="1602" t="s">
        <v>3938</v>
      </c>
      <c r="P1097" s="1605">
        <v>40631</v>
      </c>
      <c r="Q1097" s="1602" t="s">
        <v>3939</v>
      </c>
      <c r="R1097" s="1880">
        <f t="shared" si="163"/>
        <v>1400</v>
      </c>
      <c r="S1097" s="1880">
        <v>990</v>
      </c>
      <c r="T1097" s="1880">
        <v>350</v>
      </c>
      <c r="U1097" s="1880">
        <v>60</v>
      </c>
      <c r="V1097" s="1880">
        <f t="shared" si="164"/>
        <v>0</v>
      </c>
      <c r="W1097" s="1880">
        <v>0</v>
      </c>
      <c r="X1097" s="1880">
        <v>0</v>
      </c>
      <c r="Y1097" s="1880">
        <v>0</v>
      </c>
      <c r="Z1097" s="1602" t="s">
        <v>3940</v>
      </c>
      <c r="AA1097" s="1606">
        <v>4</v>
      </c>
      <c r="AB1097" s="1597"/>
      <c r="AC1097" s="1597"/>
      <c r="AD1097" s="1597"/>
      <c r="AE1097" s="1597"/>
      <c r="AF1097" s="1598"/>
      <c r="AG1097" s="1576">
        <f t="shared" si="165"/>
        <v>0</v>
      </c>
      <c r="AH1097" s="1576"/>
    </row>
    <row r="1098" spans="2:34" ht="35.5" customHeight="1">
      <c r="B1098" s="1587"/>
      <c r="C1098" s="1588" t="s">
        <v>1763</v>
      </c>
      <c r="D1098" s="1588" t="s">
        <v>3941</v>
      </c>
      <c r="E1098" s="1600">
        <v>16</v>
      </c>
      <c r="F1098" s="1591">
        <v>2580</v>
      </c>
      <c r="G1098" s="1591">
        <f>SUM(H1098:J1098)</f>
        <v>2580</v>
      </c>
      <c r="H1098" s="1591">
        <v>80</v>
      </c>
      <c r="I1098" s="1591">
        <v>1840</v>
      </c>
      <c r="J1098" s="1591">
        <v>660</v>
      </c>
      <c r="K1098" s="1591"/>
      <c r="L1098" s="1602"/>
      <c r="M1098" s="1603">
        <v>23074</v>
      </c>
      <c r="N1098" s="1605">
        <v>42825</v>
      </c>
      <c r="O1098" s="1645" t="s">
        <v>3942</v>
      </c>
      <c r="P1098" s="1605">
        <v>42825</v>
      </c>
      <c r="Q1098" s="1645" t="s">
        <v>3942</v>
      </c>
      <c r="R1098" s="1880">
        <f t="shared" si="163"/>
        <v>0</v>
      </c>
      <c r="S1098" s="1880">
        <v>0</v>
      </c>
      <c r="T1098" s="1880">
        <v>0</v>
      </c>
      <c r="U1098" s="1880">
        <v>0</v>
      </c>
      <c r="V1098" s="1880">
        <f t="shared" si="164"/>
        <v>200</v>
      </c>
      <c r="W1098" s="1880">
        <v>0</v>
      </c>
      <c r="X1098" s="1880">
        <v>0</v>
      </c>
      <c r="Y1098" s="1880">
        <v>200</v>
      </c>
      <c r="Z1098" s="1602" t="s">
        <v>3940</v>
      </c>
      <c r="AA1098" s="1606">
        <v>2</v>
      </c>
      <c r="AB1098" s="1597"/>
      <c r="AC1098" s="1597"/>
      <c r="AD1098" s="1597"/>
      <c r="AE1098" s="1597"/>
      <c r="AF1098" s="1598"/>
      <c r="AG1098" s="1576" t="str">
        <f t="shared" si="165"/>
        <v/>
      </c>
      <c r="AH1098" s="1576"/>
    </row>
    <row r="1099" spans="2:34" ht="35.5" customHeight="1">
      <c r="B1099" s="1587"/>
      <c r="C1099" s="1588" t="s">
        <v>3943</v>
      </c>
      <c r="D1099" s="1588" t="s">
        <v>3944</v>
      </c>
      <c r="E1099" s="1600">
        <v>16</v>
      </c>
      <c r="F1099" s="1591">
        <v>1170</v>
      </c>
      <c r="G1099" s="1591">
        <f t="shared" si="166"/>
        <v>1170</v>
      </c>
      <c r="H1099" s="1591">
        <v>870</v>
      </c>
      <c r="I1099" s="1591">
        <v>80</v>
      </c>
      <c r="J1099" s="1591">
        <v>220</v>
      </c>
      <c r="K1099" s="1591"/>
      <c r="L1099" s="1602"/>
      <c r="M1099" s="1603">
        <v>23074</v>
      </c>
      <c r="N1099" s="1607">
        <v>39472</v>
      </c>
      <c r="O1099" s="1602" t="s">
        <v>3938</v>
      </c>
      <c r="P1099" s="1605">
        <v>40631</v>
      </c>
      <c r="Q1099" s="1645" t="s">
        <v>3945</v>
      </c>
      <c r="R1099" s="1880">
        <f t="shared" si="163"/>
        <v>1170</v>
      </c>
      <c r="S1099" s="1880">
        <v>870</v>
      </c>
      <c r="T1099" s="1880">
        <v>80</v>
      </c>
      <c r="U1099" s="1880">
        <v>220</v>
      </c>
      <c r="V1099" s="1880">
        <f t="shared" si="164"/>
        <v>0</v>
      </c>
      <c r="W1099" s="1880">
        <v>0</v>
      </c>
      <c r="X1099" s="1880">
        <v>0</v>
      </c>
      <c r="Y1099" s="1880">
        <v>0</v>
      </c>
      <c r="Z1099" s="1602" t="s">
        <v>3940</v>
      </c>
      <c r="AA1099" s="1606">
        <v>2</v>
      </c>
      <c r="AB1099" s="1597"/>
      <c r="AC1099" s="1597"/>
      <c r="AD1099" s="1597"/>
      <c r="AE1099" s="1597"/>
      <c r="AF1099" s="1598"/>
      <c r="AG1099" s="1576">
        <f t="shared" si="165"/>
        <v>0</v>
      </c>
      <c r="AH1099" s="1576"/>
    </row>
    <row r="1100" spans="2:34" ht="35.5" customHeight="1">
      <c r="B1100" s="1587"/>
      <c r="C1100" s="1588" t="s">
        <v>3625</v>
      </c>
      <c r="D1100" s="1588" t="s">
        <v>3946</v>
      </c>
      <c r="E1100" s="1600">
        <v>18</v>
      </c>
      <c r="F1100" s="1591">
        <v>1430</v>
      </c>
      <c r="G1100" s="1591">
        <f t="shared" si="166"/>
        <v>1430</v>
      </c>
      <c r="H1100" s="1591">
        <v>1430</v>
      </c>
      <c r="I1100" s="1591">
        <v>0</v>
      </c>
      <c r="J1100" s="1591">
        <v>0</v>
      </c>
      <c r="K1100" s="1591"/>
      <c r="L1100" s="1602"/>
      <c r="M1100" s="1603">
        <v>23074</v>
      </c>
      <c r="N1100" s="1607">
        <v>39472</v>
      </c>
      <c r="O1100" s="1602" t="s">
        <v>3938</v>
      </c>
      <c r="P1100" s="1605">
        <v>40631</v>
      </c>
      <c r="Q1100" s="1602" t="s">
        <v>3945</v>
      </c>
      <c r="R1100" s="1880">
        <f t="shared" si="163"/>
        <v>1430</v>
      </c>
      <c r="S1100" s="1880">
        <v>1430</v>
      </c>
      <c r="T1100" s="1880">
        <v>0</v>
      </c>
      <c r="U1100" s="1880">
        <v>0</v>
      </c>
      <c r="V1100" s="1880">
        <f t="shared" si="164"/>
        <v>0</v>
      </c>
      <c r="W1100" s="1880">
        <v>0</v>
      </c>
      <c r="X1100" s="1880">
        <v>0</v>
      </c>
      <c r="Y1100" s="1880">
        <v>0</v>
      </c>
      <c r="Z1100" s="1602" t="s">
        <v>3940</v>
      </c>
      <c r="AA1100" s="1606">
        <v>2</v>
      </c>
      <c r="AB1100" s="1597"/>
      <c r="AC1100" s="1597"/>
      <c r="AD1100" s="1597"/>
      <c r="AE1100" s="1597"/>
      <c r="AF1100" s="1598"/>
      <c r="AG1100" s="1576">
        <f t="shared" si="165"/>
        <v>0</v>
      </c>
      <c r="AH1100" s="1576"/>
    </row>
    <row r="1101" spans="2:34" ht="35.5" customHeight="1">
      <c r="B1101" s="1587"/>
      <c r="C1101" s="1588" t="s">
        <v>3150</v>
      </c>
      <c r="D1101" s="1588" t="s">
        <v>3947</v>
      </c>
      <c r="E1101" s="1600">
        <v>12</v>
      </c>
      <c r="F1101" s="1591">
        <v>670</v>
      </c>
      <c r="G1101" s="1591">
        <f t="shared" si="166"/>
        <v>670</v>
      </c>
      <c r="H1101" s="1591">
        <v>670</v>
      </c>
      <c r="I1101" s="1591">
        <v>0</v>
      </c>
      <c r="J1101" s="1591">
        <v>0</v>
      </c>
      <c r="K1101" s="1591"/>
      <c r="L1101" s="1602"/>
      <c r="M1101" s="1607">
        <v>23074</v>
      </c>
      <c r="N1101" s="1607">
        <v>39472</v>
      </c>
      <c r="O1101" s="1602" t="s">
        <v>3938</v>
      </c>
      <c r="P1101" s="1605">
        <v>40631</v>
      </c>
      <c r="Q1101" s="1645" t="s">
        <v>3939</v>
      </c>
      <c r="R1101" s="1880">
        <f>SUM(S1101:U1101)</f>
        <v>560</v>
      </c>
      <c r="S1101" s="1880">
        <v>560</v>
      </c>
      <c r="T1101" s="1880">
        <v>0</v>
      </c>
      <c r="U1101" s="1880">
        <v>0</v>
      </c>
      <c r="V1101" s="1880">
        <f t="shared" si="164"/>
        <v>110</v>
      </c>
      <c r="W1101" s="1880">
        <v>110</v>
      </c>
      <c r="X1101" s="1880">
        <v>0</v>
      </c>
      <c r="Y1101" s="1880">
        <v>0</v>
      </c>
      <c r="Z1101" s="1602" t="s">
        <v>1761</v>
      </c>
      <c r="AA1101" s="1606">
        <v>2</v>
      </c>
      <c r="AB1101" s="1597"/>
      <c r="AC1101" s="1597"/>
      <c r="AD1101" s="1597"/>
      <c r="AE1101" s="1597"/>
      <c r="AF1101" s="1598"/>
      <c r="AG1101" s="1576" t="str">
        <f t="shared" si="165"/>
        <v/>
      </c>
      <c r="AH1101" s="1576"/>
    </row>
    <row r="1102" spans="2:34" ht="35.5" customHeight="1">
      <c r="B1102" s="1587"/>
      <c r="C1102" s="1588" t="s">
        <v>3151</v>
      </c>
      <c r="D1102" s="1588" t="s">
        <v>3948</v>
      </c>
      <c r="E1102" s="1600">
        <v>12</v>
      </c>
      <c r="F1102" s="1591">
        <v>2440</v>
      </c>
      <c r="G1102" s="1591">
        <f>SUM(H1102:J1102)</f>
        <v>2440</v>
      </c>
      <c r="H1102" s="1591">
        <v>1170</v>
      </c>
      <c r="I1102" s="1591">
        <v>1270</v>
      </c>
      <c r="J1102" s="1591">
        <v>0</v>
      </c>
      <c r="K1102" s="1591"/>
      <c r="L1102" s="1647"/>
      <c r="M1102" s="1607">
        <v>23546</v>
      </c>
      <c r="N1102" s="1603">
        <v>42825</v>
      </c>
      <c r="O1102" s="1645" t="s">
        <v>3936</v>
      </c>
      <c r="P1102" s="1603">
        <v>42825</v>
      </c>
      <c r="Q1102" s="1645" t="s">
        <v>3936</v>
      </c>
      <c r="R1102" s="1880">
        <f>SUM(S1102:U1102)</f>
        <v>1330</v>
      </c>
      <c r="S1102" s="1880">
        <v>720</v>
      </c>
      <c r="T1102" s="1880">
        <v>610</v>
      </c>
      <c r="U1102" s="1880">
        <v>0</v>
      </c>
      <c r="V1102" s="1880">
        <v>660</v>
      </c>
      <c r="W1102" s="1880">
        <v>0</v>
      </c>
      <c r="X1102" s="1880">
        <v>660</v>
      </c>
      <c r="Y1102" s="1880">
        <v>0</v>
      </c>
      <c r="Z1102" s="1602" t="s">
        <v>1761</v>
      </c>
      <c r="AA1102" s="1606">
        <v>2</v>
      </c>
      <c r="AB1102" s="1597"/>
      <c r="AC1102" s="1597"/>
      <c r="AD1102" s="1597"/>
      <c r="AE1102" s="1597"/>
      <c r="AF1102" s="1598"/>
      <c r="AG1102" s="1576" t="str">
        <f t="shared" si="165"/>
        <v/>
      </c>
      <c r="AH1102" s="1576"/>
    </row>
    <row r="1103" spans="2:34" ht="35.5" customHeight="1">
      <c r="B1103" s="1630"/>
      <c r="C1103" s="1596" t="s">
        <v>3949</v>
      </c>
      <c r="D1103" s="1641" t="s">
        <v>3950</v>
      </c>
      <c r="E1103" s="1642">
        <v>12</v>
      </c>
      <c r="F1103" s="1643">
        <v>650</v>
      </c>
      <c r="G1103" s="1643">
        <f t="shared" si="166"/>
        <v>650</v>
      </c>
      <c r="H1103" s="1643">
        <v>650</v>
      </c>
      <c r="I1103" s="1643">
        <v>0</v>
      </c>
      <c r="J1103" s="1643">
        <v>0</v>
      </c>
      <c r="K1103" s="1643"/>
      <c r="L1103" s="1644"/>
      <c r="M1103" s="1603">
        <v>23546</v>
      </c>
      <c r="N1103" s="1603">
        <v>39472</v>
      </c>
      <c r="O1103" s="1602" t="s">
        <v>3951</v>
      </c>
      <c r="P1103" s="1646">
        <v>40631</v>
      </c>
      <c r="Q1103" s="1602" t="s">
        <v>3945</v>
      </c>
      <c r="R1103" s="1899">
        <f t="shared" si="163"/>
        <v>650</v>
      </c>
      <c r="S1103" s="1899">
        <v>650</v>
      </c>
      <c r="T1103" s="1899">
        <v>0</v>
      </c>
      <c r="U1103" s="1899">
        <v>0</v>
      </c>
      <c r="V1103" s="1899">
        <f t="shared" si="164"/>
        <v>0</v>
      </c>
      <c r="W1103" s="1899">
        <v>0</v>
      </c>
      <c r="X1103" s="1899">
        <v>0</v>
      </c>
      <c r="Y1103" s="1899">
        <v>0</v>
      </c>
      <c r="Z1103" s="1606" t="s">
        <v>1757</v>
      </c>
      <c r="AA1103" s="1606">
        <v>2</v>
      </c>
      <c r="AB1103" s="1597"/>
      <c r="AC1103" s="1597"/>
      <c r="AD1103" s="1597"/>
      <c r="AE1103" s="1597"/>
      <c r="AF1103" s="1598"/>
      <c r="AG1103" s="1576">
        <f t="shared" si="165"/>
        <v>0</v>
      </c>
      <c r="AH1103" s="1576"/>
    </row>
    <row r="1104" spans="2:34" ht="35.5" customHeight="1">
      <c r="B1104" s="1587"/>
      <c r="C1104" s="1588" t="s">
        <v>3952</v>
      </c>
      <c r="D1104" s="1588" t="s">
        <v>3953</v>
      </c>
      <c r="E1104" s="1600">
        <v>16</v>
      </c>
      <c r="F1104" s="1591">
        <v>1210</v>
      </c>
      <c r="G1104" s="1591">
        <f t="shared" si="166"/>
        <v>1210</v>
      </c>
      <c r="H1104" s="1591">
        <v>1210</v>
      </c>
      <c r="I1104" s="1591">
        <v>0</v>
      </c>
      <c r="J1104" s="1591">
        <v>0</v>
      </c>
      <c r="K1104" s="1591">
        <v>4700</v>
      </c>
      <c r="L1104" s="1647" t="s">
        <v>3954</v>
      </c>
      <c r="M1104" s="1603">
        <v>23546</v>
      </c>
      <c r="N1104" s="1607">
        <v>39472</v>
      </c>
      <c r="O1104" s="1602" t="s">
        <v>3938</v>
      </c>
      <c r="P1104" s="1605">
        <v>40631</v>
      </c>
      <c r="Q1104" s="1645" t="s">
        <v>3945</v>
      </c>
      <c r="R1104" s="1880">
        <v>900</v>
      </c>
      <c r="S1104" s="1880">
        <v>900</v>
      </c>
      <c r="T1104" s="1880">
        <v>0</v>
      </c>
      <c r="U1104" s="1880">
        <v>0</v>
      </c>
      <c r="V1104" s="1880">
        <f t="shared" si="164"/>
        <v>0</v>
      </c>
      <c r="W1104" s="1880">
        <v>0</v>
      </c>
      <c r="X1104" s="1880">
        <v>0</v>
      </c>
      <c r="Y1104" s="1880">
        <v>0</v>
      </c>
      <c r="Z1104" s="1602" t="s">
        <v>1757</v>
      </c>
      <c r="AA1104" s="1606">
        <v>2</v>
      </c>
      <c r="AB1104" s="1597"/>
      <c r="AC1104" s="1597"/>
      <c r="AD1104" s="1597"/>
      <c r="AE1104" s="1597"/>
      <c r="AF1104" s="1598"/>
      <c r="AG1104" s="1576" t="str">
        <f t="shared" si="165"/>
        <v/>
      </c>
      <c r="AH1104" s="1576"/>
    </row>
    <row r="1105" spans="2:34" ht="35.25" customHeight="1">
      <c r="B1105" s="1587"/>
      <c r="C1105" s="1588" t="s">
        <v>3955</v>
      </c>
      <c r="D1105" s="1588" t="s">
        <v>3956</v>
      </c>
      <c r="E1105" s="1600">
        <v>16</v>
      </c>
      <c r="F1105" s="1591">
        <v>7000</v>
      </c>
      <c r="G1105" s="1591">
        <f>SUM(H1105:J1105)</f>
        <v>7000</v>
      </c>
      <c r="H1105" s="1591">
        <v>3830</v>
      </c>
      <c r="I1105" s="1591">
        <v>70</v>
      </c>
      <c r="J1105" s="1591">
        <v>3100</v>
      </c>
      <c r="K1105" s="1591">
        <v>4500</v>
      </c>
      <c r="L1105" s="1647" t="s">
        <v>3957</v>
      </c>
      <c r="M1105" s="1603">
        <v>23546</v>
      </c>
      <c r="N1105" s="1607">
        <v>41124</v>
      </c>
      <c r="O1105" s="1602" t="s">
        <v>3958</v>
      </c>
      <c r="P1105" s="1605">
        <v>40631</v>
      </c>
      <c r="Q1105" s="1602" t="s">
        <v>3939</v>
      </c>
      <c r="R1105" s="1880">
        <f t="shared" si="163"/>
        <v>5260</v>
      </c>
      <c r="S1105" s="1880">
        <v>3100</v>
      </c>
      <c r="T1105" s="1880">
        <v>70</v>
      </c>
      <c r="U1105" s="1880">
        <v>2090</v>
      </c>
      <c r="V1105" s="1880">
        <f>SUM(W1105:Y1105)</f>
        <v>0</v>
      </c>
      <c r="W1105" s="1880">
        <v>0</v>
      </c>
      <c r="X1105" s="1880">
        <v>0</v>
      </c>
      <c r="Y1105" s="1880">
        <v>0</v>
      </c>
      <c r="Z1105" s="1602" t="s">
        <v>1791</v>
      </c>
      <c r="AA1105" s="1606">
        <v>2</v>
      </c>
      <c r="AB1105" s="1597"/>
      <c r="AC1105" s="1597"/>
      <c r="AD1105" s="1597"/>
      <c r="AE1105" s="1597"/>
      <c r="AF1105" s="1598"/>
      <c r="AG1105" s="1576" t="str">
        <f t="shared" si="165"/>
        <v/>
      </c>
      <c r="AH1105" s="1576"/>
    </row>
    <row r="1106" spans="2:34" ht="35.5" customHeight="1">
      <c r="B1106" s="1587"/>
      <c r="C1106" s="1588" t="s">
        <v>3959</v>
      </c>
      <c r="D1106" s="1588" t="s">
        <v>3960</v>
      </c>
      <c r="E1106" s="1600">
        <v>12</v>
      </c>
      <c r="F1106" s="1591">
        <v>2250</v>
      </c>
      <c r="G1106" s="1591">
        <f t="shared" si="166"/>
        <v>2250</v>
      </c>
      <c r="H1106" s="1591">
        <v>990</v>
      </c>
      <c r="I1106" s="1591">
        <v>50</v>
      </c>
      <c r="J1106" s="1591">
        <v>1210</v>
      </c>
      <c r="K1106" s="1591"/>
      <c r="L1106" s="1647"/>
      <c r="M1106" s="1607">
        <v>23546</v>
      </c>
      <c r="N1106" s="1605">
        <v>39472</v>
      </c>
      <c r="O1106" s="1602" t="s">
        <v>3938</v>
      </c>
      <c r="P1106" s="1605">
        <v>40631</v>
      </c>
      <c r="Q1106" s="1645" t="s">
        <v>3939</v>
      </c>
      <c r="R1106" s="1880">
        <f t="shared" si="163"/>
        <v>2170</v>
      </c>
      <c r="S1106" s="1880">
        <v>910</v>
      </c>
      <c r="T1106" s="1880">
        <v>50</v>
      </c>
      <c r="U1106" s="1880">
        <v>1210</v>
      </c>
      <c r="V1106" s="1880">
        <f t="shared" si="164"/>
        <v>80</v>
      </c>
      <c r="W1106" s="1880">
        <v>80</v>
      </c>
      <c r="X1106" s="1880">
        <v>0</v>
      </c>
      <c r="Y1106" s="1880">
        <v>0</v>
      </c>
      <c r="Z1106" s="1602" t="s">
        <v>1791</v>
      </c>
      <c r="AA1106" s="1606">
        <v>2</v>
      </c>
      <c r="AB1106" s="1597"/>
      <c r="AC1106" s="1597"/>
      <c r="AD1106" s="1597"/>
      <c r="AE1106" s="1597"/>
      <c r="AF1106" s="1598"/>
      <c r="AG1106" s="1576" t="str">
        <f t="shared" si="165"/>
        <v/>
      </c>
      <c r="AH1106" s="1576"/>
    </row>
    <row r="1107" spans="2:34" ht="35.25" customHeight="1">
      <c r="B1107" s="1587"/>
      <c r="C1107" s="1588" t="s">
        <v>3637</v>
      </c>
      <c r="D1107" s="1588" t="s">
        <v>3961</v>
      </c>
      <c r="E1107" s="1600">
        <v>16</v>
      </c>
      <c r="F1107" s="1591">
        <v>1190</v>
      </c>
      <c r="G1107" s="1591">
        <f t="shared" si="166"/>
        <v>1190</v>
      </c>
      <c r="H1107" s="1591">
        <v>1190</v>
      </c>
      <c r="I1107" s="1591">
        <v>0</v>
      </c>
      <c r="J1107" s="1591">
        <v>0</v>
      </c>
      <c r="K1107" s="1591">
        <v>3900</v>
      </c>
      <c r="L1107" s="1647" t="s">
        <v>3962</v>
      </c>
      <c r="M1107" s="1607">
        <v>23546</v>
      </c>
      <c r="N1107" s="1607">
        <v>41124</v>
      </c>
      <c r="O1107" s="1602" t="s">
        <v>3958</v>
      </c>
      <c r="P1107" s="1605">
        <v>40631</v>
      </c>
      <c r="Q1107" s="1645" t="s">
        <v>3945</v>
      </c>
      <c r="R1107" s="1880">
        <f t="shared" si="163"/>
        <v>590</v>
      </c>
      <c r="S1107" s="1880">
        <v>590</v>
      </c>
      <c r="T1107" s="1880">
        <v>0</v>
      </c>
      <c r="U1107" s="1880">
        <v>0</v>
      </c>
      <c r="V1107" s="1880">
        <f t="shared" si="164"/>
        <v>0</v>
      </c>
      <c r="W1107" s="1880">
        <v>0</v>
      </c>
      <c r="X1107" s="1880">
        <v>0</v>
      </c>
      <c r="Y1107" s="1880">
        <v>0</v>
      </c>
      <c r="Z1107" s="1602" t="s">
        <v>1757</v>
      </c>
      <c r="AA1107" s="1606">
        <v>2</v>
      </c>
      <c r="AB1107" s="1597"/>
      <c r="AC1107" s="1597"/>
      <c r="AD1107" s="1597"/>
      <c r="AE1107" s="1597"/>
      <c r="AF1107" s="1598"/>
      <c r="AG1107" s="1576" t="str">
        <f t="shared" si="165"/>
        <v/>
      </c>
      <c r="AH1107" s="1576"/>
    </row>
    <row r="1108" spans="2:34" ht="35.5" customHeight="1">
      <c r="B1108" s="1587"/>
      <c r="C1108" s="1588" t="s">
        <v>3963</v>
      </c>
      <c r="D1108" s="1588" t="s">
        <v>3964</v>
      </c>
      <c r="E1108" s="1600">
        <v>12</v>
      </c>
      <c r="F1108" s="1591">
        <v>360</v>
      </c>
      <c r="G1108" s="1591">
        <f t="shared" si="166"/>
        <v>360</v>
      </c>
      <c r="H1108" s="1591">
        <v>360</v>
      </c>
      <c r="I1108" s="1591">
        <v>0</v>
      </c>
      <c r="J1108" s="1591">
        <v>0</v>
      </c>
      <c r="K1108" s="1591"/>
      <c r="L1108" s="1647"/>
      <c r="M1108" s="1607">
        <v>23546</v>
      </c>
      <c r="N1108" s="1605">
        <v>39472</v>
      </c>
      <c r="O1108" s="1602" t="s">
        <v>3938</v>
      </c>
      <c r="P1108" s="1605">
        <v>40631</v>
      </c>
      <c r="Q1108" s="1645" t="s">
        <v>3939</v>
      </c>
      <c r="R1108" s="1880">
        <f t="shared" si="163"/>
        <v>60</v>
      </c>
      <c r="S1108" s="1880">
        <v>60</v>
      </c>
      <c r="T1108" s="1880">
        <v>0</v>
      </c>
      <c r="U1108" s="1880">
        <v>0</v>
      </c>
      <c r="V1108" s="1880">
        <f t="shared" si="164"/>
        <v>0</v>
      </c>
      <c r="W1108" s="1880">
        <v>0</v>
      </c>
      <c r="X1108" s="1880">
        <v>0</v>
      </c>
      <c r="Y1108" s="1880">
        <v>0</v>
      </c>
      <c r="Z1108" s="1602" t="s">
        <v>1791</v>
      </c>
      <c r="AA1108" s="1606">
        <v>2</v>
      </c>
      <c r="AB1108" s="1597"/>
      <c r="AC1108" s="1597"/>
      <c r="AD1108" s="1597"/>
      <c r="AE1108" s="1597"/>
      <c r="AF1108" s="1598"/>
      <c r="AG1108" s="1576" t="str">
        <f t="shared" si="165"/>
        <v/>
      </c>
      <c r="AH1108" s="1576"/>
    </row>
    <row r="1109" spans="2:34" ht="35.5" customHeight="1">
      <c r="B1109" s="1587"/>
      <c r="C1109" s="1588" t="s">
        <v>3965</v>
      </c>
      <c r="D1109" s="1588" t="s">
        <v>3966</v>
      </c>
      <c r="E1109" s="1600">
        <v>16</v>
      </c>
      <c r="F1109" s="1591">
        <v>1380</v>
      </c>
      <c r="G1109" s="1591">
        <f t="shared" si="166"/>
        <v>1380</v>
      </c>
      <c r="H1109" s="1591">
        <v>1380</v>
      </c>
      <c r="I1109" s="1591">
        <v>0</v>
      </c>
      <c r="J1109" s="1591">
        <v>0</v>
      </c>
      <c r="K1109" s="1591"/>
      <c r="L1109" s="1647"/>
      <c r="M1109" s="1607">
        <v>23546</v>
      </c>
      <c r="N1109" s="1607">
        <v>39472</v>
      </c>
      <c r="O1109" s="1602" t="s">
        <v>3938</v>
      </c>
      <c r="P1109" s="1605">
        <v>40631</v>
      </c>
      <c r="Q1109" s="1602" t="s">
        <v>3945</v>
      </c>
      <c r="R1109" s="1880">
        <f t="shared" si="163"/>
        <v>1380</v>
      </c>
      <c r="S1109" s="1880">
        <v>1380</v>
      </c>
      <c r="T1109" s="1880">
        <v>0</v>
      </c>
      <c r="U1109" s="1880">
        <v>0</v>
      </c>
      <c r="V1109" s="1880">
        <f t="shared" si="164"/>
        <v>0</v>
      </c>
      <c r="W1109" s="1880">
        <v>0</v>
      </c>
      <c r="X1109" s="1880">
        <v>0</v>
      </c>
      <c r="Y1109" s="1880">
        <v>0</v>
      </c>
      <c r="Z1109" s="1602" t="s">
        <v>1757</v>
      </c>
      <c r="AA1109" s="1606">
        <v>2</v>
      </c>
      <c r="AB1109" s="1597"/>
      <c r="AC1109" s="1597"/>
      <c r="AD1109" s="1597"/>
      <c r="AE1109" s="1597"/>
      <c r="AF1109" s="1598"/>
      <c r="AG1109" s="1576">
        <f t="shared" si="165"/>
        <v>0</v>
      </c>
      <c r="AH1109" s="1576"/>
    </row>
    <row r="1110" spans="2:34" ht="35.5" customHeight="1">
      <c r="B1110" s="1587"/>
      <c r="C1110" s="1588" t="s">
        <v>3967</v>
      </c>
      <c r="D1110" s="1588" t="s">
        <v>3968</v>
      </c>
      <c r="E1110" s="1600">
        <v>12</v>
      </c>
      <c r="F1110" s="1591">
        <v>860</v>
      </c>
      <c r="G1110" s="1591">
        <f>SUM(H1110:J1110)</f>
        <v>860</v>
      </c>
      <c r="H1110" s="1591">
        <v>860</v>
      </c>
      <c r="I1110" s="1591">
        <v>0</v>
      </c>
      <c r="J1110" s="1591">
        <v>0</v>
      </c>
      <c r="K1110" s="1591"/>
      <c r="L1110" s="1602"/>
      <c r="M1110" s="1607">
        <v>23074</v>
      </c>
      <c r="N1110" s="1605">
        <v>42825</v>
      </c>
      <c r="O1110" s="1645" t="s">
        <v>3942</v>
      </c>
      <c r="P1110" s="1605">
        <v>42825</v>
      </c>
      <c r="Q1110" s="1645" t="s">
        <v>3942</v>
      </c>
      <c r="R1110" s="1880">
        <f>SUM(S1110:U1110)</f>
        <v>180</v>
      </c>
      <c r="S1110" s="1880">
        <v>180</v>
      </c>
      <c r="T1110" s="1880">
        <v>0</v>
      </c>
      <c r="U1110" s="1880">
        <v>0</v>
      </c>
      <c r="V1110" s="1880">
        <f t="shared" si="164"/>
        <v>0</v>
      </c>
      <c r="W1110" s="1880">
        <v>0</v>
      </c>
      <c r="X1110" s="1880">
        <v>0</v>
      </c>
      <c r="Y1110" s="1880">
        <v>0</v>
      </c>
      <c r="Z1110" s="1602" t="s">
        <v>3940</v>
      </c>
      <c r="AA1110" s="1606">
        <v>2</v>
      </c>
      <c r="AB1110" s="1597"/>
      <c r="AC1110" s="1597"/>
      <c r="AD1110" s="1597"/>
      <c r="AE1110" s="1597"/>
      <c r="AF1110" s="1598"/>
      <c r="AG1110" s="1576" t="str">
        <f t="shared" si="165"/>
        <v/>
      </c>
      <c r="AH1110" s="1576"/>
    </row>
    <row r="1111" spans="2:34" ht="35.5" customHeight="1">
      <c r="B1111" s="1587"/>
      <c r="C1111" s="1588" t="s">
        <v>3969</v>
      </c>
      <c r="D1111" s="1588" t="s">
        <v>3970</v>
      </c>
      <c r="E1111" s="1600">
        <v>12</v>
      </c>
      <c r="F1111" s="1591">
        <v>1080</v>
      </c>
      <c r="G1111" s="1591">
        <f>SUM(H1111:J1111)</f>
        <v>1080</v>
      </c>
      <c r="H1111" s="1591">
        <v>360</v>
      </c>
      <c r="I1111" s="1591">
        <v>0</v>
      </c>
      <c r="J1111" s="1591">
        <v>720</v>
      </c>
      <c r="K1111" s="1591"/>
      <c r="L1111" s="1602"/>
      <c r="M1111" s="1607">
        <v>23074</v>
      </c>
      <c r="N1111" s="1605">
        <v>42825</v>
      </c>
      <c r="O1111" s="1602" t="s">
        <v>3971</v>
      </c>
      <c r="P1111" s="1605">
        <v>42825</v>
      </c>
      <c r="Q1111" s="1645" t="s">
        <v>3942</v>
      </c>
      <c r="R1111" s="1880">
        <f>SUM(S1111:U1111)</f>
        <v>530</v>
      </c>
      <c r="S1111" s="1880">
        <v>350</v>
      </c>
      <c r="T1111" s="1880">
        <v>0</v>
      </c>
      <c r="U1111" s="1880">
        <v>180</v>
      </c>
      <c r="V1111" s="1880">
        <f t="shared" si="164"/>
        <v>0</v>
      </c>
      <c r="W1111" s="1880">
        <v>0</v>
      </c>
      <c r="X1111" s="1880">
        <v>0</v>
      </c>
      <c r="Y1111" s="1880">
        <v>0</v>
      </c>
      <c r="Z1111" s="1602" t="s">
        <v>3940</v>
      </c>
      <c r="AA1111" s="1606">
        <v>2</v>
      </c>
      <c r="AB1111" s="1597"/>
      <c r="AC1111" s="1597"/>
      <c r="AD1111" s="1597"/>
      <c r="AE1111" s="1597"/>
      <c r="AF1111" s="1598"/>
      <c r="AG1111" s="1576" t="str">
        <f t="shared" si="165"/>
        <v/>
      </c>
      <c r="AH1111" s="1576"/>
    </row>
    <row r="1112" spans="2:34" ht="35.5" customHeight="1">
      <c r="B1112" s="1587"/>
      <c r="C1112" s="1588" t="s">
        <v>3972</v>
      </c>
      <c r="D1112" s="1588" t="s">
        <v>3973</v>
      </c>
      <c r="E1112" s="1600">
        <v>16</v>
      </c>
      <c r="F1112" s="1591">
        <v>120</v>
      </c>
      <c r="G1112" s="1591">
        <f>SUM(H1112:J1112)</f>
        <v>120</v>
      </c>
      <c r="H1112" s="1591">
        <v>0</v>
      </c>
      <c r="I1112" s="1591">
        <v>0</v>
      </c>
      <c r="J1112" s="1591">
        <v>120</v>
      </c>
      <c r="K1112" s="1591"/>
      <c r="L1112" s="1602"/>
      <c r="M1112" s="1607">
        <v>27698</v>
      </c>
      <c r="N1112" s="1607">
        <v>39472</v>
      </c>
      <c r="O1112" s="1602" t="s">
        <v>3938</v>
      </c>
      <c r="P1112" s="1605">
        <v>40631</v>
      </c>
      <c r="Q1112" s="1645" t="s">
        <v>3945</v>
      </c>
      <c r="R1112" s="1880">
        <f>SUM(S1112:U1112)</f>
        <v>120</v>
      </c>
      <c r="S1112" s="1880">
        <v>0</v>
      </c>
      <c r="T1112" s="1880">
        <v>0</v>
      </c>
      <c r="U1112" s="1880">
        <v>120</v>
      </c>
      <c r="V1112" s="1880">
        <f t="shared" si="164"/>
        <v>0</v>
      </c>
      <c r="W1112" s="1880">
        <v>0</v>
      </c>
      <c r="X1112" s="1880">
        <v>0</v>
      </c>
      <c r="Y1112" s="1880">
        <v>0</v>
      </c>
      <c r="Z1112" s="1602" t="s">
        <v>1751</v>
      </c>
      <c r="AA1112" s="1606">
        <v>2</v>
      </c>
      <c r="AB1112" s="1597"/>
      <c r="AC1112" s="1597"/>
      <c r="AD1112" s="1597"/>
      <c r="AE1112" s="1597"/>
      <c r="AF1112" s="1598"/>
      <c r="AG1112" s="1576">
        <f t="shared" si="165"/>
        <v>0</v>
      </c>
      <c r="AH1112" s="1576"/>
    </row>
    <row r="1113" spans="2:34" ht="35.5" customHeight="1">
      <c r="B1113" s="1587"/>
      <c r="C1113" s="1588" t="s">
        <v>3650</v>
      </c>
      <c r="D1113" s="1588" t="s">
        <v>3974</v>
      </c>
      <c r="E1113" s="1600">
        <v>16</v>
      </c>
      <c r="F1113" s="1591">
        <v>5250</v>
      </c>
      <c r="G1113" s="1591">
        <f>SUM(H1113:J1113)</f>
        <v>5250</v>
      </c>
      <c r="H1113" s="1591">
        <v>450</v>
      </c>
      <c r="I1113" s="1591">
        <v>2739</v>
      </c>
      <c r="J1113" s="1591">
        <v>2061</v>
      </c>
      <c r="K1113" s="1591"/>
      <c r="L1113" s="1647"/>
      <c r="M1113" s="1607">
        <v>29602</v>
      </c>
      <c r="N1113" s="1603">
        <v>45016</v>
      </c>
      <c r="O1113" s="1645" t="s">
        <v>3975</v>
      </c>
      <c r="P1113" s="1603">
        <v>42825</v>
      </c>
      <c r="Q1113" s="1645" t="s">
        <v>3936</v>
      </c>
      <c r="R1113" s="1900">
        <f>SUM(S1113:U1113)</f>
        <v>3541</v>
      </c>
      <c r="S1113" s="1900">
        <v>450</v>
      </c>
      <c r="T1113" s="1900">
        <v>1070</v>
      </c>
      <c r="U1113" s="1900">
        <v>2021</v>
      </c>
      <c r="V1113" s="1880">
        <f t="shared" si="164"/>
        <v>40</v>
      </c>
      <c r="W1113" s="1880">
        <v>0</v>
      </c>
      <c r="X1113" s="1880">
        <v>0</v>
      </c>
      <c r="Y1113" s="1880">
        <v>40</v>
      </c>
      <c r="Z1113" s="1602" t="s">
        <v>1761</v>
      </c>
      <c r="AA1113" s="1606">
        <v>2</v>
      </c>
      <c r="AB1113" s="1597"/>
      <c r="AC1113" s="1597"/>
      <c r="AD1113" s="1597"/>
      <c r="AE1113" s="1597"/>
      <c r="AF1113" s="1598"/>
      <c r="AG1113" s="1576" t="str">
        <f t="shared" si="165"/>
        <v/>
      </c>
      <c r="AH1113" s="1576"/>
    </row>
    <row r="1114" spans="2:34" ht="35.5" customHeight="1">
      <c r="B1114" s="1630"/>
      <c r="C1114" s="1588" t="s">
        <v>3976</v>
      </c>
      <c r="D1114" s="1588" t="s">
        <v>3977</v>
      </c>
      <c r="E1114" s="1600">
        <v>12</v>
      </c>
      <c r="F1114" s="1591">
        <v>1610</v>
      </c>
      <c r="G1114" s="1591">
        <f t="shared" ref="G1114:G1124" si="167">SUM(H1114:J1114)</f>
        <v>1610</v>
      </c>
      <c r="H1114" s="1591">
        <v>1610</v>
      </c>
      <c r="I1114" s="1591">
        <v>0</v>
      </c>
      <c r="J1114" s="1591">
        <v>0</v>
      </c>
      <c r="K1114" s="1591"/>
      <c r="L1114" s="1647"/>
      <c r="M1114" s="1607">
        <v>29679</v>
      </c>
      <c r="N1114" s="1605">
        <v>39472</v>
      </c>
      <c r="O1114" s="1602" t="s">
        <v>3978</v>
      </c>
      <c r="P1114" s="1605">
        <v>40631</v>
      </c>
      <c r="Q1114" s="1645" t="s">
        <v>3945</v>
      </c>
      <c r="R1114" s="1880">
        <f t="shared" si="163"/>
        <v>1610</v>
      </c>
      <c r="S1114" s="1880">
        <v>1610</v>
      </c>
      <c r="T1114" s="1880">
        <v>0</v>
      </c>
      <c r="U1114" s="1880">
        <v>0</v>
      </c>
      <c r="V1114" s="1880">
        <f t="shared" si="164"/>
        <v>0</v>
      </c>
      <c r="W1114" s="1880">
        <v>0</v>
      </c>
      <c r="X1114" s="1880">
        <v>0</v>
      </c>
      <c r="Y1114" s="1880">
        <v>0</v>
      </c>
      <c r="Z1114" s="1602" t="s">
        <v>1757</v>
      </c>
      <c r="AA1114" s="1606">
        <v>2</v>
      </c>
      <c r="AB1114" s="1597"/>
      <c r="AC1114" s="1597"/>
      <c r="AD1114" s="1597"/>
      <c r="AE1114" s="1597"/>
      <c r="AF1114" s="1598"/>
      <c r="AG1114" s="1576">
        <f t="shared" si="165"/>
        <v>0</v>
      </c>
      <c r="AH1114" s="1576"/>
    </row>
    <row r="1115" spans="2:34" ht="35.5" customHeight="1">
      <c r="B1115" s="1630"/>
      <c r="C1115" s="1588" t="s">
        <v>3979</v>
      </c>
      <c r="D1115" s="1588" t="s">
        <v>3980</v>
      </c>
      <c r="E1115" s="1600">
        <v>12</v>
      </c>
      <c r="F1115" s="1591">
        <v>4350</v>
      </c>
      <c r="G1115" s="1591">
        <f t="shared" si="167"/>
        <v>4350</v>
      </c>
      <c r="H1115" s="1591">
        <v>0</v>
      </c>
      <c r="I1115" s="1591">
        <v>0</v>
      </c>
      <c r="J1115" s="1591">
        <v>4350</v>
      </c>
      <c r="K1115" s="1591"/>
      <c r="L1115" s="1647"/>
      <c r="M1115" s="1607">
        <v>29809</v>
      </c>
      <c r="N1115" s="1605">
        <v>39472</v>
      </c>
      <c r="O1115" s="1602" t="s">
        <v>3938</v>
      </c>
      <c r="P1115" s="1605">
        <v>40631</v>
      </c>
      <c r="Q1115" s="1602" t="s">
        <v>3939</v>
      </c>
      <c r="R1115" s="1880">
        <f t="shared" si="163"/>
        <v>980</v>
      </c>
      <c r="S1115" s="1880">
        <v>0</v>
      </c>
      <c r="T1115" s="1880">
        <v>0</v>
      </c>
      <c r="U1115" s="1880">
        <v>980</v>
      </c>
      <c r="V1115" s="1880">
        <f t="shared" si="164"/>
        <v>1380</v>
      </c>
      <c r="W1115" s="1880">
        <v>0</v>
      </c>
      <c r="X1115" s="1880">
        <v>0</v>
      </c>
      <c r="Y1115" s="1880">
        <v>1380</v>
      </c>
      <c r="Z1115" s="1602" t="s">
        <v>1791</v>
      </c>
      <c r="AA1115" s="1606">
        <v>2</v>
      </c>
      <c r="AB1115" s="1597"/>
      <c r="AC1115" s="1597"/>
      <c r="AD1115" s="1597"/>
      <c r="AE1115" s="1597"/>
      <c r="AF1115" s="1598"/>
      <c r="AG1115" s="1576" t="str">
        <f t="shared" si="165"/>
        <v/>
      </c>
      <c r="AH1115" s="1576"/>
    </row>
    <row r="1116" spans="2:34" ht="35.5" customHeight="1">
      <c r="B1116" s="1873"/>
      <c r="C1116" s="1596" t="s">
        <v>3657</v>
      </c>
      <c r="D1116" s="1588" t="s">
        <v>3981</v>
      </c>
      <c r="E1116" s="1600">
        <v>22</v>
      </c>
      <c r="F1116" s="1591">
        <v>10900</v>
      </c>
      <c r="G1116" s="1591">
        <f t="shared" si="167"/>
        <v>10900</v>
      </c>
      <c r="H1116" s="1591">
        <v>0</v>
      </c>
      <c r="I1116" s="1591">
        <v>0</v>
      </c>
      <c r="J1116" s="1591">
        <v>10900</v>
      </c>
      <c r="K1116" s="1591"/>
      <c r="L1116" s="1647"/>
      <c r="M1116" s="1603">
        <v>27698</v>
      </c>
      <c r="N1116" s="1605">
        <v>42825</v>
      </c>
      <c r="O1116" s="1602" t="s">
        <v>3982</v>
      </c>
      <c r="P1116" s="1605">
        <v>42825</v>
      </c>
      <c r="Q1116" s="1602" t="s">
        <v>3983</v>
      </c>
      <c r="R1116" s="1880">
        <f t="shared" si="163"/>
        <v>10900</v>
      </c>
      <c r="S1116" s="1880">
        <v>0</v>
      </c>
      <c r="T1116" s="1880">
        <v>0</v>
      </c>
      <c r="U1116" s="1880">
        <v>10900</v>
      </c>
      <c r="V1116" s="1880">
        <f t="shared" si="164"/>
        <v>0</v>
      </c>
      <c r="W1116" s="1880">
        <v>0</v>
      </c>
      <c r="X1116" s="1880">
        <v>0</v>
      </c>
      <c r="Y1116" s="1880">
        <v>0</v>
      </c>
      <c r="Z1116" s="1602" t="s">
        <v>1761</v>
      </c>
      <c r="AA1116" s="1606">
        <v>4</v>
      </c>
      <c r="AB1116" s="1597"/>
      <c r="AC1116" s="1597"/>
      <c r="AD1116" s="1597"/>
      <c r="AE1116" s="1597"/>
      <c r="AF1116" s="1598"/>
      <c r="AG1116" s="1576">
        <f t="shared" si="165"/>
        <v>0</v>
      </c>
      <c r="AH1116" s="1576"/>
    </row>
    <row r="1117" spans="2:34" ht="35.25" customHeight="1">
      <c r="B1117" s="1587"/>
      <c r="C1117" s="1588" t="s">
        <v>3984</v>
      </c>
      <c r="D1117" s="1588" t="s">
        <v>3985</v>
      </c>
      <c r="E1117" s="1600">
        <v>12</v>
      </c>
      <c r="F1117" s="1591">
        <v>110</v>
      </c>
      <c r="G1117" s="1591">
        <f t="shared" si="167"/>
        <v>110</v>
      </c>
      <c r="H1117" s="1591">
        <v>0</v>
      </c>
      <c r="I1117" s="1591">
        <v>0</v>
      </c>
      <c r="J1117" s="1591">
        <v>110</v>
      </c>
      <c r="K1117" s="1591"/>
      <c r="L1117" s="1602"/>
      <c r="M1117" s="1607">
        <v>29809</v>
      </c>
      <c r="N1117" s="1605">
        <v>39472</v>
      </c>
      <c r="O1117" s="1602" t="s">
        <v>3938</v>
      </c>
      <c r="P1117" s="1605">
        <v>40631</v>
      </c>
      <c r="Q1117" s="1645" t="s">
        <v>3945</v>
      </c>
      <c r="R1117" s="1880">
        <f t="shared" si="163"/>
        <v>110</v>
      </c>
      <c r="S1117" s="1880">
        <v>0</v>
      </c>
      <c r="T1117" s="1880">
        <v>0</v>
      </c>
      <c r="U1117" s="1880">
        <v>110</v>
      </c>
      <c r="V1117" s="1880">
        <f t="shared" si="164"/>
        <v>0</v>
      </c>
      <c r="W1117" s="1880">
        <v>0</v>
      </c>
      <c r="X1117" s="1880">
        <v>0</v>
      </c>
      <c r="Y1117" s="1880">
        <v>0</v>
      </c>
      <c r="Z1117" s="1602" t="s">
        <v>1751</v>
      </c>
      <c r="AA1117" s="1606">
        <v>2</v>
      </c>
      <c r="AB1117" s="1597"/>
      <c r="AC1117" s="1597"/>
      <c r="AD1117" s="1597"/>
      <c r="AE1117" s="1597"/>
      <c r="AF1117" s="1598"/>
      <c r="AG1117" s="1576">
        <f t="shared" si="165"/>
        <v>0</v>
      </c>
      <c r="AH1117" s="1576"/>
    </row>
    <row r="1118" spans="2:34" ht="35.5" customHeight="1">
      <c r="B1118" s="1587"/>
      <c r="C1118" s="1588" t="s">
        <v>3986</v>
      </c>
      <c r="D1118" s="1588" t="s">
        <v>2004</v>
      </c>
      <c r="E1118" s="1600">
        <v>16</v>
      </c>
      <c r="F1118" s="1591">
        <v>4430</v>
      </c>
      <c r="G1118" s="1591">
        <f t="shared" si="167"/>
        <v>4430</v>
      </c>
      <c r="H1118" s="1591">
        <v>0</v>
      </c>
      <c r="I1118" s="1591">
        <v>1410</v>
      </c>
      <c r="J1118" s="1591">
        <v>3020</v>
      </c>
      <c r="K1118" s="1591"/>
      <c r="L1118" s="1647"/>
      <c r="M1118" s="1607">
        <v>30334</v>
      </c>
      <c r="N1118" s="1607">
        <v>39472</v>
      </c>
      <c r="O1118" s="1602" t="s">
        <v>3938</v>
      </c>
      <c r="P1118" s="1605">
        <v>40631</v>
      </c>
      <c r="Q1118" s="1602" t="s">
        <v>3939</v>
      </c>
      <c r="R1118" s="1880">
        <f t="shared" si="163"/>
        <v>3660</v>
      </c>
      <c r="S1118" s="1880">
        <v>0</v>
      </c>
      <c r="T1118" s="1880">
        <v>1410</v>
      </c>
      <c r="U1118" s="1880">
        <v>2250</v>
      </c>
      <c r="V1118" s="1880">
        <f t="shared" si="164"/>
        <v>0</v>
      </c>
      <c r="W1118" s="1880">
        <v>0</v>
      </c>
      <c r="X1118" s="1880">
        <v>0</v>
      </c>
      <c r="Y1118" s="1880">
        <v>0</v>
      </c>
      <c r="Z1118" s="1602" t="s">
        <v>1791</v>
      </c>
      <c r="AA1118" s="1606">
        <v>2</v>
      </c>
      <c r="AB1118" s="1597"/>
      <c r="AC1118" s="1597"/>
      <c r="AD1118" s="1597"/>
      <c r="AE1118" s="1597"/>
      <c r="AF1118" s="1598"/>
      <c r="AG1118" s="1576" t="str">
        <f t="shared" si="165"/>
        <v/>
      </c>
      <c r="AH1118" s="1576"/>
    </row>
    <row r="1119" spans="2:34" ht="35.25" customHeight="1">
      <c r="B1119" s="1587"/>
      <c r="C1119" s="1588" t="s">
        <v>3987</v>
      </c>
      <c r="D1119" s="1588" t="s">
        <v>3988</v>
      </c>
      <c r="E1119" s="1600">
        <v>12</v>
      </c>
      <c r="F1119" s="1591">
        <v>630</v>
      </c>
      <c r="G1119" s="1591">
        <f>SUM(H1119:J1119)</f>
        <v>630</v>
      </c>
      <c r="H1119" s="1591">
        <v>490</v>
      </c>
      <c r="I1119" s="1591">
        <v>0</v>
      </c>
      <c r="J1119" s="1591">
        <v>140</v>
      </c>
      <c r="K1119" s="1591"/>
      <c r="L1119" s="1602"/>
      <c r="M1119" s="1607">
        <v>30380</v>
      </c>
      <c r="N1119" s="1605">
        <v>39472</v>
      </c>
      <c r="O1119" s="1602" t="s">
        <v>3989</v>
      </c>
      <c r="P1119" s="1605">
        <v>40631</v>
      </c>
      <c r="Q1119" s="1645" t="s">
        <v>3945</v>
      </c>
      <c r="R1119" s="1880">
        <f t="shared" si="163"/>
        <v>630</v>
      </c>
      <c r="S1119" s="1880">
        <v>490</v>
      </c>
      <c r="T1119" s="1880">
        <v>0</v>
      </c>
      <c r="U1119" s="1880">
        <v>140</v>
      </c>
      <c r="V1119" s="1880">
        <f t="shared" si="164"/>
        <v>0</v>
      </c>
      <c r="W1119" s="1880">
        <v>0</v>
      </c>
      <c r="X1119" s="1880">
        <v>0</v>
      </c>
      <c r="Y1119" s="1880">
        <v>0</v>
      </c>
      <c r="Z1119" s="1602" t="s">
        <v>3940</v>
      </c>
      <c r="AA1119" s="1606">
        <v>2</v>
      </c>
      <c r="AB1119" s="1597"/>
      <c r="AC1119" s="1597"/>
      <c r="AD1119" s="1597"/>
      <c r="AE1119" s="1597"/>
      <c r="AF1119" s="1598"/>
      <c r="AG1119" s="1576">
        <f t="shared" si="165"/>
        <v>0</v>
      </c>
      <c r="AH1119" s="1576"/>
    </row>
    <row r="1120" spans="2:34" ht="35.5" customHeight="1">
      <c r="B1120" s="1587"/>
      <c r="C1120" s="1588" t="s">
        <v>3990</v>
      </c>
      <c r="D1120" s="1588" t="s">
        <v>3991</v>
      </c>
      <c r="E1120" s="1600">
        <v>12</v>
      </c>
      <c r="F1120" s="1591">
        <v>1330</v>
      </c>
      <c r="G1120" s="1591">
        <f t="shared" si="167"/>
        <v>1330</v>
      </c>
      <c r="H1120" s="1591">
        <v>740</v>
      </c>
      <c r="I1120" s="1591">
        <v>570</v>
      </c>
      <c r="J1120" s="1591">
        <v>20</v>
      </c>
      <c r="K1120" s="1591"/>
      <c r="L1120" s="1647"/>
      <c r="M1120" s="1607">
        <v>32413</v>
      </c>
      <c r="N1120" s="1605">
        <v>39472</v>
      </c>
      <c r="O1120" s="1602" t="s">
        <v>3951</v>
      </c>
      <c r="P1120" s="1605">
        <v>40631</v>
      </c>
      <c r="Q1120" s="1645" t="s">
        <v>3945</v>
      </c>
      <c r="R1120" s="1880">
        <f t="shared" si="163"/>
        <v>890</v>
      </c>
      <c r="S1120" s="1880">
        <v>320</v>
      </c>
      <c r="T1120" s="1880">
        <v>570</v>
      </c>
      <c r="U1120" s="1880">
        <v>0</v>
      </c>
      <c r="V1120" s="1880">
        <f t="shared" si="164"/>
        <v>0</v>
      </c>
      <c r="W1120" s="1880">
        <v>0</v>
      </c>
      <c r="X1120" s="1880">
        <v>0</v>
      </c>
      <c r="Y1120" s="1880">
        <v>0</v>
      </c>
      <c r="Z1120" s="1602" t="s">
        <v>1751</v>
      </c>
      <c r="AA1120" s="1606">
        <v>2</v>
      </c>
      <c r="AB1120" s="1597"/>
      <c r="AC1120" s="1597"/>
      <c r="AD1120" s="1597"/>
      <c r="AE1120" s="1597"/>
      <c r="AF1120" s="1598"/>
      <c r="AG1120" s="1576" t="str">
        <f t="shared" si="165"/>
        <v/>
      </c>
      <c r="AH1120" s="1576"/>
    </row>
    <row r="1121" spans="2:34" ht="35.5" customHeight="1">
      <c r="B1121" s="1587"/>
      <c r="C1121" s="1588" t="s">
        <v>3992</v>
      </c>
      <c r="D1121" s="1588" t="s">
        <v>3993</v>
      </c>
      <c r="E1121" s="1600">
        <v>12</v>
      </c>
      <c r="F1121" s="1591">
        <v>620</v>
      </c>
      <c r="G1121" s="1591">
        <f t="shared" si="167"/>
        <v>620</v>
      </c>
      <c r="H1121" s="1591">
        <v>620</v>
      </c>
      <c r="I1121" s="1591">
        <v>0</v>
      </c>
      <c r="J1121" s="1591">
        <v>0</v>
      </c>
      <c r="K1121" s="1591"/>
      <c r="L1121" s="1647"/>
      <c r="M1121" s="1607">
        <v>32504</v>
      </c>
      <c r="N1121" s="1605">
        <v>39472</v>
      </c>
      <c r="O1121" s="1602" t="s">
        <v>3938</v>
      </c>
      <c r="P1121" s="1605">
        <v>40631</v>
      </c>
      <c r="Q1121" s="1602" t="s">
        <v>3939</v>
      </c>
      <c r="R1121" s="1880">
        <f t="shared" si="163"/>
        <v>490</v>
      </c>
      <c r="S1121" s="1880">
        <v>490</v>
      </c>
      <c r="T1121" s="1880">
        <v>0</v>
      </c>
      <c r="U1121" s="1880">
        <v>0</v>
      </c>
      <c r="V1121" s="1880">
        <f t="shared" si="164"/>
        <v>130</v>
      </c>
      <c r="W1121" s="1880">
        <v>130</v>
      </c>
      <c r="X1121" s="1880">
        <v>0</v>
      </c>
      <c r="Y1121" s="1880">
        <v>0</v>
      </c>
      <c r="Z1121" s="1602" t="s">
        <v>1761</v>
      </c>
      <c r="AA1121" s="1606">
        <v>2</v>
      </c>
      <c r="AB1121" s="1597"/>
      <c r="AC1121" s="1597"/>
      <c r="AD1121" s="1597"/>
      <c r="AE1121" s="1597"/>
      <c r="AF1121" s="1598"/>
      <c r="AG1121" s="1576" t="str">
        <f t="shared" si="165"/>
        <v/>
      </c>
      <c r="AH1121" s="1576"/>
    </row>
    <row r="1122" spans="2:34" ht="35.5" customHeight="1">
      <c r="B1122" s="1587"/>
      <c r="C1122" s="1588" t="s">
        <v>3994</v>
      </c>
      <c r="D1122" s="1588" t="s">
        <v>3995</v>
      </c>
      <c r="E1122" s="1600">
        <v>12</v>
      </c>
      <c r="F1122" s="1591">
        <v>460</v>
      </c>
      <c r="G1122" s="1591">
        <f t="shared" si="167"/>
        <v>460</v>
      </c>
      <c r="H1122" s="1591">
        <v>460</v>
      </c>
      <c r="I1122" s="1591">
        <v>0</v>
      </c>
      <c r="J1122" s="1591">
        <v>0</v>
      </c>
      <c r="K1122" s="1591"/>
      <c r="L1122" s="1647"/>
      <c r="M1122" s="1607">
        <v>33687</v>
      </c>
      <c r="N1122" s="1605">
        <v>39472</v>
      </c>
      <c r="O1122" s="1602" t="s">
        <v>3951</v>
      </c>
      <c r="P1122" s="1605">
        <v>40631</v>
      </c>
      <c r="Q1122" s="1645" t="s">
        <v>3945</v>
      </c>
      <c r="R1122" s="1880">
        <f t="shared" si="163"/>
        <v>270</v>
      </c>
      <c r="S1122" s="1880">
        <v>270</v>
      </c>
      <c r="T1122" s="1880">
        <v>0</v>
      </c>
      <c r="U1122" s="1880">
        <v>0</v>
      </c>
      <c r="V1122" s="1880">
        <f t="shared" si="164"/>
        <v>0</v>
      </c>
      <c r="W1122" s="1880">
        <v>0</v>
      </c>
      <c r="X1122" s="1880">
        <v>0</v>
      </c>
      <c r="Y1122" s="1880">
        <v>0</v>
      </c>
      <c r="Z1122" s="1602" t="s">
        <v>1757</v>
      </c>
      <c r="AA1122" s="1606">
        <v>2</v>
      </c>
      <c r="AB1122" s="1597"/>
      <c r="AC1122" s="1597"/>
      <c r="AD1122" s="1597"/>
      <c r="AE1122" s="1597"/>
      <c r="AF1122" s="1598"/>
      <c r="AG1122" s="1576" t="str">
        <f t="shared" si="165"/>
        <v/>
      </c>
      <c r="AH1122" s="1576"/>
    </row>
    <row r="1123" spans="2:34" ht="35.5" customHeight="1">
      <c r="B1123" s="1630"/>
      <c r="C1123" s="1596" t="s">
        <v>3996</v>
      </c>
      <c r="D1123" s="1587" t="s">
        <v>3997</v>
      </c>
      <c r="E1123" s="1633">
        <v>12</v>
      </c>
      <c r="F1123" s="1634">
        <v>1510</v>
      </c>
      <c r="G1123" s="1629">
        <f t="shared" si="167"/>
        <v>1510</v>
      </c>
      <c r="H1123" s="1634">
        <v>0</v>
      </c>
      <c r="I1123" s="1634">
        <v>660</v>
      </c>
      <c r="J1123" s="1634">
        <v>850</v>
      </c>
      <c r="K1123" s="1634"/>
      <c r="L1123" s="1635"/>
      <c r="M1123" s="1636">
        <v>33974</v>
      </c>
      <c r="N1123" s="1637">
        <v>39472</v>
      </c>
      <c r="O1123" s="1602" t="s">
        <v>3951</v>
      </c>
      <c r="P1123" s="1901">
        <v>40631</v>
      </c>
      <c r="Q1123" s="1645" t="s">
        <v>3945</v>
      </c>
      <c r="R1123" s="1902">
        <f>SUM(S1123:U1123)</f>
        <v>1510</v>
      </c>
      <c r="S1123" s="1903">
        <v>0</v>
      </c>
      <c r="T1123" s="1903">
        <v>660</v>
      </c>
      <c r="U1123" s="1903">
        <v>850</v>
      </c>
      <c r="V1123" s="1902">
        <f>SUM(W1123:Y1123)</f>
        <v>0</v>
      </c>
      <c r="W1123" s="1903">
        <v>0</v>
      </c>
      <c r="X1123" s="1903">
        <v>0</v>
      </c>
      <c r="Y1123" s="1903">
        <v>0</v>
      </c>
      <c r="Z1123" s="1638" t="s">
        <v>1757</v>
      </c>
      <c r="AA1123" s="1638">
        <v>2</v>
      </c>
      <c r="AB1123" s="1597"/>
      <c r="AC1123" s="1597"/>
      <c r="AD1123" s="1597"/>
      <c r="AE1123" s="1597"/>
      <c r="AF1123" s="1598"/>
      <c r="AG1123" s="1576">
        <f t="shared" si="165"/>
        <v>0</v>
      </c>
      <c r="AH1123" s="1576"/>
    </row>
    <row r="1124" spans="2:34" ht="35.5" customHeight="1" thickBot="1">
      <c r="B1124" s="1884"/>
      <c r="C1124" s="1885" t="s">
        <v>3998</v>
      </c>
      <c r="D1124" s="1885" t="s">
        <v>3999</v>
      </c>
      <c r="E1124" s="1886">
        <v>4</v>
      </c>
      <c r="F1124" s="1887">
        <v>90</v>
      </c>
      <c r="G1124" s="1904">
        <f t="shared" si="167"/>
        <v>90</v>
      </c>
      <c r="H1124" s="1887">
        <v>90</v>
      </c>
      <c r="I1124" s="1887">
        <v>0</v>
      </c>
      <c r="J1124" s="1887">
        <v>0</v>
      </c>
      <c r="K1124" s="1887"/>
      <c r="L1124" s="1888"/>
      <c r="M1124" s="1616">
        <v>41124</v>
      </c>
      <c r="N1124" s="1844">
        <v>41124</v>
      </c>
      <c r="O1124" s="1888" t="s">
        <v>4000</v>
      </c>
      <c r="P1124" s="1844"/>
      <c r="Q1124" s="1845"/>
      <c r="R1124" s="1905">
        <v>90</v>
      </c>
      <c r="S1124" s="1906">
        <v>90</v>
      </c>
      <c r="T1124" s="1906">
        <v>0</v>
      </c>
      <c r="U1124" s="1906">
        <v>0</v>
      </c>
      <c r="V1124" s="1905">
        <f>SUM(W1124:Y1124)</f>
        <v>0</v>
      </c>
      <c r="W1124" s="1906">
        <v>0</v>
      </c>
      <c r="X1124" s="1906">
        <v>0</v>
      </c>
      <c r="Y1124" s="1906">
        <v>0</v>
      </c>
      <c r="Z1124" s="1845" t="s">
        <v>3681</v>
      </c>
      <c r="AA1124" s="1845" t="s">
        <v>3705</v>
      </c>
      <c r="AB1124" s="1597"/>
      <c r="AC1124" s="1597"/>
      <c r="AD1124" s="1597"/>
      <c r="AE1124" s="1597"/>
      <c r="AF1124" s="1598"/>
      <c r="AG1124" s="1576">
        <f t="shared" si="165"/>
        <v>0</v>
      </c>
      <c r="AH1124" s="1576"/>
    </row>
    <row r="1125" spans="2:34" ht="35.25" customHeight="1" thickTop="1" thickBot="1">
      <c r="B1125" s="1588" t="s">
        <v>1208</v>
      </c>
      <c r="C1125" s="1891" t="s">
        <v>332</v>
      </c>
      <c r="D1125" s="1891">
        <f>COUNTA(D1096:D1124)</f>
        <v>29</v>
      </c>
      <c r="E1125" s="1907"/>
      <c r="F1125" s="1908"/>
      <c r="G1125" s="1908">
        <f>SUM(G1096:G1124)</f>
        <v>59650</v>
      </c>
      <c r="H1125" s="1908">
        <f>SUM(H1096:H1124)</f>
        <v>22920</v>
      </c>
      <c r="I1125" s="1908">
        <f>SUM(I1096:I1124)</f>
        <v>9189</v>
      </c>
      <c r="J1125" s="1908">
        <f>SUM(J1096:J1124)</f>
        <v>27541</v>
      </c>
      <c r="K1125" s="1908">
        <f>SUM(K1096:K1124)</f>
        <v>13100</v>
      </c>
      <c r="L1125" s="1893"/>
      <c r="M1125" s="1851"/>
      <c r="N1125" s="1851"/>
      <c r="O1125" s="1893"/>
      <c r="P1125" s="1893"/>
      <c r="Q1125" s="1893"/>
      <c r="R1125" s="1909">
        <f>SUM(R1096:R1124)</f>
        <v>42481</v>
      </c>
      <c r="S1125" s="1909">
        <f t="shared" ref="S1125:Y1125" si="168">SUM(S1096:S1124)</f>
        <v>16480</v>
      </c>
      <c r="T1125" s="1909">
        <f t="shared" si="168"/>
        <v>4870</v>
      </c>
      <c r="U1125" s="1909">
        <f t="shared" si="168"/>
        <v>21131</v>
      </c>
      <c r="V1125" s="1909">
        <f t="shared" si="168"/>
        <v>3690</v>
      </c>
      <c r="W1125" s="1909">
        <f t="shared" si="168"/>
        <v>1410</v>
      </c>
      <c r="X1125" s="1909">
        <f t="shared" si="168"/>
        <v>660</v>
      </c>
      <c r="Y1125" s="1909">
        <f t="shared" si="168"/>
        <v>1620</v>
      </c>
      <c r="Z1125" s="1893"/>
      <c r="AA1125" s="1894"/>
      <c r="AB1125" s="1597"/>
      <c r="AC1125" s="1597"/>
      <c r="AD1125" s="1597"/>
      <c r="AE1125" s="1597"/>
      <c r="AF1125" s="1598"/>
      <c r="AG1125" s="1576" t="str">
        <f t="shared" si="165"/>
        <v/>
      </c>
      <c r="AH1125" s="1576"/>
    </row>
    <row r="1126" spans="2:34" ht="35.5" customHeight="1" thickTop="1">
      <c r="B1126" s="1179"/>
    </row>
  </sheetData>
  <mergeCells count="10">
    <mergeCell ref="P3:Q3"/>
    <mergeCell ref="S3:U3"/>
    <mergeCell ref="W3:Y3"/>
    <mergeCell ref="AA3:AA4"/>
    <mergeCell ref="B3:B4"/>
    <mergeCell ref="C3:D3"/>
    <mergeCell ref="E3:G3"/>
    <mergeCell ref="H3:J3"/>
    <mergeCell ref="L3:L4"/>
    <mergeCell ref="N3:O3"/>
  </mergeCells>
  <phoneticPr fontId="1"/>
  <conditionalFormatting sqref="C12:AA12 C950:AA958 C879:AA892 C14:AA20 C22:AA25 C27:AA28 C42:AA61 C63:AA67 C83:AA87 C120:AA122 C229:AA248 C325:AA333 C486:AA486 C502:AA504 C622:AA667 C669:AA711 C714:AA720 C69:AA81 C1096:AA1112 C5:G5 K5:AA5 C6:R11 V6:AA11 C1114:AA1125 C1113:R1113 V1113:AA1113 C250:R266 C129:AA138 C128:R128 V128:AA128 C152:AA152 C151:G151 V151:AA151 C169:AA177 C168:R168 U168:AA168 C179:AA204 C178:R178 U178:AA178 C488:D501 K494:AA501 K488:U493 Z488:AA493 C516:AA575 C505:U515 Z505:AA515 C577:AA596 C576:D576 C598:AA620 C597:D597 C354:D485 C800:AA804 C30:AA40 C29:T29 V29:AA29 C89:AA90 C88:R88 T88:V88 C93:AA95 C91:R92 T91:AA91 C97:AA101 C96:T96 V96:AA96 C103:AA112 C102:T102 V102:AA102 C114:AA118 C113:R113 V113 Z113:AA113 C124:AA124 C123:R123 T123:AA123 C126:AA127 C125:T125 V125:AA125 C140:AA144 C139:R139 T139:AA139 C146:AA150 C145:R145 U145:AA145 K151:R151 C154:AA158 C153:G153 J153:R153 U153:AA153 C160:AA160 C159:R159 T159:AA159 C162:AA163 C161:T161 V161:AA161 C165:AA167 C164:R164 V164:AA164 C208:AA221 C207:R207 T207:AA207 C223:AA227 C222:R222 V222:AA222 C268:R324 C267:G267 C335:AA352 C334:R334 T334:AA334 C725:AA727 C724:S724 U724:AA724 C729:AA734 C728:T728 V728:AA728 C736:AA774 C735:S735 U735:AA735 C776:AA786 C775:T775 V775:AA775 C788:AA795 C787:S787 U787:AA787 C797:AA798 C796:R796 T796:AA796 C806:AA832 C805:E805 G805 I805:M805 P805:R805 T805:AA805 C836:AA847 C833:H835 K835:W835 K833:S834 V833:AA833 V834:X834 Z834:AA835 C849:AA851 C848:R848 U848:AA848 C853:AA865 C896:AA916 C893:T895 V893:AA895 C918:AA948 C917:T917 V917:AA917 C960:AA961 C959:T959 V959:AA959 C963:AA980 C962:R962 T962:AA962 C984:AA1023 C981:R983 V981:AA983 C1025:AA1031 C1024:S1024 U1024:W1024 Y1024:AA1024 C1033:AA1039 C1032:S1032 U1032:AA1032 C1041:AA1061 C1040:S1040 U1040:AA1040 C1063:AA1091 C1062:S1062 U1062:W1062 Y1062:AA1062 C1093:AA1094 C1092:S1092 U1092:AA1092 X88:AA88 T92:V92 X92:AA92 C206:AA206 C205:L205 Q205:AA205 C713:V713 Z713:AA713 C722:AA723 C721:Y721 AA721 C867:AA877 C866:Q866 Z866:AA866 S266:AA266 T265:AA265 S268:AA268 K267:S267 U267:AA267 S270:AA300 V269:AA269 S302:AA302 T301:AA301 S311:AA324 T310:AA310 G852:AA852">
    <cfRule type="expression" dxfId="243" priority="84">
      <formula>$AG5="改良済"</formula>
    </cfRule>
  </conditionalFormatting>
  <conditionalFormatting sqref="H5:J5">
    <cfRule type="expression" dxfId="242" priority="83">
      <formula>$AG5="改良済"</formula>
    </cfRule>
  </conditionalFormatting>
  <conditionalFormatting sqref="S6:U11">
    <cfRule type="expression" dxfId="241" priority="82">
      <formula>$AG6="改良済"</formula>
    </cfRule>
  </conditionalFormatting>
  <conditionalFormatting sqref="S1113:U1113">
    <cfRule type="expression" dxfId="240" priority="81">
      <formula>$AG1113="改良済"</formula>
    </cfRule>
  </conditionalFormatting>
  <conditionalFormatting sqref="S250:AA258">
    <cfRule type="expression" dxfId="239" priority="80">
      <formula>$AG250="改良済"</formula>
    </cfRule>
  </conditionalFormatting>
  <conditionalFormatting sqref="S259:AA264">
    <cfRule type="expression" dxfId="238" priority="79">
      <formula>$AG259="改良済"</formula>
    </cfRule>
  </conditionalFormatting>
  <conditionalFormatting sqref="S303:AA309">
    <cfRule type="expression" dxfId="237" priority="78">
      <formula>$AG303="改良済"</formula>
    </cfRule>
  </conditionalFormatting>
  <conditionalFormatting sqref="S128:U128">
    <cfRule type="expression" dxfId="236" priority="77">
      <formula>$AG128="改良済"</formula>
    </cfRule>
  </conditionalFormatting>
  <conditionalFormatting sqref="S168:T168">
    <cfRule type="expression" dxfId="235" priority="76">
      <formula>$AG168="改良済"</formula>
    </cfRule>
  </conditionalFormatting>
  <conditionalFormatting sqref="S178:T178">
    <cfRule type="expression" dxfId="234" priority="75">
      <formula>$AG178="改良済"</formula>
    </cfRule>
  </conditionalFormatting>
  <conditionalFormatting sqref="E488:J501">
    <cfRule type="expression" dxfId="233" priority="74">
      <formula>$AG488="改良済"</formula>
    </cfRule>
  </conditionalFormatting>
  <conditionalFormatting sqref="V488:Y493">
    <cfRule type="expression" dxfId="232" priority="73">
      <formula>$AG488="改良済"</formula>
    </cfRule>
  </conditionalFormatting>
  <conditionalFormatting sqref="V505:Y515">
    <cfRule type="expression" dxfId="231" priority="72">
      <formula>$AG505="改良済"</formula>
    </cfRule>
  </conditionalFormatting>
  <conditionalFormatting sqref="E576:AA576">
    <cfRule type="expression" dxfId="230" priority="71">
      <formula>$AG576="改良済"</formula>
    </cfRule>
  </conditionalFormatting>
  <conditionalFormatting sqref="E597:AA597">
    <cfRule type="expression" dxfId="229" priority="70">
      <formula>$AG597="改良済"</formula>
    </cfRule>
  </conditionalFormatting>
  <conditionalFormatting sqref="M354:AA485">
    <cfRule type="expression" dxfId="228" priority="69">
      <formula>$AG354="改良済"</formula>
    </cfRule>
  </conditionalFormatting>
  <conditionalFormatting sqref="E354:L485">
    <cfRule type="expression" dxfId="227" priority="68">
      <formula>$AG354="改良済"</formula>
    </cfRule>
  </conditionalFormatting>
  <conditionalFormatting sqref="U29">
    <cfRule type="expression" dxfId="226" priority="67">
      <formula>$AG29="改良済"</formula>
    </cfRule>
  </conditionalFormatting>
  <conditionalFormatting sqref="S88">
    <cfRule type="expression" dxfId="225" priority="66">
      <formula>$AG88="改良済"</formula>
    </cfRule>
  </conditionalFormatting>
  <conditionalFormatting sqref="S91:S92">
    <cfRule type="expression" dxfId="224" priority="65">
      <formula>$AG91="改良済"</formula>
    </cfRule>
  </conditionalFormatting>
  <conditionalFormatting sqref="U96">
    <cfRule type="expression" dxfId="223" priority="64">
      <formula>$AG96="改良済"</formula>
    </cfRule>
  </conditionalFormatting>
  <conditionalFormatting sqref="U102">
    <cfRule type="expression" dxfId="222" priority="63">
      <formula>$AG102="改良済"</formula>
    </cfRule>
  </conditionalFormatting>
  <conditionalFormatting sqref="S113:U113">
    <cfRule type="expression" dxfId="221" priority="62">
      <formula>$AG113="改良済"</formula>
    </cfRule>
  </conditionalFormatting>
  <conditionalFormatting sqref="W113:Y113">
    <cfRule type="expression" dxfId="220" priority="61">
      <formula>$AG113="改良済"</formula>
    </cfRule>
  </conditionalFormatting>
  <conditionalFormatting sqref="S123">
    <cfRule type="expression" dxfId="219" priority="60">
      <formula>$AG123="改良済"</formula>
    </cfRule>
  </conditionalFormatting>
  <conditionalFormatting sqref="U125">
    <cfRule type="expression" dxfId="218" priority="59">
      <formula>$AG125="改良済"</formula>
    </cfRule>
  </conditionalFormatting>
  <conditionalFormatting sqref="S139">
    <cfRule type="expression" dxfId="217" priority="58">
      <formula>$AG139="改良済"</formula>
    </cfRule>
  </conditionalFormatting>
  <conditionalFormatting sqref="S145:T145">
    <cfRule type="expression" dxfId="216" priority="57">
      <formula>$AG145="改良済"</formula>
    </cfRule>
  </conditionalFormatting>
  <conditionalFormatting sqref="H151:J151">
    <cfRule type="expression" dxfId="215" priority="56">
      <formula>$AG151="改良済"</formula>
    </cfRule>
  </conditionalFormatting>
  <conditionalFormatting sqref="S151:U151">
    <cfRule type="expression" dxfId="214" priority="55">
      <formula>$AG151="改良済"</formula>
    </cfRule>
  </conditionalFormatting>
  <conditionalFormatting sqref="H153:I153">
    <cfRule type="expression" dxfId="213" priority="54">
      <formula>$AG153="改良済"</formula>
    </cfRule>
  </conditionalFormatting>
  <conditionalFormatting sqref="S153:T153">
    <cfRule type="expression" dxfId="212" priority="53">
      <formula>$AG153="改良済"</formula>
    </cfRule>
  </conditionalFormatting>
  <conditionalFormatting sqref="S159">
    <cfRule type="expression" dxfId="211" priority="52">
      <formula>$AG159="改良済"</formula>
    </cfRule>
  </conditionalFormatting>
  <conditionalFormatting sqref="U161">
    <cfRule type="expression" dxfId="210" priority="51">
      <formula>$AG161="改良済"</formula>
    </cfRule>
  </conditionalFormatting>
  <conditionalFormatting sqref="S164:U164">
    <cfRule type="expression" dxfId="209" priority="50">
      <formula>$AG164="改良済"</formula>
    </cfRule>
  </conditionalFormatting>
  <conditionalFormatting sqref="S207">
    <cfRule type="expression" dxfId="208" priority="49">
      <formula>$AG207="改良済"</formula>
    </cfRule>
  </conditionalFormatting>
  <conditionalFormatting sqref="S222:U222">
    <cfRule type="expression" dxfId="207" priority="48">
      <formula>$AG222="改良済"</formula>
    </cfRule>
  </conditionalFormatting>
  <conditionalFormatting sqref="S265">
    <cfRule type="expression" dxfId="206" priority="47">
      <formula>$AG265="改良済"</formula>
    </cfRule>
  </conditionalFormatting>
  <conditionalFormatting sqref="T267">
    <cfRule type="expression" dxfId="205" priority="46">
      <formula>$AG267="改良済"</formula>
    </cfRule>
  </conditionalFormatting>
  <conditionalFormatting sqref="H267:J267">
    <cfRule type="expression" dxfId="204" priority="45">
      <formula>$AG267="改良済"</formula>
    </cfRule>
  </conditionalFormatting>
  <conditionalFormatting sqref="S269:U269">
    <cfRule type="expression" dxfId="203" priority="44">
      <formula>$AG269="改良済"</formula>
    </cfRule>
  </conditionalFormatting>
  <conditionalFormatting sqref="S301">
    <cfRule type="expression" dxfId="202" priority="43">
      <formula>$AG301="改良済"</formula>
    </cfRule>
  </conditionalFormatting>
  <conditionalFormatting sqref="S310">
    <cfRule type="expression" dxfId="201" priority="42">
      <formula>$AG310="改良済"</formula>
    </cfRule>
  </conditionalFormatting>
  <conditionalFormatting sqref="S334">
    <cfRule type="expression" dxfId="200" priority="41">
      <formula>$AG334="改良済"</formula>
    </cfRule>
  </conditionalFormatting>
  <conditionalFormatting sqref="T724">
    <cfRule type="expression" dxfId="199" priority="40" stopIfTrue="1">
      <formula>$AG724="改良済"</formula>
    </cfRule>
  </conditionalFormatting>
  <conditionalFormatting sqref="U728">
    <cfRule type="expression" dxfId="198" priority="39" stopIfTrue="1">
      <formula>$AG728="改良済"</formula>
    </cfRule>
  </conditionalFormatting>
  <conditionalFormatting sqref="T735">
    <cfRule type="expression" dxfId="197" priority="38" stopIfTrue="1">
      <formula>$AG735="改良済"</formula>
    </cfRule>
  </conditionalFormatting>
  <conditionalFormatting sqref="U775">
    <cfRule type="expression" dxfId="196" priority="37">
      <formula>$AG775="改良済"</formula>
    </cfRule>
  </conditionalFormatting>
  <conditionalFormatting sqref="T787">
    <cfRule type="expression" dxfId="195" priority="36">
      <formula>$AG787="改良済"</formula>
    </cfRule>
  </conditionalFormatting>
  <conditionalFormatting sqref="S796">
    <cfRule type="expression" dxfId="194" priority="35">
      <formula>$AG796="改良済"</formula>
    </cfRule>
  </conditionalFormatting>
  <conditionalFormatting sqref="F805">
    <cfRule type="expression" dxfId="193" priority="34">
      <formula>$AG805="改良済"</formula>
    </cfRule>
  </conditionalFormatting>
  <conditionalFormatting sqref="H805">
    <cfRule type="expression" dxfId="192" priority="33">
      <formula>$AG805="改良済"</formula>
    </cfRule>
  </conditionalFormatting>
  <conditionalFormatting sqref="N805:O805">
    <cfRule type="expression" dxfId="191" priority="32">
      <formula>$AG805="改良済"</formula>
    </cfRule>
  </conditionalFormatting>
  <conditionalFormatting sqref="S805">
    <cfRule type="expression" dxfId="190" priority="31">
      <formula>$AG805="改良済"</formula>
    </cfRule>
  </conditionalFormatting>
  <conditionalFormatting sqref="I834:J834">
    <cfRule type="expression" dxfId="189" priority="30">
      <formula>$AG834="改良済"</formula>
    </cfRule>
  </conditionalFormatting>
  <conditionalFormatting sqref="I833:J833">
    <cfRule type="expression" dxfId="188" priority="29">
      <formula>$AG833="改良済"</formula>
    </cfRule>
  </conditionalFormatting>
  <conditionalFormatting sqref="I835:J835">
    <cfRule type="expression" dxfId="187" priority="28">
      <formula>$AG835="改良済"</formula>
    </cfRule>
  </conditionalFormatting>
  <conditionalFormatting sqref="T834">
    <cfRule type="expression" dxfId="186" priority="27">
      <formula>$AG834="改良済"</formula>
    </cfRule>
  </conditionalFormatting>
  <conditionalFormatting sqref="U834">
    <cfRule type="expression" dxfId="185" priority="26">
      <formula>$AG834="改良済"</formula>
    </cfRule>
  </conditionalFormatting>
  <conditionalFormatting sqref="T833:U833">
    <cfRule type="expression" dxfId="184" priority="25">
      <formula>$AG833="改良済"</formula>
    </cfRule>
  </conditionalFormatting>
  <conditionalFormatting sqref="Y834">
    <cfRule type="expression" dxfId="183" priority="24">
      <formula>$AG834="改良済"</formula>
    </cfRule>
  </conditionalFormatting>
  <conditionalFormatting sqref="X835:Y835">
    <cfRule type="expression" dxfId="182" priority="23">
      <formula>$AG835="改良済"</formula>
    </cfRule>
  </conditionalFormatting>
  <conditionalFormatting sqref="S848:T848">
    <cfRule type="expression" dxfId="181" priority="22">
      <formula>$AG848="改良済"</formula>
    </cfRule>
  </conditionalFormatting>
  <conditionalFormatting sqref="C852:F852">
    <cfRule type="expression" dxfId="180" priority="21">
      <formula>$AG852="改良済"</formula>
    </cfRule>
  </conditionalFormatting>
  <conditionalFormatting sqref="U894">
    <cfRule type="expression" dxfId="179" priority="20">
      <formula>$AG894="改良済"</formula>
    </cfRule>
  </conditionalFormatting>
  <conditionalFormatting sqref="U893">
    <cfRule type="expression" dxfId="178" priority="19">
      <formula>$AG893="改良済"</formula>
    </cfRule>
  </conditionalFormatting>
  <conditionalFormatting sqref="U895">
    <cfRule type="expression" dxfId="177" priority="18">
      <formula>$AG895="改良済"</formula>
    </cfRule>
  </conditionalFormatting>
  <conditionalFormatting sqref="U917">
    <cfRule type="expression" dxfId="176" priority="17">
      <formula>$AG917="改良済"</formula>
    </cfRule>
  </conditionalFormatting>
  <conditionalFormatting sqref="S962">
    <cfRule type="expression" dxfId="175" priority="16">
      <formula>$AG962="改良済"</formula>
    </cfRule>
  </conditionalFormatting>
  <conditionalFormatting sqref="S981:U983">
    <cfRule type="expression" dxfId="174" priority="15">
      <formula>$AG981="改良済"</formula>
    </cfRule>
  </conditionalFormatting>
  <conditionalFormatting sqref="T1024">
    <cfRule type="expression" dxfId="173" priority="14">
      <formula>$AG1024="改良済"</formula>
    </cfRule>
  </conditionalFormatting>
  <conditionalFormatting sqref="X1024">
    <cfRule type="expression" dxfId="172" priority="13">
      <formula>$AG1024="改良済"</formula>
    </cfRule>
  </conditionalFormatting>
  <conditionalFormatting sqref="T1032">
    <cfRule type="expression" dxfId="171" priority="12">
      <formula>$AG1032="改良済"</formula>
    </cfRule>
  </conditionalFormatting>
  <conditionalFormatting sqref="T1040">
    <cfRule type="expression" dxfId="170" priority="11">
      <formula>$AG1040="改良済"</formula>
    </cfRule>
  </conditionalFormatting>
  <conditionalFormatting sqref="T1062">
    <cfRule type="expression" dxfId="169" priority="10">
      <formula>$AG1062="改良済"</formula>
    </cfRule>
  </conditionalFormatting>
  <conditionalFormatting sqref="X1062">
    <cfRule type="expression" dxfId="168" priority="9">
      <formula>$AG1062="改良済"</formula>
    </cfRule>
  </conditionalFormatting>
  <conditionalFormatting sqref="T1092">
    <cfRule type="expression" dxfId="167" priority="8">
      <formula>$AG1092="改良済"</formula>
    </cfRule>
  </conditionalFormatting>
  <conditionalFormatting sqref="W88">
    <cfRule type="expression" dxfId="166" priority="7">
      <formula>$AG88="改良済"</formula>
    </cfRule>
  </conditionalFormatting>
  <conditionalFormatting sqref="W92">
    <cfRule type="expression" dxfId="165" priority="6">
      <formula>$AG92="改良済"</formula>
    </cfRule>
  </conditionalFormatting>
  <conditionalFormatting sqref="M205:P205">
    <cfRule type="expression" dxfId="164" priority="5">
      <formula>$AG205="改良済"</formula>
    </cfRule>
  </conditionalFormatting>
  <conditionalFormatting sqref="W713:Y713">
    <cfRule type="expression" dxfId="163" priority="4">
      <formula>$AG713="改良済"</formula>
    </cfRule>
  </conditionalFormatting>
  <conditionalFormatting sqref="Z721">
    <cfRule type="expression" dxfId="162" priority="3">
      <formula>$AG721="改良済"</formula>
    </cfRule>
  </conditionalFormatting>
  <conditionalFormatting sqref="R866:Y866">
    <cfRule type="expression" dxfId="161" priority="2">
      <formula>$AG866="改良済"</formula>
    </cfRule>
  </conditionalFormatting>
  <conditionalFormatting sqref="U959">
    <cfRule type="expression" dxfId="160" priority="1">
      <formula>$AG959="改良済"</formula>
    </cfRule>
  </conditionalFormatting>
  <printOptions horizontalCentered="1" gridLinesSet="0"/>
  <pageMargins left="0.59055118110236227" right="0.59055118110236227" top="0.59055118110236227" bottom="0.59055118110236227" header="0.51181102362204722" footer="0.51181102362204722"/>
  <pageSetup paperSize="8" scale="46" fitToHeight="0" pageOrder="overThenDown" orientation="landscape" r:id="rId1"/>
  <headerFooter alignWithMargins="0">
    <oddFooter>&amp;R&amp;16※交通広場のうち駅前広場の場合は駅名を記載</oddFooter>
  </headerFooter>
  <rowBreaks count="25" manualBreakCount="25">
    <brk id="44" min="1" max="26" man="1"/>
    <brk id="87" min="1" max="26" man="1"/>
    <brk id="131" min="1" max="26" man="1"/>
    <brk id="174" min="1" max="26" man="1"/>
    <brk id="216" min="1" max="26" man="1"/>
    <brk id="258" min="1" max="26" man="1"/>
    <brk id="302" min="1" max="26" man="1"/>
    <brk id="346" min="1" max="26" man="1"/>
    <brk id="390" min="1" max="26" man="1"/>
    <brk id="434" min="1" max="26" man="1"/>
    <brk id="477" min="1" max="26" man="1"/>
    <brk id="521" min="1" max="26" man="1"/>
    <brk id="565" min="1" max="26" man="1"/>
    <brk id="609" min="1" max="26" man="1"/>
    <brk id="653" min="1" max="26" man="1"/>
    <brk id="697" min="1" max="26" man="1"/>
    <brk id="741" min="1" max="26" man="1"/>
    <brk id="785" min="1" max="26" man="1"/>
    <brk id="829" min="1" max="26" man="1"/>
    <brk id="872" min="1" max="26" man="1"/>
    <brk id="915" min="1" max="26" man="1"/>
    <brk id="959" min="1" max="26" man="1"/>
    <brk id="1003" min="1" max="26" man="1"/>
    <brk id="1047" min="1" max="26" man="1"/>
    <brk id="1091" min="1" max="26" man="1"/>
  </rowBreak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09EC1-6967-4854-8D48-6FAB83EE1CC5}">
  <sheetPr transitionEvaluation="1">
    <pageSetUpPr fitToPage="1"/>
  </sheetPr>
  <dimension ref="B1:O96"/>
  <sheetViews>
    <sheetView view="pageBreakPreview" zoomScale="40" zoomScaleNormal="50" zoomScaleSheetLayoutView="40" workbookViewId="0">
      <pane ySplit="4" topLeftCell="A5" activePane="bottomLeft" state="frozen"/>
      <selection pane="bottomLeft" activeCell="T12" sqref="T12"/>
    </sheetView>
  </sheetViews>
  <sheetFormatPr defaultColWidth="11.54296875" defaultRowHeight="30" customHeight="1"/>
  <cols>
    <col min="1" max="1" width="1.453125" style="1181" customWidth="1"/>
    <col min="2" max="3" width="17" style="1181" customWidth="1"/>
    <col min="4" max="4" width="24.6328125" style="1181" customWidth="1"/>
    <col min="5" max="5" width="56" style="1181" bestFit="1" customWidth="1"/>
    <col min="6" max="6" width="23.54296875" style="1181" bestFit="1" customWidth="1"/>
    <col min="7" max="7" width="21.08984375" style="1181" bestFit="1" customWidth="1"/>
    <col min="8" max="11" width="17" style="1181" customWidth="1"/>
    <col min="12" max="12" width="18.90625" style="1179" bestFit="1" customWidth="1"/>
    <col min="13" max="13" width="39.90625" style="1181" customWidth="1"/>
    <col min="14" max="14" width="18.36328125" style="1181" bestFit="1" customWidth="1"/>
    <col min="15" max="255" width="11.54296875" style="1181" customWidth="1"/>
    <col min="256" max="16384" width="11.54296875" style="1181"/>
  </cols>
  <sheetData>
    <row r="1" spans="2:14" ht="41.25" customHeight="1">
      <c r="B1" s="1910" t="s">
        <v>4001</v>
      </c>
    </row>
    <row r="2" spans="2:14" ht="32.15" customHeight="1" thickBot="1">
      <c r="B2" s="1240"/>
      <c r="C2" s="1240"/>
      <c r="D2" s="1240"/>
      <c r="E2" s="1240"/>
      <c r="F2" s="1240"/>
      <c r="G2" s="1240"/>
      <c r="H2" s="1240"/>
      <c r="I2" s="1240"/>
      <c r="J2" s="1240"/>
      <c r="K2" s="1240"/>
      <c r="L2" s="1345"/>
      <c r="M2" s="1346" t="s">
        <v>1263</v>
      </c>
      <c r="N2" s="1181" t="s">
        <v>4002</v>
      </c>
    </row>
    <row r="3" spans="2:14" ht="32.15" customHeight="1">
      <c r="B3" s="4270" t="s">
        <v>51</v>
      </c>
      <c r="C3" s="4266" t="s">
        <v>224</v>
      </c>
      <c r="D3" s="4266" t="s">
        <v>1733</v>
      </c>
      <c r="E3" s="4266" t="s">
        <v>4003</v>
      </c>
      <c r="F3" s="4266" t="s">
        <v>1746</v>
      </c>
      <c r="G3" s="4110" t="s">
        <v>4004</v>
      </c>
      <c r="H3" s="4272"/>
      <c r="I3" s="1911" t="s">
        <v>4005</v>
      </c>
      <c r="J3" s="4009" t="s">
        <v>701</v>
      </c>
      <c r="K3" s="4266" t="s">
        <v>1198</v>
      </c>
      <c r="L3" s="4266" t="s">
        <v>1199</v>
      </c>
      <c r="M3" s="4268" t="s">
        <v>4006</v>
      </c>
      <c r="N3" s="1697"/>
    </row>
    <row r="4" spans="2:14" ht="32.15" customHeight="1" thickBot="1">
      <c r="B4" s="4271"/>
      <c r="C4" s="4267"/>
      <c r="D4" s="4267"/>
      <c r="E4" s="4267"/>
      <c r="F4" s="4267"/>
      <c r="G4" s="1541" t="s">
        <v>1709</v>
      </c>
      <c r="H4" s="1541" t="s">
        <v>4007</v>
      </c>
      <c r="I4" s="1541" t="s">
        <v>4008</v>
      </c>
      <c r="J4" s="4265"/>
      <c r="K4" s="4267"/>
      <c r="L4" s="4267"/>
      <c r="M4" s="4269"/>
      <c r="N4" s="1697"/>
    </row>
    <row r="5" spans="2:14" ht="35.15" customHeight="1">
      <c r="B5" s="1912" t="s">
        <v>240</v>
      </c>
      <c r="C5" s="1913" t="s">
        <v>241</v>
      </c>
      <c r="D5" s="1913" t="s">
        <v>4009</v>
      </c>
      <c r="E5" s="1913" t="s">
        <v>4010</v>
      </c>
      <c r="F5" s="1913" t="s">
        <v>4011</v>
      </c>
      <c r="G5" s="1914">
        <v>5130</v>
      </c>
      <c r="H5" s="1914">
        <v>5130</v>
      </c>
      <c r="I5" s="1914">
        <v>3179</v>
      </c>
      <c r="J5" s="1915">
        <v>22141</v>
      </c>
      <c r="K5" s="1915">
        <v>43158</v>
      </c>
      <c r="L5" s="1913" t="s">
        <v>4012</v>
      </c>
      <c r="M5" s="1916" t="s">
        <v>4013</v>
      </c>
      <c r="N5" s="1697"/>
    </row>
    <row r="6" spans="2:14" ht="35.15" customHeight="1">
      <c r="B6" s="1917" t="s">
        <v>243</v>
      </c>
      <c r="C6" s="1588" t="s">
        <v>244</v>
      </c>
      <c r="D6" s="1588" t="s">
        <v>1781</v>
      </c>
      <c r="E6" s="1588" t="s">
        <v>4010</v>
      </c>
      <c r="F6" s="1588" t="s">
        <v>4011</v>
      </c>
      <c r="G6" s="1842">
        <v>3662</v>
      </c>
      <c r="H6" s="1842">
        <v>3662</v>
      </c>
      <c r="I6" s="1842">
        <v>1393</v>
      </c>
      <c r="J6" s="1918">
        <v>22469</v>
      </c>
      <c r="K6" s="1594">
        <v>22469</v>
      </c>
      <c r="L6" s="1588" t="s">
        <v>4014</v>
      </c>
      <c r="M6" s="1919" t="s">
        <v>4015</v>
      </c>
      <c r="N6" s="1697"/>
    </row>
    <row r="7" spans="2:14" ht="35.15" customHeight="1">
      <c r="B7" s="1167" t="s">
        <v>247</v>
      </c>
      <c r="C7" s="1583" t="s">
        <v>248</v>
      </c>
      <c r="D7" s="1583" t="s">
        <v>1803</v>
      </c>
      <c r="E7" s="1583" t="s">
        <v>4010</v>
      </c>
      <c r="F7" s="1583" t="s">
        <v>4011</v>
      </c>
      <c r="G7" s="1843">
        <v>2700</v>
      </c>
      <c r="H7" s="1843">
        <v>2700</v>
      </c>
      <c r="I7" s="1842">
        <v>241</v>
      </c>
      <c r="J7" s="1381">
        <v>31685</v>
      </c>
      <c r="K7" s="1163">
        <v>31685</v>
      </c>
      <c r="L7" s="1583" t="s">
        <v>4016</v>
      </c>
      <c r="M7" s="1165" t="s">
        <v>1802</v>
      </c>
      <c r="N7" s="1697"/>
    </row>
    <row r="8" spans="2:14" ht="35.15" customHeight="1">
      <c r="B8" s="3892" t="s">
        <v>253</v>
      </c>
      <c r="C8" s="3933" t="s">
        <v>254</v>
      </c>
      <c r="D8" s="1583" t="s">
        <v>1850</v>
      </c>
      <c r="E8" s="1583" t="s">
        <v>4017</v>
      </c>
      <c r="F8" s="1583" t="s">
        <v>4018</v>
      </c>
      <c r="G8" s="1843">
        <v>11470</v>
      </c>
      <c r="H8" s="1843">
        <v>11470</v>
      </c>
      <c r="I8" s="1842">
        <v>21674</v>
      </c>
      <c r="J8" s="1381">
        <v>18452</v>
      </c>
      <c r="K8" s="1163">
        <v>23806</v>
      </c>
      <c r="L8" s="1583" t="s">
        <v>4019</v>
      </c>
      <c r="M8" s="1165" t="s">
        <v>1849</v>
      </c>
      <c r="N8" s="1697"/>
    </row>
    <row r="9" spans="2:14" ht="35.15" customHeight="1">
      <c r="B9" s="3883"/>
      <c r="C9" s="3934"/>
      <c r="D9" s="1583" t="s">
        <v>4020</v>
      </c>
      <c r="E9" s="1583" t="s">
        <v>4021</v>
      </c>
      <c r="F9" s="1583" t="s">
        <v>4018</v>
      </c>
      <c r="G9" s="1843">
        <v>1800</v>
      </c>
      <c r="H9" s="1843">
        <v>1800</v>
      </c>
      <c r="I9" s="1920" t="s">
        <v>4022</v>
      </c>
      <c r="J9" s="1381">
        <v>20909</v>
      </c>
      <c r="K9" s="1163">
        <v>26532</v>
      </c>
      <c r="L9" s="1583" t="s">
        <v>1861</v>
      </c>
      <c r="M9" s="1165" t="s">
        <v>4023</v>
      </c>
      <c r="N9" s="1697"/>
    </row>
    <row r="10" spans="2:14" ht="35.15" customHeight="1">
      <c r="B10" s="1167" t="s">
        <v>256</v>
      </c>
      <c r="C10" s="1583" t="s">
        <v>257</v>
      </c>
      <c r="D10" s="1583" t="s">
        <v>4024</v>
      </c>
      <c r="E10" s="1583" t="s">
        <v>4025</v>
      </c>
      <c r="F10" s="1583" t="s">
        <v>4011</v>
      </c>
      <c r="G10" s="1843">
        <v>3300</v>
      </c>
      <c r="H10" s="1843">
        <v>3300</v>
      </c>
      <c r="I10" s="1843">
        <v>3779</v>
      </c>
      <c r="J10" s="1163">
        <v>27979</v>
      </c>
      <c r="K10" s="1163">
        <v>42825</v>
      </c>
      <c r="L10" s="1583" t="s">
        <v>1901</v>
      </c>
      <c r="M10" s="1165" t="s">
        <v>1898</v>
      </c>
      <c r="N10" s="1697"/>
    </row>
    <row r="11" spans="2:14" ht="35.15" customHeight="1">
      <c r="B11" s="1372" t="s">
        <v>4026</v>
      </c>
      <c r="C11" s="1583" t="s">
        <v>265</v>
      </c>
      <c r="D11" s="1583" t="s">
        <v>1949</v>
      </c>
      <c r="E11" s="1583" t="s">
        <v>4027</v>
      </c>
      <c r="F11" s="1583" t="s">
        <v>4018</v>
      </c>
      <c r="G11" s="1843">
        <v>4800</v>
      </c>
      <c r="H11" s="1843">
        <v>4800</v>
      </c>
      <c r="I11" s="1843">
        <v>8954</v>
      </c>
      <c r="J11" s="1163">
        <v>22101</v>
      </c>
      <c r="K11" s="1163">
        <v>22101</v>
      </c>
      <c r="L11" s="1583" t="s">
        <v>4028</v>
      </c>
      <c r="M11" s="1165" t="s">
        <v>1948</v>
      </c>
      <c r="N11" s="1697"/>
    </row>
    <row r="12" spans="2:14" ht="35.15" customHeight="1">
      <c r="B12" s="1167" t="s">
        <v>4029</v>
      </c>
      <c r="C12" s="1583" t="s">
        <v>267</v>
      </c>
      <c r="D12" s="1583" t="s">
        <v>1986</v>
      </c>
      <c r="E12" s="1583" t="s">
        <v>4027</v>
      </c>
      <c r="F12" s="1583" t="s">
        <v>4018</v>
      </c>
      <c r="G12" s="1843">
        <v>3100</v>
      </c>
      <c r="H12" s="1843">
        <v>3100</v>
      </c>
      <c r="I12" s="1843">
        <v>808</v>
      </c>
      <c r="J12" s="1163">
        <v>32959</v>
      </c>
      <c r="K12" s="1163">
        <v>40967</v>
      </c>
      <c r="L12" s="1583" t="s">
        <v>1941</v>
      </c>
      <c r="M12" s="1165" t="s">
        <v>1985</v>
      </c>
      <c r="N12" s="1697"/>
    </row>
    <row r="13" spans="2:14" ht="35.15" customHeight="1">
      <c r="B13" s="3881" t="s">
        <v>459</v>
      </c>
      <c r="C13" s="3933" t="s">
        <v>269</v>
      </c>
      <c r="D13" s="1583" t="s">
        <v>4030</v>
      </c>
      <c r="E13" s="1583" t="s">
        <v>4031</v>
      </c>
      <c r="F13" s="1583" t="s">
        <v>4018</v>
      </c>
      <c r="G13" s="1843">
        <v>10700</v>
      </c>
      <c r="H13" s="1843">
        <v>10700</v>
      </c>
      <c r="I13" s="4273">
        <v>58118</v>
      </c>
      <c r="J13" s="1378">
        <v>28587</v>
      </c>
      <c r="K13" s="1163">
        <v>38077</v>
      </c>
      <c r="L13" s="1583" t="s">
        <v>4032</v>
      </c>
      <c r="M13" s="1165" t="s">
        <v>2034</v>
      </c>
      <c r="N13" s="1697"/>
    </row>
    <row r="14" spans="2:14" ht="35.15" customHeight="1">
      <c r="B14" s="3893"/>
      <c r="C14" s="3934"/>
      <c r="D14" s="1583" t="s">
        <v>4033</v>
      </c>
      <c r="E14" s="1583" t="s">
        <v>4034</v>
      </c>
      <c r="F14" s="1588" t="s">
        <v>4035</v>
      </c>
      <c r="G14" s="1843">
        <v>5300</v>
      </c>
      <c r="H14" s="1843">
        <v>5300</v>
      </c>
      <c r="I14" s="4274"/>
      <c r="J14" s="1381">
        <v>23938</v>
      </c>
      <c r="K14" s="1163">
        <v>27254</v>
      </c>
      <c r="L14" s="1583" t="s">
        <v>2006</v>
      </c>
      <c r="M14" s="1165" t="s">
        <v>2018</v>
      </c>
      <c r="N14" s="1697"/>
    </row>
    <row r="15" spans="2:14" ht="35.15" customHeight="1">
      <c r="B15" s="3893"/>
      <c r="C15" s="3933" t="s">
        <v>271</v>
      </c>
      <c r="D15" s="1680" t="s">
        <v>4036</v>
      </c>
      <c r="E15" s="1583" t="s">
        <v>4037</v>
      </c>
      <c r="F15" s="1583" t="s">
        <v>4018</v>
      </c>
      <c r="G15" s="1843">
        <v>9500</v>
      </c>
      <c r="H15" s="1843">
        <v>7760</v>
      </c>
      <c r="I15" s="4273">
        <v>37857</v>
      </c>
      <c r="J15" s="1378">
        <v>17079</v>
      </c>
      <c r="K15" s="1163">
        <v>34432</v>
      </c>
      <c r="L15" s="1583" t="s">
        <v>4038</v>
      </c>
      <c r="M15" s="1165" t="s">
        <v>2061</v>
      </c>
      <c r="N15" s="1697"/>
    </row>
    <row r="16" spans="2:14" ht="35.15" customHeight="1">
      <c r="B16" s="3893"/>
      <c r="C16" s="3942"/>
      <c r="D16" s="1680" t="s">
        <v>4039</v>
      </c>
      <c r="E16" s="1583" t="s">
        <v>4037</v>
      </c>
      <c r="F16" s="1583" t="s">
        <v>4040</v>
      </c>
      <c r="G16" s="1843">
        <v>11200</v>
      </c>
      <c r="H16" s="1843">
        <v>9100</v>
      </c>
      <c r="I16" s="4274"/>
      <c r="J16" s="1381">
        <v>34432</v>
      </c>
      <c r="K16" s="1163">
        <v>34432</v>
      </c>
      <c r="L16" s="1583" t="s">
        <v>4038</v>
      </c>
      <c r="M16" s="1165" t="s">
        <v>2078</v>
      </c>
      <c r="N16" s="1697"/>
    </row>
    <row r="17" spans="2:15" ht="35.15" customHeight="1">
      <c r="B17" s="3893"/>
      <c r="C17" s="3934"/>
      <c r="D17" s="1680" t="s">
        <v>2128</v>
      </c>
      <c r="E17" s="1583" t="s">
        <v>4041</v>
      </c>
      <c r="F17" s="1583" t="s">
        <v>4018</v>
      </c>
      <c r="G17" s="1843">
        <v>2700</v>
      </c>
      <c r="H17" s="1843">
        <v>800</v>
      </c>
      <c r="I17" s="1843">
        <v>3836</v>
      </c>
      <c r="J17" s="1381">
        <v>29903</v>
      </c>
      <c r="K17" s="1163">
        <v>41586</v>
      </c>
      <c r="L17" s="1583" t="s">
        <v>2129</v>
      </c>
      <c r="M17" s="1165" t="s">
        <v>2127</v>
      </c>
      <c r="N17" s="1697"/>
    </row>
    <row r="18" spans="2:15" s="1921" customFormat="1" ht="35.15" customHeight="1">
      <c r="B18" s="3894"/>
      <c r="C18" s="1701" t="s">
        <v>272</v>
      </c>
      <c r="D18" s="1383" t="s">
        <v>2202</v>
      </c>
      <c r="E18" s="1383" t="s">
        <v>4027</v>
      </c>
      <c r="F18" s="1383" t="s">
        <v>4018</v>
      </c>
      <c r="G18" s="1662">
        <v>3900</v>
      </c>
      <c r="H18" s="1662">
        <v>3900</v>
      </c>
      <c r="I18" s="1662">
        <v>1982</v>
      </c>
      <c r="J18" s="1665">
        <v>36872</v>
      </c>
      <c r="K18" s="1665">
        <v>36872</v>
      </c>
      <c r="L18" s="1383" t="s">
        <v>2203</v>
      </c>
      <c r="M18" s="1214" t="s">
        <v>2201</v>
      </c>
      <c r="N18" s="1922"/>
      <c r="O18" s="1181"/>
    </row>
    <row r="19" spans="2:15" ht="35.15" customHeight="1">
      <c r="B19" s="1023" t="s">
        <v>274</v>
      </c>
      <c r="C19" s="1652" t="s">
        <v>275</v>
      </c>
      <c r="D19" s="1652" t="s">
        <v>2242</v>
      </c>
      <c r="E19" s="1652" t="s">
        <v>4027</v>
      </c>
      <c r="F19" s="1583" t="s">
        <v>4018</v>
      </c>
      <c r="G19" s="1923">
        <v>5300</v>
      </c>
      <c r="H19" s="1923">
        <v>4000</v>
      </c>
      <c r="I19" s="1924">
        <v>4531</v>
      </c>
      <c r="J19" s="1163">
        <v>35622</v>
      </c>
      <c r="K19" s="1163">
        <v>35622</v>
      </c>
      <c r="L19" s="1652" t="s">
        <v>2227</v>
      </c>
      <c r="M19" s="1925" t="s">
        <v>2241</v>
      </c>
      <c r="N19" s="1697"/>
    </row>
    <row r="20" spans="2:15" ht="35.15" customHeight="1">
      <c r="B20" s="3892" t="s">
        <v>1234</v>
      </c>
      <c r="C20" s="3933" t="s">
        <v>1235</v>
      </c>
      <c r="D20" s="1583" t="s">
        <v>4042</v>
      </c>
      <c r="E20" s="1583" t="s">
        <v>4043</v>
      </c>
      <c r="F20" s="1583" t="s">
        <v>4018</v>
      </c>
      <c r="G20" s="1843">
        <v>7000</v>
      </c>
      <c r="H20" s="1843">
        <v>7000</v>
      </c>
      <c r="I20" s="4273">
        <v>14924</v>
      </c>
      <c r="J20" s="1378">
        <v>20554</v>
      </c>
      <c r="K20" s="1163">
        <v>27852</v>
      </c>
      <c r="L20" s="1583" t="s">
        <v>4044</v>
      </c>
      <c r="M20" s="1165" t="s">
        <v>2302</v>
      </c>
      <c r="N20" s="1697"/>
    </row>
    <row r="21" spans="2:15" ht="35.15" customHeight="1">
      <c r="B21" s="3882"/>
      <c r="C21" s="3942"/>
      <c r="D21" s="1583" t="s">
        <v>4045</v>
      </c>
      <c r="E21" s="1583" t="s">
        <v>4043</v>
      </c>
      <c r="F21" s="1583" t="s">
        <v>4018</v>
      </c>
      <c r="G21" s="1843">
        <v>5500</v>
      </c>
      <c r="H21" s="1843">
        <v>5500</v>
      </c>
      <c r="I21" s="4274"/>
      <c r="J21" s="1381">
        <v>20554</v>
      </c>
      <c r="K21" s="1163">
        <v>22722</v>
      </c>
      <c r="L21" s="1583" t="s">
        <v>4046</v>
      </c>
      <c r="M21" s="1165" t="s">
        <v>2306</v>
      </c>
      <c r="N21" s="1697"/>
    </row>
    <row r="22" spans="2:15" ht="35.15" customHeight="1">
      <c r="B22" s="3882"/>
      <c r="C22" s="3942"/>
      <c r="D22" s="1583" t="s">
        <v>2352</v>
      </c>
      <c r="E22" s="1583" t="s">
        <v>4047</v>
      </c>
      <c r="F22" s="1583" t="s">
        <v>4018</v>
      </c>
      <c r="G22" s="1843">
        <v>1100</v>
      </c>
      <c r="H22" s="1843">
        <v>1100</v>
      </c>
      <c r="I22" s="1926">
        <v>1612</v>
      </c>
      <c r="J22" s="1381">
        <v>20179</v>
      </c>
      <c r="K22" s="1163">
        <v>20179</v>
      </c>
      <c r="L22" s="1583" t="s">
        <v>4048</v>
      </c>
      <c r="M22" s="1165" t="s">
        <v>2351</v>
      </c>
      <c r="N22" s="1697"/>
    </row>
    <row r="23" spans="2:15" ht="35.15" customHeight="1">
      <c r="B23" s="3882"/>
      <c r="C23" s="3942"/>
      <c r="D23" s="1583" t="s">
        <v>2278</v>
      </c>
      <c r="E23" s="1583" t="s">
        <v>4047</v>
      </c>
      <c r="F23" s="1583" t="s">
        <v>4018</v>
      </c>
      <c r="G23" s="1843">
        <v>1200</v>
      </c>
      <c r="H23" s="1843">
        <v>0</v>
      </c>
      <c r="I23" s="1926">
        <v>898</v>
      </c>
      <c r="J23" s="1381">
        <v>22552</v>
      </c>
      <c r="K23" s="1163">
        <v>22552</v>
      </c>
      <c r="L23" s="1583" t="s">
        <v>4049</v>
      </c>
      <c r="M23" s="1165" t="s">
        <v>2277</v>
      </c>
      <c r="N23" s="1697"/>
    </row>
    <row r="24" spans="2:15" ht="35.15" customHeight="1">
      <c r="B24" s="3882"/>
      <c r="C24" s="3942"/>
      <c r="D24" s="1583" t="s">
        <v>4050</v>
      </c>
      <c r="E24" s="1583" t="s">
        <v>4051</v>
      </c>
      <c r="F24" s="1583" t="s">
        <v>4018</v>
      </c>
      <c r="G24" s="1843">
        <v>8500</v>
      </c>
      <c r="H24" s="1843">
        <v>8500</v>
      </c>
      <c r="I24" s="4273">
        <v>8292</v>
      </c>
      <c r="J24" s="1378">
        <v>31278</v>
      </c>
      <c r="K24" s="1163">
        <v>31278</v>
      </c>
      <c r="L24" s="1583" t="s">
        <v>4052</v>
      </c>
      <c r="M24" s="1927" t="s">
        <v>4053</v>
      </c>
      <c r="N24" s="1697"/>
    </row>
    <row r="25" spans="2:15" ht="35.15" customHeight="1">
      <c r="B25" s="3882"/>
      <c r="C25" s="3942"/>
      <c r="D25" s="1583" t="s">
        <v>4054</v>
      </c>
      <c r="E25" s="1583" t="s">
        <v>4051</v>
      </c>
      <c r="F25" s="1583" t="s">
        <v>4018</v>
      </c>
      <c r="G25" s="1843">
        <v>5600</v>
      </c>
      <c r="H25" s="1843">
        <v>4900</v>
      </c>
      <c r="I25" s="4274"/>
      <c r="J25" s="1381">
        <v>31278</v>
      </c>
      <c r="K25" s="1163">
        <v>36448</v>
      </c>
      <c r="L25" s="1583" t="s">
        <v>4055</v>
      </c>
      <c r="M25" s="1925" t="s">
        <v>2381</v>
      </c>
      <c r="N25" s="1697"/>
    </row>
    <row r="26" spans="2:15" ht="35.15" customHeight="1">
      <c r="B26" s="3882"/>
      <c r="C26" s="3942"/>
      <c r="D26" s="1583" t="s">
        <v>4056</v>
      </c>
      <c r="E26" s="1583" t="s">
        <v>4041</v>
      </c>
      <c r="F26" s="1583" t="s">
        <v>4018</v>
      </c>
      <c r="G26" s="1843">
        <v>1930</v>
      </c>
      <c r="H26" s="1843">
        <v>288</v>
      </c>
      <c r="I26" s="4273">
        <v>2506</v>
      </c>
      <c r="J26" s="1378">
        <v>15779</v>
      </c>
      <c r="K26" s="1381">
        <v>40631</v>
      </c>
      <c r="L26" s="1583" t="s">
        <v>2411</v>
      </c>
      <c r="M26" s="1165" t="s">
        <v>2409</v>
      </c>
      <c r="N26" s="1697"/>
    </row>
    <row r="27" spans="2:15" ht="35.15" customHeight="1">
      <c r="B27" s="3882"/>
      <c r="C27" s="3934"/>
      <c r="D27" s="1583" t="s">
        <v>4057</v>
      </c>
      <c r="E27" s="1583" t="s">
        <v>4041</v>
      </c>
      <c r="F27" s="1583" t="s">
        <v>4018</v>
      </c>
      <c r="G27" s="1843">
        <v>800</v>
      </c>
      <c r="H27" s="1843">
        <v>800</v>
      </c>
      <c r="I27" s="4274"/>
      <c r="J27" s="1378">
        <v>15779</v>
      </c>
      <c r="K27" s="1381">
        <v>40631</v>
      </c>
      <c r="L27" s="1583" t="s">
        <v>2411</v>
      </c>
      <c r="M27" s="1165" t="s">
        <v>2415</v>
      </c>
      <c r="N27" s="1697"/>
    </row>
    <row r="28" spans="2:15" ht="35.15" customHeight="1">
      <c r="B28" s="3882"/>
      <c r="C28" s="3933" t="s">
        <v>280</v>
      </c>
      <c r="D28" s="1583" t="s">
        <v>2441</v>
      </c>
      <c r="E28" s="1583" t="s">
        <v>4047</v>
      </c>
      <c r="F28" s="1583" t="s">
        <v>4018</v>
      </c>
      <c r="G28" s="1843">
        <v>5200</v>
      </c>
      <c r="H28" s="1843">
        <v>5200</v>
      </c>
      <c r="I28" s="1843">
        <v>4503</v>
      </c>
      <c r="J28" s="1381">
        <v>27045</v>
      </c>
      <c r="K28" s="1163">
        <v>27983</v>
      </c>
      <c r="L28" s="1583" t="s">
        <v>4058</v>
      </c>
      <c r="M28" s="1165" t="s">
        <v>2440</v>
      </c>
      <c r="N28" s="1697"/>
    </row>
    <row r="29" spans="2:15" ht="35.15" customHeight="1">
      <c r="B29" s="3883"/>
      <c r="C29" s="3934"/>
      <c r="D29" s="1583" t="s">
        <v>2464</v>
      </c>
      <c r="E29" s="1583" t="s">
        <v>4047</v>
      </c>
      <c r="F29" s="1583" t="s">
        <v>4018</v>
      </c>
      <c r="G29" s="1843">
        <v>1600</v>
      </c>
      <c r="H29" s="1843">
        <v>1600</v>
      </c>
      <c r="I29" s="1843">
        <v>1444</v>
      </c>
      <c r="J29" s="1381">
        <v>30131</v>
      </c>
      <c r="K29" s="1163">
        <v>30131</v>
      </c>
      <c r="L29" s="1583" t="s">
        <v>3327</v>
      </c>
      <c r="M29" s="1165" t="s">
        <v>2463</v>
      </c>
      <c r="N29" s="1697"/>
    </row>
    <row r="30" spans="2:15" ht="35.15" customHeight="1">
      <c r="B30" s="3882" t="s">
        <v>4059</v>
      </c>
      <c r="C30" s="3942" t="s">
        <v>4060</v>
      </c>
      <c r="D30" s="1583" t="s">
        <v>4061</v>
      </c>
      <c r="E30" s="1583" t="s">
        <v>4041</v>
      </c>
      <c r="F30" s="1583" t="s">
        <v>4018</v>
      </c>
      <c r="G30" s="1843">
        <v>3000</v>
      </c>
      <c r="H30" s="1843">
        <v>3000</v>
      </c>
      <c r="I30" s="1843">
        <v>2406</v>
      </c>
      <c r="J30" s="1928" t="s">
        <v>4062</v>
      </c>
      <c r="K30" s="1163">
        <v>30956</v>
      </c>
      <c r="L30" s="1583" t="s">
        <v>4063</v>
      </c>
      <c r="M30" s="1165" t="s">
        <v>4064</v>
      </c>
      <c r="N30" s="1697"/>
    </row>
    <row r="31" spans="2:15" ht="35.15" customHeight="1">
      <c r="B31" s="3882"/>
      <c r="C31" s="3942"/>
      <c r="D31" s="1583" t="s">
        <v>2743</v>
      </c>
      <c r="E31" s="1583" t="s">
        <v>4041</v>
      </c>
      <c r="F31" s="1583" t="s">
        <v>4018</v>
      </c>
      <c r="G31" s="1843">
        <v>1700</v>
      </c>
      <c r="H31" s="1843">
        <v>1700</v>
      </c>
      <c r="I31" s="1843">
        <v>1194</v>
      </c>
      <c r="J31" s="1928" t="s">
        <v>4065</v>
      </c>
      <c r="K31" s="1163">
        <v>31348</v>
      </c>
      <c r="L31" s="1583" t="s">
        <v>3486</v>
      </c>
      <c r="M31" s="1165" t="s">
        <v>2742</v>
      </c>
      <c r="N31" s="1697"/>
    </row>
    <row r="32" spans="2:15" ht="35.15" customHeight="1">
      <c r="B32" s="3882"/>
      <c r="C32" s="3942"/>
      <c r="D32" s="1583" t="s">
        <v>4066</v>
      </c>
      <c r="E32" s="1583" t="s">
        <v>4041</v>
      </c>
      <c r="F32" s="1583" t="s">
        <v>4018</v>
      </c>
      <c r="G32" s="1843">
        <v>6700</v>
      </c>
      <c r="H32" s="1843">
        <v>3238</v>
      </c>
      <c r="I32" s="4273">
        <v>19912</v>
      </c>
      <c r="J32" s="1856" t="s">
        <v>4067</v>
      </c>
      <c r="K32" s="1163">
        <v>37708</v>
      </c>
      <c r="L32" s="1583" t="s">
        <v>2725</v>
      </c>
      <c r="M32" s="1165" t="s">
        <v>2723</v>
      </c>
      <c r="N32" s="1697"/>
    </row>
    <row r="33" spans="2:14" ht="35.15" customHeight="1">
      <c r="B33" s="3882"/>
      <c r="C33" s="3942"/>
      <c r="D33" s="1583" t="s">
        <v>4068</v>
      </c>
      <c r="E33" s="1583" t="s">
        <v>4041</v>
      </c>
      <c r="F33" s="1583" t="s">
        <v>4018</v>
      </c>
      <c r="G33" s="1843">
        <v>3200</v>
      </c>
      <c r="H33" s="1843">
        <v>3200</v>
      </c>
      <c r="I33" s="4274"/>
      <c r="J33" s="1928" t="s">
        <v>4069</v>
      </c>
      <c r="K33" s="1163">
        <v>37067</v>
      </c>
      <c r="L33" s="1583" t="s">
        <v>2721</v>
      </c>
      <c r="M33" s="1165" t="s">
        <v>4070</v>
      </c>
      <c r="N33" s="1697"/>
    </row>
    <row r="34" spans="2:14" ht="35.15" customHeight="1">
      <c r="B34" s="3882"/>
      <c r="C34" s="3942"/>
      <c r="D34" s="1651" t="s">
        <v>4071</v>
      </c>
      <c r="E34" s="1651" t="s">
        <v>4041</v>
      </c>
      <c r="F34" s="1583" t="s">
        <v>4018</v>
      </c>
      <c r="G34" s="1843">
        <v>2800</v>
      </c>
      <c r="H34" s="1843">
        <v>2800</v>
      </c>
      <c r="I34" s="4273">
        <v>22369</v>
      </c>
      <c r="J34" s="1928" t="s">
        <v>4072</v>
      </c>
      <c r="K34" s="1163">
        <v>27453</v>
      </c>
      <c r="L34" s="1583" t="s">
        <v>3327</v>
      </c>
      <c r="M34" s="1165" t="s">
        <v>4073</v>
      </c>
      <c r="N34" s="1697"/>
    </row>
    <row r="35" spans="2:14" ht="35.15" customHeight="1">
      <c r="B35" s="3882"/>
      <c r="C35" s="3942"/>
      <c r="D35" s="1169" t="s">
        <v>4074</v>
      </c>
      <c r="E35" s="1169" t="s">
        <v>4041</v>
      </c>
      <c r="F35" s="1169" t="s">
        <v>4018</v>
      </c>
      <c r="G35" s="1843">
        <v>3100</v>
      </c>
      <c r="H35" s="1843">
        <v>0</v>
      </c>
      <c r="I35" s="4274"/>
      <c r="J35" s="1928" t="s">
        <v>4075</v>
      </c>
      <c r="K35" s="1928" t="s">
        <v>4075</v>
      </c>
      <c r="L35" s="1583" t="s">
        <v>4076</v>
      </c>
      <c r="M35" s="1165" t="s">
        <v>4077</v>
      </c>
      <c r="N35" s="1697"/>
    </row>
    <row r="36" spans="2:14" ht="35.15" customHeight="1">
      <c r="B36" s="3882"/>
      <c r="C36" s="3942"/>
      <c r="D36" s="1169" t="s">
        <v>4078</v>
      </c>
      <c r="E36" s="1169" t="s">
        <v>4041</v>
      </c>
      <c r="F36" s="1169" t="s">
        <v>4018</v>
      </c>
      <c r="G36" s="1843">
        <v>4800</v>
      </c>
      <c r="H36" s="1843">
        <v>4800</v>
      </c>
      <c r="I36" s="4275">
        <v>16501</v>
      </c>
      <c r="J36" s="1929" t="s">
        <v>4079</v>
      </c>
      <c r="K36" s="1930">
        <v>33641</v>
      </c>
      <c r="L36" s="1583" t="s">
        <v>2704</v>
      </c>
      <c r="M36" s="1165" t="s">
        <v>2702</v>
      </c>
      <c r="N36" s="1697"/>
    </row>
    <row r="37" spans="2:14" ht="35.15" customHeight="1">
      <c r="B37" s="3882"/>
      <c r="C37" s="3942"/>
      <c r="D37" s="1583" t="s">
        <v>4080</v>
      </c>
      <c r="E37" s="1583" t="s">
        <v>4041</v>
      </c>
      <c r="F37" s="1583" t="s">
        <v>4018</v>
      </c>
      <c r="G37" s="1843">
        <v>5250</v>
      </c>
      <c r="H37" s="1843">
        <v>5250</v>
      </c>
      <c r="I37" s="4276"/>
      <c r="J37" s="1929" t="s">
        <v>4079</v>
      </c>
      <c r="K37" s="1930">
        <v>33641</v>
      </c>
      <c r="L37" s="1583" t="s">
        <v>2704</v>
      </c>
      <c r="M37" s="1165" t="s">
        <v>2706</v>
      </c>
      <c r="N37" s="1697"/>
    </row>
    <row r="38" spans="2:14" ht="35.15" customHeight="1">
      <c r="B38" s="3882"/>
      <c r="C38" s="3942"/>
      <c r="D38" s="3933" t="s">
        <v>4081</v>
      </c>
      <c r="E38" s="3933" t="s">
        <v>4031</v>
      </c>
      <c r="F38" s="1169" t="s">
        <v>4018</v>
      </c>
      <c r="G38" s="1843">
        <v>17800</v>
      </c>
      <c r="H38" s="1843">
        <v>17800</v>
      </c>
      <c r="I38" s="4273">
        <v>111863</v>
      </c>
      <c r="J38" s="1856" t="s">
        <v>4082</v>
      </c>
      <c r="K38" s="1168">
        <v>37859</v>
      </c>
      <c r="L38" s="1583" t="s">
        <v>2512</v>
      </c>
      <c r="M38" s="1165" t="s">
        <v>2004</v>
      </c>
      <c r="N38" s="1697"/>
    </row>
    <row r="39" spans="2:14" ht="35.15" customHeight="1">
      <c r="B39" s="3882"/>
      <c r="C39" s="3942"/>
      <c r="D39" s="3934"/>
      <c r="E39" s="3934"/>
      <c r="F39" s="1169" t="s">
        <v>4018</v>
      </c>
      <c r="G39" s="1843">
        <v>3200</v>
      </c>
      <c r="H39" s="1843">
        <v>3200</v>
      </c>
      <c r="I39" s="4277"/>
      <c r="J39" s="1928" t="s">
        <v>4083</v>
      </c>
      <c r="K39" s="1163">
        <v>37859</v>
      </c>
      <c r="L39" s="1583" t="s">
        <v>2512</v>
      </c>
      <c r="M39" s="1165" t="s">
        <v>2004</v>
      </c>
      <c r="N39" s="1697"/>
    </row>
    <row r="40" spans="2:14" ht="35.15" customHeight="1">
      <c r="B40" s="3882"/>
      <c r="C40" s="3942"/>
      <c r="D40" s="1583" t="s">
        <v>4084</v>
      </c>
      <c r="E40" s="1583" t="s">
        <v>4031</v>
      </c>
      <c r="F40" s="1583" t="s">
        <v>4018</v>
      </c>
      <c r="G40" s="1843">
        <v>5500</v>
      </c>
      <c r="H40" s="1843">
        <v>5150</v>
      </c>
      <c r="I40" s="4274"/>
      <c r="J40" s="1928" t="s">
        <v>4083</v>
      </c>
      <c r="K40" s="1163">
        <v>26326</v>
      </c>
      <c r="L40" s="1583" t="s">
        <v>2559</v>
      </c>
      <c r="M40" s="1165" t="s">
        <v>2552</v>
      </c>
      <c r="N40" s="1697"/>
    </row>
    <row r="41" spans="2:14" ht="35.15" customHeight="1">
      <c r="B41" s="3882"/>
      <c r="C41" s="3942"/>
      <c r="D41" s="1583" t="s">
        <v>4085</v>
      </c>
      <c r="E41" s="1583" t="s">
        <v>4041</v>
      </c>
      <c r="F41" s="1583" t="s">
        <v>4018</v>
      </c>
      <c r="G41" s="1843">
        <v>2800</v>
      </c>
      <c r="H41" s="1926">
        <v>0</v>
      </c>
      <c r="I41" s="1926">
        <v>9479</v>
      </c>
      <c r="J41" s="1856" t="s">
        <v>4086</v>
      </c>
      <c r="K41" s="1930">
        <v>39619</v>
      </c>
      <c r="L41" s="1583" t="s">
        <v>2628</v>
      </c>
      <c r="M41" s="1165" t="s">
        <v>4087</v>
      </c>
      <c r="N41" s="1697"/>
    </row>
    <row r="42" spans="2:14" ht="35.15" customHeight="1">
      <c r="B42" s="3882"/>
      <c r="C42" s="3942"/>
      <c r="D42" s="1583" t="s">
        <v>2662</v>
      </c>
      <c r="E42" s="1583" t="s">
        <v>4041</v>
      </c>
      <c r="F42" s="1583" t="s">
        <v>4018</v>
      </c>
      <c r="G42" s="1843">
        <v>1700</v>
      </c>
      <c r="H42" s="1926">
        <v>1480</v>
      </c>
      <c r="I42" s="1926">
        <v>2716</v>
      </c>
      <c r="J42" s="1856" t="s">
        <v>4088</v>
      </c>
      <c r="K42" s="1163">
        <v>20909</v>
      </c>
      <c r="L42" s="1583" t="s">
        <v>2660</v>
      </c>
      <c r="M42" s="1165" t="s">
        <v>2661</v>
      </c>
      <c r="N42" s="1697"/>
    </row>
    <row r="43" spans="2:14" ht="35.15" customHeight="1">
      <c r="B43" s="3892" t="s">
        <v>1240</v>
      </c>
      <c r="C43" s="3933" t="s">
        <v>285</v>
      </c>
      <c r="D43" s="1583" t="s">
        <v>4089</v>
      </c>
      <c r="E43" s="1583" t="s">
        <v>4041</v>
      </c>
      <c r="F43" s="1583" t="s">
        <v>4018</v>
      </c>
      <c r="G43" s="1843">
        <v>1400</v>
      </c>
      <c r="H43" s="1843">
        <v>1400</v>
      </c>
      <c r="I43" s="4273">
        <v>15698</v>
      </c>
      <c r="J43" s="1931">
        <v>21466</v>
      </c>
      <c r="K43" s="1163">
        <v>35514</v>
      </c>
      <c r="L43" s="1583" t="s">
        <v>3378</v>
      </c>
      <c r="M43" s="1165" t="s">
        <v>2806</v>
      </c>
      <c r="N43" s="1697"/>
    </row>
    <row r="44" spans="2:14" ht="35.15" customHeight="1">
      <c r="B44" s="3882"/>
      <c r="C44" s="3942"/>
      <c r="D44" s="1583" t="s">
        <v>4090</v>
      </c>
      <c r="E44" s="1583" t="s">
        <v>4041</v>
      </c>
      <c r="F44" s="1583" t="s">
        <v>4018</v>
      </c>
      <c r="G44" s="1843">
        <v>5400</v>
      </c>
      <c r="H44" s="1843">
        <v>5400</v>
      </c>
      <c r="I44" s="4274"/>
      <c r="J44" s="1931">
        <v>14706</v>
      </c>
      <c r="K44" s="1163">
        <v>35860</v>
      </c>
      <c r="L44" s="1583" t="s">
        <v>4091</v>
      </c>
      <c r="M44" s="1165" t="s">
        <v>4092</v>
      </c>
      <c r="N44" s="1697"/>
    </row>
    <row r="45" spans="2:14" ht="35.15" customHeight="1">
      <c r="B45" s="3882"/>
      <c r="C45" s="3942"/>
      <c r="D45" s="1583" t="s">
        <v>4093</v>
      </c>
      <c r="E45" s="1583" t="s">
        <v>4094</v>
      </c>
      <c r="F45" s="1583" t="s">
        <v>4018</v>
      </c>
      <c r="G45" s="1843">
        <v>2200</v>
      </c>
      <c r="H45" s="1843">
        <v>2200</v>
      </c>
      <c r="I45" s="4273">
        <v>10708</v>
      </c>
      <c r="J45" s="1930">
        <v>31685</v>
      </c>
      <c r="K45" s="1163">
        <v>31685</v>
      </c>
      <c r="L45" s="1583" t="s">
        <v>4095</v>
      </c>
      <c r="M45" s="1165" t="s">
        <v>2860</v>
      </c>
      <c r="N45" s="1697"/>
    </row>
    <row r="46" spans="2:14" ht="35.15" customHeight="1">
      <c r="B46" s="3882"/>
      <c r="C46" s="3934"/>
      <c r="D46" s="1583" t="s">
        <v>4096</v>
      </c>
      <c r="E46" s="1583" t="s">
        <v>4041</v>
      </c>
      <c r="F46" s="1583" t="s">
        <v>4018</v>
      </c>
      <c r="G46" s="1843">
        <v>2200</v>
      </c>
      <c r="H46" s="1843">
        <v>2200</v>
      </c>
      <c r="I46" s="4274"/>
      <c r="J46" s="1930">
        <v>31685</v>
      </c>
      <c r="K46" s="1163">
        <v>31685</v>
      </c>
      <c r="L46" s="1583" t="s">
        <v>4095</v>
      </c>
      <c r="M46" s="1165" t="s">
        <v>2858</v>
      </c>
      <c r="N46" s="1697"/>
    </row>
    <row r="47" spans="2:14" ht="35.15" customHeight="1">
      <c r="B47" s="3882"/>
      <c r="C47" s="3933" t="s">
        <v>283</v>
      </c>
      <c r="D47" s="1583" t="s">
        <v>4097</v>
      </c>
      <c r="E47" s="1583" t="s">
        <v>4041</v>
      </c>
      <c r="F47" s="1583" t="s">
        <v>4018</v>
      </c>
      <c r="G47" s="1843">
        <v>5300</v>
      </c>
      <c r="H47" s="1843">
        <v>5300</v>
      </c>
      <c r="I47" s="4273">
        <v>20389</v>
      </c>
      <c r="J47" s="1163">
        <v>20554</v>
      </c>
      <c r="K47" s="1163">
        <v>35157</v>
      </c>
      <c r="L47" s="1583" t="s">
        <v>4098</v>
      </c>
      <c r="M47" s="1165" t="s">
        <v>2970</v>
      </c>
      <c r="N47" s="1697"/>
    </row>
    <row r="48" spans="2:14" ht="35.15" customHeight="1">
      <c r="B48" s="3882"/>
      <c r="C48" s="3942"/>
      <c r="D48" s="1583" t="s">
        <v>4099</v>
      </c>
      <c r="E48" s="1583" t="s">
        <v>4041</v>
      </c>
      <c r="F48" s="1583" t="s">
        <v>4018</v>
      </c>
      <c r="G48" s="1843">
        <v>6000</v>
      </c>
      <c r="H48" s="1843">
        <v>6000</v>
      </c>
      <c r="I48" s="4274"/>
      <c r="J48" s="1928" t="s">
        <v>4100</v>
      </c>
      <c r="K48" s="1163">
        <v>34054</v>
      </c>
      <c r="L48" s="1583" t="s">
        <v>4101</v>
      </c>
      <c r="M48" s="1165" t="s">
        <v>2871</v>
      </c>
      <c r="N48" s="1697"/>
    </row>
    <row r="49" spans="2:14" ht="35.15" customHeight="1">
      <c r="B49" s="3883"/>
      <c r="C49" s="3934"/>
      <c r="D49" s="1583" t="s">
        <v>4102</v>
      </c>
      <c r="E49" s="1583" t="s">
        <v>4102</v>
      </c>
      <c r="F49" s="1583" t="s">
        <v>4102</v>
      </c>
      <c r="G49" s="1843">
        <v>500</v>
      </c>
      <c r="H49" s="1843">
        <v>500</v>
      </c>
      <c r="I49" s="1583" t="s">
        <v>4102</v>
      </c>
      <c r="J49" s="1932" t="s">
        <v>4103</v>
      </c>
      <c r="K49" s="1930">
        <v>35157</v>
      </c>
      <c r="L49" s="1583" t="s">
        <v>4098</v>
      </c>
      <c r="M49" s="1165" t="s">
        <v>4104</v>
      </c>
      <c r="N49" s="1697"/>
    </row>
    <row r="50" spans="2:14" ht="35.15" customHeight="1">
      <c r="B50" s="3892" t="s">
        <v>79</v>
      </c>
      <c r="C50" s="3933" t="s">
        <v>1243</v>
      </c>
      <c r="D50" s="1583" t="s">
        <v>4105</v>
      </c>
      <c r="E50" s="1583" t="s">
        <v>4041</v>
      </c>
      <c r="F50" s="1583" t="s">
        <v>4018</v>
      </c>
      <c r="G50" s="1843">
        <v>8040</v>
      </c>
      <c r="H50" s="1843">
        <v>8040</v>
      </c>
      <c r="I50" s="4278">
        <v>9640</v>
      </c>
      <c r="J50" s="1856" t="s">
        <v>4106</v>
      </c>
      <c r="K50" s="1163">
        <v>38653</v>
      </c>
      <c r="L50" s="1583" t="s">
        <v>4107</v>
      </c>
      <c r="M50" s="1165" t="s">
        <v>4108</v>
      </c>
      <c r="N50" s="1697"/>
    </row>
    <row r="51" spans="2:14" ht="35.15" customHeight="1">
      <c r="B51" s="3882"/>
      <c r="C51" s="3942"/>
      <c r="D51" s="1583" t="s">
        <v>4109</v>
      </c>
      <c r="E51" s="1583" t="s">
        <v>4110</v>
      </c>
      <c r="F51" s="1583" t="s">
        <v>4111</v>
      </c>
      <c r="G51" s="1843">
        <v>4600</v>
      </c>
      <c r="H51" s="1843">
        <v>4600</v>
      </c>
      <c r="I51" s="4279"/>
      <c r="J51" s="1928" t="s">
        <v>4112</v>
      </c>
      <c r="K51" s="1163">
        <v>38653</v>
      </c>
      <c r="L51" s="1583" t="s">
        <v>4113</v>
      </c>
      <c r="M51" s="1165" t="s">
        <v>4114</v>
      </c>
      <c r="N51" s="1697"/>
    </row>
    <row r="52" spans="2:14" ht="35.15" customHeight="1">
      <c r="B52" s="3882"/>
      <c r="C52" s="3942"/>
      <c r="D52" s="1583" t="s">
        <v>3118</v>
      </c>
      <c r="E52" s="1583" t="s">
        <v>4041</v>
      </c>
      <c r="F52" s="1583" t="s">
        <v>4018</v>
      </c>
      <c r="G52" s="1843">
        <v>3350</v>
      </c>
      <c r="H52" s="1843">
        <v>3100</v>
      </c>
      <c r="I52" s="1842">
        <v>5784</v>
      </c>
      <c r="J52" s="1928" t="s">
        <v>4115</v>
      </c>
      <c r="K52" s="1163">
        <v>43819</v>
      </c>
      <c r="L52" s="1583" t="s">
        <v>3119</v>
      </c>
      <c r="M52" s="1165" t="s">
        <v>3117</v>
      </c>
      <c r="N52" s="1697"/>
    </row>
    <row r="53" spans="2:14" ht="35.15" customHeight="1">
      <c r="B53" s="3882"/>
      <c r="C53" s="3942"/>
      <c r="D53" s="1583" t="s">
        <v>3069</v>
      </c>
      <c r="E53" s="1583" t="s">
        <v>4041</v>
      </c>
      <c r="F53" s="1583" t="s">
        <v>4018</v>
      </c>
      <c r="G53" s="1843">
        <v>2100</v>
      </c>
      <c r="H53" s="1843">
        <v>2100</v>
      </c>
      <c r="I53" s="1842">
        <v>3245</v>
      </c>
      <c r="J53" s="1928" t="s">
        <v>4116</v>
      </c>
      <c r="K53" s="1163">
        <v>38653</v>
      </c>
      <c r="L53" s="1583" t="s">
        <v>4117</v>
      </c>
      <c r="M53" s="1165" t="s">
        <v>3068</v>
      </c>
      <c r="N53" s="1697"/>
    </row>
    <row r="54" spans="2:14" ht="35.15" customHeight="1">
      <c r="B54" s="3892" t="s">
        <v>1249</v>
      </c>
      <c r="C54" s="3933" t="s">
        <v>292</v>
      </c>
      <c r="D54" s="1583" t="s">
        <v>4118</v>
      </c>
      <c r="E54" s="1583" t="s">
        <v>4119</v>
      </c>
      <c r="F54" s="1588" t="s">
        <v>4035</v>
      </c>
      <c r="G54" s="1843">
        <v>7000</v>
      </c>
      <c r="H54" s="1843">
        <v>7000</v>
      </c>
      <c r="I54" s="4278">
        <v>21959</v>
      </c>
      <c r="J54" s="1163">
        <v>21775</v>
      </c>
      <c r="K54" s="1163">
        <v>27453</v>
      </c>
      <c r="L54" s="1583" t="s">
        <v>4120</v>
      </c>
      <c r="M54" s="1165" t="s">
        <v>3107</v>
      </c>
      <c r="N54" s="1697"/>
    </row>
    <row r="55" spans="2:14" ht="35.15" customHeight="1">
      <c r="B55" s="3882"/>
      <c r="C55" s="3934"/>
      <c r="D55" s="1583" t="s">
        <v>4121</v>
      </c>
      <c r="E55" s="1583" t="s">
        <v>4119</v>
      </c>
      <c r="F55" s="1588" t="s">
        <v>4035</v>
      </c>
      <c r="G55" s="1843">
        <v>6300</v>
      </c>
      <c r="H55" s="1843">
        <v>6300</v>
      </c>
      <c r="I55" s="4279"/>
      <c r="J55" s="1163">
        <v>27453</v>
      </c>
      <c r="K55" s="1163">
        <v>27453</v>
      </c>
      <c r="L55" s="1583" t="s">
        <v>4122</v>
      </c>
      <c r="M55" s="1165" t="s">
        <v>3274</v>
      </c>
      <c r="N55" s="1697"/>
    </row>
    <row r="56" spans="2:14" ht="35.15" customHeight="1">
      <c r="B56" s="3882"/>
      <c r="C56" s="3933" t="s">
        <v>1251</v>
      </c>
      <c r="D56" s="1583" t="s">
        <v>4123</v>
      </c>
      <c r="E56" s="1583" t="s">
        <v>4041</v>
      </c>
      <c r="F56" s="1583" t="s">
        <v>4018</v>
      </c>
      <c r="G56" s="1843">
        <v>2500</v>
      </c>
      <c r="H56" s="1843">
        <v>0</v>
      </c>
      <c r="I56" s="4278">
        <v>7627</v>
      </c>
      <c r="J56" s="1163">
        <v>44585</v>
      </c>
      <c r="K56" s="1163">
        <v>44585</v>
      </c>
      <c r="L56" s="1583" t="s">
        <v>3362</v>
      </c>
      <c r="M56" s="1165" t="s">
        <v>4124</v>
      </c>
      <c r="N56" s="1697"/>
    </row>
    <row r="57" spans="2:14" ht="35.15" customHeight="1">
      <c r="B57" s="3883"/>
      <c r="C57" s="4280"/>
      <c r="D57" s="1583" t="s">
        <v>4125</v>
      </c>
      <c r="E57" s="1583" t="s">
        <v>4041</v>
      </c>
      <c r="F57" s="1583" t="s">
        <v>4018</v>
      </c>
      <c r="G57" s="1843">
        <v>5400</v>
      </c>
      <c r="H57" s="1843">
        <v>4700</v>
      </c>
      <c r="I57" s="4279"/>
      <c r="J57" s="1163">
        <v>31044</v>
      </c>
      <c r="K57" s="1163">
        <v>44585</v>
      </c>
      <c r="L57" s="1583" t="s">
        <v>3362</v>
      </c>
      <c r="M57" s="1165" t="s">
        <v>3333</v>
      </c>
      <c r="N57" s="1697"/>
    </row>
    <row r="58" spans="2:14" ht="35.15" customHeight="1">
      <c r="B58" s="3892" t="s">
        <v>1253</v>
      </c>
      <c r="C58" s="3933" t="s">
        <v>330</v>
      </c>
      <c r="D58" s="1583" t="s">
        <v>4126</v>
      </c>
      <c r="E58" s="1583" t="s">
        <v>4041</v>
      </c>
      <c r="F58" s="1583" t="s">
        <v>4018</v>
      </c>
      <c r="G58" s="1843">
        <v>3000</v>
      </c>
      <c r="H58" s="1843">
        <v>3000</v>
      </c>
      <c r="I58" s="4278">
        <v>9581</v>
      </c>
      <c r="J58" s="1378">
        <v>19767</v>
      </c>
      <c r="K58" s="1163">
        <v>40592</v>
      </c>
      <c r="L58" s="1583" t="s">
        <v>4127</v>
      </c>
      <c r="M58" s="1165" t="s">
        <v>4128</v>
      </c>
      <c r="N58" s="1697"/>
    </row>
    <row r="59" spans="2:14" ht="35.15" customHeight="1">
      <c r="B59" s="3882"/>
      <c r="C59" s="3942"/>
      <c r="D59" s="1169" t="s">
        <v>4129</v>
      </c>
      <c r="E59" s="1583" t="s">
        <v>4041</v>
      </c>
      <c r="F59" s="1583" t="s">
        <v>4018</v>
      </c>
      <c r="G59" s="1843">
        <v>3800</v>
      </c>
      <c r="H59" s="1843">
        <v>3800</v>
      </c>
      <c r="I59" s="4279"/>
      <c r="J59" s="1163">
        <v>39136</v>
      </c>
      <c r="K59" s="1163">
        <v>39136</v>
      </c>
      <c r="L59" s="1583" t="s">
        <v>2449</v>
      </c>
      <c r="M59" s="1165" t="s">
        <v>4130</v>
      </c>
      <c r="N59" s="1697"/>
    </row>
    <row r="60" spans="2:14" ht="35.15" customHeight="1">
      <c r="B60" s="3882"/>
      <c r="C60" s="3942"/>
      <c r="D60" s="1169" t="s">
        <v>4131</v>
      </c>
      <c r="E60" s="1583" t="s">
        <v>4041</v>
      </c>
      <c r="F60" s="1583" t="s">
        <v>4018</v>
      </c>
      <c r="G60" s="1843">
        <v>6600</v>
      </c>
      <c r="H60" s="1843">
        <v>6600</v>
      </c>
      <c r="I60" s="4278">
        <v>6162</v>
      </c>
      <c r="J60" s="1163">
        <v>35612</v>
      </c>
      <c r="K60" s="1163">
        <v>35612</v>
      </c>
      <c r="L60" s="1583" t="s">
        <v>1557</v>
      </c>
      <c r="M60" s="1165" t="s">
        <v>4132</v>
      </c>
      <c r="N60" s="1697"/>
    </row>
    <row r="61" spans="2:14" ht="35.15" customHeight="1">
      <c r="B61" s="3883"/>
      <c r="C61" s="3934"/>
      <c r="D61" s="1583" t="s">
        <v>4133</v>
      </c>
      <c r="E61" s="1583" t="s">
        <v>4041</v>
      </c>
      <c r="F61" s="1583" t="s">
        <v>4018</v>
      </c>
      <c r="G61" s="1843">
        <v>7600</v>
      </c>
      <c r="H61" s="1843">
        <v>7600</v>
      </c>
      <c r="I61" s="4279"/>
      <c r="J61" s="1163">
        <v>35612</v>
      </c>
      <c r="K61" s="1163">
        <v>35612</v>
      </c>
      <c r="L61" s="1583" t="s">
        <v>1557</v>
      </c>
      <c r="M61" s="1165" t="s">
        <v>4134</v>
      </c>
      <c r="N61" s="1697"/>
    </row>
    <row r="62" spans="2:14" ht="35.15" customHeight="1">
      <c r="B62" s="3892" t="s">
        <v>84</v>
      </c>
      <c r="C62" s="3933" t="s">
        <v>299</v>
      </c>
      <c r="D62" s="1583" t="s">
        <v>4135</v>
      </c>
      <c r="E62" s="1583" t="s">
        <v>4041</v>
      </c>
      <c r="F62" s="1583" t="s">
        <v>4018</v>
      </c>
      <c r="G62" s="1843">
        <v>7100</v>
      </c>
      <c r="H62" s="1843">
        <v>7100</v>
      </c>
      <c r="I62" s="4278">
        <v>11504</v>
      </c>
      <c r="J62" s="1163">
        <v>23693</v>
      </c>
      <c r="K62" s="1163">
        <v>39896</v>
      </c>
      <c r="L62" s="1583" t="s">
        <v>4136</v>
      </c>
      <c r="M62" s="1165" t="s">
        <v>4137</v>
      </c>
      <c r="N62" s="1697"/>
    </row>
    <row r="63" spans="2:14" ht="35.15" customHeight="1">
      <c r="B63" s="3882"/>
      <c r="C63" s="3942"/>
      <c r="D63" s="1583" t="s">
        <v>4138</v>
      </c>
      <c r="E63" s="1583" t="s">
        <v>4041</v>
      </c>
      <c r="F63" s="1583" t="s">
        <v>4018</v>
      </c>
      <c r="G63" s="1843">
        <v>4450</v>
      </c>
      <c r="H63" s="1843">
        <v>4450</v>
      </c>
      <c r="I63" s="4279"/>
      <c r="J63" s="1163">
        <v>33690</v>
      </c>
      <c r="K63" s="1163">
        <v>33690</v>
      </c>
      <c r="L63" s="1583" t="s">
        <v>4139</v>
      </c>
      <c r="M63" s="1165" t="s">
        <v>3576</v>
      </c>
      <c r="N63" s="1697"/>
    </row>
    <row r="64" spans="2:14" ht="35.15" customHeight="1">
      <c r="B64" s="3882"/>
      <c r="C64" s="3942"/>
      <c r="D64" s="1583" t="s">
        <v>4140</v>
      </c>
      <c r="E64" s="1583" t="s">
        <v>4041</v>
      </c>
      <c r="F64" s="1583" t="s">
        <v>4018</v>
      </c>
      <c r="G64" s="1843">
        <v>3000</v>
      </c>
      <c r="H64" s="1843">
        <v>3000</v>
      </c>
      <c r="I64" s="4278">
        <v>5073</v>
      </c>
      <c r="J64" s="1163">
        <v>33547</v>
      </c>
      <c r="K64" s="1163">
        <v>34709</v>
      </c>
      <c r="L64" s="1583" t="s">
        <v>2422</v>
      </c>
      <c r="M64" s="1165" t="s">
        <v>4141</v>
      </c>
      <c r="N64" s="1697"/>
    </row>
    <row r="65" spans="2:15" ht="35.15" customHeight="1">
      <c r="B65" s="3882"/>
      <c r="C65" s="3942"/>
      <c r="D65" s="1583" t="s">
        <v>4142</v>
      </c>
      <c r="E65" s="1583" t="s">
        <v>4041</v>
      </c>
      <c r="F65" s="1583" t="s">
        <v>4018</v>
      </c>
      <c r="G65" s="1843">
        <v>2700</v>
      </c>
      <c r="H65" s="1843">
        <v>2700</v>
      </c>
      <c r="I65" s="4279"/>
      <c r="J65" s="1163">
        <v>34709</v>
      </c>
      <c r="K65" s="1163">
        <v>34954</v>
      </c>
      <c r="L65" s="1583" t="s">
        <v>4143</v>
      </c>
      <c r="M65" s="1165" t="s">
        <v>3586</v>
      </c>
      <c r="N65" s="1697"/>
    </row>
    <row r="66" spans="2:15" ht="35.15" customHeight="1">
      <c r="B66" s="3882"/>
      <c r="C66" s="3942"/>
      <c r="D66" s="1583" t="s">
        <v>4144</v>
      </c>
      <c r="E66" s="1583" t="s">
        <v>4041</v>
      </c>
      <c r="F66" s="1583" t="s">
        <v>4018</v>
      </c>
      <c r="G66" s="1843">
        <v>1500</v>
      </c>
      <c r="H66" s="1843">
        <v>1500</v>
      </c>
      <c r="I66" s="4278">
        <v>5171</v>
      </c>
      <c r="J66" s="1163">
        <v>32238</v>
      </c>
      <c r="K66" s="1163">
        <v>32238</v>
      </c>
      <c r="L66" s="1583" t="s">
        <v>4145</v>
      </c>
      <c r="M66" s="1165" t="s">
        <v>3548</v>
      </c>
      <c r="N66" s="1697"/>
    </row>
    <row r="67" spans="2:15" ht="35.15" customHeight="1">
      <c r="B67" s="3883"/>
      <c r="C67" s="3934"/>
      <c r="D67" s="1583" t="s">
        <v>4146</v>
      </c>
      <c r="E67" s="1583" t="s">
        <v>4041</v>
      </c>
      <c r="F67" s="1583" t="s">
        <v>4018</v>
      </c>
      <c r="G67" s="1843">
        <v>4000</v>
      </c>
      <c r="H67" s="1843">
        <v>4000</v>
      </c>
      <c r="I67" s="4279"/>
      <c r="J67" s="1163">
        <v>32238</v>
      </c>
      <c r="K67" s="1163">
        <v>32238</v>
      </c>
      <c r="L67" s="1583" t="s">
        <v>4145</v>
      </c>
      <c r="M67" s="1165" t="s">
        <v>3546</v>
      </c>
      <c r="N67" s="1697"/>
    </row>
    <row r="68" spans="2:15" s="1599" customFormat="1" ht="35.15" customHeight="1">
      <c r="B68" s="4281" t="s">
        <v>301</v>
      </c>
      <c r="C68" s="4284" t="s">
        <v>331</v>
      </c>
      <c r="D68" s="1588" t="s">
        <v>4147</v>
      </c>
      <c r="E68" s="1588" t="s">
        <v>4148</v>
      </c>
      <c r="F68" s="1588" t="s">
        <v>4018</v>
      </c>
      <c r="G68" s="1842">
        <v>18900</v>
      </c>
      <c r="H68" s="1842">
        <v>18900</v>
      </c>
      <c r="I68" s="4278">
        <v>70032</v>
      </c>
      <c r="J68" s="1594">
        <v>26337</v>
      </c>
      <c r="K68" s="1594">
        <v>29679</v>
      </c>
      <c r="L68" s="1641" t="s">
        <v>4149</v>
      </c>
      <c r="M68" s="1919" t="s">
        <v>3678</v>
      </c>
      <c r="N68" s="1873"/>
      <c r="O68" s="1181"/>
    </row>
    <row r="69" spans="2:15" s="1599" customFormat="1" ht="35.15" customHeight="1">
      <c r="B69" s="4283"/>
      <c r="C69" s="4285"/>
      <c r="D69" s="1588" t="s">
        <v>4150</v>
      </c>
      <c r="E69" s="1588" t="s">
        <v>4148</v>
      </c>
      <c r="F69" s="1588" t="s">
        <v>4018</v>
      </c>
      <c r="G69" s="1842">
        <v>6700</v>
      </c>
      <c r="H69" s="1842">
        <v>6700</v>
      </c>
      <c r="I69" s="4279"/>
      <c r="J69" s="1594">
        <v>27352</v>
      </c>
      <c r="K69" s="1594">
        <v>27352</v>
      </c>
      <c r="L69" s="1588" t="s">
        <v>4151</v>
      </c>
      <c r="M69" s="1919" t="s">
        <v>3640</v>
      </c>
      <c r="N69" s="1873"/>
      <c r="O69" s="1181"/>
    </row>
    <row r="70" spans="2:15" s="1599" customFormat="1" ht="35.15" customHeight="1">
      <c r="B70" s="4283"/>
      <c r="C70" s="4285"/>
      <c r="D70" s="1588" t="s">
        <v>3665</v>
      </c>
      <c r="E70" s="1588" t="s">
        <v>4041</v>
      </c>
      <c r="F70" s="1588" t="s">
        <v>4018</v>
      </c>
      <c r="G70" s="1842">
        <v>4700</v>
      </c>
      <c r="H70" s="1842">
        <v>4700</v>
      </c>
      <c r="I70" s="1842">
        <v>5907</v>
      </c>
      <c r="J70" s="1594">
        <v>17079</v>
      </c>
      <c r="K70" s="1594">
        <v>41647</v>
      </c>
      <c r="L70" s="1588" t="s">
        <v>4152</v>
      </c>
      <c r="M70" s="1919" t="s">
        <v>3664</v>
      </c>
      <c r="N70" s="1873"/>
      <c r="O70" s="1181"/>
    </row>
    <row r="71" spans="2:15" s="1599" customFormat="1" ht="35.15" customHeight="1">
      <c r="B71" s="4283"/>
      <c r="C71" s="4285"/>
      <c r="D71" s="1588" t="s">
        <v>4153</v>
      </c>
      <c r="E71" s="1588" t="s">
        <v>4154</v>
      </c>
      <c r="F71" s="1588" t="s">
        <v>4155</v>
      </c>
      <c r="G71" s="1842">
        <v>3700</v>
      </c>
      <c r="H71" s="1842">
        <v>3700</v>
      </c>
      <c r="I71" s="1842">
        <v>6630</v>
      </c>
      <c r="J71" s="1594">
        <v>41831</v>
      </c>
      <c r="K71" s="1594">
        <v>41831</v>
      </c>
      <c r="L71" s="1588" t="s">
        <v>3810</v>
      </c>
      <c r="M71" s="1919" t="s">
        <v>4156</v>
      </c>
      <c r="N71" s="1873"/>
      <c r="O71" s="1181"/>
    </row>
    <row r="72" spans="2:15" s="1599" customFormat="1" ht="35.15" customHeight="1">
      <c r="B72" s="4283"/>
      <c r="C72" s="4285"/>
      <c r="D72" s="1588" t="s">
        <v>4157</v>
      </c>
      <c r="E72" s="1588" t="s">
        <v>4154</v>
      </c>
      <c r="F72" s="1588" t="s">
        <v>4018</v>
      </c>
      <c r="G72" s="1842">
        <v>3200</v>
      </c>
      <c r="H72" s="1842">
        <v>3200</v>
      </c>
      <c r="I72" s="1842">
        <v>5094</v>
      </c>
      <c r="J72" s="1594">
        <v>37201</v>
      </c>
      <c r="K72" s="1594">
        <v>37201</v>
      </c>
      <c r="L72" s="1588" t="s">
        <v>3806</v>
      </c>
      <c r="M72" s="1919" t="s">
        <v>3804</v>
      </c>
      <c r="N72" s="1873"/>
      <c r="O72" s="1181"/>
    </row>
    <row r="73" spans="2:15" s="1599" customFormat="1" ht="35.15" customHeight="1">
      <c r="B73" s="4283"/>
      <c r="C73" s="4285"/>
      <c r="D73" s="1588" t="s">
        <v>3736</v>
      </c>
      <c r="E73" s="1588" t="s">
        <v>4158</v>
      </c>
      <c r="F73" s="1588" t="s">
        <v>4011</v>
      </c>
      <c r="G73" s="1842">
        <v>4520</v>
      </c>
      <c r="H73" s="1842">
        <v>4520</v>
      </c>
      <c r="I73" s="1842">
        <v>3410</v>
      </c>
      <c r="J73" s="1594">
        <v>29314</v>
      </c>
      <c r="K73" s="1594">
        <v>37425</v>
      </c>
      <c r="L73" s="1588" t="s">
        <v>4159</v>
      </c>
      <c r="M73" s="1919" t="s">
        <v>3735</v>
      </c>
      <c r="N73" s="1873"/>
      <c r="O73" s="1181"/>
    </row>
    <row r="74" spans="2:15" s="1599" customFormat="1" ht="35.15" customHeight="1">
      <c r="B74" s="4283"/>
      <c r="C74" s="4285"/>
      <c r="D74" s="1588" t="s">
        <v>3813</v>
      </c>
      <c r="E74" s="1588" t="s">
        <v>4158</v>
      </c>
      <c r="F74" s="1588" t="s">
        <v>4011</v>
      </c>
      <c r="G74" s="1842">
        <v>3700</v>
      </c>
      <c r="H74" s="1842">
        <v>3700</v>
      </c>
      <c r="I74" s="1842">
        <v>3453</v>
      </c>
      <c r="J74" s="1594">
        <v>30386</v>
      </c>
      <c r="K74" s="1594">
        <v>42453</v>
      </c>
      <c r="L74" s="1588" t="s">
        <v>4160</v>
      </c>
      <c r="M74" s="1919" t="s">
        <v>4161</v>
      </c>
      <c r="N74" s="1873"/>
      <c r="O74" s="1181"/>
    </row>
    <row r="75" spans="2:15" s="1599" customFormat="1" ht="35.15" customHeight="1">
      <c r="B75" s="4283"/>
      <c r="C75" s="4285"/>
      <c r="D75" s="1588" t="s">
        <v>4162</v>
      </c>
      <c r="E75" s="1588" t="s">
        <v>4163</v>
      </c>
      <c r="F75" s="1588" t="s">
        <v>4164</v>
      </c>
      <c r="G75" s="1842">
        <v>3850</v>
      </c>
      <c r="H75" s="1842">
        <v>0</v>
      </c>
      <c r="I75" s="1933">
        <v>2452</v>
      </c>
      <c r="J75" s="1934">
        <v>44278</v>
      </c>
      <c r="K75" s="1594">
        <v>44278</v>
      </c>
      <c r="L75" s="1588" t="s">
        <v>4165</v>
      </c>
      <c r="M75" s="1919" t="s">
        <v>4166</v>
      </c>
      <c r="N75" s="1873"/>
      <c r="O75" s="1181"/>
    </row>
    <row r="76" spans="2:15" s="1599" customFormat="1" ht="35.15" customHeight="1">
      <c r="B76" s="4283"/>
      <c r="C76" s="4285"/>
      <c r="D76" s="1641" t="s">
        <v>3819</v>
      </c>
      <c r="E76" s="1641" t="s">
        <v>4167</v>
      </c>
      <c r="F76" s="1641" t="s">
        <v>4011</v>
      </c>
      <c r="G76" s="1841">
        <v>2920</v>
      </c>
      <c r="H76" s="1841">
        <v>990</v>
      </c>
      <c r="I76" s="1935">
        <v>3024</v>
      </c>
      <c r="J76" s="1936">
        <v>15810</v>
      </c>
      <c r="K76" s="1936">
        <v>15810</v>
      </c>
      <c r="L76" s="1641" t="s">
        <v>4168</v>
      </c>
      <c r="M76" s="1937" t="s">
        <v>4169</v>
      </c>
      <c r="N76" s="1873"/>
      <c r="O76" s="1181"/>
    </row>
    <row r="77" spans="2:15" s="1599" customFormat="1" ht="35.15" customHeight="1">
      <c r="B77" s="4281" t="s">
        <v>332</v>
      </c>
      <c r="C77" s="4284" t="s">
        <v>4170</v>
      </c>
      <c r="D77" s="1588" t="s">
        <v>4171</v>
      </c>
      <c r="E77" s="1588" t="s">
        <v>4172</v>
      </c>
      <c r="F77" s="1588" t="s">
        <v>4035</v>
      </c>
      <c r="G77" s="1842">
        <v>3900</v>
      </c>
      <c r="H77" s="1842">
        <v>3900</v>
      </c>
      <c r="I77" s="4278">
        <v>7290</v>
      </c>
      <c r="J77" s="1934">
        <v>26610</v>
      </c>
      <c r="K77" s="1594">
        <v>41124</v>
      </c>
      <c r="L77" s="1588" t="s">
        <v>4173</v>
      </c>
      <c r="M77" s="1919" t="s">
        <v>4174</v>
      </c>
      <c r="N77" s="1873"/>
      <c r="O77" s="1181"/>
    </row>
    <row r="78" spans="2:15" s="1599" customFormat="1" ht="35.15" customHeight="1">
      <c r="B78" s="4283"/>
      <c r="C78" s="4285"/>
      <c r="D78" s="1588" t="s">
        <v>4175</v>
      </c>
      <c r="E78" s="1588" t="s">
        <v>4172</v>
      </c>
      <c r="F78" s="1588" t="s">
        <v>4035</v>
      </c>
      <c r="G78" s="1842">
        <v>4500</v>
      </c>
      <c r="H78" s="1842">
        <v>4500</v>
      </c>
      <c r="I78" s="4279"/>
      <c r="J78" s="1594">
        <v>26610</v>
      </c>
      <c r="K78" s="1594">
        <v>41124</v>
      </c>
      <c r="L78" s="1588" t="s">
        <v>4173</v>
      </c>
      <c r="M78" s="1919" t="s">
        <v>3956</v>
      </c>
      <c r="N78" s="1873"/>
      <c r="O78" s="1181"/>
    </row>
    <row r="79" spans="2:15" s="1599" customFormat="1" ht="35.15" customHeight="1" thickBot="1">
      <c r="B79" s="4286"/>
      <c r="C79" s="4287"/>
      <c r="D79" s="1608" t="s">
        <v>3954</v>
      </c>
      <c r="E79" s="1608" t="s">
        <v>4041</v>
      </c>
      <c r="F79" s="1608" t="s">
        <v>4018</v>
      </c>
      <c r="G79" s="1938">
        <v>4700</v>
      </c>
      <c r="H79" s="1938">
        <v>4700</v>
      </c>
      <c r="I79" s="1938">
        <v>5629</v>
      </c>
      <c r="J79" s="1939">
        <v>32504</v>
      </c>
      <c r="K79" s="1939">
        <v>32504</v>
      </c>
      <c r="L79" s="1940" t="s">
        <v>4176</v>
      </c>
      <c r="M79" s="1941" t="s">
        <v>3953</v>
      </c>
      <c r="N79" s="1873"/>
      <c r="O79" s="1181"/>
    </row>
    <row r="80" spans="2:15" ht="42" customHeight="1" thickTop="1">
      <c r="B80" s="1181" t="s">
        <v>4177</v>
      </c>
      <c r="G80" s="1862"/>
      <c r="H80" s="1862"/>
      <c r="I80" s="1862"/>
      <c r="J80" s="1862"/>
    </row>
    <row r="81" spans="2:14" ht="31" customHeight="1">
      <c r="B81" s="1181" t="s">
        <v>4178</v>
      </c>
      <c r="G81" s="1862"/>
      <c r="H81" s="1862"/>
      <c r="I81" s="1862"/>
      <c r="J81" s="1862"/>
    </row>
    <row r="82" spans="2:14" ht="42" customHeight="1">
      <c r="G82" s="1862"/>
      <c r="H82" s="1862"/>
      <c r="I82" s="1862"/>
      <c r="J82" s="1862"/>
    </row>
    <row r="83" spans="2:14" ht="42" customHeight="1">
      <c r="B83" s="1910" t="s">
        <v>4179</v>
      </c>
      <c r="L83" s="1181"/>
      <c r="M83" s="1179"/>
    </row>
    <row r="84" spans="2:14" ht="30" customHeight="1" thickBot="1">
      <c r="B84" s="1240"/>
      <c r="C84" s="1240"/>
      <c r="D84" s="1240"/>
      <c r="E84" s="1240"/>
      <c r="F84" s="1240"/>
      <c r="G84" s="1240"/>
      <c r="H84" s="1240"/>
      <c r="I84" s="1240"/>
      <c r="J84" s="1240"/>
      <c r="K84" s="1240"/>
      <c r="L84" s="1240"/>
      <c r="M84" s="4289" t="s">
        <v>1263</v>
      </c>
      <c r="N84" s="4289"/>
    </row>
    <row r="85" spans="2:14" ht="30" customHeight="1">
      <c r="B85" s="4270" t="s">
        <v>51</v>
      </c>
      <c r="C85" s="4266" t="s">
        <v>224</v>
      </c>
      <c r="D85" s="4113" t="s">
        <v>1466</v>
      </c>
      <c r="E85" s="4114"/>
      <c r="F85" s="4266" t="s">
        <v>1733</v>
      </c>
      <c r="G85" s="4266" t="s">
        <v>4003</v>
      </c>
      <c r="H85" s="4266" t="s">
        <v>1746</v>
      </c>
      <c r="I85" s="1911" t="s">
        <v>4005</v>
      </c>
      <c r="J85" s="4290" t="s">
        <v>1717</v>
      </c>
      <c r="K85" s="4291"/>
      <c r="L85" s="4009" t="s">
        <v>701</v>
      </c>
      <c r="M85" s="4266" t="s">
        <v>1198</v>
      </c>
      <c r="N85" s="4268" t="s">
        <v>1199</v>
      </c>
    </row>
    <row r="86" spans="2:14" ht="30" customHeight="1" thickBot="1">
      <c r="B86" s="4271"/>
      <c r="C86" s="4267"/>
      <c r="D86" s="1942" t="s">
        <v>4180</v>
      </c>
      <c r="E86" s="1942" t="s">
        <v>4181</v>
      </c>
      <c r="F86" s="4267"/>
      <c r="G86" s="4267"/>
      <c r="H86" s="4267"/>
      <c r="I86" s="1541" t="s">
        <v>4008</v>
      </c>
      <c r="J86" s="1943" t="s">
        <v>4182</v>
      </c>
      <c r="K86" s="1944" t="s">
        <v>4183</v>
      </c>
      <c r="L86" s="4265"/>
      <c r="M86" s="4267"/>
      <c r="N86" s="4269"/>
    </row>
    <row r="87" spans="2:14" ht="30" customHeight="1">
      <c r="B87" s="4292" t="s">
        <v>78</v>
      </c>
      <c r="C87" s="4009" t="s">
        <v>26</v>
      </c>
      <c r="D87" s="1945" t="s">
        <v>4184</v>
      </c>
      <c r="E87" s="1161" t="s">
        <v>4185</v>
      </c>
      <c r="F87" s="1945" t="s">
        <v>4186</v>
      </c>
      <c r="G87" s="1945" t="s">
        <v>4110</v>
      </c>
      <c r="H87" s="1945" t="s">
        <v>4187</v>
      </c>
      <c r="I87" s="1946">
        <f>I41</f>
        <v>9479</v>
      </c>
      <c r="J87" s="1946">
        <v>4</v>
      </c>
      <c r="K87" s="1946">
        <v>90</v>
      </c>
      <c r="L87" s="1160">
        <v>40962</v>
      </c>
      <c r="M87" s="1163">
        <f>L87</f>
        <v>40962</v>
      </c>
      <c r="N87" s="1165" t="s">
        <v>2721</v>
      </c>
    </row>
    <row r="88" spans="2:14" ht="30" customHeight="1">
      <c r="B88" s="3883"/>
      <c r="C88" s="3934"/>
      <c r="D88" s="1652" t="s">
        <v>2791</v>
      </c>
      <c r="E88" s="1169" t="s">
        <v>4188</v>
      </c>
      <c r="F88" s="1583" t="s">
        <v>4189</v>
      </c>
      <c r="G88" s="1583" t="s">
        <v>4110</v>
      </c>
      <c r="H88" s="1583" t="s">
        <v>4187</v>
      </c>
      <c r="I88" s="1843">
        <f>I34</f>
        <v>22369</v>
      </c>
      <c r="J88" s="1843">
        <v>6</v>
      </c>
      <c r="K88" s="1843">
        <v>100</v>
      </c>
      <c r="L88" s="1381">
        <v>41087</v>
      </c>
      <c r="M88" s="1163">
        <f>L88</f>
        <v>41087</v>
      </c>
      <c r="N88" s="1165" t="s">
        <v>4076</v>
      </c>
    </row>
    <row r="89" spans="2:14" ht="30" customHeight="1">
      <c r="B89" s="1167" t="s">
        <v>4190</v>
      </c>
      <c r="C89" s="1583" t="s">
        <v>4191</v>
      </c>
      <c r="D89" s="1583" t="s">
        <v>3601</v>
      </c>
      <c r="E89" s="1583" t="s">
        <v>4192</v>
      </c>
      <c r="F89" s="1583" t="s">
        <v>4193</v>
      </c>
      <c r="G89" s="1583" t="s">
        <v>4110</v>
      </c>
      <c r="H89" s="1583" t="s">
        <v>4187</v>
      </c>
      <c r="I89" s="1923">
        <f>I56</f>
        <v>7627</v>
      </c>
      <c r="J89" s="1843">
        <v>4</v>
      </c>
      <c r="K89" s="1843">
        <v>90</v>
      </c>
      <c r="L89" s="1381">
        <v>44585</v>
      </c>
      <c r="M89" s="1163">
        <v>44585</v>
      </c>
      <c r="N89" s="1165" t="s">
        <v>4194</v>
      </c>
    </row>
    <row r="90" spans="2:14" ht="30" customHeight="1">
      <c r="B90" s="1167" t="s">
        <v>4195</v>
      </c>
      <c r="C90" s="1583" t="s">
        <v>821</v>
      </c>
      <c r="D90" s="1583" t="s">
        <v>4196</v>
      </c>
      <c r="E90" s="1583" t="s">
        <v>4197</v>
      </c>
      <c r="F90" s="1583" t="s">
        <v>3374</v>
      </c>
      <c r="G90" s="1583" t="s">
        <v>4110</v>
      </c>
      <c r="H90" s="1583" t="s">
        <v>4187</v>
      </c>
      <c r="I90" s="1843">
        <f>I58</f>
        <v>9581</v>
      </c>
      <c r="J90" s="1843">
        <v>6</v>
      </c>
      <c r="K90" s="1843">
        <v>100</v>
      </c>
      <c r="L90" s="1381">
        <v>40592</v>
      </c>
      <c r="M90" s="1163">
        <v>42431</v>
      </c>
      <c r="N90" s="1165" t="s">
        <v>1220</v>
      </c>
    </row>
    <row r="91" spans="2:14" ht="30" customHeight="1">
      <c r="B91" s="1947" t="s">
        <v>84</v>
      </c>
      <c r="C91" s="1652" t="s">
        <v>4198</v>
      </c>
      <c r="D91" s="1652" t="s">
        <v>3601</v>
      </c>
      <c r="E91" s="1652" t="s">
        <v>4199</v>
      </c>
      <c r="F91" s="1652" t="s">
        <v>4200</v>
      </c>
      <c r="G91" s="1652" t="s">
        <v>4110</v>
      </c>
      <c r="H91" s="1652" t="s">
        <v>4187</v>
      </c>
      <c r="I91" s="1924">
        <f>I64</f>
        <v>5073</v>
      </c>
      <c r="J91" s="1923">
        <v>4</v>
      </c>
      <c r="K91" s="1923">
        <v>130</v>
      </c>
      <c r="L91" s="1948">
        <v>41912</v>
      </c>
      <c r="M91" s="1949">
        <v>41912</v>
      </c>
      <c r="N91" s="1925" t="s">
        <v>4201</v>
      </c>
    </row>
    <row r="92" spans="2:14" s="1599" customFormat="1" ht="30" customHeight="1">
      <c r="B92" s="4281" t="s">
        <v>301</v>
      </c>
      <c r="C92" s="4284" t="s">
        <v>302</v>
      </c>
      <c r="D92" s="1641" t="s">
        <v>3925</v>
      </c>
      <c r="E92" s="1596" t="s">
        <v>4202</v>
      </c>
      <c r="F92" s="1588" t="s">
        <v>4153</v>
      </c>
      <c r="G92" s="1588" t="s">
        <v>4154</v>
      </c>
      <c r="H92" s="1588" t="s">
        <v>4155</v>
      </c>
      <c r="I92" s="1842">
        <f>I71</f>
        <v>6630</v>
      </c>
      <c r="J92" s="1842">
        <v>4</v>
      </c>
      <c r="K92" s="1842">
        <v>100</v>
      </c>
      <c r="L92" s="1918">
        <v>40721</v>
      </c>
      <c r="M92" s="1594">
        <f>L92</f>
        <v>40721</v>
      </c>
      <c r="N92" s="1919" t="s">
        <v>4203</v>
      </c>
    </row>
    <row r="93" spans="2:14" s="1599" customFormat="1" ht="30" customHeight="1">
      <c r="B93" s="4282"/>
      <c r="C93" s="4288"/>
      <c r="D93" s="1641" t="s">
        <v>4204</v>
      </c>
      <c r="E93" s="1596" t="s">
        <v>4205</v>
      </c>
      <c r="F93" s="1588" t="s">
        <v>4206</v>
      </c>
      <c r="G93" s="1588" t="s">
        <v>4154</v>
      </c>
      <c r="H93" s="1588" t="s">
        <v>4155</v>
      </c>
      <c r="I93" s="1842">
        <f>I70</f>
        <v>5907</v>
      </c>
      <c r="J93" s="1842">
        <v>4</v>
      </c>
      <c r="K93" s="1842">
        <v>90</v>
      </c>
      <c r="L93" s="1918">
        <v>41647</v>
      </c>
      <c r="M93" s="1594">
        <v>42293</v>
      </c>
      <c r="N93" s="1919" t="s">
        <v>4207</v>
      </c>
    </row>
    <row r="94" spans="2:14" s="1599" customFormat="1" ht="30" customHeight="1" thickBot="1">
      <c r="B94" s="1950" t="s">
        <v>332</v>
      </c>
      <c r="C94" s="1587" t="s">
        <v>1007</v>
      </c>
      <c r="D94" s="1587" t="s">
        <v>3998</v>
      </c>
      <c r="E94" s="1587" t="s">
        <v>4208</v>
      </c>
      <c r="F94" s="1587" t="s">
        <v>4209</v>
      </c>
      <c r="G94" s="1587" t="s">
        <v>4154</v>
      </c>
      <c r="H94" s="1587" t="s">
        <v>4155</v>
      </c>
      <c r="I94" s="1951">
        <f>I77</f>
        <v>7290</v>
      </c>
      <c r="J94" s="1952">
        <v>4</v>
      </c>
      <c r="K94" s="1952">
        <v>90</v>
      </c>
      <c r="L94" s="1953">
        <v>41124</v>
      </c>
      <c r="M94" s="1953">
        <v>41124</v>
      </c>
      <c r="N94" s="1919" t="s">
        <v>4210</v>
      </c>
    </row>
    <row r="95" spans="2:14" ht="30" customHeight="1" thickTop="1" thickBot="1">
      <c r="B95" s="1174" t="s">
        <v>1581</v>
      </c>
      <c r="C95" s="1174">
        <f>COUNTA(C87:C94)</f>
        <v>6</v>
      </c>
      <c r="D95" s="1174"/>
      <c r="E95" s="1174">
        <f>COUNTA(E87:E94)</f>
        <v>8</v>
      </c>
      <c r="F95" s="3953"/>
      <c r="G95" s="3954"/>
      <c r="H95" s="3955"/>
      <c r="I95" s="1954"/>
      <c r="J95" s="1954"/>
      <c r="K95" s="1954">
        <f>SUM(K87:K94)</f>
        <v>790</v>
      </c>
      <c r="L95" s="3953"/>
      <c r="M95" s="3954"/>
      <c r="N95" s="3955"/>
    </row>
    <row r="96" spans="2:14" ht="30" customHeight="1" thickTop="1">
      <c r="B96" s="1181" t="s">
        <v>4178</v>
      </c>
    </row>
  </sheetData>
  <mergeCells count="77">
    <mergeCell ref="F95:H95"/>
    <mergeCell ref="L95:N95"/>
    <mergeCell ref="M84:N84"/>
    <mergeCell ref="B85:B86"/>
    <mergeCell ref="C85:C86"/>
    <mergeCell ref="D85:E85"/>
    <mergeCell ref="F85:F86"/>
    <mergeCell ref="G85:G86"/>
    <mergeCell ref="H85:H86"/>
    <mergeCell ref="J85:K85"/>
    <mergeCell ref="L85:L86"/>
    <mergeCell ref="M85:M86"/>
    <mergeCell ref="N85:N86"/>
    <mergeCell ref="B87:B88"/>
    <mergeCell ref="C87:C88"/>
    <mergeCell ref="B92:B93"/>
    <mergeCell ref="B68:B76"/>
    <mergeCell ref="C68:C76"/>
    <mergeCell ref="I68:I69"/>
    <mergeCell ref="B77:B79"/>
    <mergeCell ref="C77:C79"/>
    <mergeCell ref="I77:I78"/>
    <mergeCell ref="C92:C93"/>
    <mergeCell ref="B58:B61"/>
    <mergeCell ref="C58:C61"/>
    <mergeCell ref="I58:I59"/>
    <mergeCell ref="I60:I61"/>
    <mergeCell ref="B62:B67"/>
    <mergeCell ref="C62:C67"/>
    <mergeCell ref="I62:I63"/>
    <mergeCell ref="I64:I65"/>
    <mergeCell ref="I66:I67"/>
    <mergeCell ref="B50:B53"/>
    <mergeCell ref="C50:C53"/>
    <mergeCell ref="I50:I51"/>
    <mergeCell ref="B54:B57"/>
    <mergeCell ref="C54:C55"/>
    <mergeCell ref="I54:I55"/>
    <mergeCell ref="C56:C57"/>
    <mergeCell ref="I56:I57"/>
    <mergeCell ref="B43:B49"/>
    <mergeCell ref="C43:C46"/>
    <mergeCell ref="I43:I44"/>
    <mergeCell ref="I45:I46"/>
    <mergeCell ref="C47:C49"/>
    <mergeCell ref="I47:I48"/>
    <mergeCell ref="C28:C29"/>
    <mergeCell ref="B30:B42"/>
    <mergeCell ref="C30:C42"/>
    <mergeCell ref="I32:I33"/>
    <mergeCell ref="I34:I35"/>
    <mergeCell ref="I36:I37"/>
    <mergeCell ref="D38:D39"/>
    <mergeCell ref="E38:E39"/>
    <mergeCell ref="I38:I40"/>
    <mergeCell ref="B20:B29"/>
    <mergeCell ref="C20:C27"/>
    <mergeCell ref="I20:I21"/>
    <mergeCell ref="I24:I25"/>
    <mergeCell ref="I26:I27"/>
    <mergeCell ref="B13:B18"/>
    <mergeCell ref="C13:C14"/>
    <mergeCell ref="I13:I14"/>
    <mergeCell ref="C15:C17"/>
    <mergeCell ref="I15:I16"/>
    <mergeCell ref="J3:J4"/>
    <mergeCell ref="K3:K4"/>
    <mergeCell ref="L3:L4"/>
    <mergeCell ref="M3:M4"/>
    <mergeCell ref="B8:B9"/>
    <mergeCell ref="C8:C9"/>
    <mergeCell ref="B3:B4"/>
    <mergeCell ref="C3:C4"/>
    <mergeCell ref="D3:D4"/>
    <mergeCell ref="E3:E4"/>
    <mergeCell ref="F3:F4"/>
    <mergeCell ref="G3:H3"/>
  </mergeCells>
  <phoneticPr fontId="1"/>
  <printOptions horizontalCentered="1"/>
  <pageMargins left="0.59055118110236227" right="0.59055118110236227" top="0.78740157480314965" bottom="0.78740157480314965" header="0.51181102362204722" footer="0.51181102362204722"/>
  <pageSetup paperSize="9" scale="28" fitToHeight="0" orientation="portrait" r:id="rId1"/>
  <headerFooter alignWithMargins="0"/>
  <rowBreaks count="1" manualBreakCount="1">
    <brk id="57" max="13" man="1"/>
  </row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C020F-08F1-4F89-B170-35DDF42BEBF7}">
  <sheetPr>
    <pageSetUpPr fitToPage="1"/>
  </sheetPr>
  <dimension ref="A1:H41"/>
  <sheetViews>
    <sheetView view="pageBreakPreview" zoomScale="40" zoomScaleNormal="50" zoomScaleSheetLayoutView="40" zoomScalePageLayoutView="25" workbookViewId="0">
      <selection activeCell="Q26" sqref="Q26"/>
    </sheetView>
  </sheetViews>
  <sheetFormatPr defaultColWidth="9" defaultRowHeight="21"/>
  <cols>
    <col min="1" max="1" width="30.6328125" style="1957" customWidth="1"/>
    <col min="2" max="2" width="75.453125" style="1956" customWidth="1"/>
    <col min="3" max="4" width="47.453125" style="1956" customWidth="1"/>
    <col min="5" max="8" width="47.453125" style="1957" customWidth="1"/>
    <col min="9" max="9" width="1.453125" style="1957" customWidth="1"/>
    <col min="10" max="16384" width="9" style="1957"/>
  </cols>
  <sheetData>
    <row r="1" spans="1:8" ht="36.75" customHeight="1">
      <c r="A1" s="1955" t="s">
        <v>4211</v>
      </c>
    </row>
    <row r="2" spans="1:8" s="1958" customFormat="1" ht="20.25" customHeight="1">
      <c r="B2" s="1956"/>
      <c r="C2" s="1956"/>
      <c r="D2" s="1956"/>
      <c r="H2" s="1959" t="s">
        <v>4212</v>
      </c>
    </row>
    <row r="3" spans="1:8" s="1958" customFormat="1" ht="37.5" customHeight="1">
      <c r="A3" s="1960" t="s">
        <v>4213</v>
      </c>
      <c r="B3" s="4293" t="s">
        <v>4214</v>
      </c>
      <c r="C3" s="4294"/>
      <c r="D3" s="4295"/>
      <c r="E3" s="1961" t="s">
        <v>4215</v>
      </c>
      <c r="F3" s="4293" t="s">
        <v>4216</v>
      </c>
      <c r="G3" s="4294"/>
      <c r="H3" s="4295"/>
    </row>
    <row r="4" spans="1:8" s="1958" customFormat="1" ht="37.5" customHeight="1">
      <c r="A4" s="1960" t="s">
        <v>4217</v>
      </c>
      <c r="B4" s="4293" t="s">
        <v>4218</v>
      </c>
      <c r="C4" s="4294"/>
      <c r="D4" s="4295"/>
      <c r="E4" s="1961" t="s">
        <v>4219</v>
      </c>
      <c r="F4" s="4293" t="s">
        <v>4220</v>
      </c>
      <c r="G4" s="4294"/>
      <c r="H4" s="4296"/>
    </row>
    <row r="5" spans="1:8" s="1958" customFormat="1" ht="37.5" customHeight="1">
      <c r="A5" s="1960" t="s">
        <v>4221</v>
      </c>
      <c r="B5" s="4293" t="s">
        <v>4222</v>
      </c>
      <c r="C5" s="4295"/>
      <c r="D5" s="1961" t="s">
        <v>4223</v>
      </c>
      <c r="E5" s="1961" t="s">
        <v>4224</v>
      </c>
      <c r="F5" s="1961" t="s">
        <v>4225</v>
      </c>
      <c r="G5" s="4293" t="s">
        <v>4226</v>
      </c>
      <c r="H5" s="4296"/>
    </row>
    <row r="6" spans="1:8" s="1958" customFormat="1" ht="37.5" customHeight="1">
      <c r="A6" s="1960" t="s">
        <v>4227</v>
      </c>
      <c r="B6" s="4297">
        <v>37631</v>
      </c>
      <c r="C6" s="4298"/>
      <c r="D6" s="4299"/>
      <c r="E6" s="1962">
        <v>26326</v>
      </c>
      <c r="F6" s="1962">
        <v>26337</v>
      </c>
      <c r="G6" s="4300">
        <v>26337</v>
      </c>
      <c r="H6" s="4296"/>
    </row>
    <row r="7" spans="1:8" s="1958" customFormat="1" ht="37.5" customHeight="1">
      <c r="A7" s="1960" t="s">
        <v>4228</v>
      </c>
      <c r="B7" s="4297">
        <v>37631</v>
      </c>
      <c r="C7" s="4298"/>
      <c r="D7" s="4299"/>
      <c r="E7" s="1962">
        <v>34352</v>
      </c>
      <c r="F7" s="1962">
        <v>26337</v>
      </c>
      <c r="G7" s="4300">
        <v>38279</v>
      </c>
      <c r="H7" s="4296"/>
    </row>
    <row r="8" spans="1:8" s="1958" customFormat="1" ht="37.5" customHeight="1">
      <c r="A8" s="1960" t="s">
        <v>4229</v>
      </c>
      <c r="B8" s="4297" t="s">
        <v>4230</v>
      </c>
      <c r="C8" s="4298"/>
      <c r="D8" s="4299"/>
      <c r="E8" s="1961" t="s">
        <v>4231</v>
      </c>
      <c r="F8" s="1961" t="s">
        <v>4232</v>
      </c>
      <c r="G8" s="4293" t="s">
        <v>4233</v>
      </c>
      <c r="H8" s="4296"/>
    </row>
    <row r="9" spans="1:8" s="1958" customFormat="1" ht="37.5" customHeight="1">
      <c r="A9" s="1960" t="s">
        <v>4234</v>
      </c>
      <c r="B9" s="4293" t="s">
        <v>4235</v>
      </c>
      <c r="C9" s="4295"/>
      <c r="D9" s="1961" t="s">
        <v>4236</v>
      </c>
      <c r="E9" s="1961" t="s">
        <v>4237</v>
      </c>
      <c r="F9" s="1961" t="s">
        <v>4238</v>
      </c>
      <c r="G9" s="4293" t="s">
        <v>4239</v>
      </c>
      <c r="H9" s="4296"/>
    </row>
    <row r="10" spans="1:8" s="1958" customFormat="1" ht="37.5" customHeight="1">
      <c r="A10" s="1960" t="s">
        <v>4240</v>
      </c>
      <c r="B10" s="4293" t="s">
        <v>4241</v>
      </c>
      <c r="C10" s="4295"/>
      <c r="D10" s="1961" t="s">
        <v>4242</v>
      </c>
      <c r="E10" s="1961" t="s">
        <v>4243</v>
      </c>
      <c r="F10" s="1961" t="s">
        <v>4244</v>
      </c>
      <c r="G10" s="4293" t="s">
        <v>4245</v>
      </c>
      <c r="H10" s="4296"/>
    </row>
    <row r="11" spans="1:8" s="1958" customFormat="1" ht="37.5" customHeight="1">
      <c r="A11" s="1960" t="s">
        <v>4246</v>
      </c>
      <c r="B11" s="4293" t="s">
        <v>4247</v>
      </c>
      <c r="C11" s="4294"/>
      <c r="D11" s="4295"/>
      <c r="E11" s="1961" t="s">
        <v>4248</v>
      </c>
      <c r="F11" s="1961" t="s">
        <v>4248</v>
      </c>
      <c r="G11" s="4293" t="s">
        <v>4248</v>
      </c>
      <c r="H11" s="4296"/>
    </row>
    <row r="12" spans="1:8" s="1958" customFormat="1" ht="37.5" customHeight="1">
      <c r="A12" s="4301" t="s">
        <v>4249</v>
      </c>
      <c r="B12" s="4303" t="s">
        <v>4250</v>
      </c>
      <c r="C12" s="4304"/>
      <c r="D12" s="4307" t="s">
        <v>4251</v>
      </c>
      <c r="E12" s="4309" t="s">
        <v>4252</v>
      </c>
      <c r="F12" s="4307" t="s">
        <v>4253</v>
      </c>
      <c r="G12" s="4293" t="s">
        <v>4254</v>
      </c>
      <c r="H12" s="4296"/>
    </row>
    <row r="13" spans="1:8" s="1958" customFormat="1" ht="40.5" customHeight="1">
      <c r="A13" s="4302"/>
      <c r="B13" s="4305"/>
      <c r="C13" s="4306"/>
      <c r="D13" s="4308"/>
      <c r="E13" s="4310"/>
      <c r="F13" s="4308"/>
      <c r="G13" s="1963" t="s">
        <v>4255</v>
      </c>
      <c r="H13" s="1964" t="s">
        <v>4256</v>
      </c>
    </row>
    <row r="14" spans="1:8" s="1958" customFormat="1" ht="63">
      <c r="A14" s="4311" t="s">
        <v>4257</v>
      </c>
      <c r="B14" s="1965" t="s">
        <v>4258</v>
      </c>
      <c r="C14" s="1966" t="s">
        <v>4259</v>
      </c>
      <c r="D14" s="1967" t="s">
        <v>4260</v>
      </c>
      <c r="E14" s="4313">
        <v>26389</v>
      </c>
      <c r="F14" s="4313">
        <v>26389</v>
      </c>
      <c r="G14" s="4313">
        <v>29514</v>
      </c>
      <c r="H14" s="4313">
        <v>38299</v>
      </c>
    </row>
    <row r="15" spans="1:8" s="1958" customFormat="1" ht="111" customHeight="1">
      <c r="A15" s="4312"/>
      <c r="B15" s="4315" t="s">
        <v>4261</v>
      </c>
      <c r="C15" s="4316"/>
      <c r="D15" s="1968" t="s">
        <v>4262</v>
      </c>
      <c r="E15" s="4314"/>
      <c r="F15" s="4314"/>
      <c r="G15" s="4314"/>
      <c r="H15" s="4314"/>
    </row>
    <row r="16" spans="1:8" s="1958" customFormat="1" ht="37.5" customHeight="1">
      <c r="A16" s="1969" t="s">
        <v>4263</v>
      </c>
      <c r="B16" s="4300">
        <v>45015</v>
      </c>
      <c r="C16" s="4317"/>
      <c r="D16" s="4318"/>
      <c r="E16" s="1962">
        <v>26599</v>
      </c>
      <c r="F16" s="1962">
        <v>26999</v>
      </c>
      <c r="G16" s="1970">
        <v>29531</v>
      </c>
      <c r="H16" s="1962">
        <v>38285</v>
      </c>
    </row>
    <row r="17" spans="1:8" s="1958" customFormat="1" ht="37.5" customHeight="1">
      <c r="A17" s="1960" t="s">
        <v>4264</v>
      </c>
      <c r="B17" s="4293" t="s">
        <v>4265</v>
      </c>
      <c r="C17" s="4294"/>
      <c r="D17" s="4295"/>
      <c r="E17" s="1961" t="s">
        <v>4266</v>
      </c>
      <c r="F17" s="1961" t="s">
        <v>4267</v>
      </c>
      <c r="G17" s="1971" t="s">
        <v>4268</v>
      </c>
      <c r="H17" s="1961" t="s">
        <v>4269</v>
      </c>
    </row>
    <row r="18" spans="1:8" s="1958" customFormat="1" ht="74.25" customHeight="1">
      <c r="A18" s="4307" t="s">
        <v>4270</v>
      </c>
      <c r="B18" s="4319" t="s">
        <v>4271</v>
      </c>
      <c r="C18" s="4320"/>
      <c r="D18" s="4321"/>
      <c r="E18" s="4322" t="s">
        <v>4272</v>
      </c>
      <c r="F18" s="4322" t="s">
        <v>4273</v>
      </c>
      <c r="G18" s="4322" t="s">
        <v>4274</v>
      </c>
      <c r="H18" s="4307" t="s">
        <v>4275</v>
      </c>
    </row>
    <row r="19" spans="1:8" s="1958" customFormat="1" ht="70.5" customHeight="1">
      <c r="A19" s="4308"/>
      <c r="B19" s="4319" t="s">
        <v>4276</v>
      </c>
      <c r="C19" s="4320"/>
      <c r="D19" s="4321"/>
      <c r="E19" s="4323"/>
      <c r="F19" s="4323"/>
      <c r="G19" s="4323"/>
      <c r="H19" s="4308"/>
    </row>
    <row r="20" spans="1:8" s="1958" customFormat="1" ht="37.5" customHeight="1">
      <c r="A20" s="4301" t="s">
        <v>4277</v>
      </c>
      <c r="B20" s="4325"/>
      <c r="C20" s="4326"/>
      <c r="D20" s="4327"/>
      <c r="E20" s="1972"/>
      <c r="F20" s="1973"/>
      <c r="G20" s="1972"/>
      <c r="H20" s="1972"/>
    </row>
    <row r="21" spans="1:8" s="1958" customFormat="1" ht="37.5" customHeight="1">
      <c r="A21" s="4324"/>
      <c r="B21" s="4328" t="s">
        <v>4278</v>
      </c>
      <c r="C21" s="4329"/>
      <c r="D21" s="4330"/>
      <c r="E21" s="1974" t="s">
        <v>4279</v>
      </c>
      <c r="F21" s="1975" t="s">
        <v>4280</v>
      </c>
      <c r="G21" s="1976" t="s">
        <v>4281</v>
      </c>
      <c r="H21" s="1975" t="s">
        <v>4282</v>
      </c>
    </row>
    <row r="22" spans="1:8" s="1958" customFormat="1" ht="37.5" customHeight="1">
      <c r="A22" s="4324"/>
      <c r="B22" s="4328" t="s">
        <v>4283</v>
      </c>
      <c r="C22" s="4329"/>
      <c r="D22" s="4330"/>
      <c r="E22" s="1974" t="s">
        <v>4284</v>
      </c>
      <c r="F22" s="1975" t="s">
        <v>4285</v>
      </c>
      <c r="G22" s="1976" t="s">
        <v>4286</v>
      </c>
      <c r="H22" s="1975" t="s">
        <v>4286</v>
      </c>
    </row>
    <row r="23" spans="1:8" s="1958" customFormat="1" ht="37.5" customHeight="1">
      <c r="A23" s="4302"/>
      <c r="B23" s="4331" t="s">
        <v>4287</v>
      </c>
      <c r="C23" s="4332"/>
      <c r="D23" s="4333"/>
      <c r="E23" s="1977" t="s">
        <v>4288</v>
      </c>
      <c r="F23" s="1977" t="s">
        <v>4289</v>
      </c>
      <c r="G23" s="1978" t="s">
        <v>4290</v>
      </c>
      <c r="H23" s="1977" t="s">
        <v>4288</v>
      </c>
    </row>
    <row r="24" spans="1:8" s="1958" customFormat="1" ht="37.5" customHeight="1">
      <c r="A24" s="1960" t="s">
        <v>4291</v>
      </c>
      <c r="B24" s="4293" t="s">
        <v>4292</v>
      </c>
      <c r="C24" s="4295"/>
      <c r="D24" s="1961" t="s">
        <v>4293</v>
      </c>
      <c r="E24" s="1961" t="s">
        <v>4294</v>
      </c>
      <c r="F24" s="1961" t="s">
        <v>4295</v>
      </c>
      <c r="G24" s="1971" t="s">
        <v>4296</v>
      </c>
      <c r="H24" s="1961" t="s">
        <v>4296</v>
      </c>
    </row>
    <row r="25" spans="1:8" s="1958" customFormat="1" ht="37.5" customHeight="1">
      <c r="A25" s="4301" t="s">
        <v>4297</v>
      </c>
      <c r="B25" s="4325" t="s">
        <v>4298</v>
      </c>
      <c r="C25" s="4326"/>
      <c r="D25" s="4327"/>
      <c r="E25" s="1979" t="s">
        <v>4299</v>
      </c>
      <c r="F25" s="1979" t="s">
        <v>4300</v>
      </c>
      <c r="G25" s="1980" t="s">
        <v>4300</v>
      </c>
      <c r="H25" s="1981" t="s">
        <v>4301</v>
      </c>
    </row>
    <row r="26" spans="1:8" s="1958" customFormat="1" ht="37.5" customHeight="1">
      <c r="A26" s="4337"/>
      <c r="B26" s="4328" t="s">
        <v>4302</v>
      </c>
      <c r="C26" s="4329"/>
      <c r="D26" s="4330"/>
      <c r="E26" s="1982" t="s">
        <v>4303</v>
      </c>
      <c r="F26" s="1974" t="s">
        <v>4304</v>
      </c>
      <c r="G26" s="1974" t="s">
        <v>4304</v>
      </c>
      <c r="H26" s="1974" t="s">
        <v>4305</v>
      </c>
    </row>
    <row r="27" spans="1:8" s="1958" customFormat="1" ht="37.5" customHeight="1">
      <c r="A27" s="4337"/>
      <c r="B27" s="4328" t="s">
        <v>4306</v>
      </c>
      <c r="C27" s="4329"/>
      <c r="D27" s="4330"/>
      <c r="E27" s="1982" t="s">
        <v>4307</v>
      </c>
      <c r="F27" s="1974" t="s">
        <v>4299</v>
      </c>
      <c r="G27" s="1983" t="s">
        <v>4308</v>
      </c>
      <c r="H27" s="1974" t="s">
        <v>4299</v>
      </c>
    </row>
    <row r="28" spans="1:8" s="1958" customFormat="1" ht="37.5" customHeight="1">
      <c r="A28" s="4337"/>
      <c r="B28" s="4328" t="s">
        <v>4309</v>
      </c>
      <c r="C28" s="4329"/>
      <c r="D28" s="4330"/>
      <c r="E28" s="1974"/>
      <c r="F28" s="1982" t="s">
        <v>4310</v>
      </c>
      <c r="G28" s="1983" t="s">
        <v>4311</v>
      </c>
      <c r="H28" s="1984" t="s">
        <v>4312</v>
      </c>
    </row>
    <row r="29" spans="1:8" s="1958" customFormat="1" ht="37.5" customHeight="1">
      <c r="A29" s="4337"/>
      <c r="B29" s="4328" t="s">
        <v>4313</v>
      </c>
      <c r="C29" s="4329"/>
      <c r="D29" s="4330"/>
      <c r="E29" s="1974"/>
      <c r="F29" s="1982" t="s">
        <v>4314</v>
      </c>
      <c r="G29" s="1983"/>
      <c r="H29" s="1974" t="s">
        <v>4308</v>
      </c>
    </row>
    <row r="30" spans="1:8" s="1958" customFormat="1" ht="37.5" customHeight="1">
      <c r="A30" s="4337"/>
      <c r="B30" s="4328" t="s">
        <v>4315</v>
      </c>
      <c r="C30" s="4329"/>
      <c r="D30" s="4330"/>
      <c r="E30" s="1974"/>
      <c r="F30" s="1985"/>
      <c r="G30" s="1983"/>
      <c r="H30" s="1974" t="s">
        <v>4316</v>
      </c>
    </row>
    <row r="31" spans="1:8" s="1958" customFormat="1" ht="52.5" customHeight="1">
      <c r="A31" s="4337"/>
      <c r="B31" s="4328" t="s">
        <v>4317</v>
      </c>
      <c r="C31" s="4329"/>
      <c r="D31" s="4330"/>
      <c r="E31" s="1974"/>
      <c r="F31" s="1974"/>
      <c r="G31" s="1983"/>
      <c r="H31" s="1974"/>
    </row>
    <row r="32" spans="1:8" s="1958" customFormat="1" ht="37.5" customHeight="1">
      <c r="A32" s="4337"/>
      <c r="B32" s="4328" t="s">
        <v>4318</v>
      </c>
      <c r="C32" s="4329"/>
      <c r="D32" s="4330"/>
      <c r="E32" s="1974"/>
      <c r="F32" s="1974"/>
      <c r="G32" s="1983"/>
      <c r="H32" s="1974"/>
    </row>
    <row r="33" spans="1:8" s="1958" customFormat="1" ht="37.5" customHeight="1">
      <c r="A33" s="4337"/>
      <c r="B33" s="4328" t="s">
        <v>4319</v>
      </c>
      <c r="C33" s="4329"/>
      <c r="D33" s="4330"/>
      <c r="E33" s="1974"/>
      <c r="F33" s="1974"/>
      <c r="G33" s="1983"/>
      <c r="H33" s="1974"/>
    </row>
    <row r="34" spans="1:8" s="1958" customFormat="1" ht="37.5" customHeight="1">
      <c r="A34" s="4337"/>
      <c r="B34" s="4328" t="s">
        <v>4320</v>
      </c>
      <c r="C34" s="4329"/>
      <c r="D34" s="4330"/>
      <c r="E34" s="1974"/>
      <c r="F34" s="1974"/>
      <c r="G34" s="1983"/>
      <c r="H34" s="1974"/>
    </row>
    <row r="35" spans="1:8" s="1958" customFormat="1" ht="37.5" customHeight="1">
      <c r="A35" s="4337"/>
      <c r="B35" s="4328" t="s">
        <v>4321</v>
      </c>
      <c r="C35" s="4329"/>
      <c r="D35" s="4330"/>
      <c r="E35" s="1974"/>
      <c r="F35" s="1974"/>
      <c r="G35" s="1983"/>
      <c r="H35" s="1974"/>
    </row>
    <row r="36" spans="1:8" ht="37.5" customHeight="1">
      <c r="A36" s="4338"/>
      <c r="B36" s="4331"/>
      <c r="C36" s="4332"/>
      <c r="D36" s="4333"/>
      <c r="E36" s="1974"/>
      <c r="F36" s="1974"/>
      <c r="G36" s="1983"/>
      <c r="H36" s="1974"/>
    </row>
    <row r="37" spans="1:8" ht="27" customHeight="1">
      <c r="A37" s="1986" t="s">
        <v>4323</v>
      </c>
      <c r="B37" s="4334" t="s">
        <v>4324</v>
      </c>
      <c r="C37" s="4335"/>
      <c r="D37" s="4336"/>
      <c r="E37" s="1987" t="s">
        <v>4325</v>
      </c>
      <c r="F37" s="1987" t="s">
        <v>4325</v>
      </c>
      <c r="G37" s="1987" t="s">
        <v>4325</v>
      </c>
      <c r="H37" s="1987" t="s">
        <v>4325</v>
      </c>
    </row>
    <row r="38" spans="1:8" ht="50.5" customHeight="1">
      <c r="A38" s="1956" t="s">
        <v>4326</v>
      </c>
    </row>
    <row r="39" spans="1:8" ht="27" customHeight="1"/>
    <row r="40" spans="1:8" ht="27" customHeight="1"/>
    <row r="41" spans="1:8" ht="27" customHeight="1"/>
  </sheetData>
  <mergeCells count="59">
    <mergeCell ref="B37:D37"/>
    <mergeCell ref="B24:C24"/>
    <mergeCell ref="A25:A36"/>
    <mergeCell ref="B25:D25"/>
    <mergeCell ref="B26:D26"/>
    <mergeCell ref="B27:D27"/>
    <mergeCell ref="B28:D28"/>
    <mergeCell ref="B29:D29"/>
    <mergeCell ref="B30:D30"/>
    <mergeCell ref="B31:D31"/>
    <mergeCell ref="B32:D32"/>
    <mergeCell ref="B33:D33"/>
    <mergeCell ref="B34:D34"/>
    <mergeCell ref="B35:D35"/>
    <mergeCell ref="B36:D36"/>
    <mergeCell ref="G18:G19"/>
    <mergeCell ref="H18:H19"/>
    <mergeCell ref="B19:D19"/>
    <mergeCell ref="A20:A23"/>
    <mergeCell ref="B20:D20"/>
    <mergeCell ref="B21:D21"/>
    <mergeCell ref="B22:D22"/>
    <mergeCell ref="B23:D23"/>
    <mergeCell ref="F18:F19"/>
    <mergeCell ref="B16:D16"/>
    <mergeCell ref="B17:D17"/>
    <mergeCell ref="A18:A19"/>
    <mergeCell ref="B18:D18"/>
    <mergeCell ref="E18:E19"/>
    <mergeCell ref="A14:A15"/>
    <mergeCell ref="E14:E15"/>
    <mergeCell ref="F14:F15"/>
    <mergeCell ref="G14:G15"/>
    <mergeCell ref="H14:H15"/>
    <mergeCell ref="B15:C15"/>
    <mergeCell ref="A12:A13"/>
    <mergeCell ref="B12:C13"/>
    <mergeCell ref="D12:D13"/>
    <mergeCell ref="E12:E13"/>
    <mergeCell ref="F12:F13"/>
    <mergeCell ref="G12:H12"/>
    <mergeCell ref="B9:C9"/>
    <mergeCell ref="G9:H9"/>
    <mergeCell ref="B10:C10"/>
    <mergeCell ref="G10:H10"/>
    <mergeCell ref="B11:D11"/>
    <mergeCell ref="G11:H11"/>
    <mergeCell ref="B6:D6"/>
    <mergeCell ref="G6:H6"/>
    <mergeCell ref="B7:D7"/>
    <mergeCell ref="G7:H7"/>
    <mergeCell ref="B8:D8"/>
    <mergeCell ref="G8:H8"/>
    <mergeCell ref="B3:D3"/>
    <mergeCell ref="F3:H3"/>
    <mergeCell ref="B4:D4"/>
    <mergeCell ref="F4:H4"/>
    <mergeCell ref="B5:C5"/>
    <mergeCell ref="G5:H5"/>
  </mergeCells>
  <phoneticPr fontId="1"/>
  <printOptions horizontalCentered="1"/>
  <pageMargins left="0.39370078740157483" right="0.39370078740157483" top="0.78740157480314965" bottom="0.78740157480314965" header="0.51181102362204722" footer="0.51181102362204722"/>
  <pageSetup paperSize="8" scale="47"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F2D6-63D8-40D0-A9BC-58CAC9B5EC0E}">
  <sheetPr transitionEvaluation="1"/>
  <dimension ref="A1:J47"/>
  <sheetViews>
    <sheetView showZeros="0" view="pageBreakPreview" zoomScale="40" zoomScaleNormal="50" zoomScaleSheetLayoutView="40" workbookViewId="0">
      <pane xSplit="2" ySplit="4" topLeftCell="C38" activePane="bottomRight" state="frozen"/>
      <selection pane="topRight" activeCell="C1" sqref="C1"/>
      <selection pane="bottomLeft" activeCell="A5" sqref="A5"/>
      <selection pane="bottomRight" activeCell="D45" sqref="D45"/>
    </sheetView>
  </sheetViews>
  <sheetFormatPr defaultColWidth="11.54296875" defaultRowHeight="54" customHeight="1"/>
  <cols>
    <col min="1" max="2" width="35.453125" style="135" customWidth="1"/>
    <col min="3" max="8" width="35.453125" style="136" customWidth="1"/>
    <col min="9" max="9" width="1.90625" style="136" customWidth="1"/>
    <col min="10" max="16384" width="11.54296875" style="136"/>
  </cols>
  <sheetData>
    <row r="1" spans="1:8" ht="54" customHeight="1">
      <c r="A1" s="134" t="s">
        <v>313</v>
      </c>
    </row>
    <row r="2" spans="1:8" ht="54" customHeight="1" thickBot="1">
      <c r="F2" s="137" t="s">
        <v>314</v>
      </c>
      <c r="H2" s="138" t="s">
        <v>315</v>
      </c>
    </row>
    <row r="3" spans="1:8" ht="54" customHeight="1">
      <c r="A3" s="3378" t="s">
        <v>316</v>
      </c>
      <c r="B3" s="3383" t="s">
        <v>224</v>
      </c>
      <c r="C3" s="3383" t="s">
        <v>228</v>
      </c>
      <c r="D3" s="3383" t="s">
        <v>317</v>
      </c>
      <c r="E3" s="3383" t="s">
        <v>318</v>
      </c>
      <c r="F3" s="3383" t="s">
        <v>319</v>
      </c>
      <c r="G3" s="3383" t="s">
        <v>232</v>
      </c>
      <c r="H3" s="3385" t="s">
        <v>233</v>
      </c>
    </row>
    <row r="4" spans="1:8" ht="54" customHeight="1" thickBot="1">
      <c r="A4" s="3387"/>
      <c r="B4" s="3384"/>
      <c r="C4" s="3384"/>
      <c r="D4" s="3384"/>
      <c r="E4" s="3384"/>
      <c r="F4" s="3384"/>
      <c r="G4" s="3384"/>
      <c r="H4" s="3386"/>
    </row>
    <row r="5" spans="1:8" ht="54" customHeight="1">
      <c r="A5" s="139" t="s">
        <v>237</v>
      </c>
      <c r="B5" s="140" t="s">
        <v>238</v>
      </c>
      <c r="C5" s="141">
        <v>7259</v>
      </c>
      <c r="D5" s="141">
        <v>7227</v>
      </c>
      <c r="E5" s="142"/>
      <c r="F5" s="141"/>
      <c r="G5" s="141"/>
      <c r="H5" s="143"/>
    </row>
    <row r="6" spans="1:8" ht="54" customHeight="1">
      <c r="A6" s="144" t="s">
        <v>240</v>
      </c>
      <c r="B6" s="145" t="s">
        <v>241</v>
      </c>
      <c r="C6" s="146">
        <v>19016</v>
      </c>
      <c r="D6" s="146">
        <v>16793</v>
      </c>
      <c r="E6" s="147"/>
      <c r="F6" s="146"/>
      <c r="G6" s="146">
        <v>8436</v>
      </c>
      <c r="H6" s="148"/>
    </row>
    <row r="7" spans="1:8" ht="54" customHeight="1">
      <c r="A7" s="139" t="s">
        <v>243</v>
      </c>
      <c r="B7" s="140" t="s">
        <v>244</v>
      </c>
      <c r="C7" s="141">
        <v>6300</v>
      </c>
      <c r="D7" s="141">
        <v>5239</v>
      </c>
      <c r="E7" s="142"/>
      <c r="F7" s="141"/>
      <c r="G7" s="141">
        <v>2386</v>
      </c>
      <c r="H7" s="143"/>
    </row>
    <row r="8" spans="1:8" ht="54" customHeight="1">
      <c r="A8" s="144" t="s">
        <v>247</v>
      </c>
      <c r="B8" s="145" t="s">
        <v>248</v>
      </c>
      <c r="C8" s="146">
        <v>11014</v>
      </c>
      <c r="D8" s="146">
        <v>10938</v>
      </c>
      <c r="E8" s="147"/>
      <c r="F8" s="146"/>
      <c r="G8" s="146"/>
      <c r="H8" s="149"/>
    </row>
    <row r="9" spans="1:8" ht="54" customHeight="1">
      <c r="A9" s="139" t="s">
        <v>250</v>
      </c>
      <c r="B9" s="140" t="s">
        <v>251</v>
      </c>
      <c r="C9" s="141">
        <v>63974</v>
      </c>
      <c r="D9" s="141">
        <v>63974</v>
      </c>
      <c r="E9" s="142"/>
      <c r="F9" s="141"/>
      <c r="G9" s="141">
        <v>25397</v>
      </c>
      <c r="H9" s="143">
        <v>25831</v>
      </c>
    </row>
    <row r="10" spans="1:8" ht="54" customHeight="1">
      <c r="A10" s="144" t="s">
        <v>253</v>
      </c>
      <c r="B10" s="145" t="s">
        <v>320</v>
      </c>
      <c r="C10" s="146">
        <v>33000</v>
      </c>
      <c r="D10" s="146">
        <v>33000</v>
      </c>
      <c r="E10" s="147"/>
      <c r="F10" s="146"/>
      <c r="G10" s="146">
        <v>29608</v>
      </c>
      <c r="H10" s="149">
        <v>12289</v>
      </c>
    </row>
    <row r="11" spans="1:8" ht="54" customHeight="1" thickBot="1">
      <c r="A11" s="139" t="s">
        <v>256</v>
      </c>
      <c r="B11" s="150" t="s">
        <v>257</v>
      </c>
      <c r="C11" s="141">
        <v>27404</v>
      </c>
      <c r="D11" s="141">
        <v>27404</v>
      </c>
      <c r="E11" s="141"/>
      <c r="F11" s="141"/>
      <c r="G11" s="141">
        <v>5770</v>
      </c>
      <c r="H11" s="143"/>
    </row>
    <row r="12" spans="1:8" ht="54" customHeight="1">
      <c r="A12" s="3378" t="s">
        <v>321</v>
      </c>
      <c r="B12" s="151" t="s">
        <v>322</v>
      </c>
      <c r="C12" s="152">
        <v>45791</v>
      </c>
      <c r="D12" s="152">
        <v>45791</v>
      </c>
      <c r="E12" s="152">
        <v>27416</v>
      </c>
      <c r="F12" s="152">
        <v>18375</v>
      </c>
      <c r="G12" s="152">
        <v>27416</v>
      </c>
      <c r="H12" s="153">
        <v>24875</v>
      </c>
    </row>
    <row r="13" spans="1:8" ht="54" customHeight="1">
      <c r="A13" s="3379"/>
      <c r="B13" s="154" t="s">
        <v>323</v>
      </c>
      <c r="C13" s="155">
        <v>36006</v>
      </c>
      <c r="D13" s="155">
        <v>36006</v>
      </c>
      <c r="E13" s="155">
        <v>23534</v>
      </c>
      <c r="F13" s="155">
        <v>12472</v>
      </c>
      <c r="G13" s="155">
        <v>23534</v>
      </c>
      <c r="H13" s="156">
        <v>22887</v>
      </c>
    </row>
    <row r="14" spans="1:8" ht="54" customHeight="1" thickBot="1">
      <c r="A14" s="157" t="s">
        <v>263</v>
      </c>
      <c r="B14" s="158"/>
      <c r="C14" s="159">
        <f t="shared" ref="C14:H14" si="0">SUM(C12:C13)</f>
        <v>81797</v>
      </c>
      <c r="D14" s="159">
        <f t="shared" si="0"/>
        <v>81797</v>
      </c>
      <c r="E14" s="159">
        <f t="shared" si="0"/>
        <v>50950</v>
      </c>
      <c r="F14" s="159">
        <f t="shared" si="0"/>
        <v>30847</v>
      </c>
      <c r="G14" s="159">
        <f t="shared" si="0"/>
        <v>50950</v>
      </c>
      <c r="H14" s="160">
        <f t="shared" si="0"/>
        <v>47762</v>
      </c>
    </row>
    <row r="15" spans="1:8" ht="54" customHeight="1">
      <c r="A15" s="3380" t="s">
        <v>324</v>
      </c>
      <c r="B15" s="154" t="s">
        <v>265</v>
      </c>
      <c r="C15" s="155">
        <v>82979</v>
      </c>
      <c r="D15" s="155">
        <v>82567</v>
      </c>
      <c r="E15" s="155">
        <v>39591</v>
      </c>
      <c r="F15" s="155">
        <f>D15-E15</f>
        <v>42976</v>
      </c>
      <c r="G15" s="155">
        <f>E15</f>
        <v>39591</v>
      </c>
      <c r="H15" s="156">
        <v>39305</v>
      </c>
    </row>
    <row r="16" spans="1:8" ht="54" customHeight="1">
      <c r="A16" s="3379"/>
      <c r="B16" s="154" t="s">
        <v>267</v>
      </c>
      <c r="C16" s="161">
        <v>16766</v>
      </c>
      <c r="D16" s="161">
        <v>16766</v>
      </c>
      <c r="E16" s="161">
        <v>9411</v>
      </c>
      <c r="F16" s="161">
        <v>7355</v>
      </c>
      <c r="G16" s="161">
        <v>9411</v>
      </c>
      <c r="H16" s="156"/>
    </row>
    <row r="17" spans="1:10" ht="54" customHeight="1" thickBot="1">
      <c r="A17" s="139" t="s">
        <v>263</v>
      </c>
      <c r="B17" s="162"/>
      <c r="C17" s="141">
        <f t="shared" ref="C17:H17" si="1">SUM(C15:C16)</f>
        <v>99745</v>
      </c>
      <c r="D17" s="141">
        <f t="shared" si="1"/>
        <v>99333</v>
      </c>
      <c r="E17" s="141">
        <f t="shared" si="1"/>
        <v>49002</v>
      </c>
      <c r="F17" s="141">
        <f t="shared" si="1"/>
        <v>50331</v>
      </c>
      <c r="G17" s="141">
        <f t="shared" si="1"/>
        <v>49002</v>
      </c>
      <c r="H17" s="143">
        <f t="shared" si="1"/>
        <v>39305</v>
      </c>
    </row>
    <row r="18" spans="1:10" ht="54" customHeight="1">
      <c r="A18" s="3378" t="s">
        <v>325</v>
      </c>
      <c r="B18" s="163" t="s">
        <v>269</v>
      </c>
      <c r="C18" s="152">
        <v>104401</v>
      </c>
      <c r="D18" s="152">
        <v>104401</v>
      </c>
      <c r="E18" s="152">
        <v>81552</v>
      </c>
      <c r="F18" s="152">
        <v>22849</v>
      </c>
      <c r="G18" s="152">
        <v>81552</v>
      </c>
      <c r="H18" s="153">
        <v>83728</v>
      </c>
    </row>
    <row r="19" spans="1:10" ht="54" customHeight="1">
      <c r="A19" s="3380"/>
      <c r="B19" s="154" t="s">
        <v>271</v>
      </c>
      <c r="C19" s="155">
        <v>184563</v>
      </c>
      <c r="D19" s="155">
        <v>182247</v>
      </c>
      <c r="E19" s="155">
        <v>163367</v>
      </c>
      <c r="F19" s="155">
        <v>18880</v>
      </c>
      <c r="G19" s="155">
        <v>163367</v>
      </c>
      <c r="H19" s="156">
        <v>162233</v>
      </c>
    </row>
    <row r="20" spans="1:10" ht="54" customHeight="1">
      <c r="A20" s="3380"/>
      <c r="B20" s="154" t="s">
        <v>272</v>
      </c>
      <c r="C20" s="141">
        <v>43480</v>
      </c>
      <c r="D20" s="141">
        <v>43479</v>
      </c>
      <c r="E20" s="141">
        <v>39849</v>
      </c>
      <c r="F20" s="141">
        <v>3630</v>
      </c>
      <c r="G20" s="141">
        <v>39849</v>
      </c>
      <c r="H20" s="156">
        <v>39022</v>
      </c>
    </row>
    <row r="21" spans="1:10" ht="54" customHeight="1">
      <c r="A21" s="3379"/>
      <c r="B21" s="154" t="s">
        <v>273</v>
      </c>
      <c r="C21" s="164">
        <v>31501</v>
      </c>
      <c r="D21" s="164">
        <v>31501</v>
      </c>
      <c r="E21" s="164">
        <v>27979</v>
      </c>
      <c r="F21" s="164">
        <v>3522</v>
      </c>
      <c r="G21" s="164">
        <v>27979</v>
      </c>
      <c r="H21" s="156">
        <v>28665</v>
      </c>
    </row>
    <row r="22" spans="1:10" ht="54" customHeight="1" thickBot="1">
      <c r="A22" s="157" t="s">
        <v>263</v>
      </c>
      <c r="B22" s="158"/>
      <c r="C22" s="159">
        <f t="shared" ref="C22:H22" si="2">SUM(C18:C21)</f>
        <v>363945</v>
      </c>
      <c r="D22" s="159">
        <f t="shared" si="2"/>
        <v>361628</v>
      </c>
      <c r="E22" s="159">
        <f t="shared" si="2"/>
        <v>312747</v>
      </c>
      <c r="F22" s="159">
        <f t="shared" si="2"/>
        <v>48881</v>
      </c>
      <c r="G22" s="159">
        <f t="shared" si="2"/>
        <v>312747</v>
      </c>
      <c r="H22" s="160">
        <f t="shared" si="2"/>
        <v>313648</v>
      </c>
    </row>
    <row r="23" spans="1:10" ht="54" customHeight="1" thickBot="1">
      <c r="A23" s="139" t="s">
        <v>274</v>
      </c>
      <c r="B23" s="140" t="s">
        <v>275</v>
      </c>
      <c r="C23" s="141">
        <v>48375</v>
      </c>
      <c r="D23" s="141">
        <v>48375</v>
      </c>
      <c r="E23" s="141">
        <v>29412</v>
      </c>
      <c r="F23" s="141">
        <v>18963</v>
      </c>
      <c r="G23" s="141">
        <v>29412</v>
      </c>
      <c r="H23" s="143">
        <v>20017</v>
      </c>
    </row>
    <row r="24" spans="1:10" ht="54" customHeight="1">
      <c r="A24" s="3378" t="s">
        <v>326</v>
      </c>
      <c r="B24" s="165" t="s">
        <v>278</v>
      </c>
      <c r="C24" s="152">
        <v>245514</v>
      </c>
      <c r="D24" s="152">
        <v>245514</v>
      </c>
      <c r="E24" s="152">
        <v>216760</v>
      </c>
      <c r="F24" s="152">
        <v>28754</v>
      </c>
      <c r="G24" s="152">
        <v>216760</v>
      </c>
      <c r="H24" s="153">
        <v>200725</v>
      </c>
    </row>
    <row r="25" spans="1:10" ht="54" customHeight="1">
      <c r="A25" s="3379"/>
      <c r="B25" s="154" t="s">
        <v>280</v>
      </c>
      <c r="C25" s="155">
        <v>126349</v>
      </c>
      <c r="D25" s="155">
        <v>126349</v>
      </c>
      <c r="E25" s="155">
        <v>88210</v>
      </c>
      <c r="F25" s="155">
        <v>38139</v>
      </c>
      <c r="G25" s="155">
        <v>88210</v>
      </c>
      <c r="H25" s="156">
        <v>75330</v>
      </c>
    </row>
    <row r="26" spans="1:10" ht="54" customHeight="1" thickBot="1">
      <c r="A26" s="157" t="s">
        <v>263</v>
      </c>
      <c r="B26" s="158"/>
      <c r="C26" s="159">
        <f t="shared" ref="C26:H26" si="3">SUM(C24:C25)</f>
        <v>371863</v>
      </c>
      <c r="D26" s="159">
        <f t="shared" si="3"/>
        <v>371863</v>
      </c>
      <c r="E26" s="159">
        <f t="shared" si="3"/>
        <v>304970</v>
      </c>
      <c r="F26" s="159">
        <f t="shared" si="3"/>
        <v>66893</v>
      </c>
      <c r="G26" s="159">
        <f t="shared" si="3"/>
        <v>304970</v>
      </c>
      <c r="H26" s="160">
        <f t="shared" si="3"/>
        <v>276055</v>
      </c>
    </row>
    <row r="27" spans="1:10" ht="54" customHeight="1" thickBot="1">
      <c r="A27" s="166" t="s">
        <v>78</v>
      </c>
      <c r="B27" s="140" t="s">
        <v>26</v>
      </c>
      <c r="C27" s="141">
        <v>670258</v>
      </c>
      <c r="D27" s="141">
        <v>655287</v>
      </c>
      <c r="E27" s="141">
        <v>612189</v>
      </c>
      <c r="F27" s="141">
        <v>43098</v>
      </c>
      <c r="G27" s="141">
        <v>612189</v>
      </c>
      <c r="H27" s="143">
        <v>618980</v>
      </c>
    </row>
    <row r="28" spans="1:10" ht="54" customHeight="1">
      <c r="A28" s="3378" t="s">
        <v>327</v>
      </c>
      <c r="B28" s="163" t="s">
        <v>283</v>
      </c>
      <c r="C28" s="152">
        <v>139290</v>
      </c>
      <c r="D28" s="152">
        <v>137107</v>
      </c>
      <c r="E28" s="152">
        <v>95949</v>
      </c>
      <c r="F28" s="152">
        <v>41158</v>
      </c>
      <c r="G28" s="152">
        <v>95949</v>
      </c>
      <c r="H28" s="153">
        <v>86656</v>
      </c>
    </row>
    <row r="29" spans="1:10" s="168" customFormat="1" ht="54" customHeight="1">
      <c r="A29" s="3379"/>
      <c r="B29" s="154" t="s">
        <v>285</v>
      </c>
      <c r="C29" s="155">
        <v>134668</v>
      </c>
      <c r="D29" s="155">
        <v>134668</v>
      </c>
      <c r="E29" s="155">
        <v>87321</v>
      </c>
      <c r="F29" s="155">
        <v>47347</v>
      </c>
      <c r="G29" s="155">
        <v>87321</v>
      </c>
      <c r="H29" s="156">
        <v>79375</v>
      </c>
      <c r="I29" s="167">
        <v>79375</v>
      </c>
      <c r="J29" s="136"/>
    </row>
    <row r="30" spans="1:10" ht="54" customHeight="1" thickBot="1">
      <c r="A30" s="157" t="s">
        <v>263</v>
      </c>
      <c r="B30" s="158"/>
      <c r="C30" s="159">
        <f t="shared" ref="C30:H30" si="4">SUM(C28:C29)</f>
        <v>273958</v>
      </c>
      <c r="D30" s="159">
        <f t="shared" si="4"/>
        <v>271775</v>
      </c>
      <c r="E30" s="159">
        <f t="shared" si="4"/>
        <v>183270</v>
      </c>
      <c r="F30" s="159">
        <f t="shared" si="4"/>
        <v>88505</v>
      </c>
      <c r="G30" s="159">
        <f t="shared" si="4"/>
        <v>183270</v>
      </c>
      <c r="H30" s="160">
        <f t="shared" si="4"/>
        <v>166031</v>
      </c>
    </row>
    <row r="31" spans="1:10" ht="54" customHeight="1" thickBot="1">
      <c r="A31" s="169" t="s">
        <v>79</v>
      </c>
      <c r="B31" s="140" t="s">
        <v>29</v>
      </c>
      <c r="C31" s="141">
        <v>94270</v>
      </c>
      <c r="D31" s="141">
        <v>85342</v>
      </c>
      <c r="E31" s="142"/>
      <c r="F31" s="142"/>
      <c r="G31" s="141">
        <v>56324</v>
      </c>
      <c r="H31" s="143">
        <v>52851</v>
      </c>
    </row>
    <row r="32" spans="1:10" ht="54" customHeight="1">
      <c r="A32" s="3378" t="s">
        <v>288</v>
      </c>
      <c r="B32" s="163" t="s">
        <v>289</v>
      </c>
      <c r="C32" s="152">
        <v>28844</v>
      </c>
      <c r="D32" s="152">
        <v>28844</v>
      </c>
      <c r="E32" s="152"/>
      <c r="F32" s="152"/>
      <c r="G32" s="152">
        <v>19441</v>
      </c>
      <c r="H32" s="153">
        <v>7471</v>
      </c>
    </row>
    <row r="33" spans="1:10" ht="54" customHeight="1">
      <c r="A33" s="3380"/>
      <c r="B33" s="154" t="s">
        <v>80</v>
      </c>
      <c r="C33" s="155">
        <v>41970</v>
      </c>
      <c r="D33" s="155">
        <v>37794</v>
      </c>
      <c r="E33" s="155"/>
      <c r="F33" s="155"/>
      <c r="G33" s="155">
        <v>18451</v>
      </c>
      <c r="H33" s="156">
        <v>9118</v>
      </c>
    </row>
    <row r="34" spans="1:10" ht="54" customHeight="1">
      <c r="A34" s="3379"/>
      <c r="B34" s="154" t="s">
        <v>81</v>
      </c>
      <c r="C34" s="155">
        <v>29479</v>
      </c>
      <c r="D34" s="155">
        <v>24824</v>
      </c>
      <c r="E34" s="155">
        <v>0</v>
      </c>
      <c r="F34" s="155">
        <v>0</v>
      </c>
      <c r="G34" s="155">
        <v>7291</v>
      </c>
      <c r="H34" s="156">
        <v>0</v>
      </c>
    </row>
    <row r="35" spans="1:10" ht="54" customHeight="1" thickBot="1">
      <c r="A35" s="157" t="s">
        <v>263</v>
      </c>
      <c r="B35" s="158"/>
      <c r="C35" s="159">
        <f>SUM(C32:C34)</f>
        <v>100293</v>
      </c>
      <c r="D35" s="159">
        <f>SUM(D32:D34)</f>
        <v>91462</v>
      </c>
      <c r="E35" s="159">
        <f>E33+E34</f>
        <v>0</v>
      </c>
      <c r="F35" s="159">
        <f>F33+F34</f>
        <v>0</v>
      </c>
      <c r="G35" s="159">
        <f>SUM(G32:G34)</f>
        <v>45183</v>
      </c>
      <c r="H35" s="160">
        <f>H32+H33</f>
        <v>16589</v>
      </c>
    </row>
    <row r="36" spans="1:10" ht="54" customHeight="1">
      <c r="A36" s="3380" t="s">
        <v>328</v>
      </c>
      <c r="B36" s="154" t="s">
        <v>292</v>
      </c>
      <c r="C36" s="155">
        <v>114678</v>
      </c>
      <c r="D36" s="155">
        <v>112965</v>
      </c>
      <c r="E36" s="155"/>
      <c r="F36" s="155"/>
      <c r="G36" s="155">
        <v>68526</v>
      </c>
      <c r="H36" s="156">
        <v>32071</v>
      </c>
    </row>
    <row r="37" spans="1:10" ht="54" customHeight="1">
      <c r="A37" s="3379"/>
      <c r="B37" s="154" t="s">
        <v>82</v>
      </c>
      <c r="C37" s="155">
        <v>46961</v>
      </c>
      <c r="D37" s="155">
        <v>42609</v>
      </c>
      <c r="E37" s="155">
        <v>0</v>
      </c>
      <c r="F37" s="155">
        <v>0</v>
      </c>
      <c r="G37" s="155">
        <v>22276</v>
      </c>
      <c r="H37" s="156">
        <v>11272</v>
      </c>
    </row>
    <row r="38" spans="1:10" ht="54" customHeight="1" thickBot="1">
      <c r="A38" s="170" t="s">
        <v>263</v>
      </c>
      <c r="B38" s="162"/>
      <c r="C38" s="141">
        <f t="shared" ref="C38:H38" si="5">C36+C37</f>
        <v>161639</v>
      </c>
      <c r="D38" s="141">
        <f t="shared" si="5"/>
        <v>155574</v>
      </c>
      <c r="E38" s="141">
        <f t="shared" si="5"/>
        <v>0</v>
      </c>
      <c r="F38" s="141">
        <f t="shared" si="5"/>
        <v>0</v>
      </c>
      <c r="G38" s="141">
        <f t="shared" si="5"/>
        <v>90802</v>
      </c>
      <c r="H38" s="143">
        <f t="shared" si="5"/>
        <v>43343</v>
      </c>
    </row>
    <row r="39" spans="1:10" ht="54" customHeight="1">
      <c r="A39" s="3378" t="s">
        <v>329</v>
      </c>
      <c r="B39" s="163" t="s">
        <v>330</v>
      </c>
      <c r="C39" s="152">
        <v>87635</v>
      </c>
      <c r="D39" s="152">
        <v>87635</v>
      </c>
      <c r="E39" s="152"/>
      <c r="F39" s="152"/>
      <c r="G39" s="152">
        <v>46447</v>
      </c>
      <c r="H39" s="153">
        <v>18966</v>
      </c>
    </row>
    <row r="40" spans="1:10" ht="54" customHeight="1">
      <c r="A40" s="3379"/>
      <c r="B40" s="154" t="s">
        <v>298</v>
      </c>
      <c r="C40" s="155">
        <v>16871</v>
      </c>
      <c r="D40" s="155">
        <v>15374</v>
      </c>
      <c r="E40" s="155"/>
      <c r="F40" s="155"/>
      <c r="G40" s="155">
        <v>6133</v>
      </c>
      <c r="H40" s="156"/>
    </row>
    <row r="41" spans="1:10" ht="54" customHeight="1" thickBot="1">
      <c r="A41" s="171" t="s">
        <v>263</v>
      </c>
      <c r="B41" s="158"/>
      <c r="C41" s="159">
        <f>SUM(C39:C40)</f>
        <v>104506</v>
      </c>
      <c r="D41" s="159">
        <f>SUM(D39:D40)</f>
        <v>103009</v>
      </c>
      <c r="E41" s="159"/>
      <c r="F41" s="159"/>
      <c r="G41" s="159">
        <f>SUM(G39:G40)</f>
        <v>52580</v>
      </c>
      <c r="H41" s="160">
        <f>SUM(H39:H40)</f>
        <v>18966</v>
      </c>
    </row>
    <row r="42" spans="1:10" ht="54" customHeight="1">
      <c r="A42" s="172" t="s">
        <v>84</v>
      </c>
      <c r="B42" s="173" t="s">
        <v>299</v>
      </c>
      <c r="C42" s="174">
        <v>164914</v>
      </c>
      <c r="D42" s="174">
        <v>164914</v>
      </c>
      <c r="E42" s="174">
        <v>98458</v>
      </c>
      <c r="F42" s="174">
        <v>66456</v>
      </c>
      <c r="G42" s="174">
        <v>98458</v>
      </c>
      <c r="H42" s="175">
        <v>74115</v>
      </c>
    </row>
    <row r="43" spans="1:10" s="177" customFormat="1" ht="54" customHeight="1">
      <c r="A43" s="176" t="s">
        <v>301</v>
      </c>
      <c r="B43" s="145" t="s">
        <v>331</v>
      </c>
      <c r="C43" s="146">
        <v>781011</v>
      </c>
      <c r="D43" s="146">
        <v>762821</v>
      </c>
      <c r="E43" s="146">
        <v>494794</v>
      </c>
      <c r="F43" s="146">
        <v>268027</v>
      </c>
      <c r="G43" s="146">
        <v>494794</v>
      </c>
      <c r="H43" s="149">
        <v>479900</v>
      </c>
      <c r="I43" s="136"/>
      <c r="J43" s="136"/>
    </row>
    <row r="44" spans="1:10" s="177" customFormat="1" ht="54" customHeight="1" thickBot="1">
      <c r="A44" s="166" t="s">
        <v>332</v>
      </c>
      <c r="B44" s="140" t="s">
        <v>304</v>
      </c>
      <c r="C44" s="141">
        <v>56971</v>
      </c>
      <c r="D44" s="141">
        <v>56971</v>
      </c>
      <c r="E44" s="141">
        <v>36889</v>
      </c>
      <c r="F44" s="141">
        <v>20082</v>
      </c>
      <c r="G44" s="141">
        <v>36889</v>
      </c>
      <c r="H44" s="143">
        <v>32403</v>
      </c>
      <c r="I44" s="136"/>
      <c r="J44" s="136"/>
    </row>
    <row r="45" spans="1:10" ht="54" customHeight="1" thickBot="1">
      <c r="A45" s="3381" t="s">
        <v>333</v>
      </c>
      <c r="B45" s="3382"/>
      <c r="C45" s="178">
        <f t="shared" ref="C45:H45" si="6">C5+C6+C7+C8+C9+C10+C11+C14+C17+C22+C23+C26+C27+C30+C31+C35+C38+C41+C42+C43+C44</f>
        <v>3541512</v>
      </c>
      <c r="D45" s="178">
        <f t="shared" si="6"/>
        <v>3474726</v>
      </c>
      <c r="E45" s="178">
        <f>E5+E6+E7+E8+E9+E10+E11+E14+E17+E22+E23+E26+E27+E30+E31+E35+E38+E41+E42+E43+E44</f>
        <v>2172681</v>
      </c>
      <c r="F45" s="178">
        <f t="shared" si="6"/>
        <v>702083</v>
      </c>
      <c r="G45" s="178">
        <f t="shared" si="6"/>
        <v>2489167</v>
      </c>
      <c r="H45" s="179">
        <f t="shared" si="6"/>
        <v>2238085</v>
      </c>
    </row>
    <row r="46" spans="1:10" ht="38.25" customHeight="1">
      <c r="A46" s="180" t="s">
        <v>334</v>
      </c>
      <c r="B46" s="181"/>
    </row>
    <row r="47" spans="1:10" ht="39" customHeight="1">
      <c r="A47" s="182" t="s">
        <v>335</v>
      </c>
      <c r="B47" s="183"/>
    </row>
  </sheetData>
  <mergeCells count="17">
    <mergeCell ref="A24:A25"/>
    <mergeCell ref="A3:A4"/>
    <mergeCell ref="B3:B4"/>
    <mergeCell ref="C3:C4"/>
    <mergeCell ref="D3:D4"/>
    <mergeCell ref="G3:G4"/>
    <mergeCell ref="H3:H4"/>
    <mergeCell ref="A12:A13"/>
    <mergeCell ref="A15:A16"/>
    <mergeCell ref="A18:A21"/>
    <mergeCell ref="E3:E4"/>
    <mergeCell ref="F3:F4"/>
    <mergeCell ref="A28:A29"/>
    <mergeCell ref="A32:A34"/>
    <mergeCell ref="A36:A37"/>
    <mergeCell ref="A39:A40"/>
    <mergeCell ref="A45:B45"/>
  </mergeCells>
  <phoneticPr fontId="1"/>
  <printOptions horizontalCentered="1" verticalCentered="1"/>
  <pageMargins left="0.59055118110236227" right="0.59055118110236227" top="0.78740157480314965" bottom="0.78740157480314965" header="0.51181102362204722" footer="0.51181102362204722"/>
  <pageSetup paperSize="9" scale="25" fitToHeight="2" orientation="portrait" horizontalDpi="300"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DA0B6-74E4-4E75-A0D3-5C7025CA4A8F}">
  <sheetPr transitionEvaluation="1"/>
  <dimension ref="A1:N48"/>
  <sheetViews>
    <sheetView view="pageBreakPreview" zoomScale="40" zoomScaleNormal="50" zoomScaleSheetLayoutView="40" workbookViewId="0">
      <selection activeCell="T19" sqref="T19"/>
    </sheetView>
  </sheetViews>
  <sheetFormatPr defaultColWidth="11.54296875" defaultRowHeight="44.15" customHeight="1"/>
  <cols>
    <col min="1" max="1" width="25.6328125" style="1989" customWidth="1"/>
    <col min="2" max="2" width="13.7265625" style="1989" customWidth="1"/>
    <col min="3" max="3" width="48.6328125" style="1989" customWidth="1"/>
    <col min="4" max="4" width="14.81640625" style="1989" customWidth="1"/>
    <col min="5" max="5" width="13.81640625" style="1989" customWidth="1"/>
    <col min="6" max="6" width="14.81640625" style="1989" customWidth="1"/>
    <col min="7" max="7" width="14.26953125" style="1989" customWidth="1"/>
    <col min="8" max="8" width="31.08984375" style="1989" customWidth="1"/>
    <col min="9" max="9" width="17.90625" style="1989" customWidth="1"/>
    <col min="10" max="10" width="19.7265625" style="1989" bestFit="1" customWidth="1"/>
    <col min="11" max="11" width="15.54296875" style="1989" customWidth="1"/>
    <col min="12" max="12" width="19" style="1989" bestFit="1" customWidth="1"/>
    <col min="13" max="13" width="15.54296875" style="1989" customWidth="1"/>
    <col min="14" max="14" width="16.453125" style="1989" customWidth="1"/>
    <col min="15" max="16384" width="11.54296875" style="1989"/>
  </cols>
  <sheetData>
    <row r="1" spans="1:14" ht="44.15" customHeight="1">
      <c r="A1" s="1988" t="s">
        <v>4327</v>
      </c>
    </row>
    <row r="2" spans="1:14" ht="44.15" customHeight="1">
      <c r="A2" s="1990" t="s">
        <v>4328</v>
      </c>
    </row>
    <row r="3" spans="1:14" ht="44.15" customHeight="1" thickBot="1">
      <c r="A3" s="1991"/>
      <c r="B3" s="1991"/>
      <c r="C3" s="1991"/>
      <c r="D3" s="1991"/>
      <c r="E3" s="1991"/>
      <c r="F3" s="1991"/>
      <c r="G3" s="1991"/>
      <c r="H3" s="1991"/>
      <c r="I3" s="1991"/>
      <c r="J3" s="1991"/>
      <c r="K3" s="1992"/>
      <c r="L3" s="1992"/>
      <c r="M3" s="1992"/>
      <c r="N3" s="1992" t="s">
        <v>4329</v>
      </c>
    </row>
    <row r="4" spans="1:14" ht="44.15" customHeight="1">
      <c r="A4" s="1993" t="s">
        <v>1195</v>
      </c>
      <c r="B4" s="4341" t="s">
        <v>224</v>
      </c>
      <c r="C4" s="4341" t="s">
        <v>1516</v>
      </c>
      <c r="D4" s="4339" t="s">
        <v>4330</v>
      </c>
      <c r="E4" s="4340"/>
      <c r="F4" s="4339" t="s">
        <v>4331</v>
      </c>
      <c r="G4" s="4340"/>
      <c r="H4" s="4341" t="s">
        <v>4332</v>
      </c>
      <c r="I4" s="4341" t="s">
        <v>4333</v>
      </c>
      <c r="J4" s="4341" t="s">
        <v>1198</v>
      </c>
      <c r="K4" s="4341" t="s">
        <v>1199</v>
      </c>
      <c r="L4" s="4341" t="s">
        <v>4334</v>
      </c>
      <c r="M4" s="4341" t="s">
        <v>1199</v>
      </c>
      <c r="N4" s="4347" t="s">
        <v>4323</v>
      </c>
    </row>
    <row r="5" spans="1:14" ht="44" customHeight="1" thickBot="1">
      <c r="A5" s="1994" t="s">
        <v>1212</v>
      </c>
      <c r="B5" s="4342"/>
      <c r="C5" s="4342"/>
      <c r="D5" s="1995" t="s">
        <v>1709</v>
      </c>
      <c r="E5" s="1995" t="s">
        <v>4335</v>
      </c>
      <c r="F5" s="1995" t="s">
        <v>1709</v>
      </c>
      <c r="G5" s="1995" t="s">
        <v>4335</v>
      </c>
      <c r="H5" s="4342"/>
      <c r="I5" s="4342"/>
      <c r="J5" s="4342"/>
      <c r="K5" s="4342"/>
      <c r="L5" s="4342"/>
      <c r="M5" s="4342"/>
      <c r="N5" s="4348"/>
    </row>
    <row r="6" spans="1:14" ht="44" customHeight="1">
      <c r="A6" s="1996" t="s">
        <v>253</v>
      </c>
      <c r="B6" s="1997" t="s">
        <v>254</v>
      </c>
      <c r="C6" s="1998" t="s">
        <v>4336</v>
      </c>
      <c r="D6" s="1999">
        <v>0.98</v>
      </c>
      <c r="E6" s="1999">
        <v>0.98</v>
      </c>
      <c r="F6" s="2000">
        <v>300</v>
      </c>
      <c r="G6" s="2000">
        <v>300</v>
      </c>
      <c r="H6" s="1998" t="s">
        <v>4337</v>
      </c>
      <c r="I6" s="2001">
        <v>30728</v>
      </c>
      <c r="J6" s="2001">
        <v>37148</v>
      </c>
      <c r="K6" s="2002" t="s">
        <v>4338</v>
      </c>
      <c r="L6" s="2002"/>
      <c r="M6" s="2002"/>
      <c r="N6" s="2003" t="s">
        <v>4339</v>
      </c>
    </row>
    <row r="7" spans="1:14" ht="44" customHeight="1">
      <c r="A7" s="2004" t="s">
        <v>4340</v>
      </c>
      <c r="B7" s="2005" t="s">
        <v>4341</v>
      </c>
      <c r="C7" s="2006" t="s">
        <v>4342</v>
      </c>
      <c r="D7" s="2007">
        <v>0.57999999999999996</v>
      </c>
      <c r="E7" s="2007">
        <v>0.57999999999999996</v>
      </c>
      <c r="F7" s="2008">
        <v>400</v>
      </c>
      <c r="G7" s="2008">
        <v>400</v>
      </c>
      <c r="H7" s="2006" t="s">
        <v>4343</v>
      </c>
      <c r="I7" s="2009">
        <v>36518</v>
      </c>
      <c r="J7" s="2009">
        <v>36518</v>
      </c>
      <c r="K7" s="2010" t="s">
        <v>3919</v>
      </c>
      <c r="L7" s="2011">
        <v>38758</v>
      </c>
      <c r="M7" s="2010" t="s">
        <v>4344</v>
      </c>
      <c r="N7" s="2012" t="s">
        <v>4345</v>
      </c>
    </row>
    <row r="8" spans="1:14" ht="44" customHeight="1">
      <c r="A8" s="4343" t="s">
        <v>1240</v>
      </c>
      <c r="B8" s="4345" t="s">
        <v>285</v>
      </c>
      <c r="C8" s="2006" t="s">
        <v>4346</v>
      </c>
      <c r="D8" s="2007">
        <v>0.17</v>
      </c>
      <c r="E8" s="2007">
        <v>0.14000000000000001</v>
      </c>
      <c r="F8" s="2008">
        <v>77</v>
      </c>
      <c r="G8" s="2008">
        <v>62</v>
      </c>
      <c r="H8" s="2006" t="s">
        <v>4347</v>
      </c>
      <c r="I8" s="2013">
        <v>25926</v>
      </c>
      <c r="J8" s="2009">
        <v>25926</v>
      </c>
      <c r="K8" s="2010" t="s">
        <v>4348</v>
      </c>
      <c r="L8" s="2010"/>
      <c r="M8" s="2010"/>
      <c r="N8" s="2012" t="s">
        <v>4339</v>
      </c>
    </row>
    <row r="9" spans="1:14" ht="44" customHeight="1">
      <c r="A9" s="4344"/>
      <c r="B9" s="4346"/>
      <c r="C9" s="2006" t="s">
        <v>4349</v>
      </c>
      <c r="D9" s="2007">
        <v>0.16</v>
      </c>
      <c r="E9" s="2007">
        <v>0.05</v>
      </c>
      <c r="F9" s="2008">
        <v>85</v>
      </c>
      <c r="G9" s="2008">
        <v>29</v>
      </c>
      <c r="H9" s="2006" t="s">
        <v>4347</v>
      </c>
      <c r="I9" s="2013">
        <v>26586</v>
      </c>
      <c r="J9" s="2009">
        <v>26586</v>
      </c>
      <c r="K9" s="2010" t="s">
        <v>4350</v>
      </c>
      <c r="L9" s="2010"/>
      <c r="M9" s="2010"/>
      <c r="N9" s="2012" t="s">
        <v>4339</v>
      </c>
    </row>
    <row r="10" spans="1:14" ht="44" customHeight="1">
      <c r="A10" s="4343" t="s">
        <v>1249</v>
      </c>
      <c r="B10" s="4345" t="s">
        <v>820</v>
      </c>
      <c r="C10" s="2006" t="s">
        <v>4351</v>
      </c>
      <c r="D10" s="2007">
        <v>0.22</v>
      </c>
      <c r="E10" s="2007">
        <v>0.22</v>
      </c>
      <c r="F10" s="2008">
        <v>467</v>
      </c>
      <c r="G10" s="2008">
        <v>51</v>
      </c>
      <c r="H10" s="2006" t="s">
        <v>4352</v>
      </c>
      <c r="I10" s="2009">
        <v>31407</v>
      </c>
      <c r="J10" s="2009">
        <v>31995</v>
      </c>
      <c r="K10" s="2010" t="s">
        <v>4353</v>
      </c>
      <c r="L10" s="2010"/>
      <c r="M10" s="2010"/>
      <c r="N10" s="2012" t="s">
        <v>4339</v>
      </c>
    </row>
    <row r="11" spans="1:14" ht="44" customHeight="1">
      <c r="A11" s="4344"/>
      <c r="B11" s="4350"/>
      <c r="C11" s="2006" t="s">
        <v>4354</v>
      </c>
      <c r="D11" s="2007">
        <v>0.43</v>
      </c>
      <c r="E11" s="2007">
        <v>0.43</v>
      </c>
      <c r="F11" s="2008">
        <v>138</v>
      </c>
      <c r="G11" s="2008">
        <v>144</v>
      </c>
      <c r="H11" s="2006" t="s">
        <v>4355</v>
      </c>
      <c r="I11" s="2009">
        <v>31407</v>
      </c>
      <c r="J11" s="2009">
        <v>31995</v>
      </c>
      <c r="K11" s="2010" t="s">
        <v>4353</v>
      </c>
      <c r="L11" s="2010"/>
      <c r="M11" s="2010"/>
      <c r="N11" s="2012" t="s">
        <v>4339</v>
      </c>
    </row>
    <row r="12" spans="1:14" ht="44" customHeight="1">
      <c r="A12" s="4344"/>
      <c r="B12" s="4350"/>
      <c r="C12" s="2006" t="s">
        <v>4356</v>
      </c>
      <c r="D12" s="2008">
        <v>0.14000000000000001</v>
      </c>
      <c r="E12" s="2008">
        <v>0.14000000000000001</v>
      </c>
      <c r="F12" s="2008">
        <v>283</v>
      </c>
      <c r="G12" s="2008">
        <v>37</v>
      </c>
      <c r="H12" s="2006" t="s">
        <v>4357</v>
      </c>
      <c r="I12" s="2009">
        <v>31995</v>
      </c>
      <c r="J12" s="2009">
        <v>31995</v>
      </c>
      <c r="K12" s="2010" t="s">
        <v>4353</v>
      </c>
      <c r="L12" s="2010"/>
      <c r="M12" s="2010"/>
      <c r="N12" s="2012" t="s">
        <v>4345</v>
      </c>
    </row>
    <row r="13" spans="1:14" ht="44" customHeight="1">
      <c r="A13" s="4349"/>
      <c r="B13" s="4346"/>
      <c r="C13" s="2006" t="s">
        <v>4358</v>
      </c>
      <c r="D13" s="2007">
        <v>0.16</v>
      </c>
      <c r="E13" s="2007">
        <v>0.16</v>
      </c>
      <c r="F13" s="2008">
        <v>207</v>
      </c>
      <c r="G13" s="2008">
        <v>207</v>
      </c>
      <c r="H13" s="2006" t="s">
        <v>4359</v>
      </c>
      <c r="I13" s="2009">
        <v>33963</v>
      </c>
      <c r="J13" s="2009">
        <v>33963</v>
      </c>
      <c r="K13" s="2010" t="s">
        <v>4360</v>
      </c>
      <c r="L13" s="2010"/>
      <c r="M13" s="2010"/>
      <c r="N13" s="2012" t="s">
        <v>4339</v>
      </c>
    </row>
    <row r="14" spans="1:14" ht="44" customHeight="1">
      <c r="A14" s="4343" t="s">
        <v>301</v>
      </c>
      <c r="B14" s="4345" t="s">
        <v>1174</v>
      </c>
      <c r="C14" s="2014" t="s">
        <v>4361</v>
      </c>
      <c r="D14" s="2007">
        <v>0.36</v>
      </c>
      <c r="E14" s="2007">
        <v>0.36</v>
      </c>
      <c r="F14" s="2008">
        <v>817</v>
      </c>
      <c r="G14" s="2008">
        <v>815</v>
      </c>
      <c r="H14" s="2006" t="s">
        <v>4362</v>
      </c>
      <c r="I14" s="2009">
        <v>32598</v>
      </c>
      <c r="J14" s="2009">
        <v>32598</v>
      </c>
      <c r="K14" s="2010" t="s">
        <v>4363</v>
      </c>
      <c r="L14" s="2011">
        <v>39173</v>
      </c>
      <c r="M14" s="2010" t="s">
        <v>4364</v>
      </c>
      <c r="N14" s="2012" t="s">
        <v>4339</v>
      </c>
    </row>
    <row r="15" spans="1:14" ht="44" customHeight="1">
      <c r="A15" s="4344"/>
      <c r="B15" s="4350"/>
      <c r="C15" s="2015" t="s">
        <v>4365</v>
      </c>
      <c r="D15" s="2007">
        <v>0.54</v>
      </c>
      <c r="E15" s="2007">
        <v>0.54</v>
      </c>
      <c r="F15" s="2008">
        <v>502</v>
      </c>
      <c r="G15" s="2008">
        <v>333</v>
      </c>
      <c r="H15" s="2006" t="s">
        <v>4366</v>
      </c>
      <c r="I15" s="2009">
        <v>32962</v>
      </c>
      <c r="J15" s="2011">
        <v>39173</v>
      </c>
      <c r="K15" s="2010" t="s">
        <v>4364</v>
      </c>
      <c r="L15" s="2011">
        <v>39173</v>
      </c>
      <c r="M15" s="2010" t="s">
        <v>4364</v>
      </c>
      <c r="N15" s="2016" t="s">
        <v>4367</v>
      </c>
    </row>
    <row r="16" spans="1:14" ht="44" customHeight="1" thickBot="1">
      <c r="A16" s="4351"/>
      <c r="B16" s="4352"/>
      <c r="C16" s="2017" t="s">
        <v>4368</v>
      </c>
      <c r="D16" s="2018">
        <v>0.38</v>
      </c>
      <c r="E16" s="2019" t="s">
        <v>4369</v>
      </c>
      <c r="F16" s="2020">
        <v>200</v>
      </c>
      <c r="G16" s="2021" t="s">
        <v>4369</v>
      </c>
      <c r="H16" s="2017" t="s">
        <v>4370</v>
      </c>
      <c r="I16" s="2022" t="s">
        <v>4371</v>
      </c>
      <c r="J16" s="2023">
        <v>39173</v>
      </c>
      <c r="K16" s="2010" t="s">
        <v>4364</v>
      </c>
      <c r="L16" s="2011">
        <v>39173</v>
      </c>
      <c r="M16" s="2010" t="s">
        <v>4364</v>
      </c>
      <c r="N16" s="2024" t="s">
        <v>4345</v>
      </c>
    </row>
    <row r="17" spans="1:14" ht="44" customHeight="1" thickTop="1" thickBot="1">
      <c r="A17" s="2025" t="s">
        <v>306</v>
      </c>
      <c r="B17" s="2026">
        <f>COUNTA(B6:B16)</f>
        <v>5</v>
      </c>
      <c r="C17" s="2025">
        <f>COUNTA(C6:C16)</f>
        <v>11</v>
      </c>
      <c r="D17" s="2027">
        <f>SUM(D6:D16)</f>
        <v>4.12</v>
      </c>
      <c r="E17" s="2027">
        <f>SUM(E6:E16)</f>
        <v>3.6000000000000005</v>
      </c>
      <c r="F17" s="2028">
        <f>SUM(F6:F16)</f>
        <v>3476</v>
      </c>
      <c r="G17" s="2028">
        <f>SUM(G6:G16)</f>
        <v>2378</v>
      </c>
      <c r="H17" s="4353"/>
      <c r="I17" s="4354"/>
      <c r="J17" s="4354"/>
      <c r="K17" s="4354"/>
      <c r="L17" s="4354"/>
      <c r="M17" s="4354"/>
      <c r="N17" s="4355"/>
    </row>
    <row r="18" spans="1:14" ht="44.15" customHeight="1" thickTop="1">
      <c r="A18" s="2029"/>
    </row>
    <row r="19" spans="1:14" ht="44.15" customHeight="1">
      <c r="A19" s="2029"/>
    </row>
    <row r="20" spans="1:14" ht="44.15" customHeight="1">
      <c r="A20" s="1990" t="s">
        <v>4372</v>
      </c>
    </row>
    <row r="21" spans="1:14" ht="44.15" customHeight="1" thickBot="1">
      <c r="A21" s="2030"/>
      <c r="B21" s="1991"/>
      <c r="C21" s="1991"/>
      <c r="D21" s="1991"/>
      <c r="E21" s="1991"/>
      <c r="F21" s="1991"/>
      <c r="G21" s="1991"/>
      <c r="H21" s="1991"/>
      <c r="I21" s="1991"/>
      <c r="J21" s="1991"/>
      <c r="K21" s="1992"/>
      <c r="L21" s="1992"/>
      <c r="M21" s="1992"/>
      <c r="N21" s="1992" t="s">
        <v>4329</v>
      </c>
    </row>
    <row r="22" spans="1:14" ht="44.15" customHeight="1">
      <c r="A22" s="1993" t="s">
        <v>1195</v>
      </c>
      <c r="B22" s="4341" t="s">
        <v>224</v>
      </c>
      <c r="C22" s="4341" t="s">
        <v>1516</v>
      </c>
      <c r="D22" s="4339" t="s">
        <v>4373</v>
      </c>
      <c r="E22" s="4340"/>
      <c r="F22" s="4339" t="s">
        <v>4374</v>
      </c>
      <c r="G22" s="4340"/>
      <c r="H22" s="4341" t="s">
        <v>4332</v>
      </c>
      <c r="I22" s="4341" t="s">
        <v>4333</v>
      </c>
      <c r="J22" s="4341" t="s">
        <v>1198</v>
      </c>
      <c r="K22" s="4341" t="s">
        <v>1199</v>
      </c>
      <c r="L22" s="4341" t="s">
        <v>4334</v>
      </c>
      <c r="M22" s="4341" t="s">
        <v>1199</v>
      </c>
      <c r="N22" s="4347" t="s">
        <v>4323</v>
      </c>
    </row>
    <row r="23" spans="1:14" ht="44.15" customHeight="1" thickBot="1">
      <c r="A23" s="1994" t="s">
        <v>1212</v>
      </c>
      <c r="B23" s="4342"/>
      <c r="C23" s="4342"/>
      <c r="D23" s="1995" t="s">
        <v>1709</v>
      </c>
      <c r="E23" s="1995" t="s">
        <v>4335</v>
      </c>
      <c r="F23" s="1995" t="s">
        <v>1709</v>
      </c>
      <c r="G23" s="1995" t="s">
        <v>4335</v>
      </c>
      <c r="H23" s="4342"/>
      <c r="I23" s="4342"/>
      <c r="J23" s="4342"/>
      <c r="K23" s="4342"/>
      <c r="L23" s="4342"/>
      <c r="M23" s="4342"/>
      <c r="N23" s="4348"/>
    </row>
    <row r="24" spans="1:14" ht="44.15" customHeight="1">
      <c r="A24" s="4356" t="s">
        <v>1234</v>
      </c>
      <c r="B24" s="4357" t="s">
        <v>1235</v>
      </c>
      <c r="C24" s="2006" t="s">
        <v>4375</v>
      </c>
      <c r="D24" s="2031">
        <v>350</v>
      </c>
      <c r="E24" s="2031">
        <v>350</v>
      </c>
      <c r="F24" s="2031">
        <v>400</v>
      </c>
      <c r="G24" s="2031">
        <v>400</v>
      </c>
      <c r="H24" s="2006" t="s">
        <v>4376</v>
      </c>
      <c r="I24" s="2009">
        <v>29085</v>
      </c>
      <c r="J24" s="2009">
        <v>29085</v>
      </c>
      <c r="K24" s="2010" t="s">
        <v>4377</v>
      </c>
      <c r="L24" s="2010"/>
      <c r="M24" s="2010"/>
      <c r="N24" s="2032" t="s">
        <v>4339</v>
      </c>
    </row>
    <row r="25" spans="1:14" ht="44.15" customHeight="1">
      <c r="A25" s="4349"/>
      <c r="B25" s="4346"/>
      <c r="C25" s="2006" t="s">
        <v>4378</v>
      </c>
      <c r="D25" s="2031">
        <v>400</v>
      </c>
      <c r="E25" s="2031">
        <v>400</v>
      </c>
      <c r="F25" s="2031">
        <v>200</v>
      </c>
      <c r="G25" s="2031">
        <v>200</v>
      </c>
      <c r="H25" s="2006" t="s">
        <v>4379</v>
      </c>
      <c r="I25" s="2009">
        <v>29085</v>
      </c>
      <c r="J25" s="2009">
        <v>29085</v>
      </c>
      <c r="K25" s="2010" t="s">
        <v>4377</v>
      </c>
      <c r="L25" s="2010"/>
      <c r="M25" s="2010"/>
      <c r="N25" s="2033" t="s">
        <v>4339</v>
      </c>
    </row>
    <row r="26" spans="1:14" ht="44.15" customHeight="1">
      <c r="A26" s="4343" t="s">
        <v>4340</v>
      </c>
      <c r="B26" s="4345" t="s">
        <v>4341</v>
      </c>
      <c r="C26" s="2006" t="s">
        <v>4380</v>
      </c>
      <c r="D26" s="2031">
        <v>1600</v>
      </c>
      <c r="E26" s="2031">
        <v>1600</v>
      </c>
      <c r="F26" s="2031">
        <v>1200</v>
      </c>
      <c r="G26" s="2031">
        <v>1128</v>
      </c>
      <c r="H26" s="2006" t="s">
        <v>4381</v>
      </c>
      <c r="I26" s="2009">
        <v>29210</v>
      </c>
      <c r="J26" s="2009">
        <v>33056</v>
      </c>
      <c r="K26" s="2010" t="s">
        <v>4350</v>
      </c>
      <c r="L26" s="2010"/>
      <c r="M26" s="2010"/>
      <c r="N26" s="2034" t="s">
        <v>4382</v>
      </c>
    </row>
    <row r="27" spans="1:14" ht="44.15" customHeight="1">
      <c r="A27" s="4349"/>
      <c r="B27" s="4346"/>
      <c r="C27" s="2006" t="s">
        <v>4383</v>
      </c>
      <c r="D27" s="2031">
        <v>1000</v>
      </c>
      <c r="E27" s="2031">
        <v>1000</v>
      </c>
      <c r="F27" s="2031">
        <v>1000</v>
      </c>
      <c r="G27" s="2031">
        <v>1000</v>
      </c>
      <c r="H27" s="2006" t="s">
        <v>4376</v>
      </c>
      <c r="I27" s="2009">
        <v>29434</v>
      </c>
      <c r="J27" s="2009">
        <v>29434</v>
      </c>
      <c r="K27" s="2010" t="s">
        <v>4384</v>
      </c>
      <c r="L27" s="2010"/>
      <c r="M27" s="2010"/>
      <c r="N27" s="2034" t="s">
        <v>4385</v>
      </c>
    </row>
    <row r="28" spans="1:14" ht="44.15" customHeight="1">
      <c r="A28" s="4343" t="s">
        <v>4386</v>
      </c>
      <c r="B28" s="4345" t="s">
        <v>1243</v>
      </c>
      <c r="C28" s="2006" t="s">
        <v>4387</v>
      </c>
      <c r="D28" s="2031">
        <v>550</v>
      </c>
      <c r="E28" s="2031">
        <v>550</v>
      </c>
      <c r="F28" s="2031">
        <v>510</v>
      </c>
      <c r="G28" s="2031">
        <v>440</v>
      </c>
      <c r="H28" s="2006" t="s">
        <v>4388</v>
      </c>
      <c r="I28" s="2009">
        <v>33974</v>
      </c>
      <c r="J28" s="2009">
        <v>33974</v>
      </c>
      <c r="K28" s="2010" t="s">
        <v>4389</v>
      </c>
      <c r="L28" s="2009">
        <v>38653</v>
      </c>
      <c r="M28" s="2010" t="s">
        <v>4390</v>
      </c>
      <c r="N28" s="2034" t="s">
        <v>4382</v>
      </c>
    </row>
    <row r="29" spans="1:14" ht="44.15" customHeight="1">
      <c r="A29" s="4349"/>
      <c r="B29" s="4346"/>
      <c r="C29" s="2006" t="s">
        <v>4391</v>
      </c>
      <c r="D29" s="2031">
        <v>820</v>
      </c>
      <c r="E29" s="2031">
        <v>820</v>
      </c>
      <c r="F29" s="2031">
        <v>380</v>
      </c>
      <c r="G29" s="2031">
        <v>95</v>
      </c>
      <c r="H29" s="2006" t="s">
        <v>4392</v>
      </c>
      <c r="I29" s="2009">
        <v>38540</v>
      </c>
      <c r="J29" s="2009">
        <v>38540</v>
      </c>
      <c r="K29" s="2010" t="s">
        <v>4393</v>
      </c>
      <c r="L29" s="2009">
        <v>38653</v>
      </c>
      <c r="M29" s="2010" t="s">
        <v>4390</v>
      </c>
      <c r="N29" s="2035" t="s">
        <v>4339</v>
      </c>
    </row>
    <row r="30" spans="1:14" ht="44.15" customHeight="1">
      <c r="A30" s="4343" t="s">
        <v>1249</v>
      </c>
      <c r="B30" s="4345" t="s">
        <v>820</v>
      </c>
      <c r="C30" s="2006" t="s">
        <v>4394</v>
      </c>
      <c r="D30" s="2031">
        <v>930</v>
      </c>
      <c r="E30" s="2031">
        <v>930</v>
      </c>
      <c r="F30" s="2031">
        <v>948</v>
      </c>
      <c r="G30" s="2031">
        <v>945</v>
      </c>
      <c r="H30" s="2006" t="s">
        <v>4376</v>
      </c>
      <c r="I30" s="2009">
        <v>31995</v>
      </c>
      <c r="J30" s="2009">
        <v>31995</v>
      </c>
      <c r="K30" s="2010" t="s">
        <v>4395</v>
      </c>
      <c r="L30" s="2010"/>
      <c r="M30" s="2010"/>
      <c r="N30" s="2035" t="s">
        <v>4339</v>
      </c>
    </row>
    <row r="31" spans="1:14" ht="44.15" customHeight="1">
      <c r="A31" s="4349"/>
      <c r="B31" s="4346"/>
      <c r="C31" s="2006" t="s">
        <v>4396</v>
      </c>
      <c r="D31" s="2031">
        <v>530</v>
      </c>
      <c r="E31" s="2031">
        <v>530</v>
      </c>
      <c r="F31" s="2031">
        <v>406</v>
      </c>
      <c r="G31" s="2031">
        <v>406</v>
      </c>
      <c r="H31" s="2006" t="s">
        <v>4376</v>
      </c>
      <c r="I31" s="2009">
        <v>31995</v>
      </c>
      <c r="J31" s="2009">
        <v>31995</v>
      </c>
      <c r="K31" s="2010" t="s">
        <v>4395</v>
      </c>
      <c r="L31" s="2010"/>
      <c r="M31" s="2010"/>
      <c r="N31" s="2035" t="s">
        <v>4339</v>
      </c>
    </row>
    <row r="32" spans="1:14" ht="44.15" customHeight="1">
      <c r="A32" s="4343" t="s">
        <v>301</v>
      </c>
      <c r="B32" s="4345" t="s">
        <v>1174</v>
      </c>
      <c r="C32" s="2014" t="s">
        <v>4397</v>
      </c>
      <c r="D32" s="2031">
        <v>930</v>
      </c>
      <c r="E32" s="2031">
        <v>930</v>
      </c>
      <c r="F32" s="2031">
        <v>520</v>
      </c>
      <c r="G32" s="2031">
        <v>520</v>
      </c>
      <c r="H32" s="2006" t="s">
        <v>4392</v>
      </c>
      <c r="I32" s="2009">
        <v>28825</v>
      </c>
      <c r="J32" s="2009">
        <v>28825</v>
      </c>
      <c r="K32" s="2010" t="s">
        <v>4398</v>
      </c>
      <c r="L32" s="2011">
        <v>39173</v>
      </c>
      <c r="M32" s="2010" t="s">
        <v>4364</v>
      </c>
      <c r="N32" s="2035" t="s">
        <v>4339</v>
      </c>
    </row>
    <row r="33" spans="1:14" ht="44.15" customHeight="1">
      <c r="A33" s="4344"/>
      <c r="B33" s="4350"/>
      <c r="C33" s="2006" t="s">
        <v>4399</v>
      </c>
      <c r="D33" s="2031">
        <v>530</v>
      </c>
      <c r="E33" s="2031">
        <v>530</v>
      </c>
      <c r="F33" s="2031">
        <v>370</v>
      </c>
      <c r="G33" s="2031">
        <v>370</v>
      </c>
      <c r="H33" s="2006" t="s">
        <v>4376</v>
      </c>
      <c r="I33" s="2009">
        <v>29165</v>
      </c>
      <c r="J33" s="2009">
        <v>29165</v>
      </c>
      <c r="K33" s="2010" t="s">
        <v>4400</v>
      </c>
      <c r="L33" s="2011">
        <v>39173</v>
      </c>
      <c r="M33" s="2010" t="s">
        <v>4364</v>
      </c>
      <c r="N33" s="2034" t="s">
        <v>4385</v>
      </c>
    </row>
    <row r="34" spans="1:14" ht="44.15" customHeight="1">
      <c r="A34" s="4344"/>
      <c r="B34" s="4350"/>
      <c r="C34" s="2006" t="s">
        <v>4401</v>
      </c>
      <c r="D34" s="2031">
        <v>590</v>
      </c>
      <c r="E34" s="2031">
        <v>590</v>
      </c>
      <c r="F34" s="2031">
        <v>640</v>
      </c>
      <c r="G34" s="2031">
        <v>640</v>
      </c>
      <c r="H34" s="2006" t="s">
        <v>4376</v>
      </c>
      <c r="I34" s="2009">
        <v>29599</v>
      </c>
      <c r="J34" s="2009">
        <v>29599</v>
      </c>
      <c r="K34" s="2010" t="s">
        <v>4402</v>
      </c>
      <c r="L34" s="2011">
        <v>39173</v>
      </c>
      <c r="M34" s="2010" t="s">
        <v>4364</v>
      </c>
      <c r="N34" s="2034" t="s">
        <v>4385</v>
      </c>
    </row>
    <row r="35" spans="1:14" ht="44.15" customHeight="1">
      <c r="A35" s="4344"/>
      <c r="B35" s="4350"/>
      <c r="C35" s="2006" t="s">
        <v>4403</v>
      </c>
      <c r="D35" s="2031">
        <v>740</v>
      </c>
      <c r="E35" s="2031">
        <v>740</v>
      </c>
      <c r="F35" s="2031">
        <v>1000</v>
      </c>
      <c r="G35" s="2031">
        <v>1000</v>
      </c>
      <c r="H35" s="2006" t="s">
        <v>4392</v>
      </c>
      <c r="I35" s="2009">
        <v>30147</v>
      </c>
      <c r="J35" s="2009">
        <v>30147</v>
      </c>
      <c r="K35" s="2010" t="s">
        <v>4404</v>
      </c>
      <c r="L35" s="2011">
        <v>39173</v>
      </c>
      <c r="M35" s="2010" t="s">
        <v>4364</v>
      </c>
      <c r="N35" s="2034" t="s">
        <v>4385</v>
      </c>
    </row>
    <row r="36" spans="1:14" ht="44.15" customHeight="1">
      <c r="A36" s="4344"/>
      <c r="B36" s="4350"/>
      <c r="C36" s="2036" t="s">
        <v>4405</v>
      </c>
      <c r="D36" s="2037">
        <v>140</v>
      </c>
      <c r="E36" s="2037">
        <v>140</v>
      </c>
      <c r="F36" s="2037">
        <v>120</v>
      </c>
      <c r="G36" s="2037">
        <v>120</v>
      </c>
      <c r="H36" s="2036" t="s">
        <v>4392</v>
      </c>
      <c r="I36" s="2038">
        <v>31038</v>
      </c>
      <c r="J36" s="2038">
        <v>41094</v>
      </c>
      <c r="K36" s="2005" t="s">
        <v>4406</v>
      </c>
      <c r="L36" s="2011">
        <v>39173</v>
      </c>
      <c r="M36" s="2010" t="s">
        <v>4364</v>
      </c>
      <c r="N36" s="2039" t="s">
        <v>4339</v>
      </c>
    </row>
    <row r="37" spans="1:14" ht="44.15" customHeight="1" thickBot="1">
      <c r="A37" s="4351"/>
      <c r="B37" s="4352"/>
      <c r="C37" s="2017" t="s">
        <v>4407</v>
      </c>
      <c r="D37" s="2040">
        <v>140</v>
      </c>
      <c r="E37" s="2040">
        <v>140</v>
      </c>
      <c r="F37" s="2040">
        <v>110</v>
      </c>
      <c r="G37" s="2040">
        <v>110</v>
      </c>
      <c r="H37" s="2017" t="s">
        <v>4392</v>
      </c>
      <c r="I37" s="2041">
        <v>41094</v>
      </c>
      <c r="J37" s="2041">
        <v>41094</v>
      </c>
      <c r="K37" s="2042" t="s">
        <v>4408</v>
      </c>
      <c r="L37" s="2011"/>
      <c r="M37" s="2010"/>
      <c r="N37" s="2035" t="s">
        <v>4339</v>
      </c>
    </row>
    <row r="38" spans="1:14" ht="44.15" customHeight="1" thickTop="1" thickBot="1">
      <c r="A38" s="2025" t="s">
        <v>306</v>
      </c>
      <c r="B38" s="2026">
        <f>COUNTA(B24:B37)</f>
        <v>5</v>
      </c>
      <c r="C38" s="2025">
        <f>COUNTA(C24:C37)</f>
        <v>14</v>
      </c>
      <c r="D38" s="2028">
        <f>SUM(D24:D36)</f>
        <v>9110</v>
      </c>
      <c r="E38" s="2028">
        <f>SUM(E24:E36)</f>
        <v>9110</v>
      </c>
      <c r="F38" s="2028">
        <f>SUM(F24:F36)</f>
        <v>7694</v>
      </c>
      <c r="G38" s="2028">
        <f>SUM(G24:G36)</f>
        <v>7264</v>
      </c>
      <c r="H38" s="4353"/>
      <c r="I38" s="4354"/>
      <c r="J38" s="4354"/>
      <c r="K38" s="4354"/>
      <c r="L38" s="4354"/>
      <c r="M38" s="4354"/>
      <c r="N38" s="4355"/>
    </row>
    <row r="39" spans="1:14" ht="44.15" customHeight="1" thickTop="1"/>
    <row r="40" spans="1:14" ht="44.15" customHeight="1">
      <c r="A40" s="2043" t="s">
        <v>4409</v>
      </c>
      <c r="K40" s="2029"/>
    </row>
    <row r="41" spans="1:14" ht="44.15" customHeight="1" thickBot="1">
      <c r="F41" s="2044"/>
      <c r="G41" s="2044"/>
      <c r="H41" s="2044"/>
      <c r="I41" s="2044"/>
      <c r="J41" s="2044"/>
      <c r="K41" s="2044"/>
      <c r="M41" s="1992" t="s">
        <v>4329</v>
      </c>
    </row>
    <row r="42" spans="1:14" ht="44.15" customHeight="1">
      <c r="A42" s="4358" t="s">
        <v>4410</v>
      </c>
      <c r="B42" s="4360" t="s">
        <v>4411</v>
      </c>
      <c r="C42" s="4360" t="s">
        <v>4412</v>
      </c>
      <c r="D42" s="4360"/>
      <c r="E42" s="4362" t="s">
        <v>4333</v>
      </c>
      <c r="F42" s="4363"/>
      <c r="G42" s="4364"/>
      <c r="H42" s="4368" t="s">
        <v>4413</v>
      </c>
      <c r="I42" s="4391" t="s">
        <v>4414</v>
      </c>
      <c r="J42" s="4392"/>
      <c r="K42" s="4360" t="s">
        <v>4415</v>
      </c>
      <c r="L42" s="4360"/>
      <c r="M42" s="4395"/>
    </row>
    <row r="43" spans="1:14" ht="44.15" customHeight="1" thickBot="1">
      <c r="A43" s="4359"/>
      <c r="B43" s="4361"/>
      <c r="C43" s="2045" t="s">
        <v>4416</v>
      </c>
      <c r="D43" s="2045" t="s">
        <v>4417</v>
      </c>
      <c r="E43" s="4365"/>
      <c r="F43" s="4366"/>
      <c r="G43" s="4367"/>
      <c r="H43" s="4369"/>
      <c r="I43" s="4393"/>
      <c r="J43" s="4394"/>
      <c r="K43" s="4361"/>
      <c r="L43" s="4361"/>
      <c r="M43" s="4396"/>
    </row>
    <row r="44" spans="1:14" ht="44.15" customHeight="1">
      <c r="A44" s="2046" t="s">
        <v>4340</v>
      </c>
      <c r="B44" s="2047" t="s">
        <v>4418</v>
      </c>
      <c r="C44" s="2047">
        <v>600</v>
      </c>
      <c r="D44" s="2047">
        <v>600</v>
      </c>
      <c r="E44" s="4397">
        <v>40962</v>
      </c>
      <c r="F44" s="4398"/>
      <c r="G44" s="4399"/>
      <c r="H44" s="2048">
        <v>40962</v>
      </c>
      <c r="I44" s="4400" t="s">
        <v>4419</v>
      </c>
      <c r="J44" s="4400"/>
      <c r="K44" s="4401" t="s">
        <v>4420</v>
      </c>
      <c r="L44" s="4401"/>
      <c r="M44" s="4402"/>
    </row>
    <row r="45" spans="1:14" ht="44.15" customHeight="1">
      <c r="A45" s="4370" t="s">
        <v>301</v>
      </c>
      <c r="B45" s="2049" t="s">
        <v>302</v>
      </c>
      <c r="C45" s="2050">
        <v>1900</v>
      </c>
      <c r="D45" s="2050">
        <v>1900</v>
      </c>
      <c r="E45" s="4372">
        <v>40721</v>
      </c>
      <c r="F45" s="4373"/>
      <c r="G45" s="4374"/>
      <c r="H45" s="2051">
        <v>40721</v>
      </c>
      <c r="I45" s="4375" t="s">
        <v>4421</v>
      </c>
      <c r="J45" s="4376"/>
      <c r="K45" s="4377" t="s">
        <v>4422</v>
      </c>
      <c r="L45" s="4378"/>
      <c r="M45" s="4379"/>
    </row>
    <row r="46" spans="1:14" ht="44.15" customHeight="1" thickBot="1">
      <c r="A46" s="4371"/>
      <c r="B46" s="2052" t="s">
        <v>302</v>
      </c>
      <c r="C46" s="2053">
        <v>2300</v>
      </c>
      <c r="D46" s="2053">
        <v>2300</v>
      </c>
      <c r="E46" s="4380">
        <v>41647</v>
      </c>
      <c r="F46" s="4381"/>
      <c r="G46" s="4382"/>
      <c r="H46" s="2054">
        <v>41647</v>
      </c>
      <c r="I46" s="4383" t="s">
        <v>4423</v>
      </c>
      <c r="J46" s="4384"/>
      <c r="K46" s="4385" t="s">
        <v>4424</v>
      </c>
      <c r="L46" s="4386"/>
      <c r="M46" s="4387"/>
    </row>
    <row r="47" spans="1:14" ht="44.15" customHeight="1" thickTop="1" thickBot="1">
      <c r="A47" s="2055" t="s">
        <v>4425</v>
      </c>
      <c r="B47" s="2026">
        <f>COUNTA(B44:B46)</f>
        <v>3</v>
      </c>
      <c r="C47" s="2026">
        <f>SUM(C44:C46)</f>
        <v>4800</v>
      </c>
      <c r="D47" s="2026">
        <f>SUM(D44:D46)</f>
        <v>4800</v>
      </c>
      <c r="E47" s="4388"/>
      <c r="F47" s="4389"/>
      <c r="G47" s="4389"/>
      <c r="H47" s="4389"/>
      <c r="I47" s="4389"/>
      <c r="J47" s="4389"/>
      <c r="K47" s="4389"/>
      <c r="L47" s="4389"/>
      <c r="M47" s="4390"/>
    </row>
    <row r="48" spans="1:14" ht="44.15" customHeight="1" thickTop="1"/>
  </sheetData>
  <mergeCells count="58">
    <mergeCell ref="E47:M47"/>
    <mergeCell ref="I42:J43"/>
    <mergeCell ref="K42:M43"/>
    <mergeCell ref="E44:G44"/>
    <mergeCell ref="I44:J44"/>
    <mergeCell ref="K44:M44"/>
    <mergeCell ref="A45:A46"/>
    <mergeCell ref="E45:G45"/>
    <mergeCell ref="I45:J45"/>
    <mergeCell ref="K45:M45"/>
    <mergeCell ref="E46:G46"/>
    <mergeCell ref="I46:J46"/>
    <mergeCell ref="K46:M46"/>
    <mergeCell ref="A30:A31"/>
    <mergeCell ref="B30:B31"/>
    <mergeCell ref="A32:A37"/>
    <mergeCell ref="B32:B37"/>
    <mergeCell ref="H38:N38"/>
    <mergeCell ref="A42:A43"/>
    <mergeCell ref="B42:B43"/>
    <mergeCell ref="C42:D42"/>
    <mergeCell ref="E42:G43"/>
    <mergeCell ref="H42:H43"/>
    <mergeCell ref="A24:A25"/>
    <mergeCell ref="B24:B25"/>
    <mergeCell ref="A26:A27"/>
    <mergeCell ref="B26:B27"/>
    <mergeCell ref="A28:A29"/>
    <mergeCell ref="B28:B29"/>
    <mergeCell ref="N22:N23"/>
    <mergeCell ref="A10:A13"/>
    <mergeCell ref="B10:B13"/>
    <mergeCell ref="A14:A16"/>
    <mergeCell ref="B14:B16"/>
    <mergeCell ref="H17:N17"/>
    <mergeCell ref="B22:B23"/>
    <mergeCell ref="C22:C23"/>
    <mergeCell ref="D22:E22"/>
    <mergeCell ref="F22:G22"/>
    <mergeCell ref="H22:H23"/>
    <mergeCell ref="I22:I23"/>
    <mergeCell ref="J22:J23"/>
    <mergeCell ref="K22:K23"/>
    <mergeCell ref="L22:L23"/>
    <mergeCell ref="M22:M23"/>
    <mergeCell ref="J4:J5"/>
    <mergeCell ref="K4:K5"/>
    <mergeCell ref="L4:L5"/>
    <mergeCell ref="M4:M5"/>
    <mergeCell ref="N4:N5"/>
    <mergeCell ref="F4:G4"/>
    <mergeCell ref="H4:H5"/>
    <mergeCell ref="I4:I5"/>
    <mergeCell ref="A8:A9"/>
    <mergeCell ref="B8:B9"/>
    <mergeCell ref="B4:B5"/>
    <mergeCell ref="C4:C5"/>
    <mergeCell ref="D4:E4"/>
  </mergeCells>
  <phoneticPr fontId="1"/>
  <printOptions horizontalCentered="1"/>
  <pageMargins left="0.59055118110236227" right="0.59055118110236227" top="0.78740157480314965" bottom="0.78740157480314965" header="0.51181102362204722" footer="0.51181102362204722"/>
  <pageSetup paperSize="9" scale="27" fitToHeight="2"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56F78-D4DF-46FB-A432-9616D8CDD5DA}">
  <sheetPr transitionEvaluation="1"/>
  <dimension ref="B1:M7"/>
  <sheetViews>
    <sheetView view="pageBreakPreview" zoomScale="55" zoomScaleNormal="50" zoomScaleSheetLayoutView="55" workbookViewId="0">
      <selection activeCell="I11" sqref="I11"/>
    </sheetView>
  </sheetViews>
  <sheetFormatPr defaultColWidth="11.54296875" defaultRowHeight="44.15" customHeight="1"/>
  <cols>
    <col min="1" max="1" width="0.6328125" style="1181" customWidth="1"/>
    <col min="2" max="2" width="28.453125" style="1181" customWidth="1"/>
    <col min="3" max="3" width="20.1796875" style="1181" customWidth="1"/>
    <col min="4" max="4" width="33.90625" style="1181" customWidth="1"/>
    <col min="5" max="8" width="16.7265625" style="1181" customWidth="1"/>
    <col min="9" max="12" width="17" style="1181" customWidth="1"/>
    <col min="13" max="16384" width="11.54296875" style="1181"/>
  </cols>
  <sheetData>
    <row r="1" spans="2:13" ht="44.15" customHeight="1">
      <c r="B1" s="1142" t="s">
        <v>4426</v>
      </c>
    </row>
    <row r="2" spans="2:13" ht="44.15" customHeight="1" thickBot="1">
      <c r="B2" s="1240"/>
      <c r="L2" s="1180" t="s">
        <v>1263</v>
      </c>
    </row>
    <row r="3" spans="2:13" ht="44.15" customHeight="1">
      <c r="B3" s="4044" t="s">
        <v>4427</v>
      </c>
      <c r="C3" s="4406" t="s">
        <v>224</v>
      </c>
      <c r="D3" s="3962" t="s">
        <v>1663</v>
      </c>
      <c r="E3" s="4049" t="s">
        <v>4428</v>
      </c>
      <c r="F3" s="4051"/>
      <c r="G3" s="4049" t="s">
        <v>4429</v>
      </c>
      <c r="H3" s="4050"/>
      <c r="I3" s="3962" t="s">
        <v>701</v>
      </c>
      <c r="J3" s="3962" t="s">
        <v>235</v>
      </c>
      <c r="K3" s="3962" t="s">
        <v>1198</v>
      </c>
      <c r="L3" s="4052" t="s">
        <v>1199</v>
      </c>
      <c r="M3" s="1697"/>
    </row>
    <row r="4" spans="2:13" ht="44.15" customHeight="1" thickBot="1">
      <c r="B4" s="4045"/>
      <c r="C4" s="4407"/>
      <c r="D4" s="4046"/>
      <c r="E4" s="1351" t="s">
        <v>4430</v>
      </c>
      <c r="F4" s="1351" t="s">
        <v>4431</v>
      </c>
      <c r="G4" s="1351" t="s">
        <v>4430</v>
      </c>
      <c r="H4" s="1351" t="s">
        <v>4431</v>
      </c>
      <c r="I4" s="4046"/>
      <c r="J4" s="4046"/>
      <c r="K4" s="4046"/>
      <c r="L4" s="4053"/>
      <c r="M4" s="1697"/>
    </row>
    <row r="5" spans="2:13" ht="44.15" customHeight="1" thickBot="1">
      <c r="B5" s="2056" t="s">
        <v>116</v>
      </c>
      <c r="C5" s="2057" t="s">
        <v>21</v>
      </c>
      <c r="D5" s="2058" t="s">
        <v>4432</v>
      </c>
      <c r="E5" s="2059">
        <v>66.47</v>
      </c>
      <c r="F5" s="2060" t="s">
        <v>4433</v>
      </c>
      <c r="G5" s="2059">
        <v>66.47</v>
      </c>
      <c r="H5" s="2060" t="s">
        <v>4434</v>
      </c>
      <c r="I5" s="2061">
        <v>21640</v>
      </c>
      <c r="J5" s="2060" t="s">
        <v>4435</v>
      </c>
      <c r="K5" s="2062">
        <v>23806</v>
      </c>
      <c r="L5" s="2063" t="s">
        <v>4436</v>
      </c>
    </row>
    <row r="6" spans="2:13" ht="44.15" customHeight="1" thickTop="1" thickBot="1">
      <c r="B6" s="2064" t="s">
        <v>786</v>
      </c>
      <c r="C6" s="2064">
        <v>1</v>
      </c>
      <c r="D6" s="2064" t="s">
        <v>4437</v>
      </c>
      <c r="E6" s="2065">
        <v>66.47</v>
      </c>
      <c r="F6" s="2065"/>
      <c r="G6" s="2065">
        <v>66.47</v>
      </c>
      <c r="H6" s="4403"/>
      <c r="I6" s="4404"/>
      <c r="J6" s="4404"/>
      <c r="K6" s="4404"/>
      <c r="L6" s="4405"/>
    </row>
    <row r="7" spans="2:13" ht="44.15" customHeight="1" thickTop="1"/>
  </sheetData>
  <mergeCells count="10">
    <mergeCell ref="J3:J4"/>
    <mergeCell ref="K3:K4"/>
    <mergeCell ref="L3:L4"/>
    <mergeCell ref="H6:L6"/>
    <mergeCell ref="B3:B4"/>
    <mergeCell ref="C3:C4"/>
    <mergeCell ref="D3:D4"/>
    <mergeCell ref="E3:F3"/>
    <mergeCell ref="G3:H3"/>
    <mergeCell ref="I3:I4"/>
  </mergeCells>
  <phoneticPr fontId="1"/>
  <printOptions horizontalCentered="1" gridLinesSet="0"/>
  <pageMargins left="0.59055118110236227" right="0.59055118110236227" top="0.78740157480314965" bottom="0.78740157480314965" header="0.51181102362204722" footer="0.51181102362204722"/>
  <pageSetup paperSize="9" scale="42" fitToHeight="2"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5858D-2D39-449E-A126-65070100F90F}">
  <sheetPr transitionEvaluation="1">
    <pageSetUpPr fitToPage="1"/>
  </sheetPr>
  <dimension ref="A1:AL198"/>
  <sheetViews>
    <sheetView showZeros="0" view="pageBreakPreview" zoomScale="55" zoomScaleNormal="50" zoomScaleSheetLayoutView="55" workbookViewId="0">
      <pane xSplit="1" ySplit="7" topLeftCell="B8" activePane="bottomRight" state="frozen"/>
      <selection pane="topRight" activeCell="B1" sqref="B1"/>
      <selection pane="bottomLeft" activeCell="A8" sqref="A8"/>
      <selection pane="bottomRight" activeCell="AC28" sqref="AC28"/>
    </sheetView>
  </sheetViews>
  <sheetFormatPr defaultColWidth="11.54296875" defaultRowHeight="15" customHeight="1"/>
  <cols>
    <col min="1" max="1" width="18" style="999" customWidth="1"/>
    <col min="2" max="2" width="5.26953125" style="999" customWidth="1"/>
    <col min="3" max="3" width="10.36328125" style="999" customWidth="1"/>
    <col min="4" max="4" width="5.26953125" style="999" customWidth="1"/>
    <col min="5" max="5" width="10.36328125" style="999" customWidth="1"/>
    <col min="6" max="6" width="5.26953125" style="999" customWidth="1"/>
    <col min="7" max="7" width="10.36328125" style="999" customWidth="1"/>
    <col min="8" max="8" width="5.26953125" style="999" customWidth="1"/>
    <col min="9" max="9" width="10.36328125" style="999" customWidth="1"/>
    <col min="10" max="10" width="5.26953125" style="999" customWidth="1"/>
    <col min="11" max="11" width="10.36328125" style="999" customWidth="1"/>
    <col min="12" max="12" width="5.26953125" style="999" customWidth="1"/>
    <col min="13" max="13" width="10.36328125" style="2067" customWidth="1"/>
    <col min="14" max="14" width="5.26953125" style="999" customWidth="1"/>
    <col min="15" max="15" width="10.36328125" style="999" customWidth="1"/>
    <col min="16" max="16" width="5.26953125" style="999" customWidth="1"/>
    <col min="17" max="17" width="10.36328125" style="999" customWidth="1"/>
    <col min="18" max="18" width="5.26953125" style="999" customWidth="1"/>
    <col min="19" max="19" width="10.36328125" style="999" customWidth="1"/>
    <col min="20" max="20" width="5.26953125" style="999" customWidth="1"/>
    <col min="21" max="21" width="10.36328125" style="999" customWidth="1"/>
    <col min="22" max="22" width="5.26953125" style="999" customWidth="1"/>
    <col min="23" max="23" width="10.36328125" style="999" customWidth="1"/>
    <col min="24" max="24" width="5.26953125" style="999" customWidth="1"/>
    <col min="25" max="25" width="10.36328125" style="999" customWidth="1"/>
    <col min="26" max="26" width="5.26953125" style="999" customWidth="1"/>
    <col min="27" max="27" width="10.36328125" style="999" customWidth="1"/>
    <col min="28" max="28" width="5.26953125" style="999" customWidth="1"/>
    <col min="29" max="29" width="10.36328125" style="999" customWidth="1"/>
    <col min="30" max="30" width="5.26953125" style="999" customWidth="1"/>
    <col min="31" max="31" width="10.36328125" style="999" customWidth="1"/>
    <col min="32" max="32" width="5.26953125" style="999" customWidth="1"/>
    <col min="33" max="33" width="10.36328125" style="999" customWidth="1"/>
    <col min="34" max="34" width="5.26953125" style="999" customWidth="1"/>
    <col min="35" max="35" width="10.36328125" style="2067" customWidth="1"/>
    <col min="36" max="36" width="5.26953125" style="999" customWidth="1"/>
    <col min="37" max="37" width="10.36328125" style="999" customWidth="1"/>
    <col min="38" max="38" width="2" style="999" customWidth="1"/>
    <col min="39" max="253" width="11.54296875" style="999" customWidth="1"/>
    <col min="254" max="16384" width="11.54296875" style="999"/>
  </cols>
  <sheetData>
    <row r="1" spans="1:37" ht="27" customHeight="1">
      <c r="A1" s="2066" t="s">
        <v>4438</v>
      </c>
    </row>
    <row r="2" spans="1:37" ht="27" customHeight="1">
      <c r="A2" s="2066" t="s">
        <v>4439</v>
      </c>
      <c r="AK2" s="1004" t="s">
        <v>4440</v>
      </c>
    </row>
    <row r="3" spans="1:37" ht="27" customHeight="1">
      <c r="A3" s="1350" t="s">
        <v>4441</v>
      </c>
      <c r="C3" s="2068"/>
      <c r="E3" s="2068"/>
      <c r="G3" s="2068"/>
      <c r="I3" s="2068"/>
      <c r="K3" s="2069"/>
      <c r="O3" s="2069"/>
      <c r="Q3" s="2069"/>
      <c r="S3" s="2069"/>
      <c r="U3" s="2069"/>
      <c r="W3" s="2069"/>
      <c r="Y3" s="2069"/>
      <c r="AA3" s="2069"/>
      <c r="AC3" s="2069"/>
      <c r="AE3" s="2069"/>
      <c r="AG3" s="2069"/>
      <c r="AK3" s="1004" t="s">
        <v>4442</v>
      </c>
    </row>
    <row r="4" spans="1:37" ht="9" customHeight="1" thickBot="1">
      <c r="A4" s="2070"/>
      <c r="B4" s="2070"/>
      <c r="C4" s="2071"/>
      <c r="D4" s="2070"/>
      <c r="E4" s="2071"/>
      <c r="F4" s="2070"/>
      <c r="G4" s="2071"/>
      <c r="H4" s="2070"/>
      <c r="I4" s="2071"/>
      <c r="J4" s="2070"/>
      <c r="K4" s="2072"/>
      <c r="L4" s="2070"/>
      <c r="M4" s="2073"/>
      <c r="N4" s="2070"/>
      <c r="O4" s="2072"/>
      <c r="P4" s="2070"/>
      <c r="Q4" s="2072"/>
      <c r="R4" s="2070"/>
      <c r="S4" s="2072"/>
      <c r="T4" s="2070"/>
      <c r="U4" s="2072"/>
      <c r="V4" s="2070"/>
      <c r="W4" s="2072"/>
      <c r="X4" s="2070"/>
      <c r="Y4" s="2072"/>
      <c r="Z4" s="2070"/>
      <c r="AA4" s="2072"/>
      <c r="AB4" s="2070"/>
      <c r="AC4" s="2072"/>
      <c r="AD4" s="2070"/>
      <c r="AE4" s="2072"/>
      <c r="AF4" s="2070"/>
      <c r="AG4" s="2072"/>
      <c r="AH4" s="2070"/>
      <c r="AI4" s="2073"/>
      <c r="AJ4" s="2070"/>
      <c r="AK4" s="2072"/>
    </row>
    <row r="5" spans="1:37" ht="30" customHeight="1">
      <c r="A5" s="2074"/>
      <c r="B5" s="4410" t="s">
        <v>4443</v>
      </c>
      <c r="C5" s="4411"/>
      <c r="D5" s="4411"/>
      <c r="E5" s="4412"/>
      <c r="F5" s="4411" t="s">
        <v>4444</v>
      </c>
      <c r="G5" s="4411"/>
      <c r="H5" s="4411"/>
      <c r="I5" s="4411"/>
      <c r="J5" s="4410" t="s">
        <v>4445</v>
      </c>
      <c r="K5" s="4411"/>
      <c r="L5" s="4411"/>
      <c r="M5" s="4412"/>
      <c r="N5" s="4410" t="s">
        <v>4446</v>
      </c>
      <c r="O5" s="4411"/>
      <c r="P5" s="4411"/>
      <c r="Q5" s="4412"/>
      <c r="R5" s="4410" t="s">
        <v>4447</v>
      </c>
      <c r="S5" s="4411"/>
      <c r="T5" s="4411"/>
      <c r="U5" s="4412"/>
      <c r="V5" s="4411" t="s">
        <v>4448</v>
      </c>
      <c r="W5" s="4411"/>
      <c r="X5" s="4411"/>
      <c r="Y5" s="4411"/>
      <c r="Z5" s="4410" t="s">
        <v>4449</v>
      </c>
      <c r="AA5" s="4411"/>
      <c r="AB5" s="4411"/>
      <c r="AC5" s="4412"/>
      <c r="AD5" s="4411" t="s">
        <v>4450</v>
      </c>
      <c r="AE5" s="4411"/>
      <c r="AF5" s="4411"/>
      <c r="AG5" s="4411"/>
      <c r="AH5" s="4410" t="s">
        <v>4451</v>
      </c>
      <c r="AI5" s="4411"/>
      <c r="AJ5" s="4411"/>
      <c r="AK5" s="4412"/>
    </row>
    <row r="6" spans="1:37" ht="30" customHeight="1">
      <c r="A6" s="2075"/>
      <c r="B6" s="4408" t="s">
        <v>4452</v>
      </c>
      <c r="C6" s="4409"/>
      <c r="D6" s="4413" t="s">
        <v>4453</v>
      </c>
      <c r="E6" s="4415"/>
      <c r="F6" s="4414" t="s">
        <v>4452</v>
      </c>
      <c r="G6" s="4409"/>
      <c r="H6" s="4413" t="s">
        <v>4453</v>
      </c>
      <c r="I6" s="4414"/>
      <c r="J6" s="4408" t="s">
        <v>4452</v>
      </c>
      <c r="K6" s="4409"/>
      <c r="L6" s="4413" t="s">
        <v>4453</v>
      </c>
      <c r="M6" s="4415"/>
      <c r="N6" s="4408" t="s">
        <v>4452</v>
      </c>
      <c r="O6" s="4409"/>
      <c r="P6" s="4413" t="s">
        <v>4453</v>
      </c>
      <c r="Q6" s="4415"/>
      <c r="R6" s="4408" t="s">
        <v>4452</v>
      </c>
      <c r="S6" s="4409"/>
      <c r="T6" s="4413" t="s">
        <v>4453</v>
      </c>
      <c r="U6" s="4415"/>
      <c r="V6" s="4414" t="s">
        <v>4452</v>
      </c>
      <c r="W6" s="4409"/>
      <c r="X6" s="4413" t="s">
        <v>4453</v>
      </c>
      <c r="Y6" s="4414"/>
      <c r="Z6" s="4408" t="s">
        <v>4452</v>
      </c>
      <c r="AA6" s="4409"/>
      <c r="AB6" s="4413" t="s">
        <v>4453</v>
      </c>
      <c r="AC6" s="4415"/>
      <c r="AD6" s="4414" t="s">
        <v>4452</v>
      </c>
      <c r="AE6" s="4409"/>
      <c r="AF6" s="4413" t="s">
        <v>4453</v>
      </c>
      <c r="AG6" s="4414"/>
      <c r="AH6" s="4408" t="s">
        <v>4452</v>
      </c>
      <c r="AI6" s="4409"/>
      <c r="AJ6" s="4413" t="s">
        <v>4453</v>
      </c>
      <c r="AK6" s="4415"/>
    </row>
    <row r="7" spans="1:37" ht="30" customHeight="1" thickBot="1">
      <c r="A7" s="2076"/>
      <c r="B7" s="2077" t="s">
        <v>4454</v>
      </c>
      <c r="C7" s="2078" t="s">
        <v>4455</v>
      </c>
      <c r="D7" s="2079" t="s">
        <v>4454</v>
      </c>
      <c r="E7" s="2080" t="s">
        <v>4455</v>
      </c>
      <c r="F7" s="2081" t="s">
        <v>4454</v>
      </c>
      <c r="G7" s="2078" t="s">
        <v>4455</v>
      </c>
      <c r="H7" s="2079" t="s">
        <v>4454</v>
      </c>
      <c r="I7" s="2082" t="s">
        <v>4455</v>
      </c>
      <c r="J7" s="2077" t="s">
        <v>4454</v>
      </c>
      <c r="K7" s="2083" t="s">
        <v>4455</v>
      </c>
      <c r="L7" s="2079" t="s">
        <v>4454</v>
      </c>
      <c r="M7" s="2084" t="s">
        <v>4455</v>
      </c>
      <c r="N7" s="2077" t="s">
        <v>4454</v>
      </c>
      <c r="O7" s="2083" t="s">
        <v>4455</v>
      </c>
      <c r="P7" s="2079" t="s">
        <v>4454</v>
      </c>
      <c r="Q7" s="2085" t="s">
        <v>4455</v>
      </c>
      <c r="R7" s="2077" t="s">
        <v>4454</v>
      </c>
      <c r="S7" s="2083" t="s">
        <v>4455</v>
      </c>
      <c r="T7" s="2079" t="s">
        <v>4454</v>
      </c>
      <c r="U7" s="2085" t="s">
        <v>4455</v>
      </c>
      <c r="V7" s="2081" t="s">
        <v>4454</v>
      </c>
      <c r="W7" s="2083" t="s">
        <v>4455</v>
      </c>
      <c r="X7" s="2079" t="s">
        <v>4454</v>
      </c>
      <c r="Y7" s="2086" t="s">
        <v>4455</v>
      </c>
      <c r="Z7" s="2077" t="s">
        <v>4454</v>
      </c>
      <c r="AA7" s="2083" t="s">
        <v>4455</v>
      </c>
      <c r="AB7" s="2079" t="s">
        <v>4454</v>
      </c>
      <c r="AC7" s="2085" t="s">
        <v>4455</v>
      </c>
      <c r="AD7" s="2081" t="s">
        <v>4454</v>
      </c>
      <c r="AE7" s="2083" t="s">
        <v>4455</v>
      </c>
      <c r="AF7" s="2079" t="s">
        <v>4454</v>
      </c>
      <c r="AG7" s="2086" t="s">
        <v>4455</v>
      </c>
      <c r="AH7" s="2077" t="s">
        <v>4454</v>
      </c>
      <c r="AI7" s="2087" t="s">
        <v>4455</v>
      </c>
      <c r="AJ7" s="2079" t="s">
        <v>4454</v>
      </c>
      <c r="AK7" s="2085" t="s">
        <v>4455</v>
      </c>
    </row>
    <row r="8" spans="1:37" ht="30" customHeight="1">
      <c r="A8" s="2088" t="s">
        <v>238</v>
      </c>
      <c r="B8" s="2089">
        <f t="shared" ref="B8:E23" si="0">SUM(F8,J8,N8,R8,V8,Z8,AD8,AH8)</f>
        <v>1</v>
      </c>
      <c r="C8" s="2090">
        <f t="shared" si="0"/>
        <v>0.19</v>
      </c>
      <c r="D8" s="2091">
        <f t="shared" si="0"/>
        <v>1</v>
      </c>
      <c r="E8" s="2092">
        <f>SUM(I8,M8,Q8,U8,Y8,AC8,AG8,AK8)</f>
        <v>0.19</v>
      </c>
      <c r="F8" s="2093">
        <v>1</v>
      </c>
      <c r="G8" s="2090">
        <v>0.19</v>
      </c>
      <c r="H8" s="2091">
        <v>1</v>
      </c>
      <c r="I8" s="2094">
        <v>0.19</v>
      </c>
      <c r="J8" s="2089"/>
      <c r="K8" s="2090"/>
      <c r="L8" s="2091"/>
      <c r="M8" s="2092"/>
      <c r="N8" s="2089"/>
      <c r="O8" s="2090"/>
      <c r="P8" s="2091"/>
      <c r="Q8" s="2092"/>
      <c r="R8" s="2089"/>
      <c r="S8" s="2090"/>
      <c r="T8" s="2091"/>
      <c r="U8" s="2092"/>
      <c r="V8" s="2093"/>
      <c r="W8" s="2090"/>
      <c r="X8" s="2091"/>
      <c r="Y8" s="2094"/>
      <c r="Z8" s="2089"/>
      <c r="AA8" s="2090"/>
      <c r="AB8" s="2091"/>
      <c r="AC8" s="2092"/>
      <c r="AD8" s="2093"/>
      <c r="AE8" s="2090"/>
      <c r="AF8" s="2091"/>
      <c r="AG8" s="2094"/>
      <c r="AH8" s="2089"/>
      <c r="AI8" s="2090"/>
      <c r="AJ8" s="2091"/>
      <c r="AK8" s="2092"/>
    </row>
    <row r="9" spans="1:37" s="2102" customFormat="1" ht="30" customHeight="1">
      <c r="A9" s="2095" t="s">
        <v>241</v>
      </c>
      <c r="B9" s="2096">
        <f t="shared" si="0"/>
        <v>4</v>
      </c>
      <c r="C9" s="2097">
        <v>41.22</v>
      </c>
      <c r="D9" s="2098">
        <f t="shared" si="0"/>
        <v>4</v>
      </c>
      <c r="E9" s="2099">
        <f t="shared" si="0"/>
        <v>41.22</v>
      </c>
      <c r="F9" s="2100">
        <v>1</v>
      </c>
      <c r="G9" s="2097">
        <v>0.32</v>
      </c>
      <c r="H9" s="2098">
        <v>1</v>
      </c>
      <c r="I9" s="2101">
        <v>0.32</v>
      </c>
      <c r="J9" s="2096">
        <v>1</v>
      </c>
      <c r="K9" s="2097">
        <v>2.4</v>
      </c>
      <c r="L9" s="2098">
        <v>1</v>
      </c>
      <c r="M9" s="2099">
        <v>2.4</v>
      </c>
      <c r="N9" s="2096"/>
      <c r="O9" s="2097"/>
      <c r="P9" s="2098"/>
      <c r="Q9" s="2099"/>
      <c r="R9" s="2096">
        <v>2</v>
      </c>
      <c r="S9" s="2097">
        <v>38.5</v>
      </c>
      <c r="T9" s="2098">
        <v>2</v>
      </c>
      <c r="U9" s="2099">
        <v>38.5</v>
      </c>
      <c r="V9" s="2100"/>
      <c r="W9" s="2097"/>
      <c r="X9" s="2098"/>
      <c r="Y9" s="2101"/>
      <c r="Z9" s="2096"/>
      <c r="AA9" s="2097"/>
      <c r="AB9" s="2098"/>
      <c r="AC9" s="2099"/>
      <c r="AD9" s="2100"/>
      <c r="AE9" s="2097"/>
      <c r="AF9" s="2098"/>
      <c r="AG9" s="2101"/>
      <c r="AH9" s="2096"/>
      <c r="AI9" s="2097"/>
      <c r="AJ9" s="2098"/>
      <c r="AK9" s="2099"/>
    </row>
    <row r="10" spans="1:37" ht="30" customHeight="1">
      <c r="A10" s="2103" t="s">
        <v>244</v>
      </c>
      <c r="B10" s="2104">
        <f t="shared" si="0"/>
        <v>1</v>
      </c>
      <c r="C10" s="2105">
        <f t="shared" si="0"/>
        <v>0.35</v>
      </c>
      <c r="D10" s="2106">
        <f t="shared" si="0"/>
        <v>1</v>
      </c>
      <c r="E10" s="2107">
        <f>SUM(I10,M10,Q10,U10,Y10,AC10,AG10,AK10)</f>
        <v>0.35</v>
      </c>
      <c r="F10" s="2108">
        <v>1</v>
      </c>
      <c r="G10" s="2105">
        <v>0.35</v>
      </c>
      <c r="H10" s="2106">
        <v>1</v>
      </c>
      <c r="I10" s="2109">
        <v>0.35</v>
      </c>
      <c r="J10" s="2104"/>
      <c r="K10" s="2105"/>
      <c r="L10" s="2106"/>
      <c r="M10" s="2107"/>
      <c r="N10" s="2104"/>
      <c r="O10" s="2105"/>
      <c r="P10" s="2106"/>
      <c r="Q10" s="2107"/>
      <c r="R10" s="2104"/>
      <c r="S10" s="2105"/>
      <c r="T10" s="2106"/>
      <c r="U10" s="2107"/>
      <c r="V10" s="2108"/>
      <c r="W10" s="2105"/>
      <c r="X10" s="2106"/>
      <c r="Y10" s="2109"/>
      <c r="Z10" s="2104"/>
      <c r="AA10" s="2105"/>
      <c r="AB10" s="2106"/>
      <c r="AC10" s="2107"/>
      <c r="AD10" s="2108"/>
      <c r="AE10" s="2105"/>
      <c r="AF10" s="2106"/>
      <c r="AG10" s="2109"/>
      <c r="AH10" s="2104"/>
      <c r="AI10" s="2105"/>
      <c r="AJ10" s="2106"/>
      <c r="AK10" s="2107"/>
    </row>
    <row r="11" spans="1:37" s="2102" customFormat="1" ht="30" customHeight="1">
      <c r="A11" s="2095" t="s">
        <v>248</v>
      </c>
      <c r="B11" s="2096">
        <f t="shared" si="0"/>
        <v>0</v>
      </c>
      <c r="C11" s="2097">
        <f t="shared" si="0"/>
        <v>0</v>
      </c>
      <c r="D11" s="2098">
        <f t="shared" si="0"/>
        <v>0</v>
      </c>
      <c r="E11" s="2099">
        <f>SUM(I11,M11,Q11,U11,Y11,AC11,AG11,AK11)</f>
        <v>0</v>
      </c>
      <c r="F11" s="2100"/>
      <c r="G11" s="2097"/>
      <c r="H11" s="2098"/>
      <c r="I11" s="2101"/>
      <c r="J11" s="2096"/>
      <c r="K11" s="2097"/>
      <c r="L11" s="2098"/>
      <c r="M11" s="2099"/>
      <c r="N11" s="2096"/>
      <c r="O11" s="2097"/>
      <c r="P11" s="2098"/>
      <c r="Q11" s="2099"/>
      <c r="R11" s="2096"/>
      <c r="S11" s="2097"/>
      <c r="T11" s="2098"/>
      <c r="U11" s="2099"/>
      <c r="V11" s="2100"/>
      <c r="W11" s="2097"/>
      <c r="X11" s="2098"/>
      <c r="Y11" s="2101"/>
      <c r="Z11" s="2096"/>
      <c r="AA11" s="2097"/>
      <c r="AB11" s="2098"/>
      <c r="AC11" s="2099"/>
      <c r="AD11" s="2100"/>
      <c r="AE11" s="2097"/>
      <c r="AF11" s="2098"/>
      <c r="AG11" s="2101"/>
      <c r="AH11" s="2096"/>
      <c r="AI11" s="2097"/>
      <c r="AJ11" s="2098"/>
      <c r="AK11" s="2099"/>
    </row>
    <row r="12" spans="1:37" ht="30" customHeight="1">
      <c r="A12" s="2103" t="s">
        <v>251</v>
      </c>
      <c r="B12" s="2104">
        <f t="shared" si="0"/>
        <v>23</v>
      </c>
      <c r="C12" s="2105">
        <f t="shared" si="0"/>
        <v>117.84000000000002</v>
      </c>
      <c r="D12" s="2106">
        <f t="shared" si="0"/>
        <v>20</v>
      </c>
      <c r="E12" s="2107">
        <f>SUM(I12,M12,Q12,U12,Y12,AC12,AG12,AK12)</f>
        <v>54.01</v>
      </c>
      <c r="F12" s="2108">
        <v>14</v>
      </c>
      <c r="G12" s="2105">
        <v>3.54</v>
      </c>
      <c r="H12" s="2106">
        <v>13</v>
      </c>
      <c r="I12" s="2109">
        <v>3.41</v>
      </c>
      <c r="J12" s="2104">
        <v>3</v>
      </c>
      <c r="K12" s="2105">
        <v>4</v>
      </c>
      <c r="L12" s="2106">
        <v>2</v>
      </c>
      <c r="M12" s="2107">
        <v>1.2</v>
      </c>
      <c r="N12" s="2104"/>
      <c r="O12" s="2105"/>
      <c r="P12" s="2106"/>
      <c r="Q12" s="2107"/>
      <c r="R12" s="2104">
        <v>2</v>
      </c>
      <c r="S12" s="2105">
        <v>108.4</v>
      </c>
      <c r="T12" s="2106">
        <v>2</v>
      </c>
      <c r="U12" s="2107">
        <v>47.8</v>
      </c>
      <c r="V12" s="2108"/>
      <c r="W12" s="2105"/>
      <c r="X12" s="2106"/>
      <c r="Y12" s="2109"/>
      <c r="Z12" s="2104">
        <v>1</v>
      </c>
      <c r="AA12" s="2105">
        <v>1.2</v>
      </c>
      <c r="AB12" s="2106">
        <v>1</v>
      </c>
      <c r="AC12" s="2107">
        <v>1.2</v>
      </c>
      <c r="AD12" s="2108">
        <v>3</v>
      </c>
      <c r="AE12" s="2105">
        <v>0.7</v>
      </c>
      <c r="AF12" s="2106">
        <v>2</v>
      </c>
      <c r="AG12" s="2109">
        <v>0.4</v>
      </c>
      <c r="AH12" s="2104"/>
      <c r="AI12" s="2105"/>
      <c r="AJ12" s="2106"/>
      <c r="AK12" s="2107"/>
    </row>
    <row r="13" spans="1:37" s="2102" customFormat="1" ht="30" customHeight="1">
      <c r="A13" s="2095" t="s">
        <v>254</v>
      </c>
      <c r="B13" s="2096">
        <f t="shared" si="0"/>
        <v>11</v>
      </c>
      <c r="C13" s="2097">
        <f t="shared" si="0"/>
        <v>156.04</v>
      </c>
      <c r="D13" s="2098">
        <f t="shared" si="0"/>
        <v>9</v>
      </c>
      <c r="E13" s="2099">
        <f>SUM(I13,M13,Q13,U13,Y13,AC13,AG13,AK13)</f>
        <v>129.70999999999998</v>
      </c>
      <c r="F13" s="2100">
        <v>2</v>
      </c>
      <c r="G13" s="2097">
        <v>0.64</v>
      </c>
      <c r="H13" s="2098">
        <v>2</v>
      </c>
      <c r="I13" s="2101">
        <v>0.64</v>
      </c>
      <c r="J13" s="2096">
        <v>2</v>
      </c>
      <c r="K13" s="2097">
        <v>2.2999999999999998</v>
      </c>
      <c r="L13" s="2098">
        <v>2</v>
      </c>
      <c r="M13" s="2099">
        <v>2.2999999999999998</v>
      </c>
      <c r="N13" s="2096">
        <v>1</v>
      </c>
      <c r="O13" s="2097">
        <v>5</v>
      </c>
      <c r="P13" s="2098">
        <v>1</v>
      </c>
      <c r="Q13" s="2099">
        <v>4.8</v>
      </c>
      <c r="R13" s="2096">
        <v>3</v>
      </c>
      <c r="S13" s="2097">
        <v>128.1</v>
      </c>
      <c r="T13" s="2098">
        <v>2</v>
      </c>
      <c r="U13" s="2099">
        <v>108.47</v>
      </c>
      <c r="V13" s="2100"/>
      <c r="W13" s="2097"/>
      <c r="X13" s="2098"/>
      <c r="Y13" s="2101"/>
      <c r="Z13" s="2096">
        <v>3</v>
      </c>
      <c r="AA13" s="2097">
        <v>20</v>
      </c>
      <c r="AB13" s="2098">
        <v>2</v>
      </c>
      <c r="AC13" s="2099">
        <v>13.5</v>
      </c>
      <c r="AD13" s="2100"/>
      <c r="AE13" s="2097"/>
      <c r="AF13" s="2098"/>
      <c r="AG13" s="2101"/>
      <c r="AH13" s="2096"/>
      <c r="AI13" s="2097"/>
      <c r="AJ13" s="2098"/>
      <c r="AK13" s="2099"/>
    </row>
    <row r="14" spans="1:37" ht="30" customHeight="1">
      <c r="A14" s="2103" t="s">
        <v>4456</v>
      </c>
      <c r="B14" s="2104">
        <f t="shared" si="0"/>
        <v>2</v>
      </c>
      <c r="C14" s="2105">
        <f t="shared" si="0"/>
        <v>5.2</v>
      </c>
      <c r="D14" s="2106">
        <f t="shared" si="0"/>
        <v>1</v>
      </c>
      <c r="E14" s="2107">
        <f t="shared" si="0"/>
        <v>0.28000000000000003</v>
      </c>
      <c r="F14" s="2108">
        <v>1</v>
      </c>
      <c r="G14" s="2105">
        <v>0.28000000000000003</v>
      </c>
      <c r="H14" s="2106">
        <v>1</v>
      </c>
      <c r="I14" s="2109">
        <v>0.28000000000000003</v>
      </c>
      <c r="J14" s="2104"/>
      <c r="K14" s="2105"/>
      <c r="L14" s="2106"/>
      <c r="M14" s="2107"/>
      <c r="N14" s="2104">
        <v>1</v>
      </c>
      <c r="O14" s="2105">
        <v>4.92</v>
      </c>
      <c r="P14" s="2106"/>
      <c r="Q14" s="2107">
        <v>0</v>
      </c>
      <c r="R14" s="2104"/>
      <c r="S14" s="2105"/>
      <c r="T14" s="2106"/>
      <c r="U14" s="2107"/>
      <c r="V14" s="2108"/>
      <c r="W14" s="2105"/>
      <c r="X14" s="2106"/>
      <c r="Y14" s="2109"/>
      <c r="Z14" s="2104"/>
      <c r="AA14" s="2105"/>
      <c r="AB14" s="2106"/>
      <c r="AC14" s="2107"/>
      <c r="AD14" s="2108"/>
      <c r="AE14" s="2105"/>
      <c r="AF14" s="2106"/>
      <c r="AG14" s="2109"/>
      <c r="AH14" s="2104"/>
      <c r="AI14" s="2105"/>
      <c r="AJ14" s="2106"/>
      <c r="AK14" s="2107"/>
    </row>
    <row r="15" spans="1:37" s="2102" customFormat="1" ht="30" customHeight="1">
      <c r="A15" s="2095" t="s">
        <v>260</v>
      </c>
      <c r="B15" s="2096">
        <f t="shared" si="0"/>
        <v>6</v>
      </c>
      <c r="C15" s="2097">
        <f t="shared" si="0"/>
        <v>38.5</v>
      </c>
      <c r="D15" s="2098">
        <f t="shared" si="0"/>
        <v>6</v>
      </c>
      <c r="E15" s="2099">
        <f t="shared" si="0"/>
        <v>22.1</v>
      </c>
      <c r="F15" s="2100">
        <v>2</v>
      </c>
      <c r="G15" s="2097">
        <v>1.1000000000000001</v>
      </c>
      <c r="H15" s="2098">
        <v>2</v>
      </c>
      <c r="I15" s="2101">
        <v>1.1000000000000001</v>
      </c>
      <c r="J15" s="2096"/>
      <c r="K15" s="2097"/>
      <c r="L15" s="2098"/>
      <c r="M15" s="2099"/>
      <c r="N15" s="2096">
        <v>1</v>
      </c>
      <c r="O15" s="2097">
        <v>3.6</v>
      </c>
      <c r="P15" s="2098">
        <v>1</v>
      </c>
      <c r="Q15" s="2099">
        <v>3.5</v>
      </c>
      <c r="R15" s="2096">
        <v>2</v>
      </c>
      <c r="S15" s="2097">
        <v>29.5</v>
      </c>
      <c r="T15" s="2098">
        <v>2</v>
      </c>
      <c r="U15" s="2099">
        <v>13.4</v>
      </c>
      <c r="V15" s="2100"/>
      <c r="W15" s="2097"/>
      <c r="X15" s="2098"/>
      <c r="Y15" s="2101"/>
      <c r="Z15" s="2096">
        <v>1</v>
      </c>
      <c r="AA15" s="2097">
        <v>4.3</v>
      </c>
      <c r="AB15" s="2098">
        <v>1</v>
      </c>
      <c r="AC15" s="2099">
        <v>4.0999999999999996</v>
      </c>
      <c r="AD15" s="2100"/>
      <c r="AE15" s="2097"/>
      <c r="AF15" s="2098"/>
      <c r="AG15" s="2101"/>
      <c r="AH15" s="2096"/>
      <c r="AI15" s="2097"/>
      <c r="AJ15" s="2098"/>
      <c r="AK15" s="2099"/>
    </row>
    <row r="16" spans="1:37" ht="30" customHeight="1">
      <c r="A16" s="2103" t="s">
        <v>262</v>
      </c>
      <c r="B16" s="2104">
        <f t="shared" si="0"/>
        <v>4</v>
      </c>
      <c r="C16" s="2105">
        <f t="shared" si="0"/>
        <v>29.55</v>
      </c>
      <c r="D16" s="2106">
        <f t="shared" si="0"/>
        <v>4</v>
      </c>
      <c r="E16" s="2107">
        <f t="shared" si="0"/>
        <v>14.75</v>
      </c>
      <c r="F16" s="2108">
        <v>2</v>
      </c>
      <c r="G16" s="2105">
        <v>0.55000000000000004</v>
      </c>
      <c r="H16" s="2106">
        <v>2</v>
      </c>
      <c r="I16" s="2109">
        <v>0.55000000000000004</v>
      </c>
      <c r="J16" s="2104"/>
      <c r="K16" s="2105"/>
      <c r="L16" s="2106"/>
      <c r="M16" s="2107"/>
      <c r="N16" s="2104">
        <v>1</v>
      </c>
      <c r="O16" s="2105">
        <v>6.2</v>
      </c>
      <c r="P16" s="2106">
        <v>1</v>
      </c>
      <c r="Q16" s="2107">
        <v>6.2</v>
      </c>
      <c r="R16" s="2104"/>
      <c r="S16" s="2105"/>
      <c r="T16" s="2106"/>
      <c r="U16" s="2107"/>
      <c r="V16" s="2108">
        <v>1</v>
      </c>
      <c r="W16" s="2105">
        <v>22.8</v>
      </c>
      <c r="X16" s="2106">
        <v>1</v>
      </c>
      <c r="Y16" s="2109">
        <v>8</v>
      </c>
      <c r="Z16" s="2104"/>
      <c r="AA16" s="2105"/>
      <c r="AB16" s="2106"/>
      <c r="AC16" s="2107"/>
      <c r="AD16" s="2108"/>
      <c r="AE16" s="2105"/>
      <c r="AF16" s="2106"/>
      <c r="AG16" s="2109"/>
      <c r="AH16" s="2104"/>
      <c r="AI16" s="2105"/>
      <c r="AJ16" s="2106"/>
      <c r="AK16" s="2107"/>
    </row>
    <row r="17" spans="1:37" s="2102" customFormat="1" ht="30" customHeight="1">
      <c r="A17" s="2095" t="s">
        <v>265</v>
      </c>
      <c r="B17" s="2096">
        <f t="shared" si="0"/>
        <v>10</v>
      </c>
      <c r="C17" s="2097">
        <f t="shared" si="0"/>
        <v>19.8</v>
      </c>
      <c r="D17" s="2098">
        <f t="shared" si="0"/>
        <v>10</v>
      </c>
      <c r="E17" s="2099">
        <f t="shared" si="0"/>
        <v>15.4</v>
      </c>
      <c r="F17" s="2100">
        <v>6</v>
      </c>
      <c r="G17" s="2097">
        <v>2.2000000000000002</v>
      </c>
      <c r="H17" s="2098">
        <v>6</v>
      </c>
      <c r="I17" s="2101">
        <v>2.2000000000000002</v>
      </c>
      <c r="J17" s="2096">
        <v>2</v>
      </c>
      <c r="K17" s="2097">
        <v>2.8</v>
      </c>
      <c r="L17" s="2098">
        <v>2</v>
      </c>
      <c r="M17" s="2099">
        <v>2.8</v>
      </c>
      <c r="N17" s="2096">
        <v>1</v>
      </c>
      <c r="O17" s="2097">
        <v>5</v>
      </c>
      <c r="P17" s="2098">
        <v>1</v>
      </c>
      <c r="Q17" s="2099">
        <v>4.3</v>
      </c>
      <c r="R17" s="2096">
        <v>1</v>
      </c>
      <c r="S17" s="2097">
        <v>9.8000000000000007</v>
      </c>
      <c r="T17" s="2098">
        <v>1</v>
      </c>
      <c r="U17" s="2099">
        <v>6.1</v>
      </c>
      <c r="V17" s="2100"/>
      <c r="W17" s="2097"/>
      <c r="X17" s="2098"/>
      <c r="Y17" s="2101"/>
      <c r="Z17" s="2096"/>
      <c r="AA17" s="2097"/>
      <c r="AB17" s="2098"/>
      <c r="AC17" s="2099"/>
      <c r="AD17" s="2100"/>
      <c r="AE17" s="2097"/>
      <c r="AF17" s="2098"/>
      <c r="AG17" s="2101"/>
      <c r="AH17" s="2096"/>
      <c r="AI17" s="2097"/>
      <c r="AJ17" s="2098"/>
      <c r="AK17" s="2099"/>
    </row>
    <row r="18" spans="1:37" ht="30" customHeight="1">
      <c r="A18" s="2103" t="s">
        <v>267</v>
      </c>
      <c r="B18" s="2104">
        <f t="shared" si="0"/>
        <v>0</v>
      </c>
      <c r="C18" s="2105">
        <f t="shared" si="0"/>
        <v>0</v>
      </c>
      <c r="D18" s="2106">
        <f t="shared" si="0"/>
        <v>0</v>
      </c>
      <c r="E18" s="2107">
        <f t="shared" si="0"/>
        <v>0</v>
      </c>
      <c r="F18" s="2108"/>
      <c r="G18" s="2105"/>
      <c r="H18" s="2106"/>
      <c r="I18" s="2109"/>
      <c r="J18" s="2104"/>
      <c r="K18" s="2105"/>
      <c r="L18" s="2106"/>
      <c r="M18" s="2107"/>
      <c r="N18" s="2104"/>
      <c r="O18" s="2105"/>
      <c r="P18" s="2106"/>
      <c r="Q18" s="2107"/>
      <c r="R18" s="2104"/>
      <c r="S18" s="2105"/>
      <c r="T18" s="2106"/>
      <c r="U18" s="2107"/>
      <c r="V18" s="2108"/>
      <c r="W18" s="2105"/>
      <c r="X18" s="2106"/>
      <c r="Y18" s="2109"/>
      <c r="Z18" s="2104"/>
      <c r="AA18" s="2105"/>
      <c r="AB18" s="2106"/>
      <c r="AC18" s="2107"/>
      <c r="AD18" s="2108"/>
      <c r="AE18" s="2105"/>
      <c r="AF18" s="2106"/>
      <c r="AG18" s="2109"/>
      <c r="AH18" s="2104"/>
      <c r="AI18" s="2105"/>
      <c r="AJ18" s="2106"/>
      <c r="AK18" s="2107"/>
    </row>
    <row r="19" spans="1:37" s="2102" customFormat="1" ht="30" customHeight="1">
      <c r="A19" s="2095" t="s">
        <v>269</v>
      </c>
      <c r="B19" s="2096">
        <f t="shared" si="0"/>
        <v>21</v>
      </c>
      <c r="C19" s="2097">
        <f t="shared" si="0"/>
        <v>31.94</v>
      </c>
      <c r="D19" s="2098">
        <f t="shared" si="0"/>
        <v>19</v>
      </c>
      <c r="E19" s="2099">
        <f>SUM(I19,M19,Q19,U19,Y19,AC19,AG19,AK19)</f>
        <v>23.86</v>
      </c>
      <c r="F19" s="2100">
        <v>15</v>
      </c>
      <c r="G19" s="2097">
        <v>3.24</v>
      </c>
      <c r="H19" s="2098">
        <v>14</v>
      </c>
      <c r="I19" s="2101">
        <v>3.06</v>
      </c>
      <c r="J19" s="2096">
        <v>4</v>
      </c>
      <c r="K19" s="2097">
        <v>11.4</v>
      </c>
      <c r="L19" s="2098">
        <v>3</v>
      </c>
      <c r="M19" s="2099">
        <v>9.1999999999999993</v>
      </c>
      <c r="N19" s="2096"/>
      <c r="O19" s="2097"/>
      <c r="P19" s="2098"/>
      <c r="Q19" s="2099"/>
      <c r="R19" s="2096">
        <v>1</v>
      </c>
      <c r="S19" s="2097">
        <v>5.0999999999999996</v>
      </c>
      <c r="T19" s="2098">
        <v>1</v>
      </c>
      <c r="U19" s="2099">
        <v>5.0999999999999996</v>
      </c>
      <c r="V19" s="2100"/>
      <c r="W19" s="2097"/>
      <c r="X19" s="2098"/>
      <c r="Y19" s="2101"/>
      <c r="Z19" s="2096">
        <v>1</v>
      </c>
      <c r="AA19" s="2097">
        <v>12.2</v>
      </c>
      <c r="AB19" s="2098">
        <v>1</v>
      </c>
      <c r="AC19" s="2099">
        <v>6.5</v>
      </c>
      <c r="AD19" s="2100"/>
      <c r="AE19" s="2097"/>
      <c r="AF19" s="2098"/>
      <c r="AG19" s="2101"/>
      <c r="AH19" s="2096"/>
      <c r="AI19" s="2097"/>
      <c r="AJ19" s="2098"/>
      <c r="AK19" s="2099"/>
    </row>
    <row r="20" spans="1:37" ht="30" customHeight="1">
      <c r="A20" s="2103" t="s">
        <v>271</v>
      </c>
      <c r="B20" s="2104">
        <f>SUM(F20,J20,N20,R20,V20,Z20,AD20,AH20)</f>
        <v>65</v>
      </c>
      <c r="C20" s="2105">
        <f>SUM(G20,K20,O20,S20,W20,AA20,AE20,AI20)</f>
        <v>324.62</v>
      </c>
      <c r="D20" s="2106">
        <f>SUM(H20,L20,P20,T20,X20,AB20,AF20,AJ20)</f>
        <v>61</v>
      </c>
      <c r="E20" s="2107">
        <f>SUM(I20,M20,Q20,U20,Y20,AC20,AG20,AK20)</f>
        <v>128.27000000000001</v>
      </c>
      <c r="F20" s="2108">
        <v>49</v>
      </c>
      <c r="G20" s="2105">
        <v>11.42</v>
      </c>
      <c r="H20" s="2106">
        <v>48</v>
      </c>
      <c r="I20" s="2109">
        <v>11.07</v>
      </c>
      <c r="J20" s="2104">
        <v>6</v>
      </c>
      <c r="K20" s="2105">
        <v>15.6</v>
      </c>
      <c r="L20" s="2106">
        <v>5</v>
      </c>
      <c r="M20" s="2107">
        <v>7</v>
      </c>
      <c r="N20" s="2104">
        <v>1</v>
      </c>
      <c r="O20" s="2105">
        <v>5.0999999999999996</v>
      </c>
      <c r="P20" s="2106">
        <v>1</v>
      </c>
      <c r="Q20" s="2107">
        <v>1.1000000000000001</v>
      </c>
      <c r="R20" s="2104">
        <v>2</v>
      </c>
      <c r="S20" s="2105">
        <v>28.8</v>
      </c>
      <c r="T20" s="2106">
        <v>2</v>
      </c>
      <c r="U20" s="2110">
        <v>22.4</v>
      </c>
      <c r="V20" s="2108">
        <v>2</v>
      </c>
      <c r="W20" s="2105">
        <v>77.2</v>
      </c>
      <c r="X20" s="2106">
        <v>2</v>
      </c>
      <c r="Y20" s="2109">
        <v>61.2</v>
      </c>
      <c r="Z20" s="2104">
        <v>5</v>
      </c>
      <c r="AA20" s="2105">
        <v>186.5</v>
      </c>
      <c r="AB20" s="2106">
        <v>3</v>
      </c>
      <c r="AC20" s="2107">
        <v>25.5</v>
      </c>
      <c r="AD20" s="2108"/>
      <c r="AE20" s="2105"/>
      <c r="AF20" s="2106"/>
      <c r="AG20" s="2109"/>
      <c r="AH20" s="2104"/>
      <c r="AI20" s="2105"/>
      <c r="AJ20" s="2106"/>
      <c r="AK20" s="2107"/>
    </row>
    <row r="21" spans="1:37" s="2102" customFormat="1" ht="30" customHeight="1">
      <c r="A21" s="2095" t="s">
        <v>272</v>
      </c>
      <c r="B21" s="2096">
        <f t="shared" si="0"/>
        <v>6</v>
      </c>
      <c r="C21" s="2097">
        <f t="shared" si="0"/>
        <v>3.26</v>
      </c>
      <c r="D21" s="2098">
        <f>SUM(H21,L21,P21,T21,X21,AB21,AF21,AJ21)</f>
        <v>6</v>
      </c>
      <c r="E21" s="2099">
        <f>SUM(I21,M21,Q21,U21,Y21,AC21,AG21,AK21)</f>
        <v>3.17</v>
      </c>
      <c r="F21" s="2100">
        <v>5</v>
      </c>
      <c r="G21" s="2097">
        <v>1.96</v>
      </c>
      <c r="H21" s="2098">
        <v>5</v>
      </c>
      <c r="I21" s="2101">
        <v>1.87</v>
      </c>
      <c r="J21" s="2096">
        <v>1</v>
      </c>
      <c r="K21" s="2097">
        <v>1.3</v>
      </c>
      <c r="L21" s="2098">
        <v>1</v>
      </c>
      <c r="M21" s="2099">
        <v>1.3</v>
      </c>
      <c r="N21" s="2096"/>
      <c r="O21" s="2097"/>
      <c r="P21" s="2098"/>
      <c r="Q21" s="2099"/>
      <c r="R21" s="2096"/>
      <c r="S21" s="2097"/>
      <c r="T21" s="2098"/>
      <c r="U21" s="2099"/>
      <c r="V21" s="2100"/>
      <c r="W21" s="2097"/>
      <c r="X21" s="2098"/>
      <c r="Y21" s="2101"/>
      <c r="Z21" s="2096"/>
      <c r="AA21" s="2097"/>
      <c r="AB21" s="2098"/>
      <c r="AC21" s="2099"/>
      <c r="AD21" s="2100"/>
      <c r="AE21" s="2097"/>
      <c r="AF21" s="2098"/>
      <c r="AG21" s="2101"/>
      <c r="AH21" s="2096"/>
      <c r="AI21" s="2097"/>
      <c r="AJ21" s="2098"/>
      <c r="AK21" s="2099"/>
    </row>
    <row r="22" spans="1:37" ht="30" customHeight="1">
      <c r="A22" s="2103" t="s">
        <v>273</v>
      </c>
      <c r="B22" s="2104">
        <f t="shared" si="0"/>
        <v>0</v>
      </c>
      <c r="C22" s="2105">
        <f t="shared" si="0"/>
        <v>0</v>
      </c>
      <c r="D22" s="2106">
        <f t="shared" si="0"/>
        <v>0</v>
      </c>
      <c r="E22" s="2107">
        <f t="shared" si="0"/>
        <v>0</v>
      </c>
      <c r="F22" s="2108"/>
      <c r="G22" s="2105"/>
      <c r="H22" s="2106"/>
      <c r="I22" s="2109"/>
      <c r="J22" s="2104"/>
      <c r="K22" s="2105"/>
      <c r="L22" s="2106"/>
      <c r="M22" s="2107"/>
      <c r="N22" s="2104"/>
      <c r="O22" s="2105"/>
      <c r="P22" s="2106"/>
      <c r="Q22" s="2107"/>
      <c r="R22" s="2104"/>
      <c r="S22" s="2105"/>
      <c r="T22" s="2106"/>
      <c r="U22" s="2107"/>
      <c r="V22" s="2108"/>
      <c r="W22" s="2105"/>
      <c r="X22" s="2106"/>
      <c r="Y22" s="2109"/>
      <c r="Z22" s="2104"/>
      <c r="AA22" s="2105"/>
      <c r="AB22" s="2106"/>
      <c r="AC22" s="2107"/>
      <c r="AD22" s="2108"/>
      <c r="AE22" s="2105"/>
      <c r="AF22" s="2106"/>
      <c r="AG22" s="2109"/>
      <c r="AH22" s="2104"/>
      <c r="AI22" s="2105"/>
      <c r="AJ22" s="2106"/>
      <c r="AK22" s="2107"/>
    </row>
    <row r="23" spans="1:37" s="2102" customFormat="1" ht="30" customHeight="1">
      <c r="A23" s="2095" t="s">
        <v>275</v>
      </c>
      <c r="B23" s="2096">
        <f t="shared" si="0"/>
        <v>9</v>
      </c>
      <c r="C23" s="2097">
        <f t="shared" si="0"/>
        <v>17.509999999999998</v>
      </c>
      <c r="D23" s="2098">
        <f t="shared" si="0"/>
        <v>8</v>
      </c>
      <c r="E23" s="2099">
        <f t="shared" si="0"/>
        <v>17.309999999999999</v>
      </c>
      <c r="F23" s="2100">
        <v>6</v>
      </c>
      <c r="G23" s="2097">
        <v>1.31</v>
      </c>
      <c r="H23" s="2098">
        <v>5</v>
      </c>
      <c r="I23" s="2101">
        <v>1.1100000000000001</v>
      </c>
      <c r="J23" s="2096">
        <v>2</v>
      </c>
      <c r="K23" s="2097">
        <v>2.5</v>
      </c>
      <c r="L23" s="2098">
        <v>2</v>
      </c>
      <c r="M23" s="2099">
        <v>2.5</v>
      </c>
      <c r="N23" s="2096"/>
      <c r="O23" s="2097"/>
      <c r="P23" s="2098"/>
      <c r="Q23" s="2099"/>
      <c r="R23" s="2096"/>
      <c r="S23" s="2097"/>
      <c r="T23" s="2098"/>
      <c r="U23" s="2099"/>
      <c r="V23" s="2100">
        <v>1</v>
      </c>
      <c r="W23" s="2097">
        <v>13.7</v>
      </c>
      <c r="X23" s="2098">
        <v>1</v>
      </c>
      <c r="Y23" s="2101">
        <v>13.7</v>
      </c>
      <c r="Z23" s="2096"/>
      <c r="AA23" s="2097"/>
      <c r="AB23" s="2098"/>
      <c r="AC23" s="2099"/>
      <c r="AD23" s="2100"/>
      <c r="AE23" s="2097"/>
      <c r="AF23" s="2098"/>
      <c r="AG23" s="2101"/>
      <c r="AH23" s="2096"/>
      <c r="AI23" s="2097"/>
      <c r="AJ23" s="2098"/>
      <c r="AK23" s="2099"/>
    </row>
    <row r="24" spans="1:37" ht="30" customHeight="1">
      <c r="A24" s="2103" t="s">
        <v>1235</v>
      </c>
      <c r="B24" s="2104">
        <f>SUM(F24,J24,N24,R24,V24,Z24,AD24,AH24)</f>
        <v>69</v>
      </c>
      <c r="C24" s="2105">
        <f t="shared" ref="C24:E25" si="1">SUM(G24,K24,O24,S24,W24,AA24,AE24,AI24)</f>
        <v>396.70000000000005</v>
      </c>
      <c r="D24" s="2106">
        <f>SUM(H24,L24,P24,T24,X24,AB24,AF24,AJ24)</f>
        <v>53</v>
      </c>
      <c r="E24" s="2107">
        <f t="shared" si="1"/>
        <v>191.07999999999998</v>
      </c>
      <c r="F24" s="2108">
        <v>35</v>
      </c>
      <c r="G24" s="2105">
        <v>7.5</v>
      </c>
      <c r="H24" s="2106">
        <v>35</v>
      </c>
      <c r="I24" s="2109">
        <v>7.48</v>
      </c>
      <c r="J24" s="2104">
        <v>17</v>
      </c>
      <c r="K24" s="2105">
        <v>37.200000000000003</v>
      </c>
      <c r="L24" s="2106">
        <v>7</v>
      </c>
      <c r="M24" s="2107">
        <v>11.6</v>
      </c>
      <c r="N24" s="2104">
        <v>0</v>
      </c>
      <c r="O24" s="2105">
        <v>0</v>
      </c>
      <c r="P24" s="2106">
        <v>0</v>
      </c>
      <c r="Q24" s="2107">
        <v>0</v>
      </c>
      <c r="R24" s="2104">
        <v>10</v>
      </c>
      <c r="S24" s="2105">
        <v>77.099999999999994</v>
      </c>
      <c r="T24" s="2106">
        <v>4</v>
      </c>
      <c r="U24" s="2107">
        <v>23.9</v>
      </c>
      <c r="V24" s="2108">
        <v>1</v>
      </c>
      <c r="W24" s="2105">
        <v>26</v>
      </c>
      <c r="X24" s="2106">
        <v>1</v>
      </c>
      <c r="Y24" s="2109">
        <v>23</v>
      </c>
      <c r="Z24" s="2104">
        <v>5</v>
      </c>
      <c r="AA24" s="2105">
        <v>57.5</v>
      </c>
      <c r="AB24" s="2106">
        <v>5</v>
      </c>
      <c r="AC24" s="2107">
        <v>30.6</v>
      </c>
      <c r="AD24" s="2108"/>
      <c r="AE24" s="2105"/>
      <c r="AF24" s="2106"/>
      <c r="AG24" s="2109"/>
      <c r="AH24" s="2104">
        <v>1</v>
      </c>
      <c r="AI24" s="2105">
        <v>191.4</v>
      </c>
      <c r="AJ24" s="2106">
        <v>1</v>
      </c>
      <c r="AK24" s="2107">
        <v>94.5</v>
      </c>
    </row>
    <row r="25" spans="1:37" s="2102" customFormat="1" ht="30" customHeight="1">
      <c r="A25" s="2095" t="s">
        <v>403</v>
      </c>
      <c r="B25" s="2096">
        <f t="shared" ref="B25:E39" si="2">SUM(F25,J25,N25,R25,V25,Z25,AD25,AH25)</f>
        <v>19</v>
      </c>
      <c r="C25" s="2097">
        <f t="shared" si="1"/>
        <v>86.67</v>
      </c>
      <c r="D25" s="2098">
        <f t="shared" si="1"/>
        <v>19</v>
      </c>
      <c r="E25" s="2099">
        <f t="shared" si="1"/>
        <v>71.27</v>
      </c>
      <c r="F25" s="2100">
        <v>15</v>
      </c>
      <c r="G25" s="2097">
        <v>3.37</v>
      </c>
      <c r="H25" s="2098">
        <v>15</v>
      </c>
      <c r="I25" s="2101">
        <v>3.37</v>
      </c>
      <c r="J25" s="2096">
        <v>2</v>
      </c>
      <c r="K25" s="2097">
        <v>4.2</v>
      </c>
      <c r="L25" s="2098">
        <v>2</v>
      </c>
      <c r="M25" s="2099">
        <v>4.2</v>
      </c>
      <c r="N25" s="2096"/>
      <c r="O25" s="2097"/>
      <c r="P25" s="2098"/>
      <c r="Q25" s="2099"/>
      <c r="R25" s="2096">
        <v>1</v>
      </c>
      <c r="S25" s="2097">
        <v>19.8</v>
      </c>
      <c r="T25" s="2098">
        <v>1</v>
      </c>
      <c r="U25" s="2099">
        <v>14.8</v>
      </c>
      <c r="V25" s="2100"/>
      <c r="W25" s="2097"/>
      <c r="X25" s="2098"/>
      <c r="Y25" s="2101"/>
      <c r="Z25" s="2096">
        <v>1</v>
      </c>
      <c r="AA25" s="2097">
        <v>59.3</v>
      </c>
      <c r="AB25" s="2098">
        <v>1</v>
      </c>
      <c r="AC25" s="2099">
        <v>48.9</v>
      </c>
      <c r="AD25" s="2100"/>
      <c r="AE25" s="2097"/>
      <c r="AF25" s="2098"/>
      <c r="AG25" s="2101"/>
      <c r="AH25" s="2096"/>
      <c r="AI25" s="2097"/>
      <c r="AJ25" s="2098"/>
      <c r="AK25" s="2099"/>
    </row>
    <row r="26" spans="1:37" ht="30" customHeight="1">
      <c r="A26" s="2103" t="s">
        <v>26</v>
      </c>
      <c r="B26" s="2104">
        <f t="shared" si="2"/>
        <v>164</v>
      </c>
      <c r="C26" s="2105">
        <f t="shared" si="2"/>
        <v>338.78000000000003</v>
      </c>
      <c r="D26" s="2111">
        <f t="shared" si="2"/>
        <v>151</v>
      </c>
      <c r="E26" s="2107">
        <f>SUM(I26,M26,Q26,U26,Y26,AC26,AG26,AK26)</f>
        <v>231.14000000000001</v>
      </c>
      <c r="F26" s="2112">
        <v>129</v>
      </c>
      <c r="G26" s="2113">
        <v>33.979999999999997</v>
      </c>
      <c r="H26" s="2114">
        <v>119</v>
      </c>
      <c r="I26" s="2115">
        <v>32.28</v>
      </c>
      <c r="J26" s="2116">
        <v>22</v>
      </c>
      <c r="K26" s="2113">
        <v>47.7</v>
      </c>
      <c r="L26" s="2114">
        <v>20</v>
      </c>
      <c r="M26" s="2117">
        <v>36.32</v>
      </c>
      <c r="N26" s="2104">
        <v>2</v>
      </c>
      <c r="O26" s="2105">
        <v>11.4</v>
      </c>
      <c r="P26" s="2106">
        <v>2</v>
      </c>
      <c r="Q26" s="2107">
        <v>12.54</v>
      </c>
      <c r="R26" s="2104">
        <v>4</v>
      </c>
      <c r="S26" s="2105">
        <v>77.2</v>
      </c>
      <c r="T26" s="2106">
        <v>4</v>
      </c>
      <c r="U26" s="2107">
        <v>82.31</v>
      </c>
      <c r="V26" s="2108">
        <v>2</v>
      </c>
      <c r="W26" s="2105">
        <v>42.8</v>
      </c>
      <c r="X26" s="2106">
        <v>2</v>
      </c>
      <c r="Y26" s="2109">
        <v>42.21</v>
      </c>
      <c r="Z26" s="2104">
        <v>3</v>
      </c>
      <c r="AA26" s="2105">
        <v>115.2</v>
      </c>
      <c r="AB26" s="2106">
        <v>3</v>
      </c>
      <c r="AC26" s="2107">
        <v>19.68</v>
      </c>
      <c r="AD26" s="2108">
        <v>2</v>
      </c>
      <c r="AE26" s="2105">
        <v>10.5</v>
      </c>
      <c r="AF26" s="2106">
        <v>1</v>
      </c>
      <c r="AG26" s="2109">
        <v>5.8</v>
      </c>
      <c r="AH26" s="2118">
        <v>0</v>
      </c>
      <c r="AI26" s="2119">
        <v>0</v>
      </c>
      <c r="AJ26" s="2120">
        <v>0</v>
      </c>
      <c r="AK26" s="2121">
        <v>0</v>
      </c>
    </row>
    <row r="27" spans="1:37" s="2102" customFormat="1" ht="30" customHeight="1">
      <c r="A27" s="2095" t="s">
        <v>283</v>
      </c>
      <c r="B27" s="2096">
        <f t="shared" si="2"/>
        <v>34</v>
      </c>
      <c r="C27" s="2097">
        <f t="shared" si="2"/>
        <v>95.289999999999992</v>
      </c>
      <c r="D27" s="2122">
        <f t="shared" si="2"/>
        <v>34</v>
      </c>
      <c r="E27" s="2099">
        <f t="shared" si="2"/>
        <v>86.69</v>
      </c>
      <c r="F27" s="2100">
        <v>25</v>
      </c>
      <c r="G27" s="2097">
        <v>7.19</v>
      </c>
      <c r="H27" s="2098">
        <v>25</v>
      </c>
      <c r="I27" s="2101">
        <v>7.19</v>
      </c>
      <c r="J27" s="2096">
        <v>6</v>
      </c>
      <c r="K27" s="2097">
        <v>11.7</v>
      </c>
      <c r="L27" s="2098">
        <v>6</v>
      </c>
      <c r="M27" s="2099">
        <v>11.7</v>
      </c>
      <c r="N27" s="2096"/>
      <c r="O27" s="2097"/>
      <c r="P27" s="2098"/>
      <c r="Q27" s="2099"/>
      <c r="R27" s="2096">
        <v>1</v>
      </c>
      <c r="S27" s="2097">
        <v>31.3</v>
      </c>
      <c r="T27" s="2098">
        <v>1</v>
      </c>
      <c r="U27" s="2099">
        <v>30.7</v>
      </c>
      <c r="V27" s="2100">
        <v>1</v>
      </c>
      <c r="W27" s="2097">
        <v>43</v>
      </c>
      <c r="X27" s="2098">
        <v>1</v>
      </c>
      <c r="Y27" s="2123">
        <v>35</v>
      </c>
      <c r="Z27" s="2096"/>
      <c r="AA27" s="2097"/>
      <c r="AB27" s="2098"/>
      <c r="AC27" s="2099"/>
      <c r="AD27" s="2100">
        <v>1</v>
      </c>
      <c r="AE27" s="2097">
        <v>2.1</v>
      </c>
      <c r="AF27" s="2098">
        <v>1</v>
      </c>
      <c r="AG27" s="2101">
        <v>2.1</v>
      </c>
      <c r="AH27" s="2096"/>
      <c r="AI27" s="2097"/>
      <c r="AJ27" s="2098"/>
      <c r="AK27" s="2099"/>
    </row>
    <row r="28" spans="1:37" ht="30" customHeight="1">
      <c r="A28" s="2103" t="s">
        <v>285</v>
      </c>
      <c r="B28" s="2104">
        <f t="shared" si="2"/>
        <v>61</v>
      </c>
      <c r="C28" s="2105">
        <f t="shared" si="2"/>
        <v>36.120000000000005</v>
      </c>
      <c r="D28" s="2111">
        <f t="shared" si="2"/>
        <v>58</v>
      </c>
      <c r="E28" s="2107">
        <f t="shared" si="2"/>
        <v>33.950000000000003</v>
      </c>
      <c r="F28" s="2108">
        <v>48</v>
      </c>
      <c r="G28" s="2105">
        <v>11.22</v>
      </c>
      <c r="H28" s="2106">
        <v>46</v>
      </c>
      <c r="I28" s="2109">
        <v>10.49</v>
      </c>
      <c r="J28" s="2104">
        <v>10</v>
      </c>
      <c r="K28" s="2105">
        <v>14.3</v>
      </c>
      <c r="L28" s="2106">
        <v>9</v>
      </c>
      <c r="M28" s="2107">
        <v>12.86</v>
      </c>
      <c r="N28" s="2104">
        <v>2</v>
      </c>
      <c r="O28" s="2105">
        <v>7.5</v>
      </c>
      <c r="P28" s="2106">
        <v>2</v>
      </c>
      <c r="Q28" s="2107">
        <v>7.5</v>
      </c>
      <c r="R28" s="2104">
        <v>1</v>
      </c>
      <c r="S28" s="2105">
        <v>3.1</v>
      </c>
      <c r="T28" s="2106">
        <v>1</v>
      </c>
      <c r="U28" s="2107">
        <v>3.1</v>
      </c>
      <c r="V28" s="2108"/>
      <c r="W28" s="2105"/>
      <c r="X28" s="2106"/>
      <c r="Y28" s="2109"/>
      <c r="Z28" s="2104"/>
      <c r="AA28" s="2105"/>
      <c r="AB28" s="2106"/>
      <c r="AC28" s="2107"/>
      <c r="AD28" s="2108"/>
      <c r="AE28" s="2105"/>
      <c r="AF28" s="2106"/>
      <c r="AG28" s="2109"/>
      <c r="AH28" s="2104"/>
      <c r="AI28" s="2105"/>
      <c r="AJ28" s="2106"/>
      <c r="AK28" s="2107"/>
    </row>
    <row r="29" spans="1:37" s="2102" customFormat="1" ht="30" customHeight="1">
      <c r="A29" s="2095" t="s">
        <v>1243</v>
      </c>
      <c r="B29" s="2096">
        <f t="shared" si="2"/>
        <v>28</v>
      </c>
      <c r="C29" s="2097">
        <f t="shared" si="2"/>
        <v>111.81000000000002</v>
      </c>
      <c r="D29" s="2122">
        <f t="shared" si="2"/>
        <v>25</v>
      </c>
      <c r="E29" s="2099">
        <f t="shared" si="2"/>
        <v>27.52</v>
      </c>
      <c r="F29" s="2100">
        <v>18</v>
      </c>
      <c r="G29" s="2097">
        <v>5.1100000000000003</v>
      </c>
      <c r="H29" s="2098">
        <v>17</v>
      </c>
      <c r="I29" s="2101">
        <v>4.5199999999999996</v>
      </c>
      <c r="J29" s="2096">
        <v>5</v>
      </c>
      <c r="K29" s="2097">
        <v>10.5</v>
      </c>
      <c r="L29" s="2098">
        <v>4</v>
      </c>
      <c r="M29" s="2099">
        <v>3.7</v>
      </c>
      <c r="N29" s="2096"/>
      <c r="O29" s="2097"/>
      <c r="P29" s="2098"/>
      <c r="Q29" s="2099"/>
      <c r="R29" s="2096">
        <v>2</v>
      </c>
      <c r="S29" s="2097">
        <v>52.6</v>
      </c>
      <c r="T29" s="2098">
        <v>2</v>
      </c>
      <c r="U29" s="2099">
        <v>10.5</v>
      </c>
      <c r="V29" s="2100">
        <v>1</v>
      </c>
      <c r="W29" s="2097">
        <v>9.9</v>
      </c>
      <c r="X29" s="2098">
        <v>1</v>
      </c>
      <c r="Y29" s="2101">
        <v>8.6</v>
      </c>
      <c r="Z29" s="2096">
        <v>2</v>
      </c>
      <c r="AA29" s="2097">
        <v>33.700000000000003</v>
      </c>
      <c r="AB29" s="2098">
        <v>1</v>
      </c>
      <c r="AC29" s="2099">
        <v>0.2</v>
      </c>
      <c r="AD29" s="2100"/>
      <c r="AE29" s="2097"/>
      <c r="AF29" s="2098"/>
      <c r="AG29" s="2101"/>
      <c r="AH29" s="2096"/>
      <c r="AI29" s="2097"/>
      <c r="AJ29" s="2098"/>
      <c r="AK29" s="2099"/>
    </row>
    <row r="30" spans="1:37" ht="30" customHeight="1">
      <c r="A30" s="2103" t="s">
        <v>409</v>
      </c>
      <c r="B30" s="2104">
        <f t="shared" si="2"/>
        <v>12</v>
      </c>
      <c r="C30" s="2105">
        <f t="shared" si="2"/>
        <v>48.13</v>
      </c>
      <c r="D30" s="2106">
        <f t="shared" si="2"/>
        <v>7</v>
      </c>
      <c r="E30" s="2107">
        <f t="shared" si="2"/>
        <v>20.990000000000002</v>
      </c>
      <c r="F30" s="2108">
        <v>7</v>
      </c>
      <c r="G30" s="2105">
        <v>2.33</v>
      </c>
      <c r="H30" s="2106">
        <v>3</v>
      </c>
      <c r="I30" s="2109">
        <v>1.0900000000000001</v>
      </c>
      <c r="J30" s="2104">
        <v>2</v>
      </c>
      <c r="K30" s="2105">
        <v>3.9</v>
      </c>
      <c r="L30" s="2106">
        <v>2</v>
      </c>
      <c r="M30" s="2107">
        <v>3.6</v>
      </c>
      <c r="N30" s="2104">
        <v>1</v>
      </c>
      <c r="O30" s="2105">
        <v>4.5</v>
      </c>
      <c r="P30" s="2106">
        <v>0</v>
      </c>
      <c r="Q30" s="2107">
        <v>0</v>
      </c>
      <c r="R30" s="2104">
        <v>1</v>
      </c>
      <c r="S30" s="2105">
        <v>31.5</v>
      </c>
      <c r="T30" s="2106">
        <v>1</v>
      </c>
      <c r="U30" s="2107">
        <v>14.3</v>
      </c>
      <c r="V30" s="2108"/>
      <c r="W30" s="2105"/>
      <c r="X30" s="2106"/>
      <c r="Y30" s="2109"/>
      <c r="Z30" s="2104"/>
      <c r="AA30" s="2105"/>
      <c r="AB30" s="2106"/>
      <c r="AC30" s="2107"/>
      <c r="AD30" s="2108">
        <v>1</v>
      </c>
      <c r="AE30" s="2105">
        <v>5.9</v>
      </c>
      <c r="AF30" s="2106">
        <v>1</v>
      </c>
      <c r="AG30" s="2109">
        <v>2</v>
      </c>
      <c r="AH30" s="2104"/>
      <c r="AI30" s="2105"/>
      <c r="AJ30" s="2106"/>
      <c r="AK30" s="2107"/>
    </row>
    <row r="31" spans="1:37" s="2102" customFormat="1" ht="30" customHeight="1">
      <c r="A31" s="2095" t="s">
        <v>80</v>
      </c>
      <c r="B31" s="2096">
        <f t="shared" si="2"/>
        <v>10</v>
      </c>
      <c r="C31" s="2097">
        <f t="shared" si="2"/>
        <v>22.580000000000002</v>
      </c>
      <c r="D31" s="2098">
        <f>SUM(H31,L31,P31,T31,X31,AB31,AF31,AJ31)</f>
        <v>10</v>
      </c>
      <c r="E31" s="2099">
        <f t="shared" si="2"/>
        <v>22.51</v>
      </c>
      <c r="F31" s="2100">
        <v>7</v>
      </c>
      <c r="G31" s="2097">
        <v>1.68</v>
      </c>
      <c r="H31" s="2098">
        <v>7</v>
      </c>
      <c r="I31" s="2101">
        <v>1.61</v>
      </c>
      <c r="J31" s="2096">
        <v>0</v>
      </c>
      <c r="K31" s="2097">
        <v>0</v>
      </c>
      <c r="L31" s="2098">
        <v>0</v>
      </c>
      <c r="M31" s="2099">
        <v>0</v>
      </c>
      <c r="N31" s="2096">
        <v>1</v>
      </c>
      <c r="O31" s="2097">
        <v>5</v>
      </c>
      <c r="P31" s="2098">
        <v>1</v>
      </c>
      <c r="Q31" s="2099">
        <v>5</v>
      </c>
      <c r="R31" s="2096">
        <v>0</v>
      </c>
      <c r="S31" s="2097">
        <v>0</v>
      </c>
      <c r="T31" s="2098">
        <v>0</v>
      </c>
      <c r="U31" s="2099">
        <v>0</v>
      </c>
      <c r="V31" s="2100">
        <v>1</v>
      </c>
      <c r="W31" s="2097">
        <v>13.1</v>
      </c>
      <c r="X31" s="2098">
        <v>1</v>
      </c>
      <c r="Y31" s="2101">
        <v>13.1</v>
      </c>
      <c r="Z31" s="2096">
        <v>0</v>
      </c>
      <c r="AA31" s="2097">
        <v>0</v>
      </c>
      <c r="AB31" s="2098">
        <v>0</v>
      </c>
      <c r="AC31" s="2099">
        <v>0</v>
      </c>
      <c r="AD31" s="2100">
        <v>1</v>
      </c>
      <c r="AE31" s="2097">
        <v>2.8</v>
      </c>
      <c r="AF31" s="2098">
        <v>1</v>
      </c>
      <c r="AG31" s="2101">
        <v>2.8</v>
      </c>
      <c r="AH31" s="2096">
        <v>0</v>
      </c>
      <c r="AI31" s="2097">
        <v>0</v>
      </c>
      <c r="AJ31" s="2098">
        <v>0</v>
      </c>
      <c r="AK31" s="2099">
        <v>0</v>
      </c>
    </row>
    <row r="32" spans="1:37" ht="30" customHeight="1">
      <c r="A32" s="2103" t="s">
        <v>81</v>
      </c>
      <c r="B32" s="2104">
        <f t="shared" si="2"/>
        <v>4</v>
      </c>
      <c r="C32" s="2105">
        <f t="shared" si="2"/>
        <v>56.41</v>
      </c>
      <c r="D32" s="2106">
        <f t="shared" si="2"/>
        <v>4</v>
      </c>
      <c r="E32" s="2107">
        <f t="shared" si="2"/>
        <v>15.51</v>
      </c>
      <c r="F32" s="2108">
        <v>1</v>
      </c>
      <c r="G32" s="2105">
        <v>0.31</v>
      </c>
      <c r="H32" s="2106">
        <v>1</v>
      </c>
      <c r="I32" s="2109">
        <v>0.31</v>
      </c>
      <c r="J32" s="2104">
        <v>1</v>
      </c>
      <c r="K32" s="2105">
        <v>1.3</v>
      </c>
      <c r="L32" s="2106">
        <v>1</v>
      </c>
      <c r="M32" s="2107">
        <v>1.3</v>
      </c>
      <c r="N32" s="2104"/>
      <c r="O32" s="2105"/>
      <c r="P32" s="2106"/>
      <c r="Q32" s="2107"/>
      <c r="R32" s="2104">
        <v>2</v>
      </c>
      <c r="S32" s="2105">
        <v>54.8</v>
      </c>
      <c r="T32" s="2106">
        <v>2</v>
      </c>
      <c r="U32" s="2107">
        <v>13.9</v>
      </c>
      <c r="V32" s="2108"/>
      <c r="W32" s="2105"/>
      <c r="X32" s="2106"/>
      <c r="Y32" s="2109"/>
      <c r="Z32" s="2104"/>
      <c r="AA32" s="2105"/>
      <c r="AB32" s="2106"/>
      <c r="AC32" s="2107"/>
      <c r="AD32" s="2108"/>
      <c r="AE32" s="2105"/>
      <c r="AF32" s="2106"/>
      <c r="AG32" s="2109"/>
      <c r="AH32" s="2104"/>
      <c r="AI32" s="2105"/>
      <c r="AJ32" s="2106"/>
      <c r="AK32" s="2107"/>
    </row>
    <row r="33" spans="1:38" s="2124" customFormat="1" ht="30" customHeight="1">
      <c r="A33" s="2095" t="s">
        <v>292</v>
      </c>
      <c r="B33" s="2096">
        <f t="shared" si="2"/>
        <v>49</v>
      </c>
      <c r="C33" s="2097">
        <f>SUM(G33,K33,O33,S33,W33,AA33,AE33,AI33)</f>
        <v>168.69</v>
      </c>
      <c r="D33" s="2098">
        <f t="shared" si="2"/>
        <v>45</v>
      </c>
      <c r="E33" s="2099">
        <f>SUM(I33,M33,Q33,U33,Y33,AC33,AG33,AK33)</f>
        <v>154.51</v>
      </c>
      <c r="F33" s="2100">
        <v>38</v>
      </c>
      <c r="G33" s="2097">
        <v>10.49</v>
      </c>
      <c r="H33" s="2098">
        <v>34</v>
      </c>
      <c r="I33" s="2101">
        <v>9.31</v>
      </c>
      <c r="J33" s="2096">
        <v>6</v>
      </c>
      <c r="K33" s="2097">
        <v>13.7</v>
      </c>
      <c r="L33" s="2098">
        <v>6</v>
      </c>
      <c r="M33" s="2099">
        <v>13.6</v>
      </c>
      <c r="N33" s="2096">
        <v>1</v>
      </c>
      <c r="O33" s="2097">
        <v>3.7</v>
      </c>
      <c r="P33" s="2098">
        <v>1</v>
      </c>
      <c r="Q33" s="2099">
        <v>3.7</v>
      </c>
      <c r="R33" s="2096">
        <v>3</v>
      </c>
      <c r="S33" s="2097">
        <v>43</v>
      </c>
      <c r="T33" s="2098">
        <v>3</v>
      </c>
      <c r="U33" s="2099">
        <v>30.1</v>
      </c>
      <c r="V33" s="2100">
        <v>0</v>
      </c>
      <c r="W33" s="2097">
        <v>0</v>
      </c>
      <c r="X33" s="2098">
        <v>0</v>
      </c>
      <c r="Y33" s="2101">
        <v>0</v>
      </c>
      <c r="Z33" s="2096">
        <v>0</v>
      </c>
      <c r="AA33" s="2097">
        <v>0</v>
      </c>
      <c r="AB33" s="2098">
        <v>0</v>
      </c>
      <c r="AC33" s="2099">
        <v>0</v>
      </c>
      <c r="AD33" s="2100">
        <v>0</v>
      </c>
      <c r="AE33" s="2097">
        <v>0</v>
      </c>
      <c r="AF33" s="2098">
        <v>0</v>
      </c>
      <c r="AG33" s="2101">
        <v>0</v>
      </c>
      <c r="AH33" s="2096">
        <v>1</v>
      </c>
      <c r="AI33" s="2097">
        <v>97.8</v>
      </c>
      <c r="AJ33" s="2098">
        <v>1</v>
      </c>
      <c r="AK33" s="2099">
        <v>97.8</v>
      </c>
    </row>
    <row r="34" spans="1:38" ht="30" customHeight="1">
      <c r="A34" s="2103" t="s">
        <v>1704</v>
      </c>
      <c r="B34" s="2104">
        <f t="shared" si="2"/>
        <v>12</v>
      </c>
      <c r="C34" s="2105">
        <f t="shared" si="2"/>
        <v>53.67</v>
      </c>
      <c r="D34" s="2106">
        <f>SUM(H34,L34,P34,T34,X34,AB34,AF34,AJ34)</f>
        <v>12</v>
      </c>
      <c r="E34" s="2107">
        <f t="shared" si="2"/>
        <v>32.17</v>
      </c>
      <c r="F34" s="2108">
        <v>5</v>
      </c>
      <c r="G34" s="2105">
        <v>1.07</v>
      </c>
      <c r="H34" s="2106">
        <v>5</v>
      </c>
      <c r="I34" s="2109">
        <v>1.07</v>
      </c>
      <c r="J34" s="2104">
        <v>4</v>
      </c>
      <c r="K34" s="2105">
        <v>6.4</v>
      </c>
      <c r="L34" s="2106">
        <v>4</v>
      </c>
      <c r="M34" s="2107">
        <v>6.4</v>
      </c>
      <c r="N34" s="2104">
        <v>0</v>
      </c>
      <c r="O34" s="2105">
        <v>0</v>
      </c>
      <c r="P34" s="2106">
        <v>0</v>
      </c>
      <c r="Q34" s="2107">
        <v>0</v>
      </c>
      <c r="R34" s="2104">
        <v>2</v>
      </c>
      <c r="S34" s="2105">
        <v>16.2</v>
      </c>
      <c r="T34" s="2106">
        <v>2</v>
      </c>
      <c r="U34" s="2107">
        <v>12</v>
      </c>
      <c r="V34" s="2108">
        <v>1</v>
      </c>
      <c r="W34" s="2105">
        <v>30</v>
      </c>
      <c r="X34" s="2106">
        <v>1</v>
      </c>
      <c r="Y34" s="2109">
        <v>12.7</v>
      </c>
      <c r="Z34" s="2104">
        <v>0</v>
      </c>
      <c r="AA34" s="2105">
        <v>0</v>
      </c>
      <c r="AB34" s="2106">
        <v>0</v>
      </c>
      <c r="AC34" s="2107">
        <v>0</v>
      </c>
      <c r="AD34" s="2108">
        <v>0</v>
      </c>
      <c r="AE34" s="2105">
        <v>0</v>
      </c>
      <c r="AF34" s="2106">
        <v>0</v>
      </c>
      <c r="AG34" s="2109">
        <v>0</v>
      </c>
      <c r="AH34" s="2104">
        <v>0</v>
      </c>
      <c r="AI34" s="2105">
        <v>0</v>
      </c>
      <c r="AJ34" s="2106">
        <v>0</v>
      </c>
      <c r="AK34" s="2107">
        <v>0</v>
      </c>
    </row>
    <row r="35" spans="1:38" s="2102" customFormat="1" ht="30" customHeight="1">
      <c r="A35" s="2095" t="s">
        <v>330</v>
      </c>
      <c r="B35" s="2096">
        <f t="shared" si="2"/>
        <v>20</v>
      </c>
      <c r="C35" s="2097">
        <f t="shared" si="2"/>
        <v>165</v>
      </c>
      <c r="D35" s="2098">
        <f t="shared" si="2"/>
        <v>20</v>
      </c>
      <c r="E35" s="2099">
        <f t="shared" si="2"/>
        <v>165</v>
      </c>
      <c r="F35" s="2100">
        <v>16</v>
      </c>
      <c r="G35" s="2097">
        <v>4</v>
      </c>
      <c r="H35" s="2098">
        <v>16</v>
      </c>
      <c r="I35" s="2101">
        <v>4</v>
      </c>
      <c r="J35" s="2096">
        <v>2</v>
      </c>
      <c r="K35" s="2097">
        <v>3</v>
      </c>
      <c r="L35" s="2098">
        <v>2</v>
      </c>
      <c r="M35" s="2099">
        <v>3</v>
      </c>
      <c r="N35" s="2096"/>
      <c r="O35" s="2097"/>
      <c r="P35" s="2098"/>
      <c r="Q35" s="2099"/>
      <c r="R35" s="2096">
        <v>1</v>
      </c>
      <c r="S35" s="2097">
        <v>12.9</v>
      </c>
      <c r="T35" s="2098">
        <v>1</v>
      </c>
      <c r="U35" s="2099">
        <v>12.9</v>
      </c>
      <c r="V35" s="2100"/>
      <c r="W35" s="2097"/>
      <c r="X35" s="2098"/>
      <c r="Y35" s="2101"/>
      <c r="Z35" s="2096"/>
      <c r="AA35" s="2097"/>
      <c r="AB35" s="2098"/>
      <c r="AC35" s="2099"/>
      <c r="AD35" s="2100"/>
      <c r="AE35" s="2097"/>
      <c r="AF35" s="2098"/>
      <c r="AG35" s="2101"/>
      <c r="AH35" s="2096">
        <v>1</v>
      </c>
      <c r="AI35" s="2101">
        <v>145.1</v>
      </c>
      <c r="AJ35" s="2098">
        <v>1</v>
      </c>
      <c r="AK35" s="2099">
        <v>145.1</v>
      </c>
    </row>
    <row r="36" spans="1:38" ht="30" customHeight="1">
      <c r="A36" s="2103" t="s">
        <v>298</v>
      </c>
      <c r="B36" s="2104">
        <f t="shared" si="2"/>
        <v>7</v>
      </c>
      <c r="C36" s="2105">
        <f t="shared" si="2"/>
        <v>1.51</v>
      </c>
      <c r="D36" s="2106">
        <f t="shared" si="2"/>
        <v>7</v>
      </c>
      <c r="E36" s="2107">
        <f>SUM(I36,M36,Q36,U36,Y36,AC36,AG36,AK36)</f>
        <v>1.51</v>
      </c>
      <c r="F36" s="2108">
        <v>7</v>
      </c>
      <c r="G36" s="2105">
        <v>1.51</v>
      </c>
      <c r="H36" s="2106">
        <v>7</v>
      </c>
      <c r="I36" s="2109">
        <v>1.51</v>
      </c>
      <c r="J36" s="2104"/>
      <c r="K36" s="2105"/>
      <c r="L36" s="2106"/>
      <c r="M36" s="2107"/>
      <c r="N36" s="2104"/>
      <c r="O36" s="2105"/>
      <c r="P36" s="2106"/>
      <c r="Q36" s="2107"/>
      <c r="R36" s="2104"/>
      <c r="S36" s="2105"/>
      <c r="T36" s="2106"/>
      <c r="U36" s="2107"/>
      <c r="V36" s="2108"/>
      <c r="W36" s="2105"/>
      <c r="X36" s="2106"/>
      <c r="Y36" s="2109"/>
      <c r="Z36" s="2104"/>
      <c r="AA36" s="2105"/>
      <c r="AB36" s="2106"/>
      <c r="AC36" s="2107"/>
      <c r="AD36" s="2108"/>
      <c r="AE36" s="2105"/>
      <c r="AF36" s="2106"/>
      <c r="AG36" s="2109"/>
      <c r="AH36" s="2104"/>
      <c r="AI36" s="2105"/>
      <c r="AJ36" s="2106"/>
      <c r="AK36" s="2107"/>
    </row>
    <row r="37" spans="1:38" s="2102" customFormat="1" ht="30" customHeight="1">
      <c r="A37" s="2095" t="s">
        <v>299</v>
      </c>
      <c r="B37" s="2096">
        <f t="shared" si="2"/>
        <v>17</v>
      </c>
      <c r="C37" s="2097">
        <f t="shared" si="2"/>
        <v>90.38</v>
      </c>
      <c r="D37" s="2098">
        <f t="shared" si="2"/>
        <v>15</v>
      </c>
      <c r="E37" s="2099">
        <f t="shared" si="2"/>
        <v>50.129999999999995</v>
      </c>
      <c r="F37" s="2100">
        <v>10</v>
      </c>
      <c r="G37" s="2097">
        <v>4.18</v>
      </c>
      <c r="H37" s="2098">
        <v>9</v>
      </c>
      <c r="I37" s="2101">
        <v>3.93</v>
      </c>
      <c r="J37" s="2096">
        <v>2</v>
      </c>
      <c r="K37" s="2097">
        <v>2.8</v>
      </c>
      <c r="L37" s="2098">
        <v>1</v>
      </c>
      <c r="M37" s="2099">
        <v>1</v>
      </c>
      <c r="N37" s="2096">
        <v>2</v>
      </c>
      <c r="O37" s="2097">
        <v>7.3</v>
      </c>
      <c r="P37" s="2098">
        <v>2</v>
      </c>
      <c r="Q37" s="2099">
        <v>7.3</v>
      </c>
      <c r="R37" s="2096">
        <v>3</v>
      </c>
      <c r="S37" s="2097">
        <v>76.099999999999994</v>
      </c>
      <c r="T37" s="2098">
        <v>3</v>
      </c>
      <c r="U37" s="2099">
        <v>37.9</v>
      </c>
      <c r="V37" s="2100">
        <v>0</v>
      </c>
      <c r="W37" s="2097">
        <v>0</v>
      </c>
      <c r="X37" s="2098">
        <v>0</v>
      </c>
      <c r="Y37" s="2101">
        <v>0</v>
      </c>
      <c r="Z37" s="2096">
        <v>0</v>
      </c>
      <c r="AA37" s="2097">
        <v>0</v>
      </c>
      <c r="AB37" s="2098">
        <v>0</v>
      </c>
      <c r="AC37" s="2099">
        <v>0</v>
      </c>
      <c r="AD37" s="2100">
        <v>0</v>
      </c>
      <c r="AE37" s="2097">
        <v>0</v>
      </c>
      <c r="AF37" s="2098">
        <v>0</v>
      </c>
      <c r="AG37" s="2101">
        <v>0</v>
      </c>
      <c r="AH37" s="2096">
        <v>0</v>
      </c>
      <c r="AI37" s="2097">
        <v>0</v>
      </c>
      <c r="AJ37" s="2098">
        <v>0</v>
      </c>
      <c r="AK37" s="2099">
        <v>0</v>
      </c>
    </row>
    <row r="38" spans="1:38" ht="30" customHeight="1">
      <c r="A38" s="2125" t="s">
        <v>302</v>
      </c>
      <c r="B38" s="2126">
        <f>SUM(F38,J38,N38,R38,V38,Z38,AD38,AH38)</f>
        <v>169</v>
      </c>
      <c r="C38" s="2127">
        <f t="shared" si="2"/>
        <v>1247.71</v>
      </c>
      <c r="D38" s="2128">
        <f t="shared" si="2"/>
        <v>155</v>
      </c>
      <c r="E38" s="2129">
        <f>SUM(I38,M38,Q38,U38,Y38,AC38,AG38,AK38)</f>
        <v>407.10999999999996</v>
      </c>
      <c r="F38" s="2130">
        <v>121</v>
      </c>
      <c r="G38" s="2127">
        <v>35.15</v>
      </c>
      <c r="H38" s="2131">
        <v>115</v>
      </c>
      <c r="I38" s="2132">
        <v>33.64</v>
      </c>
      <c r="J38" s="2126">
        <v>24</v>
      </c>
      <c r="K38" s="2127">
        <v>47.91</v>
      </c>
      <c r="L38" s="2131">
        <v>21</v>
      </c>
      <c r="M38" s="2133">
        <v>33.299999999999997</v>
      </c>
      <c r="N38" s="2126">
        <v>4</v>
      </c>
      <c r="O38" s="2127">
        <v>25.52</v>
      </c>
      <c r="P38" s="2131">
        <v>4</v>
      </c>
      <c r="Q38" s="2133">
        <v>19.75</v>
      </c>
      <c r="R38" s="2126">
        <v>10</v>
      </c>
      <c r="S38" s="2127">
        <v>360.7</v>
      </c>
      <c r="T38" s="2131">
        <v>9</v>
      </c>
      <c r="U38" s="2133">
        <v>174.21</v>
      </c>
      <c r="V38" s="2130">
        <v>3</v>
      </c>
      <c r="W38" s="2127">
        <v>55.8</v>
      </c>
      <c r="X38" s="2131">
        <v>3</v>
      </c>
      <c r="Y38" s="2132">
        <v>45.52</v>
      </c>
      <c r="Z38" s="2126">
        <v>1</v>
      </c>
      <c r="AA38" s="2127">
        <v>6.3</v>
      </c>
      <c r="AB38" s="2131">
        <v>1</v>
      </c>
      <c r="AC38" s="2133">
        <v>2.4900000000000002</v>
      </c>
      <c r="AD38" s="2130">
        <v>4</v>
      </c>
      <c r="AE38" s="2127">
        <v>8.73</v>
      </c>
      <c r="AF38" s="2106">
        <v>0</v>
      </c>
      <c r="AG38" s="2109">
        <v>0</v>
      </c>
      <c r="AH38" s="2126">
        <v>2</v>
      </c>
      <c r="AI38" s="2127">
        <v>707.6</v>
      </c>
      <c r="AJ38" s="2131">
        <v>2</v>
      </c>
      <c r="AK38" s="2133">
        <v>98.2</v>
      </c>
      <c r="AL38" s="2134"/>
    </row>
    <row r="39" spans="1:38" s="2102" customFormat="1" ht="30" customHeight="1" thickBot="1">
      <c r="A39" s="2095" t="s">
        <v>304</v>
      </c>
      <c r="B39" s="2096">
        <f t="shared" si="2"/>
        <v>11</v>
      </c>
      <c r="C39" s="2097">
        <f t="shared" si="2"/>
        <v>30.81</v>
      </c>
      <c r="D39" s="2098">
        <f t="shared" si="2"/>
        <v>6</v>
      </c>
      <c r="E39" s="2099">
        <f t="shared" si="2"/>
        <v>18.309999999999999</v>
      </c>
      <c r="F39" s="2100">
        <v>6</v>
      </c>
      <c r="G39" s="2097">
        <v>1.71</v>
      </c>
      <c r="H39" s="2098">
        <v>2</v>
      </c>
      <c r="I39" s="2101">
        <v>0.71</v>
      </c>
      <c r="J39" s="2096">
        <v>2</v>
      </c>
      <c r="K39" s="2097">
        <v>4.2</v>
      </c>
      <c r="L39" s="2098">
        <v>2</v>
      </c>
      <c r="M39" s="2099">
        <v>1</v>
      </c>
      <c r="N39" s="2096"/>
      <c r="O39" s="2097"/>
      <c r="P39" s="2098"/>
      <c r="Q39" s="2099"/>
      <c r="R39" s="2096">
        <v>2</v>
      </c>
      <c r="S39" s="2097">
        <v>12.7</v>
      </c>
      <c r="T39" s="2098">
        <v>1</v>
      </c>
      <c r="U39" s="2099">
        <v>4.4000000000000004</v>
      </c>
      <c r="V39" s="2100">
        <v>1</v>
      </c>
      <c r="W39" s="2097">
        <v>12.2</v>
      </c>
      <c r="X39" s="2098">
        <v>1</v>
      </c>
      <c r="Y39" s="2101">
        <v>12.2</v>
      </c>
      <c r="Z39" s="2096"/>
      <c r="AA39" s="2097"/>
      <c r="AB39" s="2098"/>
      <c r="AC39" s="2099"/>
      <c r="AD39" s="2100"/>
      <c r="AE39" s="2097"/>
      <c r="AF39" s="2098"/>
      <c r="AG39" s="2101"/>
      <c r="AH39" s="2096"/>
      <c r="AI39" s="2097"/>
      <c r="AJ39" s="2098"/>
      <c r="AK39" s="2135"/>
    </row>
    <row r="40" spans="1:38" ht="30" customHeight="1" thickBot="1">
      <c r="A40" s="2136" t="s">
        <v>306</v>
      </c>
      <c r="B40" s="2137">
        <f>SUM(F40,J40,N40,R40,V40,Z40,AD40,AH40)</f>
        <v>849</v>
      </c>
      <c r="C40" s="2138">
        <f>SUM(G40,K40,O40,S40,W40,AA40,AE40,AI40)</f>
        <v>3736.2799999999997</v>
      </c>
      <c r="D40" s="2139">
        <f>SUM(H40,L40,P40,T40,X40,AB40,AF40,AJ40)</f>
        <v>771</v>
      </c>
      <c r="E40" s="2140">
        <f>SUM(I40,M40,Q40,U40,Y40,AC40,AG40,AK40)</f>
        <v>1980.0199999999998</v>
      </c>
      <c r="F40" s="2141">
        <f t="shared" ref="F40:AK40" si="3">SUM(F8:F39)</f>
        <v>593</v>
      </c>
      <c r="G40" s="2138">
        <f>SUM(G8:G39)</f>
        <v>157.9</v>
      </c>
      <c r="H40" s="2139">
        <f t="shared" si="3"/>
        <v>557</v>
      </c>
      <c r="I40" s="2142">
        <f t="shared" si="3"/>
        <v>148.66</v>
      </c>
      <c r="J40" s="2137">
        <f t="shared" si="3"/>
        <v>126</v>
      </c>
      <c r="K40" s="2138">
        <f t="shared" si="3"/>
        <v>251.11</v>
      </c>
      <c r="L40" s="2139">
        <f t="shared" si="3"/>
        <v>105</v>
      </c>
      <c r="M40" s="2140">
        <f t="shared" si="3"/>
        <v>172.27999999999997</v>
      </c>
      <c r="N40" s="2137">
        <f t="shared" si="3"/>
        <v>19</v>
      </c>
      <c r="O40" s="2138">
        <f t="shared" si="3"/>
        <v>94.74</v>
      </c>
      <c r="P40" s="2139">
        <f t="shared" si="3"/>
        <v>17</v>
      </c>
      <c r="Q40" s="2140">
        <f t="shared" si="3"/>
        <v>75.69</v>
      </c>
      <c r="R40" s="2137">
        <f t="shared" si="3"/>
        <v>56</v>
      </c>
      <c r="S40" s="2138">
        <f t="shared" si="3"/>
        <v>1217.2</v>
      </c>
      <c r="T40" s="2139">
        <f t="shared" si="3"/>
        <v>47</v>
      </c>
      <c r="U40" s="2140">
        <f>SUM(U8:U39)</f>
        <v>706.79</v>
      </c>
      <c r="V40" s="2141">
        <f t="shared" si="3"/>
        <v>15</v>
      </c>
      <c r="W40" s="2138">
        <f>SUM(W8:W39)</f>
        <v>346.5</v>
      </c>
      <c r="X40" s="2139">
        <f t="shared" si="3"/>
        <v>15</v>
      </c>
      <c r="Y40" s="2142">
        <f>SUM(Y8:Y39)</f>
        <v>275.22999999999996</v>
      </c>
      <c r="Z40" s="2137">
        <f t="shared" si="3"/>
        <v>23</v>
      </c>
      <c r="AA40" s="2138">
        <f>SUM(AA8:AA39)</f>
        <v>496.2</v>
      </c>
      <c r="AB40" s="2139">
        <f t="shared" si="3"/>
        <v>19</v>
      </c>
      <c r="AC40" s="2140">
        <f t="shared" si="3"/>
        <v>152.67000000000002</v>
      </c>
      <c r="AD40" s="2141">
        <f t="shared" si="3"/>
        <v>12</v>
      </c>
      <c r="AE40" s="2138">
        <f t="shared" si="3"/>
        <v>30.73</v>
      </c>
      <c r="AF40" s="2139">
        <f t="shared" si="3"/>
        <v>6</v>
      </c>
      <c r="AG40" s="2142">
        <f t="shared" si="3"/>
        <v>13.100000000000001</v>
      </c>
      <c r="AH40" s="2137">
        <f t="shared" si="3"/>
        <v>5</v>
      </c>
      <c r="AI40" s="2138">
        <f t="shared" si="3"/>
        <v>1141.9000000000001</v>
      </c>
      <c r="AJ40" s="2139">
        <f t="shared" si="3"/>
        <v>5</v>
      </c>
      <c r="AK40" s="2140">
        <f t="shared" si="3"/>
        <v>435.59999999999997</v>
      </c>
    </row>
    <row r="41" spans="1:38" ht="30" customHeight="1"/>
    <row r="42" spans="1:38" ht="30" customHeight="1"/>
    <row r="43" spans="1:38" ht="30" customHeight="1"/>
    <row r="44" spans="1:38" ht="30" customHeight="1"/>
    <row r="45" spans="1:38" ht="30" customHeight="1"/>
    <row r="46" spans="1:38" ht="30" customHeight="1"/>
    <row r="47" spans="1:38" ht="30" customHeight="1"/>
    <row r="48" spans="1:38"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sheetData>
  <mergeCells count="27">
    <mergeCell ref="R5:U5"/>
    <mergeCell ref="P6:Q6"/>
    <mergeCell ref="R6:S6"/>
    <mergeCell ref="T6:U6"/>
    <mergeCell ref="V6:W6"/>
    <mergeCell ref="V5:Y5"/>
    <mergeCell ref="L6:M6"/>
    <mergeCell ref="N6:O6"/>
    <mergeCell ref="B5:E5"/>
    <mergeCell ref="F5:I5"/>
    <mergeCell ref="J5:M5"/>
    <mergeCell ref="N5:Q5"/>
    <mergeCell ref="B6:C6"/>
    <mergeCell ref="D6:E6"/>
    <mergeCell ref="F6:G6"/>
    <mergeCell ref="H6:I6"/>
    <mergeCell ref="J6:K6"/>
    <mergeCell ref="Z6:AA6"/>
    <mergeCell ref="Z5:AC5"/>
    <mergeCell ref="AD5:AG5"/>
    <mergeCell ref="AH5:AK5"/>
    <mergeCell ref="X6:Y6"/>
    <mergeCell ref="AB6:AC6"/>
    <mergeCell ref="AD6:AE6"/>
    <mergeCell ref="AF6:AG6"/>
    <mergeCell ref="AH6:AI6"/>
    <mergeCell ref="AJ6:AK6"/>
  </mergeCells>
  <phoneticPr fontId="1"/>
  <pageMargins left="0.7" right="0.7" top="0.75" bottom="0.75" header="0.3" footer="0.3"/>
  <pageSetup paperSize="8" scale="65" orientation="landscape" r:id="rId1"/>
  <headerFooter alignWithMargins="0"/>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6239A-73C7-42DC-84C9-1E420C255C44}">
  <sheetPr transitionEvaluation="1"/>
  <dimension ref="A1:AH1459"/>
  <sheetViews>
    <sheetView view="pageBreakPreview" zoomScale="40" zoomScaleNormal="50" zoomScaleSheetLayoutView="40" workbookViewId="0">
      <pane xSplit="2" ySplit="4" topLeftCell="C5" activePane="bottomRight" state="frozen"/>
      <selection pane="topRight" activeCell="B1" sqref="B1"/>
      <selection pane="bottomLeft" activeCell="A5" sqref="A5"/>
      <selection pane="bottomRight" activeCell="H917" sqref="H917"/>
    </sheetView>
  </sheetViews>
  <sheetFormatPr defaultColWidth="11.54296875" defaultRowHeight="39" customHeight="1"/>
  <cols>
    <col min="1" max="1" width="0.90625" style="1181" customWidth="1"/>
    <col min="2" max="3" width="13.90625" style="1181" customWidth="1"/>
    <col min="4" max="4" width="12.6328125" style="1145" customWidth="1"/>
    <col min="5" max="5" width="26.81640625" style="1921" customWidth="1"/>
    <col min="6" max="11" width="12.26953125" style="1181" customWidth="1"/>
    <col min="12" max="12" width="10.90625" style="2144" customWidth="1"/>
    <col min="13" max="13" width="10.90625" style="1181" customWidth="1"/>
    <col min="14" max="15" width="15.36328125" style="2145" customWidth="1"/>
    <col min="16" max="16" width="13.1796875" style="1181" customWidth="1"/>
    <col min="17" max="17" width="14" style="1181" customWidth="1"/>
    <col min="18" max="18" width="13.1796875" style="1181" customWidth="1"/>
    <col min="19" max="19" width="0.81640625" style="1181" customWidth="1"/>
    <col min="20" max="20" width="10.1796875" style="1181" customWidth="1"/>
    <col min="21" max="21" width="7.1796875" style="1181" customWidth="1"/>
    <col min="22" max="22" width="11.54296875" style="1181" customWidth="1"/>
    <col min="23" max="16384" width="11.54296875" style="1181"/>
  </cols>
  <sheetData>
    <row r="1" spans="2:26" ht="39" customHeight="1">
      <c r="B1" s="2143" t="s">
        <v>4457</v>
      </c>
      <c r="C1" s="2143"/>
    </row>
    <row r="2" spans="2:26" ht="39" customHeight="1" thickBot="1">
      <c r="B2" s="1240"/>
      <c r="F2" s="1240"/>
      <c r="G2" s="1240"/>
      <c r="H2" s="1240"/>
      <c r="I2" s="1240"/>
      <c r="J2" s="1240"/>
      <c r="K2" s="1240"/>
      <c r="L2" s="2146"/>
      <c r="M2" s="1240"/>
      <c r="N2" s="2147"/>
      <c r="O2" s="2147"/>
      <c r="P2" s="1240"/>
      <c r="Q2" s="1240"/>
      <c r="R2" s="1346" t="s">
        <v>1263</v>
      </c>
    </row>
    <row r="3" spans="2:26" ht="39" customHeight="1">
      <c r="B3" s="4418" t="s">
        <v>224</v>
      </c>
      <c r="C3" s="4009" t="s">
        <v>4458</v>
      </c>
      <c r="D3" s="4420" t="s">
        <v>1466</v>
      </c>
      <c r="E3" s="4421"/>
      <c r="F3" s="4110" t="s">
        <v>4459</v>
      </c>
      <c r="G3" s="4111"/>
      <c r="H3" s="4111"/>
      <c r="I3" s="4112"/>
      <c r="J3" s="4110" t="s">
        <v>4460</v>
      </c>
      <c r="K3" s="4422"/>
      <c r="L3" s="4422"/>
      <c r="M3" s="4272"/>
      <c r="N3" s="2148" t="s">
        <v>1197</v>
      </c>
      <c r="O3" s="4423" t="s">
        <v>1198</v>
      </c>
      <c r="P3" s="4272"/>
      <c r="Q3" s="4416" t="s">
        <v>1735</v>
      </c>
      <c r="R3" s="4417"/>
      <c r="V3" s="1582"/>
    </row>
    <row r="4" spans="2:26" ht="39" customHeight="1">
      <c r="B4" s="4419"/>
      <c r="C4" s="3934"/>
      <c r="D4" s="1586" t="s">
        <v>1739</v>
      </c>
      <c r="E4" s="1383" t="s">
        <v>4461</v>
      </c>
      <c r="F4" s="1583" t="s">
        <v>1208</v>
      </c>
      <c r="G4" s="1583" t="s">
        <v>1701</v>
      </c>
      <c r="H4" s="1583" t="s">
        <v>1702</v>
      </c>
      <c r="I4" s="1583" t="s">
        <v>1703</v>
      </c>
      <c r="J4" s="1583" t="s">
        <v>1208</v>
      </c>
      <c r="K4" s="1583" t="s">
        <v>1701</v>
      </c>
      <c r="L4" s="2149" t="s">
        <v>1702</v>
      </c>
      <c r="M4" s="1583" t="s">
        <v>1703</v>
      </c>
      <c r="N4" s="1318" t="s">
        <v>1213</v>
      </c>
      <c r="O4" s="1318" t="s">
        <v>1213</v>
      </c>
      <c r="P4" s="1586" t="s">
        <v>1199</v>
      </c>
      <c r="Q4" s="1586" t="s">
        <v>1213</v>
      </c>
      <c r="R4" s="2150" t="s">
        <v>1199</v>
      </c>
      <c r="S4" s="2151"/>
      <c r="V4" s="1180"/>
      <c r="W4" s="1180"/>
      <c r="X4" s="1180"/>
      <c r="Y4" s="1180"/>
      <c r="Z4" s="1154"/>
    </row>
    <row r="5" spans="2:26" ht="39" customHeight="1" thickBot="1">
      <c r="B5" s="2152" t="s">
        <v>238</v>
      </c>
      <c r="C5" s="1798" t="s">
        <v>4462</v>
      </c>
      <c r="D5" s="2153" t="s">
        <v>4463</v>
      </c>
      <c r="E5" s="1675" t="s">
        <v>4464</v>
      </c>
      <c r="F5" s="2154">
        <f>SUM(G5:I5)</f>
        <v>0.19</v>
      </c>
      <c r="G5" s="2154">
        <v>0</v>
      </c>
      <c r="H5" s="2154">
        <v>0</v>
      </c>
      <c r="I5" s="2154">
        <v>0.19</v>
      </c>
      <c r="J5" s="2154">
        <f>SUM(K5:M5)</f>
        <v>0.19</v>
      </c>
      <c r="K5" s="2154">
        <v>0</v>
      </c>
      <c r="L5" s="2154">
        <v>0</v>
      </c>
      <c r="M5" s="2154">
        <v>0.19</v>
      </c>
      <c r="N5" s="2155">
        <v>27453</v>
      </c>
      <c r="O5" s="2155">
        <v>27453</v>
      </c>
      <c r="P5" s="2153" t="s">
        <v>4465</v>
      </c>
      <c r="Q5" s="2153"/>
      <c r="R5" s="2156"/>
      <c r="S5" s="1697"/>
      <c r="T5" s="1181" t="str">
        <f>IF(F5&lt;=J5,"改良済","")</f>
        <v>改良済</v>
      </c>
      <c r="V5" s="2157"/>
      <c r="W5" s="2157"/>
      <c r="X5" s="2157"/>
      <c r="Y5" s="2157"/>
      <c r="Z5" s="2157"/>
    </row>
    <row r="6" spans="2:26" ht="39" customHeight="1" thickTop="1" thickBot="1">
      <c r="B6" s="1618" t="s">
        <v>1208</v>
      </c>
      <c r="C6" s="1618"/>
      <c r="D6" s="1770" t="s">
        <v>53</v>
      </c>
      <c r="E6" s="1222">
        <f>COUNTA(E5)</f>
        <v>1</v>
      </c>
      <c r="F6" s="2158">
        <f t="shared" ref="F6:M6" si="0">SUM(F5)</f>
        <v>0.19</v>
      </c>
      <c r="G6" s="2158">
        <f t="shared" si="0"/>
        <v>0</v>
      </c>
      <c r="H6" s="2158">
        <f t="shared" si="0"/>
        <v>0</v>
      </c>
      <c r="I6" s="2158">
        <f t="shared" si="0"/>
        <v>0.19</v>
      </c>
      <c r="J6" s="2158">
        <f t="shared" si="0"/>
        <v>0.19</v>
      </c>
      <c r="K6" s="2158">
        <f t="shared" si="0"/>
        <v>0</v>
      </c>
      <c r="L6" s="2158">
        <f t="shared" si="0"/>
        <v>0</v>
      </c>
      <c r="M6" s="2158">
        <f t="shared" si="0"/>
        <v>0.19</v>
      </c>
      <c r="N6" s="2159"/>
      <c r="O6" s="2159"/>
      <c r="P6" s="1770"/>
      <c r="Q6" s="1770"/>
      <c r="R6" s="2160"/>
      <c r="T6" s="1181" t="str">
        <f t="shared" ref="T6:T69" si="1">IF(F6&lt;=J6,"改良済","")</f>
        <v>改良済</v>
      </c>
      <c r="V6" s="2157"/>
      <c r="W6" s="2157"/>
      <c r="X6" s="2157"/>
      <c r="Y6" s="2157"/>
      <c r="Z6" s="2157"/>
    </row>
    <row r="7" spans="2:26" ht="39" customHeight="1" thickTop="1">
      <c r="B7" s="1576"/>
      <c r="C7" s="1576"/>
      <c r="D7" s="1010"/>
      <c r="E7" s="1625"/>
      <c r="F7" s="2161"/>
      <c r="G7" s="2161"/>
      <c r="H7" s="2161"/>
      <c r="I7" s="2161"/>
      <c r="J7" s="2161"/>
      <c r="K7" s="2161"/>
      <c r="L7" s="2161"/>
      <c r="M7" s="2161"/>
      <c r="N7" s="2162"/>
      <c r="O7" s="2162"/>
      <c r="P7" s="1010"/>
      <c r="Q7" s="1010"/>
      <c r="R7" s="1010"/>
      <c r="T7" s="1181">
        <v>1</v>
      </c>
      <c r="V7" s="2157"/>
      <c r="W7" s="2157"/>
      <c r="X7" s="2157"/>
      <c r="Y7" s="2157"/>
      <c r="Z7" s="2157"/>
    </row>
    <row r="8" spans="2:26" ht="39" customHeight="1" thickBot="1">
      <c r="B8" s="1576"/>
      <c r="C8" s="1623"/>
      <c r="D8" s="1010"/>
      <c r="E8" s="1624"/>
      <c r="F8" s="2161"/>
      <c r="G8" s="2161"/>
      <c r="H8" s="2161"/>
      <c r="I8" s="2161"/>
      <c r="J8" s="2161"/>
      <c r="K8" s="2161"/>
      <c r="L8" s="2161"/>
      <c r="M8" s="2161"/>
      <c r="N8" s="2162"/>
      <c r="O8" s="2162"/>
      <c r="P8" s="1010"/>
      <c r="Q8" s="1010"/>
      <c r="R8" s="1010"/>
      <c r="T8" s="1181">
        <v>1</v>
      </c>
      <c r="V8" s="2157"/>
      <c r="W8" s="2157"/>
      <c r="X8" s="2157"/>
      <c r="Y8" s="2157"/>
      <c r="Z8" s="2157"/>
    </row>
    <row r="9" spans="2:26" ht="39" customHeight="1">
      <c r="B9" s="2163" t="s">
        <v>241</v>
      </c>
      <c r="C9" s="1161" t="s">
        <v>4462</v>
      </c>
      <c r="D9" s="2164" t="s">
        <v>4463</v>
      </c>
      <c r="E9" s="2165" t="s">
        <v>4466</v>
      </c>
      <c r="F9" s="2166">
        <f>SUM(G9:I9)</f>
        <v>0.32</v>
      </c>
      <c r="G9" s="2166">
        <v>0.32</v>
      </c>
      <c r="H9" s="2166">
        <v>0</v>
      </c>
      <c r="I9" s="2166">
        <v>0</v>
      </c>
      <c r="J9" s="2166">
        <f>SUM(K9:M9)</f>
        <v>0.32</v>
      </c>
      <c r="K9" s="2166">
        <v>0.32</v>
      </c>
      <c r="L9" s="2166">
        <v>0</v>
      </c>
      <c r="M9" s="2166">
        <v>0</v>
      </c>
      <c r="N9" s="2167">
        <v>23807</v>
      </c>
      <c r="O9" s="2167">
        <v>23807</v>
      </c>
      <c r="P9" s="2164" t="s">
        <v>4467</v>
      </c>
      <c r="Q9" s="2167">
        <v>27250</v>
      </c>
      <c r="R9" s="1574" t="s">
        <v>3462</v>
      </c>
      <c r="S9" s="1250"/>
      <c r="T9" s="1181" t="str">
        <f t="shared" si="1"/>
        <v>改良済</v>
      </c>
      <c r="V9" s="2157"/>
      <c r="W9" s="2157"/>
      <c r="X9" s="2157"/>
      <c r="Y9" s="2157"/>
      <c r="Z9" s="2157"/>
    </row>
    <row r="10" spans="2:26" ht="39" customHeight="1">
      <c r="B10" s="2168"/>
      <c r="C10" s="1169" t="s">
        <v>4468</v>
      </c>
      <c r="D10" s="1586" t="s">
        <v>4469</v>
      </c>
      <c r="E10" s="1383" t="s">
        <v>4470</v>
      </c>
      <c r="F10" s="2169">
        <f>SUM(G10:I10)</f>
        <v>2.4</v>
      </c>
      <c r="G10" s="2169">
        <v>2.4</v>
      </c>
      <c r="H10" s="2169">
        <v>0</v>
      </c>
      <c r="I10" s="2169">
        <v>0</v>
      </c>
      <c r="J10" s="2169">
        <f>SUM(K10:M10)</f>
        <v>2.4</v>
      </c>
      <c r="K10" s="2169">
        <v>2.4</v>
      </c>
      <c r="L10" s="2169">
        <v>0</v>
      </c>
      <c r="M10" s="2169">
        <v>0</v>
      </c>
      <c r="N10" s="1318">
        <v>23807</v>
      </c>
      <c r="O10" s="1318">
        <v>23807</v>
      </c>
      <c r="P10" s="1586" t="s">
        <v>4467</v>
      </c>
      <c r="Q10" s="1318">
        <v>27243</v>
      </c>
      <c r="R10" s="2150" t="s">
        <v>4471</v>
      </c>
      <c r="S10" s="1250"/>
      <c r="T10" s="1181" t="str">
        <f t="shared" si="1"/>
        <v>改良済</v>
      </c>
      <c r="V10" s="2157"/>
      <c r="W10" s="2157"/>
      <c r="X10" s="2157"/>
      <c r="Y10" s="2157"/>
      <c r="Z10" s="2157"/>
    </row>
    <row r="11" spans="2:26" ht="39" customHeight="1">
      <c r="B11" s="2168"/>
      <c r="C11" s="1169" t="s">
        <v>4472</v>
      </c>
      <c r="D11" s="1586" t="s">
        <v>4473</v>
      </c>
      <c r="E11" s="1383" t="s">
        <v>4474</v>
      </c>
      <c r="F11" s="2169">
        <f>SUM(G11:I11)</f>
        <v>26.4</v>
      </c>
      <c r="G11" s="2169">
        <v>0</v>
      </c>
      <c r="H11" s="2169">
        <v>0</v>
      </c>
      <c r="I11" s="2169">
        <v>26.4</v>
      </c>
      <c r="J11" s="2169">
        <f>SUM(K11:M11)</f>
        <v>26.4</v>
      </c>
      <c r="K11" s="2169">
        <v>0</v>
      </c>
      <c r="L11" s="2169">
        <v>0</v>
      </c>
      <c r="M11" s="2169">
        <v>26.4</v>
      </c>
      <c r="N11" s="1318">
        <v>19767</v>
      </c>
      <c r="O11" s="1318">
        <v>19767</v>
      </c>
      <c r="P11" s="1586" t="s">
        <v>4475</v>
      </c>
      <c r="Q11" s="1318">
        <v>29795</v>
      </c>
      <c r="R11" s="2150" t="s">
        <v>4476</v>
      </c>
      <c r="S11" s="1250"/>
      <c r="T11" s="1181" t="str">
        <f t="shared" si="1"/>
        <v>改良済</v>
      </c>
      <c r="V11" s="2157"/>
      <c r="W11" s="2157"/>
      <c r="X11" s="2157"/>
      <c r="Y11" s="2157"/>
      <c r="Z11" s="2157"/>
    </row>
    <row r="12" spans="2:26" ht="39" customHeight="1" thickBot="1">
      <c r="B12" s="2152"/>
      <c r="C12" s="1695" t="s">
        <v>4472</v>
      </c>
      <c r="D12" s="2153" t="s">
        <v>4477</v>
      </c>
      <c r="E12" s="1675" t="s">
        <v>4478</v>
      </c>
      <c r="F12" s="2154">
        <f>SUM(G12:I12)</f>
        <v>12.1</v>
      </c>
      <c r="G12" s="2154">
        <v>0</v>
      </c>
      <c r="H12" s="2154">
        <v>0</v>
      </c>
      <c r="I12" s="2154">
        <v>12.1</v>
      </c>
      <c r="J12" s="2154">
        <f>SUM(K12:M12)</f>
        <v>12.1</v>
      </c>
      <c r="K12" s="2154">
        <v>0</v>
      </c>
      <c r="L12" s="2154">
        <v>0</v>
      </c>
      <c r="M12" s="2154">
        <v>12.1</v>
      </c>
      <c r="N12" s="2155">
        <v>29795</v>
      </c>
      <c r="O12" s="2155">
        <v>43158</v>
      </c>
      <c r="P12" s="2153" t="s">
        <v>4479</v>
      </c>
      <c r="Q12" s="2153"/>
      <c r="R12" s="2156"/>
      <c r="S12" s="1697"/>
      <c r="T12" s="1181" t="str">
        <f t="shared" si="1"/>
        <v>改良済</v>
      </c>
      <c r="V12" s="2157"/>
      <c r="W12" s="2157"/>
      <c r="X12" s="2157"/>
      <c r="Y12" s="2157"/>
      <c r="Z12" s="2157"/>
    </row>
    <row r="13" spans="2:26" ht="39" customHeight="1" thickTop="1" thickBot="1">
      <c r="B13" s="1618" t="s">
        <v>1208</v>
      </c>
      <c r="C13" s="1618"/>
      <c r="D13" s="1770" t="s">
        <v>3</v>
      </c>
      <c r="E13" s="1222">
        <f>COUNTA(E9:E12)</f>
        <v>4</v>
      </c>
      <c r="F13" s="2158">
        <f t="shared" ref="F13:M13" si="2">SUM(F9:F12)</f>
        <v>41.22</v>
      </c>
      <c r="G13" s="2158">
        <f t="shared" si="2"/>
        <v>2.7199999999999998</v>
      </c>
      <c r="H13" s="2158">
        <f t="shared" si="2"/>
        <v>0</v>
      </c>
      <c r="I13" s="2158">
        <f t="shared" si="2"/>
        <v>38.5</v>
      </c>
      <c r="J13" s="2158">
        <f t="shared" si="2"/>
        <v>41.22</v>
      </c>
      <c r="K13" s="2158">
        <f t="shared" si="2"/>
        <v>2.7199999999999998</v>
      </c>
      <c r="L13" s="2158">
        <f t="shared" si="2"/>
        <v>0</v>
      </c>
      <c r="M13" s="2158">
        <f t="shared" si="2"/>
        <v>38.5</v>
      </c>
      <c r="N13" s="2159"/>
      <c r="O13" s="2159"/>
      <c r="P13" s="1770"/>
      <c r="Q13" s="1770"/>
      <c r="R13" s="1770"/>
      <c r="S13" s="2170"/>
      <c r="T13" s="1181" t="str">
        <f t="shared" si="1"/>
        <v>改良済</v>
      </c>
      <c r="V13" s="2157"/>
      <c r="W13" s="2157"/>
      <c r="X13" s="2157"/>
      <c r="Y13" s="2157"/>
      <c r="Z13" s="2157"/>
    </row>
    <row r="14" spans="2:26" ht="39" customHeight="1" thickTop="1">
      <c r="B14" s="1576"/>
      <c r="C14" s="1576"/>
      <c r="D14" s="1010"/>
      <c r="E14" s="1625"/>
      <c r="F14" s="2161"/>
      <c r="G14" s="2161"/>
      <c r="H14" s="2161"/>
      <c r="I14" s="2161"/>
      <c r="J14" s="2161"/>
      <c r="K14" s="2161"/>
      <c r="L14" s="2161"/>
      <c r="M14" s="2161"/>
      <c r="N14" s="2162"/>
      <c r="O14" s="2162"/>
      <c r="P14" s="1010"/>
      <c r="Q14" s="1010"/>
      <c r="R14" s="1010"/>
      <c r="T14" s="1181">
        <v>1</v>
      </c>
      <c r="V14" s="2157"/>
      <c r="W14" s="2157"/>
      <c r="X14" s="2157"/>
      <c r="Y14" s="2157"/>
      <c r="Z14" s="2157"/>
    </row>
    <row r="15" spans="2:26" ht="39" customHeight="1" thickBot="1">
      <c r="B15" s="1680"/>
      <c r="C15" s="1546"/>
      <c r="D15" s="2171"/>
      <c r="E15" s="1858"/>
      <c r="F15" s="2172"/>
      <c r="G15" s="2172"/>
      <c r="H15" s="2172"/>
      <c r="I15" s="2172"/>
      <c r="J15" s="2172"/>
      <c r="K15" s="2172"/>
      <c r="L15" s="2172"/>
      <c r="M15" s="2172"/>
      <c r="N15" s="2173"/>
      <c r="O15" s="2173"/>
      <c r="P15" s="2171"/>
      <c r="Q15" s="2171"/>
      <c r="R15" s="2171"/>
      <c r="T15" s="1181">
        <v>1</v>
      </c>
      <c r="V15" s="2157"/>
      <c r="W15" s="2157"/>
      <c r="X15" s="2157"/>
      <c r="Y15" s="2157"/>
      <c r="Z15" s="2157"/>
    </row>
    <row r="16" spans="2:26" ht="39" customHeight="1" thickBot="1">
      <c r="B16" s="2174" t="s">
        <v>244</v>
      </c>
      <c r="C16" s="2175" t="s">
        <v>4462</v>
      </c>
      <c r="D16" s="2176" t="s">
        <v>4463</v>
      </c>
      <c r="E16" s="2177" t="s">
        <v>4480</v>
      </c>
      <c r="F16" s="2178">
        <f>SUM(G16:I16)</f>
        <v>0.35</v>
      </c>
      <c r="G16" s="2178">
        <v>0</v>
      </c>
      <c r="H16" s="2178">
        <v>0.35</v>
      </c>
      <c r="I16" s="2178">
        <v>0</v>
      </c>
      <c r="J16" s="2178">
        <f>SUM(K16:M16)</f>
        <v>0.35</v>
      </c>
      <c r="K16" s="2178">
        <v>0</v>
      </c>
      <c r="L16" s="2178">
        <v>0.35</v>
      </c>
      <c r="M16" s="2178">
        <v>0</v>
      </c>
      <c r="N16" s="2179">
        <v>33781</v>
      </c>
      <c r="O16" s="2179">
        <v>33781</v>
      </c>
      <c r="P16" s="2176" t="s">
        <v>4481</v>
      </c>
      <c r="Q16" s="2176"/>
      <c r="R16" s="2180"/>
      <c r="S16" s="1697"/>
      <c r="T16" s="1181" t="str">
        <f t="shared" si="1"/>
        <v>改良済</v>
      </c>
      <c r="V16" s="2157"/>
      <c r="W16" s="2157"/>
      <c r="X16" s="2157"/>
      <c r="Y16" s="2157"/>
      <c r="Z16" s="2157"/>
    </row>
    <row r="17" spans="2:26" ht="39" customHeight="1" thickTop="1" thickBot="1">
      <c r="B17" s="1618" t="s">
        <v>823</v>
      </c>
      <c r="C17" s="2181"/>
      <c r="D17" s="1770" t="s">
        <v>4</v>
      </c>
      <c r="E17" s="1222">
        <f>COUNTA(E16)</f>
        <v>1</v>
      </c>
      <c r="F17" s="2158">
        <f t="shared" ref="F17:M17" si="3">SUM(F16)</f>
        <v>0.35</v>
      </c>
      <c r="G17" s="2158">
        <f t="shared" si="3"/>
        <v>0</v>
      </c>
      <c r="H17" s="2158">
        <f t="shared" si="3"/>
        <v>0.35</v>
      </c>
      <c r="I17" s="2158">
        <f t="shared" si="3"/>
        <v>0</v>
      </c>
      <c r="J17" s="2158">
        <f t="shared" si="3"/>
        <v>0.35</v>
      </c>
      <c r="K17" s="2158">
        <f t="shared" si="3"/>
        <v>0</v>
      </c>
      <c r="L17" s="2158">
        <f t="shared" si="3"/>
        <v>0.35</v>
      </c>
      <c r="M17" s="2158">
        <f t="shared" si="3"/>
        <v>0</v>
      </c>
      <c r="N17" s="2159"/>
      <c r="O17" s="2159"/>
      <c r="P17" s="1770"/>
      <c r="Q17" s="1770"/>
      <c r="R17" s="1770"/>
      <c r="S17" s="2170"/>
      <c r="T17" s="1181" t="str">
        <f t="shared" si="1"/>
        <v>改良済</v>
      </c>
      <c r="V17" s="2157"/>
      <c r="W17" s="2157"/>
      <c r="X17" s="2157"/>
      <c r="Y17" s="2157"/>
      <c r="Z17" s="2157"/>
    </row>
    <row r="18" spans="2:26" ht="39" customHeight="1" thickTop="1">
      <c r="B18" s="1576"/>
      <c r="C18" s="1623"/>
      <c r="D18" s="1010"/>
      <c r="E18" s="1625"/>
      <c r="F18" s="2161"/>
      <c r="G18" s="2161"/>
      <c r="H18" s="2161"/>
      <c r="I18" s="2161"/>
      <c r="J18" s="2161"/>
      <c r="K18" s="2161"/>
      <c r="L18" s="2161"/>
      <c r="M18" s="2161"/>
      <c r="N18" s="2162"/>
      <c r="O18" s="2162"/>
      <c r="P18" s="1010"/>
      <c r="Q18" s="1010"/>
      <c r="R18" s="1010"/>
      <c r="T18" s="1181">
        <v>1</v>
      </c>
      <c r="V18" s="2157"/>
      <c r="W18" s="2157"/>
      <c r="X18" s="2157"/>
      <c r="Y18" s="2157"/>
      <c r="Z18" s="2157"/>
    </row>
    <row r="19" spans="2:26" ht="39" customHeight="1" thickBot="1">
      <c r="B19" s="1680"/>
      <c r="C19" s="1546"/>
      <c r="D19" s="2171"/>
      <c r="E19" s="1858"/>
      <c r="F19" s="2172"/>
      <c r="G19" s="2172"/>
      <c r="H19" s="2172"/>
      <c r="I19" s="2172"/>
      <c r="J19" s="2172"/>
      <c r="K19" s="2172"/>
      <c r="L19" s="2172"/>
      <c r="M19" s="2172"/>
      <c r="N19" s="2173"/>
      <c r="O19" s="2173"/>
      <c r="P19" s="2171"/>
      <c r="Q19" s="2171"/>
      <c r="R19" s="2171"/>
      <c r="T19" s="1181">
        <v>1</v>
      </c>
      <c r="V19" s="2157"/>
      <c r="W19" s="2157"/>
      <c r="X19" s="2157"/>
      <c r="Y19" s="2157"/>
      <c r="Z19" s="2157"/>
    </row>
    <row r="20" spans="2:26" ht="39" customHeight="1">
      <c r="B20" s="2163" t="s">
        <v>251</v>
      </c>
      <c r="C20" s="1161" t="s">
        <v>4462</v>
      </c>
      <c r="D20" s="2164" t="s">
        <v>4463</v>
      </c>
      <c r="E20" s="2165" t="s">
        <v>4482</v>
      </c>
      <c r="F20" s="2166">
        <f>SUM(G20:I20)</f>
        <v>0.27</v>
      </c>
      <c r="G20" s="2166">
        <v>0.27</v>
      </c>
      <c r="H20" s="2166">
        <v>0</v>
      </c>
      <c r="I20" s="2166">
        <v>0</v>
      </c>
      <c r="J20" s="2166">
        <f>SUM(K20:M20)</f>
        <v>0.25</v>
      </c>
      <c r="K20" s="2166">
        <v>0.25</v>
      </c>
      <c r="L20" s="2166">
        <v>0</v>
      </c>
      <c r="M20" s="2166">
        <v>0</v>
      </c>
      <c r="N20" s="2167">
        <v>19767</v>
      </c>
      <c r="O20" s="2167">
        <v>19767</v>
      </c>
      <c r="P20" s="2164" t="s">
        <v>4483</v>
      </c>
      <c r="Q20" s="2167">
        <v>27247</v>
      </c>
      <c r="R20" s="1574" t="s">
        <v>4484</v>
      </c>
      <c r="S20" s="1250"/>
      <c r="T20" s="1181" t="str">
        <f t="shared" si="1"/>
        <v/>
      </c>
      <c r="V20" s="2157"/>
      <c r="W20" s="2157"/>
      <c r="X20" s="2157"/>
      <c r="Y20" s="2157"/>
      <c r="Z20" s="2157"/>
    </row>
    <row r="21" spans="2:26" ht="39" customHeight="1">
      <c r="B21" s="2168"/>
      <c r="C21" s="1169" t="s">
        <v>4462</v>
      </c>
      <c r="D21" s="1586" t="s">
        <v>4485</v>
      </c>
      <c r="E21" s="1383" t="s">
        <v>4486</v>
      </c>
      <c r="F21" s="2169">
        <f t="shared" ref="F21:F42" si="4">SUM(G21:I21)</f>
        <v>0.11</v>
      </c>
      <c r="G21" s="2169">
        <v>0.11</v>
      </c>
      <c r="H21" s="2169">
        <v>0</v>
      </c>
      <c r="I21" s="2169">
        <v>0</v>
      </c>
      <c r="J21" s="2169">
        <f t="shared" ref="J21:J42" si="5">SUM(K21:M21)</f>
        <v>0</v>
      </c>
      <c r="K21" s="2169">
        <v>0</v>
      </c>
      <c r="L21" s="2169">
        <v>0</v>
      </c>
      <c r="M21" s="2169">
        <v>0</v>
      </c>
      <c r="N21" s="1318">
        <v>19767</v>
      </c>
      <c r="O21" s="1318">
        <v>19767</v>
      </c>
      <c r="P21" s="1586" t="s">
        <v>4483</v>
      </c>
      <c r="Q21" s="1318">
        <v>27247</v>
      </c>
      <c r="R21" s="2150" t="s">
        <v>4484</v>
      </c>
      <c r="S21" s="1250"/>
      <c r="T21" s="1181" t="str">
        <f t="shared" si="1"/>
        <v/>
      </c>
      <c r="V21" s="2157"/>
      <c r="W21" s="2157"/>
      <c r="X21" s="2157"/>
      <c r="Y21" s="2157"/>
      <c r="Z21" s="2157"/>
    </row>
    <row r="22" spans="2:26" ht="39" customHeight="1">
      <c r="B22" s="2168"/>
      <c r="C22" s="1169" t="s">
        <v>4462</v>
      </c>
      <c r="D22" s="1586" t="s">
        <v>4487</v>
      </c>
      <c r="E22" s="1383" t="s">
        <v>4470</v>
      </c>
      <c r="F22" s="2169">
        <f t="shared" si="4"/>
        <v>0.13</v>
      </c>
      <c r="G22" s="2169">
        <v>0.13</v>
      </c>
      <c r="H22" s="2169">
        <v>0</v>
      </c>
      <c r="I22" s="2169">
        <v>0</v>
      </c>
      <c r="J22" s="2169">
        <f t="shared" si="5"/>
        <v>0.13</v>
      </c>
      <c r="K22" s="2169">
        <v>0.13</v>
      </c>
      <c r="L22" s="2169">
        <v>0</v>
      </c>
      <c r="M22" s="2169">
        <v>0</v>
      </c>
      <c r="N22" s="1318">
        <v>19767</v>
      </c>
      <c r="O22" s="1318">
        <v>19767</v>
      </c>
      <c r="P22" s="1586" t="s">
        <v>4483</v>
      </c>
      <c r="Q22" s="1318">
        <v>27247</v>
      </c>
      <c r="R22" s="2150" t="s">
        <v>4484</v>
      </c>
      <c r="S22" s="1250"/>
      <c r="T22" s="1181" t="str">
        <f t="shared" si="1"/>
        <v>改良済</v>
      </c>
      <c r="V22" s="2157"/>
      <c r="W22" s="2157"/>
      <c r="X22" s="2157"/>
      <c r="Y22" s="2157"/>
      <c r="Z22" s="2157"/>
    </row>
    <row r="23" spans="2:26" ht="39" customHeight="1">
      <c r="B23" s="2168"/>
      <c r="C23" s="1169" t="s">
        <v>4462</v>
      </c>
      <c r="D23" s="1586" t="s">
        <v>4488</v>
      </c>
      <c r="E23" s="1383" t="s">
        <v>4489</v>
      </c>
      <c r="F23" s="2169">
        <f t="shared" si="4"/>
        <v>0.23</v>
      </c>
      <c r="G23" s="2169">
        <v>0.23</v>
      </c>
      <c r="H23" s="2169">
        <v>0</v>
      </c>
      <c r="I23" s="2169">
        <v>0</v>
      </c>
      <c r="J23" s="2169">
        <f t="shared" si="5"/>
        <v>0.23</v>
      </c>
      <c r="K23" s="2169">
        <v>0.23</v>
      </c>
      <c r="L23" s="2169">
        <v>0</v>
      </c>
      <c r="M23" s="2169">
        <v>0</v>
      </c>
      <c r="N23" s="1318">
        <v>24399</v>
      </c>
      <c r="O23" s="1318">
        <v>24399</v>
      </c>
      <c r="P23" s="1586" t="s">
        <v>4490</v>
      </c>
      <c r="Q23" s="1318">
        <v>27247</v>
      </c>
      <c r="R23" s="2150" t="s">
        <v>4484</v>
      </c>
      <c r="S23" s="1250"/>
      <c r="T23" s="1181" t="str">
        <f t="shared" si="1"/>
        <v>改良済</v>
      </c>
      <c r="V23" s="2157"/>
      <c r="W23" s="2157"/>
      <c r="X23" s="2157"/>
      <c r="Y23" s="2157"/>
      <c r="Z23" s="2157"/>
    </row>
    <row r="24" spans="2:26" ht="39" customHeight="1">
      <c r="B24" s="2168"/>
      <c r="C24" s="1169" t="s">
        <v>4462</v>
      </c>
      <c r="D24" s="1586" t="s">
        <v>4491</v>
      </c>
      <c r="E24" s="1383" t="s">
        <v>4492</v>
      </c>
      <c r="F24" s="2169">
        <f t="shared" si="4"/>
        <v>0.18</v>
      </c>
      <c r="G24" s="2169">
        <v>0.18</v>
      </c>
      <c r="H24" s="2169">
        <v>0</v>
      </c>
      <c r="I24" s="2169">
        <v>0</v>
      </c>
      <c r="J24" s="2169">
        <f t="shared" si="5"/>
        <v>0.18</v>
      </c>
      <c r="K24" s="2169">
        <v>0.18</v>
      </c>
      <c r="L24" s="2169">
        <v>0</v>
      </c>
      <c r="M24" s="2169">
        <v>0</v>
      </c>
      <c r="N24" s="1318">
        <v>24782</v>
      </c>
      <c r="O24" s="1318">
        <v>24782</v>
      </c>
      <c r="P24" s="1586" t="s">
        <v>4493</v>
      </c>
      <c r="Q24" s="1318">
        <v>27247</v>
      </c>
      <c r="R24" s="2150" t="s">
        <v>4484</v>
      </c>
      <c r="S24" s="1250"/>
      <c r="T24" s="1181" t="str">
        <f t="shared" si="1"/>
        <v>改良済</v>
      </c>
      <c r="V24" s="2157"/>
      <c r="W24" s="2157"/>
      <c r="X24" s="2157"/>
      <c r="Y24" s="2157"/>
      <c r="Z24" s="2157"/>
    </row>
    <row r="25" spans="2:26" ht="39" customHeight="1">
      <c r="B25" s="2168"/>
      <c r="C25" s="1169" t="s">
        <v>4462</v>
      </c>
      <c r="D25" s="1586" t="s">
        <v>4494</v>
      </c>
      <c r="E25" s="1383" t="s">
        <v>4495</v>
      </c>
      <c r="F25" s="2169">
        <f t="shared" si="4"/>
        <v>0.16</v>
      </c>
      <c r="G25" s="2169">
        <v>0.16</v>
      </c>
      <c r="H25" s="2169">
        <v>0</v>
      </c>
      <c r="I25" s="2169">
        <v>0</v>
      </c>
      <c r="J25" s="2169">
        <f t="shared" si="5"/>
        <v>0.16</v>
      </c>
      <c r="K25" s="2169">
        <v>0.16</v>
      </c>
      <c r="L25" s="2169">
        <v>0</v>
      </c>
      <c r="M25" s="2169">
        <v>0</v>
      </c>
      <c r="N25" s="1318">
        <v>24782</v>
      </c>
      <c r="O25" s="1318">
        <v>24782</v>
      </c>
      <c r="P25" s="1586" t="s">
        <v>4493</v>
      </c>
      <c r="Q25" s="1318">
        <v>27247</v>
      </c>
      <c r="R25" s="2150" t="s">
        <v>4484</v>
      </c>
      <c r="S25" s="1250"/>
      <c r="T25" s="1181" t="str">
        <f t="shared" si="1"/>
        <v>改良済</v>
      </c>
      <c r="V25" s="2157"/>
      <c r="W25" s="2157"/>
      <c r="X25" s="2157"/>
      <c r="Y25" s="2157"/>
      <c r="Z25" s="2157"/>
    </row>
    <row r="26" spans="2:26" ht="39" customHeight="1">
      <c r="B26" s="2168"/>
      <c r="C26" s="1169" t="s">
        <v>4462</v>
      </c>
      <c r="D26" s="1586" t="s">
        <v>4496</v>
      </c>
      <c r="E26" s="1383" t="s">
        <v>4497</v>
      </c>
      <c r="F26" s="2169">
        <f t="shared" si="4"/>
        <v>0.12</v>
      </c>
      <c r="G26" s="2169">
        <v>0.12</v>
      </c>
      <c r="H26" s="2169">
        <v>0</v>
      </c>
      <c r="I26" s="2169">
        <v>0</v>
      </c>
      <c r="J26" s="2169">
        <f t="shared" si="5"/>
        <v>0.12</v>
      </c>
      <c r="K26" s="2169">
        <v>0.12</v>
      </c>
      <c r="L26" s="2169">
        <v>0</v>
      </c>
      <c r="M26" s="2169">
        <v>0</v>
      </c>
      <c r="N26" s="1318">
        <v>24782</v>
      </c>
      <c r="O26" s="1318">
        <v>24782</v>
      </c>
      <c r="P26" s="1586" t="s">
        <v>4493</v>
      </c>
      <c r="Q26" s="1318">
        <v>27247</v>
      </c>
      <c r="R26" s="2150" t="s">
        <v>4484</v>
      </c>
      <c r="S26" s="1250"/>
      <c r="T26" s="1181" t="str">
        <f t="shared" si="1"/>
        <v>改良済</v>
      </c>
      <c r="V26" s="2157"/>
      <c r="W26" s="2157"/>
      <c r="X26" s="2157"/>
      <c r="Y26" s="2157"/>
      <c r="Z26" s="2157"/>
    </row>
    <row r="27" spans="2:26" ht="39" customHeight="1">
      <c r="B27" s="2168"/>
      <c r="C27" s="1169" t="s">
        <v>4462</v>
      </c>
      <c r="D27" s="1586" t="s">
        <v>4498</v>
      </c>
      <c r="E27" s="1383" t="s">
        <v>4499</v>
      </c>
      <c r="F27" s="2169">
        <f t="shared" si="4"/>
        <v>0.24</v>
      </c>
      <c r="G27" s="2169">
        <v>0.24</v>
      </c>
      <c r="H27" s="2169">
        <v>0</v>
      </c>
      <c r="I27" s="2169">
        <v>0</v>
      </c>
      <c r="J27" s="2169">
        <f t="shared" si="5"/>
        <v>0.24</v>
      </c>
      <c r="K27" s="2169">
        <v>0.24</v>
      </c>
      <c r="L27" s="2169">
        <v>0</v>
      </c>
      <c r="M27" s="2169">
        <v>0</v>
      </c>
      <c r="N27" s="1318">
        <v>25529</v>
      </c>
      <c r="O27" s="1318">
        <v>25529</v>
      </c>
      <c r="P27" s="1586" t="s">
        <v>4500</v>
      </c>
      <c r="Q27" s="1318">
        <v>27247</v>
      </c>
      <c r="R27" s="2150" t="s">
        <v>4484</v>
      </c>
      <c r="S27" s="1250"/>
      <c r="T27" s="1181" t="str">
        <f t="shared" si="1"/>
        <v>改良済</v>
      </c>
      <c r="V27" s="2157"/>
      <c r="W27" s="2157"/>
      <c r="X27" s="2157"/>
      <c r="Y27" s="2157"/>
      <c r="Z27" s="2157"/>
    </row>
    <row r="28" spans="2:26" ht="39" customHeight="1">
      <c r="B28" s="2168"/>
      <c r="C28" s="1169" t="s">
        <v>4462</v>
      </c>
      <c r="D28" s="1586" t="s">
        <v>4501</v>
      </c>
      <c r="E28" s="1383" t="s">
        <v>4502</v>
      </c>
      <c r="F28" s="2169">
        <f t="shared" si="4"/>
        <v>0.5</v>
      </c>
      <c r="G28" s="2169">
        <v>0</v>
      </c>
      <c r="H28" s="2169">
        <v>0</v>
      </c>
      <c r="I28" s="2169">
        <v>0.5</v>
      </c>
      <c r="J28" s="2169">
        <f t="shared" si="5"/>
        <v>0.5</v>
      </c>
      <c r="K28" s="2169">
        <v>0</v>
      </c>
      <c r="L28" s="2169">
        <v>0</v>
      </c>
      <c r="M28" s="2169">
        <v>0.5</v>
      </c>
      <c r="N28" s="1318">
        <v>25840</v>
      </c>
      <c r="O28" s="1318">
        <v>40995</v>
      </c>
      <c r="P28" s="1586" t="s">
        <v>4503</v>
      </c>
      <c r="Q28" s="1318">
        <v>27247</v>
      </c>
      <c r="R28" s="2150" t="s">
        <v>4484</v>
      </c>
      <c r="S28" s="1250"/>
      <c r="T28" s="1181" t="str">
        <f t="shared" si="1"/>
        <v>改良済</v>
      </c>
      <c r="V28" s="2157"/>
      <c r="W28" s="2157"/>
      <c r="X28" s="2157"/>
      <c r="Y28" s="2157"/>
      <c r="Z28" s="2157"/>
    </row>
    <row r="29" spans="2:26" ht="39" customHeight="1">
      <c r="B29" s="2168"/>
      <c r="C29" s="1169" t="s">
        <v>4462</v>
      </c>
      <c r="D29" s="1586" t="s">
        <v>4504</v>
      </c>
      <c r="E29" s="1383" t="s">
        <v>4505</v>
      </c>
      <c r="F29" s="2169">
        <f t="shared" si="4"/>
        <v>0.09</v>
      </c>
      <c r="G29" s="2169">
        <v>0.09</v>
      </c>
      <c r="H29" s="2169">
        <v>0</v>
      </c>
      <c r="I29" s="2169">
        <v>0</v>
      </c>
      <c r="J29" s="2169">
        <f t="shared" si="5"/>
        <v>0.09</v>
      </c>
      <c r="K29" s="2169">
        <v>0.09</v>
      </c>
      <c r="L29" s="2169">
        <v>0</v>
      </c>
      <c r="M29" s="2169">
        <v>0</v>
      </c>
      <c r="N29" s="1318">
        <v>27682</v>
      </c>
      <c r="O29" s="1318">
        <v>27682</v>
      </c>
      <c r="P29" s="1586" t="s">
        <v>4506</v>
      </c>
      <c r="Q29" s="1586"/>
      <c r="R29" s="2150"/>
      <c r="S29" s="1697"/>
      <c r="T29" s="1181" t="str">
        <f t="shared" si="1"/>
        <v>改良済</v>
      </c>
      <c r="V29" s="2157"/>
      <c r="W29" s="2157"/>
      <c r="X29" s="2157"/>
      <c r="Y29" s="2157"/>
      <c r="Z29" s="2157"/>
    </row>
    <row r="30" spans="2:26" ht="39" customHeight="1">
      <c r="B30" s="2168"/>
      <c r="C30" s="1169" t="s">
        <v>4462</v>
      </c>
      <c r="D30" s="1586" t="s">
        <v>4507</v>
      </c>
      <c r="E30" s="1383" t="s">
        <v>4508</v>
      </c>
      <c r="F30" s="2169">
        <f t="shared" si="4"/>
        <v>0.53</v>
      </c>
      <c r="G30" s="2169">
        <v>0.53</v>
      </c>
      <c r="H30" s="2169">
        <v>0</v>
      </c>
      <c r="I30" s="2169">
        <v>0</v>
      </c>
      <c r="J30" s="2169">
        <f t="shared" si="5"/>
        <v>0.53</v>
      </c>
      <c r="K30" s="2169">
        <v>0.53</v>
      </c>
      <c r="L30" s="2169">
        <v>0</v>
      </c>
      <c r="M30" s="2169">
        <v>0</v>
      </c>
      <c r="N30" s="1318">
        <v>28354</v>
      </c>
      <c r="O30" s="1318">
        <v>28354</v>
      </c>
      <c r="P30" s="1586" t="s">
        <v>1829</v>
      </c>
      <c r="Q30" s="1586"/>
      <c r="R30" s="2150"/>
      <c r="S30" s="1697"/>
      <c r="T30" s="1181" t="str">
        <f t="shared" si="1"/>
        <v>改良済</v>
      </c>
      <c r="V30" s="2157"/>
      <c r="W30" s="2157"/>
      <c r="X30" s="2157"/>
      <c r="Y30" s="2157"/>
      <c r="Z30" s="2157"/>
    </row>
    <row r="31" spans="2:26" ht="39" customHeight="1">
      <c r="B31" s="2168"/>
      <c r="C31" s="1169" t="s">
        <v>4462</v>
      </c>
      <c r="D31" s="1586" t="s">
        <v>4509</v>
      </c>
      <c r="E31" s="1383" t="s">
        <v>4510</v>
      </c>
      <c r="F31" s="2169">
        <f t="shared" si="4"/>
        <v>0.25</v>
      </c>
      <c r="G31" s="2169">
        <v>0</v>
      </c>
      <c r="H31" s="2169">
        <v>0.25</v>
      </c>
      <c r="I31" s="2169">
        <v>0</v>
      </c>
      <c r="J31" s="2169">
        <f t="shared" si="5"/>
        <v>0.25</v>
      </c>
      <c r="K31" s="2169">
        <v>0</v>
      </c>
      <c r="L31" s="2169">
        <v>0.25</v>
      </c>
      <c r="M31" s="2169">
        <v>0</v>
      </c>
      <c r="N31" s="1318">
        <v>28822</v>
      </c>
      <c r="O31" s="1318">
        <v>28822</v>
      </c>
      <c r="P31" s="1586" t="s">
        <v>2623</v>
      </c>
      <c r="Q31" s="1586"/>
      <c r="R31" s="2150"/>
      <c r="S31" s="1697"/>
      <c r="T31" s="1181" t="str">
        <f t="shared" si="1"/>
        <v>改良済</v>
      </c>
      <c r="V31" s="2157"/>
      <c r="W31" s="2157"/>
      <c r="X31" s="2157"/>
      <c r="Y31" s="2157"/>
      <c r="Z31" s="2157"/>
    </row>
    <row r="32" spans="2:26" ht="39" customHeight="1">
      <c r="B32" s="2168"/>
      <c r="C32" s="1169" t="s">
        <v>4511</v>
      </c>
      <c r="D32" s="1586" t="s">
        <v>4512</v>
      </c>
      <c r="E32" s="1383" t="s">
        <v>4513</v>
      </c>
      <c r="F32" s="2169">
        <f t="shared" si="4"/>
        <v>0.55000000000000004</v>
      </c>
      <c r="G32" s="2169">
        <v>0</v>
      </c>
      <c r="H32" s="2169">
        <v>0.55000000000000004</v>
      </c>
      <c r="I32" s="2169">
        <v>0</v>
      </c>
      <c r="J32" s="2169">
        <f t="shared" si="5"/>
        <v>0.55000000000000004</v>
      </c>
      <c r="K32" s="2169">
        <v>0</v>
      </c>
      <c r="L32" s="2169">
        <v>0.55000000000000004</v>
      </c>
      <c r="M32" s="2169">
        <v>0</v>
      </c>
      <c r="N32" s="1318">
        <v>28822</v>
      </c>
      <c r="O32" s="1318">
        <v>34792</v>
      </c>
      <c r="P32" s="1586" t="s">
        <v>4514</v>
      </c>
      <c r="Q32" s="1586"/>
      <c r="R32" s="2150"/>
      <c r="S32" s="1697"/>
      <c r="T32" s="1181" t="str">
        <f t="shared" si="1"/>
        <v>改良済</v>
      </c>
      <c r="V32" s="2157"/>
      <c r="W32" s="2157"/>
      <c r="X32" s="2157"/>
      <c r="Y32" s="2157"/>
      <c r="Z32" s="2157"/>
    </row>
    <row r="33" spans="2:26" ht="39" customHeight="1">
      <c r="B33" s="2168"/>
      <c r="C33" s="1169" t="s">
        <v>4462</v>
      </c>
      <c r="D33" s="1586" t="s">
        <v>4515</v>
      </c>
      <c r="E33" s="1383" t="s">
        <v>4516</v>
      </c>
      <c r="F33" s="2169">
        <f t="shared" si="4"/>
        <v>0.18</v>
      </c>
      <c r="G33" s="2169">
        <v>0</v>
      </c>
      <c r="H33" s="2169">
        <v>0.18</v>
      </c>
      <c r="I33" s="2169">
        <v>0</v>
      </c>
      <c r="J33" s="2169">
        <f t="shared" si="5"/>
        <v>0.18</v>
      </c>
      <c r="K33" s="2169">
        <v>0</v>
      </c>
      <c r="L33" s="2169">
        <v>0.18</v>
      </c>
      <c r="M33" s="2169">
        <v>0</v>
      </c>
      <c r="N33" s="1318">
        <v>30715</v>
      </c>
      <c r="O33" s="1318">
        <v>30715</v>
      </c>
      <c r="P33" s="1586" t="s">
        <v>4517</v>
      </c>
      <c r="Q33" s="1586"/>
      <c r="R33" s="2150"/>
      <c r="S33" s="1697"/>
      <c r="T33" s="1181" t="str">
        <f t="shared" si="1"/>
        <v>改良済</v>
      </c>
      <c r="V33" s="2157"/>
      <c r="W33" s="2157"/>
      <c r="X33" s="2157"/>
      <c r="Y33" s="2157"/>
      <c r="Z33" s="2157"/>
    </row>
    <row r="34" spans="2:26" ht="39" customHeight="1">
      <c r="B34" s="2168"/>
      <c r="C34" s="1169" t="s">
        <v>4468</v>
      </c>
      <c r="D34" s="1586" t="s">
        <v>4469</v>
      </c>
      <c r="E34" s="1383" t="s">
        <v>4518</v>
      </c>
      <c r="F34" s="2169">
        <f t="shared" si="4"/>
        <v>1.4</v>
      </c>
      <c r="G34" s="2169">
        <v>1.4</v>
      </c>
      <c r="H34" s="2169">
        <v>0</v>
      </c>
      <c r="I34" s="2169">
        <v>0</v>
      </c>
      <c r="J34" s="2169">
        <f t="shared" si="5"/>
        <v>0</v>
      </c>
      <c r="K34" s="2169">
        <v>0</v>
      </c>
      <c r="L34" s="2169">
        <v>0</v>
      </c>
      <c r="M34" s="2169">
        <v>0</v>
      </c>
      <c r="N34" s="1318">
        <v>19767</v>
      </c>
      <c r="O34" s="1318">
        <v>19767</v>
      </c>
      <c r="P34" s="1586" t="s">
        <v>4483</v>
      </c>
      <c r="Q34" s="1318">
        <v>27243</v>
      </c>
      <c r="R34" s="2150" t="s">
        <v>2512</v>
      </c>
      <c r="S34" s="1250"/>
      <c r="T34" s="1181" t="str">
        <f t="shared" si="1"/>
        <v/>
      </c>
      <c r="V34" s="2157"/>
      <c r="W34" s="2157"/>
      <c r="X34" s="2157"/>
      <c r="Y34" s="2157"/>
      <c r="Z34" s="2157"/>
    </row>
    <row r="35" spans="2:26" ht="39" customHeight="1">
      <c r="B35" s="2168"/>
      <c r="C35" s="1169" t="s">
        <v>4468</v>
      </c>
      <c r="D35" s="1586" t="s">
        <v>4519</v>
      </c>
      <c r="E35" s="1383" t="s">
        <v>4520</v>
      </c>
      <c r="F35" s="2169">
        <f t="shared" si="4"/>
        <v>1.1000000000000001</v>
      </c>
      <c r="G35" s="2169">
        <v>1.1000000000000001</v>
      </c>
      <c r="H35" s="2169">
        <v>0</v>
      </c>
      <c r="I35" s="2169">
        <v>0</v>
      </c>
      <c r="J35" s="2169">
        <f t="shared" si="5"/>
        <v>0.3</v>
      </c>
      <c r="K35" s="2169">
        <v>0.3</v>
      </c>
      <c r="L35" s="2169">
        <v>0</v>
      </c>
      <c r="M35" s="2169">
        <v>0</v>
      </c>
      <c r="N35" s="1318">
        <v>19767</v>
      </c>
      <c r="O35" s="1318">
        <v>19767</v>
      </c>
      <c r="P35" s="1586" t="s">
        <v>4483</v>
      </c>
      <c r="Q35" s="1318">
        <v>27243</v>
      </c>
      <c r="R35" s="2150" t="s">
        <v>2512</v>
      </c>
      <c r="S35" s="1250"/>
      <c r="T35" s="1181" t="str">
        <f t="shared" si="1"/>
        <v/>
      </c>
      <c r="V35" s="2157"/>
      <c r="W35" s="2157"/>
      <c r="X35" s="2157"/>
      <c r="Y35" s="2157"/>
      <c r="Z35" s="2157"/>
    </row>
    <row r="36" spans="2:26" ht="39" customHeight="1">
      <c r="B36" s="2168"/>
      <c r="C36" s="1169" t="s">
        <v>4468</v>
      </c>
      <c r="D36" s="1586" t="s">
        <v>4521</v>
      </c>
      <c r="E36" s="1383" t="s">
        <v>4522</v>
      </c>
      <c r="F36" s="2169">
        <f t="shared" si="4"/>
        <v>1.5</v>
      </c>
      <c r="G36" s="2169">
        <v>1.5</v>
      </c>
      <c r="H36" s="2169">
        <v>0</v>
      </c>
      <c r="I36" s="2169">
        <v>0</v>
      </c>
      <c r="J36" s="2169">
        <f t="shared" si="5"/>
        <v>0.9</v>
      </c>
      <c r="K36" s="2169">
        <v>0.9</v>
      </c>
      <c r="L36" s="2169">
        <v>0</v>
      </c>
      <c r="M36" s="2169">
        <v>0</v>
      </c>
      <c r="N36" s="1318">
        <v>19767</v>
      </c>
      <c r="O36" s="1318">
        <v>19767</v>
      </c>
      <c r="P36" s="1586" t="s">
        <v>4483</v>
      </c>
      <c r="Q36" s="1318">
        <v>27243</v>
      </c>
      <c r="R36" s="2150" t="s">
        <v>2512</v>
      </c>
      <c r="S36" s="1250"/>
      <c r="T36" s="1181" t="str">
        <f t="shared" si="1"/>
        <v/>
      </c>
      <c r="V36" s="2157"/>
      <c r="W36" s="2157"/>
      <c r="X36" s="2157"/>
      <c r="Y36" s="2157"/>
      <c r="Z36" s="2157"/>
    </row>
    <row r="37" spans="2:26" ht="39" customHeight="1">
      <c r="B37" s="2168"/>
      <c r="C37" s="1169" t="s">
        <v>4523</v>
      </c>
      <c r="D37" s="1586" t="s">
        <v>4524</v>
      </c>
      <c r="E37" s="1383" t="s">
        <v>4525</v>
      </c>
      <c r="F37" s="2169">
        <f t="shared" si="4"/>
        <v>7.5</v>
      </c>
      <c r="G37" s="2169">
        <v>0</v>
      </c>
      <c r="H37" s="2169">
        <v>0</v>
      </c>
      <c r="I37" s="2169">
        <v>7.5</v>
      </c>
      <c r="J37" s="2169">
        <f t="shared" si="5"/>
        <v>7.5</v>
      </c>
      <c r="K37" s="2169">
        <v>0</v>
      </c>
      <c r="L37" s="2169">
        <v>0</v>
      </c>
      <c r="M37" s="2169">
        <v>7.5</v>
      </c>
      <c r="N37" s="1318">
        <v>26610</v>
      </c>
      <c r="O37" s="1318">
        <v>26610</v>
      </c>
      <c r="P37" s="1586" t="s">
        <v>4526</v>
      </c>
      <c r="Q37" s="1318">
        <v>27243</v>
      </c>
      <c r="R37" s="2150" t="s">
        <v>2512</v>
      </c>
      <c r="S37" s="1250"/>
      <c r="T37" s="1181" t="str">
        <f t="shared" si="1"/>
        <v>改良済</v>
      </c>
      <c r="V37" s="2157"/>
      <c r="W37" s="2157"/>
      <c r="X37" s="2157"/>
      <c r="Y37" s="2157"/>
      <c r="Z37" s="2157"/>
    </row>
    <row r="38" spans="2:26" ht="39" customHeight="1">
      <c r="B38" s="2168"/>
      <c r="C38" s="1169" t="s">
        <v>4472</v>
      </c>
      <c r="D38" s="1586" t="s">
        <v>4527</v>
      </c>
      <c r="E38" s="1383" t="s">
        <v>4528</v>
      </c>
      <c r="F38" s="2169">
        <f t="shared" si="4"/>
        <v>100.9</v>
      </c>
      <c r="G38" s="2169">
        <v>0</v>
      </c>
      <c r="H38" s="2169">
        <v>0</v>
      </c>
      <c r="I38" s="2169">
        <v>100.9</v>
      </c>
      <c r="J38" s="2169">
        <f t="shared" si="5"/>
        <v>40.299999999999997</v>
      </c>
      <c r="K38" s="2169">
        <v>0</v>
      </c>
      <c r="L38" s="2169">
        <v>0</v>
      </c>
      <c r="M38" s="2169">
        <v>40.299999999999997</v>
      </c>
      <c r="N38" s="1318">
        <v>20669</v>
      </c>
      <c r="O38" s="1318">
        <v>29690</v>
      </c>
      <c r="P38" s="1586" t="s">
        <v>4529</v>
      </c>
      <c r="Q38" s="1318">
        <v>29690</v>
      </c>
      <c r="R38" s="2150" t="s">
        <v>4530</v>
      </c>
      <c r="S38" s="1250"/>
      <c r="T38" s="1181" t="str">
        <f t="shared" si="1"/>
        <v/>
      </c>
      <c r="V38" s="2157"/>
      <c r="W38" s="2157"/>
      <c r="X38" s="2157"/>
      <c r="Y38" s="2157"/>
      <c r="Z38" s="2157"/>
    </row>
    <row r="39" spans="2:26" ht="39" customHeight="1">
      <c r="B39" s="2168"/>
      <c r="C39" s="1169" t="s">
        <v>4523</v>
      </c>
      <c r="D39" s="2182" t="s">
        <v>4531</v>
      </c>
      <c r="E39" s="1658" t="s">
        <v>4532</v>
      </c>
      <c r="F39" s="2183">
        <f>SUM(G39:I39)</f>
        <v>1.2</v>
      </c>
      <c r="G39" s="2183">
        <v>0</v>
      </c>
      <c r="H39" s="2183">
        <v>0</v>
      </c>
      <c r="I39" s="2183">
        <v>1.2</v>
      </c>
      <c r="J39" s="2183">
        <f>SUM(K39:M39)</f>
        <v>1.2</v>
      </c>
      <c r="K39" s="2183">
        <v>0</v>
      </c>
      <c r="L39" s="2183">
        <v>0</v>
      </c>
      <c r="M39" s="2183">
        <v>1.2</v>
      </c>
      <c r="N39" s="2184">
        <v>24782</v>
      </c>
      <c r="O39" s="2184">
        <v>24782</v>
      </c>
      <c r="P39" s="2182" t="s">
        <v>4493</v>
      </c>
      <c r="Q39" s="2184">
        <v>27243</v>
      </c>
      <c r="R39" s="2185" t="s">
        <v>2512</v>
      </c>
      <c r="S39" s="1250"/>
      <c r="T39" s="1181" t="str">
        <f t="shared" si="1"/>
        <v>改良済</v>
      </c>
      <c r="V39" s="2157"/>
      <c r="W39" s="2157"/>
      <c r="X39" s="2157"/>
      <c r="Y39" s="2157"/>
      <c r="Z39" s="2157"/>
    </row>
    <row r="40" spans="2:26" ht="39" customHeight="1">
      <c r="B40" s="2168"/>
      <c r="C40" s="2186" t="s">
        <v>4533</v>
      </c>
      <c r="D40" s="1586" t="s">
        <v>4534</v>
      </c>
      <c r="E40" s="1383" t="s">
        <v>4535</v>
      </c>
      <c r="F40" s="2169">
        <f t="shared" si="4"/>
        <v>0.3</v>
      </c>
      <c r="G40" s="2169">
        <v>0.3</v>
      </c>
      <c r="H40" s="2169">
        <v>0</v>
      </c>
      <c r="I40" s="2169">
        <v>0</v>
      </c>
      <c r="J40" s="2169">
        <f t="shared" si="5"/>
        <v>0.1</v>
      </c>
      <c r="K40" s="2169">
        <v>0.1</v>
      </c>
      <c r="L40" s="2169">
        <v>0</v>
      </c>
      <c r="M40" s="2169">
        <v>0</v>
      </c>
      <c r="N40" s="1318">
        <v>19767</v>
      </c>
      <c r="O40" s="1318">
        <v>19767</v>
      </c>
      <c r="P40" s="1586" t="s">
        <v>4483</v>
      </c>
      <c r="Q40" s="1318">
        <v>34792</v>
      </c>
      <c r="R40" s="2150" t="s">
        <v>4514</v>
      </c>
      <c r="S40" s="1250"/>
      <c r="T40" s="1181" t="str">
        <f t="shared" si="1"/>
        <v/>
      </c>
      <c r="V40" s="2157"/>
      <c r="W40" s="2157"/>
      <c r="X40" s="2157"/>
      <c r="Y40" s="2157"/>
      <c r="Z40" s="2157"/>
    </row>
    <row r="41" spans="2:26" ht="39" customHeight="1">
      <c r="B41" s="2168"/>
      <c r="C41" s="1780" t="s">
        <v>4536</v>
      </c>
      <c r="D41" s="1586" t="s">
        <v>4537</v>
      </c>
      <c r="E41" s="1383" t="s">
        <v>4538</v>
      </c>
      <c r="F41" s="2169">
        <f t="shared" si="4"/>
        <v>0.1</v>
      </c>
      <c r="G41" s="2169">
        <v>0.1</v>
      </c>
      <c r="H41" s="2169">
        <v>0</v>
      </c>
      <c r="I41" s="2169">
        <v>0</v>
      </c>
      <c r="J41" s="2169">
        <f t="shared" si="5"/>
        <v>0</v>
      </c>
      <c r="K41" s="2169">
        <v>0</v>
      </c>
      <c r="L41" s="2169">
        <v>0</v>
      </c>
      <c r="M41" s="2169">
        <v>0</v>
      </c>
      <c r="N41" s="2184">
        <v>24782</v>
      </c>
      <c r="O41" s="2184">
        <v>24782</v>
      </c>
      <c r="P41" s="1586" t="s">
        <v>4493</v>
      </c>
      <c r="Q41" s="1318">
        <v>34792</v>
      </c>
      <c r="R41" s="2150" t="s">
        <v>4514</v>
      </c>
      <c r="S41" s="1250"/>
      <c r="T41" s="1181" t="str">
        <f t="shared" si="1"/>
        <v/>
      </c>
      <c r="V41" s="2157"/>
      <c r="W41" s="2157"/>
      <c r="X41" s="2157"/>
      <c r="Y41" s="2157"/>
      <c r="Z41" s="2157"/>
    </row>
    <row r="42" spans="2:26" ht="39" customHeight="1" thickBot="1">
      <c r="B42" s="2168"/>
      <c r="C42" s="2186" t="s">
        <v>4533</v>
      </c>
      <c r="D42" s="1586" t="s">
        <v>4539</v>
      </c>
      <c r="E42" s="1383" t="s">
        <v>4540</v>
      </c>
      <c r="F42" s="2169">
        <f t="shared" si="4"/>
        <v>0.3</v>
      </c>
      <c r="G42" s="2169">
        <v>0</v>
      </c>
      <c r="H42" s="2169">
        <v>0</v>
      </c>
      <c r="I42" s="2169">
        <v>0.3</v>
      </c>
      <c r="J42" s="2169">
        <f t="shared" si="5"/>
        <v>0.3</v>
      </c>
      <c r="K42" s="2169">
        <v>0</v>
      </c>
      <c r="L42" s="2169">
        <v>0</v>
      </c>
      <c r="M42" s="2169">
        <v>0.3</v>
      </c>
      <c r="N42" s="1318">
        <v>24782</v>
      </c>
      <c r="O42" s="1318">
        <v>28321</v>
      </c>
      <c r="P42" s="1586" t="s">
        <v>4541</v>
      </c>
      <c r="Q42" s="1318">
        <v>34792</v>
      </c>
      <c r="R42" s="2150" t="s">
        <v>4514</v>
      </c>
      <c r="S42" s="1250"/>
      <c r="T42" s="1181" t="str">
        <f t="shared" si="1"/>
        <v>改良済</v>
      </c>
      <c r="V42" s="2157"/>
      <c r="W42" s="2157"/>
      <c r="X42" s="2157"/>
      <c r="Y42" s="2157"/>
      <c r="Z42" s="2157"/>
    </row>
    <row r="43" spans="2:26" ht="39" customHeight="1" thickTop="1" thickBot="1">
      <c r="B43" s="1174" t="s">
        <v>1208</v>
      </c>
      <c r="C43" s="1174"/>
      <c r="D43" s="2187" t="s">
        <v>6</v>
      </c>
      <c r="E43" s="1751">
        <f>COUNTA(E20:E42)</f>
        <v>23</v>
      </c>
      <c r="F43" s="2188">
        <f t="shared" ref="F43:L43" si="6">SUM(F20:F42)</f>
        <v>117.83999999999999</v>
      </c>
      <c r="G43" s="2188">
        <f t="shared" si="6"/>
        <v>6.4599999999999991</v>
      </c>
      <c r="H43" s="2188">
        <f t="shared" si="6"/>
        <v>0.98</v>
      </c>
      <c r="I43" s="2188">
        <f t="shared" si="6"/>
        <v>110.4</v>
      </c>
      <c r="J43" s="2188">
        <f t="shared" si="6"/>
        <v>54.01</v>
      </c>
      <c r="K43" s="2188">
        <f t="shared" si="6"/>
        <v>3.23</v>
      </c>
      <c r="L43" s="2188">
        <f t="shared" si="6"/>
        <v>0.98</v>
      </c>
      <c r="M43" s="2188">
        <f>SUM(M20:M42)</f>
        <v>49.8</v>
      </c>
      <c r="N43" s="2189"/>
      <c r="O43" s="2189"/>
      <c r="P43" s="2187"/>
      <c r="Q43" s="2187"/>
      <c r="R43" s="2160"/>
      <c r="S43" s="2170"/>
      <c r="T43" s="1181" t="str">
        <f t="shared" si="1"/>
        <v/>
      </c>
      <c r="V43" s="2157"/>
      <c r="W43" s="2157"/>
      <c r="X43" s="2157"/>
      <c r="Y43" s="2157"/>
      <c r="Z43" s="2157"/>
    </row>
    <row r="44" spans="2:26" ht="39" customHeight="1" thickTop="1">
      <c r="B44" s="1576"/>
      <c r="C44" s="1576"/>
      <c r="D44" s="1010"/>
      <c r="E44" s="1625"/>
      <c r="F44" s="2161"/>
      <c r="G44" s="2161"/>
      <c r="H44" s="2161"/>
      <c r="I44" s="2161"/>
      <c r="J44" s="2161"/>
      <c r="K44" s="2161"/>
      <c r="L44" s="2161"/>
      <c r="M44" s="2161"/>
      <c r="N44" s="2162"/>
      <c r="O44" s="2162"/>
      <c r="P44" s="1010"/>
      <c r="Q44" s="1010"/>
      <c r="R44" s="1010"/>
      <c r="T44" s="1181">
        <v>1</v>
      </c>
      <c r="V44" s="2157"/>
      <c r="W44" s="2157"/>
      <c r="X44" s="2157"/>
      <c r="Y44" s="2157"/>
      <c r="Z44" s="2157"/>
    </row>
    <row r="45" spans="2:26" ht="39" customHeight="1" thickBot="1">
      <c r="B45" s="1680"/>
      <c r="C45" s="1680"/>
      <c r="D45" s="2171"/>
      <c r="E45" s="1768"/>
      <c r="F45" s="2172"/>
      <c r="G45" s="2172"/>
      <c r="H45" s="2172"/>
      <c r="I45" s="2172"/>
      <c r="J45" s="2172"/>
      <c r="K45" s="2172"/>
      <c r="L45" s="2172"/>
      <c r="M45" s="2172"/>
      <c r="N45" s="2173"/>
      <c r="O45" s="2173"/>
      <c r="P45" s="2171"/>
      <c r="Q45" s="2171"/>
      <c r="R45" s="2171"/>
      <c r="T45" s="1181">
        <v>1</v>
      </c>
      <c r="V45" s="2157"/>
      <c r="W45" s="2157"/>
      <c r="X45" s="2157"/>
      <c r="Y45" s="2157"/>
      <c r="Z45" s="2157"/>
    </row>
    <row r="46" spans="2:26" ht="39" customHeight="1">
      <c r="B46" s="2163" t="s">
        <v>254</v>
      </c>
      <c r="C46" s="1161" t="s">
        <v>4542</v>
      </c>
      <c r="D46" s="2164" t="s">
        <v>4463</v>
      </c>
      <c r="E46" s="2165" t="s">
        <v>4543</v>
      </c>
      <c r="F46" s="2166">
        <f>SUM(G46:I46)</f>
        <v>0.54</v>
      </c>
      <c r="G46" s="2166">
        <v>0.54</v>
      </c>
      <c r="H46" s="2166">
        <v>0</v>
      </c>
      <c r="I46" s="2166">
        <v>0</v>
      </c>
      <c r="J46" s="2166">
        <f>SUM(K46:M46)</f>
        <v>0.54</v>
      </c>
      <c r="K46" s="2166">
        <v>0.54</v>
      </c>
      <c r="L46" s="2166">
        <v>0</v>
      </c>
      <c r="M46" s="2166">
        <v>0</v>
      </c>
      <c r="N46" s="2167">
        <v>19767</v>
      </c>
      <c r="O46" s="2167">
        <v>19767</v>
      </c>
      <c r="P46" s="2164" t="s">
        <v>4544</v>
      </c>
      <c r="Q46" s="2167">
        <v>27243</v>
      </c>
      <c r="R46" s="1574" t="s">
        <v>4545</v>
      </c>
      <c r="S46" s="1250"/>
      <c r="T46" s="1181" t="str">
        <f t="shared" si="1"/>
        <v>改良済</v>
      </c>
      <c r="V46" s="2157"/>
      <c r="W46" s="2157"/>
      <c r="X46" s="2157"/>
      <c r="Y46" s="2157"/>
      <c r="Z46" s="2157"/>
    </row>
    <row r="47" spans="2:26" ht="39" customHeight="1">
      <c r="B47" s="2168"/>
      <c r="C47" s="1169" t="s">
        <v>4542</v>
      </c>
      <c r="D47" s="1586" t="s">
        <v>4485</v>
      </c>
      <c r="E47" s="1383" t="s">
        <v>4546</v>
      </c>
      <c r="F47" s="2169">
        <f>SUM(G47:I47)</f>
        <v>0.1</v>
      </c>
      <c r="G47" s="2169">
        <v>0</v>
      </c>
      <c r="H47" s="2169">
        <v>0.1</v>
      </c>
      <c r="I47" s="2169">
        <v>0</v>
      </c>
      <c r="J47" s="2169">
        <f>SUM(K47:M47)</f>
        <v>0.1</v>
      </c>
      <c r="K47" s="2169">
        <v>0</v>
      </c>
      <c r="L47" s="2169">
        <v>0.1</v>
      </c>
      <c r="M47" s="2169">
        <v>0</v>
      </c>
      <c r="N47" s="1318">
        <v>27958</v>
      </c>
      <c r="O47" s="1318">
        <v>27958</v>
      </c>
      <c r="P47" s="1586" t="s">
        <v>4547</v>
      </c>
      <c r="Q47" s="1586"/>
      <c r="R47" s="2150"/>
      <c r="S47" s="1697"/>
      <c r="T47" s="1181" t="str">
        <f t="shared" si="1"/>
        <v>改良済</v>
      </c>
      <c r="V47" s="2157"/>
      <c r="W47" s="2157"/>
      <c r="X47" s="2157"/>
      <c r="Y47" s="2157"/>
      <c r="Z47" s="2157"/>
    </row>
    <row r="48" spans="2:26" ht="39" customHeight="1">
      <c r="B48" s="2168"/>
      <c r="C48" s="1169" t="s">
        <v>4548</v>
      </c>
      <c r="D48" s="1586" t="s">
        <v>4469</v>
      </c>
      <c r="E48" s="1383" t="s">
        <v>4549</v>
      </c>
      <c r="F48" s="2169">
        <f>SUM(G48:I48)</f>
        <v>1.2</v>
      </c>
      <c r="G48" s="2169">
        <v>1.2</v>
      </c>
      <c r="H48" s="2169">
        <v>0</v>
      </c>
      <c r="I48" s="2169">
        <v>0</v>
      </c>
      <c r="J48" s="2169">
        <f>SUM(K48:M48)</f>
        <v>1.2</v>
      </c>
      <c r="K48" s="2169">
        <v>1.2</v>
      </c>
      <c r="L48" s="2169">
        <v>0</v>
      </c>
      <c r="M48" s="2169">
        <v>0</v>
      </c>
      <c r="N48" s="1318">
        <v>23938</v>
      </c>
      <c r="O48" s="1318">
        <v>32780</v>
      </c>
      <c r="P48" s="1586" t="s">
        <v>4550</v>
      </c>
      <c r="Q48" s="1318">
        <v>27243</v>
      </c>
      <c r="R48" s="2150" t="s">
        <v>2023</v>
      </c>
      <c r="S48" s="1250"/>
      <c r="T48" s="1181" t="str">
        <f t="shared" si="1"/>
        <v>改良済</v>
      </c>
      <c r="V48" s="2157"/>
      <c r="W48" s="2157"/>
      <c r="X48" s="2157"/>
      <c r="Y48" s="2157"/>
      <c r="Z48" s="2157"/>
    </row>
    <row r="49" spans="2:26" ht="39" customHeight="1">
      <c r="B49" s="2168"/>
      <c r="C49" s="1169" t="s">
        <v>4548</v>
      </c>
      <c r="D49" s="1586" t="s">
        <v>4519</v>
      </c>
      <c r="E49" s="1383" t="s">
        <v>4551</v>
      </c>
      <c r="F49" s="2169">
        <f>SUM(G49:I49)</f>
        <v>1.1000000000000001</v>
      </c>
      <c r="G49" s="2169">
        <v>0</v>
      </c>
      <c r="H49" s="2169">
        <v>1.1000000000000001</v>
      </c>
      <c r="I49" s="2169">
        <v>0</v>
      </c>
      <c r="J49" s="2169">
        <f>SUM(K49:M49)</f>
        <v>1.1000000000000001</v>
      </c>
      <c r="K49" s="2169">
        <v>0</v>
      </c>
      <c r="L49" s="2169">
        <v>1.1000000000000001</v>
      </c>
      <c r="M49" s="2169">
        <v>0</v>
      </c>
      <c r="N49" s="1318">
        <v>28574</v>
      </c>
      <c r="O49" s="1318">
        <v>40954</v>
      </c>
      <c r="P49" s="1586" t="s">
        <v>1640</v>
      </c>
      <c r="Q49" s="1586"/>
      <c r="R49" s="2150"/>
      <c r="S49" s="1697"/>
      <c r="T49" s="1181" t="str">
        <f t="shared" si="1"/>
        <v>改良済</v>
      </c>
      <c r="V49" s="2157"/>
      <c r="W49" s="2157"/>
      <c r="X49" s="2157"/>
      <c r="Y49" s="2157"/>
      <c r="Z49" s="2157"/>
    </row>
    <row r="50" spans="2:26" ht="39" customHeight="1">
      <c r="B50" s="2168"/>
      <c r="C50" s="1169" t="s">
        <v>4552</v>
      </c>
      <c r="D50" s="1586" t="s">
        <v>4553</v>
      </c>
      <c r="E50" s="1383" t="s">
        <v>4554</v>
      </c>
      <c r="F50" s="2169">
        <f>SUM(G50:I50)</f>
        <v>5</v>
      </c>
      <c r="G50" s="2169">
        <v>0</v>
      </c>
      <c r="H50" s="2169">
        <v>5</v>
      </c>
      <c r="I50" s="2169">
        <v>0</v>
      </c>
      <c r="J50" s="2169">
        <f>SUM(K50:M50)</f>
        <v>4.8</v>
      </c>
      <c r="K50" s="2169">
        <v>0</v>
      </c>
      <c r="L50" s="2169">
        <v>4.8</v>
      </c>
      <c r="M50" s="2169">
        <v>0</v>
      </c>
      <c r="N50" s="1318">
        <v>29161</v>
      </c>
      <c r="O50" s="1318">
        <v>33393</v>
      </c>
      <c r="P50" s="1586" t="s">
        <v>4555</v>
      </c>
      <c r="Q50" s="1586"/>
      <c r="R50" s="2150"/>
      <c r="S50" s="1697"/>
      <c r="T50" s="1181" t="str">
        <f t="shared" si="1"/>
        <v/>
      </c>
      <c r="V50" s="2157"/>
      <c r="W50" s="2157"/>
      <c r="X50" s="2157"/>
      <c r="Y50" s="2157"/>
      <c r="Z50" s="2157"/>
    </row>
    <row r="51" spans="2:26" ht="39" customHeight="1">
      <c r="B51" s="2168"/>
      <c r="C51" s="1169" t="s">
        <v>4472</v>
      </c>
      <c r="D51" s="1586" t="s">
        <v>4556</v>
      </c>
      <c r="E51" s="1383" t="s">
        <v>4557</v>
      </c>
      <c r="F51" s="2169">
        <f t="shared" ref="F51:F56" si="7">SUM(G51:I51)</f>
        <v>5.9</v>
      </c>
      <c r="G51" s="2169">
        <v>0</v>
      </c>
      <c r="H51" s="2169">
        <v>0</v>
      </c>
      <c r="I51" s="2169">
        <v>5.9</v>
      </c>
      <c r="J51" s="2169">
        <f t="shared" ref="J51:J56" si="8">SUM(K51:M51)</f>
        <v>0</v>
      </c>
      <c r="K51" s="2169">
        <v>0</v>
      </c>
      <c r="L51" s="2169">
        <v>0</v>
      </c>
      <c r="M51" s="2169">
        <v>0</v>
      </c>
      <c r="N51" s="1318">
        <v>19767</v>
      </c>
      <c r="O51" s="1318">
        <v>23938</v>
      </c>
      <c r="P51" s="1586" t="s">
        <v>4558</v>
      </c>
      <c r="Q51" s="1318">
        <v>27243</v>
      </c>
      <c r="R51" s="2150" t="s">
        <v>2023</v>
      </c>
      <c r="S51" s="1250"/>
      <c r="T51" s="1181" t="str">
        <f t="shared" si="1"/>
        <v/>
      </c>
      <c r="V51" s="2157"/>
      <c r="W51" s="2157"/>
      <c r="X51" s="2157"/>
      <c r="Y51" s="2157"/>
      <c r="Z51" s="2157"/>
    </row>
    <row r="52" spans="2:26" ht="39" customHeight="1">
      <c r="B52" s="2190"/>
      <c r="C52" s="1169" t="s">
        <v>4472</v>
      </c>
      <c r="D52" s="1586" t="s">
        <v>4477</v>
      </c>
      <c r="E52" s="1383" t="s">
        <v>4559</v>
      </c>
      <c r="F52" s="2169">
        <f t="shared" si="7"/>
        <v>14.2</v>
      </c>
      <c r="G52" s="2169">
        <v>0</v>
      </c>
      <c r="H52" s="2169">
        <v>0</v>
      </c>
      <c r="I52" s="2169">
        <v>14.2</v>
      </c>
      <c r="J52" s="2169">
        <f t="shared" si="8"/>
        <v>4.4000000000000004</v>
      </c>
      <c r="K52" s="2169">
        <v>0</v>
      </c>
      <c r="L52" s="2169">
        <v>0</v>
      </c>
      <c r="M52" s="2169">
        <v>4.4000000000000004</v>
      </c>
      <c r="N52" s="1318">
        <v>23938</v>
      </c>
      <c r="O52" s="1318">
        <v>25036</v>
      </c>
      <c r="P52" s="1586" t="s">
        <v>4560</v>
      </c>
      <c r="Q52" s="1318">
        <v>27243</v>
      </c>
      <c r="R52" s="2150" t="s">
        <v>2023</v>
      </c>
      <c r="S52" s="1250"/>
      <c r="T52" s="1181" t="str">
        <f t="shared" si="1"/>
        <v/>
      </c>
      <c r="V52" s="2157"/>
      <c r="W52" s="2157"/>
      <c r="X52" s="2157"/>
      <c r="Y52" s="2157"/>
      <c r="Z52" s="2157"/>
    </row>
    <row r="53" spans="2:26" ht="39" customHeight="1">
      <c r="B53" s="2191" t="s">
        <v>397</v>
      </c>
      <c r="C53" s="1169" t="s">
        <v>4472</v>
      </c>
      <c r="D53" s="1586" t="s">
        <v>4561</v>
      </c>
      <c r="E53" s="1383" t="s">
        <v>4562</v>
      </c>
      <c r="F53" s="2169">
        <f t="shared" si="7"/>
        <v>108</v>
      </c>
      <c r="G53" s="2169">
        <v>0</v>
      </c>
      <c r="H53" s="2169">
        <v>0</v>
      </c>
      <c r="I53" s="2169">
        <v>108</v>
      </c>
      <c r="J53" s="2169">
        <f t="shared" si="8"/>
        <v>104.07</v>
      </c>
      <c r="K53" s="2169">
        <v>0</v>
      </c>
      <c r="L53" s="2169">
        <v>0</v>
      </c>
      <c r="M53" s="2169">
        <v>104.07</v>
      </c>
      <c r="N53" s="1318">
        <v>26389</v>
      </c>
      <c r="O53" s="1318">
        <v>28574</v>
      </c>
      <c r="P53" s="1586" t="s">
        <v>4563</v>
      </c>
      <c r="Q53" s="1318">
        <v>27243</v>
      </c>
      <c r="R53" s="2150" t="s">
        <v>2023</v>
      </c>
      <c r="S53" s="1250"/>
      <c r="T53" s="1181" t="str">
        <f t="shared" si="1"/>
        <v/>
      </c>
      <c r="V53" s="2157"/>
      <c r="W53" s="2157"/>
      <c r="X53" s="2157"/>
      <c r="Y53" s="2157"/>
      <c r="Z53" s="2157"/>
    </row>
    <row r="54" spans="2:26" ht="39" customHeight="1">
      <c r="B54" s="2168"/>
      <c r="C54" s="2186" t="s">
        <v>4564</v>
      </c>
      <c r="D54" s="1586" t="s">
        <v>4565</v>
      </c>
      <c r="E54" s="1383" t="s">
        <v>4566</v>
      </c>
      <c r="F54" s="2169">
        <f t="shared" si="7"/>
        <v>4.4000000000000004</v>
      </c>
      <c r="G54" s="2169">
        <v>0</v>
      </c>
      <c r="H54" s="2169">
        <v>4.4000000000000004</v>
      </c>
      <c r="I54" s="2169">
        <v>0</v>
      </c>
      <c r="J54" s="2169">
        <f t="shared" si="8"/>
        <v>4.4000000000000004</v>
      </c>
      <c r="K54" s="2169">
        <v>0</v>
      </c>
      <c r="L54" s="2169">
        <v>4.4000000000000004</v>
      </c>
      <c r="M54" s="2169">
        <v>0</v>
      </c>
      <c r="N54" s="1318">
        <v>19767</v>
      </c>
      <c r="O54" s="1318">
        <v>38835</v>
      </c>
      <c r="P54" s="1586" t="s">
        <v>4567</v>
      </c>
      <c r="Q54" s="1318">
        <v>27243</v>
      </c>
      <c r="R54" s="2150" t="s">
        <v>2023</v>
      </c>
      <c r="S54" s="1250"/>
      <c r="T54" s="1181" t="str">
        <f t="shared" si="1"/>
        <v>改良済</v>
      </c>
      <c r="V54" s="2157"/>
      <c r="W54" s="2157"/>
      <c r="X54" s="2157"/>
      <c r="Y54" s="2157"/>
      <c r="Z54" s="2157"/>
    </row>
    <row r="55" spans="2:26" ht="39" customHeight="1">
      <c r="B55" s="2168"/>
      <c r="C55" s="2186" t="s">
        <v>4564</v>
      </c>
      <c r="D55" s="2192" t="s">
        <v>4568</v>
      </c>
      <c r="E55" s="2193" t="s">
        <v>4569</v>
      </c>
      <c r="F55" s="2194">
        <f>SUM(G55:I55)</f>
        <v>9.1</v>
      </c>
      <c r="G55" s="2194">
        <v>0</v>
      </c>
      <c r="H55" s="2194">
        <v>0</v>
      </c>
      <c r="I55" s="2194">
        <v>9.1</v>
      </c>
      <c r="J55" s="2194">
        <f>SUM(K55:M55)</f>
        <v>9.1</v>
      </c>
      <c r="K55" s="2194">
        <v>0</v>
      </c>
      <c r="L55" s="2194">
        <v>0</v>
      </c>
      <c r="M55" s="2194">
        <v>9.1</v>
      </c>
      <c r="N55" s="1318">
        <v>28574</v>
      </c>
      <c r="O55" s="1318">
        <v>28574</v>
      </c>
      <c r="P55" s="2192" t="s">
        <v>4563</v>
      </c>
      <c r="Q55" s="2192"/>
      <c r="R55" s="2185"/>
      <c r="S55" s="1259"/>
      <c r="T55" s="1181" t="str">
        <f t="shared" si="1"/>
        <v>改良済</v>
      </c>
      <c r="V55" s="2157"/>
      <c r="W55" s="2157"/>
      <c r="X55" s="2157"/>
      <c r="Y55" s="2157"/>
      <c r="Z55" s="2157"/>
    </row>
    <row r="56" spans="2:26" ht="39" customHeight="1" thickBot="1">
      <c r="B56" s="2152"/>
      <c r="C56" s="2195" t="s">
        <v>4570</v>
      </c>
      <c r="D56" s="2153" t="s">
        <v>4571</v>
      </c>
      <c r="E56" s="2196" t="s">
        <v>4572</v>
      </c>
      <c r="F56" s="2154">
        <f t="shared" si="7"/>
        <v>6.5</v>
      </c>
      <c r="G56" s="2154">
        <v>0</v>
      </c>
      <c r="H56" s="2154">
        <v>6.5</v>
      </c>
      <c r="I56" s="2154">
        <v>0</v>
      </c>
      <c r="J56" s="2154">
        <f t="shared" si="8"/>
        <v>0</v>
      </c>
      <c r="K56" s="2154">
        <v>0</v>
      </c>
      <c r="L56" s="2154">
        <v>0</v>
      </c>
      <c r="M56" s="2154">
        <v>0</v>
      </c>
      <c r="N56" s="2155">
        <v>36137</v>
      </c>
      <c r="O56" s="2155">
        <v>36137</v>
      </c>
      <c r="P56" s="2153" t="s">
        <v>4573</v>
      </c>
      <c r="Q56" s="2153"/>
      <c r="R56" s="2156"/>
      <c r="S56" s="1697"/>
      <c r="T56" s="1181" t="str">
        <f t="shared" si="1"/>
        <v/>
      </c>
      <c r="V56" s="2157"/>
      <c r="W56" s="2157"/>
      <c r="X56" s="2157"/>
      <c r="Y56" s="2157"/>
      <c r="Z56" s="2157"/>
    </row>
    <row r="57" spans="2:26" ht="39" customHeight="1" thickTop="1" thickBot="1">
      <c r="B57" s="1618" t="s">
        <v>1208</v>
      </c>
      <c r="C57" s="1618"/>
      <c r="D57" s="1770" t="s">
        <v>7</v>
      </c>
      <c r="E57" s="1222">
        <f>COUNTA(E46:E56)</f>
        <v>11</v>
      </c>
      <c r="F57" s="2158">
        <f t="shared" ref="F57:M57" si="9">SUM(F46:F56)</f>
        <v>156.04</v>
      </c>
      <c r="G57" s="2158">
        <f t="shared" si="9"/>
        <v>1.74</v>
      </c>
      <c r="H57" s="2158">
        <f t="shared" si="9"/>
        <v>17.100000000000001</v>
      </c>
      <c r="I57" s="2158">
        <f t="shared" si="9"/>
        <v>137.19999999999999</v>
      </c>
      <c r="J57" s="2158">
        <f t="shared" si="9"/>
        <v>129.71</v>
      </c>
      <c r="K57" s="2158">
        <f t="shared" si="9"/>
        <v>1.74</v>
      </c>
      <c r="L57" s="2158">
        <f t="shared" si="9"/>
        <v>10.4</v>
      </c>
      <c r="M57" s="2158">
        <f t="shared" si="9"/>
        <v>117.57</v>
      </c>
      <c r="N57" s="2159"/>
      <c r="O57" s="2159"/>
      <c r="P57" s="1770"/>
      <c r="Q57" s="1770"/>
      <c r="R57" s="1770"/>
      <c r="S57" s="2170"/>
      <c r="T57" s="1181" t="str">
        <f t="shared" si="1"/>
        <v/>
      </c>
      <c r="V57" s="2157"/>
      <c r="W57" s="2157"/>
      <c r="X57" s="2157"/>
      <c r="Y57" s="2157"/>
      <c r="Z57" s="2157"/>
    </row>
    <row r="58" spans="2:26" ht="39" customHeight="1" thickTop="1" thickBot="1">
      <c r="B58" s="2197"/>
      <c r="C58" s="2197"/>
      <c r="D58" s="2198"/>
      <c r="E58" s="2199"/>
      <c r="F58" s="2200"/>
      <c r="G58" s="2200"/>
      <c r="H58" s="2200"/>
      <c r="I58" s="2200"/>
      <c r="J58" s="2200"/>
      <c r="K58" s="2200"/>
      <c r="L58" s="2200"/>
      <c r="M58" s="2200"/>
      <c r="N58" s="2201"/>
      <c r="O58" s="2201"/>
      <c r="P58" s="2198"/>
      <c r="Q58" s="2198"/>
      <c r="R58" s="2198"/>
      <c r="T58" s="1181">
        <v>1</v>
      </c>
      <c r="V58" s="2157"/>
      <c r="W58" s="2157"/>
      <c r="X58" s="2157"/>
      <c r="Y58" s="2157"/>
      <c r="Z58" s="2157"/>
    </row>
    <row r="59" spans="2:26" ht="39" customHeight="1">
      <c r="B59" s="2202" t="s">
        <v>745</v>
      </c>
      <c r="C59" s="2203" t="s">
        <v>4542</v>
      </c>
      <c r="D59" s="1008" t="s">
        <v>4574</v>
      </c>
      <c r="E59" s="2204" t="s">
        <v>4575</v>
      </c>
      <c r="F59" s="2205">
        <f>SUM(G59:I59)</f>
        <v>0.28000000000000003</v>
      </c>
      <c r="G59" s="2206">
        <v>0</v>
      </c>
      <c r="H59" s="2206">
        <v>0.28000000000000003</v>
      </c>
      <c r="I59" s="2206">
        <v>0</v>
      </c>
      <c r="J59" s="2205">
        <f>SUM(K59:M59)</f>
        <v>0.28000000000000003</v>
      </c>
      <c r="K59" s="2206">
        <v>0</v>
      </c>
      <c r="L59" s="2206">
        <v>0.28000000000000003</v>
      </c>
      <c r="M59" s="2206">
        <v>0</v>
      </c>
      <c r="N59" s="2207">
        <v>27865</v>
      </c>
      <c r="O59" s="2207">
        <v>27865</v>
      </c>
      <c r="P59" s="1019" t="s">
        <v>4576</v>
      </c>
      <c r="Q59" s="2207">
        <v>42825</v>
      </c>
      <c r="R59" s="1574" t="s">
        <v>4577</v>
      </c>
      <c r="S59" s="1697"/>
      <c r="T59" s="1181" t="str">
        <f t="shared" si="1"/>
        <v>改良済</v>
      </c>
      <c r="V59" s="2157"/>
      <c r="W59" s="2157"/>
      <c r="X59" s="2157"/>
      <c r="Y59" s="2157"/>
      <c r="Z59" s="2157"/>
    </row>
    <row r="60" spans="2:26" ht="39" customHeight="1" thickBot="1">
      <c r="B60" s="2208"/>
      <c r="C60" s="1695" t="s">
        <v>4578</v>
      </c>
      <c r="D60" s="2209" t="s">
        <v>4579</v>
      </c>
      <c r="E60" s="1786" t="s">
        <v>4580</v>
      </c>
      <c r="F60" s="2210">
        <f>SUM(G60:I60)</f>
        <v>4.92</v>
      </c>
      <c r="G60" s="2210">
        <v>0</v>
      </c>
      <c r="H60" s="2210">
        <v>0</v>
      </c>
      <c r="I60" s="2210">
        <v>4.92</v>
      </c>
      <c r="J60" s="2210">
        <f>SUM(K60:M60)</f>
        <v>0</v>
      </c>
      <c r="K60" s="2210">
        <v>0</v>
      </c>
      <c r="L60" s="2210">
        <v>0</v>
      </c>
      <c r="M60" s="2210">
        <v>0</v>
      </c>
      <c r="N60" s="2211">
        <v>44651</v>
      </c>
      <c r="O60" s="2211">
        <v>44651</v>
      </c>
      <c r="P60" s="2209" t="s">
        <v>4581</v>
      </c>
      <c r="Q60" s="2211"/>
      <c r="R60" s="2212"/>
      <c r="T60" s="1181" t="str">
        <f t="shared" si="1"/>
        <v/>
      </c>
      <c r="V60" s="2157"/>
      <c r="W60" s="2157"/>
      <c r="X60" s="2157"/>
      <c r="Y60" s="2157"/>
      <c r="Z60" s="2157"/>
    </row>
    <row r="61" spans="2:26" ht="39" customHeight="1" thickTop="1" thickBot="1">
      <c r="B61" s="1618" t="s">
        <v>1208</v>
      </c>
      <c r="C61" s="1618"/>
      <c r="D61" s="1770" t="s">
        <v>110</v>
      </c>
      <c r="E61" s="1222">
        <f>COUNTA(E59:E60)</f>
        <v>2</v>
      </c>
      <c r="F61" s="2158">
        <f>SUM(F59:F60)</f>
        <v>5.2</v>
      </c>
      <c r="G61" s="2158">
        <f t="shared" ref="G61:M61" si="10">SUM(G59:G60)</f>
        <v>0</v>
      </c>
      <c r="H61" s="2158">
        <f t="shared" si="10"/>
        <v>0.28000000000000003</v>
      </c>
      <c r="I61" s="2158">
        <f t="shared" si="10"/>
        <v>4.92</v>
      </c>
      <c r="J61" s="2158">
        <f>SUM(J59:J60)</f>
        <v>0.28000000000000003</v>
      </c>
      <c r="K61" s="2158">
        <f t="shared" si="10"/>
        <v>0</v>
      </c>
      <c r="L61" s="2158">
        <f t="shared" si="10"/>
        <v>0.28000000000000003</v>
      </c>
      <c r="M61" s="2158">
        <f t="shared" si="10"/>
        <v>0</v>
      </c>
      <c r="N61" s="2159"/>
      <c r="O61" s="2159"/>
      <c r="P61" s="1770"/>
      <c r="Q61" s="1770"/>
      <c r="R61" s="1770"/>
      <c r="S61" s="2170"/>
      <c r="T61" s="1181" t="str">
        <f t="shared" si="1"/>
        <v/>
      </c>
      <c r="V61" s="2157"/>
      <c r="W61" s="2157"/>
      <c r="X61" s="2157"/>
      <c r="Y61" s="2157"/>
      <c r="Z61" s="2157"/>
    </row>
    <row r="62" spans="2:26" ht="39" customHeight="1" thickTop="1" thickBot="1">
      <c r="B62" s="1680"/>
      <c r="C62" s="1546"/>
      <c r="D62" s="2171"/>
      <c r="E62" s="1858"/>
      <c r="F62" s="2172"/>
      <c r="G62" s="2172"/>
      <c r="H62" s="2172"/>
      <c r="I62" s="2172"/>
      <c r="J62" s="2172"/>
      <c r="K62" s="2172"/>
      <c r="L62" s="2172"/>
      <c r="M62" s="2172"/>
      <c r="N62" s="2173"/>
      <c r="O62" s="2173"/>
      <c r="P62" s="2171"/>
      <c r="Q62" s="2171"/>
      <c r="R62" s="2171"/>
      <c r="T62" s="1181">
        <v>1</v>
      </c>
      <c r="V62" s="2157"/>
      <c r="W62" s="2157"/>
      <c r="X62" s="2157"/>
      <c r="Y62" s="2157"/>
      <c r="Z62" s="2157"/>
    </row>
    <row r="63" spans="2:26" ht="39" customHeight="1">
      <c r="B63" s="2163" t="s">
        <v>262</v>
      </c>
      <c r="C63" s="1161" t="s">
        <v>4542</v>
      </c>
      <c r="D63" s="2164" t="s">
        <v>4488</v>
      </c>
      <c r="E63" s="2165" t="s">
        <v>4582</v>
      </c>
      <c r="F63" s="2166">
        <f>SUM(G63:I63)</f>
        <v>0.3</v>
      </c>
      <c r="G63" s="2166">
        <v>0.3</v>
      </c>
      <c r="H63" s="2166">
        <v>0</v>
      </c>
      <c r="I63" s="2166">
        <v>0</v>
      </c>
      <c r="J63" s="2166">
        <f>SUM(K63:M63)</f>
        <v>0.3</v>
      </c>
      <c r="K63" s="2166">
        <v>0.3</v>
      </c>
      <c r="L63" s="2166">
        <v>0</v>
      </c>
      <c r="M63" s="2166">
        <v>0</v>
      </c>
      <c r="N63" s="2167">
        <v>29796</v>
      </c>
      <c r="O63" s="2167">
        <v>29796</v>
      </c>
      <c r="P63" s="2164" t="s">
        <v>4583</v>
      </c>
      <c r="Q63" s="2164"/>
      <c r="R63" s="1574"/>
      <c r="S63" s="1697"/>
      <c r="T63" s="1181" t="str">
        <f t="shared" si="1"/>
        <v>改良済</v>
      </c>
      <c r="V63" s="2157"/>
      <c r="W63" s="2157"/>
      <c r="X63" s="2157"/>
      <c r="Y63" s="2157"/>
      <c r="Z63" s="2157"/>
    </row>
    <row r="64" spans="2:26" ht="39" customHeight="1">
      <c r="B64" s="2168"/>
      <c r="C64" s="1169" t="s">
        <v>4542</v>
      </c>
      <c r="D64" s="1586" t="s">
        <v>4491</v>
      </c>
      <c r="E64" s="1383" t="s">
        <v>4584</v>
      </c>
      <c r="F64" s="2169">
        <f>SUM(G64:I64)</f>
        <v>0.25</v>
      </c>
      <c r="G64" s="2169">
        <v>0.25</v>
      </c>
      <c r="H64" s="2169">
        <v>0</v>
      </c>
      <c r="I64" s="2169">
        <v>0</v>
      </c>
      <c r="J64" s="2169">
        <f>SUM(K64:M64)</f>
        <v>0.25</v>
      </c>
      <c r="K64" s="2169">
        <v>0.25</v>
      </c>
      <c r="L64" s="2169">
        <v>0</v>
      </c>
      <c r="M64" s="2169">
        <v>0</v>
      </c>
      <c r="N64" s="1318">
        <v>33876</v>
      </c>
      <c r="O64" s="1318">
        <v>33876</v>
      </c>
      <c r="P64" s="1586" t="s">
        <v>4585</v>
      </c>
      <c r="Q64" s="1586"/>
      <c r="R64" s="2150"/>
      <c r="S64" s="1697"/>
      <c r="T64" s="1181" t="str">
        <f t="shared" si="1"/>
        <v>改良済</v>
      </c>
      <c r="V64" s="2157"/>
      <c r="W64" s="2157"/>
      <c r="X64" s="2157"/>
      <c r="Y64" s="2157"/>
      <c r="Z64" s="2157"/>
    </row>
    <row r="65" spans="2:26" ht="39" customHeight="1">
      <c r="B65" s="2168"/>
      <c r="C65" s="1169" t="s">
        <v>4578</v>
      </c>
      <c r="D65" s="1586" t="s">
        <v>4553</v>
      </c>
      <c r="E65" s="1383" t="s">
        <v>4586</v>
      </c>
      <c r="F65" s="2169">
        <f>SUM(G65:I65)</f>
        <v>6.2</v>
      </c>
      <c r="G65" s="2169">
        <v>6.2</v>
      </c>
      <c r="H65" s="2169">
        <v>0</v>
      </c>
      <c r="I65" s="2169">
        <v>0</v>
      </c>
      <c r="J65" s="2169">
        <f>SUM(K65:M65)</f>
        <v>6.2</v>
      </c>
      <c r="K65" s="2169">
        <v>6.2</v>
      </c>
      <c r="L65" s="2169">
        <v>0</v>
      </c>
      <c r="M65" s="2169">
        <v>0</v>
      </c>
      <c r="N65" s="1318">
        <v>32227</v>
      </c>
      <c r="O65" s="1318">
        <v>32227</v>
      </c>
      <c r="P65" s="1586" t="s">
        <v>4587</v>
      </c>
      <c r="Q65" s="1586"/>
      <c r="R65" s="2150"/>
      <c r="S65" s="1697"/>
      <c r="T65" s="1181" t="str">
        <f t="shared" si="1"/>
        <v>改良済</v>
      </c>
      <c r="V65" s="2157"/>
      <c r="W65" s="2157"/>
      <c r="X65" s="2157"/>
      <c r="Y65" s="2157"/>
      <c r="Z65" s="2157"/>
    </row>
    <row r="66" spans="2:26" ht="39" customHeight="1" thickBot="1">
      <c r="B66" s="2152"/>
      <c r="C66" s="1695" t="s">
        <v>4588</v>
      </c>
      <c r="D66" s="2153" t="s">
        <v>4589</v>
      </c>
      <c r="E66" s="1675" t="s">
        <v>4590</v>
      </c>
      <c r="F66" s="2154">
        <f>SUM(G66:I66)</f>
        <v>22.8</v>
      </c>
      <c r="G66" s="2154">
        <v>0</v>
      </c>
      <c r="H66" s="2154">
        <v>0</v>
      </c>
      <c r="I66" s="2154">
        <v>22.8</v>
      </c>
      <c r="J66" s="2154">
        <f>SUM(K66:M66)</f>
        <v>8</v>
      </c>
      <c r="K66" s="2154">
        <v>0</v>
      </c>
      <c r="L66" s="2154">
        <v>0</v>
      </c>
      <c r="M66" s="2154">
        <v>8</v>
      </c>
      <c r="N66" s="2155">
        <v>33977</v>
      </c>
      <c r="O66" s="2155">
        <v>33977</v>
      </c>
      <c r="P66" s="2153" t="s">
        <v>4591</v>
      </c>
      <c r="Q66" s="2153"/>
      <c r="R66" s="2156"/>
      <c r="S66" s="1697"/>
      <c r="T66" s="1181" t="str">
        <f t="shared" si="1"/>
        <v/>
      </c>
      <c r="V66" s="2157"/>
      <c r="W66" s="2157"/>
      <c r="X66" s="2157"/>
      <c r="Y66" s="2157"/>
      <c r="Z66" s="2157"/>
    </row>
    <row r="67" spans="2:26" ht="39" customHeight="1" thickTop="1" thickBot="1">
      <c r="B67" s="1618" t="s">
        <v>1208</v>
      </c>
      <c r="C67" s="1618"/>
      <c r="D67" s="1770"/>
      <c r="E67" s="1222">
        <f>COUNTA(E63:E66)</f>
        <v>4</v>
      </c>
      <c r="F67" s="2158">
        <f t="shared" ref="F67:M67" si="11">SUM(F63:F66)</f>
        <v>29.55</v>
      </c>
      <c r="G67" s="2158">
        <f t="shared" si="11"/>
        <v>6.75</v>
      </c>
      <c r="H67" s="2158">
        <f t="shared" si="11"/>
        <v>0</v>
      </c>
      <c r="I67" s="2158">
        <f t="shared" si="11"/>
        <v>22.8</v>
      </c>
      <c r="J67" s="2158">
        <f t="shared" si="11"/>
        <v>14.75</v>
      </c>
      <c r="K67" s="2158">
        <f t="shared" si="11"/>
        <v>6.75</v>
      </c>
      <c r="L67" s="2158">
        <f t="shared" si="11"/>
        <v>0</v>
      </c>
      <c r="M67" s="2158">
        <f t="shared" si="11"/>
        <v>8</v>
      </c>
      <c r="N67" s="2159"/>
      <c r="O67" s="2159"/>
      <c r="P67" s="1770"/>
      <c r="Q67" s="1770"/>
      <c r="R67" s="1770"/>
      <c r="S67" s="2170"/>
      <c r="T67" s="1181" t="str">
        <f t="shared" si="1"/>
        <v/>
      </c>
      <c r="V67" s="2157"/>
      <c r="W67" s="2157"/>
      <c r="X67" s="2157"/>
      <c r="Y67" s="2157"/>
      <c r="Z67" s="2157"/>
    </row>
    <row r="68" spans="2:26" ht="39" customHeight="1" thickTop="1">
      <c r="B68" s="2213" t="s">
        <v>76</v>
      </c>
      <c r="C68" s="1659" t="s">
        <v>4462</v>
      </c>
      <c r="D68" s="2182" t="s">
        <v>4487</v>
      </c>
      <c r="E68" s="1658" t="s">
        <v>4592</v>
      </c>
      <c r="F68" s="2183">
        <f t="shared" ref="F68:F73" si="12">SUM(G68:I68)</f>
        <v>0.66</v>
      </c>
      <c r="G68" s="2183">
        <v>0.66</v>
      </c>
      <c r="H68" s="2183">
        <v>0</v>
      </c>
      <c r="I68" s="2183">
        <v>0</v>
      </c>
      <c r="J68" s="2183">
        <f t="shared" ref="J68:J73" si="13">SUM(K68:M68)</f>
        <v>0.66</v>
      </c>
      <c r="K68" s="2183">
        <v>0.66</v>
      </c>
      <c r="L68" s="2183">
        <v>0</v>
      </c>
      <c r="M68" s="2183">
        <v>0</v>
      </c>
      <c r="N68" s="2184">
        <v>28938</v>
      </c>
      <c r="O68" s="2184">
        <v>28938</v>
      </c>
      <c r="P68" s="2182" t="s">
        <v>3483</v>
      </c>
      <c r="Q68" s="2182"/>
      <c r="R68" s="2185"/>
      <c r="S68" s="1250"/>
      <c r="T68" s="1181" t="str">
        <f t="shared" si="1"/>
        <v>改良済</v>
      </c>
      <c r="V68" s="2157"/>
      <c r="W68" s="2157"/>
      <c r="X68" s="2157"/>
      <c r="Y68" s="2157"/>
      <c r="Z68" s="2157"/>
    </row>
    <row r="69" spans="2:26" ht="39" customHeight="1">
      <c r="B69" s="2214"/>
      <c r="C69" s="1169" t="s">
        <v>4542</v>
      </c>
      <c r="D69" s="2182" t="s">
        <v>4593</v>
      </c>
      <c r="E69" s="1658" t="s">
        <v>4594</v>
      </c>
      <c r="F69" s="2183">
        <f>SUM(G69:I69)</f>
        <v>0.44</v>
      </c>
      <c r="G69" s="2183">
        <v>0.44</v>
      </c>
      <c r="H69" s="2183">
        <v>0</v>
      </c>
      <c r="I69" s="2183">
        <v>0</v>
      </c>
      <c r="J69" s="2183">
        <f>SUM(K69:M69)</f>
        <v>0.44</v>
      </c>
      <c r="K69" s="2183">
        <v>0.44</v>
      </c>
      <c r="L69" s="2183">
        <v>0</v>
      </c>
      <c r="M69" s="2183">
        <v>0</v>
      </c>
      <c r="N69" s="2184">
        <v>43097</v>
      </c>
      <c r="O69" s="2184">
        <v>43097</v>
      </c>
      <c r="P69" s="2182" t="s">
        <v>4595</v>
      </c>
      <c r="Q69" s="2182"/>
      <c r="R69" s="2185"/>
      <c r="T69" s="1181" t="str">
        <f t="shared" si="1"/>
        <v>改良済</v>
      </c>
      <c r="V69" s="2157"/>
      <c r="W69" s="2157"/>
      <c r="X69" s="2157"/>
      <c r="Y69" s="2157"/>
      <c r="Z69" s="2157"/>
    </row>
    <row r="70" spans="2:26" ht="39" customHeight="1">
      <c r="B70" s="2214"/>
      <c r="C70" s="1169" t="s">
        <v>4523</v>
      </c>
      <c r="D70" s="2182" t="s">
        <v>4596</v>
      </c>
      <c r="E70" s="1658" t="s">
        <v>4597</v>
      </c>
      <c r="F70" s="2183">
        <f t="shared" si="12"/>
        <v>3.6</v>
      </c>
      <c r="G70" s="2183">
        <v>0</v>
      </c>
      <c r="H70" s="2183">
        <v>0</v>
      </c>
      <c r="I70" s="2183">
        <v>3.6</v>
      </c>
      <c r="J70" s="2183">
        <f t="shared" si="13"/>
        <v>3.5</v>
      </c>
      <c r="K70" s="2183">
        <v>0</v>
      </c>
      <c r="L70" s="2183">
        <v>0</v>
      </c>
      <c r="M70" s="2183">
        <v>3.5</v>
      </c>
      <c r="N70" s="2184">
        <v>25626</v>
      </c>
      <c r="O70" s="2184">
        <v>25626</v>
      </c>
      <c r="P70" s="2182" t="s">
        <v>4598</v>
      </c>
      <c r="Q70" s="2184">
        <v>27569</v>
      </c>
      <c r="R70" s="2185" t="s">
        <v>4599</v>
      </c>
      <c r="S70" s="1250"/>
      <c r="T70" s="1181" t="str">
        <f t="shared" ref="T70:T133" si="14">IF(F70&lt;=J70,"改良済","")</f>
        <v/>
      </c>
      <c r="V70" s="2157"/>
      <c r="W70" s="2157"/>
      <c r="X70" s="2157"/>
      <c r="Y70" s="2157"/>
      <c r="Z70" s="2157"/>
    </row>
    <row r="71" spans="2:26" ht="39" customHeight="1">
      <c r="B71" s="2214"/>
      <c r="C71" s="1169" t="s">
        <v>4523</v>
      </c>
      <c r="D71" s="2182" t="s">
        <v>4473</v>
      </c>
      <c r="E71" s="1658" t="s">
        <v>4600</v>
      </c>
      <c r="F71" s="2183">
        <f t="shared" si="12"/>
        <v>19.100000000000001</v>
      </c>
      <c r="G71" s="2183">
        <v>0</v>
      </c>
      <c r="H71" s="2183">
        <v>19.100000000000001</v>
      </c>
      <c r="I71" s="2183">
        <v>0</v>
      </c>
      <c r="J71" s="2183">
        <f t="shared" si="13"/>
        <v>3</v>
      </c>
      <c r="K71" s="2183">
        <v>0</v>
      </c>
      <c r="L71" s="2183">
        <v>3</v>
      </c>
      <c r="M71" s="2183">
        <v>0</v>
      </c>
      <c r="N71" s="2184">
        <v>19084</v>
      </c>
      <c r="O71" s="2184">
        <v>43097</v>
      </c>
      <c r="P71" s="2182" t="s">
        <v>4595</v>
      </c>
      <c r="Q71" s="2184">
        <v>27569</v>
      </c>
      <c r="R71" s="2185" t="s">
        <v>4599</v>
      </c>
      <c r="T71" s="1181" t="str">
        <f t="shared" si="14"/>
        <v/>
      </c>
      <c r="V71" s="2157"/>
      <c r="W71" s="2157"/>
      <c r="X71" s="2157"/>
      <c r="Y71" s="2157"/>
      <c r="Z71" s="2157"/>
    </row>
    <row r="72" spans="2:26" ht="39" customHeight="1">
      <c r="B72" s="2214"/>
      <c r="C72" s="1169" t="s">
        <v>4523</v>
      </c>
      <c r="D72" s="2182" t="s">
        <v>4601</v>
      </c>
      <c r="E72" s="1658" t="s">
        <v>4602</v>
      </c>
      <c r="F72" s="2183">
        <f t="shared" si="12"/>
        <v>10.4</v>
      </c>
      <c r="G72" s="2183">
        <v>0</v>
      </c>
      <c r="H72" s="2183">
        <v>0</v>
      </c>
      <c r="I72" s="2183">
        <v>10.4</v>
      </c>
      <c r="J72" s="2183">
        <f t="shared" si="13"/>
        <v>10.4</v>
      </c>
      <c r="K72" s="2183">
        <v>0</v>
      </c>
      <c r="L72" s="2183">
        <v>0</v>
      </c>
      <c r="M72" s="2183">
        <v>10.4</v>
      </c>
      <c r="N72" s="2184">
        <v>28510</v>
      </c>
      <c r="O72" s="2184">
        <v>28510</v>
      </c>
      <c r="P72" s="2182" t="s">
        <v>4603</v>
      </c>
      <c r="Q72" s="2182"/>
      <c r="R72" s="2185"/>
      <c r="T72" s="1181" t="str">
        <f t="shared" si="14"/>
        <v>改良済</v>
      </c>
      <c r="V72" s="2157"/>
      <c r="W72" s="2157"/>
      <c r="X72" s="2157"/>
      <c r="Y72" s="2157"/>
      <c r="Z72" s="2157"/>
    </row>
    <row r="73" spans="2:26" ht="39" customHeight="1" thickBot="1">
      <c r="B73" s="2214"/>
      <c r="C73" s="2215" t="s">
        <v>4564</v>
      </c>
      <c r="D73" s="2209" t="s">
        <v>4565</v>
      </c>
      <c r="E73" s="1786" t="s">
        <v>4604</v>
      </c>
      <c r="F73" s="2210">
        <f t="shared" si="12"/>
        <v>4.3</v>
      </c>
      <c r="G73" s="2210">
        <v>0</v>
      </c>
      <c r="H73" s="2210">
        <v>0</v>
      </c>
      <c r="I73" s="2210">
        <v>4.3</v>
      </c>
      <c r="J73" s="2210">
        <f t="shared" si="13"/>
        <v>4.0999999999999996</v>
      </c>
      <c r="K73" s="2210">
        <v>0</v>
      </c>
      <c r="L73" s="2210">
        <v>0</v>
      </c>
      <c r="M73" s="2210">
        <f>ROUND(4.13,1)</f>
        <v>4.0999999999999996</v>
      </c>
      <c r="N73" s="2216">
        <v>37615</v>
      </c>
      <c r="O73" s="2216">
        <v>37615</v>
      </c>
      <c r="P73" s="2217" t="s">
        <v>4605</v>
      </c>
      <c r="Q73" s="2209"/>
      <c r="R73" s="2212"/>
      <c r="T73" s="1181" t="str">
        <f t="shared" si="14"/>
        <v/>
      </c>
      <c r="V73" s="2157"/>
      <c r="W73" s="2157"/>
      <c r="X73" s="2157"/>
      <c r="Y73" s="2157"/>
      <c r="Z73" s="2157"/>
    </row>
    <row r="74" spans="2:26" ht="39" customHeight="1" thickTop="1" thickBot="1">
      <c r="B74" s="1175" t="s">
        <v>1208</v>
      </c>
      <c r="C74" s="1618"/>
      <c r="D74" s="1770"/>
      <c r="E74" s="1222">
        <f>COUNTA(E68:E73)</f>
        <v>6</v>
      </c>
      <c r="F74" s="2158">
        <f t="shared" ref="F74:M74" si="15">SUM(F68:F73)</f>
        <v>38.5</v>
      </c>
      <c r="G74" s="2158">
        <f t="shared" si="15"/>
        <v>1.1000000000000001</v>
      </c>
      <c r="H74" s="2158">
        <f t="shared" si="15"/>
        <v>19.100000000000001</v>
      </c>
      <c r="I74" s="2158">
        <f t="shared" si="15"/>
        <v>18.3</v>
      </c>
      <c r="J74" s="2158">
        <f t="shared" si="15"/>
        <v>22.1</v>
      </c>
      <c r="K74" s="2158">
        <f t="shared" si="15"/>
        <v>1.1000000000000001</v>
      </c>
      <c r="L74" s="2158">
        <f t="shared" si="15"/>
        <v>3</v>
      </c>
      <c r="M74" s="2158">
        <f t="shared" si="15"/>
        <v>18</v>
      </c>
      <c r="N74" s="2159"/>
      <c r="O74" s="2159"/>
      <c r="P74" s="1770"/>
      <c r="Q74" s="1770"/>
      <c r="R74" s="2160"/>
      <c r="T74" s="1181" t="str">
        <f t="shared" si="14"/>
        <v/>
      </c>
      <c r="V74" s="2157"/>
      <c r="W74" s="2157"/>
      <c r="X74" s="2157"/>
      <c r="Y74" s="2157"/>
      <c r="Z74" s="2157"/>
    </row>
    <row r="75" spans="2:26" ht="39" customHeight="1" thickTop="1" thickBot="1">
      <c r="B75" s="1618" t="s">
        <v>263</v>
      </c>
      <c r="C75" s="1618"/>
      <c r="D75" s="1770" t="s">
        <v>1931</v>
      </c>
      <c r="E75" s="1222">
        <f>E67+E74</f>
        <v>10</v>
      </c>
      <c r="F75" s="2158">
        <f t="shared" ref="F75:M75" si="16">SUM(F67,F74)</f>
        <v>68.05</v>
      </c>
      <c r="G75" s="2158">
        <f t="shared" si="16"/>
        <v>7.85</v>
      </c>
      <c r="H75" s="2158">
        <f t="shared" si="16"/>
        <v>19.100000000000001</v>
      </c>
      <c r="I75" s="2158">
        <f t="shared" si="16"/>
        <v>41.1</v>
      </c>
      <c r="J75" s="2158">
        <f t="shared" si="16"/>
        <v>36.85</v>
      </c>
      <c r="K75" s="2158">
        <f t="shared" si="16"/>
        <v>7.85</v>
      </c>
      <c r="L75" s="2158">
        <f t="shared" si="16"/>
        <v>3</v>
      </c>
      <c r="M75" s="2158">
        <f t="shared" si="16"/>
        <v>26</v>
      </c>
      <c r="N75" s="2159"/>
      <c r="O75" s="2159"/>
      <c r="P75" s="1770"/>
      <c r="Q75" s="1770"/>
      <c r="R75" s="2160"/>
      <c r="T75" s="1181" t="str">
        <f t="shared" si="14"/>
        <v/>
      </c>
      <c r="V75" s="2157"/>
      <c r="W75" s="2157"/>
      <c r="X75" s="2157"/>
      <c r="Y75" s="2157"/>
      <c r="Z75" s="2157"/>
    </row>
    <row r="76" spans="2:26" ht="39" customHeight="1" thickTop="1">
      <c r="B76" s="1576"/>
      <c r="C76" s="1576"/>
      <c r="D76" s="1010"/>
      <c r="E76" s="1625"/>
      <c r="F76" s="2161"/>
      <c r="G76" s="2161"/>
      <c r="H76" s="2161"/>
      <c r="I76" s="2161"/>
      <c r="J76" s="2161"/>
      <c r="K76" s="2161"/>
      <c r="L76" s="2161"/>
      <c r="M76" s="2161"/>
      <c r="N76" s="2162"/>
      <c r="O76" s="2162"/>
      <c r="P76" s="1010"/>
      <c r="Q76" s="1010"/>
      <c r="R76" s="1010"/>
      <c r="T76" s="1181">
        <v>1</v>
      </c>
      <c r="V76" s="2157"/>
      <c r="W76" s="2157"/>
      <c r="X76" s="2157"/>
      <c r="Y76" s="2157"/>
      <c r="Z76" s="2157"/>
    </row>
    <row r="77" spans="2:26" ht="39" customHeight="1" thickBot="1">
      <c r="B77" s="1680"/>
      <c r="C77" s="1546"/>
      <c r="D77" s="2171"/>
      <c r="E77" s="1858"/>
      <c r="F77" s="2172"/>
      <c r="G77" s="2172"/>
      <c r="H77" s="2172"/>
      <c r="I77" s="2172"/>
      <c r="J77" s="2172"/>
      <c r="K77" s="2172"/>
      <c r="L77" s="2172"/>
      <c r="M77" s="2172"/>
      <c r="N77" s="2173"/>
      <c r="O77" s="2173"/>
      <c r="P77" s="2171"/>
      <c r="Q77" s="2171"/>
      <c r="R77" s="1014"/>
      <c r="T77" s="1181">
        <v>1</v>
      </c>
      <c r="V77" s="2157"/>
      <c r="W77" s="2157"/>
      <c r="X77" s="2157"/>
      <c r="Y77" s="2157"/>
      <c r="Z77" s="2157"/>
    </row>
    <row r="78" spans="2:26" ht="39" customHeight="1">
      <c r="B78" s="2163" t="s">
        <v>17</v>
      </c>
      <c r="C78" s="1161" t="s">
        <v>4542</v>
      </c>
      <c r="D78" s="2164" t="s">
        <v>4463</v>
      </c>
      <c r="E78" s="2165" t="s">
        <v>4606</v>
      </c>
      <c r="F78" s="2166">
        <f>SUM(G78:I78)</f>
        <v>0.1</v>
      </c>
      <c r="G78" s="2166">
        <v>0.1</v>
      </c>
      <c r="H78" s="2166">
        <v>0</v>
      </c>
      <c r="I78" s="2166">
        <v>0</v>
      </c>
      <c r="J78" s="2166">
        <f>SUM(K78:M78)</f>
        <v>0.1</v>
      </c>
      <c r="K78" s="2166">
        <v>0.1</v>
      </c>
      <c r="L78" s="2166">
        <v>0</v>
      </c>
      <c r="M78" s="2166">
        <v>0</v>
      </c>
      <c r="N78" s="2167">
        <v>28355</v>
      </c>
      <c r="O78" s="2167">
        <v>28355</v>
      </c>
      <c r="P78" s="2164" t="s">
        <v>4607</v>
      </c>
      <c r="Q78" s="2164"/>
      <c r="R78" s="1574"/>
      <c r="S78" s="1697"/>
      <c r="T78" s="1181" t="str">
        <f t="shared" si="14"/>
        <v>改良済</v>
      </c>
      <c r="V78" s="2157"/>
      <c r="W78" s="2157"/>
      <c r="X78" s="2157"/>
      <c r="Y78" s="2157"/>
      <c r="Z78" s="2157"/>
    </row>
    <row r="79" spans="2:26" ht="39" customHeight="1">
      <c r="B79" s="2168"/>
      <c r="C79" s="1164" t="s">
        <v>4542</v>
      </c>
      <c r="D79" s="1586" t="s">
        <v>4485</v>
      </c>
      <c r="E79" s="1383" t="s">
        <v>4608</v>
      </c>
      <c r="F79" s="2169">
        <f t="shared" ref="F79:F87" si="17">SUM(G79:I79)</f>
        <v>0.19</v>
      </c>
      <c r="G79" s="2169">
        <v>0.19</v>
      </c>
      <c r="H79" s="2169">
        <v>0</v>
      </c>
      <c r="I79" s="2169">
        <v>0</v>
      </c>
      <c r="J79" s="2169">
        <f t="shared" ref="J79:J87" si="18">SUM(K79:M79)</f>
        <v>0.19</v>
      </c>
      <c r="K79" s="2169">
        <v>0.19</v>
      </c>
      <c r="L79" s="2169">
        <v>0</v>
      </c>
      <c r="M79" s="2169">
        <v>0</v>
      </c>
      <c r="N79" s="1318">
        <v>29080</v>
      </c>
      <c r="O79" s="1318">
        <v>29080</v>
      </c>
      <c r="P79" s="1586" t="s">
        <v>4609</v>
      </c>
      <c r="Q79" s="1586"/>
      <c r="R79" s="2150"/>
      <c r="T79" s="1181" t="str">
        <f t="shared" si="14"/>
        <v>改良済</v>
      </c>
      <c r="V79" s="2157"/>
      <c r="W79" s="2157"/>
      <c r="X79" s="2157"/>
      <c r="Y79" s="2157"/>
      <c r="Z79" s="2157"/>
    </row>
    <row r="80" spans="2:26" ht="39" customHeight="1">
      <c r="B80" s="2168"/>
      <c r="C80" s="1164" t="s">
        <v>4542</v>
      </c>
      <c r="D80" s="1586" t="s">
        <v>4487</v>
      </c>
      <c r="E80" s="1383" t="s">
        <v>4610</v>
      </c>
      <c r="F80" s="2169">
        <f t="shared" si="17"/>
        <v>0.4</v>
      </c>
      <c r="G80" s="2169">
        <v>0.4</v>
      </c>
      <c r="H80" s="2169">
        <v>0</v>
      </c>
      <c r="I80" s="2169">
        <v>0</v>
      </c>
      <c r="J80" s="2169">
        <f t="shared" si="18"/>
        <v>0.4</v>
      </c>
      <c r="K80" s="2169">
        <v>0.4</v>
      </c>
      <c r="L80" s="2169">
        <v>0</v>
      </c>
      <c r="M80" s="2169">
        <v>0</v>
      </c>
      <c r="N80" s="1318">
        <v>30624</v>
      </c>
      <c r="O80" s="1318">
        <v>30624</v>
      </c>
      <c r="P80" s="1586" t="s">
        <v>4611</v>
      </c>
      <c r="Q80" s="1586"/>
      <c r="R80" s="2150"/>
      <c r="T80" s="1181" t="str">
        <f t="shared" si="14"/>
        <v>改良済</v>
      </c>
      <c r="V80" s="2157"/>
      <c r="W80" s="2157"/>
      <c r="X80" s="2157"/>
      <c r="Y80" s="2157"/>
      <c r="Z80" s="2157"/>
    </row>
    <row r="81" spans="2:26" ht="39" customHeight="1">
      <c r="B81" s="2168"/>
      <c r="C81" s="1164" t="s">
        <v>4542</v>
      </c>
      <c r="D81" s="1586" t="s">
        <v>4612</v>
      </c>
      <c r="E81" s="1659" t="s">
        <v>4613</v>
      </c>
      <c r="F81" s="2169">
        <f t="shared" si="17"/>
        <v>0.23</v>
      </c>
      <c r="G81" s="2194">
        <v>0.23</v>
      </c>
      <c r="H81" s="2194">
        <v>0</v>
      </c>
      <c r="I81" s="2194">
        <v>0</v>
      </c>
      <c r="J81" s="2169">
        <f t="shared" si="18"/>
        <v>0.23</v>
      </c>
      <c r="K81" s="2194">
        <v>0.23</v>
      </c>
      <c r="L81" s="2194">
        <v>0</v>
      </c>
      <c r="M81" s="2194">
        <v>0</v>
      </c>
      <c r="N81" s="2218">
        <v>36229</v>
      </c>
      <c r="O81" s="2218">
        <v>36229</v>
      </c>
      <c r="P81" s="1586" t="s">
        <v>4614</v>
      </c>
      <c r="Q81" s="2192"/>
      <c r="R81" s="2185"/>
      <c r="T81" s="1181" t="str">
        <f t="shared" si="14"/>
        <v>改良済</v>
      </c>
      <c r="V81" s="2157"/>
      <c r="W81" s="2157"/>
      <c r="X81" s="2157"/>
      <c r="Y81" s="2157"/>
      <c r="Z81" s="2157"/>
    </row>
    <row r="82" spans="2:26" ht="39" customHeight="1">
      <c r="B82" s="2168"/>
      <c r="C82" s="1164" t="s">
        <v>4542</v>
      </c>
      <c r="D82" s="1586" t="s">
        <v>4491</v>
      </c>
      <c r="E82" s="1659" t="s">
        <v>4615</v>
      </c>
      <c r="F82" s="2169">
        <f t="shared" si="17"/>
        <v>0.5</v>
      </c>
      <c r="G82" s="2194">
        <v>0.5</v>
      </c>
      <c r="H82" s="2194">
        <v>0</v>
      </c>
      <c r="I82" s="2194">
        <v>0</v>
      </c>
      <c r="J82" s="2169">
        <f t="shared" si="18"/>
        <v>0.5</v>
      </c>
      <c r="K82" s="2194">
        <v>0.5</v>
      </c>
      <c r="L82" s="2194">
        <v>0</v>
      </c>
      <c r="M82" s="2194">
        <v>0</v>
      </c>
      <c r="N82" s="2219">
        <v>37580</v>
      </c>
      <c r="O82" s="2219">
        <v>37580</v>
      </c>
      <c r="P82" s="1586" t="s">
        <v>4616</v>
      </c>
      <c r="Q82" s="2192"/>
      <c r="R82" s="2185"/>
      <c r="T82" s="1181" t="str">
        <f t="shared" si="14"/>
        <v>改良済</v>
      </c>
      <c r="V82" s="2157"/>
      <c r="W82" s="2157"/>
      <c r="X82" s="2157"/>
      <c r="Y82" s="2157"/>
      <c r="Z82" s="2157"/>
    </row>
    <row r="83" spans="2:26" ht="39" customHeight="1">
      <c r="B83" s="2168"/>
      <c r="C83" s="1164" t="s">
        <v>4542</v>
      </c>
      <c r="D83" s="1586" t="s">
        <v>4617</v>
      </c>
      <c r="E83" s="1659" t="s">
        <v>4618</v>
      </c>
      <c r="F83" s="2169">
        <f t="shared" si="17"/>
        <v>0.78</v>
      </c>
      <c r="G83" s="2194">
        <v>0.78</v>
      </c>
      <c r="H83" s="2194">
        <v>0</v>
      </c>
      <c r="I83" s="2194">
        <v>0</v>
      </c>
      <c r="J83" s="2169">
        <f t="shared" si="18"/>
        <v>0.78</v>
      </c>
      <c r="K83" s="2194">
        <v>0.78</v>
      </c>
      <c r="L83" s="2194">
        <v>0</v>
      </c>
      <c r="M83" s="2194">
        <v>0</v>
      </c>
      <c r="N83" s="2218">
        <v>38455</v>
      </c>
      <c r="O83" s="2218">
        <v>38455</v>
      </c>
      <c r="P83" s="1586" t="s">
        <v>4619</v>
      </c>
      <c r="Q83" s="2192"/>
      <c r="R83" s="2185"/>
      <c r="T83" s="1181" t="str">
        <f t="shared" si="14"/>
        <v>改良済</v>
      </c>
      <c r="V83" s="2157"/>
      <c r="W83" s="2157"/>
      <c r="X83" s="2157"/>
      <c r="Y83" s="2157"/>
      <c r="Z83" s="2157"/>
    </row>
    <row r="84" spans="2:26" ht="39" customHeight="1">
      <c r="B84" s="2168"/>
      <c r="C84" s="1169" t="s">
        <v>4468</v>
      </c>
      <c r="D84" s="1586" t="s">
        <v>4620</v>
      </c>
      <c r="E84" s="1659" t="s">
        <v>4621</v>
      </c>
      <c r="F84" s="2169">
        <f t="shared" si="17"/>
        <v>1.8</v>
      </c>
      <c r="G84" s="2194">
        <v>0</v>
      </c>
      <c r="H84" s="2194">
        <v>1.8</v>
      </c>
      <c r="I84" s="2194">
        <v>0</v>
      </c>
      <c r="J84" s="2169">
        <f t="shared" si="18"/>
        <v>1.8</v>
      </c>
      <c r="K84" s="2194">
        <v>0</v>
      </c>
      <c r="L84" s="2194">
        <v>1.8</v>
      </c>
      <c r="M84" s="2194">
        <v>0</v>
      </c>
      <c r="N84" s="2218">
        <v>36229</v>
      </c>
      <c r="O84" s="2218">
        <v>36229</v>
      </c>
      <c r="P84" s="1586" t="s">
        <v>4614</v>
      </c>
      <c r="Q84" s="2192"/>
      <c r="R84" s="2185"/>
      <c r="T84" s="1181" t="str">
        <f t="shared" si="14"/>
        <v>改良済</v>
      </c>
      <c r="V84" s="2157"/>
      <c r="W84" s="2157"/>
      <c r="X84" s="2157"/>
      <c r="Y84" s="2157"/>
      <c r="Z84" s="2157"/>
    </row>
    <row r="85" spans="2:26" ht="39" customHeight="1">
      <c r="B85" s="2168"/>
      <c r="C85" s="1169" t="s">
        <v>4468</v>
      </c>
      <c r="D85" s="1586" t="s">
        <v>4622</v>
      </c>
      <c r="E85" s="1659" t="s">
        <v>4623</v>
      </c>
      <c r="F85" s="2169">
        <f t="shared" si="17"/>
        <v>1</v>
      </c>
      <c r="G85" s="2194">
        <v>0</v>
      </c>
      <c r="H85" s="2194">
        <v>1</v>
      </c>
      <c r="I85" s="2194">
        <v>0</v>
      </c>
      <c r="J85" s="2169">
        <f t="shared" si="18"/>
        <v>1</v>
      </c>
      <c r="K85" s="2194">
        <v>0</v>
      </c>
      <c r="L85" s="2194">
        <v>1</v>
      </c>
      <c r="M85" s="2194">
        <v>0</v>
      </c>
      <c r="N85" s="2218">
        <v>36229</v>
      </c>
      <c r="O85" s="2218">
        <v>36229</v>
      </c>
      <c r="P85" s="1586" t="s">
        <v>4614</v>
      </c>
      <c r="Q85" s="2192"/>
      <c r="R85" s="2185"/>
      <c r="S85" s="1697"/>
      <c r="T85" s="1181" t="str">
        <f t="shared" si="14"/>
        <v>改良済</v>
      </c>
      <c r="V85" s="2157"/>
      <c r="W85" s="2157"/>
      <c r="X85" s="2157"/>
      <c r="Y85" s="2157"/>
      <c r="Z85" s="2157"/>
    </row>
    <row r="86" spans="2:26" ht="39" customHeight="1">
      <c r="B86" s="2168"/>
      <c r="C86" s="1169" t="s">
        <v>4578</v>
      </c>
      <c r="D86" s="2192" t="s">
        <v>4553</v>
      </c>
      <c r="E86" s="1659" t="s">
        <v>4624</v>
      </c>
      <c r="F86" s="2194">
        <f t="shared" si="17"/>
        <v>5</v>
      </c>
      <c r="G86" s="2194">
        <v>0</v>
      </c>
      <c r="H86" s="2194">
        <v>5</v>
      </c>
      <c r="I86" s="2194">
        <v>0</v>
      </c>
      <c r="J86" s="2194">
        <f t="shared" si="18"/>
        <v>4.3</v>
      </c>
      <c r="K86" s="2194">
        <v>0</v>
      </c>
      <c r="L86" s="2194">
        <v>4.3</v>
      </c>
      <c r="M86" s="2194">
        <v>0</v>
      </c>
      <c r="N86" s="2218">
        <v>29679</v>
      </c>
      <c r="O86" s="2218">
        <v>29679</v>
      </c>
      <c r="P86" s="2192" t="s">
        <v>2593</v>
      </c>
      <c r="Q86" s="2192"/>
      <c r="R86" s="2185"/>
      <c r="T86" s="1181" t="str">
        <f t="shared" si="14"/>
        <v/>
      </c>
      <c r="V86" s="2157"/>
      <c r="W86" s="2157"/>
      <c r="X86" s="2157"/>
      <c r="Y86" s="2157"/>
      <c r="Z86" s="2157"/>
    </row>
    <row r="87" spans="2:26" ht="39" customHeight="1" thickBot="1">
      <c r="B87" s="2152"/>
      <c r="C87" s="1695" t="s">
        <v>4472</v>
      </c>
      <c r="D87" s="2153" t="s">
        <v>4625</v>
      </c>
      <c r="E87" s="1675" t="s">
        <v>4626</v>
      </c>
      <c r="F87" s="2154">
        <f t="shared" si="17"/>
        <v>9.8000000000000007</v>
      </c>
      <c r="G87" s="2154">
        <v>0</v>
      </c>
      <c r="H87" s="2154">
        <v>0</v>
      </c>
      <c r="I87" s="2154">
        <v>9.8000000000000007</v>
      </c>
      <c r="J87" s="2154">
        <f t="shared" si="18"/>
        <v>6.1</v>
      </c>
      <c r="K87" s="2154">
        <v>0</v>
      </c>
      <c r="L87" s="2154">
        <v>0</v>
      </c>
      <c r="M87" s="2154">
        <v>6.1</v>
      </c>
      <c r="N87" s="2155">
        <v>36229</v>
      </c>
      <c r="O87" s="2155">
        <v>38090</v>
      </c>
      <c r="P87" s="2153" t="s">
        <v>4627</v>
      </c>
      <c r="Q87" s="2153"/>
      <c r="R87" s="2156"/>
      <c r="T87" s="1181" t="str">
        <f t="shared" si="14"/>
        <v/>
      </c>
      <c r="V87" s="2157"/>
      <c r="W87" s="2157"/>
      <c r="X87" s="2157"/>
      <c r="Y87" s="2157"/>
      <c r="Z87" s="2157"/>
    </row>
    <row r="88" spans="2:26" ht="39" customHeight="1" thickTop="1" thickBot="1">
      <c r="B88" s="1618" t="s">
        <v>1208</v>
      </c>
      <c r="C88" s="1618"/>
      <c r="D88" s="1770"/>
      <c r="E88" s="1222">
        <f>COUNTA(E78:E87)</f>
        <v>10</v>
      </c>
      <c r="F88" s="2158">
        <f t="shared" ref="F88:M88" si="19">SUM(F78:F87)</f>
        <v>19.8</v>
      </c>
      <c r="G88" s="2158">
        <f t="shared" si="19"/>
        <v>2.2000000000000002</v>
      </c>
      <c r="H88" s="2158">
        <f t="shared" si="19"/>
        <v>7.8</v>
      </c>
      <c r="I88" s="2158">
        <f t="shared" si="19"/>
        <v>9.8000000000000007</v>
      </c>
      <c r="J88" s="2158">
        <f t="shared" si="19"/>
        <v>15.4</v>
      </c>
      <c r="K88" s="2158">
        <f t="shared" si="19"/>
        <v>2.2000000000000002</v>
      </c>
      <c r="L88" s="2158">
        <f t="shared" si="19"/>
        <v>7.1</v>
      </c>
      <c r="M88" s="2158">
        <f t="shared" si="19"/>
        <v>6.1</v>
      </c>
      <c r="N88" s="2159"/>
      <c r="O88" s="2159"/>
      <c r="P88" s="1770"/>
      <c r="Q88" s="1770"/>
      <c r="R88" s="1770"/>
      <c r="S88" s="2170"/>
      <c r="T88" s="1181" t="str">
        <f t="shared" si="14"/>
        <v/>
      </c>
      <c r="V88" s="2157"/>
      <c r="W88" s="2157"/>
      <c r="X88" s="2157"/>
      <c r="Y88" s="2157"/>
      <c r="Z88" s="2157"/>
    </row>
    <row r="89" spans="2:26" ht="39" customHeight="1" thickTop="1" thickBot="1">
      <c r="B89" s="1618" t="s">
        <v>263</v>
      </c>
      <c r="C89" s="1618"/>
      <c r="D89" s="2220" t="s">
        <v>1998</v>
      </c>
      <c r="E89" s="1222">
        <f>E88</f>
        <v>10</v>
      </c>
      <c r="F89" s="2158">
        <f t="shared" ref="F89:M89" si="20">SUM(F88)</f>
        <v>19.8</v>
      </c>
      <c r="G89" s="2158">
        <f t="shared" si="20"/>
        <v>2.2000000000000002</v>
      </c>
      <c r="H89" s="2158">
        <f t="shared" si="20"/>
        <v>7.8</v>
      </c>
      <c r="I89" s="2158">
        <f t="shared" si="20"/>
        <v>9.8000000000000007</v>
      </c>
      <c r="J89" s="2158">
        <f t="shared" ref="J89" si="21">SUM(J88)</f>
        <v>15.4</v>
      </c>
      <c r="K89" s="2158">
        <f t="shared" si="20"/>
        <v>2.2000000000000002</v>
      </c>
      <c r="L89" s="2158">
        <f t="shared" si="20"/>
        <v>7.1</v>
      </c>
      <c r="M89" s="2158">
        <f t="shared" si="20"/>
        <v>6.1</v>
      </c>
      <c r="N89" s="2159"/>
      <c r="O89" s="2159"/>
      <c r="P89" s="1770"/>
      <c r="Q89" s="1770"/>
      <c r="R89" s="2160"/>
      <c r="T89" s="1181" t="str">
        <f t="shared" si="14"/>
        <v/>
      </c>
      <c r="V89" s="2157"/>
      <c r="W89" s="2157"/>
      <c r="X89" s="2157"/>
      <c r="Y89" s="2157"/>
      <c r="Z89" s="2157"/>
    </row>
    <row r="90" spans="2:26" ht="39" customHeight="1" thickTop="1">
      <c r="B90" s="1576"/>
      <c r="C90" s="1576"/>
      <c r="D90" s="2221"/>
      <c r="E90" s="1625"/>
      <c r="F90" s="2161"/>
      <c r="G90" s="2161"/>
      <c r="H90" s="2161"/>
      <c r="I90" s="2161"/>
      <c r="J90" s="2161"/>
      <c r="K90" s="2161"/>
      <c r="L90" s="2161"/>
      <c r="M90" s="2161"/>
      <c r="N90" s="2162"/>
      <c r="O90" s="2162"/>
      <c r="P90" s="1010"/>
      <c r="Q90" s="1010"/>
      <c r="R90" s="1010"/>
      <c r="T90" s="1181">
        <v>1</v>
      </c>
      <c r="V90" s="2157"/>
      <c r="W90" s="2157"/>
      <c r="X90" s="2157"/>
      <c r="Y90" s="2157"/>
      <c r="Z90" s="2157"/>
    </row>
    <row r="91" spans="2:26" ht="39" customHeight="1" thickBot="1">
      <c r="B91" s="1680"/>
      <c r="C91" s="1623"/>
      <c r="D91" s="1010"/>
      <c r="E91" s="1624"/>
      <c r="F91" s="2161"/>
      <c r="G91" s="2161"/>
      <c r="H91" s="2161"/>
      <c r="I91" s="2161"/>
      <c r="J91" s="2161"/>
      <c r="K91" s="2161"/>
      <c r="L91" s="2161"/>
      <c r="M91" s="2161"/>
      <c r="N91" s="2162"/>
      <c r="O91" s="2162"/>
      <c r="P91" s="1010"/>
      <c r="Q91" s="1010"/>
      <c r="R91" s="1010"/>
      <c r="S91" s="2222"/>
      <c r="T91" s="1181">
        <v>1</v>
      </c>
      <c r="V91" s="2157"/>
      <c r="W91" s="2157"/>
      <c r="X91" s="2157"/>
      <c r="Y91" s="2157"/>
      <c r="Z91" s="2157"/>
    </row>
    <row r="92" spans="2:26" ht="39" customHeight="1">
      <c r="B92" s="2163" t="s">
        <v>271</v>
      </c>
      <c r="C92" s="1161" t="s">
        <v>4628</v>
      </c>
      <c r="D92" s="2164" t="s">
        <v>4463</v>
      </c>
      <c r="E92" s="2165" t="s">
        <v>4629</v>
      </c>
      <c r="F92" s="2166">
        <f t="shared" ref="F92:F155" si="22">SUM(G92:I92)</f>
        <v>0.32</v>
      </c>
      <c r="G92" s="2166">
        <v>0.32</v>
      </c>
      <c r="H92" s="2166">
        <v>0</v>
      </c>
      <c r="I92" s="2166">
        <v>0</v>
      </c>
      <c r="J92" s="2166">
        <f t="shared" ref="J92:J155" si="23">SUM(K92:M92)</f>
        <v>0.32</v>
      </c>
      <c r="K92" s="2166">
        <v>0.32</v>
      </c>
      <c r="L92" s="2166">
        <v>0</v>
      </c>
      <c r="M92" s="2166">
        <v>0</v>
      </c>
      <c r="N92" s="2167">
        <v>20187</v>
      </c>
      <c r="O92" s="2167">
        <v>34606</v>
      </c>
      <c r="P92" s="2223" t="s">
        <v>4630</v>
      </c>
      <c r="Q92" s="2224">
        <v>27253</v>
      </c>
      <c r="R92" s="2225" t="s">
        <v>4631</v>
      </c>
      <c r="S92" s="2226"/>
      <c r="T92" s="1181" t="str">
        <f t="shared" si="14"/>
        <v>改良済</v>
      </c>
      <c r="V92" s="2157"/>
      <c r="W92" s="2157"/>
      <c r="X92" s="2157"/>
      <c r="Y92" s="2157"/>
      <c r="Z92" s="2157"/>
    </row>
    <row r="93" spans="2:26" ht="39" customHeight="1">
      <c r="B93" s="2168"/>
      <c r="C93" s="1169" t="s">
        <v>4628</v>
      </c>
      <c r="D93" s="1586" t="s">
        <v>4485</v>
      </c>
      <c r="E93" s="1383" t="s">
        <v>4632</v>
      </c>
      <c r="F93" s="2169">
        <f t="shared" si="22"/>
        <v>0.61</v>
      </c>
      <c r="G93" s="2169">
        <v>0.61</v>
      </c>
      <c r="H93" s="2169">
        <v>0</v>
      </c>
      <c r="I93" s="2169">
        <v>0</v>
      </c>
      <c r="J93" s="2169">
        <f t="shared" si="23"/>
        <v>0.61</v>
      </c>
      <c r="K93" s="2169">
        <v>0.61</v>
      </c>
      <c r="L93" s="2169">
        <v>0</v>
      </c>
      <c r="M93" s="2169">
        <v>0</v>
      </c>
      <c r="N93" s="1318">
        <v>19767</v>
      </c>
      <c r="O93" s="1318">
        <v>36236</v>
      </c>
      <c r="P93" s="2227" t="s">
        <v>4633</v>
      </c>
      <c r="Q93" s="2228">
        <v>27253</v>
      </c>
      <c r="R93" s="2229" t="s">
        <v>4631</v>
      </c>
      <c r="S93" s="2226"/>
      <c r="T93" s="1181" t="str">
        <f t="shared" si="14"/>
        <v>改良済</v>
      </c>
      <c r="V93" s="2157"/>
      <c r="W93" s="2157"/>
      <c r="X93" s="2157"/>
      <c r="Y93" s="2157"/>
      <c r="Z93" s="2157"/>
    </row>
    <row r="94" spans="2:26" ht="39" customHeight="1">
      <c r="B94" s="2168"/>
      <c r="C94" s="1169" t="s">
        <v>4634</v>
      </c>
      <c r="D94" s="1586" t="s">
        <v>4487</v>
      </c>
      <c r="E94" s="1383" t="s">
        <v>4635</v>
      </c>
      <c r="F94" s="2169">
        <f t="shared" si="22"/>
        <v>0.05</v>
      </c>
      <c r="G94" s="2169">
        <v>0.05</v>
      </c>
      <c r="H94" s="2169">
        <v>0</v>
      </c>
      <c r="I94" s="2169">
        <v>0</v>
      </c>
      <c r="J94" s="2169">
        <f t="shared" si="23"/>
        <v>0.05</v>
      </c>
      <c r="K94" s="2169">
        <v>0.05</v>
      </c>
      <c r="L94" s="2169">
        <v>0</v>
      </c>
      <c r="M94" s="2169">
        <v>0</v>
      </c>
      <c r="N94" s="1318">
        <v>20187</v>
      </c>
      <c r="O94" s="1318">
        <v>30260</v>
      </c>
      <c r="P94" s="2227" t="s">
        <v>4636</v>
      </c>
      <c r="Q94" s="2228">
        <v>27253</v>
      </c>
      <c r="R94" s="2229" t="s">
        <v>4631</v>
      </c>
      <c r="S94" s="2226"/>
      <c r="T94" s="1181" t="str">
        <f t="shared" si="14"/>
        <v>改良済</v>
      </c>
      <c r="V94" s="2157"/>
      <c r="W94" s="2157"/>
      <c r="X94" s="2157"/>
      <c r="Y94" s="2157"/>
      <c r="Z94" s="2157"/>
    </row>
    <row r="95" spans="2:26" ht="39" customHeight="1">
      <c r="B95" s="2168"/>
      <c r="C95" s="1169" t="s">
        <v>4634</v>
      </c>
      <c r="D95" s="1586" t="s">
        <v>4488</v>
      </c>
      <c r="E95" s="1383" t="s">
        <v>4637</v>
      </c>
      <c r="F95" s="2169">
        <f t="shared" si="22"/>
        <v>0.1</v>
      </c>
      <c r="G95" s="2169">
        <v>0.1</v>
      </c>
      <c r="H95" s="2169">
        <v>0</v>
      </c>
      <c r="I95" s="2169">
        <v>0</v>
      </c>
      <c r="J95" s="2169">
        <f t="shared" si="23"/>
        <v>0.1</v>
      </c>
      <c r="K95" s="2169">
        <v>0.1</v>
      </c>
      <c r="L95" s="2169">
        <v>0</v>
      </c>
      <c r="M95" s="2169">
        <v>0</v>
      </c>
      <c r="N95" s="1318">
        <v>20187</v>
      </c>
      <c r="O95" s="1318">
        <v>30260</v>
      </c>
      <c r="P95" s="2227" t="s">
        <v>4636</v>
      </c>
      <c r="Q95" s="2228">
        <v>27253</v>
      </c>
      <c r="R95" s="2229" t="s">
        <v>4631</v>
      </c>
      <c r="S95" s="2226"/>
      <c r="T95" s="1181" t="str">
        <f t="shared" si="14"/>
        <v>改良済</v>
      </c>
      <c r="V95" s="2157"/>
      <c r="W95" s="2157"/>
      <c r="X95" s="2157"/>
      <c r="Y95" s="2157"/>
      <c r="Z95" s="2157"/>
    </row>
    <row r="96" spans="2:26" ht="39" customHeight="1">
      <c r="B96" s="2168"/>
      <c r="C96" s="1169" t="s">
        <v>4634</v>
      </c>
      <c r="D96" s="1586" t="s">
        <v>4491</v>
      </c>
      <c r="E96" s="1383" t="s">
        <v>4638</v>
      </c>
      <c r="F96" s="2169">
        <f t="shared" si="22"/>
        <v>0.06</v>
      </c>
      <c r="G96" s="2169">
        <v>0.06</v>
      </c>
      <c r="H96" s="2169">
        <v>0</v>
      </c>
      <c r="I96" s="2169">
        <v>0</v>
      </c>
      <c r="J96" s="2169">
        <f t="shared" si="23"/>
        <v>0.06</v>
      </c>
      <c r="K96" s="2169">
        <v>0.06</v>
      </c>
      <c r="L96" s="2169">
        <v>0</v>
      </c>
      <c r="M96" s="2169">
        <v>0</v>
      </c>
      <c r="N96" s="1318">
        <v>20187</v>
      </c>
      <c r="O96" s="1318">
        <v>30260</v>
      </c>
      <c r="P96" s="2227" t="s">
        <v>4636</v>
      </c>
      <c r="Q96" s="2228">
        <v>27253</v>
      </c>
      <c r="R96" s="2229" t="s">
        <v>4631</v>
      </c>
      <c r="S96" s="2226"/>
      <c r="T96" s="1181" t="str">
        <f t="shared" si="14"/>
        <v>改良済</v>
      </c>
      <c r="V96" s="2157"/>
      <c r="W96" s="2157"/>
      <c r="X96" s="2157"/>
      <c r="Y96" s="2157"/>
      <c r="Z96" s="2157"/>
    </row>
    <row r="97" spans="2:26" ht="39" customHeight="1">
      <c r="B97" s="2168"/>
      <c r="C97" s="1169" t="s">
        <v>4634</v>
      </c>
      <c r="D97" s="1586" t="s">
        <v>4494</v>
      </c>
      <c r="E97" s="1383" t="s">
        <v>4639</v>
      </c>
      <c r="F97" s="2169">
        <f t="shared" si="22"/>
        <v>0.43</v>
      </c>
      <c r="G97" s="2169">
        <v>0.43</v>
      </c>
      <c r="H97" s="2169">
        <v>0</v>
      </c>
      <c r="I97" s="2169">
        <v>0</v>
      </c>
      <c r="J97" s="2169">
        <f t="shared" si="23"/>
        <v>0.43</v>
      </c>
      <c r="K97" s="2169">
        <v>0.43</v>
      </c>
      <c r="L97" s="2169">
        <v>0</v>
      </c>
      <c r="M97" s="2169">
        <v>0</v>
      </c>
      <c r="N97" s="1318">
        <v>20187</v>
      </c>
      <c r="O97" s="1318">
        <v>30260</v>
      </c>
      <c r="P97" s="2227" t="s">
        <v>4636</v>
      </c>
      <c r="Q97" s="2228">
        <v>27253</v>
      </c>
      <c r="R97" s="2229" t="s">
        <v>4631</v>
      </c>
      <c r="S97" s="2226"/>
      <c r="T97" s="1181" t="str">
        <f t="shared" si="14"/>
        <v>改良済</v>
      </c>
      <c r="V97" s="2157"/>
      <c r="W97" s="2157"/>
      <c r="X97" s="2157"/>
      <c r="Y97" s="2157"/>
      <c r="Z97" s="2157"/>
    </row>
    <row r="98" spans="2:26" ht="39" customHeight="1">
      <c r="B98" s="2168"/>
      <c r="C98" s="1169" t="s">
        <v>4634</v>
      </c>
      <c r="D98" s="1586" t="s">
        <v>4496</v>
      </c>
      <c r="E98" s="1383" t="s">
        <v>4640</v>
      </c>
      <c r="F98" s="2169">
        <f t="shared" si="22"/>
        <v>0.03</v>
      </c>
      <c r="G98" s="2169">
        <v>0.03</v>
      </c>
      <c r="H98" s="2169">
        <v>0</v>
      </c>
      <c r="I98" s="2169">
        <v>0</v>
      </c>
      <c r="J98" s="2169">
        <f t="shared" si="23"/>
        <v>0.03</v>
      </c>
      <c r="K98" s="2169">
        <v>0.03</v>
      </c>
      <c r="L98" s="2169">
        <v>0</v>
      </c>
      <c r="M98" s="2169">
        <v>0</v>
      </c>
      <c r="N98" s="1318">
        <v>20187</v>
      </c>
      <c r="O98" s="1318">
        <v>30260</v>
      </c>
      <c r="P98" s="2227" t="s">
        <v>4636</v>
      </c>
      <c r="Q98" s="2228">
        <v>27253</v>
      </c>
      <c r="R98" s="2229" t="s">
        <v>4631</v>
      </c>
      <c r="S98" s="2226"/>
      <c r="T98" s="1181" t="str">
        <f t="shared" si="14"/>
        <v>改良済</v>
      </c>
      <c r="V98" s="2157"/>
      <c r="W98" s="2157"/>
      <c r="X98" s="2157"/>
      <c r="Y98" s="2157"/>
      <c r="Z98" s="2157"/>
    </row>
    <row r="99" spans="2:26" ht="39" customHeight="1">
      <c r="B99" s="2168"/>
      <c r="C99" s="1169" t="s">
        <v>4634</v>
      </c>
      <c r="D99" s="1586" t="s">
        <v>4498</v>
      </c>
      <c r="E99" s="1383" t="s">
        <v>4641</v>
      </c>
      <c r="F99" s="2169">
        <f t="shared" si="22"/>
        <v>0.13</v>
      </c>
      <c r="G99" s="2169">
        <v>0.13</v>
      </c>
      <c r="H99" s="2169">
        <v>0</v>
      </c>
      <c r="I99" s="2169">
        <v>0</v>
      </c>
      <c r="J99" s="2169">
        <f t="shared" si="23"/>
        <v>0.13</v>
      </c>
      <c r="K99" s="2169">
        <v>0.13</v>
      </c>
      <c r="L99" s="2169">
        <v>0</v>
      </c>
      <c r="M99" s="2169">
        <v>0</v>
      </c>
      <c r="N99" s="1318">
        <v>20187</v>
      </c>
      <c r="O99" s="1318">
        <v>30260</v>
      </c>
      <c r="P99" s="2227" t="s">
        <v>4636</v>
      </c>
      <c r="Q99" s="2228">
        <v>27253</v>
      </c>
      <c r="R99" s="2229" t="s">
        <v>4631</v>
      </c>
      <c r="S99" s="2226"/>
      <c r="T99" s="1181" t="str">
        <f t="shared" si="14"/>
        <v>改良済</v>
      </c>
      <c r="V99" s="2157"/>
      <c r="W99" s="2157"/>
      <c r="X99" s="2157"/>
      <c r="Y99" s="2157"/>
      <c r="Z99" s="2157"/>
    </row>
    <row r="100" spans="2:26" ht="39" customHeight="1">
      <c r="B100" s="2190"/>
      <c r="C100" s="1169" t="s">
        <v>4634</v>
      </c>
      <c r="D100" s="1586" t="s">
        <v>4501</v>
      </c>
      <c r="E100" s="1383" t="s">
        <v>4642</v>
      </c>
      <c r="F100" s="2169">
        <f t="shared" si="22"/>
        <v>0.09</v>
      </c>
      <c r="G100" s="2169">
        <v>0.09</v>
      </c>
      <c r="H100" s="2169">
        <v>0</v>
      </c>
      <c r="I100" s="2169">
        <v>0</v>
      </c>
      <c r="J100" s="2169">
        <f t="shared" si="23"/>
        <v>0.09</v>
      </c>
      <c r="K100" s="2169">
        <v>0.09</v>
      </c>
      <c r="L100" s="2169">
        <v>0</v>
      </c>
      <c r="M100" s="2169">
        <v>0</v>
      </c>
      <c r="N100" s="1318">
        <v>20187</v>
      </c>
      <c r="O100" s="1318">
        <v>30260</v>
      </c>
      <c r="P100" s="2227" t="s">
        <v>4636</v>
      </c>
      <c r="Q100" s="2228">
        <v>27253</v>
      </c>
      <c r="R100" s="2229" t="s">
        <v>4631</v>
      </c>
      <c r="S100" s="2226"/>
      <c r="T100" s="1181" t="str">
        <f t="shared" si="14"/>
        <v>改良済</v>
      </c>
      <c r="V100" s="2157"/>
      <c r="W100" s="2157"/>
      <c r="X100" s="2157"/>
      <c r="Y100" s="2157"/>
      <c r="Z100" s="2157"/>
    </row>
    <row r="101" spans="2:26" ht="39" customHeight="1">
      <c r="B101" s="2191" t="s">
        <v>271</v>
      </c>
      <c r="C101" s="1169" t="s">
        <v>4634</v>
      </c>
      <c r="D101" s="1586" t="s">
        <v>4504</v>
      </c>
      <c r="E101" s="1383" t="s">
        <v>4643</v>
      </c>
      <c r="F101" s="2169">
        <f t="shared" si="22"/>
        <v>0.1</v>
      </c>
      <c r="G101" s="2169">
        <v>0.1</v>
      </c>
      <c r="H101" s="2169">
        <v>0</v>
      </c>
      <c r="I101" s="2169">
        <v>0</v>
      </c>
      <c r="J101" s="2169">
        <f t="shared" si="23"/>
        <v>0.1</v>
      </c>
      <c r="K101" s="2169">
        <v>0.1</v>
      </c>
      <c r="L101" s="2169">
        <v>0</v>
      </c>
      <c r="M101" s="2169">
        <v>0</v>
      </c>
      <c r="N101" s="1318">
        <v>20187</v>
      </c>
      <c r="O101" s="1318">
        <v>30260</v>
      </c>
      <c r="P101" s="2227" t="s">
        <v>4636</v>
      </c>
      <c r="Q101" s="2228">
        <v>27253</v>
      </c>
      <c r="R101" s="2229" t="s">
        <v>4631</v>
      </c>
      <c r="S101" s="2226"/>
      <c r="T101" s="1181" t="str">
        <f t="shared" si="14"/>
        <v>改良済</v>
      </c>
      <c r="V101" s="2157"/>
      <c r="W101" s="2157"/>
      <c r="X101" s="2157"/>
      <c r="Y101" s="2157"/>
      <c r="Z101" s="2157"/>
    </row>
    <row r="102" spans="2:26" ht="39" customHeight="1">
      <c r="B102" s="2214"/>
      <c r="C102" s="1169" t="s">
        <v>4634</v>
      </c>
      <c r="D102" s="1586" t="s">
        <v>4507</v>
      </c>
      <c r="E102" s="1383" t="s">
        <v>4644</v>
      </c>
      <c r="F102" s="2169">
        <f t="shared" si="22"/>
        <v>0.1</v>
      </c>
      <c r="G102" s="2169">
        <v>0.1</v>
      </c>
      <c r="H102" s="2169">
        <v>0</v>
      </c>
      <c r="I102" s="2169">
        <v>0</v>
      </c>
      <c r="J102" s="2169">
        <f t="shared" si="23"/>
        <v>0.1</v>
      </c>
      <c r="K102" s="2169">
        <v>0.1</v>
      </c>
      <c r="L102" s="2169">
        <v>0</v>
      </c>
      <c r="M102" s="2169">
        <v>0</v>
      </c>
      <c r="N102" s="1318">
        <v>20187</v>
      </c>
      <c r="O102" s="1318">
        <v>30260</v>
      </c>
      <c r="P102" s="2227" t="s">
        <v>4636</v>
      </c>
      <c r="Q102" s="2228">
        <v>27253</v>
      </c>
      <c r="R102" s="2229" t="s">
        <v>4631</v>
      </c>
      <c r="S102" s="2226"/>
      <c r="T102" s="1181" t="str">
        <f t="shared" si="14"/>
        <v>改良済</v>
      </c>
      <c r="V102" s="2157"/>
      <c r="W102" s="2157"/>
      <c r="X102" s="2157"/>
      <c r="Y102" s="2157"/>
      <c r="Z102" s="2157"/>
    </row>
    <row r="103" spans="2:26" ht="39" customHeight="1">
      <c r="B103" s="2168"/>
      <c r="C103" s="1169" t="s">
        <v>4634</v>
      </c>
      <c r="D103" s="1586" t="s">
        <v>4509</v>
      </c>
      <c r="E103" s="1383" t="s">
        <v>4645</v>
      </c>
      <c r="F103" s="2169">
        <f t="shared" si="22"/>
        <v>0.04</v>
      </c>
      <c r="G103" s="2169">
        <v>0.04</v>
      </c>
      <c r="H103" s="2169">
        <v>0</v>
      </c>
      <c r="I103" s="2169">
        <v>0</v>
      </c>
      <c r="J103" s="2169">
        <f t="shared" si="23"/>
        <v>0.04</v>
      </c>
      <c r="K103" s="2169">
        <v>0.04</v>
      </c>
      <c r="L103" s="2169">
        <v>0</v>
      </c>
      <c r="M103" s="2169">
        <v>0</v>
      </c>
      <c r="N103" s="1318">
        <v>20187</v>
      </c>
      <c r="O103" s="1318">
        <v>30260</v>
      </c>
      <c r="P103" s="2227" t="s">
        <v>4636</v>
      </c>
      <c r="Q103" s="2228">
        <v>27253</v>
      </c>
      <c r="R103" s="2229" t="s">
        <v>4631</v>
      </c>
      <c r="S103" s="2226"/>
      <c r="T103" s="1181" t="str">
        <f t="shared" si="14"/>
        <v>改良済</v>
      </c>
      <c r="V103" s="2157"/>
      <c r="W103" s="2157"/>
      <c r="X103" s="2157"/>
      <c r="Y103" s="2157"/>
      <c r="Z103" s="2157"/>
    </row>
    <row r="104" spans="2:26" ht="39" customHeight="1">
      <c r="B104" s="2214"/>
      <c r="C104" s="1169" t="s">
        <v>4634</v>
      </c>
      <c r="D104" s="1586" t="s">
        <v>4512</v>
      </c>
      <c r="E104" s="1383" t="s">
        <v>4646</v>
      </c>
      <c r="F104" s="2169">
        <f t="shared" si="22"/>
        <v>0.7</v>
      </c>
      <c r="G104" s="2169">
        <v>0.7</v>
      </c>
      <c r="H104" s="2169">
        <v>0</v>
      </c>
      <c r="I104" s="2169">
        <v>0</v>
      </c>
      <c r="J104" s="2169">
        <f t="shared" si="23"/>
        <v>0.7</v>
      </c>
      <c r="K104" s="2169">
        <v>0.7</v>
      </c>
      <c r="L104" s="2169">
        <v>0</v>
      </c>
      <c r="M104" s="2169">
        <v>0</v>
      </c>
      <c r="N104" s="1318">
        <v>20187</v>
      </c>
      <c r="O104" s="1318">
        <v>30260</v>
      </c>
      <c r="P104" s="2227" t="s">
        <v>4636</v>
      </c>
      <c r="Q104" s="2228">
        <v>27253</v>
      </c>
      <c r="R104" s="2229" t="s">
        <v>4631</v>
      </c>
      <c r="S104" s="2226"/>
      <c r="T104" s="1181" t="str">
        <f t="shared" si="14"/>
        <v>改良済</v>
      </c>
      <c r="V104" s="2157"/>
      <c r="W104" s="2157"/>
      <c r="X104" s="2157"/>
      <c r="Y104" s="2157"/>
      <c r="Z104" s="2157"/>
    </row>
    <row r="105" spans="2:26" ht="39" customHeight="1">
      <c r="B105" s="2214"/>
      <c r="C105" s="1169" t="s">
        <v>4634</v>
      </c>
      <c r="D105" s="1586" t="s">
        <v>4515</v>
      </c>
      <c r="E105" s="1383" t="s">
        <v>4647</v>
      </c>
      <c r="F105" s="2169">
        <f t="shared" si="22"/>
        <v>0.61</v>
      </c>
      <c r="G105" s="2169">
        <v>0.61</v>
      </c>
      <c r="H105" s="2169">
        <v>0</v>
      </c>
      <c r="I105" s="2169">
        <v>0</v>
      </c>
      <c r="J105" s="2169">
        <f t="shared" si="23"/>
        <v>0.61</v>
      </c>
      <c r="K105" s="2169">
        <v>0.61</v>
      </c>
      <c r="L105" s="2169">
        <v>0</v>
      </c>
      <c r="M105" s="2169">
        <v>0</v>
      </c>
      <c r="N105" s="1318">
        <v>24789</v>
      </c>
      <c r="O105" s="1318">
        <v>24789</v>
      </c>
      <c r="P105" s="2227" t="s">
        <v>4648</v>
      </c>
      <c r="Q105" s="2228">
        <v>27253</v>
      </c>
      <c r="R105" s="2229" t="s">
        <v>4631</v>
      </c>
      <c r="S105" s="2226"/>
      <c r="T105" s="1181" t="str">
        <f t="shared" si="14"/>
        <v>改良済</v>
      </c>
      <c r="V105" s="2157"/>
      <c r="W105" s="2157"/>
      <c r="X105" s="2157"/>
      <c r="Y105" s="2157"/>
      <c r="Z105" s="2157"/>
    </row>
    <row r="106" spans="2:26" ht="39" customHeight="1">
      <c r="B106" s="2214"/>
      <c r="C106" s="1169" t="s">
        <v>4634</v>
      </c>
      <c r="D106" s="1586" t="s">
        <v>4649</v>
      </c>
      <c r="E106" s="1383" t="s">
        <v>4650</v>
      </c>
      <c r="F106" s="2169">
        <f t="shared" si="22"/>
        <v>0.16</v>
      </c>
      <c r="G106" s="2169">
        <v>0.16</v>
      </c>
      <c r="H106" s="2169">
        <v>0</v>
      </c>
      <c r="I106" s="2169">
        <v>0</v>
      </c>
      <c r="J106" s="2169">
        <f t="shared" si="23"/>
        <v>0.16</v>
      </c>
      <c r="K106" s="2169">
        <v>0.16</v>
      </c>
      <c r="L106" s="2169">
        <v>0</v>
      </c>
      <c r="M106" s="2169">
        <v>0</v>
      </c>
      <c r="N106" s="1318">
        <v>24789</v>
      </c>
      <c r="O106" s="1318">
        <v>24789</v>
      </c>
      <c r="P106" s="2227" t="s">
        <v>4648</v>
      </c>
      <c r="Q106" s="2228">
        <v>27253</v>
      </c>
      <c r="R106" s="2229" t="s">
        <v>4631</v>
      </c>
      <c r="S106" s="2226"/>
      <c r="T106" s="1181" t="str">
        <f t="shared" si="14"/>
        <v>改良済</v>
      </c>
      <c r="V106" s="2157"/>
      <c r="W106" s="2157"/>
      <c r="X106" s="2157"/>
      <c r="Y106" s="2157"/>
      <c r="Z106" s="2157"/>
    </row>
    <row r="107" spans="2:26" ht="39" customHeight="1">
      <c r="B107" s="2214"/>
      <c r="C107" s="1169" t="s">
        <v>4634</v>
      </c>
      <c r="D107" s="1586" t="s">
        <v>4651</v>
      </c>
      <c r="E107" s="1383" t="s">
        <v>4652</v>
      </c>
      <c r="F107" s="2169">
        <f t="shared" si="22"/>
        <v>0.2</v>
      </c>
      <c r="G107" s="2169">
        <v>0.2</v>
      </c>
      <c r="H107" s="2169">
        <v>0</v>
      </c>
      <c r="I107" s="2169">
        <v>0</v>
      </c>
      <c r="J107" s="2169">
        <f t="shared" si="23"/>
        <v>0.2</v>
      </c>
      <c r="K107" s="2169">
        <v>0.2</v>
      </c>
      <c r="L107" s="2169">
        <v>0</v>
      </c>
      <c r="M107" s="2169">
        <v>0</v>
      </c>
      <c r="N107" s="1318">
        <v>24789</v>
      </c>
      <c r="O107" s="1318">
        <v>24789</v>
      </c>
      <c r="P107" s="2227" t="s">
        <v>4648</v>
      </c>
      <c r="Q107" s="2228">
        <v>27253</v>
      </c>
      <c r="R107" s="2229" t="s">
        <v>4631</v>
      </c>
      <c r="S107" s="2226"/>
      <c r="T107" s="1181" t="str">
        <f t="shared" si="14"/>
        <v>改良済</v>
      </c>
      <c r="V107" s="2157"/>
      <c r="W107" s="2157"/>
      <c r="X107" s="2157"/>
      <c r="Y107" s="2157"/>
      <c r="Z107" s="2157"/>
    </row>
    <row r="108" spans="2:26" ht="39" customHeight="1">
      <c r="B108" s="2230"/>
      <c r="C108" s="1169" t="s">
        <v>4634</v>
      </c>
      <c r="D108" s="1586" t="s">
        <v>4653</v>
      </c>
      <c r="E108" s="1383" t="s">
        <v>4654</v>
      </c>
      <c r="F108" s="2169">
        <f t="shared" si="22"/>
        <v>0.2</v>
      </c>
      <c r="G108" s="2169">
        <v>0.2</v>
      </c>
      <c r="H108" s="2169">
        <v>0</v>
      </c>
      <c r="I108" s="2169">
        <v>0</v>
      </c>
      <c r="J108" s="2169">
        <f t="shared" si="23"/>
        <v>0.2</v>
      </c>
      <c r="K108" s="2169">
        <v>0.2</v>
      </c>
      <c r="L108" s="2169">
        <v>0</v>
      </c>
      <c r="M108" s="2169">
        <v>0</v>
      </c>
      <c r="N108" s="1318">
        <v>24789</v>
      </c>
      <c r="O108" s="1318">
        <v>24789</v>
      </c>
      <c r="P108" s="2227" t="s">
        <v>4648</v>
      </c>
      <c r="Q108" s="2228">
        <v>27253</v>
      </c>
      <c r="R108" s="2229" t="s">
        <v>4631</v>
      </c>
      <c r="S108" s="2226"/>
      <c r="T108" s="1181" t="str">
        <f t="shared" si="14"/>
        <v>改良済</v>
      </c>
      <c r="V108" s="2157"/>
      <c r="W108" s="2157"/>
      <c r="X108" s="2157"/>
      <c r="Y108" s="2157"/>
      <c r="Z108" s="2157"/>
    </row>
    <row r="109" spans="2:26" ht="39" customHeight="1">
      <c r="B109" s="2214"/>
      <c r="C109" s="1169" t="s">
        <v>4634</v>
      </c>
      <c r="D109" s="1586" t="s">
        <v>4655</v>
      </c>
      <c r="E109" s="1383" t="s">
        <v>4656</v>
      </c>
      <c r="F109" s="2169">
        <f t="shared" si="22"/>
        <v>0.12</v>
      </c>
      <c r="G109" s="2169">
        <v>0.12</v>
      </c>
      <c r="H109" s="2169">
        <v>0</v>
      </c>
      <c r="I109" s="2169">
        <v>0</v>
      </c>
      <c r="J109" s="2169">
        <f t="shared" si="23"/>
        <v>0.12</v>
      </c>
      <c r="K109" s="2169">
        <v>0.12</v>
      </c>
      <c r="L109" s="2169">
        <v>0</v>
      </c>
      <c r="M109" s="2169">
        <v>0</v>
      </c>
      <c r="N109" s="1318">
        <v>25545</v>
      </c>
      <c r="O109" s="1318">
        <v>25545</v>
      </c>
      <c r="P109" s="2227" t="s">
        <v>3080</v>
      </c>
      <c r="Q109" s="2228">
        <v>27253</v>
      </c>
      <c r="R109" s="2229" t="s">
        <v>4631</v>
      </c>
      <c r="S109" s="2226"/>
      <c r="T109" s="1181" t="str">
        <f t="shared" si="14"/>
        <v>改良済</v>
      </c>
      <c r="V109" s="2157"/>
      <c r="W109" s="2157"/>
      <c r="X109" s="2157"/>
      <c r="Y109" s="2157"/>
      <c r="Z109" s="2157"/>
    </row>
    <row r="110" spans="2:26" ht="39" customHeight="1">
      <c r="B110" s="2168"/>
      <c r="C110" s="1169" t="s">
        <v>4634</v>
      </c>
      <c r="D110" s="1586" t="s">
        <v>4657</v>
      </c>
      <c r="E110" s="1383" t="s">
        <v>4658</v>
      </c>
      <c r="F110" s="2169">
        <f t="shared" si="22"/>
        <v>0.36</v>
      </c>
      <c r="G110" s="2169">
        <v>0.36</v>
      </c>
      <c r="H110" s="2169">
        <v>0</v>
      </c>
      <c r="I110" s="2169">
        <v>0</v>
      </c>
      <c r="J110" s="2169">
        <f t="shared" si="23"/>
        <v>0.36</v>
      </c>
      <c r="K110" s="2169">
        <v>0.36</v>
      </c>
      <c r="L110" s="2169">
        <v>0</v>
      </c>
      <c r="M110" s="2169">
        <v>0</v>
      </c>
      <c r="N110" s="1318">
        <v>25969</v>
      </c>
      <c r="O110" s="1318">
        <v>25969</v>
      </c>
      <c r="P110" s="2227" t="s">
        <v>2964</v>
      </c>
      <c r="Q110" s="2228">
        <v>27253</v>
      </c>
      <c r="R110" s="2229" t="s">
        <v>4631</v>
      </c>
      <c r="S110" s="2226"/>
      <c r="T110" s="1181" t="str">
        <f t="shared" si="14"/>
        <v>改良済</v>
      </c>
      <c r="V110" s="2157"/>
      <c r="W110" s="2157"/>
      <c r="X110" s="2157"/>
      <c r="Y110" s="2157"/>
      <c r="Z110" s="2157"/>
    </row>
    <row r="111" spans="2:26" ht="39" customHeight="1">
      <c r="B111" s="2168"/>
      <c r="C111" s="1169" t="s">
        <v>4634</v>
      </c>
      <c r="D111" s="1586" t="s">
        <v>4659</v>
      </c>
      <c r="E111" s="1383" t="s">
        <v>4660</v>
      </c>
      <c r="F111" s="2169">
        <f t="shared" si="22"/>
        <v>0.41</v>
      </c>
      <c r="G111" s="2169">
        <v>0.41</v>
      </c>
      <c r="H111" s="2169">
        <v>0</v>
      </c>
      <c r="I111" s="2169">
        <v>0</v>
      </c>
      <c r="J111" s="2169">
        <f t="shared" si="23"/>
        <v>0.41</v>
      </c>
      <c r="K111" s="2169">
        <v>0.41</v>
      </c>
      <c r="L111" s="2169">
        <v>0</v>
      </c>
      <c r="M111" s="2169">
        <v>0</v>
      </c>
      <c r="N111" s="1318">
        <v>25969</v>
      </c>
      <c r="O111" s="1318">
        <v>25969</v>
      </c>
      <c r="P111" s="2227" t="s">
        <v>2964</v>
      </c>
      <c r="Q111" s="2228">
        <v>27253</v>
      </c>
      <c r="R111" s="2229" t="s">
        <v>4631</v>
      </c>
      <c r="S111" s="2226"/>
      <c r="T111" s="1181" t="str">
        <f t="shared" si="14"/>
        <v>改良済</v>
      </c>
      <c r="V111" s="2157"/>
      <c r="W111" s="2157"/>
      <c r="X111" s="2157"/>
      <c r="Y111" s="2157"/>
      <c r="Z111" s="2157"/>
    </row>
    <row r="112" spans="2:26" ht="39" customHeight="1">
      <c r="B112" s="2168"/>
      <c r="C112" s="1169" t="s">
        <v>4634</v>
      </c>
      <c r="D112" s="1586" t="s">
        <v>4661</v>
      </c>
      <c r="E112" s="1383" t="s">
        <v>4662</v>
      </c>
      <c r="F112" s="2169">
        <f t="shared" si="22"/>
        <v>0.21</v>
      </c>
      <c r="G112" s="2169">
        <v>0.21</v>
      </c>
      <c r="H112" s="2169">
        <v>0</v>
      </c>
      <c r="I112" s="2169">
        <v>0</v>
      </c>
      <c r="J112" s="2169">
        <f t="shared" si="23"/>
        <v>0.21</v>
      </c>
      <c r="K112" s="2169">
        <v>0.21</v>
      </c>
      <c r="L112" s="2169">
        <v>0</v>
      </c>
      <c r="M112" s="2169">
        <v>0</v>
      </c>
      <c r="N112" s="1318">
        <v>26775</v>
      </c>
      <c r="O112" s="1318">
        <v>26775</v>
      </c>
      <c r="P112" s="2227" t="s">
        <v>2848</v>
      </c>
      <c r="Q112" s="2228">
        <v>27253</v>
      </c>
      <c r="R112" s="2229" t="s">
        <v>4631</v>
      </c>
      <c r="S112" s="2231"/>
      <c r="T112" s="1181" t="str">
        <f t="shared" si="14"/>
        <v>改良済</v>
      </c>
      <c r="V112" s="2157"/>
      <c r="W112" s="2157"/>
      <c r="X112" s="2157"/>
      <c r="Y112" s="2157"/>
      <c r="Z112" s="2157"/>
    </row>
    <row r="113" spans="2:26" ht="39" customHeight="1">
      <c r="B113" s="2168"/>
      <c r="C113" s="1169" t="s">
        <v>4634</v>
      </c>
      <c r="D113" s="1586" t="s">
        <v>4663</v>
      </c>
      <c r="E113" s="1383" t="s">
        <v>4664</v>
      </c>
      <c r="F113" s="2169">
        <f t="shared" si="22"/>
        <v>0.13</v>
      </c>
      <c r="G113" s="2169">
        <v>0.13</v>
      </c>
      <c r="H113" s="2169">
        <v>0</v>
      </c>
      <c r="I113" s="2169">
        <v>0</v>
      </c>
      <c r="J113" s="2169">
        <f t="shared" si="23"/>
        <v>0.13</v>
      </c>
      <c r="K113" s="2169">
        <v>0.13</v>
      </c>
      <c r="L113" s="2169">
        <v>0</v>
      </c>
      <c r="M113" s="2169">
        <v>0</v>
      </c>
      <c r="N113" s="1318">
        <v>26775</v>
      </c>
      <c r="O113" s="1318">
        <v>26775</v>
      </c>
      <c r="P113" s="2227" t="s">
        <v>2848</v>
      </c>
      <c r="Q113" s="2228">
        <v>28590</v>
      </c>
      <c r="R113" s="2229" t="s">
        <v>4665</v>
      </c>
      <c r="S113" s="2231"/>
      <c r="T113" s="1181" t="str">
        <f t="shared" si="14"/>
        <v>改良済</v>
      </c>
      <c r="V113" s="2157"/>
      <c r="W113" s="2157"/>
      <c r="X113" s="2157"/>
      <c r="Y113" s="2157"/>
      <c r="Z113" s="2157"/>
    </row>
    <row r="114" spans="2:26" ht="39" customHeight="1">
      <c r="B114" s="2168"/>
      <c r="C114" s="1169" t="s">
        <v>4634</v>
      </c>
      <c r="D114" s="1586" t="s">
        <v>4666</v>
      </c>
      <c r="E114" s="1383" t="s">
        <v>4667</v>
      </c>
      <c r="F114" s="2169">
        <f t="shared" si="22"/>
        <v>0.18</v>
      </c>
      <c r="G114" s="2169">
        <v>0.18</v>
      </c>
      <c r="H114" s="2169">
        <v>0</v>
      </c>
      <c r="I114" s="2169">
        <v>0</v>
      </c>
      <c r="J114" s="2169">
        <f t="shared" si="23"/>
        <v>0.18</v>
      </c>
      <c r="K114" s="2169">
        <v>0.18</v>
      </c>
      <c r="L114" s="2169">
        <v>0</v>
      </c>
      <c r="M114" s="2169">
        <v>0</v>
      </c>
      <c r="N114" s="1318">
        <v>27465</v>
      </c>
      <c r="O114" s="1318">
        <v>27465</v>
      </c>
      <c r="P114" s="2227" t="s">
        <v>4668</v>
      </c>
      <c r="Q114" s="2227"/>
      <c r="R114" s="2229"/>
      <c r="S114" s="2231"/>
      <c r="T114" s="1181" t="str">
        <f t="shared" si="14"/>
        <v>改良済</v>
      </c>
      <c r="V114" s="2157"/>
      <c r="W114" s="2157"/>
      <c r="X114" s="2157"/>
      <c r="Y114" s="2157"/>
      <c r="Z114" s="2157"/>
    </row>
    <row r="115" spans="2:26" ht="39" customHeight="1">
      <c r="B115" s="2168"/>
      <c r="C115" s="1169" t="s">
        <v>4628</v>
      </c>
      <c r="D115" s="1586" t="s">
        <v>4669</v>
      </c>
      <c r="E115" s="1383" t="s">
        <v>4670</v>
      </c>
      <c r="F115" s="2169">
        <f t="shared" si="22"/>
        <v>0.17</v>
      </c>
      <c r="G115" s="2169">
        <v>0.17</v>
      </c>
      <c r="H115" s="2169">
        <v>0</v>
      </c>
      <c r="I115" s="2169">
        <v>0</v>
      </c>
      <c r="J115" s="2169">
        <f t="shared" si="23"/>
        <v>0.17</v>
      </c>
      <c r="K115" s="2169">
        <v>0.17</v>
      </c>
      <c r="L115" s="2169">
        <v>0</v>
      </c>
      <c r="M115" s="2169">
        <v>0</v>
      </c>
      <c r="N115" s="1318">
        <v>27465</v>
      </c>
      <c r="O115" s="1318">
        <v>38568</v>
      </c>
      <c r="P115" s="2227" t="s">
        <v>4671</v>
      </c>
      <c r="Q115" s="1318">
        <v>38568</v>
      </c>
      <c r="R115" s="2229" t="s">
        <v>4671</v>
      </c>
      <c r="S115" s="2231"/>
      <c r="T115" s="1181" t="str">
        <f t="shared" si="14"/>
        <v>改良済</v>
      </c>
      <c r="V115" s="2157"/>
      <c r="W115" s="2157"/>
      <c r="X115" s="2157"/>
      <c r="Y115" s="2157"/>
      <c r="Z115" s="2157"/>
    </row>
    <row r="116" spans="2:26" ht="39" customHeight="1">
      <c r="B116" s="2168"/>
      <c r="C116" s="1169" t="s">
        <v>4628</v>
      </c>
      <c r="D116" s="1586" t="s">
        <v>4672</v>
      </c>
      <c r="E116" s="1383" t="s">
        <v>4673</v>
      </c>
      <c r="F116" s="2169">
        <f t="shared" si="22"/>
        <v>0.43</v>
      </c>
      <c r="G116" s="2169">
        <v>0.43</v>
      </c>
      <c r="H116" s="2169">
        <v>0</v>
      </c>
      <c r="I116" s="2169">
        <v>0</v>
      </c>
      <c r="J116" s="2169">
        <f t="shared" si="23"/>
        <v>0.43</v>
      </c>
      <c r="K116" s="2169">
        <v>0.43</v>
      </c>
      <c r="L116" s="2169">
        <v>0</v>
      </c>
      <c r="M116" s="2169">
        <v>0</v>
      </c>
      <c r="N116" s="1318">
        <v>27465</v>
      </c>
      <c r="O116" s="1318">
        <v>38568</v>
      </c>
      <c r="P116" s="2227" t="s">
        <v>4671</v>
      </c>
      <c r="Q116" s="1318">
        <v>38568</v>
      </c>
      <c r="R116" s="2229" t="s">
        <v>4671</v>
      </c>
      <c r="S116" s="2231"/>
      <c r="T116" s="1181" t="str">
        <f t="shared" si="14"/>
        <v>改良済</v>
      </c>
      <c r="V116" s="2157"/>
      <c r="W116" s="2157"/>
      <c r="X116" s="2157"/>
      <c r="Y116" s="2157"/>
      <c r="Z116" s="2157"/>
    </row>
    <row r="117" spans="2:26" ht="39" customHeight="1">
      <c r="B117" s="2168"/>
      <c r="C117" s="1169" t="s">
        <v>4628</v>
      </c>
      <c r="D117" s="1586" t="s">
        <v>4674</v>
      </c>
      <c r="E117" s="1383" t="s">
        <v>4675</v>
      </c>
      <c r="F117" s="2169">
        <f t="shared" si="22"/>
        <v>0.28000000000000003</v>
      </c>
      <c r="G117" s="2169">
        <v>0.28000000000000003</v>
      </c>
      <c r="H117" s="2169">
        <v>0</v>
      </c>
      <c r="I117" s="2169">
        <v>0</v>
      </c>
      <c r="J117" s="2169">
        <f t="shared" si="23"/>
        <v>0.28000000000000003</v>
      </c>
      <c r="K117" s="2169">
        <v>0.28000000000000003</v>
      </c>
      <c r="L117" s="2169">
        <v>0</v>
      </c>
      <c r="M117" s="2169">
        <v>0</v>
      </c>
      <c r="N117" s="1318">
        <v>27465</v>
      </c>
      <c r="O117" s="1318">
        <v>38568</v>
      </c>
      <c r="P117" s="2227" t="s">
        <v>4671</v>
      </c>
      <c r="Q117" s="1318">
        <v>38568</v>
      </c>
      <c r="R117" s="2229" t="s">
        <v>4671</v>
      </c>
      <c r="S117" s="2231"/>
      <c r="T117" s="1181" t="str">
        <f t="shared" si="14"/>
        <v>改良済</v>
      </c>
      <c r="V117" s="2157"/>
      <c r="W117" s="2157"/>
      <c r="X117" s="2157"/>
      <c r="Y117" s="2157"/>
      <c r="Z117" s="2157"/>
    </row>
    <row r="118" spans="2:26" ht="39" customHeight="1">
      <c r="B118" s="2168"/>
      <c r="C118" s="1169" t="s">
        <v>4634</v>
      </c>
      <c r="D118" s="1586" t="s">
        <v>4676</v>
      </c>
      <c r="E118" s="1383" t="s">
        <v>4677</v>
      </c>
      <c r="F118" s="2169">
        <f t="shared" si="22"/>
        <v>0.19</v>
      </c>
      <c r="G118" s="2169">
        <v>0.19</v>
      </c>
      <c r="H118" s="2169">
        <v>0</v>
      </c>
      <c r="I118" s="2169">
        <v>0</v>
      </c>
      <c r="J118" s="2169">
        <f t="shared" si="23"/>
        <v>0.19</v>
      </c>
      <c r="K118" s="2169">
        <v>0.19</v>
      </c>
      <c r="L118" s="2169">
        <v>0</v>
      </c>
      <c r="M118" s="2169">
        <v>0</v>
      </c>
      <c r="N118" s="1318">
        <v>27465</v>
      </c>
      <c r="O118" s="1318">
        <v>27465</v>
      </c>
      <c r="P118" s="2227" t="s">
        <v>4668</v>
      </c>
      <c r="Q118" s="2227"/>
      <c r="R118" s="2229"/>
      <c r="S118" s="2231"/>
      <c r="T118" s="1181" t="str">
        <f t="shared" si="14"/>
        <v>改良済</v>
      </c>
      <c r="V118" s="2157"/>
      <c r="W118" s="2157"/>
      <c r="X118" s="2157"/>
      <c r="Y118" s="2157"/>
      <c r="Z118" s="2157"/>
    </row>
    <row r="119" spans="2:26" ht="39" customHeight="1">
      <c r="B119" s="2168"/>
      <c r="C119" s="1169" t="s">
        <v>4634</v>
      </c>
      <c r="D119" s="1586" t="s">
        <v>4678</v>
      </c>
      <c r="E119" s="1383" t="s">
        <v>4679</v>
      </c>
      <c r="F119" s="2169">
        <f t="shared" si="22"/>
        <v>0.17</v>
      </c>
      <c r="G119" s="2169">
        <v>0.17</v>
      </c>
      <c r="H119" s="2169">
        <v>0</v>
      </c>
      <c r="I119" s="2169">
        <v>0</v>
      </c>
      <c r="J119" s="2169">
        <f t="shared" si="23"/>
        <v>0.17</v>
      </c>
      <c r="K119" s="2169">
        <v>0.17</v>
      </c>
      <c r="L119" s="2169">
        <v>0</v>
      </c>
      <c r="M119" s="2169">
        <v>0</v>
      </c>
      <c r="N119" s="1318">
        <v>27465</v>
      </c>
      <c r="O119" s="1318">
        <v>27465</v>
      </c>
      <c r="P119" s="2227" t="s">
        <v>4668</v>
      </c>
      <c r="Q119" s="2227"/>
      <c r="R119" s="2229"/>
      <c r="S119" s="2231"/>
      <c r="T119" s="1181" t="str">
        <f t="shared" si="14"/>
        <v>改良済</v>
      </c>
      <c r="V119" s="2157"/>
      <c r="W119" s="2157"/>
      <c r="X119" s="2157"/>
      <c r="Y119" s="2157"/>
      <c r="Z119" s="2157"/>
    </row>
    <row r="120" spans="2:26" ht="39" customHeight="1">
      <c r="B120" s="2168"/>
      <c r="C120" s="1169" t="s">
        <v>4634</v>
      </c>
      <c r="D120" s="1586" t="s">
        <v>4680</v>
      </c>
      <c r="E120" s="1383" t="s">
        <v>4681</v>
      </c>
      <c r="F120" s="2169">
        <f t="shared" si="22"/>
        <v>0.3</v>
      </c>
      <c r="G120" s="2169">
        <v>0.3</v>
      </c>
      <c r="H120" s="2169">
        <v>0</v>
      </c>
      <c r="I120" s="2169">
        <v>0</v>
      </c>
      <c r="J120" s="2169">
        <f t="shared" si="23"/>
        <v>0.3</v>
      </c>
      <c r="K120" s="2169">
        <v>0.3</v>
      </c>
      <c r="L120" s="2169">
        <v>0</v>
      </c>
      <c r="M120" s="2169">
        <v>0</v>
      </c>
      <c r="N120" s="1318">
        <v>27465</v>
      </c>
      <c r="O120" s="1318">
        <v>27465</v>
      </c>
      <c r="P120" s="2227" t="s">
        <v>4668</v>
      </c>
      <c r="Q120" s="2227"/>
      <c r="R120" s="2229"/>
      <c r="S120" s="2231"/>
      <c r="T120" s="1181" t="str">
        <f t="shared" si="14"/>
        <v>改良済</v>
      </c>
      <c r="V120" s="2157"/>
      <c r="W120" s="2157"/>
      <c r="X120" s="2157"/>
      <c r="Y120" s="2157"/>
      <c r="Z120" s="2157"/>
    </row>
    <row r="121" spans="2:26" ht="39" customHeight="1">
      <c r="B121" s="2168"/>
      <c r="C121" s="1169" t="s">
        <v>4634</v>
      </c>
      <c r="D121" s="1586" t="s">
        <v>4682</v>
      </c>
      <c r="E121" s="1383" t="s">
        <v>4683</v>
      </c>
      <c r="F121" s="2169">
        <f t="shared" si="22"/>
        <v>0.22</v>
      </c>
      <c r="G121" s="2169">
        <v>0.22</v>
      </c>
      <c r="H121" s="2169">
        <v>0</v>
      </c>
      <c r="I121" s="2169">
        <v>0</v>
      </c>
      <c r="J121" s="2169">
        <f t="shared" si="23"/>
        <v>0.22</v>
      </c>
      <c r="K121" s="2169">
        <v>0.22</v>
      </c>
      <c r="L121" s="2169">
        <v>0</v>
      </c>
      <c r="M121" s="2169">
        <v>0</v>
      </c>
      <c r="N121" s="1318">
        <v>27465</v>
      </c>
      <c r="O121" s="1318">
        <v>27465</v>
      </c>
      <c r="P121" s="2227" t="s">
        <v>4668</v>
      </c>
      <c r="Q121" s="2227"/>
      <c r="R121" s="2229"/>
      <c r="S121" s="2231"/>
      <c r="T121" s="1181" t="str">
        <f t="shared" si="14"/>
        <v>改良済</v>
      </c>
      <c r="V121" s="2157"/>
      <c r="W121" s="2157"/>
      <c r="X121" s="2157"/>
      <c r="Y121" s="2157"/>
      <c r="Z121" s="2157"/>
    </row>
    <row r="122" spans="2:26" ht="39" customHeight="1">
      <c r="B122" s="2168"/>
      <c r="C122" s="1169" t="s">
        <v>4634</v>
      </c>
      <c r="D122" s="1586" t="s">
        <v>4684</v>
      </c>
      <c r="E122" s="1383" t="s">
        <v>4685</v>
      </c>
      <c r="F122" s="2169">
        <f t="shared" si="22"/>
        <v>0.22</v>
      </c>
      <c r="G122" s="2169">
        <v>0.22</v>
      </c>
      <c r="H122" s="2169">
        <v>0</v>
      </c>
      <c r="I122" s="2169">
        <v>0</v>
      </c>
      <c r="J122" s="2169">
        <f t="shared" si="23"/>
        <v>0.22</v>
      </c>
      <c r="K122" s="2169">
        <v>0.22</v>
      </c>
      <c r="L122" s="2169">
        <v>0</v>
      </c>
      <c r="M122" s="2169">
        <v>0</v>
      </c>
      <c r="N122" s="1318">
        <v>27465</v>
      </c>
      <c r="O122" s="1318">
        <v>27465</v>
      </c>
      <c r="P122" s="2227" t="s">
        <v>4668</v>
      </c>
      <c r="Q122" s="2227"/>
      <c r="R122" s="2229"/>
      <c r="S122" s="2231"/>
      <c r="T122" s="1181" t="str">
        <f t="shared" si="14"/>
        <v>改良済</v>
      </c>
      <c r="V122" s="2157"/>
      <c r="W122" s="2157"/>
      <c r="X122" s="2157"/>
      <c r="Y122" s="2157"/>
      <c r="Z122" s="2157"/>
    </row>
    <row r="123" spans="2:26" ht="39" customHeight="1">
      <c r="B123" s="2168"/>
      <c r="C123" s="1169" t="s">
        <v>4628</v>
      </c>
      <c r="D123" s="1586" t="s">
        <v>4686</v>
      </c>
      <c r="E123" s="1383" t="s">
        <v>4687</v>
      </c>
      <c r="F123" s="2169">
        <f t="shared" si="22"/>
        <v>0.27</v>
      </c>
      <c r="G123" s="2169">
        <v>0.27</v>
      </c>
      <c r="H123" s="2169">
        <v>0</v>
      </c>
      <c r="I123" s="2169">
        <v>0</v>
      </c>
      <c r="J123" s="2169">
        <f t="shared" si="23"/>
        <v>0.18</v>
      </c>
      <c r="K123" s="2169">
        <v>0.18</v>
      </c>
      <c r="L123" s="2169">
        <v>0</v>
      </c>
      <c r="M123" s="2169">
        <v>0</v>
      </c>
      <c r="N123" s="1318">
        <v>28590</v>
      </c>
      <c r="O123" s="1318">
        <v>37631</v>
      </c>
      <c r="P123" s="2227" t="s">
        <v>4688</v>
      </c>
      <c r="Q123" s="2227"/>
      <c r="R123" s="2229"/>
      <c r="S123" s="2231"/>
      <c r="T123" s="1181" t="str">
        <f t="shared" si="14"/>
        <v/>
      </c>
      <c r="V123" s="2157"/>
      <c r="W123" s="2157"/>
      <c r="X123" s="2157"/>
      <c r="Y123" s="2157"/>
      <c r="Z123" s="2157"/>
    </row>
    <row r="124" spans="2:26" ht="39" customHeight="1">
      <c r="B124" s="2168"/>
      <c r="C124" s="1169" t="s">
        <v>4634</v>
      </c>
      <c r="D124" s="1586" t="s">
        <v>4689</v>
      </c>
      <c r="E124" s="1383" t="s">
        <v>4690</v>
      </c>
      <c r="F124" s="2169">
        <f t="shared" si="22"/>
        <v>0.06</v>
      </c>
      <c r="G124" s="2169">
        <v>0.06</v>
      </c>
      <c r="H124" s="2169">
        <v>0</v>
      </c>
      <c r="I124" s="2169">
        <v>0</v>
      </c>
      <c r="J124" s="2169">
        <f t="shared" si="23"/>
        <v>0.06</v>
      </c>
      <c r="K124" s="2169">
        <v>0.06</v>
      </c>
      <c r="L124" s="2169">
        <v>0</v>
      </c>
      <c r="M124" s="2169">
        <v>0</v>
      </c>
      <c r="N124" s="1318">
        <v>28590</v>
      </c>
      <c r="O124" s="1318">
        <v>28590</v>
      </c>
      <c r="P124" s="2227" t="s">
        <v>4665</v>
      </c>
      <c r="Q124" s="2227"/>
      <c r="R124" s="2229"/>
      <c r="S124" s="2226"/>
      <c r="T124" s="1181" t="str">
        <f t="shared" si="14"/>
        <v>改良済</v>
      </c>
      <c r="V124" s="2157"/>
      <c r="W124" s="2157"/>
      <c r="X124" s="2157"/>
      <c r="Y124" s="2157"/>
      <c r="Z124" s="2157"/>
    </row>
    <row r="125" spans="2:26" ht="39" customHeight="1">
      <c r="B125" s="2168"/>
      <c r="C125" s="1169" t="s">
        <v>4634</v>
      </c>
      <c r="D125" s="1586" t="s">
        <v>4691</v>
      </c>
      <c r="E125" s="1383" t="s">
        <v>4692</v>
      </c>
      <c r="F125" s="2169">
        <f t="shared" si="22"/>
        <v>0.12</v>
      </c>
      <c r="G125" s="2169">
        <v>0.12</v>
      </c>
      <c r="H125" s="2169">
        <v>0</v>
      </c>
      <c r="I125" s="2169">
        <v>0</v>
      </c>
      <c r="J125" s="2169">
        <f t="shared" si="23"/>
        <v>0.12</v>
      </c>
      <c r="K125" s="2169">
        <v>0.12</v>
      </c>
      <c r="L125" s="2169">
        <v>0</v>
      </c>
      <c r="M125" s="2169">
        <v>0</v>
      </c>
      <c r="N125" s="1318">
        <v>29318</v>
      </c>
      <c r="O125" s="1318">
        <v>29318</v>
      </c>
      <c r="P125" s="2227" t="s">
        <v>1976</v>
      </c>
      <c r="Q125" s="2227"/>
      <c r="R125" s="2229"/>
      <c r="S125" s="2231"/>
      <c r="T125" s="1181" t="str">
        <f t="shared" si="14"/>
        <v>改良済</v>
      </c>
      <c r="V125" s="2157"/>
      <c r="W125" s="2157"/>
      <c r="X125" s="2157"/>
      <c r="Y125" s="2157"/>
      <c r="Z125" s="2157"/>
    </row>
    <row r="126" spans="2:26" ht="39" customHeight="1">
      <c r="B126" s="2168"/>
      <c r="C126" s="1169" t="s">
        <v>4634</v>
      </c>
      <c r="D126" s="1586" t="s">
        <v>4693</v>
      </c>
      <c r="E126" s="1383" t="s">
        <v>4694</v>
      </c>
      <c r="F126" s="2169">
        <f t="shared" si="22"/>
        <v>0.23</v>
      </c>
      <c r="G126" s="2169">
        <v>0.23</v>
      </c>
      <c r="H126" s="2169">
        <v>0</v>
      </c>
      <c r="I126" s="2169">
        <v>0</v>
      </c>
      <c r="J126" s="2169">
        <f t="shared" si="23"/>
        <v>0.23</v>
      </c>
      <c r="K126" s="2169">
        <v>0.23</v>
      </c>
      <c r="L126" s="2169">
        <v>0</v>
      </c>
      <c r="M126" s="2169">
        <v>0</v>
      </c>
      <c r="N126" s="1318">
        <v>29903</v>
      </c>
      <c r="O126" s="1318">
        <v>29903</v>
      </c>
      <c r="P126" s="2227" t="s">
        <v>2177</v>
      </c>
      <c r="Q126" s="2228">
        <v>30533</v>
      </c>
      <c r="R126" s="2229" t="s">
        <v>2154</v>
      </c>
      <c r="S126" s="2231"/>
      <c r="T126" s="1181" t="str">
        <f t="shared" si="14"/>
        <v>改良済</v>
      </c>
      <c r="V126" s="2157"/>
      <c r="W126" s="2157"/>
      <c r="X126" s="2157"/>
      <c r="Y126" s="2157"/>
      <c r="Z126" s="2157"/>
    </row>
    <row r="127" spans="2:26" ht="39" customHeight="1">
      <c r="B127" s="2168"/>
      <c r="C127" s="1169" t="s">
        <v>4634</v>
      </c>
      <c r="D127" s="1586" t="s">
        <v>4695</v>
      </c>
      <c r="E127" s="1383" t="s">
        <v>4696</v>
      </c>
      <c r="F127" s="2169">
        <f t="shared" si="22"/>
        <v>0.05</v>
      </c>
      <c r="G127" s="2169">
        <v>0.05</v>
      </c>
      <c r="H127" s="2169">
        <v>0</v>
      </c>
      <c r="I127" s="2169">
        <v>0</v>
      </c>
      <c r="J127" s="2169">
        <f t="shared" si="23"/>
        <v>0.05</v>
      </c>
      <c r="K127" s="2169">
        <v>0.05</v>
      </c>
      <c r="L127" s="2169">
        <v>0</v>
      </c>
      <c r="M127" s="2169">
        <v>0</v>
      </c>
      <c r="N127" s="1318">
        <v>29903</v>
      </c>
      <c r="O127" s="1318">
        <v>29903</v>
      </c>
      <c r="P127" s="2227" t="s">
        <v>2177</v>
      </c>
      <c r="Q127" s="2227"/>
      <c r="R127" s="2229"/>
      <c r="S127" s="2231"/>
      <c r="T127" s="1181" t="str">
        <f t="shared" si="14"/>
        <v>改良済</v>
      </c>
      <c r="V127" s="2157"/>
      <c r="W127" s="2157"/>
      <c r="X127" s="2157"/>
      <c r="Y127" s="2157"/>
      <c r="Z127" s="2157"/>
    </row>
    <row r="128" spans="2:26" ht="39" customHeight="1">
      <c r="B128" s="2168"/>
      <c r="C128" s="1169" t="s">
        <v>4634</v>
      </c>
      <c r="D128" s="1586" t="s">
        <v>4697</v>
      </c>
      <c r="E128" s="1383" t="s">
        <v>4698</v>
      </c>
      <c r="F128" s="2169">
        <f t="shared" si="22"/>
        <v>0.49</v>
      </c>
      <c r="G128" s="2169">
        <v>0.49</v>
      </c>
      <c r="H128" s="2169">
        <v>0</v>
      </c>
      <c r="I128" s="2169">
        <v>0</v>
      </c>
      <c r="J128" s="2169">
        <f t="shared" si="23"/>
        <v>0.49</v>
      </c>
      <c r="K128" s="2169">
        <v>0.49</v>
      </c>
      <c r="L128" s="2169">
        <v>0</v>
      </c>
      <c r="M128" s="2169">
        <v>0</v>
      </c>
      <c r="N128" s="1318">
        <v>29903</v>
      </c>
      <c r="O128" s="1318">
        <v>29903</v>
      </c>
      <c r="P128" s="2227" t="s">
        <v>2177</v>
      </c>
      <c r="Q128" s="2227"/>
      <c r="R128" s="2229"/>
      <c r="S128" s="2231"/>
      <c r="T128" s="1181" t="str">
        <f t="shared" si="14"/>
        <v>改良済</v>
      </c>
      <c r="V128" s="2157"/>
      <c r="W128" s="2157"/>
      <c r="X128" s="2157"/>
      <c r="Y128" s="2157"/>
      <c r="Z128" s="2157"/>
    </row>
    <row r="129" spans="2:26" ht="39" customHeight="1">
      <c r="B129" s="2168"/>
      <c r="C129" s="1169" t="s">
        <v>4634</v>
      </c>
      <c r="D129" s="1586" t="s">
        <v>4699</v>
      </c>
      <c r="E129" s="1383" t="s">
        <v>4700</v>
      </c>
      <c r="F129" s="2169">
        <f t="shared" si="22"/>
        <v>0.12</v>
      </c>
      <c r="G129" s="2169">
        <v>0.12</v>
      </c>
      <c r="H129" s="2169">
        <v>0</v>
      </c>
      <c r="I129" s="2169">
        <v>0</v>
      </c>
      <c r="J129" s="2169">
        <f t="shared" si="23"/>
        <v>0.12</v>
      </c>
      <c r="K129" s="2169">
        <v>0.12</v>
      </c>
      <c r="L129" s="2169">
        <v>0</v>
      </c>
      <c r="M129" s="2169">
        <v>0</v>
      </c>
      <c r="N129" s="1318">
        <v>29903</v>
      </c>
      <c r="O129" s="1318">
        <v>29903</v>
      </c>
      <c r="P129" s="2227" t="s">
        <v>2177</v>
      </c>
      <c r="Q129" s="2227"/>
      <c r="R129" s="2229"/>
      <c r="S129" s="2231"/>
      <c r="T129" s="1181" t="str">
        <f t="shared" si="14"/>
        <v>改良済</v>
      </c>
      <c r="V129" s="2157"/>
      <c r="W129" s="2157"/>
      <c r="X129" s="2157"/>
      <c r="Y129" s="2157"/>
      <c r="Z129" s="2157"/>
    </row>
    <row r="130" spans="2:26" ht="39" customHeight="1">
      <c r="B130" s="2168"/>
      <c r="C130" s="1169" t="s">
        <v>4634</v>
      </c>
      <c r="D130" s="1586" t="s">
        <v>4701</v>
      </c>
      <c r="E130" s="1383" t="s">
        <v>4702</v>
      </c>
      <c r="F130" s="2169">
        <f t="shared" si="22"/>
        <v>0.35</v>
      </c>
      <c r="G130" s="2169">
        <v>0.35</v>
      </c>
      <c r="H130" s="2169">
        <v>0</v>
      </c>
      <c r="I130" s="2169">
        <v>0</v>
      </c>
      <c r="J130" s="2169">
        <f t="shared" si="23"/>
        <v>0.35</v>
      </c>
      <c r="K130" s="2169">
        <v>0.35</v>
      </c>
      <c r="L130" s="2169">
        <v>0</v>
      </c>
      <c r="M130" s="2169">
        <v>0</v>
      </c>
      <c r="N130" s="1318">
        <v>29903</v>
      </c>
      <c r="O130" s="1318">
        <v>29903</v>
      </c>
      <c r="P130" s="2227" t="s">
        <v>2177</v>
      </c>
      <c r="Q130" s="2227"/>
      <c r="R130" s="2229"/>
      <c r="S130" s="2231"/>
      <c r="T130" s="1181" t="str">
        <f t="shared" si="14"/>
        <v>改良済</v>
      </c>
      <c r="V130" s="2157"/>
      <c r="W130" s="2157"/>
      <c r="X130" s="2157"/>
      <c r="Y130" s="2157"/>
      <c r="Z130" s="2157"/>
    </row>
    <row r="131" spans="2:26" ht="39" customHeight="1">
      <c r="B131" s="2168"/>
      <c r="C131" s="1169" t="s">
        <v>4634</v>
      </c>
      <c r="D131" s="1586" t="s">
        <v>4703</v>
      </c>
      <c r="E131" s="1383" t="s">
        <v>4704</v>
      </c>
      <c r="F131" s="2169">
        <f t="shared" si="22"/>
        <v>0.32</v>
      </c>
      <c r="G131" s="2169">
        <v>0.32</v>
      </c>
      <c r="H131" s="2169">
        <v>0</v>
      </c>
      <c r="I131" s="2169">
        <v>0</v>
      </c>
      <c r="J131" s="2169">
        <f t="shared" si="23"/>
        <v>0.32</v>
      </c>
      <c r="K131" s="2169">
        <v>0.32</v>
      </c>
      <c r="L131" s="2169">
        <v>0</v>
      </c>
      <c r="M131" s="2169">
        <v>0</v>
      </c>
      <c r="N131" s="1318">
        <v>29903</v>
      </c>
      <c r="O131" s="1318">
        <v>29903</v>
      </c>
      <c r="P131" s="2227" t="s">
        <v>2177</v>
      </c>
      <c r="Q131" s="2227"/>
      <c r="R131" s="2229"/>
      <c r="S131" s="2231"/>
      <c r="T131" s="1181" t="str">
        <f t="shared" si="14"/>
        <v>改良済</v>
      </c>
      <c r="V131" s="2157"/>
      <c r="W131" s="2157"/>
      <c r="X131" s="2157"/>
      <c r="Y131" s="2157"/>
      <c r="Z131" s="2157"/>
    </row>
    <row r="132" spans="2:26" ht="39" customHeight="1">
      <c r="B132" s="2168"/>
      <c r="C132" s="1169" t="s">
        <v>4628</v>
      </c>
      <c r="D132" s="1586" t="s">
        <v>4705</v>
      </c>
      <c r="E132" s="1383" t="s">
        <v>4706</v>
      </c>
      <c r="F132" s="2169">
        <f t="shared" si="22"/>
        <v>0.24</v>
      </c>
      <c r="G132" s="2169">
        <v>0.24</v>
      </c>
      <c r="H132" s="2169">
        <v>0</v>
      </c>
      <c r="I132" s="2169">
        <v>0</v>
      </c>
      <c r="J132" s="2169">
        <f t="shared" si="23"/>
        <v>0.23</v>
      </c>
      <c r="K132" s="2169">
        <v>0.23</v>
      </c>
      <c r="L132" s="2169">
        <v>0</v>
      </c>
      <c r="M132" s="2169">
        <v>0</v>
      </c>
      <c r="N132" s="1318">
        <v>30630</v>
      </c>
      <c r="O132" s="1318">
        <v>37631</v>
      </c>
      <c r="P132" s="2227" t="s">
        <v>4688</v>
      </c>
      <c r="Q132" s="2227"/>
      <c r="R132" s="2229"/>
      <c r="S132" s="2231"/>
      <c r="T132" s="1181" t="str">
        <f t="shared" si="14"/>
        <v/>
      </c>
      <c r="V132" s="2157"/>
      <c r="W132" s="2157"/>
      <c r="X132" s="2157"/>
      <c r="Y132" s="2157"/>
      <c r="Z132" s="2157"/>
    </row>
    <row r="133" spans="2:26" ht="39" customHeight="1">
      <c r="B133" s="2168"/>
      <c r="C133" s="1169" t="s">
        <v>4634</v>
      </c>
      <c r="D133" s="1586" t="s">
        <v>4707</v>
      </c>
      <c r="E133" s="1383" t="s">
        <v>4708</v>
      </c>
      <c r="F133" s="2169">
        <f t="shared" si="22"/>
        <v>0.08</v>
      </c>
      <c r="G133" s="2169">
        <v>0.08</v>
      </c>
      <c r="H133" s="2169">
        <v>0</v>
      </c>
      <c r="I133" s="2169">
        <v>0</v>
      </c>
      <c r="J133" s="2169">
        <f t="shared" si="23"/>
        <v>0.08</v>
      </c>
      <c r="K133" s="2169">
        <v>0.08</v>
      </c>
      <c r="L133" s="2169">
        <v>0</v>
      </c>
      <c r="M133" s="2169">
        <v>0</v>
      </c>
      <c r="N133" s="1318">
        <v>30630</v>
      </c>
      <c r="O133" s="1318">
        <v>30630</v>
      </c>
      <c r="P133" s="2227" t="s">
        <v>4709</v>
      </c>
      <c r="Q133" s="2227"/>
      <c r="R133" s="2229"/>
      <c r="S133" s="2231"/>
      <c r="T133" s="1181" t="str">
        <f t="shared" si="14"/>
        <v>改良済</v>
      </c>
      <c r="V133" s="2157"/>
      <c r="W133" s="2157"/>
      <c r="X133" s="2157"/>
      <c r="Y133" s="2157"/>
      <c r="Z133" s="2157"/>
    </row>
    <row r="134" spans="2:26" ht="39" customHeight="1">
      <c r="B134" s="2168"/>
      <c r="C134" s="1169" t="s">
        <v>4634</v>
      </c>
      <c r="D134" s="1586" t="s">
        <v>4710</v>
      </c>
      <c r="E134" s="1383" t="s">
        <v>4711</v>
      </c>
      <c r="F134" s="2169">
        <f t="shared" si="22"/>
        <v>0.16</v>
      </c>
      <c r="G134" s="2169">
        <v>0.16</v>
      </c>
      <c r="H134" s="2169">
        <v>0</v>
      </c>
      <c r="I134" s="2169">
        <v>0</v>
      </c>
      <c r="J134" s="2169">
        <f t="shared" si="23"/>
        <v>0.16</v>
      </c>
      <c r="K134" s="2169">
        <v>0.16</v>
      </c>
      <c r="L134" s="2169">
        <v>0</v>
      </c>
      <c r="M134" s="2169">
        <v>0</v>
      </c>
      <c r="N134" s="1318">
        <v>31132</v>
      </c>
      <c r="O134" s="1318">
        <v>31132</v>
      </c>
      <c r="P134" s="2227" t="s">
        <v>3085</v>
      </c>
      <c r="Q134" s="2227"/>
      <c r="R134" s="2229"/>
      <c r="S134" s="2226"/>
      <c r="T134" s="1181" t="str">
        <f t="shared" ref="T134:T197" si="24">IF(F134&lt;=J134,"改良済","")</f>
        <v>改良済</v>
      </c>
      <c r="V134" s="2157"/>
      <c r="W134" s="2157"/>
      <c r="X134" s="2157"/>
      <c r="Y134" s="2157"/>
      <c r="Z134" s="2157"/>
    </row>
    <row r="135" spans="2:26" ht="39" customHeight="1">
      <c r="B135" s="2232"/>
      <c r="C135" s="1169" t="s">
        <v>4634</v>
      </c>
      <c r="D135" s="1586" t="s">
        <v>4712</v>
      </c>
      <c r="E135" s="1383" t="s">
        <v>4713</v>
      </c>
      <c r="F135" s="2169">
        <f t="shared" si="22"/>
        <v>0.16</v>
      </c>
      <c r="G135" s="2169">
        <v>0.16</v>
      </c>
      <c r="H135" s="2169">
        <v>0</v>
      </c>
      <c r="I135" s="2169">
        <v>0</v>
      </c>
      <c r="J135" s="2169">
        <f t="shared" si="23"/>
        <v>0.16</v>
      </c>
      <c r="K135" s="2169">
        <v>0.16</v>
      </c>
      <c r="L135" s="2169">
        <v>0</v>
      </c>
      <c r="M135" s="2169">
        <v>0</v>
      </c>
      <c r="N135" s="1318">
        <v>31132</v>
      </c>
      <c r="O135" s="1318">
        <v>31132</v>
      </c>
      <c r="P135" s="2227" t="s">
        <v>3085</v>
      </c>
      <c r="Q135" s="2227"/>
      <c r="R135" s="2229"/>
      <c r="S135" s="2226"/>
      <c r="T135" s="1181" t="str">
        <f t="shared" si="24"/>
        <v>改良済</v>
      </c>
      <c r="V135" s="2157"/>
      <c r="W135" s="2157"/>
      <c r="X135" s="2157"/>
      <c r="Y135" s="2157"/>
      <c r="Z135" s="2157"/>
    </row>
    <row r="136" spans="2:26" ht="39" customHeight="1">
      <c r="B136" s="2233"/>
      <c r="C136" s="1169" t="s">
        <v>4628</v>
      </c>
      <c r="D136" s="2192" t="s">
        <v>4714</v>
      </c>
      <c r="E136" s="1659" t="s">
        <v>4715</v>
      </c>
      <c r="F136" s="2169">
        <f t="shared" si="22"/>
        <v>0.44</v>
      </c>
      <c r="G136" s="2194">
        <v>0</v>
      </c>
      <c r="H136" s="2194">
        <v>0.44</v>
      </c>
      <c r="I136" s="2194">
        <v>0</v>
      </c>
      <c r="J136" s="2169">
        <f t="shared" si="23"/>
        <v>0.44</v>
      </c>
      <c r="K136" s="2194">
        <v>0</v>
      </c>
      <c r="L136" s="2194">
        <v>0.44</v>
      </c>
      <c r="M136" s="2194">
        <v>0</v>
      </c>
      <c r="N136" s="2218">
        <v>40812</v>
      </c>
      <c r="O136" s="2218">
        <v>40812</v>
      </c>
      <c r="P136" s="2234" t="s">
        <v>4716</v>
      </c>
      <c r="Q136" s="2235"/>
      <c r="R136" s="2229"/>
      <c r="S136" s="2226"/>
      <c r="T136" s="1181" t="str">
        <f t="shared" si="24"/>
        <v>改良済</v>
      </c>
      <c r="V136" s="2157"/>
      <c r="W136" s="2157"/>
      <c r="X136" s="2157"/>
      <c r="Y136" s="2157"/>
      <c r="Z136" s="2157"/>
    </row>
    <row r="137" spans="2:26" ht="39" customHeight="1">
      <c r="B137" s="2233"/>
      <c r="C137" s="1169" t="s">
        <v>4628</v>
      </c>
      <c r="D137" s="2192" t="s">
        <v>4717</v>
      </c>
      <c r="E137" s="1659" t="s">
        <v>4718</v>
      </c>
      <c r="F137" s="2169">
        <f t="shared" si="22"/>
        <v>0.25</v>
      </c>
      <c r="G137" s="2194">
        <v>0</v>
      </c>
      <c r="H137" s="2194">
        <v>0.25</v>
      </c>
      <c r="I137" s="2194">
        <v>0</v>
      </c>
      <c r="J137" s="2169">
        <f t="shared" si="23"/>
        <v>0.25</v>
      </c>
      <c r="K137" s="2194">
        <v>0</v>
      </c>
      <c r="L137" s="2194">
        <v>0.25</v>
      </c>
      <c r="M137" s="2194">
        <v>0</v>
      </c>
      <c r="N137" s="2218">
        <v>40812</v>
      </c>
      <c r="O137" s="2236">
        <v>40812</v>
      </c>
      <c r="P137" s="2237" t="s">
        <v>4716</v>
      </c>
      <c r="Q137" s="2235"/>
      <c r="R137" s="2229"/>
      <c r="S137" s="2226"/>
      <c r="T137" s="1181" t="str">
        <f t="shared" si="24"/>
        <v>改良済</v>
      </c>
      <c r="V137" s="2157"/>
      <c r="W137" s="2157"/>
      <c r="X137" s="2157"/>
      <c r="Y137" s="2157"/>
      <c r="Z137" s="2157"/>
    </row>
    <row r="138" spans="2:26" ht="39" customHeight="1">
      <c r="B138" s="2233"/>
      <c r="C138" s="1169" t="s">
        <v>4628</v>
      </c>
      <c r="D138" s="2192" t="s">
        <v>4719</v>
      </c>
      <c r="E138" s="1659" t="s">
        <v>4720</v>
      </c>
      <c r="F138" s="2169">
        <f t="shared" si="22"/>
        <v>0.25</v>
      </c>
      <c r="G138" s="2194">
        <v>0.25</v>
      </c>
      <c r="H138" s="2194">
        <v>0</v>
      </c>
      <c r="I138" s="2194">
        <v>0</v>
      </c>
      <c r="J138" s="2169">
        <f t="shared" si="23"/>
        <v>0.25</v>
      </c>
      <c r="K138" s="2194">
        <v>0.25</v>
      </c>
      <c r="L138" s="2194">
        <v>0</v>
      </c>
      <c r="M138" s="2194">
        <v>0</v>
      </c>
      <c r="N138" s="2184">
        <v>40812</v>
      </c>
      <c r="O138" s="2218">
        <v>40812</v>
      </c>
      <c r="P138" s="2234" t="s">
        <v>4716</v>
      </c>
      <c r="Q138" s="2238"/>
      <c r="R138" s="2229"/>
      <c r="S138" s="2226"/>
      <c r="T138" s="1181" t="str">
        <f t="shared" si="24"/>
        <v>改良済</v>
      </c>
      <c r="V138" s="2157"/>
      <c r="W138" s="2157"/>
      <c r="X138" s="2157"/>
      <c r="Y138" s="2157"/>
      <c r="Z138" s="2157"/>
    </row>
    <row r="139" spans="2:26" ht="39" customHeight="1">
      <c r="B139" s="2233"/>
      <c r="C139" s="1169" t="s">
        <v>4628</v>
      </c>
      <c r="D139" s="2192" t="s">
        <v>4721</v>
      </c>
      <c r="E139" s="1659" t="s">
        <v>4722</v>
      </c>
      <c r="F139" s="2169">
        <f t="shared" si="22"/>
        <v>0.26</v>
      </c>
      <c r="G139" s="2194">
        <v>0.26</v>
      </c>
      <c r="H139" s="2194">
        <v>0</v>
      </c>
      <c r="I139" s="2194">
        <v>0</v>
      </c>
      <c r="J139" s="2169">
        <f t="shared" si="23"/>
        <v>0.26</v>
      </c>
      <c r="K139" s="2194">
        <v>0.26</v>
      </c>
      <c r="L139" s="2194">
        <v>0</v>
      </c>
      <c r="M139" s="2194">
        <v>0</v>
      </c>
      <c r="N139" s="2218">
        <v>40812</v>
      </c>
      <c r="O139" s="2239">
        <v>40812</v>
      </c>
      <c r="P139" s="2240" t="s">
        <v>4716</v>
      </c>
      <c r="Q139" s="2235"/>
      <c r="R139" s="2229"/>
      <c r="S139" s="2226"/>
      <c r="T139" s="1181" t="str">
        <f t="shared" si="24"/>
        <v>改良済</v>
      </c>
      <c r="V139" s="2157"/>
      <c r="W139" s="2157"/>
      <c r="X139" s="2157"/>
      <c r="Y139" s="2157"/>
      <c r="Z139" s="2157"/>
    </row>
    <row r="140" spans="2:26" ht="39" customHeight="1">
      <c r="B140" s="2233"/>
      <c r="C140" s="1169" t="s">
        <v>4628</v>
      </c>
      <c r="D140" s="2192" t="s">
        <v>4723</v>
      </c>
      <c r="E140" s="1659" t="s">
        <v>4724</v>
      </c>
      <c r="F140" s="2169">
        <f t="shared" si="22"/>
        <v>0.25</v>
      </c>
      <c r="G140" s="2194">
        <v>0.25</v>
      </c>
      <c r="H140" s="2194">
        <v>0</v>
      </c>
      <c r="I140" s="2194">
        <v>0</v>
      </c>
      <c r="J140" s="2169">
        <f t="shared" si="23"/>
        <v>0</v>
      </c>
      <c r="K140" s="2194">
        <v>0</v>
      </c>
      <c r="L140" s="2194">
        <v>0</v>
      </c>
      <c r="M140" s="2194">
        <v>0</v>
      </c>
      <c r="N140" s="2218">
        <v>40812</v>
      </c>
      <c r="O140" s="2218">
        <v>40812</v>
      </c>
      <c r="P140" s="2234" t="s">
        <v>4716</v>
      </c>
      <c r="Q140" s="2235"/>
      <c r="R140" s="2229"/>
      <c r="S140" s="2226"/>
      <c r="T140" s="1181" t="str">
        <f t="shared" si="24"/>
        <v/>
      </c>
      <c r="V140" s="2157"/>
      <c r="W140" s="2157"/>
      <c r="X140" s="2157"/>
      <c r="Y140" s="2157"/>
      <c r="Z140" s="2157"/>
    </row>
    <row r="141" spans="2:26" ht="39" customHeight="1">
      <c r="B141" s="2168"/>
      <c r="C141" s="1169" t="s">
        <v>4725</v>
      </c>
      <c r="D141" s="1586" t="s">
        <v>4469</v>
      </c>
      <c r="E141" s="1383" t="s">
        <v>4726</v>
      </c>
      <c r="F141" s="2169">
        <f t="shared" si="22"/>
        <v>3.8</v>
      </c>
      <c r="G141" s="2169">
        <v>3.8</v>
      </c>
      <c r="H141" s="2169">
        <v>0</v>
      </c>
      <c r="I141" s="2169">
        <v>0</v>
      </c>
      <c r="J141" s="2169">
        <f t="shared" si="23"/>
        <v>0.4</v>
      </c>
      <c r="K141" s="2169">
        <v>0.4</v>
      </c>
      <c r="L141" s="2169">
        <v>0</v>
      </c>
      <c r="M141" s="2169">
        <v>0</v>
      </c>
      <c r="N141" s="1318">
        <v>17932</v>
      </c>
      <c r="O141" s="1318">
        <v>27045</v>
      </c>
      <c r="P141" s="2227" t="s">
        <v>4727</v>
      </c>
      <c r="Q141" s="2228">
        <v>27243</v>
      </c>
      <c r="R141" s="2241" t="s">
        <v>4728</v>
      </c>
      <c r="S141" s="2226"/>
      <c r="T141" s="1181" t="str">
        <f t="shared" si="24"/>
        <v/>
      </c>
      <c r="V141" s="2157"/>
      <c r="W141" s="2157"/>
      <c r="X141" s="2157"/>
      <c r="Y141" s="2157"/>
      <c r="Z141" s="2157"/>
    </row>
    <row r="142" spans="2:26" ht="39" customHeight="1">
      <c r="B142" s="2168"/>
      <c r="C142" s="1169" t="s">
        <v>4725</v>
      </c>
      <c r="D142" s="1586" t="s">
        <v>4519</v>
      </c>
      <c r="E142" s="1383" t="s">
        <v>4729</v>
      </c>
      <c r="F142" s="2169">
        <f t="shared" si="22"/>
        <v>2</v>
      </c>
      <c r="G142" s="2169">
        <v>2</v>
      </c>
      <c r="H142" s="2169">
        <v>0</v>
      </c>
      <c r="I142" s="2169">
        <v>0</v>
      </c>
      <c r="J142" s="2169">
        <f t="shared" si="23"/>
        <v>0.5</v>
      </c>
      <c r="K142" s="2169">
        <v>0.5</v>
      </c>
      <c r="L142" s="2169">
        <v>0</v>
      </c>
      <c r="M142" s="2169">
        <v>0</v>
      </c>
      <c r="N142" s="1318">
        <v>17932</v>
      </c>
      <c r="O142" s="1318">
        <v>17932</v>
      </c>
      <c r="P142" s="2227" t="s">
        <v>4730</v>
      </c>
      <c r="Q142" s="2228">
        <v>27243</v>
      </c>
      <c r="R142" s="2241" t="s">
        <v>4728</v>
      </c>
      <c r="S142" s="2226"/>
      <c r="T142" s="1181" t="str">
        <f t="shared" si="24"/>
        <v/>
      </c>
      <c r="V142" s="2157"/>
      <c r="W142" s="2157"/>
      <c r="X142" s="2157"/>
      <c r="Y142" s="2157"/>
      <c r="Z142" s="2157"/>
    </row>
    <row r="143" spans="2:26" ht="39" customHeight="1">
      <c r="B143" s="2168"/>
      <c r="C143" s="1169" t="s">
        <v>4725</v>
      </c>
      <c r="D143" s="1586" t="s">
        <v>4521</v>
      </c>
      <c r="E143" s="1383" t="s">
        <v>4731</v>
      </c>
      <c r="F143" s="2169">
        <f t="shared" si="22"/>
        <v>1.6</v>
      </c>
      <c r="G143" s="2169">
        <v>1.6</v>
      </c>
      <c r="H143" s="2169">
        <v>0</v>
      </c>
      <c r="I143" s="2169">
        <v>0</v>
      </c>
      <c r="J143" s="2169">
        <f t="shared" si="23"/>
        <v>1.6</v>
      </c>
      <c r="K143" s="2169">
        <v>1.6</v>
      </c>
      <c r="L143" s="2169">
        <v>0</v>
      </c>
      <c r="M143" s="2169">
        <v>0</v>
      </c>
      <c r="N143" s="1318">
        <v>17932</v>
      </c>
      <c r="O143" s="1318">
        <v>27453</v>
      </c>
      <c r="P143" s="2227" t="s">
        <v>4732</v>
      </c>
      <c r="Q143" s="2228">
        <v>27243</v>
      </c>
      <c r="R143" s="2241" t="s">
        <v>4728</v>
      </c>
      <c r="S143" s="2226"/>
      <c r="T143" s="1181" t="str">
        <f t="shared" si="24"/>
        <v>改良済</v>
      </c>
      <c r="V143" s="2157"/>
      <c r="W143" s="2157"/>
      <c r="X143" s="2157"/>
      <c r="Y143" s="2157"/>
      <c r="Z143" s="2157"/>
    </row>
    <row r="144" spans="2:26" ht="39" customHeight="1">
      <c r="B144" s="2168"/>
      <c r="C144" s="1169" t="s">
        <v>4725</v>
      </c>
      <c r="D144" s="1586" t="s">
        <v>4733</v>
      </c>
      <c r="E144" s="1383" t="s">
        <v>4734</v>
      </c>
      <c r="F144" s="2169">
        <f t="shared" si="22"/>
        <v>3.7</v>
      </c>
      <c r="G144" s="2169">
        <v>0</v>
      </c>
      <c r="H144" s="2169">
        <v>0</v>
      </c>
      <c r="I144" s="2169">
        <v>3.7</v>
      </c>
      <c r="J144" s="2169">
        <f t="shared" si="23"/>
        <v>0</v>
      </c>
      <c r="K144" s="2169">
        <v>0</v>
      </c>
      <c r="L144" s="2169">
        <v>0</v>
      </c>
      <c r="M144" s="2169">
        <v>0</v>
      </c>
      <c r="N144" s="1318">
        <v>24666</v>
      </c>
      <c r="O144" s="1318">
        <v>24666</v>
      </c>
      <c r="P144" s="2227" t="s">
        <v>4735</v>
      </c>
      <c r="Q144" s="2228">
        <v>27243</v>
      </c>
      <c r="R144" s="2241" t="s">
        <v>4728</v>
      </c>
      <c r="S144" s="2231"/>
      <c r="T144" s="1181" t="str">
        <f t="shared" si="24"/>
        <v/>
      </c>
      <c r="V144" s="2157"/>
      <c r="W144" s="2157"/>
      <c r="X144" s="2157"/>
      <c r="Y144" s="2157"/>
      <c r="Z144" s="2157"/>
    </row>
    <row r="145" spans="2:26" ht="39" customHeight="1">
      <c r="B145" s="2168"/>
      <c r="C145" s="1169" t="s">
        <v>4725</v>
      </c>
      <c r="D145" s="1586" t="s">
        <v>4736</v>
      </c>
      <c r="E145" s="1383" t="s">
        <v>4737</v>
      </c>
      <c r="F145" s="2169">
        <f t="shared" si="22"/>
        <v>3.5</v>
      </c>
      <c r="G145" s="2169">
        <v>3.5</v>
      </c>
      <c r="H145" s="2169">
        <v>0</v>
      </c>
      <c r="I145" s="2169">
        <v>0</v>
      </c>
      <c r="J145" s="2169">
        <f t="shared" si="23"/>
        <v>3.5</v>
      </c>
      <c r="K145" s="2169">
        <v>3.5</v>
      </c>
      <c r="L145" s="2169">
        <v>0</v>
      </c>
      <c r="M145" s="2169">
        <v>0</v>
      </c>
      <c r="N145" s="1318">
        <v>29312</v>
      </c>
      <c r="O145" s="1318">
        <v>45005</v>
      </c>
      <c r="P145" s="2234" t="s">
        <v>4607</v>
      </c>
      <c r="Q145" s="2227"/>
      <c r="R145" s="2229"/>
      <c r="S145" s="2231"/>
      <c r="T145" s="1181" t="str">
        <f t="shared" si="24"/>
        <v>改良済</v>
      </c>
      <c r="V145" s="2157"/>
      <c r="W145" s="2157"/>
      <c r="X145" s="2157"/>
      <c r="Y145" s="2157"/>
      <c r="Z145" s="2157"/>
    </row>
    <row r="146" spans="2:26" ht="39" customHeight="1">
      <c r="B146" s="2232"/>
      <c r="C146" s="1169" t="s">
        <v>4725</v>
      </c>
      <c r="D146" s="1586" t="s">
        <v>4738</v>
      </c>
      <c r="E146" s="1383" t="s">
        <v>4739</v>
      </c>
      <c r="F146" s="2169">
        <f t="shared" si="22"/>
        <v>1</v>
      </c>
      <c r="G146" s="2169">
        <v>1</v>
      </c>
      <c r="H146" s="2169">
        <v>0</v>
      </c>
      <c r="I146" s="2169">
        <v>0</v>
      </c>
      <c r="J146" s="2169">
        <f t="shared" si="23"/>
        <v>1</v>
      </c>
      <c r="K146" s="2169">
        <v>1</v>
      </c>
      <c r="L146" s="2169">
        <v>0</v>
      </c>
      <c r="M146" s="2169">
        <v>0</v>
      </c>
      <c r="N146" s="1318">
        <v>29910</v>
      </c>
      <c r="O146" s="1318">
        <v>29910</v>
      </c>
      <c r="P146" s="2227" t="s">
        <v>4740</v>
      </c>
      <c r="Q146" s="2227"/>
      <c r="R146" s="2229"/>
      <c r="S146" s="2226"/>
      <c r="T146" s="1181" t="str">
        <f t="shared" si="24"/>
        <v>改良済</v>
      </c>
      <c r="V146" s="2157"/>
      <c r="W146" s="2157"/>
      <c r="X146" s="2157"/>
      <c r="Y146" s="2157"/>
      <c r="Z146" s="2157"/>
    </row>
    <row r="147" spans="2:26" ht="39" customHeight="1">
      <c r="B147" s="2168"/>
      <c r="C147" s="1169" t="s">
        <v>4741</v>
      </c>
      <c r="D147" s="1586" t="s">
        <v>4553</v>
      </c>
      <c r="E147" s="1383" t="s">
        <v>4742</v>
      </c>
      <c r="F147" s="2169">
        <f t="shared" si="22"/>
        <v>5.0999999999999996</v>
      </c>
      <c r="G147" s="2169">
        <v>5.0999999999999996</v>
      </c>
      <c r="H147" s="2169">
        <v>0</v>
      </c>
      <c r="I147" s="2169">
        <v>0</v>
      </c>
      <c r="J147" s="2169">
        <f t="shared" si="23"/>
        <v>1.1000000000000001</v>
      </c>
      <c r="K147" s="2169">
        <v>1.1000000000000001</v>
      </c>
      <c r="L147" s="2169">
        <v>0</v>
      </c>
      <c r="M147" s="2169">
        <v>0</v>
      </c>
      <c r="N147" s="1318">
        <v>32780</v>
      </c>
      <c r="O147" s="1318">
        <v>32780</v>
      </c>
      <c r="P147" s="2227" t="s">
        <v>4743</v>
      </c>
      <c r="Q147" s="2227"/>
      <c r="R147" s="2229"/>
      <c r="S147" s="2231"/>
      <c r="T147" s="1181" t="str">
        <f t="shared" si="24"/>
        <v/>
      </c>
      <c r="V147" s="2157"/>
      <c r="W147" s="2157"/>
      <c r="X147" s="2157"/>
      <c r="Y147" s="2157"/>
      <c r="Z147" s="2157"/>
    </row>
    <row r="148" spans="2:26" ht="39" customHeight="1">
      <c r="B148" s="2190"/>
      <c r="C148" s="1169" t="s">
        <v>4744</v>
      </c>
      <c r="D148" s="1586" t="s">
        <v>4477</v>
      </c>
      <c r="E148" s="1383" t="s">
        <v>4745</v>
      </c>
      <c r="F148" s="2169">
        <f>SUM(G148:I148)</f>
        <v>15.6</v>
      </c>
      <c r="G148" s="2169">
        <v>15.6</v>
      </c>
      <c r="H148" s="2169">
        <v>0</v>
      </c>
      <c r="I148" s="2169">
        <v>0</v>
      </c>
      <c r="J148" s="2169">
        <f>SUM(K148:M148)</f>
        <v>15.6</v>
      </c>
      <c r="K148" s="2169">
        <v>15.6</v>
      </c>
      <c r="L148" s="2169">
        <v>0</v>
      </c>
      <c r="M148" s="2169">
        <v>0</v>
      </c>
      <c r="N148" s="1318">
        <v>25535</v>
      </c>
      <c r="O148" s="1318">
        <v>25535</v>
      </c>
      <c r="P148" s="2227" t="s">
        <v>4732</v>
      </c>
      <c r="Q148" s="2228">
        <v>27243</v>
      </c>
      <c r="R148" s="2241" t="s">
        <v>4728</v>
      </c>
      <c r="S148" s="2226"/>
      <c r="T148" s="1181" t="str">
        <f t="shared" si="24"/>
        <v>改良済</v>
      </c>
      <c r="V148" s="2157"/>
      <c r="W148" s="2157"/>
      <c r="X148" s="2157"/>
      <c r="Y148" s="2157"/>
      <c r="Z148" s="2157"/>
    </row>
    <row r="149" spans="2:26" ht="39" customHeight="1">
      <c r="B149" s="2191" t="s">
        <v>271</v>
      </c>
      <c r="C149" s="1169" t="s">
        <v>4746</v>
      </c>
      <c r="D149" s="1586" t="s">
        <v>4601</v>
      </c>
      <c r="E149" s="1383" t="s">
        <v>4747</v>
      </c>
      <c r="F149" s="2169">
        <f>SUM(G149:I149)</f>
        <v>13.2</v>
      </c>
      <c r="G149" s="2169">
        <v>13.2</v>
      </c>
      <c r="H149" s="2169">
        <v>0</v>
      </c>
      <c r="I149" s="2169">
        <v>0</v>
      </c>
      <c r="J149" s="2169">
        <f>SUM(K149:M149)</f>
        <v>6.8</v>
      </c>
      <c r="K149" s="2169">
        <v>6.8</v>
      </c>
      <c r="L149" s="2169">
        <v>0</v>
      </c>
      <c r="M149" s="2169">
        <v>0</v>
      </c>
      <c r="N149" s="1318">
        <v>29312</v>
      </c>
      <c r="O149" s="1318">
        <v>38069</v>
      </c>
      <c r="P149" s="2227" t="s">
        <v>2797</v>
      </c>
      <c r="Q149" s="2227"/>
      <c r="R149" s="2229"/>
      <c r="S149" s="2226"/>
      <c r="T149" s="1181" t="str">
        <f t="shared" si="24"/>
        <v/>
      </c>
      <c r="V149" s="2157"/>
      <c r="W149" s="2157"/>
      <c r="X149" s="2157"/>
      <c r="Y149" s="2157"/>
      <c r="Z149" s="2157"/>
    </row>
    <row r="150" spans="2:26" ht="39" customHeight="1">
      <c r="B150" s="2214"/>
      <c r="C150" s="1169" t="s">
        <v>4744</v>
      </c>
      <c r="D150" s="1586" t="s">
        <v>4748</v>
      </c>
      <c r="E150" s="1383" t="s">
        <v>4749</v>
      </c>
      <c r="F150" s="2169">
        <f t="shared" si="22"/>
        <v>11.7</v>
      </c>
      <c r="G150" s="2169">
        <v>11.7</v>
      </c>
      <c r="H150" s="2169">
        <v>0</v>
      </c>
      <c r="I150" s="2169">
        <v>0</v>
      </c>
      <c r="J150" s="2169">
        <f t="shared" si="23"/>
        <v>1.1000000000000001</v>
      </c>
      <c r="K150" s="2169">
        <v>1.1000000000000001</v>
      </c>
      <c r="L150" s="2169">
        <v>0</v>
      </c>
      <c r="M150" s="2169">
        <v>0</v>
      </c>
      <c r="N150" s="1318">
        <v>17932</v>
      </c>
      <c r="O150" s="1318">
        <v>17932</v>
      </c>
      <c r="P150" s="2227" t="s">
        <v>4730</v>
      </c>
      <c r="Q150" s="2228">
        <v>27243</v>
      </c>
      <c r="R150" s="2241" t="s">
        <v>4728</v>
      </c>
      <c r="S150" s="2226"/>
      <c r="T150" s="1181" t="str">
        <f t="shared" si="24"/>
        <v/>
      </c>
      <c r="V150" s="2157"/>
      <c r="W150" s="2157"/>
      <c r="X150" s="2157"/>
      <c r="Y150" s="2157"/>
      <c r="Z150" s="2157"/>
    </row>
    <row r="151" spans="2:26" ht="39" customHeight="1">
      <c r="B151" s="2168"/>
      <c r="C151" s="1169" t="s">
        <v>4750</v>
      </c>
      <c r="D151" s="1586" t="s">
        <v>4751</v>
      </c>
      <c r="E151" s="1383" t="s">
        <v>4752</v>
      </c>
      <c r="F151" s="2169">
        <f t="shared" si="22"/>
        <v>65.5</v>
      </c>
      <c r="G151" s="2169">
        <v>0</v>
      </c>
      <c r="H151" s="2169">
        <v>0</v>
      </c>
      <c r="I151" s="2169">
        <v>65.5</v>
      </c>
      <c r="J151" s="2169">
        <f t="shared" si="23"/>
        <v>60.1</v>
      </c>
      <c r="K151" s="2169">
        <v>0</v>
      </c>
      <c r="L151" s="2169">
        <v>0</v>
      </c>
      <c r="M151" s="2169">
        <f>ROUND(60.14,1)</f>
        <v>60.1</v>
      </c>
      <c r="N151" s="1318">
        <v>26641</v>
      </c>
      <c r="O151" s="1318">
        <v>32322</v>
      </c>
      <c r="P151" s="2227" t="s">
        <v>4753</v>
      </c>
      <c r="Q151" s="2228">
        <v>27243</v>
      </c>
      <c r="R151" s="2241" t="s">
        <v>4728</v>
      </c>
      <c r="S151" s="2226"/>
      <c r="T151" s="1181" t="str">
        <f t="shared" si="24"/>
        <v/>
      </c>
      <c r="V151" s="2157"/>
      <c r="W151" s="2157"/>
      <c r="X151" s="2157"/>
      <c r="Y151" s="2157"/>
      <c r="Z151" s="2157"/>
    </row>
    <row r="152" spans="2:26" ht="39" customHeight="1">
      <c r="B152" s="2168"/>
      <c r="C152" s="1169" t="s">
        <v>4744</v>
      </c>
      <c r="D152" s="1586" t="s">
        <v>4531</v>
      </c>
      <c r="E152" s="1383" t="s">
        <v>4754</v>
      </c>
      <c r="F152" s="2169">
        <f t="shared" si="22"/>
        <v>3.7</v>
      </c>
      <c r="G152" s="2169">
        <v>0</v>
      </c>
      <c r="H152" s="2169">
        <v>0</v>
      </c>
      <c r="I152" s="2169">
        <v>3.7</v>
      </c>
      <c r="J152" s="2169">
        <f t="shared" si="23"/>
        <v>0</v>
      </c>
      <c r="K152" s="2169">
        <v>0</v>
      </c>
      <c r="L152" s="2169">
        <v>0</v>
      </c>
      <c r="M152" s="2169">
        <v>0</v>
      </c>
      <c r="N152" s="1318">
        <v>17932</v>
      </c>
      <c r="O152" s="1318">
        <v>17932</v>
      </c>
      <c r="P152" s="2227" t="s">
        <v>4730</v>
      </c>
      <c r="Q152" s="2228">
        <v>27243</v>
      </c>
      <c r="R152" s="2241" t="s">
        <v>4728</v>
      </c>
      <c r="S152" s="2226"/>
      <c r="T152" s="1181" t="str">
        <f t="shared" si="24"/>
        <v/>
      </c>
      <c r="V152" s="2157"/>
      <c r="W152" s="2157"/>
      <c r="X152" s="2157"/>
      <c r="Y152" s="2157"/>
      <c r="Z152" s="2157"/>
    </row>
    <row r="153" spans="2:26" ht="39" customHeight="1">
      <c r="B153" s="2168"/>
      <c r="C153" s="1169" t="s">
        <v>4744</v>
      </c>
      <c r="D153" s="1586" t="s">
        <v>4755</v>
      </c>
      <c r="E153" s="1383" t="s">
        <v>4756</v>
      </c>
      <c r="F153" s="2169">
        <f t="shared" si="22"/>
        <v>14.6</v>
      </c>
      <c r="G153" s="2169">
        <v>0</v>
      </c>
      <c r="H153" s="2169">
        <v>0</v>
      </c>
      <c r="I153" s="2169">
        <v>14.6</v>
      </c>
      <c r="J153" s="2169">
        <f t="shared" si="23"/>
        <v>14.6</v>
      </c>
      <c r="K153" s="2169">
        <v>0</v>
      </c>
      <c r="L153" s="2169">
        <v>0</v>
      </c>
      <c r="M153" s="2169">
        <v>14.6</v>
      </c>
      <c r="N153" s="1318">
        <v>17932</v>
      </c>
      <c r="O153" s="1318">
        <v>23936</v>
      </c>
      <c r="P153" s="2227" t="s">
        <v>4757</v>
      </c>
      <c r="Q153" s="2228">
        <v>27243</v>
      </c>
      <c r="R153" s="2241" t="s">
        <v>4728</v>
      </c>
      <c r="S153" s="2226"/>
      <c r="T153" s="1181" t="str">
        <f t="shared" si="24"/>
        <v>改良済</v>
      </c>
      <c r="V153" s="2157"/>
      <c r="W153" s="2157"/>
      <c r="X153" s="2157"/>
      <c r="Y153" s="2157"/>
      <c r="Z153" s="2157"/>
    </row>
    <row r="154" spans="2:26" ht="39" customHeight="1">
      <c r="B154" s="2168"/>
      <c r="C154" s="1169" t="s">
        <v>4744</v>
      </c>
      <c r="D154" s="1586" t="s">
        <v>4758</v>
      </c>
      <c r="E154" s="1383" t="s">
        <v>4759</v>
      </c>
      <c r="F154" s="2169">
        <f t="shared" si="22"/>
        <v>23</v>
      </c>
      <c r="G154" s="2169">
        <v>0</v>
      </c>
      <c r="H154" s="2169">
        <v>0</v>
      </c>
      <c r="I154" s="2169">
        <v>23</v>
      </c>
      <c r="J154" s="2169">
        <f t="shared" si="23"/>
        <v>5.3</v>
      </c>
      <c r="K154" s="2169">
        <v>0</v>
      </c>
      <c r="L154" s="2169">
        <v>0</v>
      </c>
      <c r="M154" s="2169">
        <f>ROUND(5.25,1)</f>
        <v>5.3</v>
      </c>
      <c r="N154" s="1318">
        <v>17932</v>
      </c>
      <c r="O154" s="1318">
        <v>17932</v>
      </c>
      <c r="P154" s="2227" t="s">
        <v>4730</v>
      </c>
      <c r="Q154" s="2228">
        <v>27243</v>
      </c>
      <c r="R154" s="2241" t="s">
        <v>4728</v>
      </c>
      <c r="S154" s="2226"/>
      <c r="T154" s="1181" t="str">
        <f t="shared" si="24"/>
        <v/>
      </c>
      <c r="V154" s="2157"/>
      <c r="W154" s="2157"/>
      <c r="X154" s="2157"/>
      <c r="Y154" s="2157"/>
      <c r="Z154" s="2157"/>
    </row>
    <row r="155" spans="2:26" ht="39" customHeight="1">
      <c r="B155" s="2168"/>
      <c r="C155" s="1169" t="s">
        <v>4744</v>
      </c>
      <c r="D155" s="1586" t="s">
        <v>4760</v>
      </c>
      <c r="E155" s="1383" t="s">
        <v>4761</v>
      </c>
      <c r="F155" s="2169">
        <f t="shared" si="22"/>
        <v>62.6</v>
      </c>
      <c r="G155" s="2169">
        <v>0</v>
      </c>
      <c r="H155" s="2169">
        <v>0</v>
      </c>
      <c r="I155" s="2169">
        <v>62.6</v>
      </c>
      <c r="J155" s="2169">
        <f t="shared" si="23"/>
        <v>5.6</v>
      </c>
      <c r="K155" s="2169">
        <v>0</v>
      </c>
      <c r="L155" s="2169">
        <v>0</v>
      </c>
      <c r="M155" s="2169">
        <v>5.6</v>
      </c>
      <c r="N155" s="1318">
        <v>24666</v>
      </c>
      <c r="O155" s="1318">
        <v>24666</v>
      </c>
      <c r="P155" s="2227" t="s">
        <v>4735</v>
      </c>
      <c r="Q155" s="2228">
        <v>27243</v>
      </c>
      <c r="R155" s="2241" t="s">
        <v>4728</v>
      </c>
      <c r="T155" s="1181" t="str">
        <f t="shared" si="24"/>
        <v/>
      </c>
      <c r="V155" s="2157"/>
      <c r="W155" s="2157"/>
      <c r="X155" s="2157"/>
      <c r="Y155" s="2157"/>
      <c r="Z155" s="2157"/>
    </row>
    <row r="156" spans="2:26" ht="39" customHeight="1" thickBot="1">
      <c r="B156" s="2152"/>
      <c r="C156" s="1695" t="s">
        <v>4744</v>
      </c>
      <c r="D156" s="2153" t="s">
        <v>4762</v>
      </c>
      <c r="E156" s="1675" t="s">
        <v>4763</v>
      </c>
      <c r="F156" s="2154">
        <f>SUM(G156:I156)</f>
        <v>82.6</v>
      </c>
      <c r="G156" s="2154">
        <v>0</v>
      </c>
      <c r="H156" s="2154">
        <v>0</v>
      </c>
      <c r="I156" s="2154">
        <v>82.6</v>
      </c>
      <c r="J156" s="2154">
        <f>SUM(K156:M156)</f>
        <v>0</v>
      </c>
      <c r="K156" s="2154">
        <v>0</v>
      </c>
      <c r="L156" s="2154">
        <v>0</v>
      </c>
      <c r="M156" s="2154">
        <v>0</v>
      </c>
      <c r="N156" s="2155">
        <v>24666</v>
      </c>
      <c r="O156" s="2155">
        <v>24666</v>
      </c>
      <c r="P156" s="2242" t="s">
        <v>4735</v>
      </c>
      <c r="Q156" s="2243">
        <v>27243</v>
      </c>
      <c r="R156" s="2244" t="s">
        <v>4728</v>
      </c>
      <c r="S156" s="2226"/>
      <c r="T156" s="1181" t="str">
        <f t="shared" si="24"/>
        <v/>
      </c>
      <c r="U156" s="2245"/>
      <c r="V156" s="2157"/>
      <c r="W156" s="2157"/>
      <c r="X156" s="2157"/>
      <c r="Y156" s="2157"/>
      <c r="Z156" s="2157"/>
    </row>
    <row r="157" spans="2:26" ht="39" customHeight="1" thickTop="1" thickBot="1">
      <c r="B157" s="1175" t="s">
        <v>3136</v>
      </c>
      <c r="C157" s="1618"/>
      <c r="D157" s="1770"/>
      <c r="E157" s="1222">
        <f>COUNTA(E92:E156)</f>
        <v>65</v>
      </c>
      <c r="F157" s="2158">
        <f>SUM(F92:F156)</f>
        <v>324.62</v>
      </c>
      <c r="G157" s="2158">
        <f t="shared" ref="G157:S157" si="25">SUM(G92:G156)</f>
        <v>68.23</v>
      </c>
      <c r="H157" s="2158">
        <f t="shared" si="25"/>
        <v>0.69</v>
      </c>
      <c r="I157" s="2158">
        <f t="shared" si="25"/>
        <v>255.7</v>
      </c>
      <c r="J157" s="2158">
        <f>SUM(J92:J156)</f>
        <v>128.27000000000001</v>
      </c>
      <c r="K157" s="2158">
        <f>SUM(K92:K156)</f>
        <v>41.98</v>
      </c>
      <c r="L157" s="2158">
        <f t="shared" si="25"/>
        <v>0.69</v>
      </c>
      <c r="M157" s="2158">
        <f>SUM(M92:M156)</f>
        <v>85.6</v>
      </c>
      <c r="N157" s="2158"/>
      <c r="O157" s="2158"/>
      <c r="P157" s="2158"/>
      <c r="Q157" s="2158"/>
      <c r="R157" s="2158"/>
      <c r="S157" s="2246">
        <f t="shared" si="25"/>
        <v>0</v>
      </c>
      <c r="T157" s="1181" t="str">
        <f t="shared" si="24"/>
        <v/>
      </c>
      <c r="V157" s="2157"/>
      <c r="W157" s="2157"/>
      <c r="X157" s="2157"/>
      <c r="Y157" s="2157"/>
      <c r="Z157" s="2157"/>
    </row>
    <row r="158" spans="2:26" ht="39" customHeight="1" thickTop="1">
      <c r="B158" s="2168" t="s">
        <v>401</v>
      </c>
      <c r="C158" s="2247" t="s">
        <v>4462</v>
      </c>
      <c r="D158" s="2164" t="s">
        <v>4764</v>
      </c>
      <c r="E158" s="2165" t="s">
        <v>4765</v>
      </c>
      <c r="F158" s="2166">
        <f t="shared" ref="F158:F178" si="26">SUM(G158:I158)</f>
        <v>0.36</v>
      </c>
      <c r="G158" s="2166">
        <v>0.36</v>
      </c>
      <c r="H158" s="2166">
        <v>0</v>
      </c>
      <c r="I158" s="2166">
        <v>0</v>
      </c>
      <c r="J158" s="2166">
        <f t="shared" ref="J158:J178" si="27">SUM(K158:M158)</f>
        <v>0.36</v>
      </c>
      <c r="K158" s="2166">
        <v>0.36</v>
      </c>
      <c r="L158" s="2166">
        <v>0</v>
      </c>
      <c r="M158" s="2166">
        <v>0</v>
      </c>
      <c r="N158" s="2167">
        <v>19767</v>
      </c>
      <c r="O158" s="2248">
        <v>19767</v>
      </c>
      <c r="P158" s="2249" t="s">
        <v>4766</v>
      </c>
      <c r="Q158" s="2224">
        <v>27247</v>
      </c>
      <c r="R158" s="2225" t="s">
        <v>4767</v>
      </c>
      <c r="S158" s="2231"/>
      <c r="T158" s="1181" t="str">
        <f t="shared" si="24"/>
        <v>改良済</v>
      </c>
      <c r="V158" s="2157"/>
      <c r="W158" s="2157"/>
      <c r="X158" s="2157"/>
      <c r="Y158" s="2157"/>
      <c r="Z158" s="2157"/>
    </row>
    <row r="159" spans="2:26" ht="39" customHeight="1">
      <c r="B159" s="2168"/>
      <c r="C159" s="1169" t="s">
        <v>4462</v>
      </c>
      <c r="D159" s="1586" t="s">
        <v>4768</v>
      </c>
      <c r="E159" s="1383" t="s">
        <v>4769</v>
      </c>
      <c r="F159" s="2169">
        <f t="shared" si="26"/>
        <v>0.3</v>
      </c>
      <c r="G159" s="2169">
        <v>0.3</v>
      </c>
      <c r="H159" s="2169">
        <v>0</v>
      </c>
      <c r="I159" s="2169">
        <v>0</v>
      </c>
      <c r="J159" s="2169">
        <f t="shared" si="27"/>
        <v>0.3</v>
      </c>
      <c r="K159" s="2169">
        <v>0.3</v>
      </c>
      <c r="L159" s="2169">
        <v>0</v>
      </c>
      <c r="M159" s="2169">
        <v>0</v>
      </c>
      <c r="N159" s="1318">
        <v>19767</v>
      </c>
      <c r="O159" s="2184">
        <v>19767</v>
      </c>
      <c r="P159" s="2234" t="s">
        <v>4766</v>
      </c>
      <c r="Q159" s="2228">
        <v>27247</v>
      </c>
      <c r="R159" s="2229" t="s">
        <v>4767</v>
      </c>
      <c r="S159" s="2231"/>
      <c r="T159" s="1181" t="str">
        <f t="shared" si="24"/>
        <v>改良済</v>
      </c>
      <c r="V159" s="2157"/>
      <c r="W159" s="2157"/>
      <c r="X159" s="2157"/>
      <c r="Y159" s="2157"/>
      <c r="Z159" s="2157"/>
    </row>
    <row r="160" spans="2:26" ht="39" customHeight="1">
      <c r="B160" s="2168"/>
      <c r="C160" s="1169" t="s">
        <v>4542</v>
      </c>
      <c r="D160" s="1586" t="s">
        <v>4770</v>
      </c>
      <c r="E160" s="1383" t="s">
        <v>4771</v>
      </c>
      <c r="F160" s="2169">
        <f t="shared" si="26"/>
        <v>0.05</v>
      </c>
      <c r="G160" s="2250">
        <v>0.05</v>
      </c>
      <c r="H160" s="2169">
        <v>0</v>
      </c>
      <c r="I160" s="2169">
        <v>0</v>
      </c>
      <c r="J160" s="2169">
        <f t="shared" si="27"/>
        <v>0.05</v>
      </c>
      <c r="K160" s="2169">
        <v>0.05</v>
      </c>
      <c r="L160" s="2169">
        <v>0</v>
      </c>
      <c r="M160" s="2169">
        <v>0</v>
      </c>
      <c r="N160" s="1318">
        <v>19767</v>
      </c>
      <c r="O160" s="2184" t="s">
        <v>4772</v>
      </c>
      <c r="P160" s="2234" t="s">
        <v>4773</v>
      </c>
      <c r="Q160" s="2228">
        <v>27247</v>
      </c>
      <c r="R160" s="2229" t="s">
        <v>4767</v>
      </c>
      <c r="S160" s="2231"/>
      <c r="T160" s="1181" t="str">
        <f t="shared" si="24"/>
        <v>改良済</v>
      </c>
      <c r="V160" s="2157"/>
      <c r="W160" s="2157"/>
      <c r="X160" s="2157"/>
      <c r="Y160" s="2157"/>
      <c r="Z160" s="2157"/>
    </row>
    <row r="161" spans="2:26" ht="39" customHeight="1">
      <c r="B161" s="2232"/>
      <c r="C161" s="1169" t="s">
        <v>4462</v>
      </c>
      <c r="D161" s="1586" t="s">
        <v>4774</v>
      </c>
      <c r="E161" s="1383" t="s">
        <v>4775</v>
      </c>
      <c r="F161" s="2169">
        <f t="shared" si="26"/>
        <v>0.08</v>
      </c>
      <c r="G161" s="2169">
        <v>0.08</v>
      </c>
      <c r="H161" s="2169">
        <v>0</v>
      </c>
      <c r="I161" s="2169">
        <v>0</v>
      </c>
      <c r="J161" s="2169">
        <f t="shared" si="27"/>
        <v>0.08</v>
      </c>
      <c r="K161" s="2169">
        <v>0.08</v>
      </c>
      <c r="L161" s="2169">
        <v>0</v>
      </c>
      <c r="M161" s="2169">
        <v>0</v>
      </c>
      <c r="N161" s="1318">
        <v>19767</v>
      </c>
      <c r="O161" s="2184">
        <v>19767</v>
      </c>
      <c r="P161" s="2234" t="s">
        <v>4766</v>
      </c>
      <c r="Q161" s="2228">
        <v>27247</v>
      </c>
      <c r="R161" s="2229" t="s">
        <v>4767</v>
      </c>
      <c r="S161" s="2226"/>
      <c r="T161" s="1181" t="str">
        <f t="shared" si="24"/>
        <v>改良済</v>
      </c>
      <c r="V161" s="2157"/>
      <c r="W161" s="2157"/>
      <c r="X161" s="2157"/>
      <c r="Y161" s="2157"/>
      <c r="Z161" s="2157"/>
    </row>
    <row r="162" spans="2:26" ht="39" customHeight="1">
      <c r="B162" s="2168"/>
      <c r="C162" s="1169" t="s">
        <v>4462</v>
      </c>
      <c r="D162" s="1586" t="s">
        <v>4776</v>
      </c>
      <c r="E162" s="1383" t="s">
        <v>4777</v>
      </c>
      <c r="F162" s="2169">
        <f t="shared" si="26"/>
        <v>0.18</v>
      </c>
      <c r="G162" s="2169">
        <v>0.18</v>
      </c>
      <c r="H162" s="2169">
        <v>0</v>
      </c>
      <c r="I162" s="2169">
        <v>0</v>
      </c>
      <c r="J162" s="2169">
        <f t="shared" si="27"/>
        <v>0</v>
      </c>
      <c r="K162" s="2169">
        <v>0</v>
      </c>
      <c r="L162" s="2169">
        <v>0</v>
      </c>
      <c r="M162" s="2169">
        <v>0</v>
      </c>
      <c r="N162" s="1318">
        <v>25246</v>
      </c>
      <c r="O162" s="1318">
        <v>25246</v>
      </c>
      <c r="P162" s="2240" t="s">
        <v>4778</v>
      </c>
      <c r="Q162" s="2228">
        <v>27247</v>
      </c>
      <c r="R162" s="2229" t="s">
        <v>4767</v>
      </c>
      <c r="S162" s="2231"/>
      <c r="T162" s="1181" t="str">
        <f t="shared" si="24"/>
        <v/>
      </c>
      <c r="V162" s="2157"/>
      <c r="W162" s="2157"/>
      <c r="X162" s="2157"/>
      <c r="Y162" s="2157"/>
      <c r="Z162" s="2157"/>
    </row>
    <row r="163" spans="2:26" ht="39" customHeight="1">
      <c r="B163" s="2168"/>
      <c r="C163" s="1169" t="s">
        <v>4462</v>
      </c>
      <c r="D163" s="1586" t="s">
        <v>4779</v>
      </c>
      <c r="E163" s="1383" t="s">
        <v>4780</v>
      </c>
      <c r="F163" s="2169">
        <f t="shared" si="26"/>
        <v>0.22</v>
      </c>
      <c r="G163" s="2169">
        <v>0.22</v>
      </c>
      <c r="H163" s="2169">
        <v>0</v>
      </c>
      <c r="I163" s="2169">
        <v>0</v>
      </c>
      <c r="J163" s="2169">
        <f t="shared" si="27"/>
        <v>0.22</v>
      </c>
      <c r="K163" s="2169">
        <v>0.22</v>
      </c>
      <c r="L163" s="2169">
        <v>0</v>
      </c>
      <c r="M163" s="2169">
        <v>0</v>
      </c>
      <c r="N163" s="1318">
        <v>26862</v>
      </c>
      <c r="O163" s="1318">
        <v>26862</v>
      </c>
      <c r="P163" s="2227" t="s">
        <v>4781</v>
      </c>
      <c r="Q163" s="2228">
        <v>27247</v>
      </c>
      <c r="R163" s="2229" t="s">
        <v>4767</v>
      </c>
      <c r="S163" s="2226"/>
      <c r="T163" s="1181" t="str">
        <f t="shared" si="24"/>
        <v>改良済</v>
      </c>
      <c r="V163" s="2157"/>
      <c r="W163" s="2157"/>
      <c r="X163" s="2157"/>
      <c r="Y163" s="2157"/>
      <c r="Z163" s="2157"/>
    </row>
    <row r="164" spans="2:26" ht="39" customHeight="1">
      <c r="B164" s="2168"/>
      <c r="C164" s="1169" t="s">
        <v>4462</v>
      </c>
      <c r="D164" s="1586" t="s">
        <v>4782</v>
      </c>
      <c r="E164" s="1383" t="s">
        <v>4783</v>
      </c>
      <c r="F164" s="2169">
        <f t="shared" si="26"/>
        <v>0.12</v>
      </c>
      <c r="G164" s="2169">
        <v>0.12</v>
      </c>
      <c r="H164" s="2169">
        <v>0</v>
      </c>
      <c r="I164" s="2169">
        <v>0</v>
      </c>
      <c r="J164" s="2169">
        <f t="shared" si="27"/>
        <v>0.12</v>
      </c>
      <c r="K164" s="2169">
        <v>0.12</v>
      </c>
      <c r="L164" s="2169">
        <v>0</v>
      </c>
      <c r="M164" s="2169">
        <v>0</v>
      </c>
      <c r="N164" s="1318">
        <v>27365</v>
      </c>
      <c r="O164" s="1318">
        <v>27365</v>
      </c>
      <c r="P164" s="2227" t="s">
        <v>4784</v>
      </c>
      <c r="Q164" s="2227"/>
      <c r="R164" s="2229"/>
      <c r="S164" s="2226"/>
      <c r="T164" s="1181" t="str">
        <f t="shared" si="24"/>
        <v>改良済</v>
      </c>
      <c r="V164" s="2157"/>
      <c r="W164" s="2157"/>
      <c r="X164" s="2157"/>
      <c r="Y164" s="2157"/>
      <c r="Z164" s="2157"/>
    </row>
    <row r="165" spans="2:26" ht="39" customHeight="1">
      <c r="B165" s="2168"/>
      <c r="C165" s="1169" t="s">
        <v>4542</v>
      </c>
      <c r="D165" s="1586" t="s">
        <v>4785</v>
      </c>
      <c r="E165" s="1383" t="s">
        <v>4786</v>
      </c>
      <c r="F165" s="2169">
        <f t="shared" si="26"/>
        <v>0.44</v>
      </c>
      <c r="G165" s="2169">
        <v>0.44</v>
      </c>
      <c r="H165" s="2169">
        <v>0</v>
      </c>
      <c r="I165" s="2169">
        <v>0</v>
      </c>
      <c r="J165" s="2169">
        <f t="shared" si="27"/>
        <v>0.44</v>
      </c>
      <c r="K165" s="2169">
        <v>0.44</v>
      </c>
      <c r="L165" s="2169">
        <v>0</v>
      </c>
      <c r="M165" s="2169">
        <v>0</v>
      </c>
      <c r="N165" s="1318">
        <v>27365</v>
      </c>
      <c r="O165" s="1318">
        <v>41215</v>
      </c>
      <c r="P165" s="2227" t="s">
        <v>4787</v>
      </c>
      <c r="Q165" s="2227"/>
      <c r="R165" s="2229"/>
      <c r="S165" s="2226"/>
      <c r="T165" s="1181" t="str">
        <f t="shared" si="24"/>
        <v>改良済</v>
      </c>
      <c r="V165" s="2157"/>
      <c r="W165" s="2157"/>
      <c r="X165" s="2157"/>
      <c r="Y165" s="2157"/>
      <c r="Z165" s="2157"/>
    </row>
    <row r="166" spans="2:26" ht="39" customHeight="1">
      <c r="B166" s="2168"/>
      <c r="C166" s="1169" t="s">
        <v>4462</v>
      </c>
      <c r="D166" s="1586" t="s">
        <v>4788</v>
      </c>
      <c r="E166" s="1383" t="s">
        <v>4789</v>
      </c>
      <c r="F166" s="2169">
        <f t="shared" si="26"/>
        <v>0.25</v>
      </c>
      <c r="G166" s="2169">
        <v>0.25</v>
      </c>
      <c r="H166" s="2169">
        <v>0</v>
      </c>
      <c r="I166" s="2169">
        <v>0</v>
      </c>
      <c r="J166" s="2169">
        <f t="shared" si="27"/>
        <v>0.25</v>
      </c>
      <c r="K166" s="2169">
        <v>0.25</v>
      </c>
      <c r="L166" s="2169">
        <v>0</v>
      </c>
      <c r="M166" s="2169">
        <v>0</v>
      </c>
      <c r="N166" s="1318">
        <v>27365</v>
      </c>
      <c r="O166" s="1318">
        <v>27365</v>
      </c>
      <c r="P166" s="2227" t="s">
        <v>4784</v>
      </c>
      <c r="Q166" s="2227"/>
      <c r="R166" s="2229"/>
      <c r="S166" s="2226"/>
      <c r="T166" s="1181" t="str">
        <f t="shared" si="24"/>
        <v>改良済</v>
      </c>
      <c r="V166" s="2157"/>
      <c r="W166" s="2157"/>
      <c r="X166" s="2157"/>
      <c r="Y166" s="2157"/>
      <c r="Z166" s="2157"/>
    </row>
    <row r="167" spans="2:26" ht="39" customHeight="1">
      <c r="B167" s="2168"/>
      <c r="C167" s="1169" t="s">
        <v>4462</v>
      </c>
      <c r="D167" s="1586" t="s">
        <v>4790</v>
      </c>
      <c r="E167" s="1383" t="s">
        <v>4791</v>
      </c>
      <c r="F167" s="2169">
        <f t="shared" si="26"/>
        <v>0.3</v>
      </c>
      <c r="G167" s="2169">
        <v>0.3</v>
      </c>
      <c r="H167" s="2169">
        <v>0</v>
      </c>
      <c r="I167" s="2169">
        <v>0</v>
      </c>
      <c r="J167" s="2169">
        <f t="shared" si="27"/>
        <v>0.3</v>
      </c>
      <c r="K167" s="2169">
        <v>0.3</v>
      </c>
      <c r="L167" s="2169">
        <v>0</v>
      </c>
      <c r="M167" s="2169">
        <v>0</v>
      </c>
      <c r="N167" s="1318">
        <v>27365</v>
      </c>
      <c r="O167" s="1318">
        <v>27365</v>
      </c>
      <c r="P167" s="2227" t="s">
        <v>4784</v>
      </c>
      <c r="Q167" s="2227"/>
      <c r="R167" s="2229"/>
      <c r="S167" s="2226"/>
      <c r="T167" s="1181" t="str">
        <f t="shared" si="24"/>
        <v>改良済</v>
      </c>
      <c r="V167" s="2157"/>
      <c r="W167" s="2157"/>
      <c r="X167" s="2157"/>
      <c r="Y167" s="2157"/>
      <c r="Z167" s="2157"/>
    </row>
    <row r="168" spans="2:26" ht="39" customHeight="1">
      <c r="B168" s="2168"/>
      <c r="C168" s="1169" t="s">
        <v>4462</v>
      </c>
      <c r="D168" s="1586" t="s">
        <v>4792</v>
      </c>
      <c r="E168" s="1383" t="s">
        <v>4793</v>
      </c>
      <c r="F168" s="2169">
        <f t="shared" si="26"/>
        <v>0.25</v>
      </c>
      <c r="G168" s="2169">
        <v>0.25</v>
      </c>
      <c r="H168" s="2169">
        <v>0</v>
      </c>
      <c r="I168" s="2169">
        <v>0</v>
      </c>
      <c r="J168" s="2169">
        <f t="shared" si="27"/>
        <v>0.25</v>
      </c>
      <c r="K168" s="2169">
        <v>0.25</v>
      </c>
      <c r="L168" s="2169">
        <v>0</v>
      </c>
      <c r="M168" s="2169">
        <v>0</v>
      </c>
      <c r="N168" s="1318">
        <v>30146</v>
      </c>
      <c r="O168" s="1318">
        <v>30146</v>
      </c>
      <c r="P168" s="2227" t="s">
        <v>2728</v>
      </c>
      <c r="Q168" s="2227"/>
      <c r="R168" s="2229"/>
      <c r="S168" s="2226"/>
      <c r="T168" s="1181" t="str">
        <f t="shared" si="24"/>
        <v>改良済</v>
      </c>
      <c r="V168" s="2157"/>
      <c r="W168" s="2157"/>
      <c r="X168" s="2157"/>
      <c r="Y168" s="2157"/>
      <c r="Z168" s="2157"/>
    </row>
    <row r="169" spans="2:26" ht="39" customHeight="1">
      <c r="B169" s="2168"/>
      <c r="C169" s="1169" t="s">
        <v>4462</v>
      </c>
      <c r="D169" s="1586" t="s">
        <v>4794</v>
      </c>
      <c r="E169" s="1383" t="s">
        <v>4795</v>
      </c>
      <c r="F169" s="2169">
        <f t="shared" si="26"/>
        <v>0.25</v>
      </c>
      <c r="G169" s="2169">
        <v>0.25</v>
      </c>
      <c r="H169" s="2169">
        <v>0</v>
      </c>
      <c r="I169" s="2169">
        <v>0</v>
      </c>
      <c r="J169" s="2169">
        <f t="shared" si="27"/>
        <v>0.25</v>
      </c>
      <c r="K169" s="2169">
        <v>0.25</v>
      </c>
      <c r="L169" s="2169">
        <v>0</v>
      </c>
      <c r="M169" s="2169">
        <v>0</v>
      </c>
      <c r="N169" s="1318">
        <v>30146</v>
      </c>
      <c r="O169" s="1318">
        <v>30146</v>
      </c>
      <c r="P169" s="2227" t="s">
        <v>2728</v>
      </c>
      <c r="Q169" s="2227"/>
      <c r="R169" s="2229"/>
      <c r="S169" s="2226"/>
      <c r="T169" s="1181" t="str">
        <f t="shared" si="24"/>
        <v>改良済</v>
      </c>
      <c r="V169" s="2157"/>
      <c r="W169" s="2157"/>
      <c r="X169" s="2157"/>
      <c r="Y169" s="2157"/>
      <c r="Z169" s="2157"/>
    </row>
    <row r="170" spans="2:26" ht="39" customHeight="1">
      <c r="B170" s="2168"/>
      <c r="C170" s="1169" t="s">
        <v>4462</v>
      </c>
      <c r="D170" s="1586" t="s">
        <v>4796</v>
      </c>
      <c r="E170" s="1383" t="s">
        <v>4797</v>
      </c>
      <c r="F170" s="2169">
        <f t="shared" si="26"/>
        <v>0.19</v>
      </c>
      <c r="G170" s="2169">
        <v>0.19</v>
      </c>
      <c r="H170" s="2169">
        <v>0</v>
      </c>
      <c r="I170" s="2169">
        <v>0</v>
      </c>
      <c r="J170" s="2169">
        <f t="shared" si="27"/>
        <v>0.19</v>
      </c>
      <c r="K170" s="2169">
        <v>0.19</v>
      </c>
      <c r="L170" s="2169">
        <v>0</v>
      </c>
      <c r="M170" s="2169">
        <v>0</v>
      </c>
      <c r="N170" s="1318">
        <v>30375</v>
      </c>
      <c r="O170" s="1318">
        <v>30375</v>
      </c>
      <c r="P170" s="2227" t="s">
        <v>4798</v>
      </c>
      <c r="Q170" s="2227"/>
      <c r="R170" s="2229"/>
      <c r="T170" s="1181" t="str">
        <f t="shared" si="24"/>
        <v>改良済</v>
      </c>
      <c r="V170" s="2157"/>
      <c r="W170" s="2157"/>
      <c r="X170" s="2157"/>
      <c r="Y170" s="2157"/>
      <c r="Z170" s="2157"/>
    </row>
    <row r="171" spans="2:26" ht="39" customHeight="1">
      <c r="B171" s="2168"/>
      <c r="C171" s="1169" t="s">
        <v>4462</v>
      </c>
      <c r="D171" s="1586" t="s">
        <v>4799</v>
      </c>
      <c r="E171" s="1383" t="s">
        <v>4800</v>
      </c>
      <c r="F171" s="2169">
        <f t="shared" si="26"/>
        <v>0.15</v>
      </c>
      <c r="G171" s="2169">
        <v>0.15</v>
      </c>
      <c r="H171" s="2169">
        <v>0</v>
      </c>
      <c r="I171" s="2169">
        <v>0</v>
      </c>
      <c r="J171" s="2169">
        <f t="shared" si="27"/>
        <v>0.15</v>
      </c>
      <c r="K171" s="2169">
        <v>0.15</v>
      </c>
      <c r="L171" s="2169">
        <v>0</v>
      </c>
      <c r="M171" s="2169">
        <v>0</v>
      </c>
      <c r="N171" s="1318">
        <v>30375</v>
      </c>
      <c r="O171" s="1318">
        <v>30375</v>
      </c>
      <c r="P171" s="2227" t="s">
        <v>4798</v>
      </c>
      <c r="Q171" s="2227"/>
      <c r="R171" s="2229"/>
      <c r="S171" s="2226"/>
      <c r="T171" s="1181" t="str">
        <f t="shared" si="24"/>
        <v>改良済</v>
      </c>
      <c r="U171" s="2245"/>
      <c r="V171" s="2157"/>
      <c r="W171" s="2157"/>
      <c r="X171" s="2157"/>
      <c r="Y171" s="2157"/>
      <c r="Z171" s="2157"/>
    </row>
    <row r="172" spans="2:26" ht="39" customHeight="1">
      <c r="B172" s="2168"/>
      <c r="C172" s="1169" t="s">
        <v>4542</v>
      </c>
      <c r="D172" s="1586" t="s">
        <v>4801</v>
      </c>
      <c r="E172" s="1383" t="s">
        <v>4802</v>
      </c>
      <c r="F172" s="2169">
        <f>SUM(G172:I172)</f>
        <v>0.1</v>
      </c>
      <c r="G172" s="2169">
        <v>0.1</v>
      </c>
      <c r="H172" s="2169">
        <v>0</v>
      </c>
      <c r="I172" s="2169">
        <v>0</v>
      </c>
      <c r="J172" s="2169">
        <f>SUM(K172:M172)</f>
        <v>0.1</v>
      </c>
      <c r="K172" s="2169">
        <v>0.1</v>
      </c>
      <c r="L172" s="2169">
        <v>0</v>
      </c>
      <c r="M172" s="2169">
        <v>0</v>
      </c>
      <c r="N172" s="1318">
        <v>40588</v>
      </c>
      <c r="O172" s="1318">
        <v>40588</v>
      </c>
      <c r="P172" s="2227" t="s">
        <v>4803</v>
      </c>
      <c r="Q172" s="2227"/>
      <c r="R172" s="2229"/>
      <c r="S172" s="2222"/>
      <c r="T172" s="1181" t="str">
        <f t="shared" si="24"/>
        <v>改良済</v>
      </c>
      <c r="U172" s="2245"/>
      <c r="V172" s="2157"/>
      <c r="W172" s="2157"/>
      <c r="X172" s="2157"/>
      <c r="Y172" s="2157"/>
      <c r="Z172" s="2157"/>
    </row>
    <row r="173" spans="2:26" ht="39" customHeight="1">
      <c r="B173" s="2168"/>
      <c r="C173" s="1169" t="s">
        <v>4468</v>
      </c>
      <c r="D173" s="1586" t="s">
        <v>4804</v>
      </c>
      <c r="E173" s="1383" t="s">
        <v>4805</v>
      </c>
      <c r="F173" s="2169">
        <f t="shared" si="26"/>
        <v>2.2999999999999998</v>
      </c>
      <c r="G173" s="2169">
        <v>2.2999999999999998</v>
      </c>
      <c r="H173" s="2169">
        <v>0</v>
      </c>
      <c r="I173" s="2169">
        <v>0</v>
      </c>
      <c r="J173" s="2169">
        <f t="shared" si="27"/>
        <v>2.2999999999999998</v>
      </c>
      <c r="K173" s="2169">
        <v>2.2999999999999998</v>
      </c>
      <c r="L173" s="2169">
        <v>0</v>
      </c>
      <c r="M173" s="2169">
        <v>0</v>
      </c>
      <c r="N173" s="1318">
        <v>26890</v>
      </c>
      <c r="O173" s="1318" t="s">
        <v>4806</v>
      </c>
      <c r="P173" s="2227" t="s">
        <v>2728</v>
      </c>
      <c r="Q173" s="1586" t="s">
        <v>4806</v>
      </c>
      <c r="R173" s="2229" t="s">
        <v>2728</v>
      </c>
      <c r="S173" s="2226"/>
      <c r="T173" s="1181" t="str">
        <f t="shared" si="24"/>
        <v>改良済</v>
      </c>
      <c r="U173" s="2245"/>
      <c r="V173" s="2157"/>
      <c r="W173" s="2157"/>
      <c r="X173" s="2157"/>
      <c r="Y173" s="2157"/>
      <c r="Z173" s="2157"/>
    </row>
    <row r="174" spans="2:26" ht="39" customHeight="1">
      <c r="B174" s="2168"/>
      <c r="C174" s="1169" t="s">
        <v>4468</v>
      </c>
      <c r="D174" s="1586" t="s">
        <v>4807</v>
      </c>
      <c r="E174" s="1383" t="s">
        <v>4808</v>
      </c>
      <c r="F174" s="2169">
        <f t="shared" si="26"/>
        <v>5.7</v>
      </c>
      <c r="G174" s="2169">
        <v>0</v>
      </c>
      <c r="H174" s="2169">
        <v>0</v>
      </c>
      <c r="I174" s="2169">
        <v>5.7</v>
      </c>
      <c r="J174" s="2169">
        <f t="shared" si="27"/>
        <v>5.5</v>
      </c>
      <c r="K174" s="2169">
        <v>0</v>
      </c>
      <c r="L174" s="2169">
        <v>0</v>
      </c>
      <c r="M174" s="2169">
        <v>5.5</v>
      </c>
      <c r="N174" s="1318">
        <v>25246</v>
      </c>
      <c r="O174" s="1318">
        <v>25246</v>
      </c>
      <c r="P174" s="2227" t="s">
        <v>4809</v>
      </c>
      <c r="Q174" s="1318">
        <v>27243</v>
      </c>
      <c r="R174" s="2150" t="s">
        <v>4810</v>
      </c>
      <c r="S174" s="2226"/>
      <c r="T174" s="1181" t="str">
        <f t="shared" si="24"/>
        <v/>
      </c>
      <c r="U174" s="2245"/>
      <c r="V174" s="2157"/>
      <c r="W174" s="2157"/>
      <c r="X174" s="2157"/>
      <c r="Y174" s="2157"/>
      <c r="Z174" s="2157"/>
    </row>
    <row r="175" spans="2:26" ht="39" customHeight="1">
      <c r="B175" s="2168"/>
      <c r="C175" s="1169" t="s">
        <v>4468</v>
      </c>
      <c r="D175" s="1586" t="s">
        <v>4811</v>
      </c>
      <c r="E175" s="1383" t="s">
        <v>4812</v>
      </c>
      <c r="F175" s="2169">
        <f t="shared" si="26"/>
        <v>1.4</v>
      </c>
      <c r="G175" s="2169">
        <v>1.4</v>
      </c>
      <c r="H175" s="2169">
        <v>0</v>
      </c>
      <c r="I175" s="2169">
        <v>0</v>
      </c>
      <c r="J175" s="2169">
        <f t="shared" si="27"/>
        <v>1.4</v>
      </c>
      <c r="K175" s="2169">
        <v>1.4</v>
      </c>
      <c r="L175" s="2169">
        <v>0</v>
      </c>
      <c r="M175" s="2169">
        <v>0</v>
      </c>
      <c r="N175" s="1318">
        <v>27352</v>
      </c>
      <c r="O175" s="1318">
        <v>27352</v>
      </c>
      <c r="P175" s="1586" t="s">
        <v>4813</v>
      </c>
      <c r="Q175" s="1586"/>
      <c r="R175" s="2150"/>
      <c r="S175" s="2226"/>
      <c r="T175" s="1181" t="str">
        <f t="shared" si="24"/>
        <v>改良済</v>
      </c>
      <c r="U175" s="2245"/>
      <c r="V175" s="2157"/>
      <c r="W175" s="2157"/>
      <c r="X175" s="2157"/>
      <c r="Y175" s="2157"/>
      <c r="Z175" s="2157"/>
    </row>
    <row r="176" spans="2:26" ht="39" customHeight="1">
      <c r="B176" s="2168"/>
      <c r="C176" s="1169" t="s">
        <v>4468</v>
      </c>
      <c r="D176" s="1586" t="s">
        <v>4814</v>
      </c>
      <c r="E176" s="1383" t="s">
        <v>4815</v>
      </c>
      <c r="F176" s="2169">
        <f t="shared" si="26"/>
        <v>2</v>
      </c>
      <c r="G176" s="2169">
        <v>0</v>
      </c>
      <c r="H176" s="2169">
        <v>0</v>
      </c>
      <c r="I176" s="2169">
        <v>2</v>
      </c>
      <c r="J176" s="2169">
        <f t="shared" si="27"/>
        <v>0</v>
      </c>
      <c r="K176" s="2169">
        <v>0</v>
      </c>
      <c r="L176" s="2169">
        <v>0</v>
      </c>
      <c r="M176" s="2169">
        <v>0</v>
      </c>
      <c r="N176" s="1318">
        <v>35552</v>
      </c>
      <c r="O176" s="1318">
        <v>35552</v>
      </c>
      <c r="P176" s="1586" t="s">
        <v>4816</v>
      </c>
      <c r="Q176" s="1586"/>
      <c r="R176" s="2150"/>
      <c r="S176" s="2226"/>
      <c r="T176" s="1181" t="str">
        <f t="shared" si="24"/>
        <v/>
      </c>
      <c r="U176" s="2245"/>
      <c r="V176" s="2157"/>
      <c r="W176" s="2157"/>
      <c r="X176" s="2157"/>
      <c r="Y176" s="2157"/>
      <c r="Z176" s="2157"/>
    </row>
    <row r="177" spans="2:26" ht="39" customHeight="1">
      <c r="B177" s="2168"/>
      <c r="C177" s="1169" t="s">
        <v>4817</v>
      </c>
      <c r="D177" s="1586" t="s">
        <v>4556</v>
      </c>
      <c r="E177" s="1383" t="s">
        <v>4818</v>
      </c>
      <c r="F177" s="2169">
        <f t="shared" si="26"/>
        <v>5.0999999999999996</v>
      </c>
      <c r="G177" s="2169">
        <v>5.0999999999999996</v>
      </c>
      <c r="H177" s="2169">
        <v>0</v>
      </c>
      <c r="I177" s="2169">
        <v>0</v>
      </c>
      <c r="J177" s="2169">
        <f t="shared" si="27"/>
        <v>5.0999999999999996</v>
      </c>
      <c r="K177" s="2169">
        <v>5.0999999999999996</v>
      </c>
      <c r="L177" s="2169">
        <v>0</v>
      </c>
      <c r="M177" s="2169">
        <v>0</v>
      </c>
      <c r="N177" s="1318">
        <v>19767</v>
      </c>
      <c r="O177" s="1318">
        <v>19767</v>
      </c>
      <c r="P177" s="2227" t="s">
        <v>4819</v>
      </c>
      <c r="Q177" s="1318">
        <v>27243</v>
      </c>
      <c r="R177" s="2185" t="s">
        <v>4810</v>
      </c>
      <c r="S177" s="2231"/>
      <c r="T177" s="1181" t="str">
        <f t="shared" si="24"/>
        <v>改良済</v>
      </c>
      <c r="U177" s="2245"/>
      <c r="V177" s="2157"/>
      <c r="W177" s="2157"/>
      <c r="X177" s="2157"/>
      <c r="Y177" s="2157"/>
      <c r="Z177" s="2157"/>
    </row>
    <row r="178" spans="2:26" ht="39" customHeight="1" thickBot="1">
      <c r="B178" s="2168"/>
      <c r="C178" s="2251" t="s">
        <v>4564</v>
      </c>
      <c r="D178" s="1581" t="s">
        <v>4820</v>
      </c>
      <c r="E178" s="1769" t="s">
        <v>4821</v>
      </c>
      <c r="F178" s="2252">
        <f t="shared" si="26"/>
        <v>12.2</v>
      </c>
      <c r="G178" s="2252">
        <v>0</v>
      </c>
      <c r="H178" s="2252">
        <v>0</v>
      </c>
      <c r="I178" s="2252">
        <v>12.2</v>
      </c>
      <c r="J178" s="2252">
        <f t="shared" si="27"/>
        <v>6.5</v>
      </c>
      <c r="K178" s="2252">
        <v>0</v>
      </c>
      <c r="L178" s="2252">
        <v>0</v>
      </c>
      <c r="M178" s="2252">
        <v>6.5</v>
      </c>
      <c r="N178" s="2253">
        <v>26540</v>
      </c>
      <c r="O178" s="2253" t="s">
        <v>4822</v>
      </c>
      <c r="P178" s="1581" t="s">
        <v>4823</v>
      </c>
      <c r="Q178" s="2253">
        <v>27243</v>
      </c>
      <c r="R178" s="2254" t="s">
        <v>4810</v>
      </c>
      <c r="S178" s="2231"/>
      <c r="T178" s="1181" t="str">
        <f t="shared" si="24"/>
        <v/>
      </c>
      <c r="U178" s="2245"/>
      <c r="V178" s="2157"/>
      <c r="W178" s="2157"/>
      <c r="X178" s="2157"/>
      <c r="Y178" s="2157"/>
      <c r="Z178" s="2157"/>
    </row>
    <row r="179" spans="2:26" ht="39" customHeight="1" thickTop="1" thickBot="1">
      <c r="B179" s="1175" t="s">
        <v>3136</v>
      </c>
      <c r="C179" s="1175"/>
      <c r="D179" s="2160"/>
      <c r="E179" s="1223">
        <f>COUNTA(E158:E178)</f>
        <v>21</v>
      </c>
      <c r="F179" s="2255">
        <f t="shared" ref="F179:M179" si="28">SUM(F158:F178)</f>
        <v>31.939999999999998</v>
      </c>
      <c r="G179" s="2255">
        <f t="shared" si="28"/>
        <v>12.04</v>
      </c>
      <c r="H179" s="2255">
        <f t="shared" si="28"/>
        <v>0</v>
      </c>
      <c r="I179" s="2255">
        <f t="shared" si="28"/>
        <v>19.899999999999999</v>
      </c>
      <c r="J179" s="2255">
        <f t="shared" si="28"/>
        <v>23.86</v>
      </c>
      <c r="K179" s="2255">
        <f t="shared" si="28"/>
        <v>11.86</v>
      </c>
      <c r="L179" s="2255">
        <f t="shared" si="28"/>
        <v>0</v>
      </c>
      <c r="M179" s="2255">
        <f t="shared" si="28"/>
        <v>12</v>
      </c>
      <c r="N179" s="2256"/>
      <c r="O179" s="2256"/>
      <c r="P179" s="2160"/>
      <c r="Q179" s="2160"/>
      <c r="R179" s="2160"/>
      <c r="S179" s="2231"/>
      <c r="T179" s="1181" t="str">
        <f t="shared" si="24"/>
        <v/>
      </c>
      <c r="U179" s="2245"/>
      <c r="V179" s="2157"/>
      <c r="W179" s="2157"/>
      <c r="X179" s="2157"/>
      <c r="Y179" s="2157"/>
      <c r="Z179" s="2157"/>
    </row>
    <row r="180" spans="2:26" ht="39" customHeight="1" thickTop="1">
      <c r="B180" s="2163" t="s">
        <v>272</v>
      </c>
      <c r="C180" s="2257" t="s">
        <v>4462</v>
      </c>
      <c r="D180" s="2164" t="s">
        <v>4824</v>
      </c>
      <c r="E180" s="2165" t="s">
        <v>4825</v>
      </c>
      <c r="F180" s="2166">
        <f t="shared" ref="F180:F185" si="29">SUM(G180:I180)</f>
        <v>0.28000000000000003</v>
      </c>
      <c r="G180" s="2166">
        <v>0.28000000000000003</v>
      </c>
      <c r="H180" s="2166">
        <v>0</v>
      </c>
      <c r="I180" s="2166">
        <v>0</v>
      </c>
      <c r="J180" s="2166">
        <f t="shared" ref="J180:J185" si="30">SUM(K180:M180)</f>
        <v>0.28000000000000003</v>
      </c>
      <c r="K180" s="2166">
        <v>0.28000000000000003</v>
      </c>
      <c r="L180" s="2166">
        <v>0</v>
      </c>
      <c r="M180" s="2166">
        <v>0</v>
      </c>
      <c r="N180" s="2167">
        <v>27019</v>
      </c>
      <c r="O180" s="2167">
        <v>27019</v>
      </c>
      <c r="P180" s="2164" t="s">
        <v>3195</v>
      </c>
      <c r="Q180" s="2167">
        <v>27247</v>
      </c>
      <c r="R180" s="1574" t="s">
        <v>4826</v>
      </c>
      <c r="S180" s="2231"/>
      <c r="T180" s="1181" t="str">
        <f t="shared" si="24"/>
        <v>改良済</v>
      </c>
      <c r="U180" s="2245"/>
      <c r="V180" s="2157"/>
      <c r="W180" s="2157"/>
      <c r="X180" s="2157"/>
      <c r="Y180" s="2157"/>
      <c r="Z180" s="2157"/>
    </row>
    <row r="181" spans="2:26" ht="39" customHeight="1">
      <c r="B181" s="2168"/>
      <c r="C181" s="1659" t="s">
        <v>4462</v>
      </c>
      <c r="D181" s="1586" t="s">
        <v>4827</v>
      </c>
      <c r="E181" s="1383" t="s">
        <v>4828</v>
      </c>
      <c r="F181" s="2169">
        <f t="shared" si="29"/>
        <v>0.28999999999999998</v>
      </c>
      <c r="G181" s="2169">
        <v>0.28999999999999998</v>
      </c>
      <c r="H181" s="2169">
        <v>0</v>
      </c>
      <c r="I181" s="2169">
        <v>0</v>
      </c>
      <c r="J181" s="2169">
        <f t="shared" si="30"/>
        <v>0.2</v>
      </c>
      <c r="K181" s="2169">
        <v>0.2</v>
      </c>
      <c r="L181" s="2169">
        <v>0</v>
      </c>
      <c r="M181" s="2169">
        <v>0</v>
      </c>
      <c r="N181" s="1318">
        <v>27019</v>
      </c>
      <c r="O181" s="1318">
        <v>27019</v>
      </c>
      <c r="P181" s="1586" t="s">
        <v>3195</v>
      </c>
      <c r="Q181" s="1318">
        <v>27247</v>
      </c>
      <c r="R181" s="2150" t="s">
        <v>4826</v>
      </c>
      <c r="S181" s="2231"/>
      <c r="T181" s="1181" t="str">
        <f t="shared" si="24"/>
        <v/>
      </c>
      <c r="U181" s="2245"/>
      <c r="V181" s="2157"/>
      <c r="W181" s="2157"/>
      <c r="X181" s="2157"/>
      <c r="Y181" s="2157"/>
      <c r="Z181" s="2157"/>
    </row>
    <row r="182" spans="2:26" ht="39" customHeight="1">
      <c r="B182" s="2168"/>
      <c r="C182" s="1659" t="s">
        <v>4462</v>
      </c>
      <c r="D182" s="1586" t="s">
        <v>4829</v>
      </c>
      <c r="E182" s="1383" t="s">
        <v>4830</v>
      </c>
      <c r="F182" s="2169">
        <f t="shared" si="29"/>
        <v>0.36</v>
      </c>
      <c r="G182" s="2169">
        <v>0.36</v>
      </c>
      <c r="H182" s="2169">
        <v>0</v>
      </c>
      <c r="I182" s="2169">
        <v>0</v>
      </c>
      <c r="J182" s="2169">
        <f t="shared" si="30"/>
        <v>0.36</v>
      </c>
      <c r="K182" s="2169">
        <v>0.36</v>
      </c>
      <c r="L182" s="2169">
        <v>0</v>
      </c>
      <c r="M182" s="2169">
        <v>0</v>
      </c>
      <c r="N182" s="1318">
        <v>29068</v>
      </c>
      <c r="O182" s="1318">
        <v>29068</v>
      </c>
      <c r="P182" s="1586" t="s">
        <v>4831</v>
      </c>
      <c r="Q182" s="1586"/>
      <c r="R182" s="2150"/>
      <c r="S182" s="2231"/>
      <c r="T182" s="1181" t="str">
        <f t="shared" si="24"/>
        <v>改良済</v>
      </c>
      <c r="U182" s="2245"/>
      <c r="V182" s="2157"/>
      <c r="W182" s="2157"/>
      <c r="X182" s="2157"/>
      <c r="Y182" s="2157"/>
      <c r="Z182" s="2157"/>
    </row>
    <row r="183" spans="2:26" ht="39" customHeight="1">
      <c r="B183" s="2168"/>
      <c r="C183" s="1659" t="s">
        <v>4462</v>
      </c>
      <c r="D183" s="1586" t="s">
        <v>4832</v>
      </c>
      <c r="E183" s="1383" t="s">
        <v>4833</v>
      </c>
      <c r="F183" s="2169">
        <f t="shared" si="29"/>
        <v>0.25</v>
      </c>
      <c r="G183" s="2169">
        <v>0.25</v>
      </c>
      <c r="H183" s="2169">
        <v>0</v>
      </c>
      <c r="I183" s="2169">
        <v>0</v>
      </c>
      <c r="J183" s="2169">
        <f t="shared" si="30"/>
        <v>0.25</v>
      </c>
      <c r="K183" s="2169">
        <v>0.25</v>
      </c>
      <c r="L183" s="2169">
        <v>0</v>
      </c>
      <c r="M183" s="2169">
        <v>0</v>
      </c>
      <c r="N183" s="1318">
        <v>29068</v>
      </c>
      <c r="O183" s="1318">
        <v>29068</v>
      </c>
      <c r="P183" s="1586" t="s">
        <v>4831</v>
      </c>
      <c r="Q183" s="1586"/>
      <c r="R183" s="2150"/>
      <c r="S183" s="2231"/>
      <c r="T183" s="1181" t="str">
        <f t="shared" si="24"/>
        <v>改良済</v>
      </c>
      <c r="U183" s="2245"/>
      <c r="V183" s="2157"/>
      <c r="W183" s="2157"/>
      <c r="X183" s="2157"/>
      <c r="Y183" s="2157"/>
      <c r="Z183" s="2157"/>
    </row>
    <row r="184" spans="2:26" ht="39" customHeight="1">
      <c r="B184" s="2168"/>
      <c r="C184" s="1659" t="s">
        <v>4462</v>
      </c>
      <c r="D184" s="1586" t="s">
        <v>4834</v>
      </c>
      <c r="E184" s="1383" t="s">
        <v>4835</v>
      </c>
      <c r="F184" s="2169">
        <f t="shared" si="29"/>
        <v>0.78</v>
      </c>
      <c r="G184" s="2169">
        <v>0.78</v>
      </c>
      <c r="H184" s="2169">
        <v>0</v>
      </c>
      <c r="I184" s="2169">
        <v>0</v>
      </c>
      <c r="J184" s="2169">
        <f t="shared" si="30"/>
        <v>0.78</v>
      </c>
      <c r="K184" s="2169">
        <v>0.78</v>
      </c>
      <c r="L184" s="2169">
        <v>0</v>
      </c>
      <c r="M184" s="2169">
        <v>0</v>
      </c>
      <c r="N184" s="1318">
        <v>31257</v>
      </c>
      <c r="O184" s="1318">
        <v>31257</v>
      </c>
      <c r="P184" s="1586" t="s">
        <v>4836</v>
      </c>
      <c r="Q184" s="1586"/>
      <c r="R184" s="2185"/>
      <c r="S184" s="2231"/>
      <c r="T184" s="1181" t="str">
        <f t="shared" si="24"/>
        <v>改良済</v>
      </c>
      <c r="U184" s="2245"/>
      <c r="V184" s="2157"/>
      <c r="W184" s="2157"/>
      <c r="X184" s="2157"/>
      <c r="Y184" s="2157"/>
      <c r="Z184" s="2157"/>
    </row>
    <row r="185" spans="2:26" ht="39" customHeight="1" thickBot="1">
      <c r="B185" s="2152"/>
      <c r="C185" s="1786" t="s">
        <v>4468</v>
      </c>
      <c r="D185" s="2153" t="s">
        <v>4837</v>
      </c>
      <c r="E185" s="1675" t="s">
        <v>4838</v>
      </c>
      <c r="F185" s="2154">
        <f t="shared" si="29"/>
        <v>1.3</v>
      </c>
      <c r="G185" s="2154">
        <v>1.3</v>
      </c>
      <c r="H185" s="2154">
        <v>0</v>
      </c>
      <c r="I185" s="2154">
        <v>0</v>
      </c>
      <c r="J185" s="2154">
        <f t="shared" si="30"/>
        <v>1.3</v>
      </c>
      <c r="K185" s="2154">
        <v>1.3</v>
      </c>
      <c r="L185" s="2154">
        <v>0</v>
      </c>
      <c r="M185" s="2154">
        <v>0</v>
      </c>
      <c r="N185" s="2155">
        <v>33232</v>
      </c>
      <c r="O185" s="2155">
        <v>33232</v>
      </c>
      <c r="P185" s="2153" t="s">
        <v>4839</v>
      </c>
      <c r="Q185" s="2153"/>
      <c r="R185" s="2156"/>
      <c r="S185" s="2226"/>
      <c r="T185" s="1181" t="str">
        <f t="shared" si="24"/>
        <v>改良済</v>
      </c>
      <c r="V185" s="2157"/>
      <c r="W185" s="2157"/>
      <c r="X185" s="2157"/>
      <c r="Y185" s="2157"/>
      <c r="Z185" s="2157"/>
    </row>
    <row r="186" spans="2:26" ht="39" customHeight="1" thickTop="1" thickBot="1">
      <c r="B186" s="1618" t="s">
        <v>3136</v>
      </c>
      <c r="C186" s="1618"/>
      <c r="D186" s="1770"/>
      <c r="E186" s="1222">
        <f>COUNTA(E180:E185)</f>
        <v>6</v>
      </c>
      <c r="F186" s="2158">
        <f>SUM(F180:F185)</f>
        <v>3.2600000000000002</v>
      </c>
      <c r="G186" s="2158">
        <f t="shared" ref="G186:M186" si="31">SUM(G180:G185)</f>
        <v>3.2600000000000002</v>
      </c>
      <c r="H186" s="2158">
        <f t="shared" si="31"/>
        <v>0</v>
      </c>
      <c r="I186" s="2158">
        <f t="shared" si="31"/>
        <v>0</v>
      </c>
      <c r="J186" s="2158">
        <f>SUM(J180:J185)</f>
        <v>3.17</v>
      </c>
      <c r="K186" s="2158">
        <f t="shared" si="31"/>
        <v>3.17</v>
      </c>
      <c r="L186" s="2158">
        <f t="shared" si="31"/>
        <v>0</v>
      </c>
      <c r="M186" s="2158">
        <f t="shared" si="31"/>
        <v>0</v>
      </c>
      <c r="N186" s="2159"/>
      <c r="O186" s="2159"/>
      <c r="P186" s="1770"/>
      <c r="Q186" s="1770"/>
      <c r="R186" s="2160"/>
      <c r="S186" s="1259"/>
      <c r="T186" s="1181" t="str">
        <f t="shared" si="24"/>
        <v/>
      </c>
      <c r="V186" s="2157"/>
      <c r="W186" s="2157"/>
      <c r="X186" s="2157"/>
      <c r="Y186" s="2157"/>
      <c r="Z186" s="2157"/>
    </row>
    <row r="187" spans="2:26" ht="39" customHeight="1" thickTop="1" thickBot="1">
      <c r="B187" s="1618" t="s">
        <v>263</v>
      </c>
      <c r="C187" s="1618"/>
      <c r="D187" s="1702" t="s">
        <v>2215</v>
      </c>
      <c r="E187" s="1222">
        <f>E186+E179+E157</f>
        <v>92</v>
      </c>
      <c r="F187" s="2158">
        <f>SUM(F186,F179,F157)</f>
        <v>359.82</v>
      </c>
      <c r="G187" s="2158">
        <f>SUM(G186,G179,G157)</f>
        <v>83.53</v>
      </c>
      <c r="H187" s="2158">
        <f t="shared" ref="H187:M187" si="32">SUM(H186,H179,H157)</f>
        <v>0.69</v>
      </c>
      <c r="I187" s="2158">
        <f t="shared" si="32"/>
        <v>275.59999999999997</v>
      </c>
      <c r="J187" s="2158">
        <f t="shared" si="32"/>
        <v>155.30000000000001</v>
      </c>
      <c r="K187" s="2158">
        <f t="shared" si="32"/>
        <v>57.01</v>
      </c>
      <c r="L187" s="2158">
        <f t="shared" si="32"/>
        <v>0.69</v>
      </c>
      <c r="M187" s="2158">
        <f t="shared" si="32"/>
        <v>97.6</v>
      </c>
      <c r="N187" s="2159"/>
      <c r="O187" s="2159"/>
      <c r="P187" s="1770"/>
      <c r="Q187" s="1770"/>
      <c r="R187" s="2160"/>
      <c r="S187" s="1250"/>
      <c r="T187" s="1181" t="str">
        <f t="shared" si="24"/>
        <v/>
      </c>
      <c r="V187" s="2157"/>
      <c r="W187" s="2157"/>
      <c r="X187" s="2157"/>
      <c r="Y187" s="2157"/>
      <c r="Z187" s="2157"/>
    </row>
    <row r="188" spans="2:26" ht="39" customHeight="1" thickTop="1">
      <c r="B188" s="1576"/>
      <c r="C188" s="1576"/>
      <c r="D188" s="2134"/>
      <c r="E188" s="1625"/>
      <c r="F188" s="2161"/>
      <c r="G188" s="2161"/>
      <c r="H188" s="2161"/>
      <c r="I188" s="2161"/>
      <c r="J188" s="2161"/>
      <c r="K188" s="2161"/>
      <c r="L188" s="2161"/>
      <c r="M188" s="2161"/>
      <c r="N188" s="2162"/>
      <c r="O188" s="2162"/>
      <c r="P188" s="1010"/>
      <c r="Q188" s="1010"/>
      <c r="R188" s="2198"/>
      <c r="T188" s="1181">
        <v>1</v>
      </c>
      <c r="V188" s="2157"/>
      <c r="W188" s="2157"/>
      <c r="X188" s="2157"/>
      <c r="Y188" s="2157"/>
      <c r="Z188" s="2157"/>
    </row>
    <row r="189" spans="2:26" ht="39" customHeight="1" thickBot="1">
      <c r="B189" s="1680"/>
      <c r="C189" s="1546"/>
      <c r="D189" s="2171"/>
      <c r="E189" s="1858"/>
      <c r="F189" s="2172"/>
      <c r="G189" s="2172"/>
      <c r="H189" s="2172"/>
      <c r="I189" s="2172"/>
      <c r="J189" s="2172"/>
      <c r="K189" s="2172"/>
      <c r="L189" s="2172"/>
      <c r="M189" s="2172"/>
      <c r="N189" s="2173"/>
      <c r="O189" s="2173"/>
      <c r="P189" s="2171"/>
      <c r="Q189" s="2171"/>
      <c r="R189" s="1014"/>
      <c r="T189" s="1181">
        <v>1</v>
      </c>
      <c r="V189" s="2157"/>
      <c r="W189" s="2157"/>
      <c r="X189" s="2157"/>
      <c r="Y189" s="2157"/>
      <c r="Z189" s="2157"/>
    </row>
    <row r="190" spans="2:26" ht="39" customHeight="1">
      <c r="B190" s="2163" t="s">
        <v>275</v>
      </c>
      <c r="C190" s="1161" t="s">
        <v>4840</v>
      </c>
      <c r="D190" s="2164" t="s">
        <v>4463</v>
      </c>
      <c r="E190" s="2165" t="s">
        <v>4841</v>
      </c>
      <c r="F190" s="2166">
        <f t="shared" ref="F190:F198" si="33">SUM(G190:I190)</f>
        <v>0.23</v>
      </c>
      <c r="G190" s="2166">
        <v>0</v>
      </c>
      <c r="H190" s="2166">
        <v>0.23</v>
      </c>
      <c r="I190" s="2166">
        <v>0</v>
      </c>
      <c r="J190" s="2166">
        <f t="shared" ref="J190:J198" si="34">SUM(K190:M190)</f>
        <v>0.23</v>
      </c>
      <c r="K190" s="2166">
        <v>0</v>
      </c>
      <c r="L190" s="2166">
        <v>0.23</v>
      </c>
      <c r="M190" s="2166">
        <v>0</v>
      </c>
      <c r="N190" s="2167">
        <v>30867</v>
      </c>
      <c r="O190" s="2167">
        <v>30867</v>
      </c>
      <c r="P190" s="2164" t="s">
        <v>4058</v>
      </c>
      <c r="Q190" s="2164"/>
      <c r="R190" s="1574"/>
      <c r="S190" s="1250"/>
      <c r="T190" s="1181" t="str">
        <f t="shared" si="24"/>
        <v>改良済</v>
      </c>
      <c r="V190" s="2157"/>
      <c r="W190" s="2157"/>
      <c r="X190" s="2157"/>
      <c r="Y190" s="2157"/>
      <c r="Z190" s="2157"/>
    </row>
    <row r="191" spans="2:26" ht="39" customHeight="1">
      <c r="B191" s="2168"/>
      <c r="C191" s="1169" t="s">
        <v>4634</v>
      </c>
      <c r="D191" s="1586" t="s">
        <v>4485</v>
      </c>
      <c r="E191" s="1383" t="s">
        <v>4842</v>
      </c>
      <c r="F191" s="2169">
        <f t="shared" si="33"/>
        <v>0.21</v>
      </c>
      <c r="G191" s="2169">
        <v>0</v>
      </c>
      <c r="H191" s="2169">
        <v>0.21</v>
      </c>
      <c r="I191" s="2169">
        <v>0</v>
      </c>
      <c r="J191" s="2169">
        <f t="shared" si="34"/>
        <v>0.21</v>
      </c>
      <c r="K191" s="2169">
        <v>0</v>
      </c>
      <c r="L191" s="2169">
        <v>0.21</v>
      </c>
      <c r="M191" s="2169">
        <v>0</v>
      </c>
      <c r="N191" s="1318">
        <v>30867</v>
      </c>
      <c r="O191" s="1318">
        <v>30867</v>
      </c>
      <c r="P191" s="1586" t="s">
        <v>4058</v>
      </c>
      <c r="Q191" s="1586"/>
      <c r="R191" s="2150"/>
      <c r="S191" s="1250"/>
      <c r="T191" s="1181" t="str">
        <f t="shared" si="24"/>
        <v>改良済</v>
      </c>
      <c r="V191" s="2157"/>
      <c r="W191" s="2157"/>
      <c r="X191" s="2157"/>
      <c r="Y191" s="2157"/>
      <c r="Z191" s="2157"/>
    </row>
    <row r="192" spans="2:26" ht="39" customHeight="1">
      <c r="B192" s="2168"/>
      <c r="C192" s="1169" t="s">
        <v>4634</v>
      </c>
      <c r="D192" s="1586" t="s">
        <v>4487</v>
      </c>
      <c r="E192" s="1383" t="s">
        <v>4843</v>
      </c>
      <c r="F192" s="2169">
        <f t="shared" si="33"/>
        <v>0.2</v>
      </c>
      <c r="G192" s="2169">
        <v>0.2</v>
      </c>
      <c r="H192" s="2169">
        <v>0</v>
      </c>
      <c r="I192" s="2169">
        <v>0</v>
      </c>
      <c r="J192" s="2169">
        <f t="shared" si="34"/>
        <v>0.2</v>
      </c>
      <c r="K192" s="2169">
        <v>0.2</v>
      </c>
      <c r="L192" s="2169">
        <v>0</v>
      </c>
      <c r="M192" s="2169">
        <v>0</v>
      </c>
      <c r="N192" s="1318">
        <v>32615</v>
      </c>
      <c r="O192" s="1318">
        <v>32615</v>
      </c>
      <c r="P192" s="1586" t="s">
        <v>4844</v>
      </c>
      <c r="Q192" s="1586"/>
      <c r="R192" s="2150"/>
      <c r="T192" s="1181" t="str">
        <f t="shared" si="24"/>
        <v>改良済</v>
      </c>
      <c r="V192" s="2157"/>
      <c r="W192" s="2157"/>
      <c r="X192" s="2157"/>
      <c r="Y192" s="2157"/>
      <c r="Z192" s="2157"/>
    </row>
    <row r="193" spans="2:26" ht="39" customHeight="1">
      <c r="B193" s="2168"/>
      <c r="C193" s="1169" t="s">
        <v>4634</v>
      </c>
      <c r="D193" s="1586" t="s">
        <v>4488</v>
      </c>
      <c r="E193" s="1383" t="s">
        <v>4845</v>
      </c>
      <c r="F193" s="2169">
        <f t="shared" si="33"/>
        <v>0.26</v>
      </c>
      <c r="G193" s="2169">
        <v>0.26</v>
      </c>
      <c r="H193" s="2169">
        <v>0</v>
      </c>
      <c r="I193" s="2169">
        <v>0</v>
      </c>
      <c r="J193" s="2169">
        <f t="shared" si="34"/>
        <v>0.26</v>
      </c>
      <c r="K193" s="2169">
        <v>0.26</v>
      </c>
      <c r="L193" s="2169">
        <v>0</v>
      </c>
      <c r="M193" s="2169">
        <v>0</v>
      </c>
      <c r="N193" s="1318">
        <v>32615</v>
      </c>
      <c r="O193" s="1318">
        <v>32615</v>
      </c>
      <c r="P193" s="1586" t="s">
        <v>4844</v>
      </c>
      <c r="Q193" s="1586"/>
      <c r="R193" s="2150"/>
      <c r="S193" s="1250"/>
      <c r="T193" s="1181" t="str">
        <f t="shared" si="24"/>
        <v>改良済</v>
      </c>
      <c r="V193" s="2157"/>
      <c r="W193" s="2157"/>
      <c r="X193" s="2157"/>
      <c r="Y193" s="2157"/>
      <c r="Z193" s="2157"/>
    </row>
    <row r="194" spans="2:26" ht="39" customHeight="1">
      <c r="B194" s="2168"/>
      <c r="C194" s="1169" t="s">
        <v>4634</v>
      </c>
      <c r="D194" s="1586" t="s">
        <v>4491</v>
      </c>
      <c r="E194" s="1383" t="s">
        <v>4846</v>
      </c>
      <c r="F194" s="2169">
        <f t="shared" si="33"/>
        <v>0.21</v>
      </c>
      <c r="G194" s="2169">
        <v>0.21</v>
      </c>
      <c r="H194" s="2169">
        <v>0</v>
      </c>
      <c r="I194" s="2169">
        <v>0</v>
      </c>
      <c r="J194" s="2169">
        <f t="shared" si="34"/>
        <v>0.21</v>
      </c>
      <c r="K194" s="2169">
        <v>0.21</v>
      </c>
      <c r="L194" s="2169">
        <v>0</v>
      </c>
      <c r="M194" s="2169">
        <v>0</v>
      </c>
      <c r="N194" s="1318">
        <v>32615</v>
      </c>
      <c r="O194" s="1318">
        <v>32615</v>
      </c>
      <c r="P194" s="1586" t="s">
        <v>4844</v>
      </c>
      <c r="Q194" s="1586"/>
      <c r="R194" s="2150"/>
      <c r="S194" s="1259"/>
      <c r="T194" s="1181" t="str">
        <f t="shared" si="24"/>
        <v>改良済</v>
      </c>
      <c r="V194" s="2157"/>
      <c r="W194" s="2157"/>
      <c r="X194" s="2157"/>
      <c r="Y194" s="2157"/>
      <c r="Z194" s="2157"/>
    </row>
    <row r="195" spans="2:26" ht="39" customHeight="1">
      <c r="B195" s="2168"/>
      <c r="C195" s="1169" t="s">
        <v>4542</v>
      </c>
      <c r="D195" s="1586" t="s">
        <v>4617</v>
      </c>
      <c r="E195" s="1383" t="s">
        <v>4847</v>
      </c>
      <c r="F195" s="2169">
        <f t="shared" si="33"/>
        <v>0.2</v>
      </c>
      <c r="G195" s="2169">
        <v>0.2</v>
      </c>
      <c r="H195" s="2169">
        <v>0</v>
      </c>
      <c r="I195" s="2169">
        <v>0</v>
      </c>
      <c r="J195" s="2169">
        <f t="shared" si="34"/>
        <v>0</v>
      </c>
      <c r="K195" s="2169">
        <v>0</v>
      </c>
      <c r="L195" s="2169">
        <v>0</v>
      </c>
      <c r="M195" s="2169">
        <v>0</v>
      </c>
      <c r="N195" s="1318">
        <v>35622</v>
      </c>
      <c r="O195" s="1318">
        <v>43158</v>
      </c>
      <c r="P195" s="1586" t="s">
        <v>4848</v>
      </c>
      <c r="Q195" s="1586"/>
      <c r="R195" s="2150"/>
      <c r="S195" s="1697"/>
      <c r="T195" s="1181" t="str">
        <f t="shared" si="24"/>
        <v/>
      </c>
      <c r="V195" s="2157"/>
      <c r="W195" s="2157"/>
      <c r="X195" s="2157"/>
      <c r="Y195" s="2157"/>
      <c r="Z195" s="2157"/>
    </row>
    <row r="196" spans="2:26" ht="39" customHeight="1">
      <c r="B196" s="2190"/>
      <c r="C196" s="1169" t="s">
        <v>4468</v>
      </c>
      <c r="D196" s="1586" t="s">
        <v>4469</v>
      </c>
      <c r="E196" s="1383" t="s">
        <v>4849</v>
      </c>
      <c r="F196" s="2169">
        <f t="shared" si="33"/>
        <v>1</v>
      </c>
      <c r="G196" s="2169">
        <v>0</v>
      </c>
      <c r="H196" s="2169">
        <v>1</v>
      </c>
      <c r="I196" s="2169">
        <v>0</v>
      </c>
      <c r="J196" s="2169">
        <f t="shared" si="34"/>
        <v>1</v>
      </c>
      <c r="K196" s="2169">
        <v>0</v>
      </c>
      <c r="L196" s="2169">
        <v>1</v>
      </c>
      <c r="M196" s="2169">
        <v>0</v>
      </c>
      <c r="N196" s="1318">
        <v>30875</v>
      </c>
      <c r="O196" s="1318">
        <v>30875</v>
      </c>
      <c r="P196" s="1586" t="s">
        <v>4850</v>
      </c>
      <c r="Q196" s="1586"/>
      <c r="R196" s="2150"/>
      <c r="S196" s="1697"/>
      <c r="T196" s="1181" t="str">
        <f t="shared" si="24"/>
        <v>改良済</v>
      </c>
      <c r="V196" s="2157"/>
      <c r="W196" s="2157"/>
      <c r="X196" s="2157"/>
      <c r="Y196" s="2157"/>
      <c r="Z196" s="2157"/>
    </row>
    <row r="197" spans="2:26" ht="39" customHeight="1">
      <c r="B197" s="2191" t="s">
        <v>4851</v>
      </c>
      <c r="C197" s="1169" t="s">
        <v>4468</v>
      </c>
      <c r="D197" s="1586" t="s">
        <v>4519</v>
      </c>
      <c r="E197" s="1383" t="s">
        <v>4852</v>
      </c>
      <c r="F197" s="2169">
        <f t="shared" si="33"/>
        <v>1.5</v>
      </c>
      <c r="G197" s="2169">
        <v>0</v>
      </c>
      <c r="H197" s="2169">
        <v>1.5</v>
      </c>
      <c r="I197" s="2169">
        <v>0</v>
      </c>
      <c r="J197" s="2169">
        <f t="shared" si="34"/>
        <v>1.5</v>
      </c>
      <c r="K197" s="2169">
        <v>0</v>
      </c>
      <c r="L197" s="2169">
        <v>1.5</v>
      </c>
      <c r="M197" s="2169">
        <v>0</v>
      </c>
      <c r="N197" s="1318">
        <v>30875</v>
      </c>
      <c r="O197" s="1318">
        <v>30875</v>
      </c>
      <c r="P197" s="1586" t="s">
        <v>4850</v>
      </c>
      <c r="Q197" s="1586"/>
      <c r="R197" s="2185"/>
      <c r="S197" s="1697"/>
      <c r="T197" s="1181" t="str">
        <f t="shared" si="24"/>
        <v>改良済</v>
      </c>
      <c r="V197" s="2157"/>
      <c r="W197" s="2157"/>
      <c r="X197" s="2157"/>
      <c r="Y197" s="2157"/>
      <c r="Z197" s="2157"/>
    </row>
    <row r="198" spans="2:26" ht="39" customHeight="1" thickBot="1">
      <c r="B198" s="2208"/>
      <c r="C198" s="1695" t="s">
        <v>4588</v>
      </c>
      <c r="D198" s="2153" t="s">
        <v>4589</v>
      </c>
      <c r="E198" s="1675" t="s">
        <v>4853</v>
      </c>
      <c r="F198" s="2154">
        <f t="shared" si="33"/>
        <v>13.7</v>
      </c>
      <c r="G198" s="2154">
        <v>0</v>
      </c>
      <c r="H198" s="2154">
        <v>0</v>
      </c>
      <c r="I198" s="2154">
        <v>13.7</v>
      </c>
      <c r="J198" s="2154">
        <f t="shared" si="34"/>
        <v>13.7</v>
      </c>
      <c r="K198" s="2154">
        <v>0</v>
      </c>
      <c r="L198" s="2154">
        <v>0</v>
      </c>
      <c r="M198" s="2154">
        <v>13.7</v>
      </c>
      <c r="N198" s="2155">
        <v>31986</v>
      </c>
      <c r="O198" s="2155">
        <v>35426</v>
      </c>
      <c r="P198" s="2153" t="s">
        <v>4854</v>
      </c>
      <c r="Q198" s="2153"/>
      <c r="R198" s="2156"/>
      <c r="S198" s="1697"/>
      <c r="T198" s="1181" t="str">
        <f t="shared" ref="T198:T261" si="35">IF(F198&lt;=J198,"改良済","")</f>
        <v>改良済</v>
      </c>
      <c r="V198" s="2157"/>
      <c r="W198" s="2157"/>
      <c r="X198" s="2157"/>
      <c r="Y198" s="2157"/>
      <c r="Z198" s="2157"/>
    </row>
    <row r="199" spans="2:26" ht="39" customHeight="1" thickTop="1" thickBot="1">
      <c r="B199" s="1618" t="s">
        <v>3136</v>
      </c>
      <c r="C199" s="1618"/>
      <c r="D199" s="1770" t="s">
        <v>8</v>
      </c>
      <c r="E199" s="1222">
        <f>COUNTA(E190:E198)</f>
        <v>9</v>
      </c>
      <c r="F199" s="2158">
        <f t="shared" ref="F199:M199" si="36">SUM(F190:F198)</f>
        <v>17.509999999999998</v>
      </c>
      <c r="G199" s="2158">
        <f t="shared" si="36"/>
        <v>0.87000000000000011</v>
      </c>
      <c r="H199" s="2158">
        <f t="shared" si="36"/>
        <v>2.94</v>
      </c>
      <c r="I199" s="2158">
        <f t="shared" si="36"/>
        <v>13.7</v>
      </c>
      <c r="J199" s="2158">
        <f t="shared" si="36"/>
        <v>17.309999999999999</v>
      </c>
      <c r="K199" s="2158">
        <f t="shared" si="36"/>
        <v>0.67</v>
      </c>
      <c r="L199" s="2158">
        <f t="shared" si="36"/>
        <v>2.94</v>
      </c>
      <c r="M199" s="2158">
        <f t="shared" si="36"/>
        <v>13.7</v>
      </c>
      <c r="N199" s="2159"/>
      <c r="O199" s="2159"/>
      <c r="P199" s="1770"/>
      <c r="Q199" s="1770"/>
      <c r="R199" s="2160"/>
      <c r="T199" s="1181" t="str">
        <f t="shared" si="35"/>
        <v/>
      </c>
      <c r="V199" s="2157"/>
      <c r="W199" s="2157"/>
      <c r="X199" s="2157"/>
      <c r="Y199" s="2157"/>
      <c r="Z199" s="2157"/>
    </row>
    <row r="200" spans="2:26" ht="39" customHeight="1" thickTop="1">
      <c r="B200" s="1576"/>
      <c r="C200" s="1576"/>
      <c r="D200" s="1010"/>
      <c r="E200" s="1625"/>
      <c r="F200" s="2161"/>
      <c r="G200" s="2161"/>
      <c r="H200" s="2161"/>
      <c r="I200" s="2161"/>
      <c r="J200" s="2161"/>
      <c r="K200" s="2161"/>
      <c r="L200" s="2161"/>
      <c r="M200" s="2161"/>
      <c r="N200" s="2162"/>
      <c r="O200" s="2162"/>
      <c r="P200" s="1010"/>
      <c r="Q200" s="1010"/>
      <c r="R200" s="1010"/>
      <c r="T200" s="1181">
        <v>1</v>
      </c>
      <c r="V200" s="2157"/>
      <c r="W200" s="2157"/>
      <c r="X200" s="2157"/>
      <c r="Y200" s="2157"/>
      <c r="Z200" s="2157"/>
    </row>
    <row r="201" spans="2:26" ht="39" customHeight="1" thickBot="1">
      <c r="B201" s="1576"/>
      <c r="C201" s="1623"/>
      <c r="D201" s="1010"/>
      <c r="E201" s="1624"/>
      <c r="F201" s="2161"/>
      <c r="G201" s="2161"/>
      <c r="H201" s="2161"/>
      <c r="I201" s="2161"/>
      <c r="J201" s="2161"/>
      <c r="K201" s="2161"/>
      <c r="L201" s="2161"/>
      <c r="M201" s="2161"/>
      <c r="N201" s="2162"/>
      <c r="O201" s="2162"/>
      <c r="P201" s="1010"/>
      <c r="Q201" s="1010"/>
      <c r="R201" s="1014"/>
      <c r="T201" s="1181">
        <v>1</v>
      </c>
      <c r="V201" s="2157"/>
      <c r="W201" s="2157"/>
      <c r="X201" s="2157"/>
      <c r="Y201" s="2157"/>
      <c r="Z201" s="2157"/>
    </row>
    <row r="202" spans="2:26" ht="39" customHeight="1">
      <c r="B202" s="2163" t="s">
        <v>1235</v>
      </c>
      <c r="C202" s="1161" t="s">
        <v>4542</v>
      </c>
      <c r="D202" s="2164" t="s">
        <v>4463</v>
      </c>
      <c r="E202" s="2165" t="s">
        <v>4855</v>
      </c>
      <c r="F202" s="2166">
        <f t="shared" ref="F202:F235" si="37">SUM(G202:I202)</f>
        <v>0.45</v>
      </c>
      <c r="G202" s="2166">
        <v>0.45</v>
      </c>
      <c r="H202" s="2166">
        <v>0</v>
      </c>
      <c r="I202" s="2166">
        <v>0</v>
      </c>
      <c r="J202" s="2166">
        <f t="shared" ref="J202:J235" si="38">SUM(K202:M202)</f>
        <v>0.43</v>
      </c>
      <c r="K202" s="2166">
        <v>0.43</v>
      </c>
      <c r="L202" s="2166">
        <v>0</v>
      </c>
      <c r="M202" s="2166">
        <v>0</v>
      </c>
      <c r="N202" s="2167">
        <v>27127</v>
      </c>
      <c r="O202" s="2167">
        <v>36448</v>
      </c>
      <c r="P202" s="2164" t="s">
        <v>4856</v>
      </c>
      <c r="Q202" s="2167">
        <v>27359</v>
      </c>
      <c r="R202" s="1574" t="s">
        <v>4857</v>
      </c>
      <c r="T202" s="1181" t="str">
        <f t="shared" si="35"/>
        <v/>
      </c>
      <c r="V202" s="2157"/>
      <c r="W202" s="2157"/>
      <c r="X202" s="2157"/>
      <c r="Y202" s="2157"/>
      <c r="Z202" s="2157"/>
    </row>
    <row r="203" spans="2:26" ht="39" customHeight="1">
      <c r="B203" s="2168"/>
      <c r="C203" s="1169" t="s">
        <v>4462</v>
      </c>
      <c r="D203" s="1586" t="s">
        <v>4485</v>
      </c>
      <c r="E203" s="1383" t="s">
        <v>4858</v>
      </c>
      <c r="F203" s="2169">
        <f t="shared" si="37"/>
        <v>0.46</v>
      </c>
      <c r="G203" s="2169">
        <v>0.46</v>
      </c>
      <c r="H203" s="2169">
        <v>0</v>
      </c>
      <c r="I203" s="2169">
        <v>0</v>
      </c>
      <c r="J203" s="2169">
        <f t="shared" si="38"/>
        <v>0.46</v>
      </c>
      <c r="K203" s="2169">
        <v>0.46</v>
      </c>
      <c r="L203" s="2169">
        <v>0</v>
      </c>
      <c r="M203" s="2169">
        <v>0</v>
      </c>
      <c r="N203" s="1318">
        <v>26228</v>
      </c>
      <c r="O203" s="1318">
        <v>26228</v>
      </c>
      <c r="P203" s="1586" t="s">
        <v>4859</v>
      </c>
      <c r="Q203" s="1318">
        <v>27359</v>
      </c>
      <c r="R203" s="2150" t="s">
        <v>4857</v>
      </c>
      <c r="T203" s="1181" t="str">
        <f t="shared" si="35"/>
        <v>改良済</v>
      </c>
      <c r="V203" s="2157"/>
      <c r="W203" s="2157"/>
      <c r="X203" s="2157"/>
      <c r="Y203" s="2157"/>
      <c r="Z203" s="2157"/>
    </row>
    <row r="204" spans="2:26" ht="39" customHeight="1">
      <c r="B204" s="2168"/>
      <c r="C204" s="1169" t="s">
        <v>4462</v>
      </c>
      <c r="D204" s="1586" t="s">
        <v>4487</v>
      </c>
      <c r="E204" s="1383" t="s">
        <v>4860</v>
      </c>
      <c r="F204" s="2169">
        <f t="shared" si="37"/>
        <v>0.2</v>
      </c>
      <c r="G204" s="2169">
        <v>0</v>
      </c>
      <c r="H204" s="2169">
        <v>0.2</v>
      </c>
      <c r="I204" s="2169">
        <v>0</v>
      </c>
      <c r="J204" s="2169">
        <f t="shared" si="38"/>
        <v>0.2</v>
      </c>
      <c r="K204" s="2169">
        <v>0</v>
      </c>
      <c r="L204" s="2169">
        <v>0.2</v>
      </c>
      <c r="M204" s="2169">
        <v>0</v>
      </c>
      <c r="N204" s="1318">
        <v>27127</v>
      </c>
      <c r="O204" s="1318">
        <v>27127</v>
      </c>
      <c r="P204" s="1586" t="s">
        <v>3462</v>
      </c>
      <c r="Q204" s="1318">
        <v>27359</v>
      </c>
      <c r="R204" s="2150" t="s">
        <v>4857</v>
      </c>
      <c r="T204" s="1181" t="str">
        <f t="shared" si="35"/>
        <v>改良済</v>
      </c>
      <c r="V204" s="2157"/>
      <c r="W204" s="2157"/>
      <c r="X204" s="2157"/>
      <c r="Y204" s="2157"/>
      <c r="Z204" s="2157"/>
    </row>
    <row r="205" spans="2:26" ht="39" customHeight="1">
      <c r="B205" s="2168"/>
      <c r="C205" s="1169" t="s">
        <v>4462</v>
      </c>
      <c r="D205" s="1586" t="s">
        <v>4488</v>
      </c>
      <c r="E205" s="1383" t="s">
        <v>4861</v>
      </c>
      <c r="F205" s="2169">
        <f t="shared" si="37"/>
        <v>0.17</v>
      </c>
      <c r="G205" s="2169">
        <v>0.17</v>
      </c>
      <c r="H205" s="2169">
        <v>0</v>
      </c>
      <c r="I205" s="2169">
        <v>0</v>
      </c>
      <c r="J205" s="2169">
        <f t="shared" si="38"/>
        <v>0.17</v>
      </c>
      <c r="K205" s="2169">
        <v>0.17</v>
      </c>
      <c r="L205" s="2169">
        <v>0</v>
      </c>
      <c r="M205" s="2169">
        <v>0</v>
      </c>
      <c r="N205" s="1318">
        <v>27127</v>
      </c>
      <c r="O205" s="1318">
        <v>27127</v>
      </c>
      <c r="P205" s="1586" t="s">
        <v>3462</v>
      </c>
      <c r="Q205" s="1318">
        <v>27359</v>
      </c>
      <c r="R205" s="2150" t="s">
        <v>4857</v>
      </c>
      <c r="S205" s="1697"/>
      <c r="T205" s="1181" t="str">
        <f t="shared" si="35"/>
        <v>改良済</v>
      </c>
      <c r="V205" s="2157"/>
      <c r="W205" s="2157"/>
      <c r="X205" s="2157"/>
      <c r="Y205" s="2157"/>
      <c r="Z205" s="2157"/>
    </row>
    <row r="206" spans="2:26" ht="39" customHeight="1">
      <c r="B206" s="2168"/>
      <c r="C206" s="1169" t="s">
        <v>4462</v>
      </c>
      <c r="D206" s="1586" t="s">
        <v>4491</v>
      </c>
      <c r="E206" s="1383" t="s">
        <v>4862</v>
      </c>
      <c r="F206" s="2169">
        <f t="shared" si="37"/>
        <v>0.16</v>
      </c>
      <c r="G206" s="2169">
        <v>0.16</v>
      </c>
      <c r="H206" s="2169">
        <v>0</v>
      </c>
      <c r="I206" s="2169">
        <v>0</v>
      </c>
      <c r="J206" s="2169">
        <f t="shared" si="38"/>
        <v>0.16</v>
      </c>
      <c r="K206" s="2169">
        <v>0.16</v>
      </c>
      <c r="L206" s="2169">
        <v>0</v>
      </c>
      <c r="M206" s="2169">
        <v>0</v>
      </c>
      <c r="N206" s="1318">
        <v>24234</v>
      </c>
      <c r="O206" s="1318">
        <v>24234</v>
      </c>
      <c r="P206" s="1586" t="s">
        <v>4863</v>
      </c>
      <c r="Q206" s="1318">
        <v>27359</v>
      </c>
      <c r="R206" s="2150" t="s">
        <v>4857</v>
      </c>
      <c r="S206" s="1697"/>
      <c r="T206" s="1181" t="str">
        <f t="shared" si="35"/>
        <v>改良済</v>
      </c>
      <c r="V206" s="2157"/>
      <c r="W206" s="2157"/>
      <c r="X206" s="2157"/>
      <c r="Y206" s="2157"/>
      <c r="Z206" s="2157"/>
    </row>
    <row r="207" spans="2:26" ht="39" customHeight="1">
      <c r="B207" s="2168"/>
      <c r="C207" s="1169" t="s">
        <v>4462</v>
      </c>
      <c r="D207" s="1586" t="s">
        <v>4494</v>
      </c>
      <c r="E207" s="1383" t="s">
        <v>4864</v>
      </c>
      <c r="F207" s="2169">
        <f t="shared" si="37"/>
        <v>0.18</v>
      </c>
      <c r="G207" s="2169">
        <v>0.18</v>
      </c>
      <c r="H207" s="2169">
        <v>0</v>
      </c>
      <c r="I207" s="2169">
        <v>0</v>
      </c>
      <c r="J207" s="2169">
        <f t="shared" si="38"/>
        <v>0.18</v>
      </c>
      <c r="K207" s="2169">
        <v>0.18</v>
      </c>
      <c r="L207" s="2169">
        <v>0</v>
      </c>
      <c r="M207" s="2169">
        <v>0</v>
      </c>
      <c r="N207" s="1318">
        <v>26541</v>
      </c>
      <c r="O207" s="1318">
        <v>26541</v>
      </c>
      <c r="P207" s="1586" t="s">
        <v>2367</v>
      </c>
      <c r="Q207" s="1318">
        <v>27359</v>
      </c>
      <c r="R207" s="2150" t="s">
        <v>4857</v>
      </c>
      <c r="S207" s="1697"/>
      <c r="T207" s="1181" t="str">
        <f t="shared" si="35"/>
        <v>改良済</v>
      </c>
      <c r="V207" s="2157"/>
      <c r="W207" s="2157"/>
      <c r="X207" s="2157"/>
      <c r="Y207" s="2157"/>
      <c r="Z207" s="2157"/>
    </row>
    <row r="208" spans="2:26" ht="39" customHeight="1">
      <c r="B208" s="2168"/>
      <c r="C208" s="1169" t="s">
        <v>4462</v>
      </c>
      <c r="D208" s="1586" t="s">
        <v>4496</v>
      </c>
      <c r="E208" s="1383" t="s">
        <v>4865</v>
      </c>
      <c r="F208" s="2169">
        <f t="shared" si="37"/>
        <v>0.15</v>
      </c>
      <c r="G208" s="2169">
        <v>0.15</v>
      </c>
      <c r="H208" s="2169">
        <v>0</v>
      </c>
      <c r="I208" s="2169">
        <v>0</v>
      </c>
      <c r="J208" s="2169">
        <f t="shared" si="38"/>
        <v>0.15</v>
      </c>
      <c r="K208" s="2169">
        <v>0.15</v>
      </c>
      <c r="L208" s="2169">
        <v>0</v>
      </c>
      <c r="M208" s="2169">
        <v>0</v>
      </c>
      <c r="N208" s="1318">
        <v>26134</v>
      </c>
      <c r="O208" s="1318">
        <v>26134</v>
      </c>
      <c r="P208" s="1586" t="s">
        <v>1861</v>
      </c>
      <c r="Q208" s="1318">
        <v>27359</v>
      </c>
      <c r="R208" s="2150" t="s">
        <v>4857</v>
      </c>
      <c r="S208" s="1697"/>
      <c r="T208" s="1181" t="str">
        <f t="shared" si="35"/>
        <v>改良済</v>
      </c>
      <c r="V208" s="2157"/>
      <c r="W208" s="2157"/>
      <c r="X208" s="2157"/>
      <c r="Y208" s="2157"/>
      <c r="Z208" s="2157"/>
    </row>
    <row r="209" spans="2:26" ht="39" customHeight="1">
      <c r="B209" s="2168"/>
      <c r="C209" s="1169" t="s">
        <v>4462</v>
      </c>
      <c r="D209" s="1586" t="s">
        <v>4498</v>
      </c>
      <c r="E209" s="1383" t="s">
        <v>4866</v>
      </c>
      <c r="F209" s="2169">
        <f t="shared" si="37"/>
        <v>0.24</v>
      </c>
      <c r="G209" s="2169">
        <v>0.24</v>
      </c>
      <c r="H209" s="2169">
        <v>0</v>
      </c>
      <c r="I209" s="2169">
        <v>0</v>
      </c>
      <c r="J209" s="2169">
        <f t="shared" si="38"/>
        <v>0.24</v>
      </c>
      <c r="K209" s="2169">
        <v>0.24</v>
      </c>
      <c r="L209" s="2169">
        <v>0</v>
      </c>
      <c r="M209" s="2169">
        <v>0</v>
      </c>
      <c r="N209" s="1318">
        <v>25578</v>
      </c>
      <c r="O209" s="1318">
        <v>25578</v>
      </c>
      <c r="P209" s="1586" t="s">
        <v>4867</v>
      </c>
      <c r="Q209" s="1318">
        <v>27359</v>
      </c>
      <c r="R209" s="2150" t="s">
        <v>4857</v>
      </c>
      <c r="S209" s="1697"/>
      <c r="T209" s="1181" t="str">
        <f t="shared" si="35"/>
        <v>改良済</v>
      </c>
      <c r="V209" s="2157"/>
      <c r="W209" s="2157"/>
      <c r="X209" s="2157"/>
      <c r="Y209" s="2157"/>
      <c r="Z209" s="2157"/>
    </row>
    <row r="210" spans="2:26" ht="39" customHeight="1">
      <c r="B210" s="2168"/>
      <c r="C210" s="1169" t="s">
        <v>4462</v>
      </c>
      <c r="D210" s="1586" t="s">
        <v>4501</v>
      </c>
      <c r="E210" s="1383" t="s">
        <v>4868</v>
      </c>
      <c r="F210" s="2169">
        <f t="shared" si="37"/>
        <v>0.25</v>
      </c>
      <c r="G210" s="2169">
        <v>0.25</v>
      </c>
      <c r="H210" s="2169">
        <v>0</v>
      </c>
      <c r="I210" s="2169">
        <v>0</v>
      </c>
      <c r="J210" s="2169">
        <f t="shared" si="38"/>
        <v>0.25</v>
      </c>
      <c r="K210" s="2169">
        <v>0.25</v>
      </c>
      <c r="L210" s="2169">
        <v>0</v>
      </c>
      <c r="M210" s="2169">
        <v>0</v>
      </c>
      <c r="N210" s="1318">
        <v>25578</v>
      </c>
      <c r="O210" s="1318">
        <v>25578</v>
      </c>
      <c r="P210" s="1586" t="s">
        <v>4867</v>
      </c>
      <c r="Q210" s="1318">
        <v>27359</v>
      </c>
      <c r="R210" s="2150" t="s">
        <v>4857</v>
      </c>
      <c r="S210" s="1697"/>
      <c r="T210" s="1181" t="str">
        <f t="shared" si="35"/>
        <v>改良済</v>
      </c>
      <c r="V210" s="2157"/>
      <c r="W210" s="2157"/>
      <c r="X210" s="2157"/>
      <c r="Y210" s="2157"/>
      <c r="Z210" s="2157"/>
    </row>
    <row r="211" spans="2:26" ht="39" customHeight="1">
      <c r="B211" s="2168"/>
      <c r="C211" s="1169" t="s">
        <v>4462</v>
      </c>
      <c r="D211" s="1586" t="s">
        <v>4504</v>
      </c>
      <c r="E211" s="1383" t="s">
        <v>4869</v>
      </c>
      <c r="F211" s="2169">
        <f t="shared" si="37"/>
        <v>0.5</v>
      </c>
      <c r="G211" s="2169">
        <v>0.5</v>
      </c>
      <c r="H211" s="2169">
        <v>0</v>
      </c>
      <c r="I211" s="2169">
        <v>0</v>
      </c>
      <c r="J211" s="2169">
        <f t="shared" si="38"/>
        <v>0.5</v>
      </c>
      <c r="K211" s="2169">
        <v>0.5</v>
      </c>
      <c r="L211" s="2169">
        <v>0</v>
      </c>
      <c r="M211" s="2169">
        <v>0</v>
      </c>
      <c r="N211" s="1318">
        <v>24234</v>
      </c>
      <c r="O211" s="1318">
        <v>24234</v>
      </c>
      <c r="P211" s="1586" t="s">
        <v>4863</v>
      </c>
      <c r="Q211" s="1318">
        <v>27359</v>
      </c>
      <c r="R211" s="2150" t="s">
        <v>4857</v>
      </c>
      <c r="S211" s="1697"/>
      <c r="T211" s="1181" t="str">
        <f t="shared" si="35"/>
        <v>改良済</v>
      </c>
      <c r="V211" s="2157"/>
      <c r="W211" s="2157"/>
      <c r="X211" s="2157"/>
      <c r="Y211" s="2157"/>
      <c r="Z211" s="2157"/>
    </row>
    <row r="212" spans="2:26" ht="39" customHeight="1">
      <c r="B212" s="2168"/>
      <c r="C212" s="1169" t="s">
        <v>4462</v>
      </c>
      <c r="D212" s="1586" t="s">
        <v>4507</v>
      </c>
      <c r="E212" s="1383" t="s">
        <v>4870</v>
      </c>
      <c r="F212" s="2169">
        <f t="shared" si="37"/>
        <v>0.13</v>
      </c>
      <c r="G212" s="2169">
        <v>0.13</v>
      </c>
      <c r="H212" s="2169">
        <v>0</v>
      </c>
      <c r="I212" s="2169">
        <v>0</v>
      </c>
      <c r="J212" s="2169">
        <f t="shared" si="38"/>
        <v>0.13</v>
      </c>
      <c r="K212" s="2169">
        <v>0.13</v>
      </c>
      <c r="L212" s="2169">
        <v>0</v>
      </c>
      <c r="M212" s="2169">
        <v>0</v>
      </c>
      <c r="N212" s="1318">
        <v>26891</v>
      </c>
      <c r="O212" s="1318">
        <v>26891</v>
      </c>
      <c r="P212" s="1586" t="s">
        <v>4607</v>
      </c>
      <c r="Q212" s="1318">
        <v>27359</v>
      </c>
      <c r="R212" s="2150" t="s">
        <v>4857</v>
      </c>
      <c r="T212" s="1181" t="str">
        <f t="shared" si="35"/>
        <v>改良済</v>
      </c>
      <c r="V212" s="2157"/>
      <c r="W212" s="2157"/>
      <c r="X212" s="2157"/>
      <c r="Y212" s="2157"/>
      <c r="Z212" s="2157"/>
    </row>
    <row r="213" spans="2:26" ht="39" customHeight="1">
      <c r="B213" s="2168"/>
      <c r="C213" s="1169" t="s">
        <v>4462</v>
      </c>
      <c r="D213" s="1586" t="s">
        <v>4509</v>
      </c>
      <c r="E213" s="2258" t="s">
        <v>4871</v>
      </c>
      <c r="F213" s="2169">
        <f t="shared" si="37"/>
        <v>0.2</v>
      </c>
      <c r="G213" s="2169">
        <v>0.2</v>
      </c>
      <c r="H213" s="2169">
        <v>0</v>
      </c>
      <c r="I213" s="2169">
        <v>0</v>
      </c>
      <c r="J213" s="2169">
        <f t="shared" si="38"/>
        <v>0.2</v>
      </c>
      <c r="K213" s="2169">
        <v>0.2</v>
      </c>
      <c r="L213" s="2169">
        <v>0</v>
      </c>
      <c r="M213" s="2169">
        <v>0</v>
      </c>
      <c r="N213" s="1318">
        <v>27127</v>
      </c>
      <c r="O213" s="1318">
        <v>27127</v>
      </c>
      <c r="P213" s="1586" t="s">
        <v>3462</v>
      </c>
      <c r="Q213" s="1318">
        <v>27359</v>
      </c>
      <c r="R213" s="2150" t="s">
        <v>4857</v>
      </c>
      <c r="T213" s="1181" t="str">
        <f t="shared" si="35"/>
        <v>改良済</v>
      </c>
      <c r="V213" s="2157"/>
      <c r="W213" s="2157"/>
      <c r="X213" s="2157"/>
      <c r="Y213" s="2157"/>
      <c r="Z213" s="2157"/>
    </row>
    <row r="214" spans="2:26" ht="39" customHeight="1">
      <c r="B214" s="2168"/>
      <c r="C214" s="1169" t="s">
        <v>4462</v>
      </c>
      <c r="D214" s="1586" t="s">
        <v>4512</v>
      </c>
      <c r="E214" s="2258" t="s">
        <v>4872</v>
      </c>
      <c r="F214" s="2169">
        <f t="shared" si="37"/>
        <v>0.18</v>
      </c>
      <c r="G214" s="2169">
        <v>0.18</v>
      </c>
      <c r="H214" s="2169">
        <v>0</v>
      </c>
      <c r="I214" s="2169">
        <v>0</v>
      </c>
      <c r="J214" s="2169">
        <f t="shared" si="38"/>
        <v>0.18</v>
      </c>
      <c r="K214" s="2169">
        <v>0.18</v>
      </c>
      <c r="L214" s="2169">
        <v>0</v>
      </c>
      <c r="M214" s="2169">
        <v>0</v>
      </c>
      <c r="N214" s="1318">
        <v>26891</v>
      </c>
      <c r="O214" s="1318">
        <v>26891</v>
      </c>
      <c r="P214" s="1586" t="s">
        <v>4607</v>
      </c>
      <c r="Q214" s="1318">
        <v>27359</v>
      </c>
      <c r="R214" s="2185" t="s">
        <v>4857</v>
      </c>
      <c r="T214" s="1181" t="str">
        <f t="shared" si="35"/>
        <v>改良済</v>
      </c>
      <c r="V214" s="2157"/>
      <c r="W214" s="2157"/>
      <c r="X214" s="2157"/>
      <c r="Y214" s="2157"/>
      <c r="Z214" s="2157"/>
    </row>
    <row r="215" spans="2:26" ht="39" customHeight="1">
      <c r="B215" s="2168"/>
      <c r="C215" s="1169" t="s">
        <v>4462</v>
      </c>
      <c r="D215" s="1586" t="s">
        <v>4515</v>
      </c>
      <c r="E215" s="2258" t="s">
        <v>4873</v>
      </c>
      <c r="F215" s="2169">
        <f t="shared" si="37"/>
        <v>0.25</v>
      </c>
      <c r="G215" s="2169">
        <v>0.25</v>
      </c>
      <c r="H215" s="2169">
        <v>0</v>
      </c>
      <c r="I215" s="2169">
        <v>0</v>
      </c>
      <c r="J215" s="2169">
        <f t="shared" si="38"/>
        <v>0.25</v>
      </c>
      <c r="K215" s="2169">
        <v>0.25</v>
      </c>
      <c r="L215" s="2169">
        <v>0</v>
      </c>
      <c r="M215" s="2169">
        <v>0</v>
      </c>
      <c r="N215" s="1318">
        <v>27127</v>
      </c>
      <c r="O215" s="1318">
        <v>29900</v>
      </c>
      <c r="P215" s="1586" t="s">
        <v>3258</v>
      </c>
      <c r="Q215" s="1318">
        <v>27359</v>
      </c>
      <c r="R215" s="2150" t="s">
        <v>4857</v>
      </c>
      <c r="T215" s="1181" t="str">
        <f t="shared" si="35"/>
        <v>改良済</v>
      </c>
      <c r="V215" s="2157"/>
      <c r="W215" s="2157"/>
      <c r="X215" s="2157"/>
      <c r="Y215" s="2157"/>
      <c r="Z215" s="2157"/>
    </row>
    <row r="216" spans="2:26" ht="39" customHeight="1">
      <c r="B216" s="2168"/>
      <c r="C216" s="1169" t="s">
        <v>4462</v>
      </c>
      <c r="D216" s="1586" t="s">
        <v>4649</v>
      </c>
      <c r="E216" s="2258" t="s">
        <v>4874</v>
      </c>
      <c r="F216" s="2169">
        <f t="shared" si="37"/>
        <v>0.16</v>
      </c>
      <c r="G216" s="2169">
        <v>0.16</v>
      </c>
      <c r="H216" s="2169">
        <v>0</v>
      </c>
      <c r="I216" s="2169">
        <v>0</v>
      </c>
      <c r="J216" s="2169">
        <f t="shared" si="38"/>
        <v>0.16</v>
      </c>
      <c r="K216" s="2169">
        <v>0.16</v>
      </c>
      <c r="L216" s="2169">
        <v>0</v>
      </c>
      <c r="M216" s="2169">
        <v>0</v>
      </c>
      <c r="N216" s="1318">
        <v>27127</v>
      </c>
      <c r="O216" s="1318">
        <v>27127</v>
      </c>
      <c r="P216" s="1586" t="s">
        <v>3462</v>
      </c>
      <c r="Q216" s="1318">
        <v>27359</v>
      </c>
      <c r="R216" s="2150" t="s">
        <v>4857</v>
      </c>
      <c r="T216" s="1181" t="str">
        <f t="shared" si="35"/>
        <v>改良済</v>
      </c>
      <c r="V216" s="2157"/>
      <c r="W216" s="2157"/>
      <c r="X216" s="2157"/>
      <c r="Y216" s="2157"/>
      <c r="Z216" s="2157"/>
    </row>
    <row r="217" spans="2:26" ht="39" customHeight="1">
      <c r="B217" s="2168"/>
      <c r="C217" s="1169" t="s">
        <v>4462</v>
      </c>
      <c r="D217" s="1586" t="s">
        <v>4651</v>
      </c>
      <c r="E217" s="2258" t="s">
        <v>4875</v>
      </c>
      <c r="F217" s="2169">
        <f t="shared" si="37"/>
        <v>0.2</v>
      </c>
      <c r="G217" s="2169">
        <v>0.2</v>
      </c>
      <c r="H217" s="2169">
        <v>0</v>
      </c>
      <c r="I217" s="2169">
        <v>0</v>
      </c>
      <c r="J217" s="2169">
        <f t="shared" si="38"/>
        <v>0.2</v>
      </c>
      <c r="K217" s="2169">
        <v>0.2</v>
      </c>
      <c r="L217" s="2169">
        <v>0</v>
      </c>
      <c r="M217" s="2169">
        <v>0</v>
      </c>
      <c r="N217" s="1318">
        <v>27127</v>
      </c>
      <c r="O217" s="1318">
        <v>27127</v>
      </c>
      <c r="P217" s="1586" t="s">
        <v>3462</v>
      </c>
      <c r="Q217" s="1318">
        <v>27359</v>
      </c>
      <c r="R217" s="2150" t="s">
        <v>4857</v>
      </c>
      <c r="S217" s="1250"/>
      <c r="T217" s="1181" t="str">
        <f t="shared" si="35"/>
        <v>改良済</v>
      </c>
      <c r="V217" s="2157"/>
      <c r="W217" s="2157"/>
      <c r="X217" s="2157"/>
      <c r="Y217" s="2157"/>
      <c r="Z217" s="2157"/>
    </row>
    <row r="218" spans="2:26" ht="39" customHeight="1">
      <c r="B218" s="2168"/>
      <c r="C218" s="1169" t="s">
        <v>4462</v>
      </c>
      <c r="D218" s="1586" t="s">
        <v>4653</v>
      </c>
      <c r="E218" s="1383" t="s">
        <v>4777</v>
      </c>
      <c r="F218" s="2169">
        <f t="shared" si="37"/>
        <v>0.15</v>
      </c>
      <c r="G218" s="2169">
        <v>0.15</v>
      </c>
      <c r="H218" s="2169">
        <v>0</v>
      </c>
      <c r="I218" s="2169">
        <v>0</v>
      </c>
      <c r="J218" s="2169">
        <f t="shared" si="38"/>
        <v>0.15</v>
      </c>
      <c r="K218" s="2169">
        <v>0.15</v>
      </c>
      <c r="L218" s="2169">
        <v>0</v>
      </c>
      <c r="M218" s="2169">
        <v>0</v>
      </c>
      <c r="N218" s="1318">
        <v>27127</v>
      </c>
      <c r="O218" s="1318">
        <v>27127</v>
      </c>
      <c r="P218" s="1586" t="s">
        <v>3462</v>
      </c>
      <c r="Q218" s="1318">
        <v>27359</v>
      </c>
      <c r="R218" s="2150" t="s">
        <v>4857</v>
      </c>
      <c r="S218" s="1250"/>
      <c r="T218" s="1181" t="str">
        <f t="shared" si="35"/>
        <v>改良済</v>
      </c>
      <c r="V218" s="2157"/>
      <c r="W218" s="2157"/>
      <c r="X218" s="2157"/>
      <c r="Y218" s="2157"/>
      <c r="Z218" s="2157"/>
    </row>
    <row r="219" spans="2:26" ht="39" customHeight="1">
      <c r="B219" s="2168"/>
      <c r="C219" s="1169" t="s">
        <v>4462</v>
      </c>
      <c r="D219" s="1586" t="s">
        <v>4655</v>
      </c>
      <c r="E219" s="1383" t="s">
        <v>4876</v>
      </c>
      <c r="F219" s="2169">
        <f t="shared" si="37"/>
        <v>0.38</v>
      </c>
      <c r="G219" s="2169">
        <v>0.38</v>
      </c>
      <c r="H219" s="2169">
        <v>0</v>
      </c>
      <c r="I219" s="2169">
        <v>0</v>
      </c>
      <c r="J219" s="2169">
        <f t="shared" si="38"/>
        <v>0.38</v>
      </c>
      <c r="K219" s="2169">
        <v>0.38</v>
      </c>
      <c r="L219" s="2169">
        <v>0</v>
      </c>
      <c r="M219" s="2169">
        <v>0</v>
      </c>
      <c r="N219" s="1318">
        <v>25745</v>
      </c>
      <c r="O219" s="1318">
        <v>25745</v>
      </c>
      <c r="P219" s="1586" t="s">
        <v>4877</v>
      </c>
      <c r="Q219" s="1318">
        <v>27359</v>
      </c>
      <c r="R219" s="2150" t="s">
        <v>4857</v>
      </c>
      <c r="S219" s="1250"/>
      <c r="T219" s="1181" t="str">
        <f t="shared" si="35"/>
        <v>改良済</v>
      </c>
      <c r="V219" s="2157"/>
      <c r="W219" s="2157"/>
      <c r="X219" s="2157"/>
      <c r="Y219" s="2157"/>
      <c r="Z219" s="2157"/>
    </row>
    <row r="220" spans="2:26" ht="39" customHeight="1">
      <c r="B220" s="2168"/>
      <c r="C220" s="1169" t="s">
        <v>4462</v>
      </c>
      <c r="D220" s="1586" t="s">
        <v>4657</v>
      </c>
      <c r="E220" s="1383" t="s">
        <v>4878</v>
      </c>
      <c r="F220" s="2169">
        <f t="shared" si="37"/>
        <v>0.11</v>
      </c>
      <c r="G220" s="2169">
        <v>0.11</v>
      </c>
      <c r="H220" s="2169">
        <v>0</v>
      </c>
      <c r="I220" s="2169">
        <v>0</v>
      </c>
      <c r="J220" s="2169">
        <f t="shared" si="38"/>
        <v>0.11</v>
      </c>
      <c r="K220" s="2169">
        <v>0.11</v>
      </c>
      <c r="L220" s="2169">
        <v>0</v>
      </c>
      <c r="M220" s="2169">
        <v>0</v>
      </c>
      <c r="N220" s="1318">
        <v>27466</v>
      </c>
      <c r="O220" s="1318">
        <v>27466</v>
      </c>
      <c r="P220" s="1586" t="s">
        <v>3478</v>
      </c>
      <c r="Q220" s="1586"/>
      <c r="R220" s="2150"/>
      <c r="S220" s="1250"/>
      <c r="T220" s="1181" t="str">
        <f t="shared" si="35"/>
        <v>改良済</v>
      </c>
      <c r="V220" s="2157"/>
      <c r="W220" s="2157"/>
      <c r="X220" s="2157"/>
      <c r="Y220" s="2157"/>
      <c r="Z220" s="2157"/>
    </row>
    <row r="221" spans="2:26" ht="39" customHeight="1">
      <c r="B221" s="2168"/>
      <c r="C221" s="1169" t="s">
        <v>4462</v>
      </c>
      <c r="D221" s="1586" t="s">
        <v>4659</v>
      </c>
      <c r="E221" s="1383" t="s">
        <v>4879</v>
      </c>
      <c r="F221" s="2169">
        <f t="shared" si="37"/>
        <v>0.16</v>
      </c>
      <c r="G221" s="2169">
        <v>0</v>
      </c>
      <c r="H221" s="2169">
        <v>0.16</v>
      </c>
      <c r="I221" s="2169">
        <v>0</v>
      </c>
      <c r="J221" s="2169">
        <f t="shared" si="38"/>
        <v>0.16</v>
      </c>
      <c r="K221" s="2169">
        <v>0</v>
      </c>
      <c r="L221" s="2169">
        <v>0.16</v>
      </c>
      <c r="M221" s="2169">
        <v>0</v>
      </c>
      <c r="N221" s="1318">
        <v>27466</v>
      </c>
      <c r="O221" s="1318">
        <v>27466</v>
      </c>
      <c r="P221" s="1586" t="s">
        <v>3478</v>
      </c>
      <c r="Q221" s="1586"/>
      <c r="R221" s="2150"/>
      <c r="S221" s="1250"/>
      <c r="T221" s="1181" t="str">
        <f t="shared" si="35"/>
        <v>改良済</v>
      </c>
      <c r="V221" s="2157"/>
      <c r="W221" s="2157"/>
      <c r="X221" s="2157"/>
      <c r="Y221" s="2157"/>
      <c r="Z221" s="2157"/>
    </row>
    <row r="222" spans="2:26" ht="39" customHeight="1">
      <c r="B222" s="2168"/>
      <c r="C222" s="1169" t="s">
        <v>4462</v>
      </c>
      <c r="D222" s="1586" t="s">
        <v>4661</v>
      </c>
      <c r="E222" s="1383" t="s">
        <v>4880</v>
      </c>
      <c r="F222" s="2169">
        <f t="shared" si="37"/>
        <v>0.33</v>
      </c>
      <c r="G222" s="2169">
        <v>0.33</v>
      </c>
      <c r="H222" s="2169">
        <v>0</v>
      </c>
      <c r="I222" s="2169">
        <v>0</v>
      </c>
      <c r="J222" s="2169">
        <f t="shared" si="38"/>
        <v>0.33</v>
      </c>
      <c r="K222" s="2169">
        <v>0.33</v>
      </c>
      <c r="L222" s="2169">
        <v>0</v>
      </c>
      <c r="M222" s="2169">
        <v>0</v>
      </c>
      <c r="N222" s="1318">
        <v>27970</v>
      </c>
      <c r="O222" s="1318">
        <v>27970</v>
      </c>
      <c r="P222" s="1586" t="s">
        <v>2367</v>
      </c>
      <c r="Q222" s="1586"/>
      <c r="R222" s="2150"/>
      <c r="S222" s="1250"/>
      <c r="T222" s="1181" t="str">
        <f t="shared" si="35"/>
        <v>改良済</v>
      </c>
      <c r="V222" s="2157"/>
      <c r="W222" s="2157"/>
      <c r="X222" s="2157"/>
      <c r="Y222" s="2157"/>
      <c r="Z222" s="2157"/>
    </row>
    <row r="223" spans="2:26" ht="39" customHeight="1">
      <c r="B223" s="2168"/>
      <c r="C223" s="1169" t="s">
        <v>4462</v>
      </c>
      <c r="D223" s="1586" t="s">
        <v>4663</v>
      </c>
      <c r="E223" s="1383" t="s">
        <v>4881</v>
      </c>
      <c r="F223" s="2169">
        <f t="shared" si="37"/>
        <v>0.05</v>
      </c>
      <c r="G223" s="2169">
        <v>0.05</v>
      </c>
      <c r="H223" s="2169">
        <v>0</v>
      </c>
      <c r="I223" s="2169">
        <v>0</v>
      </c>
      <c r="J223" s="2169">
        <f t="shared" si="38"/>
        <v>0.05</v>
      </c>
      <c r="K223" s="2169">
        <v>0.05</v>
      </c>
      <c r="L223" s="2169">
        <v>0</v>
      </c>
      <c r="M223" s="2169">
        <v>0</v>
      </c>
      <c r="N223" s="1318">
        <v>28359</v>
      </c>
      <c r="O223" s="1318">
        <v>28359</v>
      </c>
      <c r="P223" s="1586" t="s">
        <v>4567</v>
      </c>
      <c r="Q223" s="1586"/>
      <c r="R223" s="2150"/>
      <c r="S223" s="1250"/>
      <c r="T223" s="1181" t="str">
        <f t="shared" si="35"/>
        <v>改良済</v>
      </c>
      <c r="V223" s="2157"/>
      <c r="W223" s="2157"/>
      <c r="X223" s="2157"/>
      <c r="Y223" s="2157"/>
      <c r="Z223" s="2157"/>
    </row>
    <row r="224" spans="2:26" ht="39" customHeight="1">
      <c r="B224" s="2168"/>
      <c r="C224" s="1169" t="s">
        <v>4462</v>
      </c>
      <c r="D224" s="1586" t="s">
        <v>4764</v>
      </c>
      <c r="E224" s="1383" t="s">
        <v>4882</v>
      </c>
      <c r="F224" s="2169">
        <f t="shared" si="37"/>
        <v>0.05</v>
      </c>
      <c r="G224" s="2169">
        <v>0.05</v>
      </c>
      <c r="H224" s="2169">
        <v>0</v>
      </c>
      <c r="I224" s="2169">
        <v>0</v>
      </c>
      <c r="J224" s="2169">
        <f t="shared" si="38"/>
        <v>0.05</v>
      </c>
      <c r="K224" s="2169">
        <v>0.05</v>
      </c>
      <c r="L224" s="2169">
        <v>0</v>
      </c>
      <c r="M224" s="2169">
        <v>0</v>
      </c>
      <c r="N224" s="1318">
        <v>28359</v>
      </c>
      <c r="O224" s="1318">
        <v>28359</v>
      </c>
      <c r="P224" s="1586" t="s">
        <v>4567</v>
      </c>
      <c r="Q224" s="1586"/>
      <c r="R224" s="2150"/>
      <c r="S224" s="1250"/>
      <c r="T224" s="1181" t="str">
        <f t="shared" si="35"/>
        <v>改良済</v>
      </c>
      <c r="V224" s="2157"/>
      <c r="W224" s="2157"/>
      <c r="X224" s="2157"/>
      <c r="Y224" s="2157"/>
      <c r="Z224" s="2157"/>
    </row>
    <row r="225" spans="2:26" ht="39" customHeight="1">
      <c r="B225" s="2168"/>
      <c r="C225" s="1169" t="s">
        <v>4462</v>
      </c>
      <c r="D225" s="1586" t="s">
        <v>4768</v>
      </c>
      <c r="E225" s="1383" t="s">
        <v>4883</v>
      </c>
      <c r="F225" s="2169">
        <f t="shared" si="37"/>
        <v>0.11</v>
      </c>
      <c r="G225" s="2169">
        <v>0.11</v>
      </c>
      <c r="H225" s="2169">
        <v>0</v>
      </c>
      <c r="I225" s="2169">
        <v>0</v>
      </c>
      <c r="J225" s="2169">
        <f t="shared" si="38"/>
        <v>0.11</v>
      </c>
      <c r="K225" s="2169">
        <v>0.11</v>
      </c>
      <c r="L225" s="2169">
        <v>0</v>
      </c>
      <c r="M225" s="2169">
        <v>0</v>
      </c>
      <c r="N225" s="1318">
        <v>28359</v>
      </c>
      <c r="O225" s="1318">
        <v>28359</v>
      </c>
      <c r="P225" s="1586" t="s">
        <v>4567</v>
      </c>
      <c r="Q225" s="1586"/>
      <c r="R225" s="2150"/>
      <c r="S225" s="1250"/>
      <c r="T225" s="1181" t="str">
        <f t="shared" si="35"/>
        <v>改良済</v>
      </c>
      <c r="V225" s="2157"/>
      <c r="W225" s="2157"/>
      <c r="X225" s="2157"/>
      <c r="Y225" s="2157"/>
      <c r="Z225" s="2157"/>
    </row>
    <row r="226" spans="2:26" ht="39" customHeight="1">
      <c r="B226" s="2168"/>
      <c r="C226" s="1169" t="s">
        <v>4462</v>
      </c>
      <c r="D226" s="1586" t="s">
        <v>4884</v>
      </c>
      <c r="E226" s="1383" t="s">
        <v>4885</v>
      </c>
      <c r="F226" s="2169">
        <f t="shared" si="37"/>
        <v>0.06</v>
      </c>
      <c r="G226" s="2169">
        <v>0.06</v>
      </c>
      <c r="H226" s="2169">
        <v>0</v>
      </c>
      <c r="I226" s="2169">
        <v>0</v>
      </c>
      <c r="J226" s="2169">
        <f t="shared" si="38"/>
        <v>0.06</v>
      </c>
      <c r="K226" s="2169">
        <v>0.06</v>
      </c>
      <c r="L226" s="2169">
        <v>0</v>
      </c>
      <c r="M226" s="2169">
        <v>0</v>
      </c>
      <c r="N226" s="1318">
        <v>28359</v>
      </c>
      <c r="O226" s="1318">
        <v>28359</v>
      </c>
      <c r="P226" s="1586" t="s">
        <v>4567</v>
      </c>
      <c r="Q226" s="1586"/>
      <c r="R226" s="2150"/>
      <c r="S226" s="1250"/>
      <c r="T226" s="1181" t="str">
        <f t="shared" si="35"/>
        <v>改良済</v>
      </c>
      <c r="V226" s="2157"/>
      <c r="W226" s="2157"/>
      <c r="X226" s="2157"/>
      <c r="Y226" s="2157"/>
      <c r="Z226" s="2157"/>
    </row>
    <row r="227" spans="2:26" ht="39" customHeight="1">
      <c r="B227" s="2168"/>
      <c r="C227" s="1169" t="s">
        <v>4462</v>
      </c>
      <c r="D227" s="1586" t="s">
        <v>4770</v>
      </c>
      <c r="E227" s="1383" t="s">
        <v>4886</v>
      </c>
      <c r="F227" s="2169">
        <f t="shared" si="37"/>
        <v>0.06</v>
      </c>
      <c r="G227" s="2169">
        <v>0.06</v>
      </c>
      <c r="H227" s="2169">
        <v>0</v>
      </c>
      <c r="I227" s="2169">
        <v>0</v>
      </c>
      <c r="J227" s="2169">
        <f t="shared" si="38"/>
        <v>0.06</v>
      </c>
      <c r="K227" s="2169">
        <v>0.06</v>
      </c>
      <c r="L227" s="2169">
        <v>0</v>
      </c>
      <c r="M227" s="2169">
        <v>0</v>
      </c>
      <c r="N227" s="1318">
        <v>28359</v>
      </c>
      <c r="O227" s="1318">
        <v>28359</v>
      </c>
      <c r="P227" s="1586" t="s">
        <v>4567</v>
      </c>
      <c r="Q227" s="1586"/>
      <c r="R227" s="2150"/>
      <c r="S227" s="1250"/>
      <c r="T227" s="1181" t="str">
        <f t="shared" si="35"/>
        <v>改良済</v>
      </c>
      <c r="V227" s="2157"/>
      <c r="W227" s="2157"/>
      <c r="X227" s="2157"/>
      <c r="Y227" s="2157"/>
      <c r="Z227" s="2157"/>
    </row>
    <row r="228" spans="2:26" ht="39" customHeight="1">
      <c r="B228" s="2168"/>
      <c r="C228" s="1169" t="s">
        <v>4462</v>
      </c>
      <c r="D228" s="1586" t="s">
        <v>4774</v>
      </c>
      <c r="E228" s="1383" t="s">
        <v>4887</v>
      </c>
      <c r="F228" s="2169">
        <f t="shared" si="37"/>
        <v>0.14000000000000001</v>
      </c>
      <c r="G228" s="2169">
        <v>0</v>
      </c>
      <c r="H228" s="2169">
        <v>0.14000000000000001</v>
      </c>
      <c r="I228" s="2169">
        <v>0</v>
      </c>
      <c r="J228" s="2169">
        <f t="shared" si="38"/>
        <v>0.14000000000000001</v>
      </c>
      <c r="K228" s="2169">
        <v>0</v>
      </c>
      <c r="L228" s="2169">
        <v>0.14000000000000001</v>
      </c>
      <c r="M228" s="2169">
        <v>0</v>
      </c>
      <c r="N228" s="1318">
        <v>28359</v>
      </c>
      <c r="O228" s="1318">
        <v>28359</v>
      </c>
      <c r="P228" s="1586" t="s">
        <v>4567</v>
      </c>
      <c r="Q228" s="1586"/>
      <c r="R228" s="2150"/>
      <c r="S228" s="1250"/>
      <c r="T228" s="1181" t="str">
        <f t="shared" si="35"/>
        <v>改良済</v>
      </c>
      <c r="V228" s="2157"/>
      <c r="W228" s="2157"/>
      <c r="X228" s="2157"/>
      <c r="Y228" s="2157"/>
      <c r="Z228" s="2157"/>
    </row>
    <row r="229" spans="2:26" ht="39" customHeight="1">
      <c r="B229" s="2168"/>
      <c r="C229" s="1169" t="s">
        <v>4462</v>
      </c>
      <c r="D229" s="1586" t="s">
        <v>4680</v>
      </c>
      <c r="E229" s="1383" t="s">
        <v>4888</v>
      </c>
      <c r="F229" s="2169">
        <f t="shared" si="37"/>
        <v>0.25</v>
      </c>
      <c r="G229" s="2169">
        <v>0.25</v>
      </c>
      <c r="H229" s="2169">
        <v>0</v>
      </c>
      <c r="I229" s="2169">
        <v>0</v>
      </c>
      <c r="J229" s="2169">
        <f t="shared" si="38"/>
        <v>0.25</v>
      </c>
      <c r="K229" s="2169">
        <v>0.25</v>
      </c>
      <c r="L229" s="2169">
        <v>0</v>
      </c>
      <c r="M229" s="2169">
        <v>0</v>
      </c>
      <c r="N229" s="1318">
        <v>32601</v>
      </c>
      <c r="O229" s="1318">
        <v>32601</v>
      </c>
      <c r="P229" s="1586" t="s">
        <v>1847</v>
      </c>
      <c r="Q229" s="1586"/>
      <c r="R229" s="2150"/>
      <c r="S229" s="1250"/>
      <c r="T229" s="1181" t="str">
        <f t="shared" si="35"/>
        <v>改良済</v>
      </c>
      <c r="V229" s="2157"/>
      <c r="W229" s="2157"/>
      <c r="X229" s="2157"/>
      <c r="Y229" s="2157"/>
      <c r="Z229" s="2157"/>
    </row>
    <row r="230" spans="2:26" ht="39" customHeight="1">
      <c r="B230" s="2168"/>
      <c r="C230" s="1169" t="s">
        <v>4462</v>
      </c>
      <c r="D230" s="1586" t="s">
        <v>4682</v>
      </c>
      <c r="E230" s="1383" t="s">
        <v>4889</v>
      </c>
      <c r="F230" s="2169">
        <f t="shared" si="37"/>
        <v>0.22</v>
      </c>
      <c r="G230" s="2169">
        <v>0.22</v>
      </c>
      <c r="H230" s="2169">
        <v>0</v>
      </c>
      <c r="I230" s="2169">
        <v>0</v>
      </c>
      <c r="J230" s="2169">
        <f t="shared" si="38"/>
        <v>0.22</v>
      </c>
      <c r="K230" s="2169">
        <v>0.22</v>
      </c>
      <c r="L230" s="2169">
        <v>0</v>
      </c>
      <c r="M230" s="2169">
        <v>0</v>
      </c>
      <c r="N230" s="1318">
        <v>32601</v>
      </c>
      <c r="O230" s="1318">
        <v>32601</v>
      </c>
      <c r="P230" s="1586" t="s">
        <v>1847</v>
      </c>
      <c r="Q230" s="1586"/>
      <c r="R230" s="2150"/>
      <c r="S230" s="1250"/>
      <c r="T230" s="1181" t="str">
        <f t="shared" si="35"/>
        <v>改良済</v>
      </c>
      <c r="V230" s="2157"/>
      <c r="W230" s="2157"/>
      <c r="X230" s="2157"/>
      <c r="Y230" s="2157"/>
      <c r="Z230" s="2157"/>
    </row>
    <row r="231" spans="2:26" ht="39" customHeight="1">
      <c r="B231" s="2168"/>
      <c r="C231" s="1169" t="s">
        <v>4462</v>
      </c>
      <c r="D231" s="1586" t="s">
        <v>4684</v>
      </c>
      <c r="E231" s="1383" t="s">
        <v>4890</v>
      </c>
      <c r="F231" s="2169">
        <f t="shared" si="37"/>
        <v>0.24</v>
      </c>
      <c r="G231" s="2169">
        <v>0.24</v>
      </c>
      <c r="H231" s="2169">
        <v>0</v>
      </c>
      <c r="I231" s="2169">
        <v>0</v>
      </c>
      <c r="J231" s="2169">
        <f t="shared" si="38"/>
        <v>0.24</v>
      </c>
      <c r="K231" s="2169">
        <v>0.24</v>
      </c>
      <c r="L231" s="2169">
        <v>0</v>
      </c>
      <c r="M231" s="2169">
        <v>0</v>
      </c>
      <c r="N231" s="1318">
        <v>33315</v>
      </c>
      <c r="O231" s="1318">
        <v>33315</v>
      </c>
      <c r="P231" s="1586" t="s">
        <v>1220</v>
      </c>
      <c r="Q231" s="1586"/>
      <c r="R231" s="2150"/>
      <c r="S231" s="1250"/>
      <c r="T231" s="1181" t="str">
        <f t="shared" si="35"/>
        <v>改良済</v>
      </c>
      <c r="V231" s="2157"/>
      <c r="W231" s="2157"/>
      <c r="X231" s="2157"/>
      <c r="Y231" s="2157"/>
      <c r="Z231" s="2157"/>
    </row>
    <row r="232" spans="2:26" ht="39" customHeight="1">
      <c r="B232" s="2232"/>
      <c r="C232" s="1169" t="s">
        <v>4462</v>
      </c>
      <c r="D232" s="1586" t="s">
        <v>4686</v>
      </c>
      <c r="E232" s="1383" t="s">
        <v>4891</v>
      </c>
      <c r="F232" s="2169">
        <f t="shared" si="37"/>
        <v>0.22</v>
      </c>
      <c r="G232" s="2169">
        <v>0.22</v>
      </c>
      <c r="H232" s="2169">
        <v>0</v>
      </c>
      <c r="I232" s="2169">
        <v>0</v>
      </c>
      <c r="J232" s="2169">
        <f t="shared" si="38"/>
        <v>0.22</v>
      </c>
      <c r="K232" s="2169">
        <v>0.22</v>
      </c>
      <c r="L232" s="2169">
        <v>0</v>
      </c>
      <c r="M232" s="2169">
        <v>0</v>
      </c>
      <c r="N232" s="1318">
        <v>33315</v>
      </c>
      <c r="O232" s="1318">
        <v>33315</v>
      </c>
      <c r="P232" s="1586" t="s">
        <v>1220</v>
      </c>
      <c r="Q232" s="1586"/>
      <c r="R232" s="2150"/>
      <c r="S232" s="1250"/>
      <c r="T232" s="1181" t="str">
        <f t="shared" si="35"/>
        <v>改良済</v>
      </c>
      <c r="V232" s="2157"/>
      <c r="W232" s="2157"/>
      <c r="X232" s="2157"/>
      <c r="Y232" s="2157"/>
      <c r="Z232" s="2157"/>
    </row>
    <row r="233" spans="2:26" ht="39" customHeight="1">
      <c r="B233" s="2232"/>
      <c r="C233" s="1169" t="s">
        <v>4542</v>
      </c>
      <c r="D233" s="1586" t="s">
        <v>4829</v>
      </c>
      <c r="E233" s="1383" t="s">
        <v>4892</v>
      </c>
      <c r="F233" s="2169">
        <f t="shared" si="37"/>
        <v>0.3</v>
      </c>
      <c r="G233" s="2169">
        <v>0.3</v>
      </c>
      <c r="H233" s="2169">
        <v>0</v>
      </c>
      <c r="I233" s="2169">
        <v>0</v>
      </c>
      <c r="J233" s="2169">
        <f t="shared" si="38"/>
        <v>0.3</v>
      </c>
      <c r="K233" s="2169">
        <v>0.3</v>
      </c>
      <c r="L233" s="2169">
        <v>0</v>
      </c>
      <c r="M233" s="2169">
        <v>0</v>
      </c>
      <c r="N233" s="1318">
        <v>35335</v>
      </c>
      <c r="O233" s="1318">
        <v>35335</v>
      </c>
      <c r="P233" s="1586" t="s">
        <v>3407</v>
      </c>
      <c r="Q233" s="1586"/>
      <c r="R233" s="2150"/>
      <c r="S233" s="1250"/>
      <c r="T233" s="1181" t="str">
        <f t="shared" si="35"/>
        <v>改良済</v>
      </c>
      <c r="V233" s="2157"/>
      <c r="W233" s="2157"/>
      <c r="X233" s="2157"/>
      <c r="Y233" s="2157"/>
      <c r="Z233" s="2157"/>
    </row>
    <row r="234" spans="2:26" ht="39" customHeight="1">
      <c r="B234" s="2232"/>
      <c r="C234" s="1169" t="s">
        <v>4542</v>
      </c>
      <c r="D234" s="1586" t="s">
        <v>4832</v>
      </c>
      <c r="E234" s="1383" t="s">
        <v>4893</v>
      </c>
      <c r="F234" s="2169">
        <f t="shared" si="37"/>
        <v>0.24</v>
      </c>
      <c r="G234" s="2169">
        <v>0.24</v>
      </c>
      <c r="H234" s="2169">
        <v>0</v>
      </c>
      <c r="I234" s="2169">
        <v>0</v>
      </c>
      <c r="J234" s="2169">
        <f t="shared" si="38"/>
        <v>0.24</v>
      </c>
      <c r="K234" s="2169">
        <v>0.24</v>
      </c>
      <c r="L234" s="2169">
        <v>0</v>
      </c>
      <c r="M234" s="2169">
        <v>0</v>
      </c>
      <c r="N234" s="1318">
        <v>35335</v>
      </c>
      <c r="O234" s="1318">
        <v>35335</v>
      </c>
      <c r="P234" s="1586" t="s">
        <v>3407</v>
      </c>
      <c r="Q234" s="1586"/>
      <c r="R234" s="2150"/>
      <c r="S234" s="1250"/>
      <c r="T234" s="1181" t="str">
        <f t="shared" si="35"/>
        <v>改良済</v>
      </c>
      <c r="V234" s="2157"/>
      <c r="W234" s="2157"/>
      <c r="X234" s="2157"/>
      <c r="Y234" s="2157"/>
      <c r="Z234" s="2157"/>
    </row>
    <row r="235" spans="2:26" ht="39" customHeight="1">
      <c r="B235" s="2232"/>
      <c r="C235" s="1169" t="s">
        <v>4542</v>
      </c>
      <c r="D235" s="1586" t="s">
        <v>4691</v>
      </c>
      <c r="E235" s="1383" t="s">
        <v>4894</v>
      </c>
      <c r="F235" s="2169">
        <f t="shared" si="37"/>
        <v>0.22</v>
      </c>
      <c r="G235" s="2169">
        <v>0.22</v>
      </c>
      <c r="H235" s="2169">
        <v>0</v>
      </c>
      <c r="I235" s="2169">
        <v>0</v>
      </c>
      <c r="J235" s="2169">
        <f t="shared" si="38"/>
        <v>0.22</v>
      </c>
      <c r="K235" s="2169">
        <v>0.22</v>
      </c>
      <c r="L235" s="2169">
        <v>0</v>
      </c>
      <c r="M235" s="2169">
        <v>0</v>
      </c>
      <c r="N235" s="1318">
        <v>35335</v>
      </c>
      <c r="O235" s="1318">
        <v>35335</v>
      </c>
      <c r="P235" s="1586" t="s">
        <v>3407</v>
      </c>
      <c r="Q235" s="1586"/>
      <c r="R235" s="2150"/>
      <c r="S235" s="1697"/>
      <c r="T235" s="1181" t="str">
        <f t="shared" si="35"/>
        <v>改良済</v>
      </c>
      <c r="V235" s="2157"/>
      <c r="W235" s="2157"/>
      <c r="X235" s="2157"/>
      <c r="Y235" s="2157"/>
      <c r="Z235" s="2157"/>
    </row>
    <row r="236" spans="2:26" ht="39" customHeight="1">
      <c r="B236" s="2214"/>
      <c r="C236" s="1169" t="s">
        <v>4542</v>
      </c>
      <c r="D236" s="2192" t="s">
        <v>4895</v>
      </c>
      <c r="E236" s="1659" t="s">
        <v>4896</v>
      </c>
      <c r="F236" s="2194">
        <f>SUM(G236:I236)</f>
        <v>0.33</v>
      </c>
      <c r="G236" s="2194">
        <v>0.33</v>
      </c>
      <c r="H236" s="2194">
        <v>0</v>
      </c>
      <c r="I236" s="2194">
        <v>0</v>
      </c>
      <c r="J236" s="2194">
        <f>SUM(K236:M236)</f>
        <v>0.33</v>
      </c>
      <c r="K236" s="2194">
        <v>0.33</v>
      </c>
      <c r="L236" s="2194">
        <v>0</v>
      </c>
      <c r="M236" s="2194">
        <v>0</v>
      </c>
      <c r="N236" s="2218">
        <v>27457</v>
      </c>
      <c r="O236" s="2218">
        <v>39136</v>
      </c>
      <c r="P236" s="2192" t="s">
        <v>4897</v>
      </c>
      <c r="Q236" s="2218">
        <v>40631</v>
      </c>
      <c r="R236" s="2185" t="s">
        <v>2411</v>
      </c>
      <c r="S236" s="1697"/>
      <c r="T236" s="1181" t="str">
        <f t="shared" si="35"/>
        <v>改良済</v>
      </c>
      <c r="V236" s="2157"/>
      <c r="W236" s="2157"/>
      <c r="X236" s="2157"/>
      <c r="Y236" s="2157"/>
      <c r="Z236" s="2157"/>
    </row>
    <row r="237" spans="2:26" ht="39" customHeight="1">
      <c r="B237" s="2168"/>
      <c r="C237" s="1169" t="s">
        <v>4468</v>
      </c>
      <c r="D237" s="1586" t="s">
        <v>4898</v>
      </c>
      <c r="E237" s="1383" t="s">
        <v>4899</v>
      </c>
      <c r="F237" s="2169">
        <f t="shared" ref="F237:F267" si="39">SUM(G237:I237)</f>
        <v>0.9</v>
      </c>
      <c r="G237" s="2169">
        <v>0.9</v>
      </c>
      <c r="H237" s="2169">
        <v>0</v>
      </c>
      <c r="I237" s="2169">
        <v>0</v>
      </c>
      <c r="J237" s="2169">
        <f t="shared" ref="J237:J267" si="40">SUM(K237:M237)</f>
        <v>0.5</v>
      </c>
      <c r="K237" s="2169">
        <v>0.5</v>
      </c>
      <c r="L237" s="2169">
        <v>0</v>
      </c>
      <c r="M237" s="2169">
        <v>0</v>
      </c>
      <c r="N237" s="1318">
        <v>23938</v>
      </c>
      <c r="O237" s="1318">
        <v>23938</v>
      </c>
      <c r="P237" s="1586" t="s">
        <v>4900</v>
      </c>
      <c r="Q237" s="1318">
        <v>27359</v>
      </c>
      <c r="R237" s="2150" t="s">
        <v>4857</v>
      </c>
      <c r="S237" s="1697"/>
      <c r="T237" s="1181" t="str">
        <f t="shared" si="35"/>
        <v/>
      </c>
      <c r="V237" s="2157"/>
      <c r="W237" s="2157"/>
      <c r="X237" s="2157"/>
      <c r="Y237" s="2157"/>
      <c r="Z237" s="2157"/>
    </row>
    <row r="238" spans="2:26" ht="39" customHeight="1">
      <c r="B238" s="2168"/>
      <c r="C238" s="1169" t="s">
        <v>4468</v>
      </c>
      <c r="D238" s="1586" t="s">
        <v>4901</v>
      </c>
      <c r="E238" s="1383" t="s">
        <v>4902</v>
      </c>
      <c r="F238" s="2169">
        <f t="shared" si="39"/>
        <v>0.7</v>
      </c>
      <c r="G238" s="2169">
        <v>0.7</v>
      </c>
      <c r="H238" s="2169">
        <v>0</v>
      </c>
      <c r="I238" s="2169">
        <v>0</v>
      </c>
      <c r="J238" s="2169">
        <f t="shared" si="40"/>
        <v>0</v>
      </c>
      <c r="K238" s="2169">
        <v>0</v>
      </c>
      <c r="L238" s="2169">
        <v>0</v>
      </c>
      <c r="M238" s="2169">
        <v>0</v>
      </c>
      <c r="N238" s="1318">
        <v>23936</v>
      </c>
      <c r="O238" s="1318">
        <v>37344</v>
      </c>
      <c r="P238" s="1586" t="s">
        <v>2832</v>
      </c>
      <c r="Q238" s="1318">
        <v>27359</v>
      </c>
      <c r="R238" s="2150" t="s">
        <v>4857</v>
      </c>
      <c r="S238" s="1697"/>
      <c r="T238" s="1181" t="str">
        <f t="shared" si="35"/>
        <v/>
      </c>
      <c r="V238" s="2157"/>
      <c r="W238" s="2157"/>
      <c r="X238" s="2157"/>
      <c r="Y238" s="2157"/>
      <c r="Z238" s="2157"/>
    </row>
    <row r="239" spans="2:26" ht="39" customHeight="1">
      <c r="B239" s="2168"/>
      <c r="C239" s="1169" t="s">
        <v>4468</v>
      </c>
      <c r="D239" s="1586" t="s">
        <v>4521</v>
      </c>
      <c r="E239" s="1383" t="s">
        <v>4903</v>
      </c>
      <c r="F239" s="2169">
        <f t="shared" si="39"/>
        <v>3.9</v>
      </c>
      <c r="G239" s="2169">
        <v>3.9</v>
      </c>
      <c r="H239" s="2169">
        <v>0</v>
      </c>
      <c r="I239" s="2169">
        <v>0</v>
      </c>
      <c r="J239" s="2169">
        <f t="shared" si="40"/>
        <v>0</v>
      </c>
      <c r="K239" s="2169">
        <v>0</v>
      </c>
      <c r="L239" s="2169">
        <v>0</v>
      </c>
      <c r="M239" s="2169">
        <v>0</v>
      </c>
      <c r="N239" s="1318">
        <v>23936</v>
      </c>
      <c r="O239" s="1318">
        <v>24399</v>
      </c>
      <c r="P239" s="1586" t="s">
        <v>4904</v>
      </c>
      <c r="Q239" s="1318">
        <v>27352</v>
      </c>
      <c r="R239" s="2150" t="s">
        <v>4905</v>
      </c>
      <c r="S239" s="1697"/>
      <c r="T239" s="1181" t="str">
        <f t="shared" si="35"/>
        <v/>
      </c>
      <c r="V239" s="2157"/>
      <c r="W239" s="2157"/>
      <c r="X239" s="2157"/>
      <c r="Y239" s="2157"/>
      <c r="Z239" s="2157"/>
    </row>
    <row r="240" spans="2:26" ht="39" customHeight="1">
      <c r="B240" s="2168"/>
      <c r="C240" s="1169" t="s">
        <v>4468</v>
      </c>
      <c r="D240" s="1586" t="s">
        <v>4733</v>
      </c>
      <c r="E240" s="1383" t="s">
        <v>4906</v>
      </c>
      <c r="F240" s="2169">
        <f t="shared" si="39"/>
        <v>1.1000000000000001</v>
      </c>
      <c r="G240" s="2169">
        <v>1.1000000000000001</v>
      </c>
      <c r="H240" s="2169">
        <v>0</v>
      </c>
      <c r="I240" s="2169">
        <v>0</v>
      </c>
      <c r="J240" s="2169">
        <f t="shared" si="40"/>
        <v>0.1</v>
      </c>
      <c r="K240" s="2169">
        <v>0.1</v>
      </c>
      <c r="L240" s="2169">
        <v>0</v>
      </c>
      <c r="M240" s="2169">
        <v>0</v>
      </c>
      <c r="N240" s="1318">
        <v>23936</v>
      </c>
      <c r="O240" s="1318">
        <v>23936</v>
      </c>
      <c r="P240" s="1586" t="s">
        <v>4907</v>
      </c>
      <c r="Q240" s="1318">
        <v>27352</v>
      </c>
      <c r="R240" s="2150" t="s">
        <v>4905</v>
      </c>
      <c r="S240" s="1697"/>
      <c r="T240" s="1181" t="str">
        <f t="shared" si="35"/>
        <v/>
      </c>
      <c r="V240" s="2157"/>
      <c r="W240" s="2157"/>
      <c r="X240" s="2157"/>
      <c r="Y240" s="2157"/>
      <c r="Z240" s="2157"/>
    </row>
    <row r="241" spans="2:26" ht="39" customHeight="1">
      <c r="B241" s="2168"/>
      <c r="C241" s="1169" t="s">
        <v>4468</v>
      </c>
      <c r="D241" s="1586" t="s">
        <v>4908</v>
      </c>
      <c r="E241" s="1383" t="s">
        <v>4909</v>
      </c>
      <c r="F241" s="2169">
        <f t="shared" si="39"/>
        <v>1.5</v>
      </c>
      <c r="G241" s="2169">
        <v>1.5</v>
      </c>
      <c r="H241" s="2169">
        <v>0</v>
      </c>
      <c r="I241" s="2169">
        <v>0</v>
      </c>
      <c r="J241" s="2169">
        <f t="shared" si="40"/>
        <v>0</v>
      </c>
      <c r="K241" s="2169">
        <v>0</v>
      </c>
      <c r="L241" s="2169">
        <v>0</v>
      </c>
      <c r="M241" s="2169">
        <v>0</v>
      </c>
      <c r="N241" s="1318">
        <v>23936</v>
      </c>
      <c r="O241" s="1318">
        <v>23936</v>
      </c>
      <c r="P241" s="1586" t="s">
        <v>4907</v>
      </c>
      <c r="Q241" s="1318">
        <v>27352</v>
      </c>
      <c r="R241" s="2150" t="s">
        <v>4905</v>
      </c>
      <c r="S241" s="1697"/>
      <c r="T241" s="1181" t="str">
        <f t="shared" si="35"/>
        <v/>
      </c>
      <c r="V241" s="2157"/>
      <c r="W241" s="2157"/>
      <c r="X241" s="2157"/>
      <c r="Y241" s="2157"/>
      <c r="Z241" s="2157"/>
    </row>
    <row r="242" spans="2:26" ht="39" customHeight="1">
      <c r="B242" s="2168"/>
      <c r="C242" s="1169" t="s">
        <v>4468</v>
      </c>
      <c r="D242" s="1586" t="s">
        <v>4804</v>
      </c>
      <c r="E242" s="1383" t="s">
        <v>4910</v>
      </c>
      <c r="F242" s="2169">
        <f t="shared" si="39"/>
        <v>1.4</v>
      </c>
      <c r="G242" s="2169">
        <v>0</v>
      </c>
      <c r="H242" s="2169">
        <v>1.4</v>
      </c>
      <c r="I242" s="2169">
        <v>0</v>
      </c>
      <c r="J242" s="2169">
        <f t="shared" si="40"/>
        <v>0</v>
      </c>
      <c r="K242" s="2169">
        <v>0</v>
      </c>
      <c r="L242" s="2169">
        <v>0</v>
      </c>
      <c r="M242" s="2169">
        <v>0</v>
      </c>
      <c r="N242" s="1318">
        <v>23936</v>
      </c>
      <c r="O242" s="1318">
        <v>23936</v>
      </c>
      <c r="P242" s="1586" t="s">
        <v>4907</v>
      </c>
      <c r="Q242" s="1318">
        <v>27352</v>
      </c>
      <c r="R242" s="2150" t="s">
        <v>4905</v>
      </c>
      <c r="S242" s="1697"/>
      <c r="T242" s="1181" t="str">
        <f t="shared" si="35"/>
        <v/>
      </c>
      <c r="V242" s="2157"/>
      <c r="W242" s="2157"/>
      <c r="X242" s="2157"/>
      <c r="Y242" s="2157"/>
      <c r="Z242" s="2157"/>
    </row>
    <row r="243" spans="2:26" ht="39" customHeight="1">
      <c r="B243" s="2168"/>
      <c r="C243" s="1169" t="s">
        <v>4468</v>
      </c>
      <c r="D243" s="1586" t="s">
        <v>4807</v>
      </c>
      <c r="E243" s="1383" t="s">
        <v>4911</v>
      </c>
      <c r="F243" s="2169">
        <f t="shared" si="39"/>
        <v>4.8</v>
      </c>
      <c r="G243" s="2169">
        <v>0</v>
      </c>
      <c r="H243" s="2169">
        <v>4.8</v>
      </c>
      <c r="I243" s="2169">
        <v>0</v>
      </c>
      <c r="J243" s="2169">
        <f t="shared" si="40"/>
        <v>3.8</v>
      </c>
      <c r="K243" s="2169">
        <v>0</v>
      </c>
      <c r="L243" s="2169">
        <v>3.8</v>
      </c>
      <c r="M243" s="2169">
        <v>0</v>
      </c>
      <c r="N243" s="1318">
        <v>24832</v>
      </c>
      <c r="O243" s="1318">
        <v>27352</v>
      </c>
      <c r="P243" s="1586" t="s">
        <v>4912</v>
      </c>
      <c r="Q243" s="1318">
        <v>27352</v>
      </c>
      <c r="R243" s="2150" t="s">
        <v>4905</v>
      </c>
      <c r="S243" s="1697"/>
      <c r="T243" s="1181" t="str">
        <f t="shared" si="35"/>
        <v/>
      </c>
      <c r="V243" s="2157"/>
      <c r="W243" s="2157"/>
      <c r="X243" s="2157"/>
      <c r="Y243" s="2157"/>
      <c r="Z243" s="2157"/>
    </row>
    <row r="244" spans="2:26" ht="39" customHeight="1">
      <c r="B244" s="2190"/>
      <c r="C244" s="1169" t="s">
        <v>4468</v>
      </c>
      <c r="D244" s="1586" t="s">
        <v>4811</v>
      </c>
      <c r="E244" s="1383" t="s">
        <v>4662</v>
      </c>
      <c r="F244" s="2169">
        <f t="shared" si="39"/>
        <v>1.1000000000000001</v>
      </c>
      <c r="G244" s="2169">
        <v>1.1000000000000001</v>
      </c>
      <c r="H244" s="2169">
        <v>0</v>
      </c>
      <c r="I244" s="2169">
        <v>0</v>
      </c>
      <c r="J244" s="2169">
        <f t="shared" si="40"/>
        <v>0</v>
      </c>
      <c r="K244" s="2169">
        <v>0</v>
      </c>
      <c r="L244" s="2169">
        <v>0</v>
      </c>
      <c r="M244" s="2169">
        <v>0</v>
      </c>
      <c r="N244" s="1318">
        <v>23936</v>
      </c>
      <c r="O244" s="1318" t="s">
        <v>4913</v>
      </c>
      <c r="P244" s="1586" t="s">
        <v>4914</v>
      </c>
      <c r="Q244" s="1318">
        <v>27352</v>
      </c>
      <c r="R244" s="2150" t="s">
        <v>4905</v>
      </c>
      <c r="S244" s="1697"/>
      <c r="T244" s="1181" t="str">
        <f t="shared" si="35"/>
        <v/>
      </c>
      <c r="V244" s="2157"/>
      <c r="W244" s="2157"/>
      <c r="X244" s="2157"/>
      <c r="Y244" s="2157"/>
      <c r="Z244" s="2157"/>
    </row>
    <row r="245" spans="2:26" ht="39" customHeight="1">
      <c r="B245" s="2191" t="s">
        <v>278</v>
      </c>
      <c r="C245" s="1169" t="s">
        <v>4468</v>
      </c>
      <c r="D245" s="1586" t="s">
        <v>4736</v>
      </c>
      <c r="E245" s="1383" t="s">
        <v>4915</v>
      </c>
      <c r="F245" s="2169">
        <f t="shared" si="39"/>
        <v>1.9</v>
      </c>
      <c r="G245" s="2169">
        <v>1.9</v>
      </c>
      <c r="H245" s="2169">
        <v>0</v>
      </c>
      <c r="I245" s="2169">
        <v>0</v>
      </c>
      <c r="J245" s="2169">
        <f t="shared" si="40"/>
        <v>0</v>
      </c>
      <c r="K245" s="2169">
        <v>0</v>
      </c>
      <c r="L245" s="2169">
        <v>0</v>
      </c>
      <c r="M245" s="2169">
        <v>0</v>
      </c>
      <c r="N245" s="1318">
        <v>23936</v>
      </c>
      <c r="O245" s="1318">
        <v>23936</v>
      </c>
      <c r="P245" s="1586" t="s">
        <v>4907</v>
      </c>
      <c r="Q245" s="1318">
        <v>27352</v>
      </c>
      <c r="R245" s="2150" t="s">
        <v>4905</v>
      </c>
      <c r="S245" s="1697"/>
      <c r="T245" s="1181" t="str">
        <f t="shared" si="35"/>
        <v/>
      </c>
      <c r="V245" s="2157"/>
      <c r="W245" s="2157"/>
      <c r="X245" s="2157"/>
      <c r="Y245" s="2157"/>
      <c r="Z245" s="2157"/>
    </row>
    <row r="246" spans="2:26" ht="39" customHeight="1">
      <c r="B246" s="2214"/>
      <c r="C246" s="1169" t="s">
        <v>4468</v>
      </c>
      <c r="D246" s="1586" t="s">
        <v>4738</v>
      </c>
      <c r="E246" s="1383" t="s">
        <v>4916</v>
      </c>
      <c r="F246" s="2169">
        <f t="shared" si="39"/>
        <v>1.6</v>
      </c>
      <c r="G246" s="2169">
        <v>0</v>
      </c>
      <c r="H246" s="2169">
        <v>0</v>
      </c>
      <c r="I246" s="2169">
        <v>1.6</v>
      </c>
      <c r="J246" s="2169">
        <f t="shared" si="40"/>
        <v>0</v>
      </c>
      <c r="K246" s="2169">
        <v>0</v>
      </c>
      <c r="L246" s="2169">
        <v>0</v>
      </c>
      <c r="M246" s="2169">
        <v>0</v>
      </c>
      <c r="N246" s="1318">
        <v>23936</v>
      </c>
      <c r="O246" s="1318">
        <v>23936</v>
      </c>
      <c r="P246" s="1586" t="s">
        <v>4907</v>
      </c>
      <c r="Q246" s="1318">
        <v>27352</v>
      </c>
      <c r="R246" s="2150" t="s">
        <v>4905</v>
      </c>
      <c r="S246" s="1697"/>
      <c r="T246" s="1181" t="str">
        <f t="shared" si="35"/>
        <v/>
      </c>
      <c r="V246" s="2157"/>
      <c r="W246" s="2157"/>
      <c r="X246" s="2157"/>
      <c r="Y246" s="2157"/>
      <c r="Z246" s="2157"/>
    </row>
    <row r="247" spans="2:26" ht="39" customHeight="1">
      <c r="B247" s="2168"/>
      <c r="C247" s="1169" t="s">
        <v>4468</v>
      </c>
      <c r="D247" s="1586" t="s">
        <v>4837</v>
      </c>
      <c r="E247" s="1383" t="s">
        <v>4917</v>
      </c>
      <c r="F247" s="2169">
        <f t="shared" si="39"/>
        <v>2.7</v>
      </c>
      <c r="G247" s="2169">
        <v>2.7</v>
      </c>
      <c r="H247" s="2169">
        <v>0</v>
      </c>
      <c r="I247" s="2169">
        <v>0</v>
      </c>
      <c r="J247" s="2169">
        <f t="shared" si="40"/>
        <v>0.1</v>
      </c>
      <c r="K247" s="2169">
        <v>0.1</v>
      </c>
      <c r="L247" s="2169">
        <v>0</v>
      </c>
      <c r="M247" s="2169">
        <v>0</v>
      </c>
      <c r="N247" s="1318">
        <v>23938</v>
      </c>
      <c r="O247" s="1318">
        <v>23938</v>
      </c>
      <c r="P247" s="1586" t="s">
        <v>4900</v>
      </c>
      <c r="Q247" s="1318">
        <v>27352</v>
      </c>
      <c r="R247" s="2150" t="s">
        <v>4905</v>
      </c>
      <c r="S247" s="1697"/>
      <c r="T247" s="1181" t="str">
        <f t="shared" si="35"/>
        <v/>
      </c>
      <c r="V247" s="2157"/>
      <c r="W247" s="2157"/>
      <c r="X247" s="2157"/>
      <c r="Y247" s="2157"/>
      <c r="Z247" s="2157"/>
    </row>
    <row r="248" spans="2:26" ht="39" customHeight="1">
      <c r="B248" s="2168"/>
      <c r="C248" s="1169" t="s">
        <v>4468</v>
      </c>
      <c r="D248" s="1586" t="s">
        <v>4918</v>
      </c>
      <c r="E248" s="1383" t="s">
        <v>4919</v>
      </c>
      <c r="F248" s="2169">
        <f t="shared" si="39"/>
        <v>1.6</v>
      </c>
      <c r="G248" s="2169">
        <v>1.6</v>
      </c>
      <c r="H248" s="2169">
        <v>0</v>
      </c>
      <c r="I248" s="2169">
        <v>0</v>
      </c>
      <c r="J248" s="2169">
        <f t="shared" si="40"/>
        <v>0</v>
      </c>
      <c r="K248" s="2169">
        <v>0</v>
      </c>
      <c r="L248" s="2169">
        <v>0</v>
      </c>
      <c r="M248" s="2169">
        <v>0</v>
      </c>
      <c r="N248" s="1318">
        <v>23938</v>
      </c>
      <c r="O248" s="1318">
        <v>23938</v>
      </c>
      <c r="P248" s="1586" t="s">
        <v>4900</v>
      </c>
      <c r="Q248" s="1318">
        <v>27352</v>
      </c>
      <c r="R248" s="2150" t="s">
        <v>4905</v>
      </c>
      <c r="S248" s="1697"/>
      <c r="T248" s="1181" t="str">
        <f t="shared" si="35"/>
        <v/>
      </c>
      <c r="V248" s="2157"/>
      <c r="W248" s="2157"/>
      <c r="X248" s="2157"/>
      <c r="Y248" s="2157"/>
      <c r="Z248" s="2157"/>
    </row>
    <row r="249" spans="2:26" ht="39" customHeight="1">
      <c r="B249" s="2168"/>
      <c r="C249" s="1169" t="s">
        <v>4468</v>
      </c>
      <c r="D249" s="1586" t="s">
        <v>4920</v>
      </c>
      <c r="E249" s="1383" t="s">
        <v>4921</v>
      </c>
      <c r="F249" s="2169">
        <f t="shared" si="39"/>
        <v>1.9</v>
      </c>
      <c r="G249" s="2169">
        <v>1.9</v>
      </c>
      <c r="H249" s="2169">
        <v>0</v>
      </c>
      <c r="I249" s="2169">
        <v>0</v>
      </c>
      <c r="J249" s="2169">
        <f t="shared" si="40"/>
        <v>1.9</v>
      </c>
      <c r="K249" s="2169">
        <v>1.9</v>
      </c>
      <c r="L249" s="2169">
        <v>0</v>
      </c>
      <c r="M249" s="2169">
        <v>0</v>
      </c>
      <c r="N249" s="1318">
        <v>21640</v>
      </c>
      <c r="O249" s="1318">
        <v>22846</v>
      </c>
      <c r="P249" s="1586" t="s">
        <v>4922</v>
      </c>
      <c r="Q249" s="1318">
        <v>27352</v>
      </c>
      <c r="R249" s="2150" t="s">
        <v>4905</v>
      </c>
      <c r="S249" s="1697"/>
      <c r="T249" s="1181" t="str">
        <f t="shared" si="35"/>
        <v>改良済</v>
      </c>
      <c r="V249" s="2157"/>
      <c r="W249" s="2157"/>
      <c r="X249" s="2157"/>
      <c r="Y249" s="2157"/>
      <c r="Z249" s="2157"/>
    </row>
    <row r="250" spans="2:26" ht="39" customHeight="1">
      <c r="B250" s="2168"/>
      <c r="C250" s="1169" t="s">
        <v>4468</v>
      </c>
      <c r="D250" s="1586" t="s">
        <v>4923</v>
      </c>
      <c r="E250" s="1383" t="s">
        <v>4924</v>
      </c>
      <c r="F250" s="2169">
        <f t="shared" si="39"/>
        <v>3.8</v>
      </c>
      <c r="G250" s="2169">
        <v>3.8</v>
      </c>
      <c r="H250" s="2169">
        <v>0</v>
      </c>
      <c r="I250" s="2169">
        <v>0</v>
      </c>
      <c r="J250" s="2169">
        <f t="shared" si="40"/>
        <v>0</v>
      </c>
      <c r="K250" s="2169">
        <v>0</v>
      </c>
      <c r="L250" s="2169">
        <v>0</v>
      </c>
      <c r="M250" s="2169">
        <v>0</v>
      </c>
      <c r="N250" s="1318">
        <v>21271</v>
      </c>
      <c r="O250" s="1318">
        <v>23938</v>
      </c>
      <c r="P250" s="1586" t="s">
        <v>4900</v>
      </c>
      <c r="Q250" s="1318">
        <v>27352</v>
      </c>
      <c r="R250" s="2150" t="s">
        <v>4905</v>
      </c>
      <c r="S250" s="1697"/>
      <c r="T250" s="1181" t="str">
        <f t="shared" si="35"/>
        <v/>
      </c>
      <c r="V250" s="2157"/>
      <c r="W250" s="2157"/>
      <c r="X250" s="2157"/>
      <c r="Y250" s="2157"/>
      <c r="Z250" s="2157"/>
    </row>
    <row r="251" spans="2:26" ht="39" customHeight="1">
      <c r="B251" s="2168"/>
      <c r="C251" s="1169" t="s">
        <v>4468</v>
      </c>
      <c r="D251" s="1586" t="s">
        <v>4925</v>
      </c>
      <c r="E251" s="1383" t="s">
        <v>4926</v>
      </c>
      <c r="F251" s="2169">
        <f t="shared" si="39"/>
        <v>5</v>
      </c>
      <c r="G251" s="2169">
        <v>0</v>
      </c>
      <c r="H251" s="2169">
        <v>5</v>
      </c>
      <c r="I251" s="2169">
        <v>0</v>
      </c>
      <c r="J251" s="2169">
        <f t="shared" si="40"/>
        <v>3.7</v>
      </c>
      <c r="K251" s="2169">
        <v>0</v>
      </c>
      <c r="L251" s="2169">
        <v>3.7</v>
      </c>
      <c r="M251" s="2169">
        <v>0</v>
      </c>
      <c r="N251" s="1318">
        <v>23938</v>
      </c>
      <c r="O251" s="1318">
        <v>23938</v>
      </c>
      <c r="P251" s="1586" t="s">
        <v>4900</v>
      </c>
      <c r="Q251" s="1318">
        <v>27352</v>
      </c>
      <c r="R251" s="2150" t="s">
        <v>4905</v>
      </c>
      <c r="T251" s="1181" t="str">
        <f t="shared" si="35"/>
        <v/>
      </c>
      <c r="V251" s="2157"/>
      <c r="W251" s="2157"/>
      <c r="X251" s="2157"/>
      <c r="Y251" s="2157"/>
      <c r="Z251" s="2157"/>
    </row>
    <row r="252" spans="2:26" ht="39" customHeight="1">
      <c r="B252" s="2232"/>
      <c r="C252" s="1169" t="s">
        <v>4468</v>
      </c>
      <c r="D252" s="1586" t="s">
        <v>4927</v>
      </c>
      <c r="E252" s="1383" t="s">
        <v>4928</v>
      </c>
      <c r="F252" s="2169">
        <f t="shared" si="39"/>
        <v>1.8</v>
      </c>
      <c r="G252" s="2169">
        <v>1.8</v>
      </c>
      <c r="H252" s="2169">
        <v>0</v>
      </c>
      <c r="I252" s="2169">
        <v>0</v>
      </c>
      <c r="J252" s="2169">
        <f t="shared" si="40"/>
        <v>0</v>
      </c>
      <c r="K252" s="2169">
        <v>0</v>
      </c>
      <c r="L252" s="2169">
        <v>0</v>
      </c>
      <c r="M252" s="2169">
        <v>0</v>
      </c>
      <c r="N252" s="1318">
        <v>23938</v>
      </c>
      <c r="O252" s="1318">
        <v>23938</v>
      </c>
      <c r="P252" s="1586" t="s">
        <v>4900</v>
      </c>
      <c r="Q252" s="1318">
        <v>27352</v>
      </c>
      <c r="R252" s="2150" t="s">
        <v>4905</v>
      </c>
      <c r="S252" s="1250"/>
      <c r="T252" s="1181" t="str">
        <f t="shared" si="35"/>
        <v/>
      </c>
      <c r="V252" s="2157"/>
      <c r="W252" s="2157"/>
      <c r="X252" s="2157"/>
      <c r="Y252" s="2157"/>
      <c r="Z252" s="2157"/>
    </row>
    <row r="253" spans="2:26" ht="39" customHeight="1">
      <c r="B253" s="2232"/>
      <c r="C253" s="1169" t="s">
        <v>4468</v>
      </c>
      <c r="D253" s="2192" t="s">
        <v>4929</v>
      </c>
      <c r="E253" s="1659" t="s">
        <v>4930</v>
      </c>
      <c r="F253" s="2194">
        <f>SUM(G253:I253)</f>
        <v>1.5</v>
      </c>
      <c r="G253" s="2194">
        <v>1.5</v>
      </c>
      <c r="H253" s="2194">
        <v>0</v>
      </c>
      <c r="I253" s="2194">
        <v>0</v>
      </c>
      <c r="J253" s="2194">
        <f>SUM(K253:M253)</f>
        <v>1.5</v>
      </c>
      <c r="K253" s="2194">
        <v>1.5</v>
      </c>
      <c r="L253" s="2194">
        <v>0</v>
      </c>
      <c r="M253" s="2194">
        <v>0</v>
      </c>
      <c r="N253" s="2218">
        <v>27117</v>
      </c>
      <c r="O253" s="2218">
        <v>30054</v>
      </c>
      <c r="P253" s="2192" t="s">
        <v>4931</v>
      </c>
      <c r="Q253" s="2218">
        <v>40631</v>
      </c>
      <c r="R253" s="2185" t="s">
        <v>2411</v>
      </c>
      <c r="S253" s="1250"/>
      <c r="T253" s="1181" t="str">
        <f t="shared" si="35"/>
        <v>改良済</v>
      </c>
      <c r="V253" s="2157"/>
      <c r="W253" s="2157"/>
      <c r="X253" s="2157"/>
      <c r="Y253" s="2157"/>
      <c r="Z253" s="2157"/>
    </row>
    <row r="254" spans="2:26" ht="39" customHeight="1">
      <c r="B254" s="2232"/>
      <c r="C254" s="1169" t="s">
        <v>4523</v>
      </c>
      <c r="D254" s="1586" t="s">
        <v>4556</v>
      </c>
      <c r="E254" s="1383" t="s">
        <v>4932</v>
      </c>
      <c r="F254" s="2169">
        <f t="shared" si="39"/>
        <v>5</v>
      </c>
      <c r="G254" s="2169">
        <v>5</v>
      </c>
      <c r="H254" s="2169">
        <v>0</v>
      </c>
      <c r="I254" s="2169">
        <v>0</v>
      </c>
      <c r="J254" s="2169">
        <f t="shared" si="40"/>
        <v>0</v>
      </c>
      <c r="K254" s="2169">
        <v>0</v>
      </c>
      <c r="L254" s="2169">
        <v>0</v>
      </c>
      <c r="M254" s="2169">
        <v>0</v>
      </c>
      <c r="N254" s="1318">
        <v>23936</v>
      </c>
      <c r="O254" s="1318">
        <v>23936</v>
      </c>
      <c r="P254" s="1586" t="s">
        <v>4907</v>
      </c>
      <c r="Q254" s="1318">
        <v>27352</v>
      </c>
      <c r="R254" s="2150" t="s">
        <v>4905</v>
      </c>
      <c r="S254" s="1250"/>
      <c r="T254" s="1181" t="str">
        <f t="shared" si="35"/>
        <v/>
      </c>
      <c r="V254" s="2157"/>
      <c r="W254" s="2157"/>
      <c r="X254" s="2157"/>
      <c r="Y254" s="2157"/>
      <c r="Z254" s="2157"/>
    </row>
    <row r="255" spans="2:26" ht="39" customHeight="1">
      <c r="B255" s="2232"/>
      <c r="C255" s="1169" t="s">
        <v>4523</v>
      </c>
      <c r="D255" s="1586" t="s">
        <v>4933</v>
      </c>
      <c r="E255" s="1383" t="s">
        <v>4934</v>
      </c>
      <c r="F255" s="2169">
        <f t="shared" si="39"/>
        <v>8.6</v>
      </c>
      <c r="G255" s="2169">
        <v>0</v>
      </c>
      <c r="H255" s="2169">
        <v>0</v>
      </c>
      <c r="I255" s="2169">
        <v>8.6</v>
      </c>
      <c r="J255" s="2169">
        <f t="shared" si="40"/>
        <v>0</v>
      </c>
      <c r="K255" s="2169">
        <v>0</v>
      </c>
      <c r="L255" s="2169">
        <v>0</v>
      </c>
      <c r="M255" s="2169">
        <v>0</v>
      </c>
      <c r="N255" s="1318">
        <v>23936</v>
      </c>
      <c r="O255" s="1318">
        <v>23936</v>
      </c>
      <c r="P255" s="1586" t="s">
        <v>4907</v>
      </c>
      <c r="Q255" s="1318">
        <v>27352</v>
      </c>
      <c r="R255" s="2150" t="s">
        <v>4905</v>
      </c>
      <c r="S255" s="1250"/>
      <c r="T255" s="1181" t="str">
        <f t="shared" si="35"/>
        <v/>
      </c>
      <c r="V255" s="2157"/>
      <c r="W255" s="2157"/>
      <c r="X255" s="2157"/>
      <c r="Y255" s="2157"/>
      <c r="Z255" s="2157"/>
    </row>
    <row r="256" spans="2:26" ht="39" customHeight="1">
      <c r="B256" s="2232"/>
      <c r="C256" s="1169" t="s">
        <v>4523</v>
      </c>
      <c r="D256" s="1586" t="s">
        <v>4935</v>
      </c>
      <c r="E256" s="1383" t="s">
        <v>4632</v>
      </c>
      <c r="F256" s="2169">
        <f t="shared" si="39"/>
        <v>6.3</v>
      </c>
      <c r="G256" s="2169">
        <v>0</v>
      </c>
      <c r="H256" s="2169">
        <v>6.3</v>
      </c>
      <c r="I256" s="2169">
        <v>0</v>
      </c>
      <c r="J256" s="2169">
        <f t="shared" si="40"/>
        <v>6.3</v>
      </c>
      <c r="K256" s="2169">
        <v>0</v>
      </c>
      <c r="L256" s="2169">
        <v>6.3</v>
      </c>
      <c r="M256" s="2169">
        <v>0</v>
      </c>
      <c r="N256" s="1318">
        <v>25742</v>
      </c>
      <c r="O256" s="1318">
        <v>27054</v>
      </c>
      <c r="P256" s="1586" t="s">
        <v>4936</v>
      </c>
      <c r="Q256" s="1318">
        <v>27352</v>
      </c>
      <c r="R256" s="2150" t="s">
        <v>4905</v>
      </c>
      <c r="S256" s="1250"/>
      <c r="T256" s="1181" t="str">
        <f t="shared" si="35"/>
        <v>改良済</v>
      </c>
      <c r="V256" s="2157"/>
      <c r="W256" s="2157"/>
      <c r="X256" s="2157"/>
      <c r="Y256" s="2157"/>
      <c r="Z256" s="2157"/>
    </row>
    <row r="257" spans="2:26" ht="39" customHeight="1">
      <c r="B257" s="2168"/>
      <c r="C257" s="1169" t="s">
        <v>4523</v>
      </c>
      <c r="D257" s="1586" t="s">
        <v>4937</v>
      </c>
      <c r="E257" s="1383" t="s">
        <v>4938</v>
      </c>
      <c r="F257" s="2169">
        <f t="shared" si="39"/>
        <v>5.7</v>
      </c>
      <c r="G257" s="2169">
        <v>0</v>
      </c>
      <c r="H257" s="2169">
        <v>0</v>
      </c>
      <c r="I257" s="2169">
        <v>5.7</v>
      </c>
      <c r="J257" s="2169">
        <f t="shared" si="40"/>
        <v>3</v>
      </c>
      <c r="K257" s="2169">
        <v>0</v>
      </c>
      <c r="L257" s="2169">
        <v>0</v>
      </c>
      <c r="M257" s="2169">
        <v>3</v>
      </c>
      <c r="N257" s="1318">
        <v>23936</v>
      </c>
      <c r="O257" s="1318">
        <v>23936</v>
      </c>
      <c r="P257" s="1586" t="s">
        <v>4907</v>
      </c>
      <c r="Q257" s="1318">
        <v>27352</v>
      </c>
      <c r="R257" s="2150" t="s">
        <v>4905</v>
      </c>
      <c r="S257" s="1250"/>
      <c r="T257" s="1181" t="str">
        <f t="shared" si="35"/>
        <v/>
      </c>
      <c r="V257" s="2157"/>
      <c r="W257" s="2157"/>
      <c r="X257" s="2157"/>
      <c r="Y257" s="2157"/>
      <c r="Z257" s="2157"/>
    </row>
    <row r="258" spans="2:26" ht="39" customHeight="1">
      <c r="B258" s="2168"/>
      <c r="C258" s="1169" t="s">
        <v>4523</v>
      </c>
      <c r="D258" s="1586" t="s">
        <v>4939</v>
      </c>
      <c r="E258" s="1383" t="s">
        <v>4940</v>
      </c>
      <c r="F258" s="2169">
        <f t="shared" si="39"/>
        <v>7.5</v>
      </c>
      <c r="G258" s="2169">
        <v>7.5</v>
      </c>
      <c r="H258" s="2169">
        <v>0</v>
      </c>
      <c r="I258" s="2169">
        <v>0</v>
      </c>
      <c r="J258" s="2169">
        <f t="shared" si="40"/>
        <v>0</v>
      </c>
      <c r="K258" s="2169">
        <v>0</v>
      </c>
      <c r="L258" s="2169">
        <v>0</v>
      </c>
      <c r="M258" s="2169">
        <v>0</v>
      </c>
      <c r="N258" s="1318">
        <v>23938</v>
      </c>
      <c r="O258" s="1318">
        <v>23938</v>
      </c>
      <c r="P258" s="1586" t="s">
        <v>4900</v>
      </c>
      <c r="Q258" s="1318">
        <v>27352</v>
      </c>
      <c r="R258" s="2150" t="s">
        <v>4905</v>
      </c>
      <c r="S258" s="1250"/>
      <c r="T258" s="1181" t="str">
        <f t="shared" si="35"/>
        <v/>
      </c>
      <c r="V258" s="2157"/>
      <c r="W258" s="2157"/>
      <c r="X258" s="2157"/>
      <c r="Y258" s="2157"/>
      <c r="Z258" s="2157"/>
    </row>
    <row r="259" spans="2:26" ht="39" customHeight="1">
      <c r="B259" s="2168"/>
      <c r="C259" s="1169" t="s">
        <v>4523</v>
      </c>
      <c r="D259" s="1586" t="s">
        <v>4941</v>
      </c>
      <c r="E259" s="1383" t="s">
        <v>4942</v>
      </c>
      <c r="F259" s="2169">
        <f t="shared" si="39"/>
        <v>14.6</v>
      </c>
      <c r="G259" s="2169">
        <v>0</v>
      </c>
      <c r="H259" s="2169">
        <v>0</v>
      </c>
      <c r="I259" s="2169">
        <v>14.6</v>
      </c>
      <c r="J259" s="2169">
        <f t="shared" si="40"/>
        <v>13.7</v>
      </c>
      <c r="K259" s="2169">
        <v>0</v>
      </c>
      <c r="L259" s="2169">
        <v>0</v>
      </c>
      <c r="M259" s="2169">
        <v>13.7</v>
      </c>
      <c r="N259" s="1318">
        <v>25119</v>
      </c>
      <c r="O259" s="1318">
        <v>27352</v>
      </c>
      <c r="P259" s="1586" t="s">
        <v>4943</v>
      </c>
      <c r="Q259" s="1318">
        <v>27352</v>
      </c>
      <c r="R259" s="2150" t="s">
        <v>4905</v>
      </c>
      <c r="S259" s="1250"/>
      <c r="T259" s="1181" t="str">
        <f t="shared" si="35"/>
        <v/>
      </c>
      <c r="V259" s="2157"/>
      <c r="W259" s="2157"/>
      <c r="X259" s="2157"/>
      <c r="Y259" s="2157"/>
      <c r="Z259" s="2157"/>
    </row>
    <row r="260" spans="2:26" ht="39" customHeight="1">
      <c r="B260" s="2168"/>
      <c r="C260" s="1169" t="s">
        <v>4523</v>
      </c>
      <c r="D260" s="1586" t="s">
        <v>4944</v>
      </c>
      <c r="E260" s="1383" t="s">
        <v>4945</v>
      </c>
      <c r="F260" s="2169">
        <f t="shared" si="39"/>
        <v>11.5</v>
      </c>
      <c r="G260" s="2169">
        <v>11.5</v>
      </c>
      <c r="H260" s="2169">
        <v>0</v>
      </c>
      <c r="I260" s="2169">
        <v>0</v>
      </c>
      <c r="J260" s="2169">
        <f t="shared" si="40"/>
        <v>0.9</v>
      </c>
      <c r="K260" s="2169">
        <v>0.9</v>
      </c>
      <c r="L260" s="2169">
        <v>0</v>
      </c>
      <c r="M260" s="2169">
        <v>0</v>
      </c>
      <c r="N260" s="1318">
        <v>23938</v>
      </c>
      <c r="O260" s="1318">
        <v>23938</v>
      </c>
      <c r="P260" s="1586" t="s">
        <v>4900</v>
      </c>
      <c r="Q260" s="1318">
        <v>27352</v>
      </c>
      <c r="R260" s="2150" t="s">
        <v>4905</v>
      </c>
      <c r="S260" s="1250"/>
      <c r="T260" s="1181" t="str">
        <f t="shared" si="35"/>
        <v/>
      </c>
      <c r="V260" s="2157"/>
      <c r="W260" s="2157"/>
      <c r="X260" s="2157"/>
      <c r="Y260" s="2157"/>
      <c r="Z260" s="2157"/>
    </row>
    <row r="261" spans="2:26" ht="39" customHeight="1">
      <c r="B261" s="2232"/>
      <c r="C261" s="1169" t="s">
        <v>4523</v>
      </c>
      <c r="D261" s="1586" t="s">
        <v>4946</v>
      </c>
      <c r="E261" s="1383" t="s">
        <v>4947</v>
      </c>
      <c r="F261" s="2169">
        <f t="shared" si="39"/>
        <v>9.6999999999999993</v>
      </c>
      <c r="G261" s="2169">
        <v>0</v>
      </c>
      <c r="H261" s="2169">
        <v>9.6999999999999993</v>
      </c>
      <c r="I261" s="2169">
        <v>0</v>
      </c>
      <c r="J261" s="2169">
        <f t="shared" si="40"/>
        <v>0</v>
      </c>
      <c r="K261" s="2169">
        <v>0</v>
      </c>
      <c r="L261" s="2169">
        <v>0</v>
      </c>
      <c r="M261" s="2169">
        <v>0</v>
      </c>
      <c r="N261" s="1318">
        <v>23938</v>
      </c>
      <c r="O261" s="1318">
        <v>23938</v>
      </c>
      <c r="P261" s="1586" t="s">
        <v>4900</v>
      </c>
      <c r="Q261" s="1318">
        <v>27352</v>
      </c>
      <c r="R261" s="2150" t="s">
        <v>4905</v>
      </c>
      <c r="S261" s="1250"/>
      <c r="T261" s="1181" t="str">
        <f t="shared" si="35"/>
        <v/>
      </c>
      <c r="V261" s="2157"/>
      <c r="W261" s="2157"/>
      <c r="X261" s="2157"/>
      <c r="Y261" s="2157"/>
      <c r="Z261" s="2157"/>
    </row>
    <row r="262" spans="2:26" ht="39" customHeight="1">
      <c r="B262" s="2232"/>
      <c r="C262" s="1169" t="s">
        <v>4523</v>
      </c>
      <c r="D262" s="1586" t="s">
        <v>4948</v>
      </c>
      <c r="E262" s="2259" t="s">
        <v>4949</v>
      </c>
      <c r="F262" s="2169">
        <f t="shared" si="39"/>
        <v>5</v>
      </c>
      <c r="G262" s="2169">
        <v>0</v>
      </c>
      <c r="H262" s="2169">
        <v>5</v>
      </c>
      <c r="I262" s="2169">
        <v>0</v>
      </c>
      <c r="J262" s="2169">
        <f t="shared" si="40"/>
        <v>0</v>
      </c>
      <c r="K262" s="2169">
        <v>0</v>
      </c>
      <c r="L262" s="2169">
        <v>0</v>
      </c>
      <c r="M262" s="2169">
        <v>0</v>
      </c>
      <c r="N262" s="1318">
        <v>23938</v>
      </c>
      <c r="O262" s="1318">
        <v>23938</v>
      </c>
      <c r="P262" s="1586" t="s">
        <v>4900</v>
      </c>
      <c r="Q262" s="1318">
        <v>27352</v>
      </c>
      <c r="R262" s="2150" t="s">
        <v>4905</v>
      </c>
      <c r="S262" s="1250"/>
      <c r="T262" s="1181" t="str">
        <f t="shared" ref="T262:T325" si="41">IF(F262&lt;=J262,"改良済","")</f>
        <v/>
      </c>
      <c r="V262" s="2157"/>
      <c r="W262" s="2157"/>
      <c r="X262" s="2157"/>
      <c r="Y262" s="2157"/>
      <c r="Z262" s="2157"/>
    </row>
    <row r="263" spans="2:26" ht="39" customHeight="1">
      <c r="B263" s="2232"/>
      <c r="C263" s="1169" t="s">
        <v>4523</v>
      </c>
      <c r="D263" s="1586" t="s">
        <v>4950</v>
      </c>
      <c r="E263" s="1383" t="s">
        <v>4951</v>
      </c>
      <c r="F263" s="2169">
        <f t="shared" si="39"/>
        <v>3.2</v>
      </c>
      <c r="G263" s="2169">
        <v>0</v>
      </c>
      <c r="H263" s="2169">
        <v>0</v>
      </c>
      <c r="I263" s="2169">
        <v>3.2</v>
      </c>
      <c r="J263" s="2169">
        <f t="shared" si="40"/>
        <v>0</v>
      </c>
      <c r="K263" s="2169">
        <v>0</v>
      </c>
      <c r="L263" s="2169">
        <v>0</v>
      </c>
      <c r="M263" s="2169">
        <v>0</v>
      </c>
      <c r="N263" s="1318">
        <v>23938</v>
      </c>
      <c r="O263" s="1318">
        <v>23938</v>
      </c>
      <c r="P263" s="1586" t="s">
        <v>4952</v>
      </c>
      <c r="Q263" s="1318">
        <v>27352</v>
      </c>
      <c r="R263" s="2150" t="s">
        <v>4905</v>
      </c>
      <c r="S263" s="1250"/>
      <c r="T263" s="1181" t="str">
        <f t="shared" si="41"/>
        <v/>
      </c>
      <c r="V263" s="2157"/>
      <c r="W263" s="2157"/>
      <c r="X263" s="2157"/>
      <c r="Y263" s="2157"/>
      <c r="Z263" s="2157"/>
    </row>
    <row r="264" spans="2:26" ht="39" customHeight="1">
      <c r="B264" s="2168"/>
      <c r="C264" s="1169" t="s">
        <v>4523</v>
      </c>
      <c r="D264" s="1586" t="s">
        <v>4589</v>
      </c>
      <c r="E264" s="2258" t="s">
        <v>4953</v>
      </c>
      <c r="F264" s="2169">
        <f t="shared" si="39"/>
        <v>26</v>
      </c>
      <c r="G264" s="2169">
        <v>0</v>
      </c>
      <c r="H264" s="2169">
        <v>0</v>
      </c>
      <c r="I264" s="2169">
        <v>26</v>
      </c>
      <c r="J264" s="2169">
        <f t="shared" si="40"/>
        <v>23</v>
      </c>
      <c r="K264" s="2169">
        <v>0</v>
      </c>
      <c r="L264" s="2169">
        <v>0</v>
      </c>
      <c r="M264" s="2169">
        <v>23</v>
      </c>
      <c r="N264" s="1318">
        <v>25742</v>
      </c>
      <c r="O264" s="1318">
        <v>27352</v>
      </c>
      <c r="P264" s="1586" t="s">
        <v>4954</v>
      </c>
      <c r="Q264" s="1318">
        <v>27352</v>
      </c>
      <c r="R264" s="2150" t="s">
        <v>4905</v>
      </c>
      <c r="S264" s="1250"/>
      <c r="T264" s="1181" t="str">
        <f t="shared" si="41"/>
        <v/>
      </c>
      <c r="V264" s="2157"/>
      <c r="W264" s="2157"/>
      <c r="X264" s="2157"/>
      <c r="Y264" s="2157"/>
      <c r="Z264" s="2157"/>
    </row>
    <row r="265" spans="2:26" ht="39" customHeight="1">
      <c r="B265" s="2168"/>
      <c r="C265" s="1169" t="s">
        <v>4523</v>
      </c>
      <c r="D265" s="1586" t="s">
        <v>4955</v>
      </c>
      <c r="E265" s="1383" t="s">
        <v>4956</v>
      </c>
      <c r="F265" s="2169">
        <f t="shared" si="39"/>
        <v>4.2</v>
      </c>
      <c r="G265" s="2169">
        <v>4.2</v>
      </c>
      <c r="H265" s="2169">
        <v>0</v>
      </c>
      <c r="I265" s="2169">
        <v>0</v>
      </c>
      <c r="J265" s="2169">
        <f t="shared" si="40"/>
        <v>0.7</v>
      </c>
      <c r="K265" s="2169">
        <v>0.7</v>
      </c>
      <c r="L265" s="2169">
        <v>0</v>
      </c>
      <c r="M265" s="2169">
        <v>0</v>
      </c>
      <c r="N265" s="1318">
        <v>23936</v>
      </c>
      <c r="O265" s="1318">
        <v>23936</v>
      </c>
      <c r="P265" s="1586" t="s">
        <v>4907</v>
      </c>
      <c r="Q265" s="1318">
        <v>27352</v>
      </c>
      <c r="R265" s="2150" t="s">
        <v>4905</v>
      </c>
      <c r="S265" s="1250"/>
      <c r="T265" s="1181" t="str">
        <f t="shared" si="41"/>
        <v/>
      </c>
      <c r="V265" s="2157"/>
      <c r="W265" s="2157"/>
      <c r="X265" s="2157"/>
      <c r="Y265" s="2157"/>
      <c r="Z265" s="2157"/>
    </row>
    <row r="266" spans="2:26" ht="39" customHeight="1">
      <c r="B266" s="2168"/>
      <c r="C266" s="2186" t="s">
        <v>4564</v>
      </c>
      <c r="D266" s="1586" t="s">
        <v>4755</v>
      </c>
      <c r="E266" s="1383" t="s">
        <v>4957</v>
      </c>
      <c r="F266" s="2169">
        <f t="shared" si="39"/>
        <v>29.6</v>
      </c>
      <c r="G266" s="2169">
        <v>0</v>
      </c>
      <c r="H266" s="2169">
        <v>0</v>
      </c>
      <c r="I266" s="2169">
        <v>29.6</v>
      </c>
      <c r="J266" s="2169">
        <f t="shared" si="40"/>
        <v>6.4</v>
      </c>
      <c r="K266" s="2169">
        <v>0</v>
      </c>
      <c r="L266" s="2169">
        <v>0</v>
      </c>
      <c r="M266" s="2169">
        <v>6.4</v>
      </c>
      <c r="N266" s="1318">
        <v>25742</v>
      </c>
      <c r="O266" s="1318">
        <v>34054</v>
      </c>
      <c r="P266" s="1586" t="s">
        <v>1905</v>
      </c>
      <c r="Q266" s="1318">
        <v>27352</v>
      </c>
      <c r="R266" s="2150" t="s">
        <v>4905</v>
      </c>
      <c r="S266" s="1250"/>
      <c r="T266" s="1181" t="str">
        <f t="shared" si="41"/>
        <v/>
      </c>
      <c r="V266" s="2157"/>
      <c r="W266" s="2157"/>
      <c r="X266" s="2157"/>
      <c r="Y266" s="2157"/>
      <c r="Z266" s="2157"/>
    </row>
    <row r="267" spans="2:26" ht="39" customHeight="1">
      <c r="B267" s="2168"/>
      <c r="C267" s="2186" t="s">
        <v>4564</v>
      </c>
      <c r="D267" s="1586" t="s">
        <v>4758</v>
      </c>
      <c r="E267" s="1383" t="s">
        <v>4958</v>
      </c>
      <c r="F267" s="2169">
        <f t="shared" si="39"/>
        <v>13.2</v>
      </c>
      <c r="G267" s="2169">
        <v>0</v>
      </c>
      <c r="H267" s="2169">
        <v>0</v>
      </c>
      <c r="I267" s="2169">
        <v>13.2</v>
      </c>
      <c r="J267" s="2169">
        <f t="shared" si="40"/>
        <v>13</v>
      </c>
      <c r="K267" s="2169">
        <v>0</v>
      </c>
      <c r="L267" s="2169">
        <v>0</v>
      </c>
      <c r="M267" s="2169">
        <v>13</v>
      </c>
      <c r="N267" s="1318">
        <v>23440</v>
      </c>
      <c r="O267" s="1318">
        <v>32227</v>
      </c>
      <c r="P267" s="1586" t="s">
        <v>4959</v>
      </c>
      <c r="Q267" s="1318">
        <v>27352</v>
      </c>
      <c r="R267" s="2150" t="s">
        <v>4960</v>
      </c>
      <c r="S267" s="1250"/>
      <c r="T267" s="1181" t="str">
        <f t="shared" si="41"/>
        <v/>
      </c>
      <c r="V267" s="2157"/>
      <c r="W267" s="2157"/>
      <c r="X267" s="2157"/>
      <c r="Y267" s="2157"/>
      <c r="Z267" s="2157"/>
    </row>
    <row r="268" spans="2:26" ht="39" customHeight="1">
      <c r="B268" s="2168"/>
      <c r="C268" s="1169" t="s">
        <v>4523</v>
      </c>
      <c r="D268" s="1586" t="s">
        <v>4961</v>
      </c>
      <c r="E268" s="1383" t="s">
        <v>4962</v>
      </c>
      <c r="F268" s="2169">
        <f>SUM(G268:I268)</f>
        <v>6.3</v>
      </c>
      <c r="G268" s="2169">
        <v>0</v>
      </c>
      <c r="H268" s="2169">
        <v>0</v>
      </c>
      <c r="I268" s="2169">
        <v>6.3</v>
      </c>
      <c r="J268" s="2169">
        <f>SUM(K268:M268)</f>
        <v>6.3</v>
      </c>
      <c r="K268" s="2169">
        <v>0</v>
      </c>
      <c r="L268" s="2169">
        <v>0</v>
      </c>
      <c r="M268" s="2169">
        <v>6.3</v>
      </c>
      <c r="N268" s="1318">
        <v>27467</v>
      </c>
      <c r="O268" s="1318">
        <v>27467</v>
      </c>
      <c r="P268" s="1586" t="s">
        <v>4963</v>
      </c>
      <c r="Q268" s="1586"/>
      <c r="R268" s="2185"/>
      <c r="T268" s="1181" t="str">
        <f t="shared" si="41"/>
        <v>改良済</v>
      </c>
      <c r="V268" s="2157"/>
      <c r="W268" s="2157"/>
      <c r="X268" s="2157"/>
      <c r="Y268" s="2157"/>
      <c r="Z268" s="2157"/>
    </row>
    <row r="269" spans="2:26" ht="39" customHeight="1">
      <c r="B269" s="2168"/>
      <c r="C269" s="2186" t="s">
        <v>4564</v>
      </c>
      <c r="D269" s="1586" t="s">
        <v>4964</v>
      </c>
      <c r="E269" s="1383" t="s">
        <v>4965</v>
      </c>
      <c r="F269" s="2169">
        <f>SUM(G269:I269)</f>
        <v>4.2</v>
      </c>
      <c r="G269" s="2169">
        <v>0</v>
      </c>
      <c r="H269" s="2169">
        <v>0</v>
      </c>
      <c r="I269" s="2169">
        <v>4.2</v>
      </c>
      <c r="J269" s="2169">
        <f>SUM(K269:M269)</f>
        <v>4.2</v>
      </c>
      <c r="K269" s="2169">
        <v>0</v>
      </c>
      <c r="L269" s="2169">
        <v>0</v>
      </c>
      <c r="M269" s="2169">
        <v>4.2</v>
      </c>
      <c r="N269" s="1318">
        <v>38364</v>
      </c>
      <c r="O269" s="1318">
        <v>38364</v>
      </c>
      <c r="P269" s="1586" t="s">
        <v>4966</v>
      </c>
      <c r="Q269" s="1586"/>
      <c r="R269" s="2185"/>
      <c r="S269" s="1250"/>
      <c r="T269" s="1181" t="str">
        <f t="shared" si="41"/>
        <v>改良済</v>
      </c>
      <c r="V269" s="2157"/>
      <c r="W269" s="2157"/>
      <c r="X269" s="2157"/>
      <c r="Y269" s="2157"/>
      <c r="Z269" s="2157"/>
    </row>
    <row r="270" spans="2:26" ht="39" customHeight="1" thickBot="1">
      <c r="B270" s="2152"/>
      <c r="C270" s="1695" t="s">
        <v>404</v>
      </c>
      <c r="D270" s="2153" t="s">
        <v>4967</v>
      </c>
      <c r="E270" s="2260" t="s">
        <v>4968</v>
      </c>
      <c r="F270" s="2154">
        <f>SUM(G270:I270)</f>
        <v>191.4</v>
      </c>
      <c r="G270" s="2154">
        <v>0</v>
      </c>
      <c r="H270" s="2154">
        <v>0</v>
      </c>
      <c r="I270" s="2154">
        <v>191.4</v>
      </c>
      <c r="J270" s="2154">
        <f>SUM(K270:M270)</f>
        <v>94.5</v>
      </c>
      <c r="K270" s="2154">
        <v>0</v>
      </c>
      <c r="L270" s="2154">
        <v>0</v>
      </c>
      <c r="M270" s="2154">
        <v>94.5</v>
      </c>
      <c r="N270" s="2155">
        <v>34607</v>
      </c>
      <c r="O270" s="2155">
        <v>34607</v>
      </c>
      <c r="P270" s="2153" t="s">
        <v>4969</v>
      </c>
      <c r="Q270" s="2153"/>
      <c r="R270" s="2156"/>
      <c r="S270" s="1250"/>
      <c r="T270" s="1181" t="str">
        <f t="shared" si="41"/>
        <v/>
      </c>
      <c r="V270" s="2157"/>
      <c r="W270" s="2157"/>
      <c r="X270" s="2157"/>
      <c r="Y270" s="2157"/>
      <c r="Z270" s="2157"/>
    </row>
    <row r="271" spans="2:26" ht="39" customHeight="1" thickTop="1" thickBot="1">
      <c r="B271" s="1618" t="s">
        <v>3136</v>
      </c>
      <c r="C271" s="1618"/>
      <c r="D271" s="2261"/>
      <c r="E271" s="1222">
        <f>COUNTA(E202:E270)</f>
        <v>69</v>
      </c>
      <c r="F271" s="2158">
        <f>SUM(F202:F270)</f>
        <v>396.7</v>
      </c>
      <c r="G271" s="2158">
        <f t="shared" ref="G271:M271" si="42">SUM(G202:G270)</f>
        <v>59.6</v>
      </c>
      <c r="H271" s="2158">
        <f t="shared" si="42"/>
        <v>32.700000000000003</v>
      </c>
      <c r="I271" s="2158">
        <f t="shared" si="42"/>
        <v>304.40000000000003</v>
      </c>
      <c r="J271" s="2158">
        <f>SUM(J202:J270)</f>
        <v>191.07999999999998</v>
      </c>
      <c r="K271" s="2158">
        <f t="shared" si="42"/>
        <v>12.679999999999998</v>
      </c>
      <c r="L271" s="2158">
        <f>SUM(L202:L270)</f>
        <v>14.3</v>
      </c>
      <c r="M271" s="2158">
        <f t="shared" si="42"/>
        <v>164.10000000000002</v>
      </c>
      <c r="N271" s="2159"/>
      <c r="O271" s="2159"/>
      <c r="P271" s="1770"/>
      <c r="Q271" s="1770"/>
      <c r="R271" s="2160"/>
      <c r="S271" s="1259"/>
      <c r="T271" s="1181" t="str">
        <f t="shared" si="41"/>
        <v/>
      </c>
      <c r="V271" s="2157"/>
      <c r="W271" s="2157"/>
      <c r="X271" s="2157"/>
      <c r="Y271" s="2157"/>
      <c r="Z271" s="2157"/>
    </row>
    <row r="272" spans="2:26" ht="39" customHeight="1" thickTop="1">
      <c r="B272" s="2163" t="s">
        <v>403</v>
      </c>
      <c r="C272" s="1161" t="s">
        <v>4462</v>
      </c>
      <c r="D272" s="2164" t="s">
        <v>4776</v>
      </c>
      <c r="E272" s="2165" t="s">
        <v>4970</v>
      </c>
      <c r="F272" s="2166">
        <f t="shared" ref="F272:F290" si="43">SUM(G272:I272)</f>
        <v>0.16</v>
      </c>
      <c r="G272" s="2166">
        <v>0.16</v>
      </c>
      <c r="H272" s="2166">
        <v>0</v>
      </c>
      <c r="I272" s="2166">
        <v>0</v>
      </c>
      <c r="J272" s="2166">
        <f t="shared" ref="J272:J290" si="44">SUM(K272:M272)</f>
        <v>0.16</v>
      </c>
      <c r="K272" s="2166">
        <v>0.16</v>
      </c>
      <c r="L272" s="2166">
        <v>0</v>
      </c>
      <c r="M272" s="2166">
        <v>0</v>
      </c>
      <c r="N272" s="2167">
        <v>28720</v>
      </c>
      <c r="O272" s="2167">
        <v>28720</v>
      </c>
      <c r="P272" s="2164" t="s">
        <v>4971</v>
      </c>
      <c r="Q272" s="2164"/>
      <c r="R272" s="1574"/>
      <c r="S272" s="1250"/>
      <c r="T272" s="1181" t="str">
        <f t="shared" si="41"/>
        <v>改良済</v>
      </c>
      <c r="V272" s="2157"/>
      <c r="W272" s="2157"/>
      <c r="X272" s="2157"/>
      <c r="Y272" s="2157"/>
      <c r="Z272" s="2157"/>
    </row>
    <row r="273" spans="2:26" ht="39" customHeight="1">
      <c r="B273" s="2168"/>
      <c r="C273" s="1169" t="s">
        <v>4462</v>
      </c>
      <c r="D273" s="1586" t="s">
        <v>4779</v>
      </c>
      <c r="E273" s="1383" t="s">
        <v>4972</v>
      </c>
      <c r="F273" s="2169">
        <f t="shared" si="43"/>
        <v>0.13</v>
      </c>
      <c r="G273" s="2169">
        <v>0.13</v>
      </c>
      <c r="H273" s="2169">
        <v>0</v>
      </c>
      <c r="I273" s="2169">
        <v>0</v>
      </c>
      <c r="J273" s="2169">
        <f t="shared" si="44"/>
        <v>0.13</v>
      </c>
      <c r="K273" s="2169">
        <v>0.13</v>
      </c>
      <c r="L273" s="2169">
        <v>0</v>
      </c>
      <c r="M273" s="2169">
        <v>0</v>
      </c>
      <c r="N273" s="1318">
        <v>28720</v>
      </c>
      <c r="O273" s="1318">
        <v>28720</v>
      </c>
      <c r="P273" s="1586" t="s">
        <v>4971</v>
      </c>
      <c r="Q273" s="1586"/>
      <c r="R273" s="2150"/>
      <c r="S273" s="1250"/>
      <c r="T273" s="1181" t="str">
        <f t="shared" si="41"/>
        <v>改良済</v>
      </c>
      <c r="V273" s="2157"/>
      <c r="W273" s="2157"/>
      <c r="X273" s="2157"/>
      <c r="Y273" s="2157"/>
      <c r="Z273" s="2157"/>
    </row>
    <row r="274" spans="2:26" ht="39" customHeight="1">
      <c r="B274" s="2168"/>
      <c r="C274" s="1169" t="s">
        <v>4462</v>
      </c>
      <c r="D274" s="1586" t="s">
        <v>4824</v>
      </c>
      <c r="E274" s="1383" t="s">
        <v>4973</v>
      </c>
      <c r="F274" s="2169">
        <f t="shared" si="43"/>
        <v>0.11</v>
      </c>
      <c r="G274" s="2169">
        <v>0.11</v>
      </c>
      <c r="H274" s="2169">
        <v>0</v>
      </c>
      <c r="I274" s="2169">
        <v>0</v>
      </c>
      <c r="J274" s="2169">
        <f t="shared" si="44"/>
        <v>0.11</v>
      </c>
      <c r="K274" s="2169">
        <v>0.11</v>
      </c>
      <c r="L274" s="2169">
        <v>0</v>
      </c>
      <c r="M274" s="2169">
        <v>0</v>
      </c>
      <c r="N274" s="1318">
        <v>28720</v>
      </c>
      <c r="O274" s="1318">
        <v>28720</v>
      </c>
      <c r="P274" s="1586" t="s">
        <v>4971</v>
      </c>
      <c r="Q274" s="1586"/>
      <c r="R274" s="2150"/>
      <c r="S274" s="1250"/>
      <c r="T274" s="1181" t="str">
        <f t="shared" si="41"/>
        <v>改良済</v>
      </c>
      <c r="V274" s="2157"/>
      <c r="W274" s="2157"/>
      <c r="X274" s="2157"/>
      <c r="Y274" s="2157"/>
      <c r="Z274" s="2157"/>
    </row>
    <row r="275" spans="2:26" ht="39" customHeight="1">
      <c r="B275" s="2168"/>
      <c r="C275" s="1169" t="s">
        <v>4462</v>
      </c>
      <c r="D275" s="1586" t="s">
        <v>4827</v>
      </c>
      <c r="E275" s="1383" t="s">
        <v>4974</v>
      </c>
      <c r="F275" s="2169">
        <f t="shared" si="43"/>
        <v>0.14000000000000001</v>
      </c>
      <c r="G275" s="2169">
        <v>0.14000000000000001</v>
      </c>
      <c r="H275" s="2169">
        <v>0</v>
      </c>
      <c r="I275" s="2169">
        <v>0</v>
      </c>
      <c r="J275" s="2169">
        <f t="shared" si="44"/>
        <v>0.14000000000000001</v>
      </c>
      <c r="K275" s="2169">
        <v>0.14000000000000001</v>
      </c>
      <c r="L275" s="2169">
        <v>0</v>
      </c>
      <c r="M275" s="2169">
        <v>0</v>
      </c>
      <c r="N275" s="1318">
        <v>28720</v>
      </c>
      <c r="O275" s="1318">
        <v>28720</v>
      </c>
      <c r="P275" s="1586" t="s">
        <v>4971</v>
      </c>
      <c r="Q275" s="1586"/>
      <c r="R275" s="2150"/>
      <c r="S275" s="1250"/>
      <c r="T275" s="1181" t="str">
        <f t="shared" si="41"/>
        <v>改良済</v>
      </c>
      <c r="V275" s="2157"/>
      <c r="W275" s="2157"/>
      <c r="X275" s="2157"/>
      <c r="Y275" s="2157"/>
      <c r="Z275" s="2157"/>
    </row>
    <row r="276" spans="2:26" ht="39" customHeight="1">
      <c r="B276" s="2168"/>
      <c r="C276" s="1169" t="s">
        <v>4462</v>
      </c>
      <c r="D276" s="1586" t="s">
        <v>4782</v>
      </c>
      <c r="E276" s="1383" t="s">
        <v>4975</v>
      </c>
      <c r="F276" s="2169">
        <f t="shared" si="43"/>
        <v>0.25</v>
      </c>
      <c r="G276" s="2169">
        <v>0.25</v>
      </c>
      <c r="H276" s="2169">
        <v>0</v>
      </c>
      <c r="I276" s="2169">
        <v>0</v>
      </c>
      <c r="J276" s="2169">
        <f t="shared" si="44"/>
        <v>0.25</v>
      </c>
      <c r="K276" s="2169">
        <v>0.25</v>
      </c>
      <c r="L276" s="2169">
        <v>0</v>
      </c>
      <c r="M276" s="2169">
        <v>0</v>
      </c>
      <c r="N276" s="1318">
        <v>28720</v>
      </c>
      <c r="O276" s="1318">
        <v>28720</v>
      </c>
      <c r="P276" s="1586" t="s">
        <v>4971</v>
      </c>
      <c r="Q276" s="1586"/>
      <c r="R276" s="2150"/>
      <c r="S276" s="1250"/>
      <c r="T276" s="1181" t="str">
        <f t="shared" si="41"/>
        <v>改良済</v>
      </c>
      <c r="V276" s="2157"/>
      <c r="W276" s="2157"/>
      <c r="X276" s="2157"/>
      <c r="Y276" s="2157"/>
      <c r="Z276" s="2157"/>
    </row>
    <row r="277" spans="2:26" ht="39" customHeight="1">
      <c r="B277" s="2168"/>
      <c r="C277" s="1169" t="s">
        <v>4462</v>
      </c>
      <c r="D277" s="1586" t="s">
        <v>4785</v>
      </c>
      <c r="E277" s="1383" t="s">
        <v>4976</v>
      </c>
      <c r="F277" s="2169">
        <f t="shared" si="43"/>
        <v>0.22</v>
      </c>
      <c r="G277" s="2169">
        <v>0</v>
      </c>
      <c r="H277" s="2169">
        <v>0.22</v>
      </c>
      <c r="I277" s="2169">
        <v>0</v>
      </c>
      <c r="J277" s="2169">
        <f t="shared" si="44"/>
        <v>0.22</v>
      </c>
      <c r="K277" s="2169">
        <v>0</v>
      </c>
      <c r="L277" s="2169">
        <v>0.22</v>
      </c>
      <c r="M277" s="2169">
        <v>0</v>
      </c>
      <c r="N277" s="1318">
        <v>28720</v>
      </c>
      <c r="O277" s="1318">
        <v>28720</v>
      </c>
      <c r="P277" s="1586" t="s">
        <v>4971</v>
      </c>
      <c r="Q277" s="1586"/>
      <c r="R277" s="2150"/>
      <c r="S277" s="1250"/>
      <c r="T277" s="1181" t="str">
        <f t="shared" si="41"/>
        <v>改良済</v>
      </c>
      <c r="V277" s="2157"/>
      <c r="W277" s="2157"/>
      <c r="X277" s="2157"/>
      <c r="Y277" s="2157"/>
      <c r="Z277" s="2157"/>
    </row>
    <row r="278" spans="2:26" ht="39" customHeight="1">
      <c r="B278" s="2168"/>
      <c r="C278" s="1169" t="s">
        <v>4462</v>
      </c>
      <c r="D278" s="1586" t="s">
        <v>4788</v>
      </c>
      <c r="E278" s="1383" t="s">
        <v>4977</v>
      </c>
      <c r="F278" s="2169">
        <f t="shared" si="43"/>
        <v>0.43</v>
      </c>
      <c r="G278" s="2169">
        <v>0</v>
      </c>
      <c r="H278" s="2169">
        <v>0.43</v>
      </c>
      <c r="I278" s="2169">
        <v>0</v>
      </c>
      <c r="J278" s="2169">
        <f t="shared" si="44"/>
        <v>0.43</v>
      </c>
      <c r="K278" s="2169">
        <v>0</v>
      </c>
      <c r="L278" s="2169">
        <v>0.43</v>
      </c>
      <c r="M278" s="2169">
        <v>0</v>
      </c>
      <c r="N278" s="1318">
        <v>28720</v>
      </c>
      <c r="O278" s="1318">
        <v>28720</v>
      </c>
      <c r="P278" s="1586" t="s">
        <v>4971</v>
      </c>
      <c r="Q278" s="1586"/>
      <c r="R278" s="2150"/>
      <c r="S278" s="1250"/>
      <c r="T278" s="1181" t="str">
        <f t="shared" si="41"/>
        <v>改良済</v>
      </c>
      <c r="V278" s="2157"/>
      <c r="W278" s="2157"/>
      <c r="X278" s="2157"/>
      <c r="Y278" s="2157"/>
      <c r="Z278" s="2157"/>
    </row>
    <row r="279" spans="2:26" ht="39" customHeight="1">
      <c r="B279" s="2168"/>
      <c r="C279" s="1169" t="s">
        <v>4462</v>
      </c>
      <c r="D279" s="1586" t="s">
        <v>4790</v>
      </c>
      <c r="E279" s="1383" t="s">
        <v>4978</v>
      </c>
      <c r="F279" s="2169">
        <f t="shared" si="43"/>
        <v>0.17</v>
      </c>
      <c r="G279" s="2169">
        <v>0.17</v>
      </c>
      <c r="H279" s="2169">
        <v>0</v>
      </c>
      <c r="I279" s="2169">
        <v>0</v>
      </c>
      <c r="J279" s="2169">
        <f t="shared" si="44"/>
        <v>0.17</v>
      </c>
      <c r="K279" s="2169">
        <v>0.17</v>
      </c>
      <c r="L279" s="2169">
        <v>0</v>
      </c>
      <c r="M279" s="2169">
        <v>0</v>
      </c>
      <c r="N279" s="1318">
        <v>29164</v>
      </c>
      <c r="O279" s="1318">
        <v>29164</v>
      </c>
      <c r="P279" s="1586" t="s">
        <v>2036</v>
      </c>
      <c r="Q279" s="1586"/>
      <c r="R279" s="2150"/>
      <c r="S279" s="1697"/>
      <c r="T279" s="1181" t="str">
        <f t="shared" si="41"/>
        <v>改良済</v>
      </c>
      <c r="V279" s="2157"/>
      <c r="W279" s="2157"/>
      <c r="X279" s="2157"/>
      <c r="Y279" s="2157"/>
      <c r="Z279" s="2157"/>
    </row>
    <row r="280" spans="2:26" ht="39" customHeight="1">
      <c r="B280" s="2168"/>
      <c r="C280" s="1169" t="s">
        <v>4462</v>
      </c>
      <c r="D280" s="1586" t="s">
        <v>4666</v>
      </c>
      <c r="E280" s="1383" t="s">
        <v>4979</v>
      </c>
      <c r="F280" s="2169">
        <f t="shared" si="43"/>
        <v>0.19</v>
      </c>
      <c r="G280" s="2169">
        <v>0.19</v>
      </c>
      <c r="H280" s="2169">
        <v>0</v>
      </c>
      <c r="I280" s="2169">
        <v>0</v>
      </c>
      <c r="J280" s="2169">
        <f t="shared" si="44"/>
        <v>0.19</v>
      </c>
      <c r="K280" s="2169">
        <v>0.19</v>
      </c>
      <c r="L280" s="2169">
        <v>0</v>
      </c>
      <c r="M280" s="2169">
        <v>0</v>
      </c>
      <c r="N280" s="1318">
        <v>29164</v>
      </c>
      <c r="O280" s="1318">
        <v>29164</v>
      </c>
      <c r="P280" s="1586" t="s">
        <v>2036</v>
      </c>
      <c r="Q280" s="1586"/>
      <c r="R280" s="2150"/>
      <c r="S280" s="1250"/>
      <c r="T280" s="1181" t="str">
        <f t="shared" si="41"/>
        <v>改良済</v>
      </c>
      <c r="V280" s="2157"/>
      <c r="W280" s="2157"/>
      <c r="X280" s="2157"/>
      <c r="Y280" s="2157"/>
      <c r="Z280" s="2157"/>
    </row>
    <row r="281" spans="2:26" ht="39" customHeight="1">
      <c r="B281" s="2168"/>
      <c r="C281" s="1169" t="s">
        <v>4462</v>
      </c>
      <c r="D281" s="1586" t="s">
        <v>4669</v>
      </c>
      <c r="E281" s="1383" t="s">
        <v>4980</v>
      </c>
      <c r="F281" s="2169">
        <f t="shared" si="43"/>
        <v>0.28000000000000003</v>
      </c>
      <c r="G281" s="2169">
        <v>0.28000000000000003</v>
      </c>
      <c r="H281" s="2169">
        <v>0</v>
      </c>
      <c r="I281" s="2169">
        <v>0</v>
      </c>
      <c r="J281" s="2169">
        <f t="shared" si="44"/>
        <v>0.28000000000000003</v>
      </c>
      <c r="K281" s="2169">
        <v>0.28000000000000003</v>
      </c>
      <c r="L281" s="2169">
        <v>0</v>
      </c>
      <c r="M281" s="2169">
        <v>0</v>
      </c>
      <c r="N281" s="1318">
        <v>29164</v>
      </c>
      <c r="O281" s="1318">
        <v>29164</v>
      </c>
      <c r="P281" s="1586" t="s">
        <v>2036</v>
      </c>
      <c r="Q281" s="1586"/>
      <c r="R281" s="2150"/>
      <c r="S281" s="1250"/>
      <c r="T281" s="1181" t="str">
        <f t="shared" si="41"/>
        <v>改良済</v>
      </c>
      <c r="V281" s="2157"/>
      <c r="W281" s="2157"/>
      <c r="X281" s="2157"/>
      <c r="Y281" s="2157"/>
      <c r="Z281" s="2157"/>
    </row>
    <row r="282" spans="2:26" ht="39" customHeight="1">
      <c r="B282" s="2168"/>
      <c r="C282" s="1169" t="s">
        <v>4462</v>
      </c>
      <c r="D282" s="1586" t="s">
        <v>4672</v>
      </c>
      <c r="E282" s="1383" t="s">
        <v>4981</v>
      </c>
      <c r="F282" s="2169">
        <f t="shared" si="43"/>
        <v>0.35</v>
      </c>
      <c r="G282" s="2169">
        <v>0</v>
      </c>
      <c r="H282" s="2169">
        <v>0.35</v>
      </c>
      <c r="I282" s="2169">
        <v>0</v>
      </c>
      <c r="J282" s="2169">
        <f t="shared" si="44"/>
        <v>0.35</v>
      </c>
      <c r="K282" s="2169">
        <v>0</v>
      </c>
      <c r="L282" s="2169">
        <v>0.35</v>
      </c>
      <c r="M282" s="2169">
        <v>0</v>
      </c>
      <c r="N282" s="1318">
        <v>30389</v>
      </c>
      <c r="O282" s="1318">
        <v>30389</v>
      </c>
      <c r="P282" s="1586" t="s">
        <v>2449</v>
      </c>
      <c r="Q282" s="1586"/>
      <c r="R282" s="2150"/>
      <c r="S282" s="1250"/>
      <c r="T282" s="1181" t="str">
        <f t="shared" si="41"/>
        <v>改良済</v>
      </c>
      <c r="V282" s="2157"/>
      <c r="W282" s="2157"/>
      <c r="X282" s="2157"/>
      <c r="Y282" s="2157"/>
      <c r="Z282" s="2157"/>
    </row>
    <row r="283" spans="2:26" ht="39" customHeight="1">
      <c r="B283" s="2168"/>
      <c r="C283" s="1169" t="s">
        <v>4462</v>
      </c>
      <c r="D283" s="1586" t="s">
        <v>4674</v>
      </c>
      <c r="E283" s="1383" t="s">
        <v>4982</v>
      </c>
      <c r="F283" s="2169">
        <f t="shared" si="43"/>
        <v>0.19</v>
      </c>
      <c r="G283" s="2169">
        <v>0.19</v>
      </c>
      <c r="H283" s="2169">
        <v>0</v>
      </c>
      <c r="I283" s="2169">
        <v>0</v>
      </c>
      <c r="J283" s="2169">
        <f t="shared" si="44"/>
        <v>0.19</v>
      </c>
      <c r="K283" s="2169">
        <v>0.19</v>
      </c>
      <c r="L283" s="2169">
        <v>0</v>
      </c>
      <c r="M283" s="2169">
        <v>0</v>
      </c>
      <c r="N283" s="1318">
        <v>30772</v>
      </c>
      <c r="O283" s="1318">
        <v>30772</v>
      </c>
      <c r="P283" s="1586" t="s">
        <v>3254</v>
      </c>
      <c r="Q283" s="1586"/>
      <c r="R283" s="2150"/>
      <c r="T283" s="1181" t="str">
        <f t="shared" si="41"/>
        <v>改良済</v>
      </c>
      <c r="V283" s="2157"/>
      <c r="W283" s="2157"/>
      <c r="X283" s="2157"/>
      <c r="Y283" s="2157"/>
      <c r="Z283" s="2157"/>
    </row>
    <row r="284" spans="2:26" ht="39" customHeight="1">
      <c r="B284" s="2168"/>
      <c r="C284" s="1169" t="s">
        <v>4462</v>
      </c>
      <c r="D284" s="1586" t="s">
        <v>4676</v>
      </c>
      <c r="E284" s="1383" t="s">
        <v>4983</v>
      </c>
      <c r="F284" s="2169">
        <f t="shared" si="43"/>
        <v>0.18</v>
      </c>
      <c r="G284" s="2169">
        <v>0.18</v>
      </c>
      <c r="H284" s="2169">
        <v>0</v>
      </c>
      <c r="I284" s="2169">
        <v>0</v>
      </c>
      <c r="J284" s="2169">
        <f t="shared" si="44"/>
        <v>0.18</v>
      </c>
      <c r="K284" s="2169">
        <v>0.18</v>
      </c>
      <c r="L284" s="2169">
        <v>0</v>
      </c>
      <c r="M284" s="2169">
        <v>0</v>
      </c>
      <c r="N284" s="1318">
        <v>30772</v>
      </c>
      <c r="O284" s="1318">
        <v>30772</v>
      </c>
      <c r="P284" s="1586" t="s">
        <v>3254</v>
      </c>
      <c r="Q284" s="1586"/>
      <c r="R284" s="2150"/>
      <c r="T284" s="1181" t="str">
        <f t="shared" si="41"/>
        <v>改良済</v>
      </c>
      <c r="V284" s="2157"/>
      <c r="W284" s="2157"/>
      <c r="X284" s="2157"/>
      <c r="Y284" s="2157"/>
      <c r="Z284" s="2157"/>
    </row>
    <row r="285" spans="2:26" ht="39" customHeight="1">
      <c r="B285" s="2168"/>
      <c r="C285" s="1169" t="s">
        <v>4462</v>
      </c>
      <c r="D285" s="1586" t="s">
        <v>4678</v>
      </c>
      <c r="E285" s="1383" t="s">
        <v>4984</v>
      </c>
      <c r="F285" s="2169">
        <f t="shared" si="43"/>
        <v>0.41</v>
      </c>
      <c r="G285" s="2169">
        <v>0</v>
      </c>
      <c r="H285" s="2169">
        <v>0.41</v>
      </c>
      <c r="I285" s="2169">
        <v>0</v>
      </c>
      <c r="J285" s="2169">
        <f t="shared" si="44"/>
        <v>0.41</v>
      </c>
      <c r="K285" s="2169">
        <v>0</v>
      </c>
      <c r="L285" s="2169">
        <v>0.41</v>
      </c>
      <c r="M285" s="2169">
        <v>0</v>
      </c>
      <c r="N285" s="1318">
        <v>32601</v>
      </c>
      <c r="O285" s="1318">
        <v>32601</v>
      </c>
      <c r="P285" s="1586" t="s">
        <v>4614</v>
      </c>
      <c r="Q285" s="1586"/>
      <c r="R285" s="2150"/>
      <c r="S285" s="1697"/>
      <c r="T285" s="1181" t="str">
        <f t="shared" si="41"/>
        <v>改良済</v>
      </c>
      <c r="V285" s="2157"/>
      <c r="W285" s="2157"/>
      <c r="X285" s="2157"/>
      <c r="Y285" s="2157"/>
      <c r="Z285" s="2157"/>
    </row>
    <row r="286" spans="2:26" ht="39" customHeight="1">
      <c r="B286" s="2232"/>
      <c r="C286" s="1169" t="s">
        <v>4542</v>
      </c>
      <c r="D286" s="1586" t="s">
        <v>4689</v>
      </c>
      <c r="E286" s="1383" t="s">
        <v>4985</v>
      </c>
      <c r="F286" s="2169">
        <f t="shared" si="43"/>
        <v>0.16</v>
      </c>
      <c r="G286" s="2169">
        <v>0.16</v>
      </c>
      <c r="H286" s="2169">
        <v>0</v>
      </c>
      <c r="I286" s="2169">
        <v>0</v>
      </c>
      <c r="J286" s="2169">
        <f t="shared" si="44"/>
        <v>0.16</v>
      </c>
      <c r="K286" s="2169">
        <v>0.16</v>
      </c>
      <c r="L286" s="2169">
        <v>0</v>
      </c>
      <c r="M286" s="2169">
        <v>0</v>
      </c>
      <c r="N286" s="1318">
        <v>34152</v>
      </c>
      <c r="O286" s="1318">
        <v>34152</v>
      </c>
      <c r="P286" s="1586" t="s">
        <v>4986</v>
      </c>
      <c r="Q286" s="2227"/>
      <c r="R286" s="2241"/>
      <c r="T286" s="1181" t="str">
        <f t="shared" si="41"/>
        <v>改良済</v>
      </c>
      <c r="V286" s="2157"/>
      <c r="W286" s="2157"/>
      <c r="X286" s="2157"/>
      <c r="Y286" s="2157"/>
      <c r="Z286" s="2157"/>
    </row>
    <row r="287" spans="2:26" ht="39" customHeight="1">
      <c r="B287" s="2168"/>
      <c r="C287" s="1169" t="s">
        <v>4468</v>
      </c>
      <c r="D287" s="1586" t="s">
        <v>4987</v>
      </c>
      <c r="E287" s="1383" t="s">
        <v>4783</v>
      </c>
      <c r="F287" s="2169">
        <f t="shared" si="43"/>
        <v>2.4</v>
      </c>
      <c r="G287" s="2169">
        <v>2.4</v>
      </c>
      <c r="H287" s="2169">
        <v>0</v>
      </c>
      <c r="I287" s="2169">
        <v>0</v>
      </c>
      <c r="J287" s="2169">
        <f t="shared" si="44"/>
        <v>2.4</v>
      </c>
      <c r="K287" s="2169">
        <v>2.4</v>
      </c>
      <c r="L287" s="2169">
        <v>0</v>
      </c>
      <c r="M287" s="2169">
        <v>0</v>
      </c>
      <c r="N287" s="1318">
        <v>21271</v>
      </c>
      <c r="O287" s="1318">
        <v>21271</v>
      </c>
      <c r="P287" s="1586" t="s">
        <v>4988</v>
      </c>
      <c r="Q287" s="1318">
        <v>27352</v>
      </c>
      <c r="R287" s="2150" t="s">
        <v>4905</v>
      </c>
      <c r="S287" s="1697"/>
      <c r="T287" s="1181" t="str">
        <f t="shared" si="41"/>
        <v>改良済</v>
      </c>
      <c r="V287" s="2157"/>
      <c r="W287" s="2157"/>
      <c r="X287" s="2157"/>
      <c r="Y287" s="2157"/>
      <c r="Z287" s="2157"/>
    </row>
    <row r="288" spans="2:26" ht="39" customHeight="1">
      <c r="B288" s="2168"/>
      <c r="C288" s="1169" t="s">
        <v>4468</v>
      </c>
      <c r="D288" s="1586" t="s">
        <v>4989</v>
      </c>
      <c r="E288" s="1383" t="s">
        <v>4990</v>
      </c>
      <c r="F288" s="2169">
        <f t="shared" si="43"/>
        <v>1.8</v>
      </c>
      <c r="G288" s="2169">
        <v>0</v>
      </c>
      <c r="H288" s="2169">
        <v>1.8</v>
      </c>
      <c r="I288" s="2169">
        <v>0</v>
      </c>
      <c r="J288" s="2169">
        <f t="shared" si="44"/>
        <v>1.8</v>
      </c>
      <c r="K288" s="2169">
        <v>0</v>
      </c>
      <c r="L288" s="2169">
        <v>1.8</v>
      </c>
      <c r="M288" s="2169">
        <v>0</v>
      </c>
      <c r="N288" s="1318">
        <v>30386</v>
      </c>
      <c r="O288" s="1318">
        <v>30386</v>
      </c>
      <c r="P288" s="1586" t="s">
        <v>4991</v>
      </c>
      <c r="Q288" s="1586"/>
      <c r="R288" s="2150"/>
      <c r="S288" s="1697"/>
      <c r="T288" s="1181" t="str">
        <f t="shared" si="41"/>
        <v>改良済</v>
      </c>
      <c r="V288" s="2157"/>
      <c r="W288" s="2157"/>
      <c r="X288" s="2157"/>
      <c r="Y288" s="2157"/>
      <c r="Z288" s="2157"/>
    </row>
    <row r="289" spans="2:26" ht="39" customHeight="1">
      <c r="B289" s="2168"/>
      <c r="C289" s="1169" t="s">
        <v>4472</v>
      </c>
      <c r="D289" s="1586" t="s">
        <v>4992</v>
      </c>
      <c r="E289" s="1383" t="s">
        <v>4993</v>
      </c>
      <c r="F289" s="2169">
        <f t="shared" si="43"/>
        <v>19.8</v>
      </c>
      <c r="G289" s="2169">
        <v>0</v>
      </c>
      <c r="H289" s="2169">
        <v>19.8</v>
      </c>
      <c r="I289" s="2169">
        <v>0</v>
      </c>
      <c r="J289" s="2169">
        <f t="shared" si="44"/>
        <v>14.8</v>
      </c>
      <c r="K289" s="2169">
        <v>0</v>
      </c>
      <c r="L289" s="2169">
        <v>14.8</v>
      </c>
      <c r="M289" s="2169">
        <v>0</v>
      </c>
      <c r="N289" s="1318">
        <v>22573</v>
      </c>
      <c r="O289" s="1318">
        <v>29970</v>
      </c>
      <c r="P289" s="1586" t="s">
        <v>4994</v>
      </c>
      <c r="Q289" s="1318">
        <v>27352</v>
      </c>
      <c r="R289" s="2150" t="s">
        <v>4905</v>
      </c>
      <c r="S289" s="1697"/>
      <c r="T289" s="1181" t="str">
        <f t="shared" si="41"/>
        <v/>
      </c>
      <c r="V289" s="2157"/>
      <c r="W289" s="2157"/>
      <c r="X289" s="2157"/>
      <c r="Y289" s="2157"/>
      <c r="Z289" s="2157"/>
    </row>
    <row r="290" spans="2:26" ht="39" customHeight="1" thickBot="1">
      <c r="B290" s="2152"/>
      <c r="C290" s="2195" t="s">
        <v>4564</v>
      </c>
      <c r="D290" s="2153" t="s">
        <v>4995</v>
      </c>
      <c r="E290" s="1675" t="s">
        <v>4996</v>
      </c>
      <c r="F290" s="2154">
        <f t="shared" si="43"/>
        <v>59.3</v>
      </c>
      <c r="G290" s="2154">
        <v>0</v>
      </c>
      <c r="H290" s="2154">
        <v>0</v>
      </c>
      <c r="I290" s="2154">
        <v>59.3</v>
      </c>
      <c r="J290" s="2154">
        <f t="shared" si="44"/>
        <v>48.9</v>
      </c>
      <c r="K290" s="2154">
        <v>0</v>
      </c>
      <c r="L290" s="2154">
        <v>0</v>
      </c>
      <c r="M290" s="2154">
        <v>48.9</v>
      </c>
      <c r="N290" s="2155">
        <v>13502</v>
      </c>
      <c r="O290" s="2155">
        <v>33505</v>
      </c>
      <c r="P290" s="2153" t="s">
        <v>4997</v>
      </c>
      <c r="Q290" s="2155">
        <v>27352</v>
      </c>
      <c r="R290" s="2156" t="s">
        <v>4905</v>
      </c>
      <c r="S290" s="1697"/>
      <c r="T290" s="1181" t="str">
        <f t="shared" si="41"/>
        <v/>
      </c>
      <c r="V290" s="2157"/>
      <c r="W290" s="2157"/>
      <c r="X290" s="2157"/>
      <c r="Y290" s="2157"/>
      <c r="Z290" s="2157"/>
    </row>
    <row r="291" spans="2:26" ht="39" customHeight="1" thickTop="1" thickBot="1">
      <c r="B291" s="1618" t="s">
        <v>3136</v>
      </c>
      <c r="C291" s="1618"/>
      <c r="D291" s="1770"/>
      <c r="E291" s="1222">
        <f>COUNTA(E272:E290)</f>
        <v>19</v>
      </c>
      <c r="F291" s="2158">
        <f t="shared" ref="F291:M291" si="45">SUM(F272:F290)</f>
        <v>86.67</v>
      </c>
      <c r="G291" s="2158">
        <f t="shared" si="45"/>
        <v>4.3599999999999994</v>
      </c>
      <c r="H291" s="2158">
        <f t="shared" si="45"/>
        <v>23.01</v>
      </c>
      <c r="I291" s="2158">
        <f t="shared" si="45"/>
        <v>59.3</v>
      </c>
      <c r="J291" s="2158">
        <f t="shared" si="45"/>
        <v>71.27</v>
      </c>
      <c r="K291" s="2158">
        <f t="shared" si="45"/>
        <v>4.3599999999999994</v>
      </c>
      <c r="L291" s="2158">
        <f t="shared" si="45"/>
        <v>18.010000000000002</v>
      </c>
      <c r="M291" s="2158">
        <f t="shared" si="45"/>
        <v>48.9</v>
      </c>
      <c r="N291" s="2159"/>
      <c r="O291" s="2159"/>
      <c r="P291" s="1770"/>
      <c r="Q291" s="2187"/>
      <c r="R291" s="2160"/>
      <c r="T291" s="1181" t="str">
        <f t="shared" si="41"/>
        <v/>
      </c>
      <c r="V291" s="2157"/>
      <c r="W291" s="2157"/>
      <c r="X291" s="2157"/>
      <c r="Y291" s="2157"/>
      <c r="Z291" s="2157"/>
    </row>
    <row r="292" spans="2:26" ht="39" customHeight="1" thickTop="1" thickBot="1">
      <c r="B292" s="1618" t="s">
        <v>263</v>
      </c>
      <c r="C292" s="1618"/>
      <c r="D292" s="1770" t="s">
        <v>2469</v>
      </c>
      <c r="E292" s="1222">
        <f>E291+E271</f>
        <v>88</v>
      </c>
      <c r="F292" s="2158">
        <f>SUM(F291,F271)</f>
        <v>483.37</v>
      </c>
      <c r="G292" s="2158">
        <f t="shared" ref="G292:M292" si="46">SUM(G291,G271)</f>
        <v>63.96</v>
      </c>
      <c r="H292" s="2158">
        <f t="shared" si="46"/>
        <v>55.710000000000008</v>
      </c>
      <c r="I292" s="2158">
        <f t="shared" si="46"/>
        <v>363.70000000000005</v>
      </c>
      <c r="J292" s="2158">
        <f>SUM(J291,J271)</f>
        <v>262.34999999999997</v>
      </c>
      <c r="K292" s="2158">
        <f t="shared" si="46"/>
        <v>17.04</v>
      </c>
      <c r="L292" s="2158">
        <f t="shared" si="46"/>
        <v>32.31</v>
      </c>
      <c r="M292" s="2158">
        <f t="shared" si="46"/>
        <v>213.00000000000003</v>
      </c>
      <c r="N292" s="2159"/>
      <c r="O292" s="2159"/>
      <c r="P292" s="1770"/>
      <c r="Q292" s="1770"/>
      <c r="R292" s="2262"/>
      <c r="T292" s="1181" t="str">
        <f t="shared" si="41"/>
        <v/>
      </c>
      <c r="V292" s="2157"/>
      <c r="W292" s="2157"/>
      <c r="X292" s="2157"/>
      <c r="Y292" s="2157"/>
      <c r="Z292" s="2157"/>
    </row>
    <row r="293" spans="2:26" ht="39" customHeight="1" thickTop="1">
      <c r="B293" s="2163" t="s">
        <v>26</v>
      </c>
      <c r="C293" s="2204" t="s">
        <v>4542</v>
      </c>
      <c r="D293" s="2164" t="s">
        <v>4463</v>
      </c>
      <c r="E293" s="2165" t="s">
        <v>4998</v>
      </c>
      <c r="F293" s="2166">
        <f t="shared" ref="F293:F384" si="47">SUM(G293:I293)</f>
        <v>0.81</v>
      </c>
      <c r="G293" s="2166">
        <v>0.81</v>
      </c>
      <c r="H293" s="2166">
        <v>0</v>
      </c>
      <c r="I293" s="2166">
        <v>0</v>
      </c>
      <c r="J293" s="2166">
        <f t="shared" ref="J293:J384" si="48">SUM(K293:M293)</f>
        <v>0.81</v>
      </c>
      <c r="K293" s="2166">
        <v>0.81</v>
      </c>
      <c r="L293" s="2166">
        <v>0</v>
      </c>
      <c r="M293" s="2166">
        <v>0</v>
      </c>
      <c r="N293" s="2167">
        <v>25757</v>
      </c>
      <c r="O293" s="2167">
        <v>25757</v>
      </c>
      <c r="P293" s="2164" t="s">
        <v>2367</v>
      </c>
      <c r="Q293" s="2167">
        <v>38758</v>
      </c>
      <c r="R293" s="1574" t="s">
        <v>1218</v>
      </c>
      <c r="S293" s="1697"/>
      <c r="T293" s="1181" t="str">
        <f t="shared" si="41"/>
        <v>改良済</v>
      </c>
      <c r="V293" s="2157"/>
      <c r="W293" s="2157"/>
      <c r="X293" s="2157"/>
      <c r="Y293" s="2157"/>
      <c r="Z293" s="2157"/>
    </row>
    <row r="294" spans="2:26" ht="39" customHeight="1">
      <c r="B294" s="2125"/>
      <c r="C294" s="1169" t="s">
        <v>4511</v>
      </c>
      <c r="D294" s="1586" t="s">
        <v>4485</v>
      </c>
      <c r="E294" s="1383" t="s">
        <v>4999</v>
      </c>
      <c r="F294" s="2169">
        <f t="shared" si="47"/>
        <v>0.78</v>
      </c>
      <c r="G294" s="2169">
        <v>0.78</v>
      </c>
      <c r="H294" s="2169">
        <v>0</v>
      </c>
      <c r="I294" s="2169">
        <v>0</v>
      </c>
      <c r="J294" s="2169">
        <f t="shared" si="48"/>
        <v>0.78</v>
      </c>
      <c r="K294" s="2169">
        <v>0.78</v>
      </c>
      <c r="L294" s="2169">
        <v>0</v>
      </c>
      <c r="M294" s="2169">
        <v>0</v>
      </c>
      <c r="N294" s="1318">
        <v>24064</v>
      </c>
      <c r="O294" s="1318">
        <v>24064</v>
      </c>
      <c r="P294" s="1586" t="s">
        <v>5000</v>
      </c>
      <c r="Q294" s="2184">
        <v>38758</v>
      </c>
      <c r="R294" s="2185" t="s">
        <v>1218</v>
      </c>
      <c r="S294" s="1697"/>
      <c r="T294" s="1181" t="str">
        <f t="shared" si="41"/>
        <v>改良済</v>
      </c>
      <c r="V294" s="2157"/>
      <c r="W294" s="2157"/>
      <c r="X294" s="2157"/>
      <c r="Y294" s="2157"/>
      <c r="Z294" s="2157"/>
    </row>
    <row r="295" spans="2:26" ht="39" customHeight="1">
      <c r="B295" s="2168"/>
      <c r="C295" s="1169" t="s">
        <v>4511</v>
      </c>
      <c r="D295" s="1586" t="s">
        <v>4487</v>
      </c>
      <c r="E295" s="1383" t="s">
        <v>5001</v>
      </c>
      <c r="F295" s="2169">
        <f t="shared" si="47"/>
        <v>0.76</v>
      </c>
      <c r="G295" s="2169">
        <v>0.76</v>
      </c>
      <c r="H295" s="2169">
        <v>0</v>
      </c>
      <c r="I295" s="2169">
        <v>0</v>
      </c>
      <c r="J295" s="2169">
        <f t="shared" si="48"/>
        <v>0.76</v>
      </c>
      <c r="K295" s="2169">
        <v>0.76</v>
      </c>
      <c r="L295" s="2169">
        <v>0</v>
      </c>
      <c r="M295" s="2169">
        <v>0</v>
      </c>
      <c r="N295" s="1318">
        <v>26826</v>
      </c>
      <c r="O295" s="1318">
        <v>26826</v>
      </c>
      <c r="P295" s="1586" t="s">
        <v>5002</v>
      </c>
      <c r="Q295" s="2184">
        <v>38758</v>
      </c>
      <c r="R295" s="2185" t="s">
        <v>1218</v>
      </c>
      <c r="S295" s="1697"/>
      <c r="T295" s="1181" t="str">
        <f t="shared" si="41"/>
        <v>改良済</v>
      </c>
      <c r="V295" s="2157"/>
      <c r="W295" s="2157"/>
      <c r="X295" s="2157"/>
      <c r="Y295" s="2157"/>
      <c r="Z295" s="2157"/>
    </row>
    <row r="296" spans="2:26" ht="39" customHeight="1">
      <c r="B296" s="2168"/>
      <c r="C296" s="1169" t="s">
        <v>4511</v>
      </c>
      <c r="D296" s="1586" t="s">
        <v>4488</v>
      </c>
      <c r="E296" s="1383" t="s">
        <v>5003</v>
      </c>
      <c r="F296" s="2169">
        <f t="shared" si="47"/>
        <v>0.74</v>
      </c>
      <c r="G296" s="2169">
        <v>0.74</v>
      </c>
      <c r="H296" s="2169">
        <v>0</v>
      </c>
      <c r="I296" s="2169">
        <v>0</v>
      </c>
      <c r="J296" s="2169">
        <f t="shared" si="48"/>
        <v>0.74</v>
      </c>
      <c r="K296" s="2169">
        <v>0.74</v>
      </c>
      <c r="L296" s="2169">
        <v>0</v>
      </c>
      <c r="M296" s="2169">
        <v>0</v>
      </c>
      <c r="N296" s="1318">
        <v>17932</v>
      </c>
      <c r="O296" s="1318">
        <v>19089</v>
      </c>
      <c r="P296" s="1586" t="s">
        <v>5004</v>
      </c>
      <c r="Q296" s="2184">
        <v>38758</v>
      </c>
      <c r="R296" s="2185" t="s">
        <v>1218</v>
      </c>
      <c r="S296" s="1697"/>
      <c r="T296" s="1181" t="str">
        <f t="shared" si="41"/>
        <v>改良済</v>
      </c>
      <c r="V296" s="2157"/>
      <c r="W296" s="2157"/>
      <c r="X296" s="2157"/>
      <c r="Y296" s="2157"/>
      <c r="Z296" s="2157"/>
    </row>
    <row r="297" spans="2:26" ht="39" customHeight="1">
      <c r="B297" s="2168"/>
      <c r="C297" s="1169" t="s">
        <v>4511</v>
      </c>
      <c r="D297" s="1586" t="s">
        <v>4491</v>
      </c>
      <c r="E297" s="1383" t="s">
        <v>5005</v>
      </c>
      <c r="F297" s="2169">
        <f t="shared" si="47"/>
        <v>0.51</v>
      </c>
      <c r="G297" s="2169">
        <v>0.51</v>
      </c>
      <c r="H297" s="2169">
        <v>0</v>
      </c>
      <c r="I297" s="2169">
        <v>0</v>
      </c>
      <c r="J297" s="2169">
        <f t="shared" si="48"/>
        <v>0.51</v>
      </c>
      <c r="K297" s="2169">
        <v>0.51</v>
      </c>
      <c r="L297" s="2169">
        <v>0</v>
      </c>
      <c r="M297" s="2169">
        <v>0</v>
      </c>
      <c r="N297" s="1318">
        <v>19840</v>
      </c>
      <c r="O297" s="1318">
        <v>21072</v>
      </c>
      <c r="P297" s="1586" t="s">
        <v>5006</v>
      </c>
      <c r="Q297" s="2184">
        <v>38758</v>
      </c>
      <c r="R297" s="2185" t="s">
        <v>1218</v>
      </c>
      <c r="S297" s="1250"/>
      <c r="T297" s="1181" t="str">
        <f t="shared" si="41"/>
        <v>改良済</v>
      </c>
      <c r="V297" s="2157"/>
      <c r="W297" s="2157"/>
      <c r="X297" s="2157"/>
      <c r="Y297" s="2157"/>
      <c r="Z297" s="2157"/>
    </row>
    <row r="298" spans="2:26" ht="39" customHeight="1">
      <c r="B298" s="2168"/>
      <c r="C298" s="1169" t="s">
        <v>4511</v>
      </c>
      <c r="D298" s="1586" t="s">
        <v>4494</v>
      </c>
      <c r="E298" s="1383" t="s">
        <v>5007</v>
      </c>
      <c r="F298" s="2169">
        <f t="shared" si="47"/>
        <v>0.5</v>
      </c>
      <c r="G298" s="2169">
        <v>0.5</v>
      </c>
      <c r="H298" s="2169">
        <v>0</v>
      </c>
      <c r="I298" s="2169">
        <v>0</v>
      </c>
      <c r="J298" s="2169">
        <f t="shared" si="48"/>
        <v>0.43</v>
      </c>
      <c r="K298" s="2169">
        <v>0.43</v>
      </c>
      <c r="L298" s="2169">
        <v>0</v>
      </c>
      <c r="M298" s="2169">
        <v>0</v>
      </c>
      <c r="N298" s="1318">
        <v>19840</v>
      </c>
      <c r="O298" s="1318">
        <v>19840</v>
      </c>
      <c r="P298" s="1586" t="s">
        <v>5008</v>
      </c>
      <c r="Q298" s="2184">
        <v>38758</v>
      </c>
      <c r="R298" s="2185" t="s">
        <v>1218</v>
      </c>
      <c r="S298" s="1697"/>
      <c r="T298" s="1181" t="str">
        <f t="shared" si="41"/>
        <v/>
      </c>
      <c r="V298" s="2157"/>
      <c r="W298" s="2157"/>
      <c r="X298" s="2157"/>
      <c r="Y298" s="2157"/>
      <c r="Z298" s="2157"/>
    </row>
    <row r="299" spans="2:26" ht="39" customHeight="1">
      <c r="B299" s="2168"/>
      <c r="C299" s="1169" t="s">
        <v>4511</v>
      </c>
      <c r="D299" s="1586" t="s">
        <v>4496</v>
      </c>
      <c r="E299" s="1383" t="s">
        <v>4687</v>
      </c>
      <c r="F299" s="2169">
        <f t="shared" si="47"/>
        <v>0.49</v>
      </c>
      <c r="G299" s="2169">
        <v>0.49</v>
      </c>
      <c r="H299" s="2169">
        <v>0</v>
      </c>
      <c r="I299" s="2169">
        <v>0</v>
      </c>
      <c r="J299" s="2169">
        <f t="shared" si="48"/>
        <v>0.49</v>
      </c>
      <c r="K299" s="2169">
        <v>0.49</v>
      </c>
      <c r="L299" s="2169">
        <v>0</v>
      </c>
      <c r="M299" s="2169">
        <v>0</v>
      </c>
      <c r="N299" s="1318">
        <v>17932</v>
      </c>
      <c r="O299" s="1318">
        <v>17932</v>
      </c>
      <c r="P299" s="1586" t="s">
        <v>5009</v>
      </c>
      <c r="Q299" s="2184">
        <v>38758</v>
      </c>
      <c r="R299" s="2185" t="s">
        <v>1218</v>
      </c>
      <c r="S299" s="2231"/>
      <c r="T299" s="1181" t="str">
        <f t="shared" si="41"/>
        <v>改良済</v>
      </c>
      <c r="V299" s="2157"/>
      <c r="W299" s="2157"/>
      <c r="X299" s="2157"/>
      <c r="Y299" s="2157"/>
      <c r="Z299" s="2157"/>
    </row>
    <row r="300" spans="2:26" ht="39" customHeight="1">
      <c r="B300" s="2168"/>
      <c r="C300" s="1169" t="s">
        <v>4511</v>
      </c>
      <c r="D300" s="1586" t="s">
        <v>4498</v>
      </c>
      <c r="E300" s="1383" t="s">
        <v>5010</v>
      </c>
      <c r="F300" s="2169">
        <f t="shared" si="47"/>
        <v>0.49</v>
      </c>
      <c r="G300" s="2169">
        <v>0.49</v>
      </c>
      <c r="H300" s="2169">
        <v>0</v>
      </c>
      <c r="I300" s="2169">
        <v>0</v>
      </c>
      <c r="J300" s="2169">
        <f t="shared" si="48"/>
        <v>0.49</v>
      </c>
      <c r="K300" s="2169">
        <v>0.49</v>
      </c>
      <c r="L300" s="2169">
        <v>0</v>
      </c>
      <c r="M300" s="2169">
        <v>0</v>
      </c>
      <c r="N300" s="1318">
        <v>26826</v>
      </c>
      <c r="O300" s="1318">
        <v>26826</v>
      </c>
      <c r="P300" s="1586" t="s">
        <v>5002</v>
      </c>
      <c r="Q300" s="2184">
        <v>38758</v>
      </c>
      <c r="R300" s="2185" t="s">
        <v>1218</v>
      </c>
      <c r="S300" s="1250"/>
      <c r="T300" s="1181" t="str">
        <f t="shared" si="41"/>
        <v>改良済</v>
      </c>
      <c r="V300" s="2157"/>
      <c r="W300" s="2157"/>
      <c r="X300" s="2157"/>
      <c r="Y300" s="2157"/>
      <c r="Z300" s="2157"/>
    </row>
    <row r="301" spans="2:26" ht="39" customHeight="1">
      <c r="B301" s="2168"/>
      <c r="C301" s="1169" t="s">
        <v>4511</v>
      </c>
      <c r="D301" s="1586" t="s">
        <v>4501</v>
      </c>
      <c r="E301" s="1383" t="s">
        <v>5011</v>
      </c>
      <c r="F301" s="2169">
        <f t="shared" si="47"/>
        <v>0.41</v>
      </c>
      <c r="G301" s="2169">
        <v>0.41</v>
      </c>
      <c r="H301" s="2169">
        <v>0</v>
      </c>
      <c r="I301" s="2169">
        <v>0</v>
      </c>
      <c r="J301" s="2169">
        <f t="shared" si="48"/>
        <v>0.41</v>
      </c>
      <c r="K301" s="2169">
        <v>0.41</v>
      </c>
      <c r="L301" s="2169">
        <v>0</v>
      </c>
      <c r="M301" s="2169">
        <v>0</v>
      </c>
      <c r="N301" s="1318">
        <v>27121</v>
      </c>
      <c r="O301" s="1318">
        <v>27121</v>
      </c>
      <c r="P301" s="1586" t="s">
        <v>4971</v>
      </c>
      <c r="Q301" s="2184">
        <v>38758</v>
      </c>
      <c r="R301" s="2185" t="s">
        <v>1218</v>
      </c>
      <c r="S301" s="1697"/>
      <c r="T301" s="1181" t="str">
        <f t="shared" si="41"/>
        <v>改良済</v>
      </c>
      <c r="V301" s="2157"/>
      <c r="W301" s="2157"/>
      <c r="X301" s="2157"/>
      <c r="Y301" s="2157"/>
      <c r="Z301" s="2157"/>
    </row>
    <row r="302" spans="2:26" ht="39" customHeight="1">
      <c r="B302" s="2168"/>
      <c r="C302" s="1169" t="s">
        <v>4511</v>
      </c>
      <c r="D302" s="1586" t="s">
        <v>4504</v>
      </c>
      <c r="E302" s="1383" t="s">
        <v>5012</v>
      </c>
      <c r="F302" s="2169">
        <f t="shared" si="47"/>
        <v>0.4</v>
      </c>
      <c r="G302" s="2169">
        <v>0.4</v>
      </c>
      <c r="H302" s="2169">
        <v>0</v>
      </c>
      <c r="I302" s="2169">
        <v>0</v>
      </c>
      <c r="J302" s="2169">
        <f t="shared" si="48"/>
        <v>0.4</v>
      </c>
      <c r="K302" s="2169">
        <v>0.4</v>
      </c>
      <c r="L302" s="2169">
        <v>0</v>
      </c>
      <c r="M302" s="2169">
        <v>0</v>
      </c>
      <c r="N302" s="1318">
        <v>24541</v>
      </c>
      <c r="O302" s="1318">
        <v>24541</v>
      </c>
      <c r="P302" s="1586" t="s">
        <v>5013</v>
      </c>
      <c r="Q302" s="2184">
        <v>38758</v>
      </c>
      <c r="R302" s="2185" t="s">
        <v>1218</v>
      </c>
      <c r="S302" s="1250"/>
      <c r="T302" s="1181" t="str">
        <f t="shared" si="41"/>
        <v>改良済</v>
      </c>
      <c r="V302" s="2157"/>
      <c r="W302" s="2157"/>
      <c r="X302" s="2157"/>
      <c r="Y302" s="2157"/>
      <c r="Z302" s="2157"/>
    </row>
    <row r="303" spans="2:26" ht="39" customHeight="1">
      <c r="B303" s="2168"/>
      <c r="C303" s="1169" t="s">
        <v>4511</v>
      </c>
      <c r="D303" s="1586" t="s">
        <v>4507</v>
      </c>
      <c r="E303" s="1383" t="s">
        <v>5014</v>
      </c>
      <c r="F303" s="2169">
        <f t="shared" si="47"/>
        <v>0.38</v>
      </c>
      <c r="G303" s="2169">
        <v>0.38</v>
      </c>
      <c r="H303" s="2169">
        <v>0</v>
      </c>
      <c r="I303" s="2169">
        <v>0</v>
      </c>
      <c r="J303" s="2169">
        <f t="shared" si="48"/>
        <v>0.38</v>
      </c>
      <c r="K303" s="2169">
        <v>0.38</v>
      </c>
      <c r="L303" s="2169">
        <v>0</v>
      </c>
      <c r="M303" s="2169">
        <v>0</v>
      </c>
      <c r="N303" s="1318">
        <v>25555</v>
      </c>
      <c r="O303" s="1318">
        <v>25555</v>
      </c>
      <c r="P303" s="1586" t="s">
        <v>5015</v>
      </c>
      <c r="Q303" s="2184">
        <v>38758</v>
      </c>
      <c r="R303" s="2185" t="s">
        <v>1218</v>
      </c>
      <c r="S303" s="1259"/>
      <c r="T303" s="1181" t="str">
        <f t="shared" si="41"/>
        <v>改良済</v>
      </c>
      <c r="V303" s="2157"/>
      <c r="W303" s="2157"/>
      <c r="X303" s="2157"/>
      <c r="Y303" s="2157"/>
      <c r="Z303" s="2157"/>
    </row>
    <row r="304" spans="2:26" ht="39" customHeight="1">
      <c r="B304" s="2168"/>
      <c r="C304" s="1169" t="s">
        <v>4511</v>
      </c>
      <c r="D304" s="1586" t="s">
        <v>4509</v>
      </c>
      <c r="E304" s="1383" t="s">
        <v>4870</v>
      </c>
      <c r="F304" s="2169">
        <f t="shared" si="47"/>
        <v>0.35</v>
      </c>
      <c r="G304" s="2169">
        <v>0.35</v>
      </c>
      <c r="H304" s="2169">
        <v>0</v>
      </c>
      <c r="I304" s="2169">
        <v>0</v>
      </c>
      <c r="J304" s="2169">
        <f t="shared" si="48"/>
        <v>0.35</v>
      </c>
      <c r="K304" s="2169">
        <v>0.35</v>
      </c>
      <c r="L304" s="2169">
        <v>0</v>
      </c>
      <c r="M304" s="2169">
        <v>0</v>
      </c>
      <c r="N304" s="1318">
        <v>19840</v>
      </c>
      <c r="O304" s="1318">
        <v>21984</v>
      </c>
      <c r="P304" s="1586" t="s">
        <v>5016</v>
      </c>
      <c r="Q304" s="2184">
        <v>38758</v>
      </c>
      <c r="R304" s="2185" t="s">
        <v>1218</v>
      </c>
      <c r="T304" s="1181" t="str">
        <f t="shared" si="41"/>
        <v>改良済</v>
      </c>
      <c r="V304" s="2157"/>
      <c r="W304" s="2157"/>
      <c r="X304" s="2157"/>
      <c r="Y304" s="2157"/>
      <c r="Z304" s="2157"/>
    </row>
    <row r="305" spans="2:26" ht="39" customHeight="1">
      <c r="B305" s="2168"/>
      <c r="C305" s="1169" t="s">
        <v>4511</v>
      </c>
      <c r="D305" s="1586" t="s">
        <v>4512</v>
      </c>
      <c r="E305" s="1383" t="s">
        <v>5017</v>
      </c>
      <c r="F305" s="2169">
        <f t="shared" si="47"/>
        <v>0.35</v>
      </c>
      <c r="G305" s="2169">
        <v>0.35</v>
      </c>
      <c r="H305" s="2169">
        <v>0</v>
      </c>
      <c r="I305" s="2169">
        <v>0</v>
      </c>
      <c r="J305" s="2169">
        <f t="shared" si="48"/>
        <v>0.35</v>
      </c>
      <c r="K305" s="2169">
        <v>0.35</v>
      </c>
      <c r="L305" s="2169">
        <v>0</v>
      </c>
      <c r="M305" s="2169">
        <v>0</v>
      </c>
      <c r="N305" s="1318">
        <v>24541</v>
      </c>
      <c r="O305" s="1318">
        <v>24541</v>
      </c>
      <c r="P305" s="1586" t="s">
        <v>5013</v>
      </c>
      <c r="Q305" s="2184">
        <v>38758</v>
      </c>
      <c r="R305" s="2185" t="s">
        <v>1218</v>
      </c>
      <c r="T305" s="1181" t="str">
        <f t="shared" si="41"/>
        <v>改良済</v>
      </c>
      <c r="V305" s="2157"/>
      <c r="W305" s="2157"/>
      <c r="X305" s="2157"/>
      <c r="Y305" s="2157"/>
      <c r="Z305" s="2157"/>
    </row>
    <row r="306" spans="2:26" ht="39" customHeight="1">
      <c r="B306" s="2168"/>
      <c r="C306" s="1169" t="s">
        <v>4511</v>
      </c>
      <c r="D306" s="1586" t="s">
        <v>4515</v>
      </c>
      <c r="E306" s="1383" t="s">
        <v>5018</v>
      </c>
      <c r="F306" s="2169">
        <f t="shared" si="47"/>
        <v>0.35</v>
      </c>
      <c r="G306" s="2169">
        <v>0.35</v>
      </c>
      <c r="H306" s="2169">
        <v>0</v>
      </c>
      <c r="I306" s="2169">
        <v>0</v>
      </c>
      <c r="J306" s="2169">
        <f t="shared" si="48"/>
        <v>0.35</v>
      </c>
      <c r="K306" s="2169">
        <v>0.35</v>
      </c>
      <c r="L306" s="2169">
        <v>0</v>
      </c>
      <c r="M306" s="2169">
        <v>0</v>
      </c>
      <c r="N306" s="1318">
        <v>24707</v>
      </c>
      <c r="O306" s="1318">
        <v>24707</v>
      </c>
      <c r="P306" s="1586" t="s">
        <v>5019</v>
      </c>
      <c r="Q306" s="2184">
        <v>38758</v>
      </c>
      <c r="R306" s="2185" t="s">
        <v>1218</v>
      </c>
      <c r="T306" s="1181" t="str">
        <f t="shared" si="41"/>
        <v>改良済</v>
      </c>
      <c r="V306" s="2157"/>
      <c r="W306" s="2157"/>
      <c r="X306" s="2157"/>
      <c r="Y306" s="2157"/>
      <c r="Z306" s="2157"/>
    </row>
    <row r="307" spans="2:26" ht="39" customHeight="1">
      <c r="B307" s="2168"/>
      <c r="C307" s="1169" t="s">
        <v>4511</v>
      </c>
      <c r="D307" s="1586" t="s">
        <v>4649</v>
      </c>
      <c r="E307" s="1383" t="s">
        <v>5020</v>
      </c>
      <c r="F307" s="2169">
        <f t="shared" si="47"/>
        <v>0.34</v>
      </c>
      <c r="G307" s="2169">
        <v>0.34</v>
      </c>
      <c r="H307" s="2169">
        <v>0</v>
      </c>
      <c r="I307" s="2169">
        <v>0</v>
      </c>
      <c r="J307" s="2169">
        <f t="shared" si="48"/>
        <v>0.34</v>
      </c>
      <c r="K307" s="2169">
        <v>0.34</v>
      </c>
      <c r="L307" s="2169">
        <v>0</v>
      </c>
      <c r="M307" s="2169">
        <v>0</v>
      </c>
      <c r="N307" s="1318">
        <v>25041</v>
      </c>
      <c r="O307" s="1318">
        <v>25041</v>
      </c>
      <c r="P307" s="1586" t="s">
        <v>5021</v>
      </c>
      <c r="Q307" s="2184">
        <v>38758</v>
      </c>
      <c r="R307" s="2185" t="s">
        <v>1218</v>
      </c>
      <c r="T307" s="1181" t="str">
        <f t="shared" si="41"/>
        <v>改良済</v>
      </c>
      <c r="V307" s="2157"/>
      <c r="W307" s="2157"/>
      <c r="X307" s="2157"/>
      <c r="Y307" s="2157"/>
      <c r="Z307" s="2157"/>
    </row>
    <row r="308" spans="2:26" ht="39" customHeight="1">
      <c r="B308" s="2168"/>
      <c r="C308" s="1169" t="s">
        <v>4511</v>
      </c>
      <c r="D308" s="1586" t="s">
        <v>4651</v>
      </c>
      <c r="E308" s="1383" t="s">
        <v>5022</v>
      </c>
      <c r="F308" s="2169">
        <f t="shared" si="47"/>
        <v>0.33</v>
      </c>
      <c r="G308" s="2169">
        <v>0.33</v>
      </c>
      <c r="H308" s="2169">
        <v>0</v>
      </c>
      <c r="I308" s="2169">
        <v>0</v>
      </c>
      <c r="J308" s="2169">
        <f t="shared" si="48"/>
        <v>0.33</v>
      </c>
      <c r="K308" s="2169">
        <v>0.33</v>
      </c>
      <c r="L308" s="2169">
        <v>0</v>
      </c>
      <c r="M308" s="2169">
        <v>0</v>
      </c>
      <c r="N308" s="1318">
        <v>19840</v>
      </c>
      <c r="O308" s="1318">
        <v>21984</v>
      </c>
      <c r="P308" s="1586" t="s">
        <v>5016</v>
      </c>
      <c r="Q308" s="2184">
        <v>38758</v>
      </c>
      <c r="R308" s="2185" t="s">
        <v>1218</v>
      </c>
      <c r="S308" s="1250"/>
      <c r="T308" s="1181" t="str">
        <f t="shared" si="41"/>
        <v>改良済</v>
      </c>
      <c r="V308" s="2157"/>
      <c r="W308" s="2157"/>
      <c r="X308" s="2157"/>
      <c r="Y308" s="2157"/>
      <c r="Z308" s="2157"/>
    </row>
    <row r="309" spans="2:26" ht="39" customHeight="1">
      <c r="B309" s="2168"/>
      <c r="C309" s="1169" t="s">
        <v>4511</v>
      </c>
      <c r="D309" s="1586" t="s">
        <v>4653</v>
      </c>
      <c r="E309" s="1383" t="s">
        <v>5023</v>
      </c>
      <c r="F309" s="2169">
        <f t="shared" si="47"/>
        <v>0.31</v>
      </c>
      <c r="G309" s="2169">
        <v>0.31</v>
      </c>
      <c r="H309" s="2169">
        <v>0</v>
      </c>
      <c r="I309" s="2169">
        <v>0</v>
      </c>
      <c r="J309" s="2169">
        <f t="shared" si="48"/>
        <v>0.26</v>
      </c>
      <c r="K309" s="2169">
        <v>0.26</v>
      </c>
      <c r="L309" s="2169">
        <v>0</v>
      </c>
      <c r="M309" s="2169">
        <v>0</v>
      </c>
      <c r="N309" s="1318">
        <v>24064</v>
      </c>
      <c r="O309" s="1318">
        <v>24064</v>
      </c>
      <c r="P309" s="1586" t="s">
        <v>5000</v>
      </c>
      <c r="Q309" s="2184">
        <v>38758</v>
      </c>
      <c r="R309" s="2185" t="s">
        <v>1218</v>
      </c>
      <c r="S309" s="1250"/>
      <c r="T309" s="1181" t="str">
        <f t="shared" si="41"/>
        <v/>
      </c>
      <c r="V309" s="2157"/>
      <c r="W309" s="2157"/>
      <c r="X309" s="2157"/>
      <c r="Y309" s="2157"/>
      <c r="Z309" s="2157"/>
    </row>
    <row r="310" spans="2:26" ht="39" customHeight="1">
      <c r="B310" s="2168"/>
      <c r="C310" s="1169" t="s">
        <v>4511</v>
      </c>
      <c r="D310" s="1586" t="s">
        <v>4655</v>
      </c>
      <c r="E310" s="1383" t="s">
        <v>5024</v>
      </c>
      <c r="F310" s="2169">
        <f t="shared" si="47"/>
        <v>0.27</v>
      </c>
      <c r="G310" s="2169">
        <v>0.27</v>
      </c>
      <c r="H310" s="2169">
        <v>0</v>
      </c>
      <c r="I310" s="2169">
        <v>0</v>
      </c>
      <c r="J310" s="2169">
        <f t="shared" si="48"/>
        <v>0.27</v>
      </c>
      <c r="K310" s="2169">
        <v>0.27</v>
      </c>
      <c r="L310" s="2169">
        <v>0</v>
      </c>
      <c r="M310" s="2169">
        <v>0</v>
      </c>
      <c r="N310" s="1318">
        <v>25056</v>
      </c>
      <c r="O310" s="1318">
        <v>25056</v>
      </c>
      <c r="P310" s="1586" t="s">
        <v>5025</v>
      </c>
      <c r="Q310" s="2184">
        <v>38758</v>
      </c>
      <c r="R310" s="2185" t="s">
        <v>1218</v>
      </c>
      <c r="S310" s="1250"/>
      <c r="T310" s="1181" t="str">
        <f t="shared" si="41"/>
        <v>改良済</v>
      </c>
      <c r="V310" s="2157"/>
      <c r="W310" s="2157"/>
      <c r="X310" s="2157"/>
      <c r="Y310" s="2157"/>
      <c r="Z310" s="2157"/>
    </row>
    <row r="311" spans="2:26" ht="39" customHeight="1">
      <c r="B311" s="2168"/>
      <c r="C311" s="1169" t="s">
        <v>4511</v>
      </c>
      <c r="D311" s="1586" t="s">
        <v>4657</v>
      </c>
      <c r="E311" s="1383" t="s">
        <v>5026</v>
      </c>
      <c r="F311" s="2169">
        <f t="shared" si="47"/>
        <v>0.27</v>
      </c>
      <c r="G311" s="2169">
        <v>0.27</v>
      </c>
      <c r="H311" s="2169">
        <v>0</v>
      </c>
      <c r="I311" s="2169">
        <v>0</v>
      </c>
      <c r="J311" s="2169">
        <f t="shared" si="48"/>
        <v>0.27</v>
      </c>
      <c r="K311" s="2169">
        <v>0.27</v>
      </c>
      <c r="L311" s="2169">
        <v>0</v>
      </c>
      <c r="M311" s="2169">
        <v>0</v>
      </c>
      <c r="N311" s="1318">
        <v>19840</v>
      </c>
      <c r="O311" s="1318">
        <v>19840</v>
      </c>
      <c r="P311" s="1586" t="s">
        <v>5008</v>
      </c>
      <c r="Q311" s="2184">
        <v>38758</v>
      </c>
      <c r="R311" s="2185" t="s">
        <v>1218</v>
      </c>
      <c r="S311" s="1250"/>
      <c r="T311" s="1181" t="str">
        <f t="shared" si="41"/>
        <v>改良済</v>
      </c>
      <c r="V311" s="2157"/>
      <c r="W311" s="2157"/>
      <c r="X311" s="2157"/>
      <c r="Y311" s="2157"/>
      <c r="Z311" s="2157"/>
    </row>
    <row r="312" spans="2:26" ht="39" customHeight="1">
      <c r="B312" s="2168"/>
      <c r="C312" s="1169" t="s">
        <v>4511</v>
      </c>
      <c r="D312" s="1586" t="s">
        <v>4659</v>
      </c>
      <c r="E312" s="1383" t="s">
        <v>5027</v>
      </c>
      <c r="F312" s="2169">
        <f t="shared" si="47"/>
        <v>0.27</v>
      </c>
      <c r="G312" s="2169">
        <v>0.27</v>
      </c>
      <c r="H312" s="2169">
        <v>0</v>
      </c>
      <c r="I312" s="2169">
        <v>0</v>
      </c>
      <c r="J312" s="2169">
        <f t="shared" si="48"/>
        <v>0.27</v>
      </c>
      <c r="K312" s="2169">
        <v>0.27</v>
      </c>
      <c r="L312" s="2169">
        <v>0</v>
      </c>
      <c r="M312" s="2169">
        <v>0</v>
      </c>
      <c r="N312" s="1318">
        <v>19840</v>
      </c>
      <c r="O312" s="1318">
        <v>25041</v>
      </c>
      <c r="P312" s="1586" t="s">
        <v>5021</v>
      </c>
      <c r="Q312" s="2184">
        <v>38758</v>
      </c>
      <c r="R312" s="2185" t="s">
        <v>1218</v>
      </c>
      <c r="S312" s="1250"/>
      <c r="T312" s="1181" t="str">
        <f t="shared" si="41"/>
        <v>改良済</v>
      </c>
      <c r="V312" s="2157"/>
      <c r="W312" s="2157"/>
      <c r="X312" s="2157"/>
      <c r="Y312" s="2157"/>
      <c r="Z312" s="2157"/>
    </row>
    <row r="313" spans="2:26" ht="39" customHeight="1">
      <c r="B313" s="2168"/>
      <c r="C313" s="1169" t="s">
        <v>4511</v>
      </c>
      <c r="D313" s="1586" t="s">
        <v>4661</v>
      </c>
      <c r="E313" s="1383" t="s">
        <v>5028</v>
      </c>
      <c r="F313" s="2169">
        <f t="shared" si="47"/>
        <v>0.25</v>
      </c>
      <c r="G313" s="2169">
        <v>0.25</v>
      </c>
      <c r="H313" s="2169">
        <v>0</v>
      </c>
      <c r="I313" s="2169">
        <v>0</v>
      </c>
      <c r="J313" s="2169">
        <f t="shared" si="48"/>
        <v>0.25</v>
      </c>
      <c r="K313" s="2169">
        <v>0.25</v>
      </c>
      <c r="L313" s="2169">
        <v>0</v>
      </c>
      <c r="M313" s="2169">
        <v>0</v>
      </c>
      <c r="N313" s="1318">
        <v>17932</v>
      </c>
      <c r="O313" s="1318">
        <v>25041</v>
      </c>
      <c r="P313" s="1586" t="s">
        <v>5021</v>
      </c>
      <c r="Q313" s="2184">
        <v>38758</v>
      </c>
      <c r="R313" s="2185" t="s">
        <v>1218</v>
      </c>
      <c r="S313" s="1250"/>
      <c r="T313" s="1181" t="str">
        <f t="shared" si="41"/>
        <v>改良済</v>
      </c>
      <c r="V313" s="2157"/>
      <c r="W313" s="2157"/>
      <c r="X313" s="2157"/>
      <c r="Y313" s="2157"/>
      <c r="Z313" s="2157"/>
    </row>
    <row r="314" spans="2:26" ht="39" customHeight="1">
      <c r="B314" s="2168"/>
      <c r="C314" s="1169" t="s">
        <v>4511</v>
      </c>
      <c r="D314" s="1586" t="s">
        <v>4663</v>
      </c>
      <c r="E314" s="1383" t="s">
        <v>5029</v>
      </c>
      <c r="F314" s="2169">
        <f t="shared" si="47"/>
        <v>0.25</v>
      </c>
      <c r="G314" s="2169">
        <v>0.25</v>
      </c>
      <c r="H314" s="2169">
        <v>0</v>
      </c>
      <c r="I314" s="2169">
        <v>0</v>
      </c>
      <c r="J314" s="2169">
        <f t="shared" si="48"/>
        <v>0.25</v>
      </c>
      <c r="K314" s="2169">
        <v>0.25</v>
      </c>
      <c r="L314" s="2169">
        <v>0</v>
      </c>
      <c r="M314" s="2169">
        <v>0</v>
      </c>
      <c r="N314" s="1318">
        <v>26826</v>
      </c>
      <c r="O314" s="1318">
        <v>26826</v>
      </c>
      <c r="P314" s="1586" t="s">
        <v>5002</v>
      </c>
      <c r="Q314" s="2184">
        <v>38758</v>
      </c>
      <c r="R314" s="2185" t="s">
        <v>1218</v>
      </c>
      <c r="S314" s="1250"/>
      <c r="T314" s="1181" t="str">
        <f t="shared" si="41"/>
        <v>改良済</v>
      </c>
      <c r="V314" s="2157"/>
      <c r="W314" s="2157"/>
      <c r="X314" s="2157"/>
      <c r="Y314" s="2157"/>
      <c r="Z314" s="2157"/>
    </row>
    <row r="315" spans="2:26" ht="39" customHeight="1">
      <c r="B315" s="2168"/>
      <c r="C315" s="1169" t="s">
        <v>4511</v>
      </c>
      <c r="D315" s="1586" t="s">
        <v>4764</v>
      </c>
      <c r="E315" s="1383" t="s">
        <v>5030</v>
      </c>
      <c r="F315" s="2169">
        <f t="shared" si="47"/>
        <v>0.24</v>
      </c>
      <c r="G315" s="2169">
        <v>0.24</v>
      </c>
      <c r="H315" s="2169">
        <v>0</v>
      </c>
      <c r="I315" s="2169">
        <v>0</v>
      </c>
      <c r="J315" s="2169">
        <f t="shared" si="48"/>
        <v>0.24</v>
      </c>
      <c r="K315" s="2169">
        <v>0.24</v>
      </c>
      <c r="L315" s="2169">
        <v>0</v>
      </c>
      <c r="M315" s="2169">
        <v>0</v>
      </c>
      <c r="N315" s="1318">
        <v>26826</v>
      </c>
      <c r="O315" s="1318">
        <v>26826</v>
      </c>
      <c r="P315" s="1586" t="s">
        <v>5002</v>
      </c>
      <c r="Q315" s="2184">
        <v>38758</v>
      </c>
      <c r="R315" s="2185" t="s">
        <v>1218</v>
      </c>
      <c r="S315" s="1250"/>
      <c r="T315" s="1181" t="str">
        <f t="shared" si="41"/>
        <v>改良済</v>
      </c>
      <c r="V315" s="2157"/>
      <c r="W315" s="2157"/>
      <c r="X315" s="2157"/>
      <c r="Y315" s="2157"/>
      <c r="Z315" s="2157"/>
    </row>
    <row r="316" spans="2:26" ht="39" customHeight="1">
      <c r="B316" s="2168"/>
      <c r="C316" s="1169" t="s">
        <v>4511</v>
      </c>
      <c r="D316" s="1586" t="s">
        <v>4768</v>
      </c>
      <c r="E316" s="1383" t="s">
        <v>5031</v>
      </c>
      <c r="F316" s="2169">
        <f t="shared" si="47"/>
        <v>0.24</v>
      </c>
      <c r="G316" s="2169">
        <v>0.24</v>
      </c>
      <c r="H316" s="2169">
        <v>0</v>
      </c>
      <c r="I316" s="2169">
        <v>0</v>
      </c>
      <c r="J316" s="2169">
        <f t="shared" si="48"/>
        <v>0.24</v>
      </c>
      <c r="K316" s="2169">
        <v>0.24</v>
      </c>
      <c r="L316" s="2169">
        <v>0</v>
      </c>
      <c r="M316" s="2169">
        <v>0</v>
      </c>
      <c r="N316" s="1318">
        <v>27121</v>
      </c>
      <c r="O316" s="1318">
        <v>27121</v>
      </c>
      <c r="P316" s="1586" t="s">
        <v>4971</v>
      </c>
      <c r="Q316" s="2184">
        <v>38758</v>
      </c>
      <c r="R316" s="2185" t="s">
        <v>1218</v>
      </c>
      <c r="S316" s="1250"/>
      <c r="T316" s="1181" t="str">
        <f t="shared" si="41"/>
        <v>改良済</v>
      </c>
      <c r="V316" s="2157"/>
      <c r="W316" s="2157"/>
      <c r="X316" s="2157"/>
      <c r="Y316" s="2157"/>
      <c r="Z316" s="2157"/>
    </row>
    <row r="317" spans="2:26" ht="39" customHeight="1">
      <c r="B317" s="2168"/>
      <c r="C317" s="1169" t="s">
        <v>4511</v>
      </c>
      <c r="D317" s="1586" t="s">
        <v>5032</v>
      </c>
      <c r="E317" s="1383" t="s">
        <v>5033</v>
      </c>
      <c r="F317" s="2169">
        <f t="shared" si="47"/>
        <v>0.21</v>
      </c>
      <c r="G317" s="2169">
        <v>0.21</v>
      </c>
      <c r="H317" s="2169">
        <v>0</v>
      </c>
      <c r="I317" s="2169">
        <v>0</v>
      </c>
      <c r="J317" s="2169">
        <f t="shared" si="48"/>
        <v>0.21</v>
      </c>
      <c r="K317" s="2169">
        <v>0.21</v>
      </c>
      <c r="L317" s="2169">
        <v>0</v>
      </c>
      <c r="M317" s="2169">
        <v>0</v>
      </c>
      <c r="N317" s="1318">
        <v>26826</v>
      </c>
      <c r="O317" s="1318">
        <v>44749</v>
      </c>
      <c r="P317" s="1586" t="s">
        <v>5002</v>
      </c>
      <c r="Q317" s="2184">
        <v>38758</v>
      </c>
      <c r="R317" s="2185" t="s">
        <v>1218</v>
      </c>
      <c r="S317" s="1250"/>
      <c r="T317" s="1181" t="str">
        <f t="shared" si="41"/>
        <v>改良済</v>
      </c>
      <c r="V317" s="2157"/>
      <c r="W317" s="2157"/>
      <c r="X317" s="2157"/>
      <c r="Y317" s="2157"/>
      <c r="Z317" s="2157"/>
    </row>
    <row r="318" spans="2:26" ht="39" customHeight="1">
      <c r="B318" s="2168"/>
      <c r="C318" s="1169" t="s">
        <v>4511</v>
      </c>
      <c r="D318" s="1586" t="s">
        <v>4770</v>
      </c>
      <c r="E318" s="1383" t="s">
        <v>5034</v>
      </c>
      <c r="F318" s="2169">
        <f t="shared" si="47"/>
        <v>0.2</v>
      </c>
      <c r="G318" s="2169">
        <v>0.2</v>
      </c>
      <c r="H318" s="2169">
        <v>0</v>
      </c>
      <c r="I318" s="2169">
        <v>0</v>
      </c>
      <c r="J318" s="2169">
        <f t="shared" si="48"/>
        <v>0.2</v>
      </c>
      <c r="K318" s="2169">
        <v>0.2</v>
      </c>
      <c r="L318" s="2169">
        <v>0</v>
      </c>
      <c r="M318" s="2169">
        <v>0</v>
      </c>
      <c r="N318" s="1318">
        <v>19840</v>
      </c>
      <c r="O318" s="1318">
        <v>19840</v>
      </c>
      <c r="P318" s="1586" t="s">
        <v>5008</v>
      </c>
      <c r="Q318" s="2184">
        <v>38758</v>
      </c>
      <c r="R318" s="2185" t="s">
        <v>1218</v>
      </c>
      <c r="S318" s="1250"/>
      <c r="T318" s="1181" t="str">
        <f t="shared" si="41"/>
        <v>改良済</v>
      </c>
      <c r="V318" s="2157"/>
      <c r="W318" s="2157"/>
      <c r="X318" s="2157"/>
      <c r="Y318" s="2157"/>
      <c r="Z318" s="2157"/>
    </row>
    <row r="319" spans="2:26" ht="39" customHeight="1">
      <c r="B319" s="2168"/>
      <c r="C319" s="1169" t="s">
        <v>4511</v>
      </c>
      <c r="D319" s="1586" t="s">
        <v>4774</v>
      </c>
      <c r="E319" s="1383" t="s">
        <v>5035</v>
      </c>
      <c r="F319" s="2169">
        <f t="shared" si="47"/>
        <v>0.2</v>
      </c>
      <c r="G319" s="2169">
        <v>0.2</v>
      </c>
      <c r="H319" s="2169">
        <v>0</v>
      </c>
      <c r="I319" s="2169">
        <v>0</v>
      </c>
      <c r="J319" s="2169">
        <f t="shared" si="48"/>
        <v>0.2</v>
      </c>
      <c r="K319" s="2169">
        <v>0.2</v>
      </c>
      <c r="L319" s="2169">
        <v>0</v>
      </c>
      <c r="M319" s="2169">
        <v>0</v>
      </c>
      <c r="N319" s="1318">
        <v>25653</v>
      </c>
      <c r="O319" s="1318">
        <v>26613</v>
      </c>
      <c r="P319" s="1586" t="s">
        <v>1226</v>
      </c>
      <c r="Q319" s="2184">
        <v>38758</v>
      </c>
      <c r="R319" s="2185" t="s">
        <v>1218</v>
      </c>
      <c r="S319" s="1250"/>
      <c r="T319" s="1181" t="str">
        <f t="shared" si="41"/>
        <v>改良済</v>
      </c>
      <c r="V319" s="2157"/>
      <c r="W319" s="2157"/>
      <c r="X319" s="2157"/>
      <c r="Y319" s="2157"/>
      <c r="Z319" s="2157"/>
    </row>
    <row r="320" spans="2:26" ht="39" customHeight="1">
      <c r="B320" s="2168"/>
      <c r="C320" s="1169" t="s">
        <v>4511</v>
      </c>
      <c r="D320" s="1586" t="s">
        <v>4776</v>
      </c>
      <c r="E320" s="1383" t="s">
        <v>5036</v>
      </c>
      <c r="F320" s="2169">
        <f t="shared" si="47"/>
        <v>0.19</v>
      </c>
      <c r="G320" s="2169">
        <v>0.19</v>
      </c>
      <c r="H320" s="2169">
        <v>0</v>
      </c>
      <c r="I320" s="2169">
        <v>0</v>
      </c>
      <c r="J320" s="2169">
        <f t="shared" si="48"/>
        <v>0.19</v>
      </c>
      <c r="K320" s="2169">
        <v>0.19</v>
      </c>
      <c r="L320" s="2169">
        <v>0</v>
      </c>
      <c r="M320" s="2169">
        <v>0</v>
      </c>
      <c r="N320" s="1318">
        <v>25056</v>
      </c>
      <c r="O320" s="1318">
        <v>25056</v>
      </c>
      <c r="P320" s="1586" t="s">
        <v>5025</v>
      </c>
      <c r="Q320" s="2184">
        <v>38758</v>
      </c>
      <c r="R320" s="2185" t="s">
        <v>1218</v>
      </c>
      <c r="S320" s="1250"/>
      <c r="T320" s="1181" t="str">
        <f t="shared" si="41"/>
        <v>改良済</v>
      </c>
      <c r="V320" s="2157"/>
      <c r="W320" s="2157"/>
      <c r="X320" s="2157"/>
      <c r="Y320" s="2157"/>
      <c r="Z320" s="2157"/>
    </row>
    <row r="321" spans="2:26" ht="39" customHeight="1">
      <c r="B321" s="2168"/>
      <c r="C321" s="1169" t="s">
        <v>4511</v>
      </c>
      <c r="D321" s="1586" t="s">
        <v>4779</v>
      </c>
      <c r="E321" s="1383" t="s">
        <v>5037</v>
      </c>
      <c r="F321" s="2169">
        <f t="shared" si="47"/>
        <v>0.19</v>
      </c>
      <c r="G321" s="2169">
        <v>0.19</v>
      </c>
      <c r="H321" s="2169">
        <v>0</v>
      </c>
      <c r="I321" s="2169">
        <v>0</v>
      </c>
      <c r="J321" s="2169">
        <f t="shared" si="48"/>
        <v>0.19</v>
      </c>
      <c r="K321" s="2169">
        <v>0.19</v>
      </c>
      <c r="L321" s="2169">
        <v>0</v>
      </c>
      <c r="M321" s="2169">
        <v>0</v>
      </c>
      <c r="N321" s="1318">
        <v>27121</v>
      </c>
      <c r="O321" s="1318">
        <v>27121</v>
      </c>
      <c r="P321" s="1586" t="s">
        <v>4971</v>
      </c>
      <c r="Q321" s="2184">
        <v>38758</v>
      </c>
      <c r="R321" s="2185" t="s">
        <v>1218</v>
      </c>
      <c r="S321" s="1250"/>
      <c r="T321" s="1181" t="str">
        <f t="shared" si="41"/>
        <v>改良済</v>
      </c>
      <c r="V321" s="2157"/>
      <c r="W321" s="2157"/>
      <c r="X321" s="2157"/>
      <c r="Y321" s="2157"/>
      <c r="Z321" s="2157"/>
    </row>
    <row r="322" spans="2:26" ht="39" customHeight="1">
      <c r="B322" s="2168"/>
      <c r="C322" s="1169" t="s">
        <v>4511</v>
      </c>
      <c r="D322" s="1586" t="s">
        <v>4824</v>
      </c>
      <c r="E322" s="1383" t="s">
        <v>5038</v>
      </c>
      <c r="F322" s="2169">
        <f t="shared" si="47"/>
        <v>0.19</v>
      </c>
      <c r="G322" s="2169">
        <v>0.19</v>
      </c>
      <c r="H322" s="2169">
        <v>0</v>
      </c>
      <c r="I322" s="2169">
        <v>0</v>
      </c>
      <c r="J322" s="2169">
        <f t="shared" si="48"/>
        <v>0.19</v>
      </c>
      <c r="K322" s="2169">
        <v>0.19</v>
      </c>
      <c r="L322" s="2169">
        <v>0</v>
      </c>
      <c r="M322" s="2169">
        <v>0</v>
      </c>
      <c r="N322" s="1318">
        <v>27121</v>
      </c>
      <c r="O322" s="1318">
        <v>27121</v>
      </c>
      <c r="P322" s="1586" t="s">
        <v>4971</v>
      </c>
      <c r="Q322" s="2184">
        <v>38758</v>
      </c>
      <c r="R322" s="2185" t="s">
        <v>1218</v>
      </c>
      <c r="S322" s="1250"/>
      <c r="T322" s="1181" t="str">
        <f t="shared" si="41"/>
        <v>改良済</v>
      </c>
      <c r="V322" s="2157"/>
      <c r="W322" s="2157"/>
      <c r="X322" s="2157"/>
      <c r="Y322" s="2157"/>
      <c r="Z322" s="2157"/>
    </row>
    <row r="323" spans="2:26" ht="39" customHeight="1">
      <c r="B323" s="2168"/>
      <c r="C323" s="1169" t="s">
        <v>4511</v>
      </c>
      <c r="D323" s="1586" t="s">
        <v>4827</v>
      </c>
      <c r="E323" s="1383" t="s">
        <v>5039</v>
      </c>
      <c r="F323" s="2169">
        <f t="shared" si="47"/>
        <v>0.18</v>
      </c>
      <c r="G323" s="2169">
        <v>0.18</v>
      </c>
      <c r="H323" s="2169">
        <v>0</v>
      </c>
      <c r="I323" s="2169">
        <v>0</v>
      </c>
      <c r="J323" s="2169">
        <f t="shared" si="48"/>
        <v>0.17</v>
      </c>
      <c r="K323" s="2169">
        <v>0.17</v>
      </c>
      <c r="L323" s="2169">
        <v>0</v>
      </c>
      <c r="M323" s="2169">
        <v>0</v>
      </c>
      <c r="N323" s="1318">
        <v>19840</v>
      </c>
      <c r="O323" s="1318">
        <v>19840</v>
      </c>
      <c r="P323" s="1586" t="s">
        <v>5008</v>
      </c>
      <c r="Q323" s="2184">
        <v>38758</v>
      </c>
      <c r="R323" s="2185" t="s">
        <v>1218</v>
      </c>
      <c r="S323" s="1250"/>
      <c r="T323" s="1181" t="str">
        <f t="shared" si="41"/>
        <v/>
      </c>
      <c r="V323" s="2157"/>
      <c r="W323" s="2157"/>
      <c r="X323" s="2157"/>
      <c r="Y323" s="2157"/>
      <c r="Z323" s="2157"/>
    </row>
    <row r="324" spans="2:26" ht="39" customHeight="1">
      <c r="B324" s="2168"/>
      <c r="C324" s="1169" t="s">
        <v>4511</v>
      </c>
      <c r="D324" s="1586" t="s">
        <v>4782</v>
      </c>
      <c r="E324" s="1383" t="s">
        <v>5040</v>
      </c>
      <c r="F324" s="2169">
        <f t="shared" si="47"/>
        <v>0.18</v>
      </c>
      <c r="G324" s="2169">
        <v>0.18</v>
      </c>
      <c r="H324" s="2169">
        <v>0</v>
      </c>
      <c r="I324" s="2169">
        <v>0</v>
      </c>
      <c r="J324" s="2169">
        <f t="shared" si="48"/>
        <v>0.18</v>
      </c>
      <c r="K324" s="2169">
        <v>0.18</v>
      </c>
      <c r="L324" s="2169">
        <v>0</v>
      </c>
      <c r="M324" s="2169">
        <v>0</v>
      </c>
      <c r="N324" s="1318">
        <v>24541</v>
      </c>
      <c r="O324" s="1318">
        <v>24541</v>
      </c>
      <c r="P324" s="1586" t="s">
        <v>5013</v>
      </c>
      <c r="Q324" s="2184">
        <v>38758</v>
      </c>
      <c r="R324" s="2185" t="s">
        <v>1218</v>
      </c>
      <c r="S324" s="1250"/>
      <c r="T324" s="1181" t="str">
        <f t="shared" si="41"/>
        <v>改良済</v>
      </c>
      <c r="V324" s="2157"/>
      <c r="W324" s="2157"/>
      <c r="X324" s="2157"/>
      <c r="Y324" s="2157"/>
      <c r="Z324" s="2157"/>
    </row>
    <row r="325" spans="2:26" ht="39" customHeight="1">
      <c r="B325" s="2168"/>
      <c r="C325" s="1169" t="s">
        <v>4511</v>
      </c>
      <c r="D325" s="1586" t="s">
        <v>4785</v>
      </c>
      <c r="E325" s="1383" t="s">
        <v>5041</v>
      </c>
      <c r="F325" s="2169">
        <f t="shared" si="47"/>
        <v>0.18</v>
      </c>
      <c r="G325" s="2169">
        <v>0.18</v>
      </c>
      <c r="H325" s="2169">
        <v>0</v>
      </c>
      <c r="I325" s="2169">
        <v>0</v>
      </c>
      <c r="J325" s="2169">
        <f t="shared" si="48"/>
        <v>0.18</v>
      </c>
      <c r="K325" s="2169">
        <v>0.18</v>
      </c>
      <c r="L325" s="2169">
        <v>0</v>
      </c>
      <c r="M325" s="2169">
        <v>0</v>
      </c>
      <c r="N325" s="1318">
        <v>25041</v>
      </c>
      <c r="O325" s="1318">
        <v>25041</v>
      </c>
      <c r="P325" s="1586" t="s">
        <v>5021</v>
      </c>
      <c r="Q325" s="2184">
        <v>38758</v>
      </c>
      <c r="R325" s="2185" t="s">
        <v>1218</v>
      </c>
      <c r="S325" s="1250"/>
      <c r="T325" s="1181" t="str">
        <f t="shared" si="41"/>
        <v>改良済</v>
      </c>
      <c r="V325" s="2157"/>
      <c r="W325" s="2157"/>
      <c r="X325" s="2157"/>
      <c r="Y325" s="2157"/>
      <c r="Z325" s="2157"/>
    </row>
    <row r="326" spans="2:26" ht="39" customHeight="1">
      <c r="B326" s="2168"/>
      <c r="C326" s="1169" t="s">
        <v>4511</v>
      </c>
      <c r="D326" s="1586" t="s">
        <v>4788</v>
      </c>
      <c r="E326" s="1383" t="s">
        <v>5042</v>
      </c>
      <c r="F326" s="2169">
        <f t="shared" si="47"/>
        <v>0.17</v>
      </c>
      <c r="G326" s="2169">
        <v>0.17</v>
      </c>
      <c r="H326" s="2169">
        <v>0</v>
      </c>
      <c r="I326" s="2169">
        <v>0</v>
      </c>
      <c r="J326" s="2169">
        <f t="shared" si="48"/>
        <v>0.17</v>
      </c>
      <c r="K326" s="2169">
        <v>0.17</v>
      </c>
      <c r="L326" s="2169">
        <v>0</v>
      </c>
      <c r="M326" s="2169">
        <v>0</v>
      </c>
      <c r="N326" s="1318">
        <v>23693</v>
      </c>
      <c r="O326" s="1318">
        <v>23693</v>
      </c>
      <c r="P326" s="1586" t="s">
        <v>5043</v>
      </c>
      <c r="Q326" s="2184">
        <v>38758</v>
      </c>
      <c r="R326" s="2185" t="s">
        <v>1218</v>
      </c>
      <c r="S326" s="1250"/>
      <c r="T326" s="1181" t="str">
        <f t="shared" ref="T326:T389" si="49">IF(F326&lt;=J326,"改良済","")</f>
        <v>改良済</v>
      </c>
      <c r="V326" s="2157"/>
      <c r="W326" s="2157"/>
      <c r="X326" s="2157"/>
      <c r="Y326" s="2157"/>
      <c r="Z326" s="2157"/>
    </row>
    <row r="327" spans="2:26" ht="39" customHeight="1">
      <c r="B327" s="2168"/>
      <c r="C327" s="1169" t="s">
        <v>4511</v>
      </c>
      <c r="D327" s="1586" t="s">
        <v>4790</v>
      </c>
      <c r="E327" s="1383" t="s">
        <v>5044</v>
      </c>
      <c r="F327" s="2169">
        <f t="shared" si="47"/>
        <v>0.17</v>
      </c>
      <c r="G327" s="2169">
        <v>0.17</v>
      </c>
      <c r="H327" s="2169">
        <v>0</v>
      </c>
      <c r="I327" s="2169">
        <v>0</v>
      </c>
      <c r="J327" s="2169">
        <f t="shared" si="48"/>
        <v>0.17</v>
      </c>
      <c r="K327" s="2169">
        <v>0.17</v>
      </c>
      <c r="L327" s="2169">
        <v>0</v>
      </c>
      <c r="M327" s="2169">
        <v>0</v>
      </c>
      <c r="N327" s="1318">
        <v>27121</v>
      </c>
      <c r="O327" s="1318">
        <v>27121</v>
      </c>
      <c r="P327" s="1586" t="s">
        <v>4971</v>
      </c>
      <c r="Q327" s="2184">
        <v>38758</v>
      </c>
      <c r="R327" s="2185" t="s">
        <v>1218</v>
      </c>
      <c r="S327" s="1250"/>
      <c r="T327" s="1181" t="str">
        <f t="shared" si="49"/>
        <v>改良済</v>
      </c>
      <c r="V327" s="2157"/>
      <c r="W327" s="2157"/>
      <c r="X327" s="2157"/>
      <c r="Y327" s="2157"/>
      <c r="Z327" s="2157"/>
    </row>
    <row r="328" spans="2:26" ht="39" customHeight="1">
      <c r="B328" s="2168"/>
      <c r="C328" s="1169" t="s">
        <v>4511</v>
      </c>
      <c r="D328" s="1586" t="s">
        <v>4666</v>
      </c>
      <c r="E328" s="1383" t="s">
        <v>5045</v>
      </c>
      <c r="F328" s="2169">
        <f t="shared" si="47"/>
        <v>0.15</v>
      </c>
      <c r="G328" s="2169">
        <v>0.15</v>
      </c>
      <c r="H328" s="2169">
        <v>0</v>
      </c>
      <c r="I328" s="2169">
        <v>0</v>
      </c>
      <c r="J328" s="2169">
        <f t="shared" si="48"/>
        <v>0.15</v>
      </c>
      <c r="K328" s="2169">
        <v>0.15</v>
      </c>
      <c r="L328" s="2169">
        <v>0</v>
      </c>
      <c r="M328" s="2169">
        <v>0</v>
      </c>
      <c r="N328" s="1318">
        <v>19840</v>
      </c>
      <c r="O328" s="1318">
        <v>22469</v>
      </c>
      <c r="P328" s="1586" t="s">
        <v>5046</v>
      </c>
      <c r="Q328" s="2184">
        <v>38758</v>
      </c>
      <c r="R328" s="2185" t="s">
        <v>1218</v>
      </c>
      <c r="S328" s="1250"/>
      <c r="T328" s="1181" t="str">
        <f t="shared" si="49"/>
        <v>改良済</v>
      </c>
      <c r="V328" s="2157"/>
      <c r="W328" s="2157"/>
      <c r="X328" s="2157"/>
      <c r="Y328" s="2157"/>
      <c r="Z328" s="2157"/>
    </row>
    <row r="329" spans="2:26" ht="39" customHeight="1">
      <c r="B329" s="2168"/>
      <c r="C329" s="1169" t="s">
        <v>4511</v>
      </c>
      <c r="D329" s="1586" t="s">
        <v>4669</v>
      </c>
      <c r="E329" s="1383" t="s">
        <v>5047</v>
      </c>
      <c r="F329" s="2169">
        <f t="shared" si="47"/>
        <v>0.14000000000000001</v>
      </c>
      <c r="G329" s="2169">
        <v>0.14000000000000001</v>
      </c>
      <c r="H329" s="2169">
        <v>0</v>
      </c>
      <c r="I329" s="2169">
        <v>0</v>
      </c>
      <c r="J329" s="2169">
        <f t="shared" si="48"/>
        <v>0.14000000000000001</v>
      </c>
      <c r="K329" s="2169">
        <v>0.14000000000000001</v>
      </c>
      <c r="L329" s="2169">
        <v>0</v>
      </c>
      <c r="M329" s="2169">
        <v>0</v>
      </c>
      <c r="N329" s="1318">
        <v>25653</v>
      </c>
      <c r="O329" s="1318">
        <v>25653</v>
      </c>
      <c r="P329" s="1586" t="s">
        <v>3462</v>
      </c>
      <c r="Q329" s="2184">
        <v>38758</v>
      </c>
      <c r="R329" s="2185" t="s">
        <v>1218</v>
      </c>
      <c r="S329" s="1250"/>
      <c r="T329" s="1181" t="str">
        <f t="shared" si="49"/>
        <v>改良済</v>
      </c>
      <c r="V329" s="2157"/>
      <c r="W329" s="2157"/>
      <c r="X329" s="2157"/>
      <c r="Y329" s="2157"/>
      <c r="Z329" s="2157"/>
    </row>
    <row r="330" spans="2:26" ht="39" customHeight="1">
      <c r="B330" s="2168"/>
      <c r="C330" s="1169" t="s">
        <v>4511</v>
      </c>
      <c r="D330" s="1586" t="s">
        <v>4672</v>
      </c>
      <c r="E330" s="1383" t="s">
        <v>5048</v>
      </c>
      <c r="F330" s="2169">
        <f t="shared" si="47"/>
        <v>0.13</v>
      </c>
      <c r="G330" s="2169">
        <v>0.13</v>
      </c>
      <c r="H330" s="2169">
        <v>0</v>
      </c>
      <c r="I330" s="2169">
        <v>0</v>
      </c>
      <c r="J330" s="2169">
        <f t="shared" si="48"/>
        <v>0.13</v>
      </c>
      <c r="K330" s="2169">
        <v>0.13</v>
      </c>
      <c r="L330" s="2169">
        <v>0</v>
      </c>
      <c r="M330" s="2169">
        <v>0</v>
      </c>
      <c r="N330" s="1318">
        <v>25757</v>
      </c>
      <c r="O330" s="1318">
        <v>25757</v>
      </c>
      <c r="P330" s="1586" t="s">
        <v>2367</v>
      </c>
      <c r="Q330" s="2184">
        <v>38758</v>
      </c>
      <c r="R330" s="2185" t="s">
        <v>1218</v>
      </c>
      <c r="S330" s="1250"/>
      <c r="T330" s="1181" t="str">
        <f t="shared" si="49"/>
        <v>改良済</v>
      </c>
      <c r="V330" s="2157"/>
      <c r="W330" s="2157"/>
      <c r="X330" s="2157"/>
      <c r="Y330" s="2157"/>
      <c r="Z330" s="2157"/>
    </row>
    <row r="331" spans="2:26" ht="39" customHeight="1">
      <c r="B331" s="2168"/>
      <c r="C331" s="1169" t="s">
        <v>4511</v>
      </c>
      <c r="D331" s="1586" t="s">
        <v>4674</v>
      </c>
      <c r="E331" s="1383" t="s">
        <v>5049</v>
      </c>
      <c r="F331" s="2169">
        <f t="shared" si="47"/>
        <v>0.13</v>
      </c>
      <c r="G331" s="2169">
        <v>0.13</v>
      </c>
      <c r="H331" s="2169">
        <v>0</v>
      </c>
      <c r="I331" s="2169">
        <v>0</v>
      </c>
      <c r="J331" s="2169">
        <f t="shared" si="48"/>
        <v>0.13</v>
      </c>
      <c r="K331" s="2169">
        <v>0.13</v>
      </c>
      <c r="L331" s="2169">
        <v>0</v>
      </c>
      <c r="M331" s="2169">
        <v>0</v>
      </c>
      <c r="N331" s="1318">
        <v>19840</v>
      </c>
      <c r="O331" s="1318">
        <v>19840</v>
      </c>
      <c r="P331" s="1586" t="s">
        <v>5008</v>
      </c>
      <c r="Q331" s="2184">
        <v>38758</v>
      </c>
      <c r="R331" s="2185" t="s">
        <v>1218</v>
      </c>
      <c r="S331" s="1250"/>
      <c r="T331" s="1181" t="str">
        <f t="shared" si="49"/>
        <v>改良済</v>
      </c>
      <c r="V331" s="2157"/>
      <c r="W331" s="2157"/>
      <c r="X331" s="2157"/>
      <c r="Y331" s="2157"/>
      <c r="Z331" s="2157"/>
    </row>
    <row r="332" spans="2:26" ht="39" customHeight="1">
      <c r="B332" s="2168"/>
      <c r="C332" s="1169" t="s">
        <v>4511</v>
      </c>
      <c r="D332" s="1586" t="s">
        <v>4676</v>
      </c>
      <c r="E332" s="1383" t="s">
        <v>5050</v>
      </c>
      <c r="F332" s="2169">
        <f t="shared" si="47"/>
        <v>0.11</v>
      </c>
      <c r="G332" s="2169">
        <v>0.11</v>
      </c>
      <c r="H332" s="2169">
        <v>0</v>
      </c>
      <c r="I332" s="2169">
        <v>0</v>
      </c>
      <c r="J332" s="2169">
        <f t="shared" si="48"/>
        <v>0.11</v>
      </c>
      <c r="K332" s="2169">
        <v>0.11</v>
      </c>
      <c r="L332" s="2169">
        <v>0</v>
      </c>
      <c r="M332" s="2169">
        <v>0</v>
      </c>
      <c r="N332" s="1318">
        <v>26136</v>
      </c>
      <c r="O332" s="1318">
        <v>26136</v>
      </c>
      <c r="P332" s="1586" t="s">
        <v>2367</v>
      </c>
      <c r="Q332" s="2184">
        <v>38758</v>
      </c>
      <c r="R332" s="2185" t="s">
        <v>1218</v>
      </c>
      <c r="S332" s="1250"/>
      <c r="T332" s="1181" t="str">
        <f t="shared" si="49"/>
        <v>改良済</v>
      </c>
      <c r="V332" s="2157"/>
      <c r="W332" s="2157"/>
      <c r="X332" s="2157"/>
      <c r="Y332" s="2157"/>
      <c r="Z332" s="2157"/>
    </row>
    <row r="333" spans="2:26" ht="39" customHeight="1">
      <c r="B333" s="2168"/>
      <c r="C333" s="1169" t="s">
        <v>4511</v>
      </c>
      <c r="D333" s="1586" t="s">
        <v>4678</v>
      </c>
      <c r="E333" s="1383" t="s">
        <v>5051</v>
      </c>
      <c r="F333" s="2169">
        <f t="shared" si="47"/>
        <v>0.17</v>
      </c>
      <c r="G333" s="2169">
        <v>0.17</v>
      </c>
      <c r="H333" s="2169">
        <v>0</v>
      </c>
      <c r="I333" s="2169">
        <v>0</v>
      </c>
      <c r="J333" s="2169">
        <f t="shared" si="48"/>
        <v>0.17</v>
      </c>
      <c r="K333" s="2169">
        <v>0.17</v>
      </c>
      <c r="L333" s="2169">
        <v>0</v>
      </c>
      <c r="M333" s="2169">
        <v>0</v>
      </c>
      <c r="N333" s="1318">
        <v>25056</v>
      </c>
      <c r="O333" s="1318">
        <v>39139</v>
      </c>
      <c r="P333" s="1586" t="s">
        <v>5052</v>
      </c>
      <c r="Q333" s="2184">
        <v>38758</v>
      </c>
      <c r="R333" s="2185" t="s">
        <v>1218</v>
      </c>
      <c r="S333" s="1250"/>
      <c r="T333" s="1181" t="str">
        <f t="shared" si="49"/>
        <v>改良済</v>
      </c>
      <c r="V333" s="2157"/>
      <c r="W333" s="2157"/>
      <c r="X333" s="2157"/>
      <c r="Y333" s="2157"/>
      <c r="Z333" s="2157"/>
    </row>
    <row r="334" spans="2:26" ht="39" customHeight="1">
      <c r="B334" s="2168"/>
      <c r="C334" s="1169" t="s">
        <v>4511</v>
      </c>
      <c r="D334" s="1586" t="s">
        <v>4680</v>
      </c>
      <c r="E334" s="1383" t="s">
        <v>5053</v>
      </c>
      <c r="F334" s="2169">
        <f t="shared" si="47"/>
        <v>0.08</v>
      </c>
      <c r="G334" s="2169">
        <v>0.08</v>
      </c>
      <c r="H334" s="2169">
        <v>0</v>
      </c>
      <c r="I334" s="2169">
        <v>0</v>
      </c>
      <c r="J334" s="2169">
        <f t="shared" si="48"/>
        <v>0.08</v>
      </c>
      <c r="K334" s="2169">
        <v>0.08</v>
      </c>
      <c r="L334" s="2169">
        <v>0</v>
      </c>
      <c r="M334" s="2169">
        <v>0</v>
      </c>
      <c r="N334" s="1318">
        <v>25844</v>
      </c>
      <c r="O334" s="1318">
        <v>25844</v>
      </c>
      <c r="P334" s="1586" t="s">
        <v>5054</v>
      </c>
      <c r="Q334" s="2184">
        <v>38758</v>
      </c>
      <c r="R334" s="2185" t="s">
        <v>1218</v>
      </c>
      <c r="S334" s="1250"/>
      <c r="T334" s="1181" t="str">
        <f t="shared" si="49"/>
        <v>改良済</v>
      </c>
      <c r="V334" s="2157"/>
      <c r="W334" s="2157"/>
      <c r="X334" s="2157"/>
      <c r="Y334" s="2157"/>
      <c r="Z334" s="2157"/>
    </row>
    <row r="335" spans="2:26" ht="39" customHeight="1">
      <c r="B335" s="2214"/>
      <c r="C335" s="1169" t="s">
        <v>4511</v>
      </c>
      <c r="D335" s="1586" t="s">
        <v>4682</v>
      </c>
      <c r="E335" s="1383" t="s">
        <v>5055</v>
      </c>
      <c r="F335" s="2169">
        <f t="shared" si="47"/>
        <v>7.0000000000000007E-2</v>
      </c>
      <c r="G335" s="2169">
        <v>7.0000000000000007E-2</v>
      </c>
      <c r="H335" s="2169">
        <v>0</v>
      </c>
      <c r="I335" s="2169">
        <v>0</v>
      </c>
      <c r="J335" s="2169">
        <f t="shared" si="48"/>
        <v>7.0000000000000007E-2</v>
      </c>
      <c r="K335" s="2169">
        <v>7.0000000000000007E-2</v>
      </c>
      <c r="L335" s="2169">
        <v>0</v>
      </c>
      <c r="M335" s="2169">
        <v>0</v>
      </c>
      <c r="N335" s="1318">
        <v>19840</v>
      </c>
      <c r="O335" s="1318">
        <v>19840</v>
      </c>
      <c r="P335" s="1586" t="s">
        <v>5008</v>
      </c>
      <c r="Q335" s="2184">
        <v>38758</v>
      </c>
      <c r="R335" s="2185" t="s">
        <v>1218</v>
      </c>
      <c r="S335" s="1250"/>
      <c r="T335" s="1181" t="str">
        <f t="shared" si="49"/>
        <v>改良済</v>
      </c>
      <c r="V335" s="2157"/>
      <c r="W335" s="2157"/>
      <c r="X335" s="2157"/>
      <c r="Y335" s="2157"/>
      <c r="Z335" s="2157"/>
    </row>
    <row r="336" spans="2:26" ht="39" customHeight="1">
      <c r="B336" s="2168"/>
      <c r="C336" s="1659" t="s">
        <v>4542</v>
      </c>
      <c r="D336" s="2182" t="s">
        <v>4684</v>
      </c>
      <c r="E336" s="1658" t="s">
        <v>5056</v>
      </c>
      <c r="F336" s="2183">
        <f t="shared" si="47"/>
        <v>0.45</v>
      </c>
      <c r="G336" s="2183">
        <v>0.45</v>
      </c>
      <c r="H336" s="2183">
        <v>0</v>
      </c>
      <c r="I336" s="2183">
        <v>0</v>
      </c>
      <c r="J336" s="2183">
        <f t="shared" si="48"/>
        <v>0.45</v>
      </c>
      <c r="K336" s="2183">
        <v>0.45</v>
      </c>
      <c r="L336" s="2183">
        <v>0</v>
      </c>
      <c r="M336" s="2183">
        <v>0</v>
      </c>
      <c r="N336" s="2184">
        <v>24785</v>
      </c>
      <c r="O336" s="2184">
        <v>24785</v>
      </c>
      <c r="P336" s="2182" t="s">
        <v>5057</v>
      </c>
      <c r="Q336" s="2184">
        <v>38758</v>
      </c>
      <c r="R336" s="2185" t="s">
        <v>1218</v>
      </c>
      <c r="S336" s="1250"/>
      <c r="T336" s="1181" t="str">
        <f t="shared" si="49"/>
        <v>改良済</v>
      </c>
      <c r="V336" s="2157"/>
      <c r="W336" s="2157"/>
      <c r="X336" s="2157"/>
      <c r="Y336" s="2157"/>
      <c r="Z336" s="2157"/>
    </row>
    <row r="337" spans="2:26" ht="39" customHeight="1">
      <c r="B337" s="2125"/>
      <c r="C337" s="1659" t="s">
        <v>4542</v>
      </c>
      <c r="D337" s="1586" t="s">
        <v>4686</v>
      </c>
      <c r="E337" s="1383" t="s">
        <v>5058</v>
      </c>
      <c r="F337" s="2169">
        <f t="shared" si="47"/>
        <v>0.36</v>
      </c>
      <c r="G337" s="2169">
        <v>0.36</v>
      </c>
      <c r="H337" s="2169">
        <v>0</v>
      </c>
      <c r="I337" s="2169">
        <v>0</v>
      </c>
      <c r="J337" s="2169">
        <f t="shared" si="48"/>
        <v>0.36</v>
      </c>
      <c r="K337" s="2169">
        <v>0.36</v>
      </c>
      <c r="L337" s="2169">
        <v>0</v>
      </c>
      <c r="M337" s="2169">
        <v>0</v>
      </c>
      <c r="N337" s="1318">
        <v>26109</v>
      </c>
      <c r="O337" s="1318">
        <v>26109</v>
      </c>
      <c r="P337" s="1586" t="s">
        <v>5002</v>
      </c>
      <c r="Q337" s="2184">
        <v>38758</v>
      </c>
      <c r="R337" s="2185" t="s">
        <v>1218</v>
      </c>
      <c r="S337" s="1250"/>
      <c r="T337" s="1181" t="str">
        <f t="shared" si="49"/>
        <v>改良済</v>
      </c>
      <c r="V337" s="2157"/>
      <c r="W337" s="2157"/>
      <c r="X337" s="2157"/>
      <c r="Y337" s="2157"/>
      <c r="Z337" s="2157"/>
    </row>
    <row r="338" spans="2:26" ht="39" customHeight="1">
      <c r="B338" s="2168"/>
      <c r="C338" s="1659" t="s">
        <v>4542</v>
      </c>
      <c r="D338" s="1586" t="s">
        <v>4689</v>
      </c>
      <c r="E338" s="1383" t="s">
        <v>5059</v>
      </c>
      <c r="F338" s="2169">
        <f t="shared" si="47"/>
        <v>0.31</v>
      </c>
      <c r="G338" s="2169">
        <v>0.31</v>
      </c>
      <c r="H338" s="2169">
        <v>0</v>
      </c>
      <c r="I338" s="2169">
        <v>0</v>
      </c>
      <c r="J338" s="2169">
        <f t="shared" si="48"/>
        <v>0</v>
      </c>
      <c r="K338" s="2169">
        <v>0</v>
      </c>
      <c r="L338" s="2169">
        <v>0</v>
      </c>
      <c r="M338" s="2169">
        <v>0</v>
      </c>
      <c r="N338" s="1318">
        <v>20403</v>
      </c>
      <c r="O338" s="1318">
        <v>20403</v>
      </c>
      <c r="P338" s="1586" t="s">
        <v>5060</v>
      </c>
      <c r="Q338" s="2184">
        <v>38758</v>
      </c>
      <c r="R338" s="2185" t="s">
        <v>1218</v>
      </c>
      <c r="S338" s="1250"/>
      <c r="T338" s="1181" t="str">
        <f t="shared" si="49"/>
        <v/>
      </c>
      <c r="V338" s="2157"/>
      <c r="W338" s="2157"/>
      <c r="X338" s="2157"/>
      <c r="Y338" s="2157"/>
      <c r="Z338" s="2157"/>
    </row>
    <row r="339" spans="2:26" ht="39" customHeight="1">
      <c r="B339" s="2214"/>
      <c r="C339" s="1659" t="s">
        <v>4542</v>
      </c>
      <c r="D339" s="1586" t="s">
        <v>4829</v>
      </c>
      <c r="E339" s="1383" t="s">
        <v>5061</v>
      </c>
      <c r="F339" s="2169">
        <f t="shared" si="47"/>
        <v>0.31</v>
      </c>
      <c r="G339" s="2169">
        <v>0.31</v>
      </c>
      <c r="H339" s="2169">
        <v>0</v>
      </c>
      <c r="I339" s="2169">
        <v>0</v>
      </c>
      <c r="J339" s="2169">
        <f t="shared" si="48"/>
        <v>0</v>
      </c>
      <c r="K339" s="2169">
        <v>0</v>
      </c>
      <c r="L339" s="2169">
        <v>0</v>
      </c>
      <c r="M339" s="2169">
        <v>0</v>
      </c>
      <c r="N339" s="1318">
        <v>20403</v>
      </c>
      <c r="O339" s="1318">
        <v>20403</v>
      </c>
      <c r="P339" s="1586" t="s">
        <v>5060</v>
      </c>
      <c r="Q339" s="2184">
        <v>38758</v>
      </c>
      <c r="R339" s="2185" t="s">
        <v>1218</v>
      </c>
      <c r="S339" s="1250"/>
      <c r="T339" s="1181" t="str">
        <f t="shared" si="49"/>
        <v/>
      </c>
      <c r="V339" s="2157"/>
      <c r="W339" s="2157"/>
      <c r="X339" s="2157"/>
      <c r="Y339" s="2157"/>
      <c r="Z339" s="2157"/>
    </row>
    <row r="340" spans="2:26" ht="39" customHeight="1">
      <c r="B340" s="2263"/>
      <c r="C340" s="1659" t="s">
        <v>4542</v>
      </c>
      <c r="D340" s="1586" t="s">
        <v>4832</v>
      </c>
      <c r="E340" s="1383" t="s">
        <v>5062</v>
      </c>
      <c r="F340" s="2169">
        <f t="shared" si="47"/>
        <v>0.3</v>
      </c>
      <c r="G340" s="2169">
        <v>0.3</v>
      </c>
      <c r="H340" s="2169">
        <v>0</v>
      </c>
      <c r="I340" s="2169">
        <v>0</v>
      </c>
      <c r="J340" s="2169">
        <f t="shared" si="48"/>
        <v>0</v>
      </c>
      <c r="K340" s="2169">
        <v>0</v>
      </c>
      <c r="L340" s="2169">
        <v>0</v>
      </c>
      <c r="M340" s="2169">
        <v>0</v>
      </c>
      <c r="N340" s="1318">
        <v>20403</v>
      </c>
      <c r="O340" s="1318">
        <v>20403</v>
      </c>
      <c r="P340" s="1586" t="s">
        <v>5060</v>
      </c>
      <c r="Q340" s="2184">
        <v>38758</v>
      </c>
      <c r="R340" s="2185" t="s">
        <v>1218</v>
      </c>
      <c r="S340" s="1250"/>
      <c r="T340" s="1181" t="str">
        <f t="shared" si="49"/>
        <v/>
      </c>
      <c r="V340" s="2157"/>
      <c r="W340" s="2157"/>
      <c r="X340" s="2157"/>
      <c r="Y340" s="2157"/>
      <c r="Z340" s="2157"/>
    </row>
    <row r="341" spans="2:26" ht="39" customHeight="1">
      <c r="B341" s="2191" t="s">
        <v>973</v>
      </c>
      <c r="C341" s="1659" t="s">
        <v>4542</v>
      </c>
      <c r="D341" s="1586" t="s">
        <v>4691</v>
      </c>
      <c r="E341" s="1383" t="s">
        <v>5063</v>
      </c>
      <c r="F341" s="2169">
        <f t="shared" si="47"/>
        <v>0.3</v>
      </c>
      <c r="G341" s="2169">
        <v>0.3</v>
      </c>
      <c r="H341" s="2169">
        <v>0</v>
      </c>
      <c r="I341" s="2169">
        <v>0</v>
      </c>
      <c r="J341" s="2169">
        <f t="shared" si="48"/>
        <v>0</v>
      </c>
      <c r="K341" s="2169">
        <v>0</v>
      </c>
      <c r="L341" s="2169">
        <v>0</v>
      </c>
      <c r="M341" s="2169">
        <v>0</v>
      </c>
      <c r="N341" s="1318">
        <v>20403</v>
      </c>
      <c r="O341" s="1318">
        <v>20403</v>
      </c>
      <c r="P341" s="1586" t="s">
        <v>5060</v>
      </c>
      <c r="Q341" s="2184">
        <v>38758</v>
      </c>
      <c r="R341" s="2185" t="s">
        <v>1218</v>
      </c>
      <c r="S341" s="1250"/>
      <c r="T341" s="1181" t="str">
        <f t="shared" si="49"/>
        <v/>
      </c>
      <c r="V341" s="2157"/>
      <c r="W341" s="2157"/>
      <c r="X341" s="2157"/>
      <c r="Y341" s="2157"/>
      <c r="Z341" s="2157"/>
    </row>
    <row r="342" spans="2:26" ht="39" customHeight="1">
      <c r="B342" s="2168"/>
      <c r="C342" s="1659" t="s">
        <v>4542</v>
      </c>
      <c r="D342" s="1586" t="s">
        <v>4693</v>
      </c>
      <c r="E342" s="1383" t="s">
        <v>4999</v>
      </c>
      <c r="F342" s="2169">
        <f t="shared" si="47"/>
        <v>0.3</v>
      </c>
      <c r="G342" s="2169">
        <v>0.3</v>
      </c>
      <c r="H342" s="2169">
        <v>0</v>
      </c>
      <c r="I342" s="2169">
        <v>0</v>
      </c>
      <c r="J342" s="2169">
        <f t="shared" si="48"/>
        <v>0</v>
      </c>
      <c r="K342" s="2169">
        <v>0</v>
      </c>
      <c r="L342" s="2169">
        <v>0</v>
      </c>
      <c r="M342" s="2169">
        <v>0</v>
      </c>
      <c r="N342" s="1318">
        <v>20403</v>
      </c>
      <c r="O342" s="1318">
        <v>20403</v>
      </c>
      <c r="P342" s="1586" t="s">
        <v>5060</v>
      </c>
      <c r="Q342" s="2184">
        <v>38758</v>
      </c>
      <c r="R342" s="2185" t="s">
        <v>1218</v>
      </c>
      <c r="S342" s="1250"/>
      <c r="T342" s="1181" t="str">
        <f t="shared" si="49"/>
        <v/>
      </c>
      <c r="V342" s="2157"/>
      <c r="W342" s="2157"/>
      <c r="X342" s="2157"/>
      <c r="Y342" s="2157"/>
      <c r="Z342" s="2157"/>
    </row>
    <row r="343" spans="2:26" ht="39" customHeight="1">
      <c r="B343" s="2168"/>
      <c r="C343" s="1659" t="s">
        <v>4542</v>
      </c>
      <c r="D343" s="1586" t="s">
        <v>4695</v>
      </c>
      <c r="E343" s="1383" t="s">
        <v>5064</v>
      </c>
      <c r="F343" s="2169">
        <f t="shared" si="47"/>
        <v>0.27</v>
      </c>
      <c r="G343" s="2169">
        <v>0.27</v>
      </c>
      <c r="H343" s="2169">
        <v>0</v>
      </c>
      <c r="I343" s="2169">
        <v>0</v>
      </c>
      <c r="J343" s="2169">
        <f t="shared" si="48"/>
        <v>0</v>
      </c>
      <c r="K343" s="2169">
        <v>0</v>
      </c>
      <c r="L343" s="2169">
        <v>0</v>
      </c>
      <c r="M343" s="2169">
        <v>0</v>
      </c>
      <c r="N343" s="1318">
        <v>20403</v>
      </c>
      <c r="O343" s="1318">
        <v>20403</v>
      </c>
      <c r="P343" s="1586" t="s">
        <v>5060</v>
      </c>
      <c r="Q343" s="2184">
        <v>38758</v>
      </c>
      <c r="R343" s="2185" t="s">
        <v>1218</v>
      </c>
      <c r="S343" s="1250"/>
      <c r="T343" s="1181" t="str">
        <f t="shared" si="49"/>
        <v/>
      </c>
      <c r="V343" s="2157"/>
      <c r="W343" s="2157"/>
      <c r="X343" s="2157"/>
      <c r="Y343" s="2157"/>
      <c r="Z343" s="2157"/>
    </row>
    <row r="344" spans="2:26" ht="39" customHeight="1">
      <c r="B344" s="2168"/>
      <c r="C344" s="1659" t="s">
        <v>4542</v>
      </c>
      <c r="D344" s="1586" t="s">
        <v>4697</v>
      </c>
      <c r="E344" s="1383" t="s">
        <v>5065</v>
      </c>
      <c r="F344" s="2169">
        <f t="shared" si="47"/>
        <v>0.24</v>
      </c>
      <c r="G344" s="2169">
        <v>0.24</v>
      </c>
      <c r="H344" s="2169">
        <v>0</v>
      </c>
      <c r="I344" s="2169">
        <v>0</v>
      </c>
      <c r="J344" s="2169">
        <f t="shared" si="48"/>
        <v>0</v>
      </c>
      <c r="K344" s="2169">
        <v>0</v>
      </c>
      <c r="L344" s="2169">
        <v>0</v>
      </c>
      <c r="M344" s="2169">
        <v>0</v>
      </c>
      <c r="N344" s="1318">
        <v>20403</v>
      </c>
      <c r="O344" s="1318">
        <v>20403</v>
      </c>
      <c r="P344" s="1586" t="s">
        <v>5060</v>
      </c>
      <c r="Q344" s="2184">
        <v>38758</v>
      </c>
      <c r="R344" s="2185" t="s">
        <v>1218</v>
      </c>
      <c r="S344" s="1250"/>
      <c r="T344" s="1181" t="str">
        <f t="shared" si="49"/>
        <v/>
      </c>
      <c r="V344" s="2157"/>
      <c r="W344" s="2157"/>
      <c r="X344" s="2157"/>
      <c r="Y344" s="2157"/>
      <c r="Z344" s="2157"/>
    </row>
    <row r="345" spans="2:26" ht="39" customHeight="1">
      <c r="B345" s="2168"/>
      <c r="C345" s="1659" t="s">
        <v>4542</v>
      </c>
      <c r="D345" s="1586" t="s">
        <v>4699</v>
      </c>
      <c r="E345" s="1383" t="s">
        <v>5066</v>
      </c>
      <c r="F345" s="2169">
        <f t="shared" si="47"/>
        <v>0.23</v>
      </c>
      <c r="G345" s="2169">
        <v>0.23</v>
      </c>
      <c r="H345" s="2169">
        <v>0</v>
      </c>
      <c r="I345" s="2169">
        <v>0</v>
      </c>
      <c r="J345" s="2169">
        <f t="shared" si="48"/>
        <v>0.23</v>
      </c>
      <c r="K345" s="2169">
        <v>0.23</v>
      </c>
      <c r="L345" s="2169">
        <v>0</v>
      </c>
      <c r="M345" s="2169">
        <v>0</v>
      </c>
      <c r="N345" s="1318">
        <v>25056</v>
      </c>
      <c r="O345" s="1318">
        <v>25056</v>
      </c>
      <c r="P345" s="1586" t="s">
        <v>5067</v>
      </c>
      <c r="Q345" s="2184">
        <v>38758</v>
      </c>
      <c r="R345" s="2185" t="s">
        <v>1218</v>
      </c>
      <c r="S345" s="1250"/>
      <c r="T345" s="1181" t="str">
        <f t="shared" si="49"/>
        <v>改良済</v>
      </c>
      <c r="V345" s="2157"/>
      <c r="W345" s="2157"/>
      <c r="X345" s="2157"/>
      <c r="Y345" s="2157"/>
      <c r="Z345" s="2157"/>
    </row>
    <row r="346" spans="2:26" ht="39" customHeight="1">
      <c r="B346" s="2168"/>
      <c r="C346" s="1659" t="s">
        <v>4542</v>
      </c>
      <c r="D346" s="1586" t="s">
        <v>4701</v>
      </c>
      <c r="E346" s="1383" t="s">
        <v>5068</v>
      </c>
      <c r="F346" s="2169">
        <f t="shared" si="47"/>
        <v>0.22</v>
      </c>
      <c r="G346" s="2169">
        <v>0.22</v>
      </c>
      <c r="H346" s="2169">
        <v>0</v>
      </c>
      <c r="I346" s="2169">
        <v>0</v>
      </c>
      <c r="J346" s="2169">
        <f t="shared" si="48"/>
        <v>0.19</v>
      </c>
      <c r="K346" s="2169">
        <v>0.19</v>
      </c>
      <c r="L346" s="2169">
        <v>0</v>
      </c>
      <c r="M346" s="2169">
        <v>0</v>
      </c>
      <c r="N346" s="1318">
        <v>20403</v>
      </c>
      <c r="O346" s="1318">
        <v>37592</v>
      </c>
      <c r="P346" s="1586" t="s">
        <v>5069</v>
      </c>
      <c r="Q346" s="2184">
        <v>38758</v>
      </c>
      <c r="R346" s="2185" t="s">
        <v>1218</v>
      </c>
      <c r="S346" s="1250"/>
      <c r="T346" s="1181" t="str">
        <f t="shared" si="49"/>
        <v/>
      </c>
      <c r="V346" s="2157"/>
      <c r="W346" s="2157"/>
      <c r="X346" s="2157"/>
      <c r="Y346" s="2157"/>
      <c r="Z346" s="2157"/>
    </row>
    <row r="347" spans="2:26" ht="39" customHeight="1">
      <c r="B347" s="2168"/>
      <c r="C347" s="1659" t="s">
        <v>4542</v>
      </c>
      <c r="D347" s="1586" t="s">
        <v>4703</v>
      </c>
      <c r="E347" s="1383" t="s">
        <v>5070</v>
      </c>
      <c r="F347" s="2169">
        <f t="shared" si="47"/>
        <v>0.21</v>
      </c>
      <c r="G347" s="2169">
        <v>0.21</v>
      </c>
      <c r="H347" s="2169">
        <v>0</v>
      </c>
      <c r="I347" s="2169">
        <v>0</v>
      </c>
      <c r="J347" s="2169">
        <f t="shared" si="48"/>
        <v>0.17</v>
      </c>
      <c r="K347" s="2169">
        <v>0.17</v>
      </c>
      <c r="L347" s="2169">
        <v>0</v>
      </c>
      <c r="M347" s="2169">
        <v>0</v>
      </c>
      <c r="N347" s="1318">
        <v>23284</v>
      </c>
      <c r="O347" s="1318">
        <v>23284</v>
      </c>
      <c r="P347" s="1586" t="s">
        <v>5071</v>
      </c>
      <c r="Q347" s="2184">
        <v>38758</v>
      </c>
      <c r="R347" s="2185" t="s">
        <v>1218</v>
      </c>
      <c r="S347" s="1250"/>
      <c r="T347" s="1181" t="str">
        <f t="shared" si="49"/>
        <v/>
      </c>
      <c r="V347" s="2157"/>
      <c r="W347" s="2157"/>
      <c r="X347" s="2157"/>
      <c r="Y347" s="2157"/>
      <c r="Z347" s="2157"/>
    </row>
    <row r="348" spans="2:26" ht="39" customHeight="1">
      <c r="B348" s="2168"/>
      <c r="C348" s="1659" t="s">
        <v>4542</v>
      </c>
      <c r="D348" s="1586" t="s">
        <v>4792</v>
      </c>
      <c r="E348" s="1383" t="s">
        <v>5072</v>
      </c>
      <c r="F348" s="2169">
        <f t="shared" si="47"/>
        <v>0.21</v>
      </c>
      <c r="G348" s="2169">
        <v>0.21</v>
      </c>
      <c r="H348" s="2169">
        <v>0</v>
      </c>
      <c r="I348" s="2169">
        <v>0</v>
      </c>
      <c r="J348" s="2169">
        <f t="shared" si="48"/>
        <v>0.21</v>
      </c>
      <c r="K348" s="2169">
        <v>0.21</v>
      </c>
      <c r="L348" s="2169">
        <v>0</v>
      </c>
      <c r="M348" s="2169">
        <v>0</v>
      </c>
      <c r="N348" s="1318">
        <v>26826</v>
      </c>
      <c r="O348" s="1318">
        <v>26826</v>
      </c>
      <c r="P348" s="1586" t="s">
        <v>4784</v>
      </c>
      <c r="Q348" s="2184">
        <v>38758</v>
      </c>
      <c r="R348" s="2185" t="s">
        <v>1218</v>
      </c>
      <c r="S348" s="1250"/>
      <c r="T348" s="1181" t="str">
        <f t="shared" si="49"/>
        <v>改良済</v>
      </c>
      <c r="V348" s="2157"/>
      <c r="W348" s="2157"/>
      <c r="X348" s="2157"/>
      <c r="Y348" s="2157"/>
      <c r="Z348" s="2157"/>
    </row>
    <row r="349" spans="2:26" ht="39" customHeight="1">
      <c r="B349" s="2168"/>
      <c r="C349" s="1659" t="s">
        <v>4542</v>
      </c>
      <c r="D349" s="1586" t="s">
        <v>4794</v>
      </c>
      <c r="E349" s="1383" t="s">
        <v>5073</v>
      </c>
      <c r="F349" s="2169">
        <f t="shared" si="47"/>
        <v>0.23</v>
      </c>
      <c r="G349" s="2169">
        <v>0.23</v>
      </c>
      <c r="H349" s="2169">
        <v>0</v>
      </c>
      <c r="I349" s="2169">
        <v>0</v>
      </c>
      <c r="J349" s="2169">
        <f t="shared" si="48"/>
        <v>0.23</v>
      </c>
      <c r="K349" s="2169">
        <v>0.23</v>
      </c>
      <c r="L349" s="2169">
        <v>0</v>
      </c>
      <c r="M349" s="2169">
        <v>0</v>
      </c>
      <c r="N349" s="1318">
        <v>20403</v>
      </c>
      <c r="O349" s="1318">
        <v>41592</v>
      </c>
      <c r="P349" s="1586" t="s">
        <v>5074</v>
      </c>
      <c r="Q349" s="1318">
        <v>41592</v>
      </c>
      <c r="R349" s="2185" t="s">
        <v>5074</v>
      </c>
      <c r="S349" s="1259"/>
      <c r="T349" s="1181" t="str">
        <f t="shared" si="49"/>
        <v>改良済</v>
      </c>
      <c r="V349" s="2157"/>
      <c r="W349" s="2157"/>
      <c r="X349" s="2157"/>
      <c r="Y349" s="2157"/>
      <c r="Z349" s="2157"/>
    </row>
    <row r="350" spans="2:26" ht="39" customHeight="1">
      <c r="B350" s="2168"/>
      <c r="C350" s="1659" t="s">
        <v>4542</v>
      </c>
      <c r="D350" s="1586" t="s">
        <v>4796</v>
      </c>
      <c r="E350" s="1383" t="s">
        <v>5075</v>
      </c>
      <c r="F350" s="2169">
        <f t="shared" si="47"/>
        <v>0.19</v>
      </c>
      <c r="G350" s="2169">
        <v>0.19</v>
      </c>
      <c r="H350" s="2169">
        <v>0</v>
      </c>
      <c r="I350" s="2169">
        <v>0</v>
      </c>
      <c r="J350" s="2169">
        <f t="shared" si="48"/>
        <v>0</v>
      </c>
      <c r="K350" s="2169">
        <v>0</v>
      </c>
      <c r="L350" s="2169">
        <v>0</v>
      </c>
      <c r="M350" s="2169">
        <v>0</v>
      </c>
      <c r="N350" s="1318">
        <v>20403</v>
      </c>
      <c r="O350" s="1318">
        <v>20403</v>
      </c>
      <c r="P350" s="1586" t="s">
        <v>5060</v>
      </c>
      <c r="Q350" s="2184">
        <v>38758</v>
      </c>
      <c r="R350" s="2185" t="s">
        <v>1218</v>
      </c>
      <c r="S350" s="1250"/>
      <c r="T350" s="1181" t="str">
        <f t="shared" si="49"/>
        <v/>
      </c>
      <c r="V350" s="2157"/>
      <c r="W350" s="2157"/>
      <c r="X350" s="2157"/>
      <c r="Y350" s="2157"/>
      <c r="Z350" s="2157"/>
    </row>
    <row r="351" spans="2:26" ht="39" customHeight="1">
      <c r="B351" s="2168"/>
      <c r="C351" s="1659" t="s">
        <v>4542</v>
      </c>
      <c r="D351" s="1586" t="s">
        <v>4705</v>
      </c>
      <c r="E351" s="1383" t="s">
        <v>5076</v>
      </c>
      <c r="F351" s="2169">
        <f t="shared" si="47"/>
        <v>0.16</v>
      </c>
      <c r="G351" s="2169">
        <v>0.16</v>
      </c>
      <c r="H351" s="2169">
        <v>0</v>
      </c>
      <c r="I351" s="2169">
        <v>0</v>
      </c>
      <c r="J351" s="2169">
        <f t="shared" si="48"/>
        <v>0.16</v>
      </c>
      <c r="K351" s="2169">
        <v>0.16</v>
      </c>
      <c r="L351" s="2169">
        <v>0</v>
      </c>
      <c r="M351" s="2169">
        <v>0</v>
      </c>
      <c r="N351" s="1318">
        <v>24175</v>
      </c>
      <c r="O351" s="1318">
        <v>24175</v>
      </c>
      <c r="P351" s="1586" t="s">
        <v>5077</v>
      </c>
      <c r="Q351" s="2184">
        <v>38758</v>
      </c>
      <c r="R351" s="2185" t="s">
        <v>1218</v>
      </c>
      <c r="S351" s="1250"/>
      <c r="T351" s="1181" t="str">
        <f t="shared" si="49"/>
        <v>改良済</v>
      </c>
      <c r="V351" s="2157"/>
      <c r="W351" s="2157"/>
      <c r="X351" s="2157"/>
      <c r="Y351" s="2157"/>
      <c r="Z351" s="2157"/>
    </row>
    <row r="352" spans="2:26" ht="39" customHeight="1">
      <c r="B352" s="2168"/>
      <c r="C352" s="1659" t="s">
        <v>4542</v>
      </c>
      <c r="D352" s="1586" t="s">
        <v>4707</v>
      </c>
      <c r="E352" s="1383" t="s">
        <v>5078</v>
      </c>
      <c r="F352" s="2169">
        <f t="shared" si="47"/>
        <v>0.16</v>
      </c>
      <c r="G352" s="2169">
        <v>0.16</v>
      </c>
      <c r="H352" s="2169">
        <v>0</v>
      </c>
      <c r="I352" s="2169">
        <v>0</v>
      </c>
      <c r="J352" s="2169">
        <f t="shared" si="48"/>
        <v>0.16</v>
      </c>
      <c r="K352" s="2169">
        <v>0.16</v>
      </c>
      <c r="L352" s="2169">
        <v>0</v>
      </c>
      <c r="M352" s="2169">
        <v>0</v>
      </c>
      <c r="N352" s="1318">
        <v>25056</v>
      </c>
      <c r="O352" s="1318">
        <v>25056</v>
      </c>
      <c r="P352" s="1586" t="s">
        <v>5067</v>
      </c>
      <c r="Q352" s="2184">
        <v>38758</v>
      </c>
      <c r="R352" s="2185" t="s">
        <v>1218</v>
      </c>
      <c r="S352" s="1250"/>
      <c r="T352" s="1181" t="str">
        <f t="shared" si="49"/>
        <v>改良済</v>
      </c>
      <c r="V352" s="2157"/>
      <c r="W352" s="2157"/>
      <c r="X352" s="2157"/>
      <c r="Y352" s="2157"/>
      <c r="Z352" s="2157"/>
    </row>
    <row r="353" spans="2:26" ht="39" customHeight="1">
      <c r="B353" s="2168"/>
      <c r="C353" s="1659" t="s">
        <v>4542</v>
      </c>
      <c r="D353" s="1586" t="s">
        <v>4710</v>
      </c>
      <c r="E353" s="1383" t="s">
        <v>5079</v>
      </c>
      <c r="F353" s="2169">
        <f t="shared" si="47"/>
        <v>0.14000000000000001</v>
      </c>
      <c r="G353" s="2169">
        <v>0.14000000000000001</v>
      </c>
      <c r="H353" s="2169">
        <v>0</v>
      </c>
      <c r="I353" s="2169">
        <v>0</v>
      </c>
      <c r="J353" s="2169">
        <f t="shared" si="48"/>
        <v>0</v>
      </c>
      <c r="K353" s="2169">
        <v>0</v>
      </c>
      <c r="L353" s="2169">
        <v>0</v>
      </c>
      <c r="M353" s="2169">
        <v>0</v>
      </c>
      <c r="N353" s="1318">
        <v>20403</v>
      </c>
      <c r="O353" s="1318">
        <v>20403</v>
      </c>
      <c r="P353" s="1586" t="s">
        <v>5060</v>
      </c>
      <c r="Q353" s="2184">
        <v>38758</v>
      </c>
      <c r="R353" s="2185" t="s">
        <v>1218</v>
      </c>
      <c r="S353" s="1250"/>
      <c r="T353" s="1181" t="str">
        <f t="shared" si="49"/>
        <v/>
      </c>
      <c r="V353" s="2157"/>
      <c r="W353" s="2157"/>
      <c r="X353" s="2157"/>
      <c r="Y353" s="2157"/>
      <c r="Z353" s="2157"/>
    </row>
    <row r="354" spans="2:26" ht="39" customHeight="1">
      <c r="B354" s="2168"/>
      <c r="C354" s="1659" t="s">
        <v>4542</v>
      </c>
      <c r="D354" s="1586" t="s">
        <v>4712</v>
      </c>
      <c r="E354" s="1383" t="s">
        <v>5080</v>
      </c>
      <c r="F354" s="2169">
        <f t="shared" si="47"/>
        <v>0.14000000000000001</v>
      </c>
      <c r="G354" s="2169">
        <v>0.14000000000000001</v>
      </c>
      <c r="H354" s="2169">
        <v>0</v>
      </c>
      <c r="I354" s="2169">
        <v>0</v>
      </c>
      <c r="J354" s="2169">
        <f t="shared" si="48"/>
        <v>0.14000000000000001</v>
      </c>
      <c r="K354" s="2169">
        <v>0.14000000000000001</v>
      </c>
      <c r="L354" s="2169">
        <v>0</v>
      </c>
      <c r="M354" s="2169">
        <v>0</v>
      </c>
      <c r="N354" s="1318">
        <v>27037</v>
      </c>
      <c r="O354" s="1318">
        <v>27037</v>
      </c>
      <c r="P354" s="1586" t="s">
        <v>2422</v>
      </c>
      <c r="Q354" s="2184">
        <v>38758</v>
      </c>
      <c r="R354" s="2185" t="s">
        <v>1218</v>
      </c>
      <c r="S354" s="1250"/>
      <c r="T354" s="1181" t="str">
        <f t="shared" si="49"/>
        <v>改良済</v>
      </c>
      <c r="V354" s="2157"/>
      <c r="W354" s="2157"/>
      <c r="X354" s="2157"/>
      <c r="Y354" s="2157"/>
      <c r="Z354" s="2157"/>
    </row>
    <row r="355" spans="2:26" ht="39" customHeight="1">
      <c r="B355" s="2168"/>
      <c r="C355" s="1659" t="s">
        <v>4542</v>
      </c>
      <c r="D355" s="1586" t="s">
        <v>4834</v>
      </c>
      <c r="E355" s="1383" t="s">
        <v>5081</v>
      </c>
      <c r="F355" s="2169">
        <f t="shared" si="47"/>
        <v>0.1</v>
      </c>
      <c r="G355" s="2169">
        <v>0.1</v>
      </c>
      <c r="H355" s="2169">
        <v>0</v>
      </c>
      <c r="I355" s="2169">
        <v>0</v>
      </c>
      <c r="J355" s="2169">
        <f t="shared" si="48"/>
        <v>0.02</v>
      </c>
      <c r="K355" s="2169">
        <v>0.02</v>
      </c>
      <c r="L355" s="2169">
        <v>0</v>
      </c>
      <c r="M355" s="2169">
        <v>0</v>
      </c>
      <c r="N355" s="1318">
        <v>20403</v>
      </c>
      <c r="O355" s="1318">
        <v>20403</v>
      </c>
      <c r="P355" s="1586" t="s">
        <v>5060</v>
      </c>
      <c r="Q355" s="2184">
        <v>38758</v>
      </c>
      <c r="R355" s="2185" t="s">
        <v>1218</v>
      </c>
      <c r="S355" s="1250"/>
      <c r="T355" s="1181" t="str">
        <f t="shared" si="49"/>
        <v/>
      </c>
      <c r="V355" s="2157"/>
      <c r="W355" s="2157"/>
      <c r="X355" s="2157"/>
      <c r="Y355" s="2157"/>
      <c r="Z355" s="2157"/>
    </row>
    <row r="356" spans="2:26" ht="39" customHeight="1">
      <c r="B356" s="2168"/>
      <c r="C356" s="1659" t="s">
        <v>4542</v>
      </c>
      <c r="D356" s="1586" t="s">
        <v>5082</v>
      </c>
      <c r="E356" s="1383" t="s">
        <v>5083</v>
      </c>
      <c r="F356" s="2169">
        <f t="shared" si="47"/>
        <v>7.0000000000000007E-2</v>
      </c>
      <c r="G356" s="2169">
        <v>7.0000000000000007E-2</v>
      </c>
      <c r="H356" s="2169">
        <v>0</v>
      </c>
      <c r="I356" s="2169">
        <v>0</v>
      </c>
      <c r="J356" s="2169">
        <f t="shared" si="48"/>
        <v>7.0000000000000007E-2</v>
      </c>
      <c r="K356" s="2169">
        <v>7.0000000000000007E-2</v>
      </c>
      <c r="L356" s="2169">
        <v>0</v>
      </c>
      <c r="M356" s="2169">
        <v>0</v>
      </c>
      <c r="N356" s="1318">
        <v>20403</v>
      </c>
      <c r="O356" s="1318">
        <v>20403</v>
      </c>
      <c r="P356" s="1586" t="s">
        <v>5060</v>
      </c>
      <c r="Q356" s="2184">
        <v>38758</v>
      </c>
      <c r="R356" s="2185" t="s">
        <v>1218</v>
      </c>
      <c r="S356" s="1250"/>
      <c r="T356" s="1181" t="str">
        <f t="shared" si="49"/>
        <v>改良済</v>
      </c>
      <c r="V356" s="2157"/>
      <c r="W356" s="2157"/>
      <c r="X356" s="2157"/>
      <c r="Y356" s="2157"/>
      <c r="Z356" s="2157"/>
    </row>
    <row r="357" spans="2:26" ht="39" customHeight="1">
      <c r="B357" s="2168"/>
      <c r="C357" s="1659" t="s">
        <v>4542</v>
      </c>
      <c r="D357" s="1586" t="s">
        <v>5084</v>
      </c>
      <c r="E357" s="1383" t="s">
        <v>5085</v>
      </c>
      <c r="F357" s="2169">
        <f t="shared" si="47"/>
        <v>0.06</v>
      </c>
      <c r="G357" s="2169">
        <v>0.06</v>
      </c>
      <c r="H357" s="2169">
        <v>0</v>
      </c>
      <c r="I357" s="2169">
        <v>0</v>
      </c>
      <c r="J357" s="2169">
        <f t="shared" si="48"/>
        <v>0</v>
      </c>
      <c r="K357" s="2169">
        <v>0</v>
      </c>
      <c r="L357" s="2169">
        <v>0</v>
      </c>
      <c r="M357" s="2169">
        <v>0</v>
      </c>
      <c r="N357" s="1318">
        <v>20403</v>
      </c>
      <c r="O357" s="1318">
        <v>20403</v>
      </c>
      <c r="P357" s="1586" t="s">
        <v>5060</v>
      </c>
      <c r="Q357" s="2184">
        <v>38758</v>
      </c>
      <c r="R357" s="2185" t="s">
        <v>1218</v>
      </c>
      <c r="S357" s="1250"/>
      <c r="T357" s="1181" t="str">
        <f t="shared" si="49"/>
        <v/>
      </c>
      <c r="V357" s="2157"/>
      <c r="W357" s="2157"/>
      <c r="X357" s="2157"/>
      <c r="Y357" s="2157"/>
      <c r="Z357" s="2157"/>
    </row>
    <row r="358" spans="2:26" ht="39" customHeight="1">
      <c r="B358" s="2168"/>
      <c r="C358" s="1659" t="s">
        <v>4542</v>
      </c>
      <c r="D358" s="1586" t="s">
        <v>5086</v>
      </c>
      <c r="E358" s="2258" t="s">
        <v>5087</v>
      </c>
      <c r="F358" s="2169">
        <f t="shared" si="47"/>
        <v>0.04</v>
      </c>
      <c r="G358" s="2169">
        <v>0.04</v>
      </c>
      <c r="H358" s="2169">
        <v>0</v>
      </c>
      <c r="I358" s="2169">
        <v>0</v>
      </c>
      <c r="J358" s="2169">
        <f t="shared" si="48"/>
        <v>0.03</v>
      </c>
      <c r="K358" s="2169">
        <v>0.03</v>
      </c>
      <c r="L358" s="2169">
        <v>0</v>
      </c>
      <c r="M358" s="2169">
        <v>0</v>
      </c>
      <c r="N358" s="1318">
        <v>20403</v>
      </c>
      <c r="O358" s="1318">
        <v>20403</v>
      </c>
      <c r="P358" s="1586" t="s">
        <v>5060</v>
      </c>
      <c r="Q358" s="2184">
        <v>38758</v>
      </c>
      <c r="R358" s="2185" t="s">
        <v>1218</v>
      </c>
      <c r="S358" s="1250"/>
      <c r="T358" s="1181" t="str">
        <f t="shared" si="49"/>
        <v/>
      </c>
      <c r="V358" s="2157"/>
      <c r="W358" s="2157"/>
      <c r="X358" s="2157"/>
      <c r="Y358" s="2157"/>
      <c r="Z358" s="2157"/>
    </row>
    <row r="359" spans="2:26" ht="39" customHeight="1">
      <c r="B359" s="2168"/>
      <c r="C359" s="1169" t="s">
        <v>4511</v>
      </c>
      <c r="D359" s="1586" t="s">
        <v>5088</v>
      </c>
      <c r="E359" s="1383" t="s">
        <v>5089</v>
      </c>
      <c r="F359" s="2169">
        <f t="shared" si="47"/>
        <v>0.15</v>
      </c>
      <c r="G359" s="2169">
        <v>0.15</v>
      </c>
      <c r="H359" s="2169">
        <v>0</v>
      </c>
      <c r="I359" s="2169">
        <v>0</v>
      </c>
      <c r="J359" s="2169">
        <f t="shared" si="48"/>
        <v>0.15</v>
      </c>
      <c r="K359" s="2169">
        <v>0.15</v>
      </c>
      <c r="L359" s="2169">
        <v>0</v>
      </c>
      <c r="M359" s="2169">
        <v>0</v>
      </c>
      <c r="N359" s="1318">
        <v>27457</v>
      </c>
      <c r="O359" s="1318">
        <v>27457</v>
      </c>
      <c r="P359" s="1586" t="s">
        <v>2449</v>
      </c>
      <c r="Q359" s="2184">
        <v>38758</v>
      </c>
      <c r="R359" s="2185" t="s">
        <v>1218</v>
      </c>
      <c r="S359" s="1250"/>
      <c r="T359" s="1181" t="str">
        <f t="shared" si="49"/>
        <v>改良済</v>
      </c>
      <c r="V359" s="2157"/>
      <c r="W359" s="2157"/>
      <c r="X359" s="2157"/>
      <c r="Y359" s="2157"/>
      <c r="Z359" s="2157"/>
    </row>
    <row r="360" spans="2:26" ht="39" customHeight="1">
      <c r="B360" s="2168"/>
      <c r="C360" s="1169" t="s">
        <v>4511</v>
      </c>
      <c r="D360" s="1586" t="s">
        <v>5090</v>
      </c>
      <c r="E360" s="1383" t="s">
        <v>5091</v>
      </c>
      <c r="F360" s="2169">
        <f t="shared" si="47"/>
        <v>0.14000000000000001</v>
      </c>
      <c r="G360" s="2169">
        <v>0.14000000000000001</v>
      </c>
      <c r="H360" s="2169">
        <v>0</v>
      </c>
      <c r="I360" s="2169">
        <v>0</v>
      </c>
      <c r="J360" s="2169">
        <f t="shared" si="48"/>
        <v>0.13</v>
      </c>
      <c r="K360" s="2169">
        <v>0.13</v>
      </c>
      <c r="L360" s="2169">
        <v>0</v>
      </c>
      <c r="M360" s="2169">
        <v>0</v>
      </c>
      <c r="N360" s="1318">
        <v>27690</v>
      </c>
      <c r="O360" s="1318">
        <v>27690</v>
      </c>
      <c r="P360" s="1586" t="s">
        <v>5092</v>
      </c>
      <c r="Q360" s="2184">
        <v>38758</v>
      </c>
      <c r="R360" s="2185" t="s">
        <v>1218</v>
      </c>
      <c r="S360" s="1250"/>
      <c r="T360" s="1181" t="str">
        <f t="shared" si="49"/>
        <v/>
      </c>
      <c r="V360" s="2157"/>
      <c r="W360" s="2157"/>
      <c r="X360" s="2157"/>
      <c r="Y360" s="2157"/>
      <c r="Z360" s="2157"/>
    </row>
    <row r="361" spans="2:26" ht="39" customHeight="1">
      <c r="B361" s="2168"/>
      <c r="C361" s="1659" t="s">
        <v>4542</v>
      </c>
      <c r="D361" s="1586" t="s">
        <v>5093</v>
      </c>
      <c r="E361" s="1383" t="s">
        <v>5094</v>
      </c>
      <c r="F361" s="2169">
        <f t="shared" si="47"/>
        <v>0.21</v>
      </c>
      <c r="G361" s="2169">
        <v>0.21</v>
      </c>
      <c r="H361" s="2169">
        <v>0</v>
      </c>
      <c r="I361" s="2169">
        <v>0</v>
      </c>
      <c r="J361" s="2169">
        <f t="shared" si="48"/>
        <v>0.21</v>
      </c>
      <c r="K361" s="2169">
        <v>0.21</v>
      </c>
      <c r="L361" s="2169">
        <v>0</v>
      </c>
      <c r="M361" s="2169">
        <v>0</v>
      </c>
      <c r="N361" s="1318">
        <v>27750</v>
      </c>
      <c r="O361" s="1318">
        <v>27750</v>
      </c>
      <c r="P361" s="1586" t="s">
        <v>5095</v>
      </c>
      <c r="Q361" s="2184">
        <v>38758</v>
      </c>
      <c r="R361" s="2185" t="s">
        <v>1218</v>
      </c>
      <c r="S361" s="1250"/>
      <c r="T361" s="1181" t="str">
        <f t="shared" si="49"/>
        <v>改良済</v>
      </c>
      <c r="V361" s="2157"/>
      <c r="W361" s="2157"/>
      <c r="X361" s="2157"/>
      <c r="Y361" s="2157"/>
      <c r="Z361" s="2157"/>
    </row>
    <row r="362" spans="2:26" ht="39" customHeight="1">
      <c r="B362" s="2168"/>
      <c r="C362" s="1659" t="s">
        <v>4542</v>
      </c>
      <c r="D362" s="1586" t="s">
        <v>5096</v>
      </c>
      <c r="E362" s="1383" t="s">
        <v>5097</v>
      </c>
      <c r="F362" s="2169">
        <f t="shared" si="47"/>
        <v>0.28999999999999998</v>
      </c>
      <c r="G362" s="2169">
        <v>0.28999999999999998</v>
      </c>
      <c r="H362" s="2169">
        <v>0</v>
      </c>
      <c r="I362" s="2169">
        <v>0</v>
      </c>
      <c r="J362" s="2169">
        <f t="shared" si="48"/>
        <v>0.28999999999999998</v>
      </c>
      <c r="K362" s="2169">
        <v>0.28999999999999998</v>
      </c>
      <c r="L362" s="2169">
        <v>0</v>
      </c>
      <c r="M362" s="2169">
        <v>0</v>
      </c>
      <c r="N362" s="1318">
        <v>27750</v>
      </c>
      <c r="O362" s="1318">
        <v>27750</v>
      </c>
      <c r="P362" s="1586" t="s">
        <v>5095</v>
      </c>
      <c r="Q362" s="2184">
        <v>38758</v>
      </c>
      <c r="R362" s="2185" t="s">
        <v>1218</v>
      </c>
      <c r="S362" s="1250"/>
      <c r="T362" s="1181" t="str">
        <f t="shared" si="49"/>
        <v>改良済</v>
      </c>
      <c r="V362" s="2157"/>
      <c r="W362" s="2157"/>
      <c r="X362" s="2157"/>
      <c r="Y362" s="2157"/>
      <c r="Z362" s="2157"/>
    </row>
    <row r="363" spans="2:26" ht="39" customHeight="1">
      <c r="B363" s="2168"/>
      <c r="C363" s="1659" t="s">
        <v>4542</v>
      </c>
      <c r="D363" s="1586" t="s">
        <v>5098</v>
      </c>
      <c r="E363" s="1383" t="s">
        <v>4977</v>
      </c>
      <c r="F363" s="2169">
        <f t="shared" si="47"/>
        <v>0.15</v>
      </c>
      <c r="G363" s="2169">
        <v>0.15</v>
      </c>
      <c r="H363" s="2169">
        <v>0</v>
      </c>
      <c r="I363" s="2169">
        <v>0</v>
      </c>
      <c r="J363" s="2169">
        <f t="shared" si="48"/>
        <v>0.15</v>
      </c>
      <c r="K363" s="2169">
        <v>0.15</v>
      </c>
      <c r="L363" s="2169">
        <v>0</v>
      </c>
      <c r="M363" s="2169">
        <v>0</v>
      </c>
      <c r="N363" s="1318">
        <v>27750</v>
      </c>
      <c r="O363" s="1318">
        <v>33687</v>
      </c>
      <c r="P363" s="1586" t="s">
        <v>4567</v>
      </c>
      <c r="Q363" s="2184">
        <v>38758</v>
      </c>
      <c r="R363" s="2185" t="s">
        <v>1218</v>
      </c>
      <c r="S363" s="1250"/>
      <c r="T363" s="1181" t="str">
        <f t="shared" si="49"/>
        <v>改良済</v>
      </c>
      <c r="V363" s="2157"/>
      <c r="W363" s="2157"/>
      <c r="X363" s="2157"/>
      <c r="Y363" s="2157"/>
      <c r="Z363" s="2157"/>
    </row>
    <row r="364" spans="2:26" ht="39" customHeight="1">
      <c r="B364" s="2168"/>
      <c r="C364" s="1659" t="s">
        <v>4542</v>
      </c>
      <c r="D364" s="1586" t="s">
        <v>5099</v>
      </c>
      <c r="E364" s="1383" t="s">
        <v>5100</v>
      </c>
      <c r="F364" s="2169">
        <f t="shared" si="47"/>
        <v>7.0000000000000007E-2</v>
      </c>
      <c r="G364" s="2169">
        <v>7.0000000000000007E-2</v>
      </c>
      <c r="H364" s="2169">
        <v>0</v>
      </c>
      <c r="I364" s="2169">
        <v>0</v>
      </c>
      <c r="J364" s="2169">
        <f t="shared" si="48"/>
        <v>7.0000000000000007E-2</v>
      </c>
      <c r="K364" s="2169">
        <v>7.0000000000000007E-2</v>
      </c>
      <c r="L364" s="2169">
        <v>0</v>
      </c>
      <c r="M364" s="2169">
        <v>0</v>
      </c>
      <c r="N364" s="1318">
        <v>27750</v>
      </c>
      <c r="O364" s="1318">
        <v>27750</v>
      </c>
      <c r="P364" s="1586" t="s">
        <v>5095</v>
      </c>
      <c r="Q364" s="2184">
        <v>38758</v>
      </c>
      <c r="R364" s="2185" t="s">
        <v>1218</v>
      </c>
      <c r="S364" s="1250"/>
      <c r="T364" s="1181" t="str">
        <f t="shared" si="49"/>
        <v>改良済</v>
      </c>
      <c r="V364" s="2157"/>
      <c r="W364" s="2157"/>
      <c r="X364" s="2157"/>
      <c r="Y364" s="2157"/>
      <c r="Z364" s="2157"/>
    </row>
    <row r="365" spans="2:26" ht="39" customHeight="1">
      <c r="B365" s="2168"/>
      <c r="C365" s="1169" t="s">
        <v>4511</v>
      </c>
      <c r="D365" s="1586" t="s">
        <v>5101</v>
      </c>
      <c r="E365" s="2258" t="s">
        <v>5102</v>
      </c>
      <c r="F365" s="2169">
        <f t="shared" si="47"/>
        <v>0.4</v>
      </c>
      <c r="G365" s="2169">
        <v>0.4</v>
      </c>
      <c r="H365" s="2169">
        <v>0</v>
      </c>
      <c r="I365" s="2169">
        <v>0</v>
      </c>
      <c r="J365" s="2169">
        <f t="shared" si="48"/>
        <v>0.4</v>
      </c>
      <c r="K365" s="2169">
        <v>0.4</v>
      </c>
      <c r="L365" s="2169">
        <v>0</v>
      </c>
      <c r="M365" s="2169">
        <v>0</v>
      </c>
      <c r="N365" s="1318">
        <v>27855</v>
      </c>
      <c r="O365" s="1318">
        <v>27855</v>
      </c>
      <c r="P365" s="1586" t="s">
        <v>5103</v>
      </c>
      <c r="Q365" s="2184">
        <v>38758</v>
      </c>
      <c r="R365" s="2185" t="s">
        <v>1218</v>
      </c>
      <c r="S365" s="1250"/>
      <c r="T365" s="1181" t="str">
        <f t="shared" si="49"/>
        <v>改良済</v>
      </c>
      <c r="V365" s="2157"/>
      <c r="W365" s="2157"/>
      <c r="X365" s="2157"/>
      <c r="Y365" s="2157"/>
      <c r="Z365" s="2157"/>
    </row>
    <row r="366" spans="2:26" ht="39" customHeight="1">
      <c r="B366" s="2168"/>
      <c r="C366" s="1169" t="s">
        <v>4511</v>
      </c>
      <c r="D366" s="1586" t="s">
        <v>5104</v>
      </c>
      <c r="E366" s="1383" t="s">
        <v>5105</v>
      </c>
      <c r="F366" s="2169">
        <f t="shared" si="47"/>
        <v>0.22</v>
      </c>
      <c r="G366" s="2169">
        <v>0.22</v>
      </c>
      <c r="H366" s="2169">
        <v>0</v>
      </c>
      <c r="I366" s="2169">
        <v>0</v>
      </c>
      <c r="J366" s="2169">
        <f t="shared" si="48"/>
        <v>0.22</v>
      </c>
      <c r="K366" s="2169">
        <v>0.22</v>
      </c>
      <c r="L366" s="2169">
        <v>0</v>
      </c>
      <c r="M366" s="2169">
        <v>0</v>
      </c>
      <c r="N366" s="1318">
        <v>27855</v>
      </c>
      <c r="O366" s="1318">
        <v>27855</v>
      </c>
      <c r="P366" s="1586" t="s">
        <v>5103</v>
      </c>
      <c r="Q366" s="2184">
        <v>38758</v>
      </c>
      <c r="R366" s="2185" t="s">
        <v>1218</v>
      </c>
      <c r="S366" s="1250"/>
      <c r="T366" s="1181" t="str">
        <f t="shared" si="49"/>
        <v>改良済</v>
      </c>
      <c r="V366" s="2157"/>
      <c r="W366" s="2157"/>
      <c r="X366" s="2157"/>
      <c r="Y366" s="2157"/>
      <c r="Z366" s="2157"/>
    </row>
    <row r="367" spans="2:26" ht="39" customHeight="1">
      <c r="B367" s="2168"/>
      <c r="C367" s="1169" t="s">
        <v>4511</v>
      </c>
      <c r="D367" s="1586" t="s">
        <v>5106</v>
      </c>
      <c r="E367" s="1383" t="s">
        <v>5107</v>
      </c>
      <c r="F367" s="2169">
        <f t="shared" si="47"/>
        <v>0.22</v>
      </c>
      <c r="G367" s="2169">
        <v>0.22</v>
      </c>
      <c r="H367" s="2169">
        <v>0</v>
      </c>
      <c r="I367" s="2169">
        <v>0</v>
      </c>
      <c r="J367" s="2169">
        <f t="shared" si="48"/>
        <v>0.22</v>
      </c>
      <c r="K367" s="2169">
        <v>0.22</v>
      </c>
      <c r="L367" s="2169">
        <v>0</v>
      </c>
      <c r="M367" s="2169">
        <v>0</v>
      </c>
      <c r="N367" s="1318">
        <v>27855</v>
      </c>
      <c r="O367" s="1318">
        <v>27855</v>
      </c>
      <c r="P367" s="1586" t="s">
        <v>5103</v>
      </c>
      <c r="Q367" s="2184">
        <v>38758</v>
      </c>
      <c r="R367" s="2185" t="s">
        <v>1218</v>
      </c>
      <c r="S367" s="1250"/>
      <c r="T367" s="1181" t="str">
        <f t="shared" si="49"/>
        <v>改良済</v>
      </c>
      <c r="V367" s="2157"/>
      <c r="W367" s="2157"/>
      <c r="X367" s="2157"/>
      <c r="Y367" s="2157"/>
      <c r="Z367" s="2157"/>
    </row>
    <row r="368" spans="2:26" ht="39" customHeight="1">
      <c r="B368" s="2168"/>
      <c r="C368" s="1169" t="s">
        <v>4511</v>
      </c>
      <c r="D368" s="1586" t="s">
        <v>5108</v>
      </c>
      <c r="E368" s="2258" t="s">
        <v>5109</v>
      </c>
      <c r="F368" s="2169">
        <f t="shared" si="47"/>
        <v>0.22</v>
      </c>
      <c r="G368" s="2169">
        <v>0.22</v>
      </c>
      <c r="H368" s="2169">
        <v>0</v>
      </c>
      <c r="I368" s="2169">
        <v>0</v>
      </c>
      <c r="J368" s="2169">
        <f t="shared" si="48"/>
        <v>0.22</v>
      </c>
      <c r="K368" s="2169">
        <v>0.22</v>
      </c>
      <c r="L368" s="2169">
        <v>0</v>
      </c>
      <c r="M368" s="2169">
        <v>0</v>
      </c>
      <c r="N368" s="1318">
        <v>28135</v>
      </c>
      <c r="O368" s="1318">
        <v>28135</v>
      </c>
      <c r="P368" s="1586" t="s">
        <v>3247</v>
      </c>
      <c r="Q368" s="2184">
        <v>38758</v>
      </c>
      <c r="R368" s="2185" t="s">
        <v>1218</v>
      </c>
      <c r="S368" s="1250"/>
      <c r="T368" s="1181" t="str">
        <f t="shared" si="49"/>
        <v>改良済</v>
      </c>
      <c r="V368" s="2157"/>
      <c r="W368" s="2157"/>
      <c r="X368" s="2157"/>
      <c r="Y368" s="2157"/>
      <c r="Z368" s="2157"/>
    </row>
    <row r="369" spans="2:26" ht="39" customHeight="1">
      <c r="B369" s="2168"/>
      <c r="C369" s="1169" t="s">
        <v>4511</v>
      </c>
      <c r="D369" s="1586" t="s">
        <v>5110</v>
      </c>
      <c r="E369" s="1383" t="s">
        <v>5111</v>
      </c>
      <c r="F369" s="2169">
        <f t="shared" si="47"/>
        <v>0.15</v>
      </c>
      <c r="G369" s="2169">
        <v>0.15</v>
      </c>
      <c r="H369" s="2169">
        <v>0</v>
      </c>
      <c r="I369" s="2169">
        <v>0</v>
      </c>
      <c r="J369" s="2169">
        <f t="shared" si="48"/>
        <v>0.15</v>
      </c>
      <c r="K369" s="2169">
        <v>0.15</v>
      </c>
      <c r="L369" s="2169">
        <v>0</v>
      </c>
      <c r="M369" s="2169">
        <v>0</v>
      </c>
      <c r="N369" s="1318">
        <v>28135</v>
      </c>
      <c r="O369" s="1318">
        <v>28135</v>
      </c>
      <c r="P369" s="1586" t="s">
        <v>3247</v>
      </c>
      <c r="Q369" s="2184">
        <v>38758</v>
      </c>
      <c r="R369" s="2185" t="s">
        <v>1218</v>
      </c>
      <c r="S369" s="1250"/>
      <c r="T369" s="1181" t="str">
        <f t="shared" si="49"/>
        <v>改良済</v>
      </c>
      <c r="V369" s="2157"/>
      <c r="W369" s="2157"/>
      <c r="X369" s="2157"/>
      <c r="Y369" s="2157"/>
      <c r="Z369" s="2157"/>
    </row>
    <row r="370" spans="2:26" ht="39" customHeight="1">
      <c r="B370" s="2168"/>
      <c r="C370" s="1169" t="s">
        <v>4511</v>
      </c>
      <c r="D370" s="1586" t="s">
        <v>5112</v>
      </c>
      <c r="E370" s="1383" t="s">
        <v>5113</v>
      </c>
      <c r="F370" s="2169">
        <f t="shared" si="47"/>
        <v>0.36</v>
      </c>
      <c r="G370" s="2169">
        <v>0.36</v>
      </c>
      <c r="H370" s="2169">
        <v>0</v>
      </c>
      <c r="I370" s="2169">
        <v>0</v>
      </c>
      <c r="J370" s="2169">
        <f t="shared" si="48"/>
        <v>0.36</v>
      </c>
      <c r="K370" s="2169">
        <v>0.36</v>
      </c>
      <c r="L370" s="2169">
        <v>0</v>
      </c>
      <c r="M370" s="2169">
        <v>0</v>
      </c>
      <c r="N370" s="1318">
        <v>28495</v>
      </c>
      <c r="O370" s="1318">
        <v>28495</v>
      </c>
      <c r="P370" s="1586" t="s">
        <v>2422</v>
      </c>
      <c r="Q370" s="2184">
        <v>38758</v>
      </c>
      <c r="R370" s="2185" t="s">
        <v>1218</v>
      </c>
      <c r="S370" s="1250"/>
      <c r="T370" s="1181" t="str">
        <f t="shared" si="49"/>
        <v>改良済</v>
      </c>
      <c r="V370" s="2157"/>
      <c r="W370" s="2157"/>
      <c r="X370" s="2157"/>
      <c r="Y370" s="2157"/>
      <c r="Z370" s="2157"/>
    </row>
    <row r="371" spans="2:26" ht="39" customHeight="1">
      <c r="B371" s="2168"/>
      <c r="C371" s="1169" t="s">
        <v>4511</v>
      </c>
      <c r="D371" s="1586" t="s">
        <v>5114</v>
      </c>
      <c r="E371" s="1383" t="s">
        <v>5115</v>
      </c>
      <c r="F371" s="2169">
        <f t="shared" si="47"/>
        <v>0.23</v>
      </c>
      <c r="G371" s="2169">
        <v>0.23</v>
      </c>
      <c r="H371" s="2169">
        <v>0</v>
      </c>
      <c r="I371" s="2169">
        <v>0</v>
      </c>
      <c r="J371" s="2169">
        <f t="shared" si="48"/>
        <v>0.23</v>
      </c>
      <c r="K371" s="2169">
        <v>0.23</v>
      </c>
      <c r="L371" s="2169">
        <v>0</v>
      </c>
      <c r="M371" s="2169">
        <v>0</v>
      </c>
      <c r="N371" s="1318">
        <v>28495</v>
      </c>
      <c r="O371" s="1318">
        <v>28495</v>
      </c>
      <c r="P371" s="1586" t="s">
        <v>2422</v>
      </c>
      <c r="Q371" s="2184">
        <v>38758</v>
      </c>
      <c r="R371" s="2185" t="s">
        <v>1218</v>
      </c>
      <c r="S371" s="1250"/>
      <c r="T371" s="1181" t="str">
        <f t="shared" si="49"/>
        <v>改良済</v>
      </c>
      <c r="V371" s="2157"/>
      <c r="W371" s="2157"/>
      <c r="X371" s="2157"/>
      <c r="Y371" s="2157"/>
      <c r="Z371" s="2157"/>
    </row>
    <row r="372" spans="2:26" ht="39" customHeight="1">
      <c r="B372" s="2168"/>
      <c r="C372" s="1169" t="s">
        <v>4511</v>
      </c>
      <c r="D372" s="1586" t="s">
        <v>5116</v>
      </c>
      <c r="E372" s="1383" t="s">
        <v>5117</v>
      </c>
      <c r="F372" s="2169">
        <f t="shared" si="47"/>
        <v>0.15</v>
      </c>
      <c r="G372" s="2169">
        <v>0.15</v>
      </c>
      <c r="H372" s="2169">
        <v>0</v>
      </c>
      <c r="I372" s="2169">
        <v>0</v>
      </c>
      <c r="J372" s="2169">
        <f t="shared" si="48"/>
        <v>0.15</v>
      </c>
      <c r="K372" s="2169">
        <v>0.15</v>
      </c>
      <c r="L372" s="2169">
        <v>0</v>
      </c>
      <c r="M372" s="2169">
        <v>0</v>
      </c>
      <c r="N372" s="1318">
        <v>28495</v>
      </c>
      <c r="O372" s="1318">
        <v>28495</v>
      </c>
      <c r="P372" s="1586" t="s">
        <v>2422</v>
      </c>
      <c r="Q372" s="2184">
        <v>38758</v>
      </c>
      <c r="R372" s="2185" t="s">
        <v>1218</v>
      </c>
      <c r="S372" s="1250"/>
      <c r="T372" s="1181" t="str">
        <f t="shared" si="49"/>
        <v>改良済</v>
      </c>
      <c r="V372" s="2157"/>
      <c r="W372" s="2157"/>
      <c r="X372" s="2157"/>
      <c r="Y372" s="2157"/>
      <c r="Z372" s="2157"/>
    </row>
    <row r="373" spans="2:26" ht="39" customHeight="1">
      <c r="B373" s="2168"/>
      <c r="C373" s="1169" t="s">
        <v>4511</v>
      </c>
      <c r="D373" s="1586" t="s">
        <v>5118</v>
      </c>
      <c r="E373" s="1383" t="s">
        <v>5119</v>
      </c>
      <c r="F373" s="2169">
        <f t="shared" si="47"/>
        <v>0.27</v>
      </c>
      <c r="G373" s="2169">
        <v>0.27</v>
      </c>
      <c r="H373" s="2169">
        <v>0</v>
      </c>
      <c r="I373" s="2169">
        <v>0</v>
      </c>
      <c r="J373" s="2169">
        <f t="shared" si="48"/>
        <v>0.27</v>
      </c>
      <c r="K373" s="2169">
        <v>0.27</v>
      </c>
      <c r="L373" s="2169">
        <v>0</v>
      </c>
      <c r="M373" s="2169">
        <v>0</v>
      </c>
      <c r="N373" s="1318">
        <v>28495</v>
      </c>
      <c r="O373" s="1318">
        <v>28495</v>
      </c>
      <c r="P373" s="1586" t="s">
        <v>2422</v>
      </c>
      <c r="Q373" s="2184">
        <v>38758</v>
      </c>
      <c r="R373" s="2185" t="s">
        <v>1218</v>
      </c>
      <c r="S373" s="1250"/>
      <c r="T373" s="1181" t="str">
        <f t="shared" si="49"/>
        <v>改良済</v>
      </c>
      <c r="V373" s="2157"/>
      <c r="W373" s="2157"/>
      <c r="X373" s="2157"/>
      <c r="Y373" s="2157"/>
      <c r="Z373" s="2157"/>
    </row>
    <row r="374" spans="2:26" ht="39" customHeight="1">
      <c r="B374" s="2168"/>
      <c r="C374" s="1169" t="s">
        <v>4511</v>
      </c>
      <c r="D374" s="1586" t="s">
        <v>5120</v>
      </c>
      <c r="E374" s="1383" t="s">
        <v>5121</v>
      </c>
      <c r="F374" s="2169">
        <f t="shared" si="47"/>
        <v>0.15</v>
      </c>
      <c r="G374" s="2169">
        <v>0.15</v>
      </c>
      <c r="H374" s="2169">
        <v>0</v>
      </c>
      <c r="I374" s="2169">
        <v>0</v>
      </c>
      <c r="J374" s="2169">
        <f t="shared" si="48"/>
        <v>0.15</v>
      </c>
      <c r="K374" s="2169">
        <v>0.15</v>
      </c>
      <c r="L374" s="2169">
        <v>0</v>
      </c>
      <c r="M374" s="2169">
        <v>0</v>
      </c>
      <c r="N374" s="1318">
        <v>28826</v>
      </c>
      <c r="O374" s="1318">
        <v>28826</v>
      </c>
      <c r="P374" s="1586" t="s">
        <v>5122</v>
      </c>
      <c r="Q374" s="2184">
        <v>38758</v>
      </c>
      <c r="R374" s="2185" t="s">
        <v>1218</v>
      </c>
      <c r="S374" s="1697"/>
      <c r="T374" s="1181" t="str">
        <f t="shared" si="49"/>
        <v>改良済</v>
      </c>
      <c r="V374" s="2157"/>
      <c r="W374" s="2157"/>
      <c r="X374" s="2157"/>
      <c r="Y374" s="2157"/>
      <c r="Z374" s="2157"/>
    </row>
    <row r="375" spans="2:26" ht="39" customHeight="1">
      <c r="B375" s="2168"/>
      <c r="C375" s="1659" t="s">
        <v>4542</v>
      </c>
      <c r="D375" s="2192" t="s">
        <v>5123</v>
      </c>
      <c r="E375" s="1383" t="s">
        <v>5124</v>
      </c>
      <c r="F375" s="2169">
        <f t="shared" si="47"/>
        <v>0.21</v>
      </c>
      <c r="G375" s="2169">
        <v>0.21</v>
      </c>
      <c r="H375" s="2169">
        <v>0</v>
      </c>
      <c r="I375" s="2169">
        <v>0</v>
      </c>
      <c r="J375" s="2169">
        <f t="shared" si="48"/>
        <v>0.21</v>
      </c>
      <c r="K375" s="2169">
        <v>0.21</v>
      </c>
      <c r="L375" s="2169">
        <v>0</v>
      </c>
      <c r="M375" s="2169">
        <v>0</v>
      </c>
      <c r="N375" s="1318">
        <v>28958</v>
      </c>
      <c r="O375" s="1318">
        <v>28958</v>
      </c>
      <c r="P375" s="1586" t="s">
        <v>5125</v>
      </c>
      <c r="Q375" s="2184">
        <v>38758</v>
      </c>
      <c r="R375" s="2185" t="s">
        <v>1218</v>
      </c>
      <c r="S375" s="1697"/>
      <c r="T375" s="1181" t="str">
        <f t="shared" si="49"/>
        <v>改良済</v>
      </c>
      <c r="V375" s="2157"/>
      <c r="W375" s="2157"/>
      <c r="X375" s="2157"/>
      <c r="Y375" s="2157"/>
      <c r="Z375" s="2157"/>
    </row>
    <row r="376" spans="2:26" ht="39" customHeight="1">
      <c r="B376" s="2168"/>
      <c r="C376" s="1169" t="s">
        <v>4511</v>
      </c>
      <c r="D376" s="1586" t="s">
        <v>5126</v>
      </c>
      <c r="E376" s="1383" t="s">
        <v>5127</v>
      </c>
      <c r="F376" s="2169">
        <f t="shared" si="47"/>
        <v>0.17</v>
      </c>
      <c r="G376" s="2169">
        <v>0.17</v>
      </c>
      <c r="H376" s="2169">
        <v>0</v>
      </c>
      <c r="I376" s="2169">
        <v>0</v>
      </c>
      <c r="J376" s="2169">
        <f t="shared" si="48"/>
        <v>0.17</v>
      </c>
      <c r="K376" s="2169">
        <v>0.17</v>
      </c>
      <c r="L376" s="2169">
        <v>0</v>
      </c>
      <c r="M376" s="2169">
        <v>0</v>
      </c>
      <c r="N376" s="1318">
        <v>28947</v>
      </c>
      <c r="O376" s="1318">
        <v>28947</v>
      </c>
      <c r="P376" s="1586" t="s">
        <v>5128</v>
      </c>
      <c r="Q376" s="2184">
        <v>38758</v>
      </c>
      <c r="R376" s="2185" t="s">
        <v>1218</v>
      </c>
      <c r="S376" s="1697"/>
      <c r="T376" s="1181" t="str">
        <f t="shared" si="49"/>
        <v>改良済</v>
      </c>
      <c r="V376" s="2157"/>
      <c r="W376" s="2157"/>
      <c r="X376" s="2157"/>
      <c r="Y376" s="2157"/>
      <c r="Z376" s="2157"/>
    </row>
    <row r="377" spans="2:26" ht="39" customHeight="1">
      <c r="B377" s="2168"/>
      <c r="C377" s="1169" t="s">
        <v>4511</v>
      </c>
      <c r="D377" s="1586" t="s">
        <v>5129</v>
      </c>
      <c r="E377" s="1383" t="s">
        <v>5130</v>
      </c>
      <c r="F377" s="2169">
        <f t="shared" si="47"/>
        <v>0.57999999999999996</v>
      </c>
      <c r="G377" s="2169">
        <v>0.57999999999999996</v>
      </c>
      <c r="H377" s="2169">
        <v>0</v>
      </c>
      <c r="I377" s="2169">
        <v>0</v>
      </c>
      <c r="J377" s="2169">
        <f t="shared" si="48"/>
        <v>0.57999999999999996</v>
      </c>
      <c r="K377" s="2169">
        <v>0.57999999999999996</v>
      </c>
      <c r="L377" s="2169">
        <v>0</v>
      </c>
      <c r="M377" s="2169">
        <v>0</v>
      </c>
      <c r="N377" s="1318">
        <v>28947</v>
      </c>
      <c r="O377" s="1318">
        <v>28947</v>
      </c>
      <c r="P377" s="1586" t="s">
        <v>5128</v>
      </c>
      <c r="Q377" s="2184">
        <v>38758</v>
      </c>
      <c r="R377" s="2185" t="s">
        <v>1218</v>
      </c>
      <c r="S377" s="1697"/>
      <c r="T377" s="1181" t="str">
        <f t="shared" si="49"/>
        <v>改良済</v>
      </c>
      <c r="V377" s="2157"/>
      <c r="W377" s="2157"/>
      <c r="X377" s="2157"/>
      <c r="Y377" s="2157"/>
      <c r="Z377" s="2157"/>
    </row>
    <row r="378" spans="2:26" ht="39" customHeight="1">
      <c r="B378" s="2168"/>
      <c r="C378" s="1169" t="s">
        <v>4511</v>
      </c>
      <c r="D378" s="1586" t="s">
        <v>5131</v>
      </c>
      <c r="E378" s="1383" t="s">
        <v>5132</v>
      </c>
      <c r="F378" s="2169">
        <f t="shared" si="47"/>
        <v>0.37</v>
      </c>
      <c r="G378" s="2169">
        <v>0</v>
      </c>
      <c r="H378" s="2169">
        <v>0.37</v>
      </c>
      <c r="I378" s="2169">
        <v>0</v>
      </c>
      <c r="J378" s="2169">
        <f t="shared" si="48"/>
        <v>0.37</v>
      </c>
      <c r="K378" s="2169">
        <v>0</v>
      </c>
      <c r="L378" s="2169">
        <v>0.37</v>
      </c>
      <c r="M378" s="2169">
        <v>0</v>
      </c>
      <c r="N378" s="1318">
        <v>28947</v>
      </c>
      <c r="O378" s="1318">
        <v>28947</v>
      </c>
      <c r="P378" s="1586" t="s">
        <v>5128</v>
      </c>
      <c r="Q378" s="2184">
        <v>38758</v>
      </c>
      <c r="R378" s="2185" t="s">
        <v>1218</v>
      </c>
      <c r="S378" s="1697"/>
      <c r="T378" s="1181" t="str">
        <f t="shared" si="49"/>
        <v>改良済</v>
      </c>
      <c r="V378" s="2157"/>
      <c r="W378" s="2157"/>
      <c r="X378" s="2157"/>
      <c r="Y378" s="2157"/>
      <c r="Z378" s="2157"/>
    </row>
    <row r="379" spans="2:26" ht="39" customHeight="1">
      <c r="B379" s="2168"/>
      <c r="C379" s="1169" t="s">
        <v>4511</v>
      </c>
      <c r="D379" s="1586" t="s">
        <v>5133</v>
      </c>
      <c r="E379" s="1383" t="s">
        <v>5134</v>
      </c>
      <c r="F379" s="2169">
        <f t="shared" si="47"/>
        <v>0.13</v>
      </c>
      <c r="G379" s="2169">
        <v>0.13</v>
      </c>
      <c r="H379" s="2169">
        <v>0</v>
      </c>
      <c r="I379" s="2169">
        <v>0</v>
      </c>
      <c r="J379" s="2169">
        <f t="shared" si="48"/>
        <v>0.13</v>
      </c>
      <c r="K379" s="2169">
        <v>0.13</v>
      </c>
      <c r="L379" s="2169">
        <v>0</v>
      </c>
      <c r="M379" s="2169">
        <v>0</v>
      </c>
      <c r="N379" s="1318">
        <v>29320</v>
      </c>
      <c r="O379" s="1318">
        <v>29320</v>
      </c>
      <c r="P379" s="1586" t="s">
        <v>4971</v>
      </c>
      <c r="Q379" s="2184">
        <v>38758</v>
      </c>
      <c r="R379" s="2185" t="s">
        <v>1218</v>
      </c>
      <c r="S379" s="1697"/>
      <c r="T379" s="1181" t="str">
        <f t="shared" si="49"/>
        <v>改良済</v>
      </c>
      <c r="V379" s="2157"/>
      <c r="W379" s="2157"/>
      <c r="X379" s="2157"/>
      <c r="Y379" s="2157"/>
      <c r="Z379" s="2157"/>
    </row>
    <row r="380" spans="2:26" ht="39" customHeight="1">
      <c r="B380" s="2168"/>
      <c r="C380" s="1169" t="s">
        <v>4511</v>
      </c>
      <c r="D380" s="1586" t="s">
        <v>5135</v>
      </c>
      <c r="E380" s="1383" t="s">
        <v>5136</v>
      </c>
      <c r="F380" s="2169">
        <f t="shared" si="47"/>
        <v>0.25</v>
      </c>
      <c r="G380" s="2169">
        <v>0.25</v>
      </c>
      <c r="H380" s="2169">
        <v>0</v>
      </c>
      <c r="I380" s="2169">
        <v>0</v>
      </c>
      <c r="J380" s="2169">
        <f t="shared" si="48"/>
        <v>0.25</v>
      </c>
      <c r="K380" s="2169">
        <v>0.25</v>
      </c>
      <c r="L380" s="2169">
        <v>0</v>
      </c>
      <c r="M380" s="2169">
        <v>0</v>
      </c>
      <c r="N380" s="1318">
        <v>29320</v>
      </c>
      <c r="O380" s="1318">
        <v>29320</v>
      </c>
      <c r="P380" s="1586" t="s">
        <v>4971</v>
      </c>
      <c r="Q380" s="2184">
        <v>38758</v>
      </c>
      <c r="R380" s="2185" t="s">
        <v>1218</v>
      </c>
      <c r="S380" s="1697"/>
      <c r="T380" s="1181" t="str">
        <f t="shared" si="49"/>
        <v>改良済</v>
      </c>
      <c r="V380" s="2157"/>
      <c r="W380" s="2157"/>
      <c r="X380" s="2157"/>
      <c r="Y380" s="2157"/>
      <c r="Z380" s="2157"/>
    </row>
    <row r="381" spans="2:26" ht="39" customHeight="1">
      <c r="B381" s="2168"/>
      <c r="C381" s="1169" t="s">
        <v>4511</v>
      </c>
      <c r="D381" s="1586" t="s">
        <v>5137</v>
      </c>
      <c r="E381" s="1383" t="s">
        <v>5138</v>
      </c>
      <c r="F381" s="2169">
        <f t="shared" si="47"/>
        <v>0.19</v>
      </c>
      <c r="G381" s="2169">
        <v>0.19</v>
      </c>
      <c r="H381" s="2169">
        <v>0</v>
      </c>
      <c r="I381" s="2169">
        <v>0</v>
      </c>
      <c r="J381" s="2169">
        <f t="shared" si="48"/>
        <v>0.19</v>
      </c>
      <c r="K381" s="2169">
        <v>0.19</v>
      </c>
      <c r="L381" s="2169">
        <v>0</v>
      </c>
      <c r="M381" s="2169">
        <v>0</v>
      </c>
      <c r="N381" s="1318">
        <v>29529</v>
      </c>
      <c r="O381" s="1318">
        <v>29529</v>
      </c>
      <c r="P381" s="1586" t="s">
        <v>5139</v>
      </c>
      <c r="Q381" s="2184">
        <v>38758</v>
      </c>
      <c r="R381" s="2185" t="s">
        <v>1218</v>
      </c>
      <c r="S381" s="1697"/>
      <c r="T381" s="1181" t="str">
        <f t="shared" si="49"/>
        <v>改良済</v>
      </c>
      <c r="V381" s="2157"/>
      <c r="W381" s="2157"/>
      <c r="X381" s="2157"/>
      <c r="Y381" s="2157"/>
      <c r="Z381" s="2157"/>
    </row>
    <row r="382" spans="2:26" ht="39" customHeight="1">
      <c r="B382" s="2168"/>
      <c r="C382" s="1169" t="s">
        <v>4511</v>
      </c>
      <c r="D382" s="1586" t="s">
        <v>5140</v>
      </c>
      <c r="E382" s="1383" t="s">
        <v>5141</v>
      </c>
      <c r="F382" s="2169">
        <f t="shared" si="47"/>
        <v>0.17</v>
      </c>
      <c r="G382" s="2169">
        <v>0.17</v>
      </c>
      <c r="H382" s="2169">
        <v>0</v>
      </c>
      <c r="I382" s="2169">
        <v>0</v>
      </c>
      <c r="J382" s="2169">
        <f t="shared" si="48"/>
        <v>0.16</v>
      </c>
      <c r="K382" s="2169">
        <v>0.16</v>
      </c>
      <c r="L382" s="2169">
        <v>0</v>
      </c>
      <c r="M382" s="2169">
        <v>0</v>
      </c>
      <c r="N382" s="1318">
        <v>29529</v>
      </c>
      <c r="O382" s="1318">
        <v>29529</v>
      </c>
      <c r="P382" s="1586" t="s">
        <v>5139</v>
      </c>
      <c r="Q382" s="2184">
        <v>38758</v>
      </c>
      <c r="R382" s="2185" t="s">
        <v>1218</v>
      </c>
      <c r="S382" s="1697"/>
      <c r="T382" s="1181" t="str">
        <f t="shared" si="49"/>
        <v/>
      </c>
      <c r="V382" s="2157"/>
      <c r="W382" s="2157"/>
      <c r="X382" s="2157"/>
      <c r="Y382" s="2157"/>
      <c r="Z382" s="2157"/>
    </row>
    <row r="383" spans="2:26" ht="39" customHeight="1">
      <c r="B383" s="2168"/>
      <c r="C383" s="1169" t="s">
        <v>4511</v>
      </c>
      <c r="D383" s="1586" t="s">
        <v>5142</v>
      </c>
      <c r="E383" s="1383" t="s">
        <v>5143</v>
      </c>
      <c r="F383" s="2169">
        <f t="shared" si="47"/>
        <v>0.11</v>
      </c>
      <c r="G383" s="2169">
        <v>0.11</v>
      </c>
      <c r="H383" s="2169">
        <v>0</v>
      </c>
      <c r="I383" s="2169">
        <v>0</v>
      </c>
      <c r="J383" s="2169">
        <f t="shared" si="48"/>
        <v>0.11</v>
      </c>
      <c r="K383" s="2169">
        <v>0.11</v>
      </c>
      <c r="L383" s="2169">
        <v>0</v>
      </c>
      <c r="M383" s="2169">
        <v>0</v>
      </c>
      <c r="N383" s="1318">
        <v>29803</v>
      </c>
      <c r="O383" s="1318">
        <v>29803</v>
      </c>
      <c r="P383" s="1586" t="s">
        <v>1218</v>
      </c>
      <c r="Q383" s="2184">
        <v>38758</v>
      </c>
      <c r="R383" s="2185" t="s">
        <v>1218</v>
      </c>
      <c r="S383" s="1697"/>
      <c r="T383" s="1181" t="str">
        <f t="shared" si="49"/>
        <v>改良済</v>
      </c>
      <c r="V383" s="2157"/>
      <c r="W383" s="2157"/>
      <c r="X383" s="2157"/>
      <c r="Y383" s="2157"/>
      <c r="Z383" s="2157"/>
    </row>
    <row r="384" spans="2:26" ht="39" customHeight="1">
      <c r="B384" s="2168"/>
      <c r="C384" s="1169" t="s">
        <v>4511</v>
      </c>
      <c r="D384" s="1586" t="s">
        <v>5144</v>
      </c>
      <c r="E384" s="1383" t="s">
        <v>5145</v>
      </c>
      <c r="F384" s="2169">
        <f t="shared" si="47"/>
        <v>0.45</v>
      </c>
      <c r="G384" s="2169">
        <v>0</v>
      </c>
      <c r="H384" s="2169">
        <v>0.45</v>
      </c>
      <c r="I384" s="2169">
        <v>0</v>
      </c>
      <c r="J384" s="2169">
        <f t="shared" si="48"/>
        <v>0.45</v>
      </c>
      <c r="K384" s="2169">
        <v>0</v>
      </c>
      <c r="L384" s="2169">
        <v>0.45</v>
      </c>
      <c r="M384" s="2169">
        <v>0</v>
      </c>
      <c r="N384" s="1318">
        <v>29948</v>
      </c>
      <c r="O384" s="1318">
        <v>29948</v>
      </c>
      <c r="P384" s="1586" t="s">
        <v>5146</v>
      </c>
      <c r="Q384" s="2184">
        <v>38758</v>
      </c>
      <c r="R384" s="2185" t="s">
        <v>1218</v>
      </c>
      <c r="S384" s="1697"/>
      <c r="T384" s="1181" t="str">
        <f t="shared" si="49"/>
        <v>改良済</v>
      </c>
      <c r="V384" s="2157"/>
      <c r="W384" s="2157"/>
      <c r="X384" s="2157"/>
      <c r="Y384" s="2157"/>
      <c r="Z384" s="2157"/>
    </row>
    <row r="385" spans="2:26" ht="39" customHeight="1">
      <c r="B385" s="2168"/>
      <c r="C385" s="1169" t="s">
        <v>4511</v>
      </c>
      <c r="D385" s="1586" t="s">
        <v>5147</v>
      </c>
      <c r="E385" s="1383" t="s">
        <v>5148</v>
      </c>
      <c r="F385" s="2169">
        <f t="shared" ref="F385:F453" si="50">SUM(G385:I385)</f>
        <v>0.21</v>
      </c>
      <c r="G385" s="2169">
        <v>0</v>
      </c>
      <c r="H385" s="2169">
        <v>0</v>
      </c>
      <c r="I385" s="2169">
        <v>0.21</v>
      </c>
      <c r="J385" s="2169">
        <f t="shared" ref="J385:J453" si="51">SUM(K385:M385)</f>
        <v>0.21</v>
      </c>
      <c r="K385" s="2169">
        <v>0</v>
      </c>
      <c r="L385" s="2169">
        <v>0</v>
      </c>
      <c r="M385" s="2169">
        <v>0.21</v>
      </c>
      <c r="N385" s="1318">
        <v>29948</v>
      </c>
      <c r="O385" s="1318">
        <v>29948</v>
      </c>
      <c r="P385" s="1586" t="s">
        <v>5122</v>
      </c>
      <c r="Q385" s="2184">
        <v>38758</v>
      </c>
      <c r="R385" s="2185" t="s">
        <v>1218</v>
      </c>
      <c r="S385" s="1697"/>
      <c r="T385" s="1181" t="str">
        <f t="shared" si="49"/>
        <v>改良済</v>
      </c>
      <c r="V385" s="2157"/>
      <c r="W385" s="2157"/>
      <c r="X385" s="2157"/>
      <c r="Y385" s="2157"/>
      <c r="Z385" s="2157"/>
    </row>
    <row r="386" spans="2:26" ht="39" customHeight="1">
      <c r="B386" s="2168"/>
      <c r="C386" s="1169" t="s">
        <v>4511</v>
      </c>
      <c r="D386" s="1586" t="s">
        <v>5149</v>
      </c>
      <c r="E386" s="2258" t="s">
        <v>5150</v>
      </c>
      <c r="F386" s="2169">
        <f t="shared" si="50"/>
        <v>0.21</v>
      </c>
      <c r="G386" s="2169">
        <v>0.21</v>
      </c>
      <c r="H386" s="2169">
        <v>0</v>
      </c>
      <c r="I386" s="2169">
        <v>0</v>
      </c>
      <c r="J386" s="2169">
        <f t="shared" si="51"/>
        <v>0.21</v>
      </c>
      <c r="K386" s="2169">
        <v>0.21</v>
      </c>
      <c r="L386" s="2169">
        <v>0</v>
      </c>
      <c r="M386" s="2169">
        <v>0</v>
      </c>
      <c r="N386" s="1318">
        <v>30147</v>
      </c>
      <c r="O386" s="1318">
        <v>30147</v>
      </c>
      <c r="P386" s="1586" t="s">
        <v>2769</v>
      </c>
      <c r="Q386" s="2184">
        <v>38758</v>
      </c>
      <c r="R386" s="2185" t="s">
        <v>1218</v>
      </c>
      <c r="S386" s="1697"/>
      <c r="T386" s="1181" t="str">
        <f t="shared" si="49"/>
        <v>改良済</v>
      </c>
      <c r="V386" s="2157"/>
      <c r="W386" s="2157"/>
      <c r="X386" s="2157"/>
      <c r="Y386" s="2157"/>
      <c r="Z386" s="2157"/>
    </row>
    <row r="387" spans="2:26" ht="39" customHeight="1">
      <c r="B387" s="2214"/>
      <c r="C387" s="1169" t="s">
        <v>4511</v>
      </c>
      <c r="D387" s="1586" t="s">
        <v>5151</v>
      </c>
      <c r="E387" s="2258" t="s">
        <v>5152</v>
      </c>
      <c r="F387" s="2169">
        <f t="shared" si="50"/>
        <v>0.27</v>
      </c>
      <c r="G387" s="2169">
        <v>0.27</v>
      </c>
      <c r="H387" s="2169">
        <v>0</v>
      </c>
      <c r="I387" s="2169">
        <v>0</v>
      </c>
      <c r="J387" s="2169">
        <f t="shared" si="51"/>
        <v>0.27</v>
      </c>
      <c r="K387" s="2169">
        <v>0.27</v>
      </c>
      <c r="L387" s="2169">
        <v>0</v>
      </c>
      <c r="M387" s="2169">
        <v>0</v>
      </c>
      <c r="N387" s="1318">
        <v>30147</v>
      </c>
      <c r="O387" s="1318">
        <v>30147</v>
      </c>
      <c r="P387" s="1586" t="s">
        <v>2764</v>
      </c>
      <c r="Q387" s="2184">
        <v>38758</v>
      </c>
      <c r="R387" s="2185" t="s">
        <v>1218</v>
      </c>
      <c r="S387" s="1697"/>
      <c r="T387" s="1181" t="str">
        <f t="shared" si="49"/>
        <v>改良済</v>
      </c>
      <c r="V387" s="2157"/>
      <c r="W387" s="2157"/>
      <c r="X387" s="2157"/>
      <c r="Y387" s="2157"/>
      <c r="Z387" s="2157"/>
    </row>
    <row r="388" spans="2:26" ht="39" customHeight="1">
      <c r="B388" s="2263"/>
      <c r="C388" s="1169" t="s">
        <v>4511</v>
      </c>
      <c r="D388" s="1586" t="s">
        <v>5153</v>
      </c>
      <c r="E388" s="2258" t="s">
        <v>5154</v>
      </c>
      <c r="F388" s="2169">
        <f t="shared" si="50"/>
        <v>0.1</v>
      </c>
      <c r="G388" s="2169">
        <v>0.1</v>
      </c>
      <c r="H388" s="2169">
        <v>0</v>
      </c>
      <c r="I388" s="2169">
        <v>0</v>
      </c>
      <c r="J388" s="2169">
        <f t="shared" si="51"/>
        <v>0.1</v>
      </c>
      <c r="K388" s="2169">
        <v>0.1</v>
      </c>
      <c r="L388" s="2169">
        <v>0</v>
      </c>
      <c r="M388" s="2169">
        <v>0</v>
      </c>
      <c r="N388" s="1318">
        <v>30712</v>
      </c>
      <c r="O388" s="1318">
        <v>30712</v>
      </c>
      <c r="P388" s="1586" t="s">
        <v>2442</v>
      </c>
      <c r="Q388" s="2184">
        <v>38758</v>
      </c>
      <c r="R388" s="2185" t="s">
        <v>1218</v>
      </c>
      <c r="S388" s="1697"/>
      <c r="T388" s="1181" t="str">
        <f t="shared" si="49"/>
        <v>改良済</v>
      </c>
      <c r="V388" s="2157"/>
      <c r="W388" s="2157"/>
      <c r="X388" s="2157"/>
      <c r="Y388" s="2157"/>
      <c r="Z388" s="2157"/>
    </row>
    <row r="389" spans="2:26" ht="39" customHeight="1">
      <c r="B389" s="2191" t="s">
        <v>973</v>
      </c>
      <c r="C389" s="1169" t="s">
        <v>4511</v>
      </c>
      <c r="D389" s="1586" t="s">
        <v>5155</v>
      </c>
      <c r="E389" s="2259" t="s">
        <v>5156</v>
      </c>
      <c r="F389" s="2169">
        <f t="shared" si="50"/>
        <v>0.13</v>
      </c>
      <c r="G389" s="2169">
        <v>0.13</v>
      </c>
      <c r="H389" s="2169">
        <v>0</v>
      </c>
      <c r="I389" s="2169">
        <v>0</v>
      </c>
      <c r="J389" s="2169">
        <f t="shared" si="51"/>
        <v>0.13</v>
      </c>
      <c r="K389" s="2169">
        <v>0.13</v>
      </c>
      <c r="L389" s="2169">
        <v>0</v>
      </c>
      <c r="M389" s="2169">
        <v>0</v>
      </c>
      <c r="N389" s="1318">
        <v>30712</v>
      </c>
      <c r="O389" s="1318">
        <v>30712</v>
      </c>
      <c r="P389" s="1586" t="s">
        <v>5157</v>
      </c>
      <c r="Q389" s="2184">
        <v>38758</v>
      </c>
      <c r="R389" s="2185" t="s">
        <v>1218</v>
      </c>
      <c r="S389" s="1697"/>
      <c r="T389" s="1181" t="str">
        <f t="shared" si="49"/>
        <v>改良済</v>
      </c>
      <c r="V389" s="2157"/>
      <c r="W389" s="2157"/>
      <c r="X389" s="2157"/>
      <c r="Y389" s="2157"/>
      <c r="Z389" s="2157"/>
    </row>
    <row r="390" spans="2:26" ht="39" customHeight="1">
      <c r="B390" s="2168"/>
      <c r="C390" s="1169" t="s">
        <v>4511</v>
      </c>
      <c r="D390" s="1586" t="s">
        <v>5158</v>
      </c>
      <c r="E390" s="1383" t="s">
        <v>5159</v>
      </c>
      <c r="F390" s="2169">
        <f t="shared" si="50"/>
        <v>0.41</v>
      </c>
      <c r="G390" s="2169">
        <v>0</v>
      </c>
      <c r="H390" s="2169">
        <v>0.41</v>
      </c>
      <c r="I390" s="2169">
        <v>0</v>
      </c>
      <c r="J390" s="2169">
        <f t="shared" si="51"/>
        <v>0.41</v>
      </c>
      <c r="K390" s="2169">
        <v>0</v>
      </c>
      <c r="L390" s="2169">
        <v>0.41</v>
      </c>
      <c r="M390" s="2169">
        <v>0</v>
      </c>
      <c r="N390" s="1318">
        <v>30957</v>
      </c>
      <c r="O390" s="1318">
        <v>32687</v>
      </c>
      <c r="P390" s="1586" t="s">
        <v>4877</v>
      </c>
      <c r="Q390" s="2184">
        <v>38758</v>
      </c>
      <c r="R390" s="2185" t="s">
        <v>1218</v>
      </c>
      <c r="S390" s="1697"/>
      <c r="T390" s="1181" t="str">
        <f t="shared" ref="T390:T453" si="52">IF(F390&lt;=J390,"改良済","")</f>
        <v>改良済</v>
      </c>
      <c r="V390" s="2157"/>
      <c r="W390" s="2157"/>
      <c r="X390" s="2157"/>
      <c r="Y390" s="2157"/>
      <c r="Z390" s="2157"/>
    </row>
    <row r="391" spans="2:26" ht="39" customHeight="1">
      <c r="B391" s="2168"/>
      <c r="C391" s="1169" t="s">
        <v>4511</v>
      </c>
      <c r="D391" s="1586" t="s">
        <v>5160</v>
      </c>
      <c r="E391" s="1383" t="s">
        <v>5161</v>
      </c>
      <c r="F391" s="2169">
        <f t="shared" si="50"/>
        <v>0.14000000000000001</v>
      </c>
      <c r="G391" s="2169">
        <v>0.14000000000000001</v>
      </c>
      <c r="H391" s="2169">
        <v>0</v>
      </c>
      <c r="I391" s="2169">
        <v>0</v>
      </c>
      <c r="J391" s="2169">
        <f t="shared" si="51"/>
        <v>0.14000000000000001</v>
      </c>
      <c r="K391" s="2169">
        <v>0.14000000000000001</v>
      </c>
      <c r="L391" s="2169">
        <v>0</v>
      </c>
      <c r="M391" s="2169">
        <v>0</v>
      </c>
      <c r="N391" s="1318">
        <v>30957</v>
      </c>
      <c r="O391" s="1318">
        <v>30957</v>
      </c>
      <c r="P391" s="1586" t="s">
        <v>5125</v>
      </c>
      <c r="Q391" s="2184">
        <v>38758</v>
      </c>
      <c r="R391" s="2185" t="s">
        <v>1218</v>
      </c>
      <c r="S391" s="1697"/>
      <c r="T391" s="1181" t="str">
        <f t="shared" si="52"/>
        <v>改良済</v>
      </c>
      <c r="V391" s="2157"/>
      <c r="W391" s="2157"/>
      <c r="X391" s="2157"/>
      <c r="Y391" s="2157"/>
      <c r="Z391" s="2157"/>
    </row>
    <row r="392" spans="2:26" ht="39" customHeight="1">
      <c r="B392" s="2168"/>
      <c r="C392" s="1659" t="s">
        <v>4542</v>
      </c>
      <c r="D392" s="2192" t="s">
        <v>5162</v>
      </c>
      <c r="E392" s="1383" t="s">
        <v>5163</v>
      </c>
      <c r="F392" s="2169">
        <f t="shared" si="50"/>
        <v>0.39</v>
      </c>
      <c r="G392" s="2169">
        <v>0.39</v>
      </c>
      <c r="H392" s="2169">
        <v>0</v>
      </c>
      <c r="I392" s="2169">
        <v>0</v>
      </c>
      <c r="J392" s="2169">
        <f t="shared" si="51"/>
        <v>0.39</v>
      </c>
      <c r="K392" s="2169">
        <v>0.39</v>
      </c>
      <c r="L392" s="2169">
        <v>0</v>
      </c>
      <c r="M392" s="2169">
        <v>0</v>
      </c>
      <c r="N392" s="1318">
        <v>31566</v>
      </c>
      <c r="O392" s="1318">
        <v>31566</v>
      </c>
      <c r="P392" s="1586" t="s">
        <v>5164</v>
      </c>
      <c r="Q392" s="2184">
        <v>38758</v>
      </c>
      <c r="R392" s="2185" t="s">
        <v>1218</v>
      </c>
      <c r="S392" s="1697"/>
      <c r="T392" s="1181" t="str">
        <f t="shared" si="52"/>
        <v>改良済</v>
      </c>
      <c r="V392" s="2157"/>
      <c r="W392" s="2157"/>
      <c r="X392" s="2157"/>
      <c r="Y392" s="2157"/>
      <c r="Z392" s="2157"/>
    </row>
    <row r="393" spans="2:26" ht="39" customHeight="1">
      <c r="B393" s="2168"/>
      <c r="C393" s="1659" t="s">
        <v>4542</v>
      </c>
      <c r="D393" s="1585" t="s">
        <v>5165</v>
      </c>
      <c r="E393" s="1383" t="s">
        <v>5166</v>
      </c>
      <c r="F393" s="2169">
        <f t="shared" si="50"/>
        <v>0.19</v>
      </c>
      <c r="G393" s="2169">
        <v>0.19</v>
      </c>
      <c r="H393" s="2169">
        <v>0</v>
      </c>
      <c r="I393" s="2169">
        <v>0</v>
      </c>
      <c r="J393" s="2169">
        <f t="shared" si="51"/>
        <v>0.19</v>
      </c>
      <c r="K393" s="2169">
        <v>0.19</v>
      </c>
      <c r="L393" s="2169">
        <v>0</v>
      </c>
      <c r="M393" s="2169">
        <v>0</v>
      </c>
      <c r="N393" s="1318">
        <v>31566</v>
      </c>
      <c r="O393" s="1318">
        <v>31566</v>
      </c>
      <c r="P393" s="1586" t="s">
        <v>5164</v>
      </c>
      <c r="Q393" s="2184">
        <v>38758</v>
      </c>
      <c r="R393" s="2185" t="s">
        <v>1218</v>
      </c>
      <c r="S393" s="1697"/>
      <c r="T393" s="1181" t="str">
        <f t="shared" si="52"/>
        <v>改良済</v>
      </c>
      <c r="V393" s="2157"/>
      <c r="W393" s="2157"/>
      <c r="X393" s="2157"/>
      <c r="Y393" s="2157"/>
      <c r="Z393" s="2157"/>
    </row>
    <row r="394" spans="2:26" ht="39" customHeight="1">
      <c r="B394" s="2168"/>
      <c r="C394" s="1659" t="s">
        <v>4542</v>
      </c>
      <c r="D394" s="1585" t="s">
        <v>5167</v>
      </c>
      <c r="E394" s="2258" t="s">
        <v>5168</v>
      </c>
      <c r="F394" s="2169">
        <f t="shared" si="50"/>
        <v>0.32</v>
      </c>
      <c r="G394" s="2169">
        <v>0.32</v>
      </c>
      <c r="H394" s="2169">
        <v>0</v>
      </c>
      <c r="I394" s="2169">
        <v>0</v>
      </c>
      <c r="J394" s="2169">
        <f t="shared" si="51"/>
        <v>0.32</v>
      </c>
      <c r="K394" s="2169">
        <v>0.32</v>
      </c>
      <c r="L394" s="2169">
        <v>0</v>
      </c>
      <c r="M394" s="2169">
        <v>0</v>
      </c>
      <c r="N394" s="1318">
        <v>31566</v>
      </c>
      <c r="O394" s="1318">
        <v>31566</v>
      </c>
      <c r="P394" s="1586" t="s">
        <v>5164</v>
      </c>
      <c r="Q394" s="2184">
        <v>38758</v>
      </c>
      <c r="R394" s="2185" t="s">
        <v>1218</v>
      </c>
      <c r="S394" s="1697"/>
      <c r="T394" s="1181" t="str">
        <f t="shared" si="52"/>
        <v>改良済</v>
      </c>
      <c r="V394" s="2157"/>
      <c r="W394" s="2157"/>
      <c r="X394" s="2157"/>
      <c r="Y394" s="2157"/>
      <c r="Z394" s="2157"/>
    </row>
    <row r="395" spans="2:26" ht="39" customHeight="1">
      <c r="B395" s="2168"/>
      <c r="C395" s="1659" t="s">
        <v>4542</v>
      </c>
      <c r="D395" s="1585" t="s">
        <v>5169</v>
      </c>
      <c r="E395" s="1383" t="s">
        <v>5170</v>
      </c>
      <c r="F395" s="2169">
        <f t="shared" si="50"/>
        <v>0.56999999999999995</v>
      </c>
      <c r="G395" s="2169">
        <v>0.56999999999999995</v>
      </c>
      <c r="H395" s="2169">
        <v>0</v>
      </c>
      <c r="I395" s="2169">
        <v>0</v>
      </c>
      <c r="J395" s="2169">
        <f t="shared" si="51"/>
        <v>0.56999999999999995</v>
      </c>
      <c r="K395" s="2169">
        <v>0.56999999999999995</v>
      </c>
      <c r="L395" s="2169">
        <v>0</v>
      </c>
      <c r="M395" s="2169">
        <v>0</v>
      </c>
      <c r="N395" s="1318">
        <v>31566</v>
      </c>
      <c r="O395" s="1318">
        <v>31566</v>
      </c>
      <c r="P395" s="1586" t="s">
        <v>5164</v>
      </c>
      <c r="Q395" s="2184">
        <v>38758</v>
      </c>
      <c r="R395" s="2185" t="s">
        <v>1218</v>
      </c>
      <c r="S395" s="1697"/>
      <c r="T395" s="1181" t="str">
        <f t="shared" si="52"/>
        <v>改良済</v>
      </c>
      <c r="V395" s="2157"/>
      <c r="W395" s="2157"/>
      <c r="X395" s="2157"/>
      <c r="Y395" s="2157"/>
      <c r="Z395" s="2157"/>
    </row>
    <row r="396" spans="2:26" ht="39" customHeight="1">
      <c r="B396" s="2168"/>
      <c r="C396" s="1659" t="s">
        <v>4542</v>
      </c>
      <c r="D396" s="1585" t="s">
        <v>5171</v>
      </c>
      <c r="E396" s="1383" t="s">
        <v>5172</v>
      </c>
      <c r="F396" s="2169">
        <f t="shared" si="50"/>
        <v>0.2</v>
      </c>
      <c r="G396" s="2169">
        <v>0.2</v>
      </c>
      <c r="H396" s="2169">
        <v>0</v>
      </c>
      <c r="I396" s="2169">
        <v>0</v>
      </c>
      <c r="J396" s="2169">
        <f t="shared" si="51"/>
        <v>0.2</v>
      </c>
      <c r="K396" s="2169">
        <v>0.2</v>
      </c>
      <c r="L396" s="2169">
        <v>0</v>
      </c>
      <c r="M396" s="2169">
        <v>0</v>
      </c>
      <c r="N396" s="1318">
        <v>31566</v>
      </c>
      <c r="O396" s="1318">
        <v>31566</v>
      </c>
      <c r="P396" s="1586" t="s">
        <v>5164</v>
      </c>
      <c r="Q396" s="2184">
        <v>38758</v>
      </c>
      <c r="R396" s="2185" t="s">
        <v>1218</v>
      </c>
      <c r="S396" s="1697"/>
      <c r="T396" s="1181" t="str">
        <f t="shared" si="52"/>
        <v>改良済</v>
      </c>
      <c r="V396" s="2157"/>
      <c r="W396" s="2157"/>
      <c r="X396" s="2157"/>
      <c r="Y396" s="2157"/>
      <c r="Z396" s="2157"/>
    </row>
    <row r="397" spans="2:26" ht="39" customHeight="1">
      <c r="B397" s="2168"/>
      <c r="C397" s="1659" t="s">
        <v>4542</v>
      </c>
      <c r="D397" s="1585" t="s">
        <v>5173</v>
      </c>
      <c r="E397" s="1383" t="s">
        <v>5174</v>
      </c>
      <c r="F397" s="2169">
        <f t="shared" si="50"/>
        <v>0.14000000000000001</v>
      </c>
      <c r="G397" s="2169">
        <v>0.14000000000000001</v>
      </c>
      <c r="H397" s="2169">
        <v>0</v>
      </c>
      <c r="I397" s="2169">
        <v>0</v>
      </c>
      <c r="J397" s="2169">
        <f t="shared" si="51"/>
        <v>0.14000000000000001</v>
      </c>
      <c r="K397" s="2169">
        <v>0.14000000000000001</v>
      </c>
      <c r="L397" s="2169">
        <v>0</v>
      </c>
      <c r="M397" s="2169">
        <v>0</v>
      </c>
      <c r="N397" s="1318">
        <v>31566</v>
      </c>
      <c r="O397" s="1318">
        <v>31566</v>
      </c>
      <c r="P397" s="1586" t="s">
        <v>5164</v>
      </c>
      <c r="Q397" s="2184">
        <v>38758</v>
      </c>
      <c r="R397" s="2185" t="s">
        <v>1218</v>
      </c>
      <c r="S397" s="1697"/>
      <c r="T397" s="1181" t="str">
        <f t="shared" si="52"/>
        <v>改良済</v>
      </c>
      <c r="V397" s="2157"/>
      <c r="W397" s="2157"/>
      <c r="X397" s="2157"/>
      <c r="Y397" s="2157"/>
      <c r="Z397" s="2157"/>
    </row>
    <row r="398" spans="2:26" ht="39" customHeight="1">
      <c r="B398" s="2168"/>
      <c r="C398" s="1659" t="s">
        <v>4542</v>
      </c>
      <c r="D398" s="1585" t="s">
        <v>5175</v>
      </c>
      <c r="E398" s="1383" t="s">
        <v>5176</v>
      </c>
      <c r="F398" s="2169">
        <f t="shared" si="50"/>
        <v>0.23</v>
      </c>
      <c r="G398" s="2169">
        <v>0.23</v>
      </c>
      <c r="H398" s="2169">
        <v>0</v>
      </c>
      <c r="I398" s="2169">
        <v>0</v>
      </c>
      <c r="J398" s="2169">
        <f t="shared" si="51"/>
        <v>0.23</v>
      </c>
      <c r="K398" s="2169">
        <v>0.23</v>
      </c>
      <c r="L398" s="2169">
        <v>0</v>
      </c>
      <c r="M398" s="2169">
        <v>0</v>
      </c>
      <c r="N398" s="1318">
        <v>31566</v>
      </c>
      <c r="O398" s="1318">
        <v>31566</v>
      </c>
      <c r="P398" s="1586" t="s">
        <v>5164</v>
      </c>
      <c r="Q398" s="2184">
        <v>38758</v>
      </c>
      <c r="R398" s="2185" t="s">
        <v>1218</v>
      </c>
      <c r="S398" s="1697"/>
      <c r="T398" s="1181" t="str">
        <f t="shared" si="52"/>
        <v>改良済</v>
      </c>
      <c r="V398" s="2157"/>
      <c r="W398" s="2157"/>
      <c r="X398" s="2157"/>
      <c r="Y398" s="2157"/>
      <c r="Z398" s="2157"/>
    </row>
    <row r="399" spans="2:26" ht="39" customHeight="1">
      <c r="B399" s="2168"/>
      <c r="C399" s="1659" t="s">
        <v>4542</v>
      </c>
      <c r="D399" s="1585" t="s">
        <v>5177</v>
      </c>
      <c r="E399" s="1383" t="s">
        <v>5178</v>
      </c>
      <c r="F399" s="2169">
        <f t="shared" si="50"/>
        <v>0.15</v>
      </c>
      <c r="G399" s="2169">
        <v>0.15</v>
      </c>
      <c r="H399" s="2169">
        <v>0</v>
      </c>
      <c r="I399" s="2169">
        <v>0</v>
      </c>
      <c r="J399" s="2169">
        <f t="shared" si="51"/>
        <v>0.15</v>
      </c>
      <c r="K399" s="2169">
        <v>0.15</v>
      </c>
      <c r="L399" s="2169">
        <v>0</v>
      </c>
      <c r="M399" s="2169">
        <v>0</v>
      </c>
      <c r="N399" s="1318">
        <v>31566</v>
      </c>
      <c r="O399" s="1318">
        <v>31566</v>
      </c>
      <c r="P399" s="1586" t="s">
        <v>5164</v>
      </c>
      <c r="Q399" s="2184">
        <v>38758</v>
      </c>
      <c r="R399" s="2185" t="s">
        <v>1218</v>
      </c>
      <c r="S399" s="1697"/>
      <c r="T399" s="1181" t="str">
        <f t="shared" si="52"/>
        <v>改良済</v>
      </c>
      <c r="V399" s="2157"/>
      <c r="W399" s="2157"/>
      <c r="X399" s="2157"/>
      <c r="Y399" s="2157"/>
      <c r="Z399" s="2157"/>
    </row>
    <row r="400" spans="2:26" ht="39" customHeight="1">
      <c r="B400" s="2168"/>
      <c r="C400" s="1169" t="s">
        <v>4511</v>
      </c>
      <c r="D400" s="1586" t="s">
        <v>5179</v>
      </c>
      <c r="E400" s="1383" t="s">
        <v>5180</v>
      </c>
      <c r="F400" s="2169">
        <f t="shared" si="50"/>
        <v>0.27</v>
      </c>
      <c r="G400" s="2169">
        <v>0.27</v>
      </c>
      <c r="H400" s="2169">
        <v>0</v>
      </c>
      <c r="I400" s="2169">
        <v>0</v>
      </c>
      <c r="J400" s="2169">
        <f t="shared" si="51"/>
        <v>0.27</v>
      </c>
      <c r="K400" s="2169">
        <v>0.27</v>
      </c>
      <c r="L400" s="2169">
        <v>0</v>
      </c>
      <c r="M400" s="2169">
        <v>0</v>
      </c>
      <c r="N400" s="1318">
        <v>31684</v>
      </c>
      <c r="O400" s="1318">
        <v>31684</v>
      </c>
      <c r="P400" s="1586" t="s">
        <v>2772</v>
      </c>
      <c r="Q400" s="2184">
        <v>38758</v>
      </c>
      <c r="R400" s="2185" t="s">
        <v>1218</v>
      </c>
      <c r="S400" s="1697"/>
      <c r="T400" s="1181" t="str">
        <f t="shared" si="52"/>
        <v>改良済</v>
      </c>
      <c r="V400" s="2157"/>
      <c r="W400" s="2157"/>
      <c r="X400" s="2157"/>
      <c r="Y400" s="2157"/>
      <c r="Z400" s="2157"/>
    </row>
    <row r="401" spans="2:26" ht="39" customHeight="1">
      <c r="B401" s="2168"/>
      <c r="C401" s="1169" t="s">
        <v>4511</v>
      </c>
      <c r="D401" s="1586" t="s">
        <v>5181</v>
      </c>
      <c r="E401" s="1383" t="s">
        <v>5182</v>
      </c>
      <c r="F401" s="2169">
        <f t="shared" si="50"/>
        <v>0.25</v>
      </c>
      <c r="G401" s="2169">
        <v>0</v>
      </c>
      <c r="H401" s="2169">
        <v>0.25</v>
      </c>
      <c r="I401" s="2169">
        <v>0</v>
      </c>
      <c r="J401" s="2169">
        <f t="shared" si="51"/>
        <v>0.25</v>
      </c>
      <c r="K401" s="2169">
        <v>0</v>
      </c>
      <c r="L401" s="2169">
        <v>0.25</v>
      </c>
      <c r="M401" s="2169">
        <v>0</v>
      </c>
      <c r="N401" s="1318">
        <v>31684</v>
      </c>
      <c r="O401" s="1318">
        <v>31684</v>
      </c>
      <c r="P401" s="1586" t="s">
        <v>5183</v>
      </c>
      <c r="Q401" s="2184">
        <v>38758</v>
      </c>
      <c r="R401" s="2185" t="s">
        <v>1218</v>
      </c>
      <c r="S401" s="1697"/>
      <c r="T401" s="1181" t="str">
        <f t="shared" si="52"/>
        <v>改良済</v>
      </c>
      <c r="V401" s="2157"/>
      <c r="W401" s="2157"/>
      <c r="X401" s="2157"/>
      <c r="Y401" s="2157"/>
      <c r="Z401" s="2157"/>
    </row>
    <row r="402" spans="2:26" ht="39" customHeight="1">
      <c r="B402" s="2168"/>
      <c r="C402" s="1169" t="s">
        <v>4511</v>
      </c>
      <c r="D402" s="1586" t="s">
        <v>5184</v>
      </c>
      <c r="E402" s="1383" t="s">
        <v>5185</v>
      </c>
      <c r="F402" s="2169">
        <f t="shared" si="50"/>
        <v>0.54</v>
      </c>
      <c r="G402" s="2169">
        <v>0</v>
      </c>
      <c r="H402" s="2169">
        <v>0.54</v>
      </c>
      <c r="I402" s="2169">
        <v>0</v>
      </c>
      <c r="J402" s="2169">
        <f t="shared" si="51"/>
        <v>0.54</v>
      </c>
      <c r="K402" s="2169">
        <v>0</v>
      </c>
      <c r="L402" s="2169">
        <v>0.54</v>
      </c>
      <c r="M402" s="2169">
        <v>0</v>
      </c>
      <c r="N402" s="1318">
        <v>31852</v>
      </c>
      <c r="O402" s="1318">
        <v>31852</v>
      </c>
      <c r="P402" s="1586" t="s">
        <v>3327</v>
      </c>
      <c r="Q402" s="2184">
        <v>38758</v>
      </c>
      <c r="R402" s="2185" t="s">
        <v>1218</v>
      </c>
      <c r="S402" s="1697"/>
      <c r="T402" s="1181" t="str">
        <f t="shared" si="52"/>
        <v>改良済</v>
      </c>
      <c r="V402" s="2157"/>
      <c r="W402" s="2157"/>
      <c r="X402" s="2157"/>
      <c r="Y402" s="2157"/>
      <c r="Z402" s="2157"/>
    </row>
    <row r="403" spans="2:26" ht="39" customHeight="1">
      <c r="B403" s="2168"/>
      <c r="C403" s="1169" t="s">
        <v>4511</v>
      </c>
      <c r="D403" s="1586" t="s">
        <v>5186</v>
      </c>
      <c r="E403" s="1383" t="s">
        <v>5187</v>
      </c>
      <c r="F403" s="2169">
        <f t="shared" si="50"/>
        <v>0.19</v>
      </c>
      <c r="G403" s="2169">
        <v>0</v>
      </c>
      <c r="H403" s="2169">
        <v>0.19</v>
      </c>
      <c r="I403" s="2169">
        <v>0</v>
      </c>
      <c r="J403" s="2169">
        <f t="shared" si="51"/>
        <v>0.19</v>
      </c>
      <c r="K403" s="2169">
        <v>0</v>
      </c>
      <c r="L403" s="2169">
        <v>0.19</v>
      </c>
      <c r="M403" s="2169">
        <v>0</v>
      </c>
      <c r="N403" s="1318">
        <v>31852</v>
      </c>
      <c r="O403" s="1318">
        <v>31852</v>
      </c>
      <c r="P403" s="1586" t="s">
        <v>1880</v>
      </c>
      <c r="Q403" s="2184">
        <v>38758</v>
      </c>
      <c r="R403" s="2185" t="s">
        <v>1218</v>
      </c>
      <c r="S403" s="1697"/>
      <c r="T403" s="1181" t="str">
        <f t="shared" si="52"/>
        <v>改良済</v>
      </c>
      <c r="V403" s="2157"/>
      <c r="W403" s="2157"/>
      <c r="X403" s="2157"/>
      <c r="Y403" s="2157"/>
      <c r="Z403" s="2157"/>
    </row>
    <row r="404" spans="2:26" ht="39" customHeight="1">
      <c r="B404" s="2168"/>
      <c r="C404" s="1169" t="s">
        <v>4511</v>
      </c>
      <c r="D404" s="1586" t="s">
        <v>5188</v>
      </c>
      <c r="E404" s="1383" t="s">
        <v>5189</v>
      </c>
      <c r="F404" s="2169">
        <f t="shared" si="50"/>
        <v>0.5</v>
      </c>
      <c r="G404" s="2169">
        <v>0.5</v>
      </c>
      <c r="H404" s="2169">
        <v>0</v>
      </c>
      <c r="I404" s="2169">
        <v>0</v>
      </c>
      <c r="J404" s="2169">
        <f t="shared" si="51"/>
        <v>0.5</v>
      </c>
      <c r="K404" s="2169">
        <v>0.5</v>
      </c>
      <c r="L404" s="2169">
        <v>0</v>
      </c>
      <c r="M404" s="2169">
        <v>0</v>
      </c>
      <c r="N404" s="1318">
        <v>32226</v>
      </c>
      <c r="O404" s="1318">
        <v>32226</v>
      </c>
      <c r="P404" s="1586" t="s">
        <v>4848</v>
      </c>
      <c r="Q404" s="2184">
        <v>38758</v>
      </c>
      <c r="R404" s="2185" t="s">
        <v>1218</v>
      </c>
      <c r="S404" s="1697"/>
      <c r="T404" s="1181" t="str">
        <f t="shared" si="52"/>
        <v>改良済</v>
      </c>
      <c r="V404" s="2157"/>
      <c r="W404" s="2157"/>
      <c r="X404" s="2157"/>
      <c r="Y404" s="2157"/>
      <c r="Z404" s="2157"/>
    </row>
    <row r="405" spans="2:26" ht="39" customHeight="1">
      <c r="B405" s="2168"/>
      <c r="C405" s="1169" t="s">
        <v>4511</v>
      </c>
      <c r="D405" s="1586" t="s">
        <v>5190</v>
      </c>
      <c r="E405" s="1383" t="s">
        <v>5191</v>
      </c>
      <c r="F405" s="2169">
        <f t="shared" si="50"/>
        <v>0.72</v>
      </c>
      <c r="G405" s="2169">
        <v>0.72</v>
      </c>
      <c r="H405" s="2169">
        <v>0</v>
      </c>
      <c r="I405" s="2169">
        <v>0</v>
      </c>
      <c r="J405" s="2169">
        <f t="shared" si="51"/>
        <v>0.72</v>
      </c>
      <c r="K405" s="2169">
        <v>0.72</v>
      </c>
      <c r="L405" s="2169">
        <v>0</v>
      </c>
      <c r="M405" s="2169">
        <v>0</v>
      </c>
      <c r="N405" s="1318">
        <v>32687</v>
      </c>
      <c r="O405" s="1318">
        <v>32687</v>
      </c>
      <c r="P405" s="1586" t="s">
        <v>4877</v>
      </c>
      <c r="Q405" s="2184">
        <v>38758</v>
      </c>
      <c r="R405" s="2185" t="s">
        <v>1218</v>
      </c>
      <c r="S405" s="1697"/>
      <c r="T405" s="1181" t="str">
        <f t="shared" si="52"/>
        <v>改良済</v>
      </c>
      <c r="V405" s="2157"/>
      <c r="W405" s="2157"/>
      <c r="X405" s="2157"/>
      <c r="Y405" s="2157"/>
      <c r="Z405" s="2157"/>
    </row>
    <row r="406" spans="2:26" ht="39" customHeight="1">
      <c r="B406" s="2168"/>
      <c r="C406" s="1169" t="s">
        <v>4511</v>
      </c>
      <c r="D406" s="1586" t="s">
        <v>5192</v>
      </c>
      <c r="E406" s="1383" t="s">
        <v>5193</v>
      </c>
      <c r="F406" s="2169">
        <f t="shared" si="50"/>
        <v>0.19</v>
      </c>
      <c r="G406" s="2169">
        <v>0.19</v>
      </c>
      <c r="H406" s="2169">
        <v>0</v>
      </c>
      <c r="I406" s="2169">
        <v>0</v>
      </c>
      <c r="J406" s="2169">
        <f t="shared" si="51"/>
        <v>0.19</v>
      </c>
      <c r="K406" s="2169">
        <v>0.19</v>
      </c>
      <c r="L406" s="2169">
        <v>0</v>
      </c>
      <c r="M406" s="2169">
        <v>0</v>
      </c>
      <c r="N406" s="1318">
        <v>32687</v>
      </c>
      <c r="O406" s="1318">
        <v>32687</v>
      </c>
      <c r="P406" s="1586" t="s">
        <v>4877</v>
      </c>
      <c r="Q406" s="2184">
        <v>38758</v>
      </c>
      <c r="R406" s="2185" t="s">
        <v>1218</v>
      </c>
      <c r="S406" s="1697"/>
      <c r="T406" s="1181" t="str">
        <f t="shared" si="52"/>
        <v>改良済</v>
      </c>
      <c r="V406" s="2157"/>
      <c r="W406" s="2157"/>
      <c r="X406" s="2157"/>
      <c r="Y406" s="2157"/>
      <c r="Z406" s="2157"/>
    </row>
    <row r="407" spans="2:26" ht="39" customHeight="1">
      <c r="B407" s="2168"/>
      <c r="C407" s="1659" t="s">
        <v>4542</v>
      </c>
      <c r="D407" s="1585" t="s">
        <v>5194</v>
      </c>
      <c r="E407" s="1383" t="s">
        <v>5195</v>
      </c>
      <c r="F407" s="2169">
        <f t="shared" si="50"/>
        <v>0.19</v>
      </c>
      <c r="G407" s="2169">
        <v>0.19</v>
      </c>
      <c r="H407" s="2169">
        <v>0</v>
      </c>
      <c r="I407" s="2169">
        <v>0</v>
      </c>
      <c r="J407" s="2169">
        <f t="shared" si="51"/>
        <v>0.19</v>
      </c>
      <c r="K407" s="2169">
        <v>0.19</v>
      </c>
      <c r="L407" s="2169">
        <v>0</v>
      </c>
      <c r="M407" s="2169">
        <v>0</v>
      </c>
      <c r="N407" s="1318">
        <v>32608</v>
      </c>
      <c r="O407" s="1318">
        <v>32608</v>
      </c>
      <c r="P407" s="1586" t="s">
        <v>5183</v>
      </c>
      <c r="Q407" s="2184">
        <v>38758</v>
      </c>
      <c r="R407" s="2185" t="s">
        <v>1218</v>
      </c>
      <c r="S407" s="1250"/>
      <c r="T407" s="1181" t="str">
        <f t="shared" si="52"/>
        <v>改良済</v>
      </c>
      <c r="V407" s="2157"/>
      <c r="W407" s="2157"/>
      <c r="X407" s="2157"/>
      <c r="Y407" s="2157"/>
      <c r="Z407" s="2157"/>
    </row>
    <row r="408" spans="2:26" ht="39" customHeight="1">
      <c r="B408" s="2168"/>
      <c r="C408" s="1169" t="s">
        <v>4511</v>
      </c>
      <c r="D408" s="1586" t="s">
        <v>5196</v>
      </c>
      <c r="E408" s="1383" t="s">
        <v>5197</v>
      </c>
      <c r="F408" s="2169">
        <f t="shared" si="50"/>
        <v>0.23</v>
      </c>
      <c r="G408" s="2169">
        <v>0</v>
      </c>
      <c r="H408" s="2169">
        <v>0.23</v>
      </c>
      <c r="I408" s="2169">
        <v>0</v>
      </c>
      <c r="J408" s="2169">
        <f t="shared" si="51"/>
        <v>0.23</v>
      </c>
      <c r="K408" s="2169">
        <v>0</v>
      </c>
      <c r="L408" s="2169">
        <v>0.23</v>
      </c>
      <c r="M408" s="2169">
        <v>0</v>
      </c>
      <c r="N408" s="1318">
        <v>33057</v>
      </c>
      <c r="O408" s="1318">
        <v>33057</v>
      </c>
      <c r="P408" s="1586" t="s">
        <v>5125</v>
      </c>
      <c r="Q408" s="2184">
        <v>38758</v>
      </c>
      <c r="R408" s="2185" t="s">
        <v>1218</v>
      </c>
      <c r="S408" s="1697"/>
      <c r="T408" s="1181" t="str">
        <f t="shared" si="52"/>
        <v>改良済</v>
      </c>
      <c r="V408" s="2157"/>
      <c r="W408" s="2157"/>
      <c r="X408" s="2157"/>
      <c r="Y408" s="2157"/>
      <c r="Z408" s="2157"/>
    </row>
    <row r="409" spans="2:26" ht="39" customHeight="1">
      <c r="B409" s="2168"/>
      <c r="C409" s="1659" t="s">
        <v>4542</v>
      </c>
      <c r="D409" s="1585" t="s">
        <v>5198</v>
      </c>
      <c r="E409" s="1383" t="s">
        <v>5199</v>
      </c>
      <c r="F409" s="2169">
        <f t="shared" si="50"/>
        <v>0.16</v>
      </c>
      <c r="G409" s="2169">
        <v>0.16</v>
      </c>
      <c r="H409" s="2169">
        <v>0</v>
      </c>
      <c r="I409" s="2169">
        <v>0</v>
      </c>
      <c r="J409" s="2169">
        <f t="shared" si="51"/>
        <v>0.16</v>
      </c>
      <c r="K409" s="2169">
        <v>0.16</v>
      </c>
      <c r="L409" s="2169">
        <v>0</v>
      </c>
      <c r="M409" s="2169">
        <v>0</v>
      </c>
      <c r="N409" s="1318">
        <v>33687</v>
      </c>
      <c r="O409" s="1318">
        <v>33687</v>
      </c>
      <c r="P409" s="1586" t="s">
        <v>4567</v>
      </c>
      <c r="Q409" s="2184">
        <v>38758</v>
      </c>
      <c r="R409" s="2185" t="s">
        <v>1218</v>
      </c>
      <c r="S409" s="1250"/>
      <c r="T409" s="1181" t="str">
        <f t="shared" si="52"/>
        <v>改良済</v>
      </c>
      <c r="V409" s="2157"/>
      <c r="W409" s="2157"/>
      <c r="X409" s="2157"/>
      <c r="Y409" s="2157"/>
      <c r="Z409" s="2157"/>
    </row>
    <row r="410" spans="2:26" ht="39" customHeight="1">
      <c r="B410" s="2168"/>
      <c r="C410" s="1169" t="s">
        <v>4511</v>
      </c>
      <c r="D410" s="1586" t="s">
        <v>5200</v>
      </c>
      <c r="E410" s="1383" t="s">
        <v>4777</v>
      </c>
      <c r="F410" s="2169">
        <f t="shared" si="50"/>
        <v>0.24</v>
      </c>
      <c r="G410" s="2169">
        <v>0</v>
      </c>
      <c r="H410" s="2169">
        <v>0.24</v>
      </c>
      <c r="I410" s="2169">
        <v>0</v>
      </c>
      <c r="J410" s="2169">
        <f t="shared" si="51"/>
        <v>0.24</v>
      </c>
      <c r="K410" s="2169">
        <v>0</v>
      </c>
      <c r="L410" s="2169">
        <v>0.24</v>
      </c>
      <c r="M410" s="2169">
        <v>0</v>
      </c>
      <c r="N410" s="1318">
        <v>33694</v>
      </c>
      <c r="O410" s="1318">
        <v>33694</v>
      </c>
      <c r="P410" s="1586" t="s">
        <v>4971</v>
      </c>
      <c r="Q410" s="2184">
        <v>38758</v>
      </c>
      <c r="R410" s="2185" t="s">
        <v>1218</v>
      </c>
      <c r="S410" s="1697"/>
      <c r="T410" s="1181" t="str">
        <f t="shared" si="52"/>
        <v>改良済</v>
      </c>
      <c r="V410" s="2157"/>
      <c r="W410" s="2157"/>
      <c r="X410" s="2157"/>
      <c r="Y410" s="2157"/>
      <c r="Z410" s="2157"/>
    </row>
    <row r="411" spans="2:26" ht="39" customHeight="1">
      <c r="B411" s="2168"/>
      <c r="C411" s="1169" t="s">
        <v>4511</v>
      </c>
      <c r="D411" s="1586" t="s">
        <v>5201</v>
      </c>
      <c r="E411" s="1383" t="s">
        <v>5202</v>
      </c>
      <c r="F411" s="2169">
        <f t="shared" si="50"/>
        <v>0.31</v>
      </c>
      <c r="G411" s="2169">
        <v>0</v>
      </c>
      <c r="H411" s="2169">
        <v>0.31</v>
      </c>
      <c r="I411" s="2169">
        <v>0</v>
      </c>
      <c r="J411" s="2169">
        <f t="shared" si="51"/>
        <v>0.31</v>
      </c>
      <c r="K411" s="2169">
        <v>0</v>
      </c>
      <c r="L411" s="2169">
        <v>0.31</v>
      </c>
      <c r="M411" s="2169">
        <v>0</v>
      </c>
      <c r="N411" s="1318">
        <v>33781</v>
      </c>
      <c r="O411" s="1318">
        <v>33781</v>
      </c>
      <c r="P411" s="1586" t="s">
        <v>5203</v>
      </c>
      <c r="Q411" s="2184">
        <v>38758</v>
      </c>
      <c r="R411" s="2185" t="s">
        <v>1218</v>
      </c>
      <c r="S411" s="1250"/>
      <c r="T411" s="1181" t="str">
        <f t="shared" si="52"/>
        <v>改良済</v>
      </c>
      <c r="V411" s="2157"/>
      <c r="W411" s="2157"/>
      <c r="X411" s="2157"/>
      <c r="Y411" s="2157"/>
      <c r="Z411" s="2157"/>
    </row>
    <row r="412" spans="2:26" ht="39" customHeight="1">
      <c r="B412" s="2168"/>
      <c r="C412" s="1169" t="s">
        <v>4511</v>
      </c>
      <c r="D412" s="1586" t="s">
        <v>5204</v>
      </c>
      <c r="E412" s="1383" t="s">
        <v>5205</v>
      </c>
      <c r="F412" s="2169">
        <f t="shared" si="50"/>
        <v>0.26</v>
      </c>
      <c r="G412" s="2169">
        <v>0.26</v>
      </c>
      <c r="H412" s="2169">
        <v>0</v>
      </c>
      <c r="I412" s="2169">
        <v>0</v>
      </c>
      <c r="J412" s="2169">
        <f t="shared" si="51"/>
        <v>0.26</v>
      </c>
      <c r="K412" s="2169">
        <v>0.26</v>
      </c>
      <c r="L412" s="2169">
        <v>0</v>
      </c>
      <c r="M412" s="2169">
        <v>0</v>
      </c>
      <c r="N412" s="1318">
        <v>33781</v>
      </c>
      <c r="O412" s="1318">
        <v>41592</v>
      </c>
      <c r="P412" s="1586" t="s">
        <v>5206</v>
      </c>
      <c r="Q412" s="1318">
        <v>41592</v>
      </c>
      <c r="R412" s="2185" t="s">
        <v>5206</v>
      </c>
      <c r="S412" s="1697"/>
      <c r="T412" s="1181" t="str">
        <f t="shared" si="52"/>
        <v>改良済</v>
      </c>
      <c r="V412" s="2157"/>
      <c r="W412" s="2157"/>
      <c r="X412" s="2157"/>
      <c r="Y412" s="2157"/>
      <c r="Z412" s="2157"/>
    </row>
    <row r="413" spans="2:26" ht="39" customHeight="1">
      <c r="B413" s="2168"/>
      <c r="C413" s="1169" t="s">
        <v>4511</v>
      </c>
      <c r="D413" s="1586" t="s">
        <v>5207</v>
      </c>
      <c r="E413" s="1383" t="s">
        <v>5208</v>
      </c>
      <c r="F413" s="2169">
        <f t="shared" si="50"/>
        <v>0.26</v>
      </c>
      <c r="G413" s="2169">
        <v>0</v>
      </c>
      <c r="H413" s="2169">
        <v>0.26</v>
      </c>
      <c r="I413" s="2169">
        <v>0</v>
      </c>
      <c r="J413" s="2169">
        <f t="shared" si="51"/>
        <v>0.26</v>
      </c>
      <c r="K413" s="2169">
        <v>0</v>
      </c>
      <c r="L413" s="2169">
        <v>0.26</v>
      </c>
      <c r="M413" s="2169">
        <v>0</v>
      </c>
      <c r="N413" s="1318">
        <v>33781</v>
      </c>
      <c r="O413" s="1318">
        <v>33781</v>
      </c>
      <c r="P413" s="1586" t="s">
        <v>5203</v>
      </c>
      <c r="Q413" s="2184">
        <v>38758</v>
      </c>
      <c r="R413" s="2185" t="s">
        <v>1218</v>
      </c>
      <c r="S413" s="1697"/>
      <c r="T413" s="1181" t="str">
        <f t="shared" si="52"/>
        <v>改良済</v>
      </c>
      <c r="V413" s="2157"/>
      <c r="W413" s="2157"/>
      <c r="X413" s="2157"/>
      <c r="Y413" s="2157"/>
      <c r="Z413" s="2157"/>
    </row>
    <row r="414" spans="2:26" ht="39" customHeight="1">
      <c r="B414" s="2232"/>
      <c r="C414" s="1659" t="s">
        <v>4542</v>
      </c>
      <c r="D414" s="1585" t="s">
        <v>5209</v>
      </c>
      <c r="E414" s="1383" t="s">
        <v>5210</v>
      </c>
      <c r="F414" s="2169">
        <f t="shared" si="50"/>
        <v>0.22</v>
      </c>
      <c r="G414" s="2169">
        <v>0.22</v>
      </c>
      <c r="H414" s="2169">
        <v>0</v>
      </c>
      <c r="I414" s="2169">
        <v>0</v>
      </c>
      <c r="J414" s="2169">
        <f t="shared" si="51"/>
        <v>0.22</v>
      </c>
      <c r="K414" s="2169">
        <v>0.22</v>
      </c>
      <c r="L414" s="2169">
        <v>0</v>
      </c>
      <c r="M414" s="2169">
        <v>0</v>
      </c>
      <c r="N414" s="1318">
        <v>34180</v>
      </c>
      <c r="O414" s="1318">
        <v>37067</v>
      </c>
      <c r="P414" s="1586" t="s">
        <v>3407</v>
      </c>
      <c r="Q414" s="2184">
        <v>38758</v>
      </c>
      <c r="R414" s="2185" t="s">
        <v>1218</v>
      </c>
      <c r="S414" s="1250"/>
      <c r="T414" s="1181" t="str">
        <f t="shared" si="52"/>
        <v>改良済</v>
      </c>
      <c r="V414" s="2157"/>
      <c r="W414" s="2157"/>
      <c r="X414" s="2157"/>
      <c r="Y414" s="2157"/>
      <c r="Z414" s="2157"/>
    </row>
    <row r="415" spans="2:26" ht="39" customHeight="1">
      <c r="B415" s="2233"/>
      <c r="C415" s="1169" t="s">
        <v>4511</v>
      </c>
      <c r="D415" s="2182" t="s">
        <v>5211</v>
      </c>
      <c r="E415" s="1658" t="s">
        <v>5212</v>
      </c>
      <c r="F415" s="2183">
        <f>SUM(G415:I415)</f>
        <v>0.34</v>
      </c>
      <c r="G415" s="2183">
        <v>0.34</v>
      </c>
      <c r="H415" s="2183">
        <v>0</v>
      </c>
      <c r="I415" s="2183">
        <v>0</v>
      </c>
      <c r="J415" s="2183">
        <f>SUM(K415:M415)</f>
        <v>0.34</v>
      </c>
      <c r="K415" s="2183">
        <v>0.34</v>
      </c>
      <c r="L415" s="2183">
        <v>0</v>
      </c>
      <c r="M415" s="2183">
        <v>0</v>
      </c>
      <c r="N415" s="2184">
        <v>35341</v>
      </c>
      <c r="O415" s="2184">
        <v>35341</v>
      </c>
      <c r="P415" s="2182" t="s">
        <v>5213</v>
      </c>
      <c r="Q415" s="2184">
        <v>38758</v>
      </c>
      <c r="R415" s="2185" t="s">
        <v>1218</v>
      </c>
      <c r="S415" s="1697"/>
      <c r="T415" s="1181" t="str">
        <f t="shared" si="52"/>
        <v>改良済</v>
      </c>
      <c r="V415" s="2157"/>
      <c r="W415" s="2157"/>
      <c r="X415" s="2157"/>
      <c r="Y415" s="2157"/>
      <c r="Z415" s="2157"/>
    </row>
    <row r="416" spans="2:26" ht="39" customHeight="1">
      <c r="B416" s="2168"/>
      <c r="C416" s="1169" t="s">
        <v>4511</v>
      </c>
      <c r="D416" s="2182" t="s">
        <v>5214</v>
      </c>
      <c r="E416" s="1658" t="s">
        <v>5215</v>
      </c>
      <c r="F416" s="2183">
        <f t="shared" si="50"/>
        <v>0.24</v>
      </c>
      <c r="G416" s="2183">
        <v>0.24</v>
      </c>
      <c r="H416" s="2183">
        <v>0</v>
      </c>
      <c r="I416" s="2183">
        <v>0</v>
      </c>
      <c r="J416" s="2183">
        <f t="shared" si="51"/>
        <v>0.24</v>
      </c>
      <c r="K416" s="2183">
        <v>0.24</v>
      </c>
      <c r="L416" s="2183">
        <v>0</v>
      </c>
      <c r="M416" s="2183">
        <v>0</v>
      </c>
      <c r="N416" s="2184">
        <v>35341</v>
      </c>
      <c r="O416" s="2184">
        <v>35341</v>
      </c>
      <c r="P416" s="2182" t="s">
        <v>5213</v>
      </c>
      <c r="Q416" s="2184">
        <v>38758</v>
      </c>
      <c r="R416" s="2185" t="s">
        <v>1218</v>
      </c>
      <c r="S416" s="1697"/>
      <c r="T416" s="1181" t="str">
        <f t="shared" si="52"/>
        <v>改良済</v>
      </c>
      <c r="V416" s="2157"/>
      <c r="W416" s="2157"/>
      <c r="X416" s="2157"/>
      <c r="Y416" s="2157"/>
      <c r="Z416" s="2157"/>
    </row>
    <row r="417" spans="2:26" ht="39" customHeight="1">
      <c r="B417" s="2264"/>
      <c r="C417" s="1779" t="s">
        <v>4542</v>
      </c>
      <c r="D417" s="1586" t="s">
        <v>5216</v>
      </c>
      <c r="E417" s="1383" t="s">
        <v>4849</v>
      </c>
      <c r="F417" s="2169">
        <f>SUM(G417:I417)</f>
        <v>0.4</v>
      </c>
      <c r="G417" s="2169">
        <v>0.4</v>
      </c>
      <c r="H417" s="2169">
        <v>0</v>
      </c>
      <c r="I417" s="2169">
        <v>0</v>
      </c>
      <c r="J417" s="2169">
        <f>SUM(K417:M417)</f>
        <v>0.4</v>
      </c>
      <c r="K417" s="2169">
        <v>0.4</v>
      </c>
      <c r="L417" s="2169">
        <v>0</v>
      </c>
      <c r="M417" s="2169">
        <v>0</v>
      </c>
      <c r="N417" s="1318">
        <v>30530</v>
      </c>
      <c r="O417" s="1318">
        <v>38882</v>
      </c>
      <c r="P417" s="1586" t="s">
        <v>5217</v>
      </c>
      <c r="Q417" s="1318">
        <v>38882</v>
      </c>
      <c r="R417" s="2185" t="s">
        <v>5217</v>
      </c>
      <c r="S417" s="1697"/>
      <c r="T417" s="1181" t="str">
        <f t="shared" si="52"/>
        <v>改良済</v>
      </c>
      <c r="V417" s="2157"/>
      <c r="W417" s="2157"/>
      <c r="X417" s="2157"/>
      <c r="Y417" s="2157"/>
      <c r="Z417" s="2157"/>
    </row>
    <row r="418" spans="2:26" ht="39" customHeight="1">
      <c r="B418" s="2125"/>
      <c r="C418" s="1659" t="s">
        <v>4542</v>
      </c>
      <c r="D418" s="1586" t="s">
        <v>5218</v>
      </c>
      <c r="E418" s="2258" t="s">
        <v>5219</v>
      </c>
      <c r="F418" s="2169">
        <f>SUM(G418:I418)</f>
        <v>0.21</v>
      </c>
      <c r="G418" s="2169">
        <v>0.21</v>
      </c>
      <c r="H418" s="2169">
        <v>0</v>
      </c>
      <c r="I418" s="2169">
        <v>0</v>
      </c>
      <c r="J418" s="2169">
        <f>SUM(K418:M418)</f>
        <v>0.21</v>
      </c>
      <c r="K418" s="2169">
        <v>0.21</v>
      </c>
      <c r="L418" s="2169">
        <v>0</v>
      </c>
      <c r="M418" s="2169">
        <v>0</v>
      </c>
      <c r="N418" s="1318">
        <v>30530</v>
      </c>
      <c r="O418" s="1318">
        <v>38882</v>
      </c>
      <c r="P418" s="1586" t="s">
        <v>5217</v>
      </c>
      <c r="Q418" s="1318">
        <v>38882</v>
      </c>
      <c r="R418" s="2185" t="s">
        <v>5217</v>
      </c>
      <c r="S418" s="1697"/>
      <c r="T418" s="1181" t="str">
        <f t="shared" si="52"/>
        <v>改良済</v>
      </c>
      <c r="V418" s="2157"/>
      <c r="W418" s="2157"/>
      <c r="X418" s="2157"/>
      <c r="Y418" s="2157"/>
      <c r="Z418" s="2157"/>
    </row>
    <row r="419" spans="2:26" ht="39" customHeight="1">
      <c r="B419" s="2168"/>
      <c r="C419" s="1701" t="s">
        <v>4542</v>
      </c>
      <c r="D419" s="2182" t="s">
        <v>5220</v>
      </c>
      <c r="E419" s="1658" t="s">
        <v>5221</v>
      </c>
      <c r="F419" s="2183">
        <f>SUM(G419:I419)</f>
        <v>0.22</v>
      </c>
      <c r="G419" s="2183">
        <v>0.22</v>
      </c>
      <c r="H419" s="2183">
        <v>0</v>
      </c>
      <c r="I419" s="2183">
        <v>0</v>
      </c>
      <c r="J419" s="2183">
        <f>SUM(K419:M419)</f>
        <v>0.22</v>
      </c>
      <c r="K419" s="2183">
        <v>0.22</v>
      </c>
      <c r="L419" s="2183">
        <v>0</v>
      </c>
      <c r="M419" s="2183">
        <v>0</v>
      </c>
      <c r="N419" s="2184">
        <v>32771</v>
      </c>
      <c r="O419" s="2184">
        <v>38882</v>
      </c>
      <c r="P419" s="1586" t="s">
        <v>5217</v>
      </c>
      <c r="Q419" s="1318">
        <v>38882</v>
      </c>
      <c r="R419" s="2185" t="s">
        <v>5217</v>
      </c>
      <c r="S419" s="1697"/>
      <c r="T419" s="1181" t="str">
        <f t="shared" si="52"/>
        <v>改良済</v>
      </c>
      <c r="V419" s="2157"/>
      <c r="W419" s="2157"/>
      <c r="X419" s="2157"/>
      <c r="Y419" s="2157"/>
      <c r="Z419" s="2157"/>
    </row>
    <row r="420" spans="2:26" ht="39" customHeight="1">
      <c r="B420" s="2168"/>
      <c r="C420" s="1701" t="s">
        <v>4542</v>
      </c>
      <c r="D420" s="1586" t="s">
        <v>5222</v>
      </c>
      <c r="E420" s="1383" t="s">
        <v>5223</v>
      </c>
      <c r="F420" s="2183">
        <f>SUM(G420:I420)</f>
        <v>0.17</v>
      </c>
      <c r="G420" s="2169">
        <v>0.17</v>
      </c>
      <c r="H420" s="2169">
        <v>0</v>
      </c>
      <c r="I420" s="2169">
        <v>0</v>
      </c>
      <c r="J420" s="2183">
        <f>SUM(K420:M420)</f>
        <v>0.17</v>
      </c>
      <c r="K420" s="2169">
        <v>0.17</v>
      </c>
      <c r="L420" s="2169">
        <v>0</v>
      </c>
      <c r="M420" s="2169">
        <v>0</v>
      </c>
      <c r="N420" s="1318">
        <v>42446</v>
      </c>
      <c r="O420" s="1318">
        <v>42446</v>
      </c>
      <c r="P420" s="1586" t="s">
        <v>5224</v>
      </c>
      <c r="Q420" s="1318"/>
      <c r="R420" s="2185"/>
      <c r="S420" s="1697"/>
      <c r="T420" s="1181" t="str">
        <f t="shared" si="52"/>
        <v>改良済</v>
      </c>
      <c r="V420" s="2157"/>
      <c r="W420" s="2157"/>
      <c r="X420" s="2157"/>
      <c r="Y420" s="2157"/>
      <c r="Z420" s="2157"/>
    </row>
    <row r="421" spans="2:26" ht="39" customHeight="1">
      <c r="B421" s="2168"/>
      <c r="C421" s="1701" t="s">
        <v>4542</v>
      </c>
      <c r="D421" s="1586" t="s">
        <v>5225</v>
      </c>
      <c r="E421" s="1383" t="s">
        <v>5226</v>
      </c>
      <c r="F421" s="2183">
        <f>SUM(G421:I421)</f>
        <v>7.0000000000000007E-2</v>
      </c>
      <c r="G421" s="2169">
        <v>7.0000000000000007E-2</v>
      </c>
      <c r="H421" s="2169">
        <v>0</v>
      </c>
      <c r="I421" s="2169">
        <v>0</v>
      </c>
      <c r="J421" s="2183">
        <f>SUM(K421:M421)</f>
        <v>7.0000000000000007E-2</v>
      </c>
      <c r="K421" s="2169">
        <v>7.0000000000000007E-2</v>
      </c>
      <c r="L421" s="2169">
        <v>0</v>
      </c>
      <c r="M421" s="2169">
        <v>0</v>
      </c>
      <c r="N421" s="1318">
        <v>42446</v>
      </c>
      <c r="O421" s="1318">
        <v>42446</v>
      </c>
      <c r="P421" s="1586" t="s">
        <v>5224</v>
      </c>
      <c r="Q421" s="1318"/>
      <c r="R421" s="2185"/>
      <c r="S421" s="1697"/>
      <c r="T421" s="1181" t="str">
        <f t="shared" si="52"/>
        <v>改良済</v>
      </c>
      <c r="V421" s="2157"/>
      <c r="W421" s="2157"/>
      <c r="X421" s="2157"/>
      <c r="Y421" s="2157"/>
      <c r="Z421" s="2157"/>
    </row>
    <row r="422" spans="2:26" ht="39" customHeight="1">
      <c r="B422" s="2168"/>
      <c r="C422" s="1169" t="s">
        <v>4468</v>
      </c>
      <c r="D422" s="1586" t="s">
        <v>4469</v>
      </c>
      <c r="E422" s="1383" t="s">
        <v>5227</v>
      </c>
      <c r="F422" s="2169">
        <f t="shared" si="50"/>
        <v>3.6</v>
      </c>
      <c r="G422" s="2169">
        <v>3.6</v>
      </c>
      <c r="H422" s="2169">
        <v>0</v>
      </c>
      <c r="I422" s="2169">
        <v>0</v>
      </c>
      <c r="J422" s="2169">
        <f t="shared" si="51"/>
        <v>0</v>
      </c>
      <c r="K422" s="2169">
        <v>0</v>
      </c>
      <c r="L422" s="2169">
        <v>0</v>
      </c>
      <c r="M422" s="2169">
        <v>0</v>
      </c>
      <c r="N422" s="1318">
        <v>24541</v>
      </c>
      <c r="O422" s="1318">
        <v>24541</v>
      </c>
      <c r="P422" s="1586" t="s">
        <v>5013</v>
      </c>
      <c r="Q422" s="2184">
        <v>38758</v>
      </c>
      <c r="R422" s="2185" t="s">
        <v>1218</v>
      </c>
      <c r="S422" s="1697"/>
      <c r="T422" s="1181" t="str">
        <f t="shared" si="52"/>
        <v/>
      </c>
      <c r="V422" s="2157"/>
      <c r="W422" s="2157"/>
      <c r="X422" s="2157"/>
      <c r="Y422" s="2157"/>
      <c r="Z422" s="2157"/>
    </row>
    <row r="423" spans="2:26" ht="39" customHeight="1">
      <c r="B423" s="2168"/>
      <c r="C423" s="1169" t="s">
        <v>4468</v>
      </c>
      <c r="D423" s="1586" t="s">
        <v>4519</v>
      </c>
      <c r="E423" s="1383" t="s">
        <v>5228</v>
      </c>
      <c r="F423" s="2169">
        <f t="shared" si="50"/>
        <v>3.5</v>
      </c>
      <c r="G423" s="2169">
        <v>3.5</v>
      </c>
      <c r="H423" s="2169">
        <v>0</v>
      </c>
      <c r="I423" s="2169">
        <v>0</v>
      </c>
      <c r="J423" s="2169">
        <f t="shared" si="51"/>
        <v>2.4</v>
      </c>
      <c r="K423" s="2169">
        <v>2.4</v>
      </c>
      <c r="L423" s="2169">
        <v>0</v>
      </c>
      <c r="M423" s="2169">
        <v>0</v>
      </c>
      <c r="N423" s="1318">
        <v>25041</v>
      </c>
      <c r="O423" s="1318">
        <v>25041</v>
      </c>
      <c r="P423" s="1586" t="s">
        <v>5021</v>
      </c>
      <c r="Q423" s="2184">
        <v>38758</v>
      </c>
      <c r="R423" s="2185" t="s">
        <v>1218</v>
      </c>
      <c r="S423" s="1697"/>
      <c r="T423" s="1181" t="str">
        <f t="shared" si="52"/>
        <v/>
      </c>
      <c r="V423" s="2157"/>
      <c r="W423" s="2157"/>
      <c r="X423" s="2157"/>
      <c r="Y423" s="2157"/>
      <c r="Z423" s="2157"/>
    </row>
    <row r="424" spans="2:26" ht="39" customHeight="1">
      <c r="B424" s="2168"/>
      <c r="C424" s="1169" t="s">
        <v>4468</v>
      </c>
      <c r="D424" s="1586" t="s">
        <v>5229</v>
      </c>
      <c r="E424" s="1383" t="s">
        <v>5230</v>
      </c>
      <c r="F424" s="2169">
        <f t="shared" si="50"/>
        <v>3.1</v>
      </c>
      <c r="G424" s="2169">
        <v>3.1</v>
      </c>
      <c r="H424" s="2169">
        <v>0</v>
      </c>
      <c r="I424" s="2169">
        <v>0</v>
      </c>
      <c r="J424" s="2169">
        <f t="shared" si="51"/>
        <v>3.1</v>
      </c>
      <c r="K424" s="2169">
        <v>3.1</v>
      </c>
      <c r="L424" s="2169">
        <v>0</v>
      </c>
      <c r="M424" s="2169">
        <v>0</v>
      </c>
      <c r="N424" s="1318">
        <v>19840</v>
      </c>
      <c r="O424" s="1318">
        <v>40583</v>
      </c>
      <c r="P424" s="1586" t="s">
        <v>5231</v>
      </c>
      <c r="Q424" s="2184">
        <v>38758</v>
      </c>
      <c r="R424" s="2185" t="s">
        <v>1218</v>
      </c>
      <c r="S424" s="1697"/>
      <c r="T424" s="1181" t="str">
        <f t="shared" si="52"/>
        <v>改良済</v>
      </c>
      <c r="V424" s="2157"/>
      <c r="W424" s="2157"/>
      <c r="X424" s="2157"/>
      <c r="Y424" s="2157"/>
      <c r="Z424" s="2157"/>
    </row>
    <row r="425" spans="2:26" ht="39" customHeight="1">
      <c r="B425" s="2168"/>
      <c r="C425" s="1169" t="s">
        <v>4468</v>
      </c>
      <c r="D425" s="1586" t="s">
        <v>4733</v>
      </c>
      <c r="E425" s="1383" t="s">
        <v>5232</v>
      </c>
      <c r="F425" s="2169">
        <f t="shared" si="50"/>
        <v>2.7</v>
      </c>
      <c r="G425" s="2169">
        <v>2.7</v>
      </c>
      <c r="H425" s="2169">
        <v>0</v>
      </c>
      <c r="I425" s="2169">
        <v>0</v>
      </c>
      <c r="J425" s="2169">
        <f t="shared" si="51"/>
        <v>0.3</v>
      </c>
      <c r="K425" s="2169">
        <v>0.3</v>
      </c>
      <c r="L425" s="2169">
        <v>0</v>
      </c>
      <c r="M425" s="2169">
        <v>0</v>
      </c>
      <c r="N425" s="1318">
        <v>17932</v>
      </c>
      <c r="O425" s="1318">
        <v>41592</v>
      </c>
      <c r="P425" s="1586" t="s">
        <v>5233</v>
      </c>
      <c r="Q425" s="1318">
        <v>41592</v>
      </c>
      <c r="R425" s="2150" t="s">
        <v>5233</v>
      </c>
      <c r="S425" s="1697"/>
      <c r="T425" s="1181" t="str">
        <f t="shared" si="52"/>
        <v/>
      </c>
      <c r="V425" s="2157"/>
      <c r="W425" s="2157"/>
      <c r="X425" s="2157"/>
      <c r="Y425" s="2157"/>
      <c r="Z425" s="2157"/>
    </row>
    <row r="426" spans="2:26" ht="39" customHeight="1">
      <c r="B426" s="2168"/>
      <c r="C426" s="1169" t="s">
        <v>4468</v>
      </c>
      <c r="D426" s="1586" t="s">
        <v>4908</v>
      </c>
      <c r="E426" s="1383" t="s">
        <v>5234</v>
      </c>
      <c r="F426" s="2169">
        <f t="shared" si="50"/>
        <v>2.5</v>
      </c>
      <c r="G426" s="2169">
        <v>2.5</v>
      </c>
      <c r="H426" s="2169">
        <v>0</v>
      </c>
      <c r="I426" s="2169">
        <v>0</v>
      </c>
      <c r="J426" s="2169">
        <f t="shared" si="51"/>
        <v>2.5</v>
      </c>
      <c r="K426" s="2169">
        <v>2.5</v>
      </c>
      <c r="L426" s="2169">
        <v>0</v>
      </c>
      <c r="M426" s="2169">
        <v>0</v>
      </c>
      <c r="N426" s="1318">
        <v>19840</v>
      </c>
      <c r="O426" s="1318">
        <v>19840</v>
      </c>
      <c r="P426" s="1586" t="s">
        <v>5008</v>
      </c>
      <c r="Q426" s="2184">
        <v>38758</v>
      </c>
      <c r="R426" s="2185" t="s">
        <v>1218</v>
      </c>
      <c r="S426" s="1697"/>
      <c r="T426" s="1181" t="str">
        <f t="shared" si="52"/>
        <v>改良済</v>
      </c>
      <c r="V426" s="2157"/>
      <c r="W426" s="2157"/>
      <c r="X426" s="2157"/>
      <c r="Y426" s="2157"/>
      <c r="Z426" s="2157"/>
    </row>
    <row r="427" spans="2:26" ht="39" customHeight="1">
      <c r="B427" s="2168"/>
      <c r="C427" s="1169" t="s">
        <v>4468</v>
      </c>
      <c r="D427" s="1586" t="s">
        <v>4804</v>
      </c>
      <c r="E427" s="1383" t="s">
        <v>5235</v>
      </c>
      <c r="F427" s="2169">
        <f t="shared" si="50"/>
        <v>1.8</v>
      </c>
      <c r="G427" s="2169">
        <v>1.8</v>
      </c>
      <c r="H427" s="2169">
        <v>0</v>
      </c>
      <c r="I427" s="2169">
        <v>0</v>
      </c>
      <c r="J427" s="2169">
        <f t="shared" si="51"/>
        <v>0.9</v>
      </c>
      <c r="K427" s="2169">
        <v>0.9</v>
      </c>
      <c r="L427" s="2169">
        <v>0</v>
      </c>
      <c r="M427" s="2169">
        <v>0</v>
      </c>
      <c r="N427" s="1318">
        <v>24541</v>
      </c>
      <c r="O427" s="1318">
        <v>28587</v>
      </c>
      <c r="P427" s="1586" t="s">
        <v>5236</v>
      </c>
      <c r="Q427" s="2184">
        <v>38758</v>
      </c>
      <c r="R427" s="2185" t="s">
        <v>1218</v>
      </c>
      <c r="T427" s="1181" t="str">
        <f t="shared" si="52"/>
        <v/>
      </c>
      <c r="V427" s="2157"/>
      <c r="W427" s="2157"/>
      <c r="X427" s="2157"/>
      <c r="Y427" s="2157"/>
      <c r="Z427" s="2157"/>
    </row>
    <row r="428" spans="2:26" ht="39" customHeight="1">
      <c r="B428" s="2168"/>
      <c r="C428" s="1169" t="s">
        <v>4468</v>
      </c>
      <c r="D428" s="1586" t="s">
        <v>5237</v>
      </c>
      <c r="E428" s="1383" t="s">
        <v>5238</v>
      </c>
      <c r="F428" s="2169">
        <f t="shared" si="50"/>
        <v>2</v>
      </c>
      <c r="G428" s="2169">
        <v>0</v>
      </c>
      <c r="H428" s="2169">
        <v>0</v>
      </c>
      <c r="I428" s="2169">
        <v>2</v>
      </c>
      <c r="J428" s="2169">
        <f t="shared" si="51"/>
        <v>2</v>
      </c>
      <c r="K428" s="2169">
        <v>0</v>
      </c>
      <c r="L428" s="2169">
        <v>0</v>
      </c>
      <c r="M428" s="2169">
        <v>2</v>
      </c>
      <c r="N428" s="1318">
        <v>19840</v>
      </c>
      <c r="O428" s="1318">
        <v>27114</v>
      </c>
      <c r="P428" s="1586" t="s">
        <v>5239</v>
      </c>
      <c r="Q428" s="2184">
        <v>38758</v>
      </c>
      <c r="R428" s="2185" t="s">
        <v>1218</v>
      </c>
      <c r="S428" s="1697"/>
      <c r="T428" s="1181" t="str">
        <f t="shared" si="52"/>
        <v>改良済</v>
      </c>
      <c r="V428" s="2157"/>
      <c r="W428" s="2157"/>
      <c r="X428" s="2157"/>
      <c r="Y428" s="2157"/>
      <c r="Z428" s="2157"/>
    </row>
    <row r="429" spans="2:26" ht="39" customHeight="1">
      <c r="B429" s="2168"/>
      <c r="C429" s="1169" t="s">
        <v>4468</v>
      </c>
      <c r="D429" s="1586" t="s">
        <v>4811</v>
      </c>
      <c r="E429" s="1383" t="s">
        <v>5240</v>
      </c>
      <c r="F429" s="2169">
        <f t="shared" si="50"/>
        <v>1.8</v>
      </c>
      <c r="G429" s="2169">
        <v>1.8</v>
      </c>
      <c r="H429" s="2169">
        <v>0</v>
      </c>
      <c r="I429" s="2169">
        <v>0</v>
      </c>
      <c r="J429" s="2169">
        <f t="shared" si="51"/>
        <v>1.8</v>
      </c>
      <c r="K429" s="2169">
        <v>1.8</v>
      </c>
      <c r="L429" s="2169">
        <v>0</v>
      </c>
      <c r="M429" s="2169">
        <v>0</v>
      </c>
      <c r="N429" s="1318">
        <v>24541</v>
      </c>
      <c r="O429" s="1318">
        <v>27114</v>
      </c>
      <c r="P429" s="1586" t="s">
        <v>5241</v>
      </c>
      <c r="Q429" s="2184">
        <v>38758</v>
      </c>
      <c r="R429" s="2185" t="s">
        <v>1218</v>
      </c>
      <c r="S429" s="2231"/>
      <c r="T429" s="1181" t="str">
        <f t="shared" si="52"/>
        <v>改良済</v>
      </c>
      <c r="V429" s="2157"/>
      <c r="W429" s="2157"/>
      <c r="X429" s="2157"/>
      <c r="Y429" s="2157"/>
      <c r="Z429" s="2157"/>
    </row>
    <row r="430" spans="2:26" ht="39" customHeight="1">
      <c r="B430" s="2168"/>
      <c r="C430" s="1169" t="s">
        <v>4468</v>
      </c>
      <c r="D430" s="1586" t="s">
        <v>4736</v>
      </c>
      <c r="E430" s="1383" t="s">
        <v>5242</v>
      </c>
      <c r="F430" s="2169">
        <f t="shared" si="50"/>
        <v>1.8</v>
      </c>
      <c r="G430" s="2169">
        <v>1.8</v>
      </c>
      <c r="H430" s="2169">
        <v>0</v>
      </c>
      <c r="I430" s="2169">
        <v>0</v>
      </c>
      <c r="J430" s="2169">
        <f t="shared" si="51"/>
        <v>0.1</v>
      </c>
      <c r="K430" s="2169">
        <v>0.1</v>
      </c>
      <c r="L430" s="2169">
        <v>0</v>
      </c>
      <c r="M430" s="2169">
        <v>0</v>
      </c>
      <c r="N430" s="1318">
        <v>24541</v>
      </c>
      <c r="O430" s="1318">
        <v>24541</v>
      </c>
      <c r="P430" s="1586" t="s">
        <v>5013</v>
      </c>
      <c r="Q430" s="2184">
        <v>38758</v>
      </c>
      <c r="R430" s="2185" t="s">
        <v>1218</v>
      </c>
      <c r="S430" s="1697"/>
      <c r="T430" s="1181" t="str">
        <f t="shared" si="52"/>
        <v/>
      </c>
      <c r="U430" s="2245"/>
      <c r="V430" s="2157"/>
      <c r="W430" s="2157"/>
      <c r="X430" s="2157"/>
      <c r="Y430" s="2157"/>
      <c r="Z430" s="2157"/>
    </row>
    <row r="431" spans="2:26" ht="39" customHeight="1">
      <c r="B431" s="2168"/>
      <c r="C431" s="1169" t="s">
        <v>4468</v>
      </c>
      <c r="D431" s="1586" t="s">
        <v>4738</v>
      </c>
      <c r="E431" s="1383" t="s">
        <v>5243</v>
      </c>
      <c r="F431" s="2169">
        <f t="shared" si="50"/>
        <v>1.4</v>
      </c>
      <c r="G431" s="2169">
        <v>1.4</v>
      </c>
      <c r="H431" s="2169">
        <v>0</v>
      </c>
      <c r="I431" s="2169">
        <v>0</v>
      </c>
      <c r="J431" s="2169">
        <f t="shared" si="51"/>
        <v>1.4</v>
      </c>
      <c r="K431" s="2169">
        <v>1.4</v>
      </c>
      <c r="L431" s="2169">
        <v>0</v>
      </c>
      <c r="M431" s="2169">
        <v>0</v>
      </c>
      <c r="N431" s="1318">
        <v>24064</v>
      </c>
      <c r="O431" s="1318">
        <v>24064</v>
      </c>
      <c r="P431" s="1586" t="s">
        <v>5000</v>
      </c>
      <c r="Q431" s="2184">
        <v>38758</v>
      </c>
      <c r="R431" s="2185" t="s">
        <v>1218</v>
      </c>
      <c r="S431" s="1697"/>
      <c r="T431" s="1181" t="str">
        <f t="shared" si="52"/>
        <v>改良済</v>
      </c>
      <c r="V431" s="2157"/>
      <c r="W431" s="2157"/>
      <c r="X431" s="2157"/>
      <c r="Y431" s="2157"/>
      <c r="Z431" s="2157"/>
    </row>
    <row r="432" spans="2:26" ht="39" customHeight="1">
      <c r="B432" s="2168"/>
      <c r="C432" s="1169" t="s">
        <v>4468</v>
      </c>
      <c r="D432" s="1586" t="s">
        <v>4837</v>
      </c>
      <c r="E432" s="1383" t="s">
        <v>5244</v>
      </c>
      <c r="F432" s="2169">
        <f t="shared" si="50"/>
        <v>1.3</v>
      </c>
      <c r="G432" s="2169">
        <v>1.3</v>
      </c>
      <c r="H432" s="2169">
        <v>0</v>
      </c>
      <c r="I432" s="2169">
        <v>0</v>
      </c>
      <c r="J432" s="2169">
        <f t="shared" si="51"/>
        <v>0</v>
      </c>
      <c r="K432" s="2169">
        <v>0</v>
      </c>
      <c r="L432" s="2169">
        <v>0</v>
      </c>
      <c r="M432" s="2169">
        <v>0</v>
      </c>
      <c r="N432" s="1318">
        <v>17932</v>
      </c>
      <c r="O432" s="1318">
        <v>17932</v>
      </c>
      <c r="P432" s="1586" t="s">
        <v>5009</v>
      </c>
      <c r="Q432" s="2184">
        <v>38758</v>
      </c>
      <c r="R432" s="2185" t="s">
        <v>1218</v>
      </c>
      <c r="T432" s="1181" t="str">
        <f t="shared" si="52"/>
        <v/>
      </c>
      <c r="V432" s="2157"/>
      <c r="W432" s="2157"/>
      <c r="X432" s="2157"/>
      <c r="Y432" s="2157"/>
      <c r="Z432" s="2157"/>
    </row>
    <row r="433" spans="2:26" ht="39" customHeight="1">
      <c r="B433" s="2168"/>
      <c r="C433" s="1169" t="s">
        <v>4468</v>
      </c>
      <c r="D433" s="1586" t="s">
        <v>4918</v>
      </c>
      <c r="E433" s="1383" t="s">
        <v>5245</v>
      </c>
      <c r="F433" s="2169">
        <f t="shared" si="50"/>
        <v>1.2</v>
      </c>
      <c r="G433" s="2169">
        <v>1.2</v>
      </c>
      <c r="H433" s="2169">
        <v>0</v>
      </c>
      <c r="I433" s="2169">
        <v>0</v>
      </c>
      <c r="J433" s="2169">
        <f t="shared" si="51"/>
        <v>1.2</v>
      </c>
      <c r="K433" s="2169">
        <v>1.2</v>
      </c>
      <c r="L433" s="2169">
        <v>0</v>
      </c>
      <c r="M433" s="2169">
        <v>0</v>
      </c>
      <c r="N433" s="1318">
        <v>17932</v>
      </c>
      <c r="O433" s="1318">
        <v>17932</v>
      </c>
      <c r="P433" s="1586" t="s">
        <v>5009</v>
      </c>
      <c r="Q433" s="2184">
        <v>38758</v>
      </c>
      <c r="R433" s="2185" t="s">
        <v>1218</v>
      </c>
      <c r="S433" s="1697"/>
      <c r="T433" s="1181" t="str">
        <f t="shared" si="52"/>
        <v>改良済</v>
      </c>
      <c r="V433" s="2157"/>
      <c r="W433" s="2157"/>
      <c r="X433" s="2157"/>
      <c r="Y433" s="2157"/>
      <c r="Z433" s="2157"/>
    </row>
    <row r="434" spans="2:26" ht="39" customHeight="1">
      <c r="B434" s="2168"/>
      <c r="C434" s="1169" t="s">
        <v>4468</v>
      </c>
      <c r="D434" s="1586" t="s">
        <v>4920</v>
      </c>
      <c r="E434" s="1383" t="s">
        <v>5246</v>
      </c>
      <c r="F434" s="2169">
        <f t="shared" si="50"/>
        <v>1.2</v>
      </c>
      <c r="G434" s="2169">
        <v>1.2</v>
      </c>
      <c r="H434" s="2169">
        <v>0</v>
      </c>
      <c r="I434" s="2169">
        <v>0</v>
      </c>
      <c r="J434" s="2169">
        <f t="shared" si="51"/>
        <v>1.2</v>
      </c>
      <c r="K434" s="2169">
        <v>1.2</v>
      </c>
      <c r="L434" s="2169">
        <v>0</v>
      </c>
      <c r="M434" s="2169">
        <v>0</v>
      </c>
      <c r="N434" s="1318">
        <v>17932</v>
      </c>
      <c r="O434" s="1318">
        <v>17932</v>
      </c>
      <c r="P434" s="1586" t="s">
        <v>5009</v>
      </c>
      <c r="Q434" s="2184">
        <v>38758</v>
      </c>
      <c r="R434" s="2185" t="s">
        <v>1218</v>
      </c>
      <c r="S434" s="1697"/>
      <c r="T434" s="1181" t="str">
        <f t="shared" si="52"/>
        <v>改良済</v>
      </c>
      <c r="V434" s="2157"/>
      <c r="W434" s="2157"/>
      <c r="X434" s="2157"/>
      <c r="Y434" s="2157"/>
      <c r="Z434" s="2157"/>
    </row>
    <row r="435" spans="2:26" ht="39" customHeight="1">
      <c r="B435" s="2214"/>
      <c r="C435" s="1169" t="s">
        <v>4468</v>
      </c>
      <c r="D435" s="1586" t="s">
        <v>4923</v>
      </c>
      <c r="E435" s="1383" t="s">
        <v>5247</v>
      </c>
      <c r="F435" s="2169">
        <f t="shared" si="50"/>
        <v>1.1000000000000001</v>
      </c>
      <c r="G435" s="2169">
        <v>1.1000000000000001</v>
      </c>
      <c r="H435" s="2169">
        <v>0</v>
      </c>
      <c r="I435" s="2169">
        <v>0</v>
      </c>
      <c r="J435" s="2169">
        <f t="shared" si="51"/>
        <v>1.1000000000000001</v>
      </c>
      <c r="K435" s="2169">
        <v>1.1000000000000001</v>
      </c>
      <c r="L435" s="2169">
        <v>0</v>
      </c>
      <c r="M435" s="2169">
        <v>0</v>
      </c>
      <c r="N435" s="1318">
        <v>24541</v>
      </c>
      <c r="O435" s="1318">
        <v>25630</v>
      </c>
      <c r="P435" s="1586" t="s">
        <v>5248</v>
      </c>
      <c r="Q435" s="2184">
        <v>38758</v>
      </c>
      <c r="R435" s="2185" t="s">
        <v>1218</v>
      </c>
      <c r="T435" s="1181" t="str">
        <f t="shared" si="52"/>
        <v>改良済</v>
      </c>
      <c r="V435" s="2157"/>
      <c r="W435" s="2157"/>
      <c r="X435" s="2157"/>
      <c r="Y435" s="2157"/>
      <c r="Z435" s="2157"/>
    </row>
    <row r="436" spans="2:26" ht="39" customHeight="1">
      <c r="B436" s="2263"/>
      <c r="C436" s="1169" t="s">
        <v>4468</v>
      </c>
      <c r="D436" s="1586" t="s">
        <v>5249</v>
      </c>
      <c r="E436" s="1383" t="s">
        <v>5250</v>
      </c>
      <c r="F436" s="2169">
        <f t="shared" si="50"/>
        <v>1.9</v>
      </c>
      <c r="G436" s="2169">
        <v>1.9</v>
      </c>
      <c r="H436" s="2169">
        <v>0</v>
      </c>
      <c r="I436" s="2169">
        <v>0</v>
      </c>
      <c r="J436" s="2169">
        <f t="shared" si="51"/>
        <v>1.9</v>
      </c>
      <c r="K436" s="2169">
        <v>1.9</v>
      </c>
      <c r="L436" s="2169">
        <v>0</v>
      </c>
      <c r="M436" s="2169">
        <v>0</v>
      </c>
      <c r="N436" s="1318">
        <v>28510</v>
      </c>
      <c r="O436" s="1318">
        <v>28510</v>
      </c>
      <c r="P436" s="1586" t="s">
        <v>5251</v>
      </c>
      <c r="Q436" s="2184">
        <v>38758</v>
      </c>
      <c r="R436" s="2185" t="s">
        <v>1218</v>
      </c>
      <c r="T436" s="1181" t="str">
        <f t="shared" si="52"/>
        <v>改良済</v>
      </c>
      <c r="V436" s="2157"/>
      <c r="W436" s="2157"/>
      <c r="X436" s="2157"/>
      <c r="Y436" s="2157"/>
      <c r="Z436" s="2157"/>
    </row>
    <row r="437" spans="2:26" ht="39" customHeight="1">
      <c r="B437" s="2191" t="s">
        <v>973</v>
      </c>
      <c r="C437" s="1169" t="s">
        <v>4468</v>
      </c>
      <c r="D437" s="1586" t="s">
        <v>5252</v>
      </c>
      <c r="E437" s="1383" t="s">
        <v>5253</v>
      </c>
      <c r="F437" s="2169">
        <f t="shared" si="50"/>
        <v>7.1</v>
      </c>
      <c r="G437" s="2169">
        <v>7.1</v>
      </c>
      <c r="H437" s="2169">
        <v>0</v>
      </c>
      <c r="I437" s="2169">
        <v>0</v>
      </c>
      <c r="J437" s="2169">
        <f t="shared" si="51"/>
        <v>6.4</v>
      </c>
      <c r="K437" s="2169">
        <v>6.4</v>
      </c>
      <c r="L437" s="2169">
        <v>0</v>
      </c>
      <c r="M437" s="2169">
        <v>0</v>
      </c>
      <c r="N437" s="1318">
        <v>20403</v>
      </c>
      <c r="O437" s="1318">
        <v>20403</v>
      </c>
      <c r="P437" s="1586" t="s">
        <v>5060</v>
      </c>
      <c r="Q437" s="2184">
        <v>38758</v>
      </c>
      <c r="R437" s="2185" t="s">
        <v>1218</v>
      </c>
      <c r="S437" s="1259"/>
      <c r="T437" s="1181" t="str">
        <f t="shared" si="52"/>
        <v/>
      </c>
      <c r="V437" s="2157"/>
      <c r="W437" s="2157"/>
      <c r="X437" s="2157"/>
      <c r="Y437" s="2157"/>
      <c r="Z437" s="2157"/>
    </row>
    <row r="438" spans="2:26" ht="39" customHeight="1">
      <c r="B438" s="2168"/>
      <c r="C438" s="1169" t="s">
        <v>4468</v>
      </c>
      <c r="D438" s="1586" t="s">
        <v>4987</v>
      </c>
      <c r="E438" s="1383" t="s">
        <v>5254</v>
      </c>
      <c r="F438" s="2169">
        <f t="shared" si="50"/>
        <v>2.2000000000000002</v>
      </c>
      <c r="G438" s="2169">
        <v>2.2000000000000002</v>
      </c>
      <c r="H438" s="2169">
        <v>0</v>
      </c>
      <c r="I438" s="2169">
        <v>0</v>
      </c>
      <c r="J438" s="2169">
        <f t="shared" si="51"/>
        <v>2.2000000000000002</v>
      </c>
      <c r="K438" s="2169">
        <v>2.2000000000000002</v>
      </c>
      <c r="L438" s="2169">
        <v>0</v>
      </c>
      <c r="M438" s="2169">
        <v>0</v>
      </c>
      <c r="N438" s="1318">
        <v>20403</v>
      </c>
      <c r="O438" s="1318">
        <v>41592</v>
      </c>
      <c r="P438" s="1586" t="s">
        <v>5233</v>
      </c>
      <c r="Q438" s="1318">
        <v>41592</v>
      </c>
      <c r="R438" s="2150" t="s">
        <v>5233</v>
      </c>
      <c r="S438" s="1259"/>
      <c r="T438" s="1181" t="str">
        <f t="shared" si="52"/>
        <v>改良済</v>
      </c>
      <c r="V438" s="2157"/>
      <c r="W438" s="2157"/>
      <c r="X438" s="2157"/>
      <c r="Y438" s="2157"/>
      <c r="Z438" s="2157"/>
    </row>
    <row r="439" spans="2:26" ht="39" customHeight="1">
      <c r="B439" s="2168"/>
      <c r="C439" s="1169" t="s">
        <v>4468</v>
      </c>
      <c r="D439" s="1586" t="s">
        <v>4989</v>
      </c>
      <c r="E439" s="1383" t="s">
        <v>5255</v>
      </c>
      <c r="F439" s="2169">
        <f t="shared" si="50"/>
        <v>1.2</v>
      </c>
      <c r="G439" s="2169">
        <v>1.2</v>
      </c>
      <c r="H439" s="2169">
        <v>0</v>
      </c>
      <c r="I439" s="2169">
        <v>0</v>
      </c>
      <c r="J439" s="2169">
        <f t="shared" si="51"/>
        <v>1.2</v>
      </c>
      <c r="K439" s="2169">
        <v>1.2</v>
      </c>
      <c r="L439" s="2169">
        <v>0</v>
      </c>
      <c r="M439" s="2169">
        <v>0</v>
      </c>
      <c r="N439" s="1318">
        <v>25056</v>
      </c>
      <c r="O439" s="1318">
        <v>41592</v>
      </c>
      <c r="P439" s="1586" t="s">
        <v>5233</v>
      </c>
      <c r="Q439" s="1318">
        <v>41592</v>
      </c>
      <c r="R439" s="2150" t="s">
        <v>5233</v>
      </c>
      <c r="S439" s="1259"/>
      <c r="T439" s="1181" t="str">
        <f t="shared" si="52"/>
        <v>改良済</v>
      </c>
      <c r="V439" s="2157"/>
      <c r="W439" s="2157"/>
      <c r="X439" s="2157"/>
      <c r="Y439" s="2157"/>
      <c r="Z439" s="2157"/>
    </row>
    <row r="440" spans="2:26" ht="39" customHeight="1">
      <c r="B440" s="2168"/>
      <c r="C440" s="1169" t="s">
        <v>4468</v>
      </c>
      <c r="D440" s="1586" t="s">
        <v>5256</v>
      </c>
      <c r="E440" s="1383" t="s">
        <v>5257</v>
      </c>
      <c r="F440" s="2169">
        <f t="shared" si="50"/>
        <v>1.1000000000000001</v>
      </c>
      <c r="G440" s="2169">
        <v>1.1000000000000001</v>
      </c>
      <c r="H440" s="2169">
        <v>0</v>
      </c>
      <c r="I440" s="2169">
        <v>0</v>
      </c>
      <c r="J440" s="2169">
        <f t="shared" si="51"/>
        <v>1.1000000000000001</v>
      </c>
      <c r="K440" s="2169">
        <v>1.1000000000000001</v>
      </c>
      <c r="L440" s="2169">
        <v>0</v>
      </c>
      <c r="M440" s="2169">
        <v>0</v>
      </c>
      <c r="N440" s="1318">
        <v>29679</v>
      </c>
      <c r="O440" s="1318">
        <v>41592</v>
      </c>
      <c r="P440" s="1586" t="s">
        <v>5233</v>
      </c>
      <c r="Q440" s="1318">
        <v>41592</v>
      </c>
      <c r="R440" s="2150" t="s">
        <v>5233</v>
      </c>
      <c r="S440" s="1259"/>
      <c r="T440" s="1181" t="str">
        <f t="shared" si="52"/>
        <v>改良済</v>
      </c>
      <c r="V440" s="2157"/>
      <c r="W440" s="2157"/>
      <c r="X440" s="2157"/>
      <c r="Y440" s="2157"/>
      <c r="Z440" s="2157"/>
    </row>
    <row r="441" spans="2:26" ht="39" customHeight="1">
      <c r="B441" s="2168"/>
      <c r="C441" s="1169" t="s">
        <v>4468</v>
      </c>
      <c r="D441" s="1586" t="s">
        <v>5258</v>
      </c>
      <c r="E441" s="1383" t="s">
        <v>5259</v>
      </c>
      <c r="F441" s="2169">
        <f t="shared" si="50"/>
        <v>2.2999999999999998</v>
      </c>
      <c r="G441" s="2169">
        <v>2.2999999999999998</v>
      </c>
      <c r="H441" s="2169">
        <v>0</v>
      </c>
      <c r="I441" s="2169">
        <v>0</v>
      </c>
      <c r="J441" s="2169">
        <f t="shared" si="51"/>
        <v>2.1</v>
      </c>
      <c r="K441" s="2169">
        <v>2.1</v>
      </c>
      <c r="L441" s="2169">
        <v>0</v>
      </c>
      <c r="M441" s="2169">
        <v>0</v>
      </c>
      <c r="N441" s="1318">
        <v>17932</v>
      </c>
      <c r="O441" s="1318">
        <v>29809</v>
      </c>
      <c r="P441" s="1586" t="s">
        <v>5260</v>
      </c>
      <c r="Q441" s="2184">
        <v>38758</v>
      </c>
      <c r="R441" s="2185" t="s">
        <v>1218</v>
      </c>
      <c r="S441" s="1259"/>
      <c r="T441" s="1181" t="str">
        <f t="shared" si="52"/>
        <v/>
      </c>
      <c r="V441" s="2157"/>
      <c r="W441" s="2157"/>
      <c r="X441" s="2157"/>
      <c r="Y441" s="2157"/>
      <c r="Z441" s="2157"/>
    </row>
    <row r="442" spans="2:26" ht="39" customHeight="1">
      <c r="B442" s="2168"/>
      <c r="C442" s="1169" t="s">
        <v>4468</v>
      </c>
      <c r="D442" s="1586" t="s">
        <v>5261</v>
      </c>
      <c r="E442" s="1383" t="s">
        <v>5262</v>
      </c>
      <c r="F442" s="2169">
        <f t="shared" si="50"/>
        <v>1.1000000000000001</v>
      </c>
      <c r="G442" s="2169">
        <v>1.1000000000000001</v>
      </c>
      <c r="H442" s="2169">
        <v>0</v>
      </c>
      <c r="I442" s="2169">
        <v>0</v>
      </c>
      <c r="J442" s="2169">
        <f t="shared" si="51"/>
        <v>0.9</v>
      </c>
      <c r="K442" s="2169">
        <v>0.9</v>
      </c>
      <c r="L442" s="2169">
        <v>0</v>
      </c>
      <c r="M442" s="2169">
        <v>0</v>
      </c>
      <c r="N442" s="1318">
        <v>32381</v>
      </c>
      <c r="O442" s="1318">
        <v>32381</v>
      </c>
      <c r="P442" s="1586" t="s">
        <v>5263</v>
      </c>
      <c r="Q442" s="2184">
        <v>38758</v>
      </c>
      <c r="R442" s="2185" t="s">
        <v>1218</v>
      </c>
      <c r="S442" s="1259"/>
      <c r="T442" s="1181" t="str">
        <f t="shared" si="52"/>
        <v/>
      </c>
      <c r="V442" s="2157"/>
      <c r="W442" s="2157"/>
      <c r="X442" s="2157"/>
      <c r="Y442" s="2157"/>
      <c r="Z442" s="2157"/>
    </row>
    <row r="443" spans="2:26" ht="39" customHeight="1">
      <c r="B443" s="2232"/>
      <c r="C443" s="1169" t="s">
        <v>4468</v>
      </c>
      <c r="D443" s="1586" t="s">
        <v>5264</v>
      </c>
      <c r="E443" s="1383" t="s">
        <v>5265</v>
      </c>
      <c r="F443" s="2169">
        <f t="shared" si="50"/>
        <v>1.8</v>
      </c>
      <c r="G443" s="2169">
        <v>0</v>
      </c>
      <c r="H443" s="2169">
        <v>0</v>
      </c>
      <c r="I443" s="2169">
        <v>1.8</v>
      </c>
      <c r="J443" s="2169">
        <f t="shared" si="51"/>
        <v>1.8</v>
      </c>
      <c r="K443" s="2169">
        <v>0</v>
      </c>
      <c r="L443" s="2169">
        <v>0</v>
      </c>
      <c r="M443" s="2169">
        <v>1.8</v>
      </c>
      <c r="N443" s="1318">
        <v>34051</v>
      </c>
      <c r="O443" s="1318">
        <v>34051</v>
      </c>
      <c r="P443" s="1586" t="s">
        <v>5266</v>
      </c>
      <c r="Q443" s="2184">
        <v>38758</v>
      </c>
      <c r="R443" s="2185" t="s">
        <v>1218</v>
      </c>
      <c r="S443" s="1259"/>
      <c r="T443" s="1181" t="str">
        <f t="shared" si="52"/>
        <v>改良済</v>
      </c>
      <c r="V443" s="2157"/>
      <c r="W443" s="2157"/>
      <c r="X443" s="2157"/>
      <c r="Y443" s="2157"/>
      <c r="Z443" s="2157"/>
    </row>
    <row r="444" spans="2:26" ht="39" customHeight="1">
      <c r="B444" s="2168"/>
      <c r="C444" s="1169" t="s">
        <v>4578</v>
      </c>
      <c r="D444" s="1586" t="s">
        <v>4935</v>
      </c>
      <c r="E444" s="1383" t="s">
        <v>5267</v>
      </c>
      <c r="F444" s="2169">
        <f>SUM(G444:I444)</f>
        <v>5.3</v>
      </c>
      <c r="G444" s="2169">
        <v>5.3</v>
      </c>
      <c r="H444" s="2169">
        <v>0</v>
      </c>
      <c r="I444" s="2169">
        <v>0</v>
      </c>
      <c r="J444" s="2169">
        <f>SUM(K444:M444)</f>
        <v>5.3</v>
      </c>
      <c r="K444" s="2169">
        <v>5.3</v>
      </c>
      <c r="L444" s="2169">
        <v>0</v>
      </c>
      <c r="M444" s="2169">
        <v>0</v>
      </c>
      <c r="N444" s="1318">
        <v>17932</v>
      </c>
      <c r="O444" s="1318">
        <v>25041</v>
      </c>
      <c r="P444" s="1586" t="s">
        <v>5021</v>
      </c>
      <c r="Q444" s="2184">
        <v>38758</v>
      </c>
      <c r="R444" s="2185" t="s">
        <v>1218</v>
      </c>
      <c r="S444" s="1259"/>
      <c r="T444" s="1181" t="str">
        <f t="shared" si="52"/>
        <v>改良済</v>
      </c>
      <c r="V444" s="2157"/>
      <c r="W444" s="2157"/>
      <c r="X444" s="2157"/>
      <c r="Y444" s="2157"/>
      <c r="Z444" s="2157"/>
    </row>
    <row r="445" spans="2:26" ht="39" customHeight="1">
      <c r="B445" s="2168"/>
      <c r="C445" s="1169" t="s">
        <v>4578</v>
      </c>
      <c r="D445" s="1586" t="s">
        <v>5268</v>
      </c>
      <c r="E445" s="1383" t="s">
        <v>5269</v>
      </c>
      <c r="F445" s="2169">
        <f>SUM(G445:I445)</f>
        <v>6.1</v>
      </c>
      <c r="G445" s="2169">
        <v>6.1</v>
      </c>
      <c r="H445" s="2169">
        <v>0</v>
      </c>
      <c r="I445" s="2169">
        <v>0</v>
      </c>
      <c r="J445" s="2169">
        <f>SUM(K445:M445)</f>
        <v>6.1</v>
      </c>
      <c r="K445" s="2169">
        <v>6.1</v>
      </c>
      <c r="L445" s="2169">
        <v>0</v>
      </c>
      <c r="M445" s="2169">
        <v>0</v>
      </c>
      <c r="N445" s="1318">
        <v>25041</v>
      </c>
      <c r="O445" s="1318">
        <v>27975</v>
      </c>
      <c r="P445" s="1586" t="s">
        <v>5270</v>
      </c>
      <c r="Q445" s="2184">
        <v>38758</v>
      </c>
      <c r="R445" s="2185" t="s">
        <v>1218</v>
      </c>
      <c r="S445" s="1259"/>
      <c r="T445" s="1181" t="str">
        <f t="shared" si="52"/>
        <v>改良済</v>
      </c>
      <c r="V445" s="2157"/>
      <c r="W445" s="2157"/>
      <c r="X445" s="2157"/>
      <c r="Y445" s="2157"/>
      <c r="Z445" s="2157"/>
    </row>
    <row r="446" spans="2:26" ht="39" customHeight="1">
      <c r="B446" s="2168"/>
      <c r="C446" s="1169" t="s">
        <v>4472</v>
      </c>
      <c r="D446" s="1586" t="s">
        <v>4527</v>
      </c>
      <c r="E446" s="1383" t="s">
        <v>5271</v>
      </c>
      <c r="F446" s="2169">
        <f t="shared" si="50"/>
        <v>35.799999999999997</v>
      </c>
      <c r="G446" s="2169">
        <v>0</v>
      </c>
      <c r="H446" s="2169">
        <v>0</v>
      </c>
      <c r="I446" s="2169">
        <v>35.799999999999997</v>
      </c>
      <c r="J446" s="2169">
        <f t="shared" si="51"/>
        <v>35.799999999999997</v>
      </c>
      <c r="K446" s="2169">
        <v>0</v>
      </c>
      <c r="L446" s="2169">
        <v>0</v>
      </c>
      <c r="M446" s="2169">
        <v>35.799999999999997</v>
      </c>
      <c r="N446" s="1318">
        <v>25041</v>
      </c>
      <c r="O446" s="1318">
        <v>25041</v>
      </c>
      <c r="P446" s="1586" t="s">
        <v>5021</v>
      </c>
      <c r="Q446" s="2184">
        <v>38758</v>
      </c>
      <c r="R446" s="2185" t="s">
        <v>1218</v>
      </c>
      <c r="S446" s="1259"/>
      <c r="T446" s="1181" t="str">
        <f t="shared" si="52"/>
        <v>改良済</v>
      </c>
      <c r="V446" s="2157"/>
      <c r="W446" s="2157"/>
      <c r="X446" s="2157"/>
      <c r="Y446" s="2157"/>
      <c r="Z446" s="2157"/>
    </row>
    <row r="447" spans="2:26" ht="39" customHeight="1">
      <c r="B447" s="2168"/>
      <c r="C447" s="1169" t="s">
        <v>4472</v>
      </c>
      <c r="D447" s="1586" t="s">
        <v>4477</v>
      </c>
      <c r="E447" s="1383" t="s">
        <v>5272</v>
      </c>
      <c r="F447" s="2169">
        <f t="shared" si="50"/>
        <v>17.8</v>
      </c>
      <c r="G447" s="2169">
        <v>17.8</v>
      </c>
      <c r="H447" s="2169">
        <v>0</v>
      </c>
      <c r="I447" s="2169">
        <v>0</v>
      </c>
      <c r="J447" s="2169">
        <f t="shared" si="51"/>
        <v>17.8</v>
      </c>
      <c r="K447" s="2169">
        <v>17.8</v>
      </c>
      <c r="L447" s="2169">
        <v>0</v>
      </c>
      <c r="M447" s="2169">
        <v>0</v>
      </c>
      <c r="N447" s="1318">
        <v>17932</v>
      </c>
      <c r="O447" s="1318">
        <v>41592</v>
      </c>
      <c r="P447" s="1586" t="s">
        <v>5233</v>
      </c>
      <c r="Q447" s="1318">
        <v>41592</v>
      </c>
      <c r="R447" s="2150" t="s">
        <v>5233</v>
      </c>
      <c r="S447" s="1259"/>
      <c r="T447" s="1181" t="str">
        <f t="shared" si="52"/>
        <v>改良済</v>
      </c>
      <c r="V447" s="2157"/>
      <c r="W447" s="2157"/>
      <c r="X447" s="2157"/>
      <c r="Y447" s="2157"/>
      <c r="Z447" s="2157"/>
    </row>
    <row r="448" spans="2:26" ht="39" customHeight="1">
      <c r="B448" s="2168"/>
      <c r="C448" s="1169" t="s">
        <v>4472</v>
      </c>
      <c r="D448" s="1586" t="s">
        <v>5273</v>
      </c>
      <c r="E448" s="1383" t="s">
        <v>5274</v>
      </c>
      <c r="F448" s="2169">
        <f t="shared" si="50"/>
        <v>14.2</v>
      </c>
      <c r="G448" s="2169">
        <v>14.2</v>
      </c>
      <c r="H448" s="2169">
        <v>0</v>
      </c>
      <c r="I448" s="2169">
        <v>0</v>
      </c>
      <c r="J448" s="2169">
        <f t="shared" si="51"/>
        <v>14.2</v>
      </c>
      <c r="K448" s="2169">
        <v>14.2</v>
      </c>
      <c r="L448" s="2169">
        <v>0</v>
      </c>
      <c r="M448" s="2169">
        <v>0</v>
      </c>
      <c r="N448" s="1318">
        <v>25742</v>
      </c>
      <c r="O448" s="1318">
        <v>41592</v>
      </c>
      <c r="P448" s="1586" t="s">
        <v>5233</v>
      </c>
      <c r="Q448" s="1318">
        <v>41592</v>
      </c>
      <c r="R448" s="2150" t="s">
        <v>5233</v>
      </c>
      <c r="S448" s="1259"/>
      <c r="T448" s="1181" t="str">
        <f t="shared" si="52"/>
        <v>改良済</v>
      </c>
      <c r="V448" s="2157"/>
      <c r="W448" s="2157"/>
      <c r="X448" s="2157"/>
      <c r="Y448" s="2157"/>
      <c r="Z448" s="2157"/>
    </row>
    <row r="449" spans="2:26" ht="39" customHeight="1">
      <c r="B449" s="2168"/>
      <c r="C449" s="1169" t="s">
        <v>4472</v>
      </c>
      <c r="D449" s="1586" t="s">
        <v>5275</v>
      </c>
      <c r="E449" s="1383" t="s">
        <v>5276</v>
      </c>
      <c r="F449" s="2169">
        <f t="shared" si="50"/>
        <v>9.4</v>
      </c>
      <c r="G449" s="2169">
        <v>0</v>
      </c>
      <c r="H449" s="2169">
        <v>0</v>
      </c>
      <c r="I449" s="2169">
        <v>9.4</v>
      </c>
      <c r="J449" s="2169">
        <f t="shared" si="51"/>
        <v>9.4</v>
      </c>
      <c r="K449" s="2169">
        <v>0</v>
      </c>
      <c r="L449" s="2169">
        <v>0</v>
      </c>
      <c r="M449" s="2169">
        <v>9.4</v>
      </c>
      <c r="N449" s="1318">
        <v>26890</v>
      </c>
      <c r="O449" s="1318">
        <v>41592</v>
      </c>
      <c r="P449" s="1586" t="s">
        <v>5233</v>
      </c>
      <c r="Q449" s="1318">
        <v>41592</v>
      </c>
      <c r="R449" s="2150" t="s">
        <v>5233</v>
      </c>
      <c r="S449" s="1259"/>
      <c r="T449" s="1181" t="str">
        <f t="shared" si="52"/>
        <v>改良済</v>
      </c>
      <c r="V449" s="2157"/>
      <c r="W449" s="2157"/>
      <c r="X449" s="2157"/>
      <c r="Y449" s="2157"/>
      <c r="Z449" s="2157"/>
    </row>
    <row r="450" spans="2:26" ht="39" customHeight="1">
      <c r="B450" s="2168"/>
      <c r="C450" s="1169" t="s">
        <v>4588</v>
      </c>
      <c r="D450" s="1586" t="s">
        <v>4589</v>
      </c>
      <c r="E450" s="2258" t="s">
        <v>5277</v>
      </c>
      <c r="F450" s="2169">
        <f t="shared" si="50"/>
        <v>26.4</v>
      </c>
      <c r="G450" s="2169">
        <v>26.4</v>
      </c>
      <c r="H450" s="2169">
        <v>0</v>
      </c>
      <c r="I450" s="2169">
        <v>0</v>
      </c>
      <c r="J450" s="2169">
        <f t="shared" si="51"/>
        <v>26.4</v>
      </c>
      <c r="K450" s="2169">
        <v>26.4</v>
      </c>
      <c r="L450" s="2169">
        <v>0</v>
      </c>
      <c r="M450" s="2169">
        <v>0</v>
      </c>
      <c r="N450" s="1318">
        <v>19840</v>
      </c>
      <c r="O450" s="1318">
        <v>39864</v>
      </c>
      <c r="P450" s="1586" t="s">
        <v>5278</v>
      </c>
      <c r="Q450" s="2184">
        <v>38758</v>
      </c>
      <c r="R450" s="2185" t="s">
        <v>1218</v>
      </c>
      <c r="S450" s="1259"/>
      <c r="T450" s="1181" t="str">
        <f t="shared" si="52"/>
        <v>改良済</v>
      </c>
      <c r="V450" s="2157"/>
      <c r="W450" s="2157"/>
      <c r="X450" s="2157"/>
      <c r="Y450" s="2157"/>
      <c r="Z450" s="2157"/>
    </row>
    <row r="451" spans="2:26" ht="39" customHeight="1">
      <c r="B451" s="2168"/>
      <c r="C451" s="1169" t="s">
        <v>4588</v>
      </c>
      <c r="D451" s="1586" t="s">
        <v>5279</v>
      </c>
      <c r="E451" s="2258" t="s">
        <v>5280</v>
      </c>
      <c r="F451" s="2169">
        <f t="shared" si="50"/>
        <v>16.399999999999999</v>
      </c>
      <c r="G451" s="2169">
        <v>0</v>
      </c>
      <c r="H451" s="2169">
        <v>0</v>
      </c>
      <c r="I451" s="2169">
        <v>16.399999999999999</v>
      </c>
      <c r="J451" s="2169">
        <f t="shared" si="51"/>
        <v>15.8</v>
      </c>
      <c r="K451" s="2169">
        <v>0</v>
      </c>
      <c r="L451" s="2169">
        <v>0</v>
      </c>
      <c r="M451" s="2169">
        <v>15.8</v>
      </c>
      <c r="N451" s="1318">
        <v>29543</v>
      </c>
      <c r="O451" s="1318">
        <v>41592</v>
      </c>
      <c r="P451" s="1586" t="s">
        <v>5233</v>
      </c>
      <c r="Q451" s="1318">
        <v>41592</v>
      </c>
      <c r="R451" s="2150" t="s">
        <v>5233</v>
      </c>
      <c r="S451" s="1259"/>
      <c r="T451" s="1181" t="str">
        <f t="shared" si="52"/>
        <v/>
      </c>
      <c r="V451" s="2157"/>
      <c r="W451" s="2157"/>
      <c r="X451" s="2157"/>
      <c r="Y451" s="2157"/>
      <c r="Z451" s="2157"/>
    </row>
    <row r="452" spans="2:26" ht="39" customHeight="1">
      <c r="B452" s="2168"/>
      <c r="C452" s="2186" t="s">
        <v>5281</v>
      </c>
      <c r="D452" s="1586" t="s">
        <v>5282</v>
      </c>
      <c r="E452" s="1383" t="s">
        <v>5283</v>
      </c>
      <c r="F452" s="2169">
        <f t="shared" si="50"/>
        <v>16.2</v>
      </c>
      <c r="G452" s="2169">
        <v>0</v>
      </c>
      <c r="H452" s="2169">
        <v>0</v>
      </c>
      <c r="I452" s="2169">
        <v>16.2</v>
      </c>
      <c r="J452" s="2169">
        <f t="shared" si="51"/>
        <v>0.8</v>
      </c>
      <c r="K452" s="2169">
        <v>0</v>
      </c>
      <c r="L452" s="2169">
        <v>0</v>
      </c>
      <c r="M452" s="2169">
        <v>0.8</v>
      </c>
      <c r="N452" s="1318">
        <v>24541</v>
      </c>
      <c r="O452" s="1318">
        <v>24541</v>
      </c>
      <c r="P452" s="1586" t="s">
        <v>5013</v>
      </c>
      <c r="Q452" s="2184">
        <v>38758</v>
      </c>
      <c r="R452" s="2185" t="s">
        <v>1218</v>
      </c>
      <c r="S452" s="1259"/>
      <c r="T452" s="1181" t="str">
        <f t="shared" si="52"/>
        <v/>
      </c>
      <c r="V452" s="2157"/>
      <c r="W452" s="2157"/>
      <c r="X452" s="2157"/>
      <c r="Y452" s="2157"/>
      <c r="Z452" s="2157"/>
    </row>
    <row r="453" spans="2:26" ht="39" customHeight="1">
      <c r="B453" s="2168"/>
      <c r="C453" s="2186" t="s">
        <v>5281</v>
      </c>
      <c r="D453" s="1586" t="s">
        <v>5284</v>
      </c>
      <c r="E453" s="1383" t="s">
        <v>5285</v>
      </c>
      <c r="F453" s="2169">
        <f t="shared" si="50"/>
        <v>88.5</v>
      </c>
      <c r="G453" s="2169">
        <v>0</v>
      </c>
      <c r="H453" s="2169">
        <v>0</v>
      </c>
      <c r="I453" s="2169">
        <v>88.5</v>
      </c>
      <c r="J453" s="2169">
        <f t="shared" si="51"/>
        <v>9.43</v>
      </c>
      <c r="K453" s="2169">
        <v>0</v>
      </c>
      <c r="L453" s="2169">
        <v>0</v>
      </c>
      <c r="M453" s="2169">
        <v>9.43</v>
      </c>
      <c r="N453" s="1318">
        <v>13614</v>
      </c>
      <c r="O453" s="1318">
        <v>13614</v>
      </c>
      <c r="P453" s="1586" t="s">
        <v>5286</v>
      </c>
      <c r="Q453" s="2184">
        <v>38758</v>
      </c>
      <c r="R453" s="2185" t="s">
        <v>1218</v>
      </c>
      <c r="S453" s="1259"/>
      <c r="T453" s="1181" t="str">
        <f t="shared" si="52"/>
        <v/>
      </c>
      <c r="V453" s="2157"/>
      <c r="W453" s="2157"/>
      <c r="X453" s="2157"/>
      <c r="Y453" s="2157"/>
      <c r="Z453" s="2157"/>
    </row>
    <row r="454" spans="2:26" ht="39" customHeight="1">
      <c r="B454" s="2214"/>
      <c r="C454" s="2186" t="s">
        <v>5281</v>
      </c>
      <c r="D454" s="2192" t="s">
        <v>4758</v>
      </c>
      <c r="E454" s="1659" t="s">
        <v>5287</v>
      </c>
      <c r="F454" s="2194">
        <f>SUM(G454:I454)</f>
        <v>10.5</v>
      </c>
      <c r="G454" s="2194">
        <v>0</v>
      </c>
      <c r="H454" s="2194">
        <v>0</v>
      </c>
      <c r="I454" s="2194">
        <v>10.5</v>
      </c>
      <c r="J454" s="2194">
        <f>SUM(K454:M454)</f>
        <v>9.5</v>
      </c>
      <c r="K454" s="2194">
        <v>0</v>
      </c>
      <c r="L454" s="2194">
        <v>0</v>
      </c>
      <c r="M454" s="2194">
        <v>9.5</v>
      </c>
      <c r="N454" s="2218">
        <v>20403</v>
      </c>
      <c r="O454" s="2218">
        <v>44666</v>
      </c>
      <c r="P454" s="2192" t="s">
        <v>5288</v>
      </c>
      <c r="Q454" s="2184">
        <v>38758</v>
      </c>
      <c r="R454" s="2185" t="s">
        <v>1218</v>
      </c>
      <c r="S454" s="1259"/>
      <c r="T454" s="1181" t="str">
        <f t="shared" ref="T454:T517" si="53">IF(F454&lt;=J454,"改良済","")</f>
        <v/>
      </c>
      <c r="V454" s="2157"/>
      <c r="W454" s="2157"/>
      <c r="X454" s="2157"/>
      <c r="Y454" s="2157"/>
      <c r="Z454" s="2157"/>
    </row>
    <row r="455" spans="2:26" ht="39" customHeight="1">
      <c r="B455" s="2168"/>
      <c r="C455" s="2186" t="s">
        <v>5289</v>
      </c>
      <c r="D455" s="2182" t="s">
        <v>5290</v>
      </c>
      <c r="E455" s="1658" t="s">
        <v>5291</v>
      </c>
      <c r="F455" s="2183">
        <f>SUM(G455:I455)</f>
        <v>3.8</v>
      </c>
      <c r="G455" s="2183">
        <v>3.8</v>
      </c>
      <c r="H455" s="2183">
        <v>0</v>
      </c>
      <c r="I455" s="2183">
        <v>0</v>
      </c>
      <c r="J455" s="2183">
        <f>SUM(K455:M455)</f>
        <v>3.8</v>
      </c>
      <c r="K455" s="2183">
        <v>3.8</v>
      </c>
      <c r="L455" s="2183">
        <v>0</v>
      </c>
      <c r="M455" s="2183">
        <v>0</v>
      </c>
      <c r="N455" s="2184">
        <v>23006</v>
      </c>
      <c r="O455" s="2184">
        <v>23693</v>
      </c>
      <c r="P455" s="2182" t="s">
        <v>5043</v>
      </c>
      <c r="Q455" s="2184">
        <v>38758</v>
      </c>
      <c r="R455" s="2185" t="s">
        <v>1218</v>
      </c>
      <c r="T455" s="1181" t="str">
        <f t="shared" si="53"/>
        <v>改良済</v>
      </c>
      <c r="V455" s="2157"/>
      <c r="W455" s="2157"/>
      <c r="X455" s="2157"/>
      <c r="Y455" s="2157"/>
      <c r="Z455" s="2157"/>
    </row>
    <row r="456" spans="2:26" ht="39" customHeight="1" thickBot="1">
      <c r="B456" s="2214"/>
      <c r="C456" s="2251" t="s">
        <v>5289</v>
      </c>
      <c r="D456" s="1581" t="s">
        <v>5292</v>
      </c>
      <c r="E456" s="1769" t="s">
        <v>5293</v>
      </c>
      <c r="F456" s="2252">
        <f>SUM(G456:I456)</f>
        <v>6.7</v>
      </c>
      <c r="G456" s="2252">
        <v>0</v>
      </c>
      <c r="H456" s="2252">
        <v>0</v>
      </c>
      <c r="I456" s="2252">
        <v>6.7</v>
      </c>
      <c r="J456" s="2252">
        <f>SUM(K456:M456)</f>
        <v>0</v>
      </c>
      <c r="K456" s="2252">
        <v>0</v>
      </c>
      <c r="L456" s="2252">
        <v>0</v>
      </c>
      <c r="M456" s="2252">
        <v>0</v>
      </c>
      <c r="N456" s="2253">
        <v>36238</v>
      </c>
      <c r="O456" s="2253">
        <v>36238</v>
      </c>
      <c r="P456" s="1581" t="s">
        <v>1620</v>
      </c>
      <c r="Q456" s="2253">
        <v>38758</v>
      </c>
      <c r="R456" s="2254" t="s">
        <v>1218</v>
      </c>
      <c r="S456" s="1259"/>
      <c r="T456" s="1181" t="str">
        <f t="shared" si="53"/>
        <v/>
      </c>
      <c r="V456" s="2157"/>
      <c r="W456" s="2157"/>
      <c r="X456" s="2157"/>
      <c r="Y456" s="2157"/>
      <c r="Z456" s="2157"/>
    </row>
    <row r="457" spans="2:26" ht="39" customHeight="1" thickTop="1" thickBot="1">
      <c r="B457" s="1175" t="s">
        <v>3136</v>
      </c>
      <c r="C457" s="1175"/>
      <c r="D457" s="2160" t="s">
        <v>78</v>
      </c>
      <c r="E457" s="1223">
        <f>COUNTA(E293:E456)</f>
        <v>164</v>
      </c>
      <c r="F457" s="2265">
        <f t="shared" ref="F457:M457" si="54">SUM(F293:F456)</f>
        <v>338.78</v>
      </c>
      <c r="G457" s="2265">
        <f t="shared" si="54"/>
        <v>148.01999999999998</v>
      </c>
      <c r="H457" s="2265">
        <f t="shared" si="54"/>
        <v>3.25</v>
      </c>
      <c r="I457" s="2265">
        <f t="shared" si="54"/>
        <v>187.51</v>
      </c>
      <c r="J457" s="2265">
        <f t="shared" si="54"/>
        <v>221.18000000000004</v>
      </c>
      <c r="K457" s="2265">
        <f t="shared" si="54"/>
        <v>133.19</v>
      </c>
      <c r="L457" s="2265">
        <f t="shared" si="54"/>
        <v>3.25</v>
      </c>
      <c r="M457" s="2265">
        <f t="shared" si="54"/>
        <v>84.739999999999981</v>
      </c>
      <c r="N457" s="2256"/>
      <c r="O457" s="2256"/>
      <c r="P457" s="2160"/>
      <c r="Q457" s="2160"/>
      <c r="R457" s="2160"/>
      <c r="T457" s="1181" t="str">
        <f t="shared" si="53"/>
        <v/>
      </c>
      <c r="V457" s="2157"/>
      <c r="W457" s="2157"/>
      <c r="X457" s="2157"/>
      <c r="Y457" s="2157"/>
      <c r="Z457" s="2157"/>
    </row>
    <row r="458" spans="2:26" ht="39" customHeight="1" thickTop="1">
      <c r="B458" s="1576"/>
      <c r="C458" s="1576"/>
      <c r="D458" s="1010"/>
      <c r="E458" s="1625"/>
      <c r="F458" s="2161"/>
      <c r="G458" s="2161"/>
      <c r="H458" s="2161"/>
      <c r="I458" s="2161"/>
      <c r="J458" s="2161"/>
      <c r="K458" s="2161"/>
      <c r="L458" s="2161"/>
      <c r="M458" s="2161"/>
      <c r="N458" s="2162"/>
      <c r="O458" s="2162"/>
      <c r="P458" s="1010"/>
      <c r="Q458" s="1010"/>
      <c r="R458" s="1010"/>
      <c r="T458" s="1181">
        <v>1</v>
      </c>
      <c r="V458" s="2157"/>
      <c r="W458" s="2157"/>
      <c r="X458" s="2157"/>
      <c r="Y458" s="2157"/>
      <c r="Z458" s="2157"/>
    </row>
    <row r="459" spans="2:26" ht="39" customHeight="1" thickBot="1">
      <c r="B459" s="1680"/>
      <c r="C459" s="1546"/>
      <c r="D459" s="2171"/>
      <c r="E459" s="1858"/>
      <c r="F459" s="2161"/>
      <c r="G459" s="2172"/>
      <c r="H459" s="2172"/>
      <c r="I459" s="2172"/>
      <c r="J459" s="2161"/>
      <c r="K459" s="2172"/>
      <c r="L459" s="2172"/>
      <c r="M459" s="2172"/>
      <c r="N459" s="2173"/>
      <c r="O459" s="2173"/>
      <c r="P459" s="2171"/>
      <c r="Q459" s="2171"/>
      <c r="R459" s="2171"/>
      <c r="S459" s="1259"/>
      <c r="T459" s="1181">
        <v>1</v>
      </c>
      <c r="V459" s="2157"/>
      <c r="W459" s="2157"/>
      <c r="X459" s="2157"/>
      <c r="Y459" s="2157"/>
      <c r="Z459" s="2157"/>
    </row>
    <row r="460" spans="2:26" ht="39" customHeight="1">
      <c r="B460" s="2163" t="s">
        <v>285</v>
      </c>
      <c r="C460" s="1161" t="s">
        <v>4634</v>
      </c>
      <c r="D460" s="2164" t="s">
        <v>4463</v>
      </c>
      <c r="E460" s="2165" t="s">
        <v>5294</v>
      </c>
      <c r="F460" s="2206">
        <f>SUM(G460:I460)</f>
        <v>0.68</v>
      </c>
      <c r="G460" s="2166">
        <v>0</v>
      </c>
      <c r="H460" s="2166">
        <v>0</v>
      </c>
      <c r="I460" s="2166">
        <v>0.68</v>
      </c>
      <c r="J460" s="2206">
        <f>SUM(K460:M460)</f>
        <v>0.67</v>
      </c>
      <c r="K460" s="2166">
        <v>0</v>
      </c>
      <c r="L460" s="2166">
        <v>0</v>
      </c>
      <c r="M460" s="2166">
        <v>0.67</v>
      </c>
      <c r="N460" s="2167">
        <v>26540</v>
      </c>
      <c r="O460" s="2167">
        <v>26540</v>
      </c>
      <c r="P460" s="2164" t="s">
        <v>5295</v>
      </c>
      <c r="Q460" s="2167">
        <v>27575</v>
      </c>
      <c r="R460" s="1574" t="s">
        <v>2848</v>
      </c>
      <c r="S460" s="1259"/>
      <c r="T460" s="1181" t="str">
        <f t="shared" si="53"/>
        <v/>
      </c>
      <c r="V460" s="2157"/>
      <c r="W460" s="2157"/>
      <c r="X460" s="2157"/>
      <c r="Y460" s="2157"/>
      <c r="Z460" s="2157"/>
    </row>
    <row r="461" spans="2:26" ht="39" customHeight="1">
      <c r="B461" s="2168"/>
      <c r="C461" s="1169" t="s">
        <v>4634</v>
      </c>
      <c r="D461" s="1586" t="s">
        <v>4485</v>
      </c>
      <c r="E461" s="1383" t="s">
        <v>5296</v>
      </c>
      <c r="F461" s="2266">
        <f>SUM(G461:I461)</f>
        <v>0.68</v>
      </c>
      <c r="G461" s="2169">
        <v>0</v>
      </c>
      <c r="H461" s="2169">
        <v>0</v>
      </c>
      <c r="I461" s="2169">
        <v>0.68</v>
      </c>
      <c r="J461" s="2266">
        <f>SUM(K461:M461)</f>
        <v>0.68</v>
      </c>
      <c r="K461" s="2169">
        <v>0</v>
      </c>
      <c r="L461" s="2169">
        <v>0</v>
      </c>
      <c r="M461" s="2169">
        <v>0.68</v>
      </c>
      <c r="N461" s="1318">
        <v>26540</v>
      </c>
      <c r="O461" s="1318">
        <v>26540</v>
      </c>
      <c r="P461" s="1586" t="s">
        <v>5295</v>
      </c>
      <c r="Q461" s="1318">
        <v>27575</v>
      </c>
      <c r="R461" s="2150" t="s">
        <v>2848</v>
      </c>
      <c r="S461" s="1259"/>
      <c r="T461" s="1181" t="str">
        <f t="shared" si="53"/>
        <v>改良済</v>
      </c>
      <c r="V461" s="2157"/>
      <c r="W461" s="2157"/>
      <c r="X461" s="2157"/>
      <c r="Y461" s="2157"/>
      <c r="Z461" s="2157"/>
    </row>
    <row r="462" spans="2:26" ht="39" customHeight="1">
      <c r="B462" s="2168"/>
      <c r="C462" s="1169" t="s">
        <v>4634</v>
      </c>
      <c r="D462" s="1586" t="s">
        <v>4487</v>
      </c>
      <c r="E462" s="1383" t="s">
        <v>5297</v>
      </c>
      <c r="F462" s="2266">
        <f>SUM(G462:I462)</f>
        <v>0.37</v>
      </c>
      <c r="G462" s="2169">
        <v>0.37</v>
      </c>
      <c r="H462" s="2169">
        <v>0</v>
      </c>
      <c r="I462" s="2169">
        <v>0</v>
      </c>
      <c r="J462" s="2266">
        <f>SUM(K462:M462)</f>
        <v>0.37</v>
      </c>
      <c r="K462" s="2169">
        <v>0.37</v>
      </c>
      <c r="L462" s="2169">
        <v>0</v>
      </c>
      <c r="M462" s="2169">
        <v>0</v>
      </c>
      <c r="N462" s="1318">
        <v>27460</v>
      </c>
      <c r="O462" s="1318">
        <v>27460</v>
      </c>
      <c r="P462" s="1586" t="s">
        <v>4688</v>
      </c>
      <c r="Q462" s="1318">
        <v>27575</v>
      </c>
      <c r="R462" s="2150" t="s">
        <v>2848</v>
      </c>
      <c r="S462" s="1259"/>
      <c r="T462" s="1181" t="str">
        <f t="shared" si="53"/>
        <v>改良済</v>
      </c>
      <c r="V462" s="2157"/>
      <c r="W462" s="2157"/>
      <c r="X462" s="2157"/>
      <c r="Y462" s="2157"/>
      <c r="Z462" s="2157"/>
    </row>
    <row r="463" spans="2:26" ht="39" customHeight="1">
      <c r="B463" s="2168"/>
      <c r="C463" s="1169" t="s">
        <v>4634</v>
      </c>
      <c r="D463" s="1586" t="s">
        <v>4488</v>
      </c>
      <c r="E463" s="1383" t="s">
        <v>5298</v>
      </c>
      <c r="F463" s="2266">
        <f t="shared" ref="F463:F526" si="55">SUM(G463:I463)</f>
        <v>0.31</v>
      </c>
      <c r="G463" s="2169">
        <v>0.31</v>
      </c>
      <c r="H463" s="2169">
        <v>0</v>
      </c>
      <c r="I463" s="2169">
        <v>0</v>
      </c>
      <c r="J463" s="2266">
        <f t="shared" ref="J463:J526" si="56">SUM(K463:M463)</f>
        <v>0.31</v>
      </c>
      <c r="K463" s="2169">
        <v>0.31</v>
      </c>
      <c r="L463" s="2169">
        <v>0</v>
      </c>
      <c r="M463" s="2169">
        <v>0</v>
      </c>
      <c r="N463" s="1318">
        <v>23806</v>
      </c>
      <c r="O463" s="1318">
        <v>23806</v>
      </c>
      <c r="P463" s="1586" t="s">
        <v>5299</v>
      </c>
      <c r="Q463" s="1318">
        <v>27575</v>
      </c>
      <c r="R463" s="2150" t="s">
        <v>2848</v>
      </c>
      <c r="S463" s="1259"/>
      <c r="T463" s="1181" t="str">
        <f t="shared" si="53"/>
        <v>改良済</v>
      </c>
      <c r="V463" s="2157"/>
      <c r="W463" s="2157"/>
      <c r="X463" s="2157"/>
      <c r="Y463" s="2157"/>
      <c r="Z463" s="2157"/>
    </row>
    <row r="464" spans="2:26" ht="39" customHeight="1">
      <c r="B464" s="2168"/>
      <c r="C464" s="1169" t="s">
        <v>4634</v>
      </c>
      <c r="D464" s="1586" t="s">
        <v>4491</v>
      </c>
      <c r="E464" s="1383" t="s">
        <v>5300</v>
      </c>
      <c r="F464" s="2266">
        <f t="shared" si="55"/>
        <v>0.28000000000000003</v>
      </c>
      <c r="G464" s="2169">
        <v>0.28000000000000003</v>
      </c>
      <c r="H464" s="2169">
        <v>0</v>
      </c>
      <c r="I464" s="2169">
        <v>0</v>
      </c>
      <c r="J464" s="2266">
        <f t="shared" si="56"/>
        <v>0.2</v>
      </c>
      <c r="K464" s="2169">
        <v>0.2</v>
      </c>
      <c r="L464" s="2169">
        <v>0</v>
      </c>
      <c r="M464" s="2169">
        <v>0</v>
      </c>
      <c r="N464" s="1318">
        <v>27460</v>
      </c>
      <c r="O464" s="1318">
        <v>27460</v>
      </c>
      <c r="P464" s="1586" t="s">
        <v>4688</v>
      </c>
      <c r="Q464" s="1318">
        <v>27575</v>
      </c>
      <c r="R464" s="2150" t="s">
        <v>2848</v>
      </c>
      <c r="S464" s="1259"/>
      <c r="T464" s="1181" t="str">
        <f t="shared" si="53"/>
        <v/>
      </c>
      <c r="V464" s="2157"/>
      <c r="W464" s="2157"/>
      <c r="X464" s="2157"/>
      <c r="Y464" s="2157"/>
      <c r="Z464" s="2157"/>
    </row>
    <row r="465" spans="2:26" ht="39" customHeight="1">
      <c r="B465" s="2168"/>
      <c r="C465" s="1169" t="s">
        <v>4634</v>
      </c>
      <c r="D465" s="1586" t="s">
        <v>4494</v>
      </c>
      <c r="E465" s="1383" t="s">
        <v>5301</v>
      </c>
      <c r="F465" s="2266">
        <f t="shared" si="55"/>
        <v>0.27</v>
      </c>
      <c r="G465" s="2169">
        <v>0.27</v>
      </c>
      <c r="H465" s="2169">
        <v>0</v>
      </c>
      <c r="I465" s="2169">
        <v>0</v>
      </c>
      <c r="J465" s="2266">
        <f t="shared" si="56"/>
        <v>0.27</v>
      </c>
      <c r="K465" s="2169">
        <v>0.27</v>
      </c>
      <c r="L465" s="2169">
        <v>0</v>
      </c>
      <c r="M465" s="2169">
        <v>0</v>
      </c>
      <c r="N465" s="1318">
        <v>27460</v>
      </c>
      <c r="O465" s="1318">
        <v>27460</v>
      </c>
      <c r="P465" s="1586" t="s">
        <v>4688</v>
      </c>
      <c r="Q465" s="1318">
        <v>27575</v>
      </c>
      <c r="R465" s="2150" t="s">
        <v>2848</v>
      </c>
      <c r="S465" s="1259"/>
      <c r="T465" s="1181" t="str">
        <f t="shared" si="53"/>
        <v>改良済</v>
      </c>
      <c r="V465" s="2157"/>
      <c r="W465" s="2157"/>
      <c r="X465" s="2157"/>
      <c r="Y465" s="2157"/>
      <c r="Z465" s="2157"/>
    </row>
    <row r="466" spans="2:26" ht="39" customHeight="1">
      <c r="B466" s="2168"/>
      <c r="C466" s="1169" t="s">
        <v>4634</v>
      </c>
      <c r="D466" s="1586" t="s">
        <v>4496</v>
      </c>
      <c r="E466" s="1383" t="s">
        <v>4962</v>
      </c>
      <c r="F466" s="2266">
        <f t="shared" si="55"/>
        <v>0.25</v>
      </c>
      <c r="G466" s="2169">
        <v>0.25</v>
      </c>
      <c r="H466" s="2169">
        <v>0</v>
      </c>
      <c r="I466" s="2169">
        <v>0</v>
      </c>
      <c r="J466" s="2266">
        <f t="shared" si="56"/>
        <v>0.25</v>
      </c>
      <c r="K466" s="2169">
        <v>0.25</v>
      </c>
      <c r="L466" s="2169">
        <v>0</v>
      </c>
      <c r="M466" s="2169">
        <v>0</v>
      </c>
      <c r="N466" s="1318">
        <v>27460</v>
      </c>
      <c r="O466" s="1318">
        <v>27460</v>
      </c>
      <c r="P466" s="1586" t="s">
        <v>4688</v>
      </c>
      <c r="Q466" s="1318">
        <v>27575</v>
      </c>
      <c r="R466" s="2150" t="s">
        <v>2848</v>
      </c>
      <c r="T466" s="1181" t="str">
        <f t="shared" si="53"/>
        <v>改良済</v>
      </c>
      <c r="V466" s="2157"/>
      <c r="W466" s="2157"/>
      <c r="X466" s="2157"/>
      <c r="Y466" s="2157"/>
      <c r="Z466" s="2157"/>
    </row>
    <row r="467" spans="2:26" ht="39" customHeight="1">
      <c r="B467" s="2168"/>
      <c r="C467" s="1169" t="s">
        <v>4634</v>
      </c>
      <c r="D467" s="1586" t="s">
        <v>4498</v>
      </c>
      <c r="E467" s="1383" t="s">
        <v>5302</v>
      </c>
      <c r="F467" s="2266">
        <f t="shared" si="55"/>
        <v>0.25</v>
      </c>
      <c r="G467" s="2169">
        <v>0.25</v>
      </c>
      <c r="H467" s="2169">
        <v>0</v>
      </c>
      <c r="I467" s="2169">
        <v>0</v>
      </c>
      <c r="J467" s="2266">
        <f t="shared" si="56"/>
        <v>0.25</v>
      </c>
      <c r="K467" s="2169">
        <v>0.25</v>
      </c>
      <c r="L467" s="2169">
        <v>0</v>
      </c>
      <c r="M467" s="2169">
        <v>0</v>
      </c>
      <c r="N467" s="1318">
        <v>27460</v>
      </c>
      <c r="O467" s="1318">
        <v>27460</v>
      </c>
      <c r="P467" s="1586" t="s">
        <v>4688</v>
      </c>
      <c r="Q467" s="1318">
        <v>27575</v>
      </c>
      <c r="R467" s="2150" t="s">
        <v>2848</v>
      </c>
      <c r="S467" s="1259"/>
      <c r="T467" s="1181" t="str">
        <f t="shared" si="53"/>
        <v>改良済</v>
      </c>
      <c r="V467" s="2157"/>
      <c r="W467" s="2157"/>
      <c r="X467" s="2157"/>
      <c r="Y467" s="2157"/>
      <c r="Z467" s="2157"/>
    </row>
    <row r="468" spans="2:26" ht="39" customHeight="1">
      <c r="B468" s="2168"/>
      <c r="C468" s="1169" t="s">
        <v>4634</v>
      </c>
      <c r="D468" s="1586" t="s">
        <v>4501</v>
      </c>
      <c r="E468" s="1383" t="s">
        <v>5303</v>
      </c>
      <c r="F468" s="2266">
        <f t="shared" si="55"/>
        <v>0.22</v>
      </c>
      <c r="G468" s="2169">
        <v>0.22</v>
      </c>
      <c r="H468" s="2169">
        <v>0</v>
      </c>
      <c r="I468" s="2169">
        <v>0</v>
      </c>
      <c r="J468" s="2266">
        <f t="shared" si="56"/>
        <v>0.22</v>
      </c>
      <c r="K468" s="2169">
        <v>0.22</v>
      </c>
      <c r="L468" s="2169">
        <v>0</v>
      </c>
      <c r="M468" s="2169">
        <v>0</v>
      </c>
      <c r="N468" s="1318">
        <v>27460</v>
      </c>
      <c r="O468" s="1318">
        <v>27460</v>
      </c>
      <c r="P468" s="1586" t="s">
        <v>4688</v>
      </c>
      <c r="Q468" s="1318">
        <v>27575</v>
      </c>
      <c r="R468" s="2150" t="s">
        <v>2848</v>
      </c>
      <c r="S468" s="1250"/>
      <c r="T468" s="1181" t="str">
        <f t="shared" si="53"/>
        <v>改良済</v>
      </c>
      <c r="V468" s="2157"/>
      <c r="W468" s="2157"/>
      <c r="X468" s="2157"/>
      <c r="Y468" s="2157"/>
      <c r="Z468" s="2157"/>
    </row>
    <row r="469" spans="2:26" ht="39" customHeight="1">
      <c r="B469" s="2168"/>
      <c r="C469" s="1169" t="s">
        <v>4634</v>
      </c>
      <c r="D469" s="1586" t="s">
        <v>4504</v>
      </c>
      <c r="E469" s="1383" t="s">
        <v>5304</v>
      </c>
      <c r="F469" s="2266">
        <f t="shared" si="55"/>
        <v>0.2</v>
      </c>
      <c r="G469" s="2169">
        <v>0.2</v>
      </c>
      <c r="H469" s="2169">
        <v>0</v>
      </c>
      <c r="I469" s="2169">
        <v>0</v>
      </c>
      <c r="J469" s="2266">
        <f t="shared" si="56"/>
        <v>0.2</v>
      </c>
      <c r="K469" s="2169">
        <v>0.2</v>
      </c>
      <c r="L469" s="2169">
        <v>0</v>
      </c>
      <c r="M469" s="2169">
        <v>0</v>
      </c>
      <c r="N469" s="1318">
        <v>27460</v>
      </c>
      <c r="O469" s="1318">
        <v>27460</v>
      </c>
      <c r="P469" s="1586" t="s">
        <v>4688</v>
      </c>
      <c r="Q469" s="1318">
        <v>27575</v>
      </c>
      <c r="R469" s="2150" t="s">
        <v>2848</v>
      </c>
      <c r="S469" s="1259"/>
      <c r="T469" s="1181" t="str">
        <f t="shared" si="53"/>
        <v>改良済</v>
      </c>
      <c r="V469" s="2157"/>
      <c r="W469" s="2157"/>
      <c r="X469" s="2157"/>
      <c r="Y469" s="2157"/>
      <c r="Z469" s="2157"/>
    </row>
    <row r="470" spans="2:26" ht="39" customHeight="1">
      <c r="B470" s="2168"/>
      <c r="C470" s="1169" t="s">
        <v>4634</v>
      </c>
      <c r="D470" s="1586" t="s">
        <v>4507</v>
      </c>
      <c r="E470" s="1383" t="s">
        <v>5305</v>
      </c>
      <c r="F470" s="2266">
        <f t="shared" si="55"/>
        <v>0.18</v>
      </c>
      <c r="G470" s="2169">
        <v>0.18</v>
      </c>
      <c r="H470" s="2169">
        <v>0</v>
      </c>
      <c r="I470" s="2169">
        <v>0</v>
      </c>
      <c r="J470" s="2266">
        <f t="shared" si="56"/>
        <v>0.18</v>
      </c>
      <c r="K470" s="2169">
        <v>0.18</v>
      </c>
      <c r="L470" s="2169">
        <v>0</v>
      </c>
      <c r="M470" s="2169">
        <v>0</v>
      </c>
      <c r="N470" s="1318">
        <v>27460</v>
      </c>
      <c r="O470" s="1318">
        <v>27460</v>
      </c>
      <c r="P470" s="1586" t="s">
        <v>4688</v>
      </c>
      <c r="Q470" s="1318">
        <v>27575</v>
      </c>
      <c r="R470" s="2150" t="s">
        <v>2848</v>
      </c>
      <c r="S470" s="1259"/>
      <c r="T470" s="1181" t="str">
        <f t="shared" si="53"/>
        <v>改良済</v>
      </c>
      <c r="V470" s="2157"/>
      <c r="W470" s="2157"/>
      <c r="X470" s="2157"/>
      <c r="Y470" s="2157"/>
      <c r="Z470" s="2157"/>
    </row>
    <row r="471" spans="2:26" ht="39" customHeight="1">
      <c r="B471" s="2168"/>
      <c r="C471" s="1169" t="s">
        <v>4634</v>
      </c>
      <c r="D471" s="1586" t="s">
        <v>4509</v>
      </c>
      <c r="E471" s="1383" t="s">
        <v>5306</v>
      </c>
      <c r="F471" s="2266">
        <f t="shared" si="55"/>
        <v>0.17</v>
      </c>
      <c r="G471" s="2169">
        <v>0.17</v>
      </c>
      <c r="H471" s="2169">
        <v>0</v>
      </c>
      <c r="I471" s="2169">
        <v>0</v>
      </c>
      <c r="J471" s="2266">
        <f t="shared" si="56"/>
        <v>0.17</v>
      </c>
      <c r="K471" s="2169">
        <v>0.17</v>
      </c>
      <c r="L471" s="2169">
        <v>0</v>
      </c>
      <c r="M471" s="2169">
        <v>0</v>
      </c>
      <c r="N471" s="1318">
        <v>26540</v>
      </c>
      <c r="O471" s="1318">
        <v>26540</v>
      </c>
      <c r="P471" s="1586" t="s">
        <v>5295</v>
      </c>
      <c r="Q471" s="1318">
        <v>27575</v>
      </c>
      <c r="R471" s="2150" t="s">
        <v>2848</v>
      </c>
      <c r="S471" s="1250"/>
      <c r="T471" s="1181" t="str">
        <f t="shared" si="53"/>
        <v>改良済</v>
      </c>
      <c r="V471" s="2157"/>
      <c r="W471" s="2157"/>
      <c r="X471" s="2157"/>
      <c r="Y471" s="2157"/>
      <c r="Z471" s="2157"/>
    </row>
    <row r="472" spans="2:26" ht="39" customHeight="1">
      <c r="B472" s="2168"/>
      <c r="C472" s="1169" t="s">
        <v>4634</v>
      </c>
      <c r="D472" s="1586" t="s">
        <v>4512</v>
      </c>
      <c r="E472" s="2258" t="s">
        <v>5307</v>
      </c>
      <c r="F472" s="2266">
        <f t="shared" si="55"/>
        <v>0.17</v>
      </c>
      <c r="G472" s="2169">
        <v>0.17</v>
      </c>
      <c r="H472" s="2169">
        <v>0</v>
      </c>
      <c r="I472" s="2169">
        <v>0</v>
      </c>
      <c r="J472" s="2266">
        <f t="shared" si="56"/>
        <v>0.17</v>
      </c>
      <c r="K472" s="2169">
        <v>0.17</v>
      </c>
      <c r="L472" s="2169">
        <v>0</v>
      </c>
      <c r="M472" s="2169">
        <v>0</v>
      </c>
      <c r="N472" s="1318">
        <v>27460</v>
      </c>
      <c r="O472" s="1318">
        <v>27460</v>
      </c>
      <c r="P472" s="1586" t="s">
        <v>4688</v>
      </c>
      <c r="Q472" s="1318">
        <v>27575</v>
      </c>
      <c r="R472" s="2150" t="s">
        <v>2848</v>
      </c>
      <c r="T472" s="1181" t="str">
        <f t="shared" si="53"/>
        <v>改良済</v>
      </c>
      <c r="V472" s="2157"/>
      <c r="W472" s="2157"/>
      <c r="X472" s="2157"/>
      <c r="Y472" s="2157"/>
      <c r="Z472" s="2157"/>
    </row>
    <row r="473" spans="2:26" ht="39" customHeight="1">
      <c r="B473" s="2168"/>
      <c r="C473" s="1169" t="s">
        <v>4634</v>
      </c>
      <c r="D473" s="1586" t="s">
        <v>4515</v>
      </c>
      <c r="E473" s="1383" t="s">
        <v>5308</v>
      </c>
      <c r="F473" s="2266">
        <f t="shared" si="55"/>
        <v>0.12</v>
      </c>
      <c r="G473" s="2169">
        <v>0.12</v>
      </c>
      <c r="H473" s="2169">
        <v>0</v>
      </c>
      <c r="I473" s="2169">
        <v>0</v>
      </c>
      <c r="J473" s="2266">
        <f t="shared" si="56"/>
        <v>0.12</v>
      </c>
      <c r="K473" s="2169">
        <v>0.12</v>
      </c>
      <c r="L473" s="2169">
        <v>0</v>
      </c>
      <c r="M473" s="2169">
        <v>0</v>
      </c>
      <c r="N473" s="1318">
        <v>27460</v>
      </c>
      <c r="O473" s="1318">
        <v>27460</v>
      </c>
      <c r="P473" s="1586" t="s">
        <v>4688</v>
      </c>
      <c r="Q473" s="1318">
        <v>27575</v>
      </c>
      <c r="R473" s="2150" t="s">
        <v>2848</v>
      </c>
      <c r="T473" s="1181" t="str">
        <f t="shared" si="53"/>
        <v>改良済</v>
      </c>
      <c r="V473" s="2157"/>
      <c r="W473" s="2157"/>
      <c r="X473" s="2157"/>
      <c r="Y473" s="2157"/>
      <c r="Z473" s="2157"/>
    </row>
    <row r="474" spans="2:26" ht="39" customHeight="1">
      <c r="B474" s="2168"/>
      <c r="C474" s="1169" t="s">
        <v>4634</v>
      </c>
      <c r="D474" s="1586" t="s">
        <v>4649</v>
      </c>
      <c r="E474" s="1383" t="s">
        <v>5309</v>
      </c>
      <c r="F474" s="2266">
        <f t="shared" si="55"/>
        <v>0.11</v>
      </c>
      <c r="G474" s="2169">
        <v>0.11</v>
      </c>
      <c r="H474" s="2169">
        <v>0</v>
      </c>
      <c r="I474" s="2169">
        <v>0</v>
      </c>
      <c r="J474" s="2266">
        <f t="shared" si="56"/>
        <v>0.11</v>
      </c>
      <c r="K474" s="2169">
        <v>0.11</v>
      </c>
      <c r="L474" s="2169">
        <v>0</v>
      </c>
      <c r="M474" s="2169">
        <v>0</v>
      </c>
      <c r="N474" s="1318">
        <v>27460</v>
      </c>
      <c r="O474" s="1318">
        <v>27460</v>
      </c>
      <c r="P474" s="1586" t="s">
        <v>4688</v>
      </c>
      <c r="Q474" s="1318">
        <v>27575</v>
      </c>
      <c r="R474" s="2150" t="s">
        <v>2848</v>
      </c>
      <c r="T474" s="1181" t="str">
        <f t="shared" si="53"/>
        <v>改良済</v>
      </c>
      <c r="V474" s="2157"/>
      <c r="W474" s="2157"/>
      <c r="X474" s="2157"/>
      <c r="Y474" s="2157"/>
      <c r="Z474" s="2157"/>
    </row>
    <row r="475" spans="2:26" ht="39" customHeight="1">
      <c r="B475" s="2168"/>
      <c r="C475" s="1169" t="s">
        <v>4634</v>
      </c>
      <c r="D475" s="1586" t="s">
        <v>4651</v>
      </c>
      <c r="E475" s="1383" t="s">
        <v>5310</v>
      </c>
      <c r="F475" s="2266">
        <f t="shared" si="55"/>
        <v>0.08</v>
      </c>
      <c r="G475" s="2169">
        <v>0.08</v>
      </c>
      <c r="H475" s="2169">
        <v>0</v>
      </c>
      <c r="I475" s="2169">
        <v>0</v>
      </c>
      <c r="J475" s="2266">
        <f t="shared" si="56"/>
        <v>0.08</v>
      </c>
      <c r="K475" s="2169">
        <v>0.08</v>
      </c>
      <c r="L475" s="2169">
        <v>0</v>
      </c>
      <c r="M475" s="2169">
        <v>0</v>
      </c>
      <c r="N475" s="1318">
        <v>27460</v>
      </c>
      <c r="O475" s="1318">
        <v>27460</v>
      </c>
      <c r="P475" s="1586" t="s">
        <v>4688</v>
      </c>
      <c r="Q475" s="1318">
        <v>27575</v>
      </c>
      <c r="R475" s="2150" t="s">
        <v>2848</v>
      </c>
      <c r="S475" s="1250"/>
      <c r="T475" s="1181" t="str">
        <f t="shared" si="53"/>
        <v>改良済</v>
      </c>
      <c r="V475" s="2157"/>
      <c r="W475" s="2157"/>
      <c r="X475" s="2157"/>
      <c r="Y475" s="2157"/>
      <c r="Z475" s="2157"/>
    </row>
    <row r="476" spans="2:26" ht="39" customHeight="1">
      <c r="B476" s="2168"/>
      <c r="C476" s="1169" t="s">
        <v>4634</v>
      </c>
      <c r="D476" s="1586" t="s">
        <v>4827</v>
      </c>
      <c r="E476" s="1383" t="s">
        <v>5311</v>
      </c>
      <c r="F476" s="2266">
        <f t="shared" si="55"/>
        <v>0.28999999999999998</v>
      </c>
      <c r="G476" s="2169">
        <v>0.28999999999999998</v>
      </c>
      <c r="H476" s="2169">
        <v>0</v>
      </c>
      <c r="I476" s="2169">
        <v>0</v>
      </c>
      <c r="J476" s="2266">
        <f t="shared" si="56"/>
        <v>0.15</v>
      </c>
      <c r="K476" s="2169">
        <v>0.15</v>
      </c>
      <c r="L476" s="2169">
        <v>0</v>
      </c>
      <c r="M476" s="2169">
        <v>0</v>
      </c>
      <c r="N476" s="1318">
        <v>30867</v>
      </c>
      <c r="O476" s="1318">
        <v>31408</v>
      </c>
      <c r="P476" s="1586" t="s">
        <v>2154</v>
      </c>
      <c r="Q476" s="1586"/>
      <c r="R476" s="2150"/>
      <c r="S476" s="1250"/>
      <c r="T476" s="1181" t="str">
        <f t="shared" si="53"/>
        <v/>
      </c>
      <c r="V476" s="2157"/>
      <c r="W476" s="2157"/>
      <c r="X476" s="2157"/>
      <c r="Y476" s="2157"/>
      <c r="Z476" s="2157"/>
    </row>
    <row r="477" spans="2:26" ht="39" customHeight="1">
      <c r="B477" s="2168"/>
      <c r="C477" s="1169" t="s">
        <v>4634</v>
      </c>
      <c r="D477" s="1586" t="s">
        <v>4782</v>
      </c>
      <c r="E477" s="1383" t="s">
        <v>5312</v>
      </c>
      <c r="F477" s="2266">
        <f t="shared" si="55"/>
        <v>0.15</v>
      </c>
      <c r="G477" s="2169">
        <v>0.15</v>
      </c>
      <c r="H477" s="2169">
        <v>0</v>
      </c>
      <c r="I477" s="2169">
        <v>0</v>
      </c>
      <c r="J477" s="2266">
        <f t="shared" si="56"/>
        <v>0.15</v>
      </c>
      <c r="K477" s="2169">
        <v>0.15</v>
      </c>
      <c r="L477" s="2169">
        <v>0</v>
      </c>
      <c r="M477" s="2169">
        <v>0</v>
      </c>
      <c r="N477" s="1318">
        <v>30867</v>
      </c>
      <c r="O477" s="1318">
        <v>30867</v>
      </c>
      <c r="P477" s="1586" t="s">
        <v>4709</v>
      </c>
      <c r="Q477" s="1586"/>
      <c r="R477" s="2150"/>
      <c r="S477" s="1250"/>
      <c r="T477" s="1181" t="str">
        <f t="shared" si="53"/>
        <v>改良済</v>
      </c>
      <c r="V477" s="2157"/>
      <c r="W477" s="2157"/>
      <c r="X477" s="2157"/>
      <c r="Y477" s="2157"/>
      <c r="Z477" s="2157"/>
    </row>
    <row r="478" spans="2:26" ht="39" customHeight="1">
      <c r="B478" s="2168"/>
      <c r="C478" s="1169" t="s">
        <v>4634</v>
      </c>
      <c r="D478" s="1586" t="s">
        <v>4788</v>
      </c>
      <c r="E478" s="1383" t="s">
        <v>5313</v>
      </c>
      <c r="F478" s="2266">
        <f t="shared" si="55"/>
        <v>0.21</v>
      </c>
      <c r="G478" s="2169">
        <v>0.21</v>
      </c>
      <c r="H478" s="2169">
        <v>0</v>
      </c>
      <c r="I478" s="2169">
        <v>0</v>
      </c>
      <c r="J478" s="2266">
        <f t="shared" si="56"/>
        <v>0.21</v>
      </c>
      <c r="K478" s="2169">
        <v>0.21</v>
      </c>
      <c r="L478" s="2169">
        <v>0</v>
      </c>
      <c r="M478" s="2169">
        <v>0</v>
      </c>
      <c r="N478" s="1318">
        <v>31562</v>
      </c>
      <c r="O478" s="1318">
        <v>31562</v>
      </c>
      <c r="P478" s="1586" t="s">
        <v>5314</v>
      </c>
      <c r="Q478" s="1586"/>
      <c r="R478" s="2150"/>
      <c r="S478" s="1250"/>
      <c r="T478" s="1181" t="str">
        <f t="shared" si="53"/>
        <v>改良済</v>
      </c>
      <c r="V478" s="2157"/>
      <c r="W478" s="2157"/>
      <c r="X478" s="2157"/>
      <c r="Y478" s="2157"/>
      <c r="Z478" s="2157"/>
    </row>
    <row r="479" spans="2:26" ht="39" customHeight="1">
      <c r="B479" s="2168"/>
      <c r="C479" s="1169" t="s">
        <v>4634</v>
      </c>
      <c r="D479" s="1586" t="s">
        <v>4790</v>
      </c>
      <c r="E479" s="1383" t="s">
        <v>5315</v>
      </c>
      <c r="F479" s="2266">
        <f t="shared" si="55"/>
        <v>0.14000000000000001</v>
      </c>
      <c r="G479" s="2169">
        <v>0.14000000000000001</v>
      </c>
      <c r="H479" s="2169">
        <v>0</v>
      </c>
      <c r="I479" s="2169">
        <v>0</v>
      </c>
      <c r="J479" s="2266">
        <f t="shared" si="56"/>
        <v>0.14000000000000001</v>
      </c>
      <c r="K479" s="2169">
        <v>0.14000000000000001</v>
      </c>
      <c r="L479" s="2169">
        <v>0</v>
      </c>
      <c r="M479" s="2169">
        <v>0</v>
      </c>
      <c r="N479" s="1318">
        <v>31562</v>
      </c>
      <c r="O479" s="1318">
        <v>31562</v>
      </c>
      <c r="P479" s="1586" t="s">
        <v>5314</v>
      </c>
      <c r="Q479" s="1586"/>
      <c r="R479" s="2150"/>
      <c r="S479" s="1250"/>
      <c r="T479" s="1181" t="str">
        <f t="shared" si="53"/>
        <v>改良済</v>
      </c>
      <c r="V479" s="2157"/>
      <c r="W479" s="2157"/>
      <c r="X479" s="2157"/>
      <c r="Y479" s="2157"/>
      <c r="Z479" s="2157"/>
    </row>
    <row r="480" spans="2:26" ht="39" customHeight="1">
      <c r="B480" s="2168"/>
      <c r="C480" s="1169" t="s">
        <v>4634</v>
      </c>
      <c r="D480" s="1586" t="s">
        <v>4666</v>
      </c>
      <c r="E480" s="1383" t="s">
        <v>5316</v>
      </c>
      <c r="F480" s="2266">
        <f t="shared" si="55"/>
        <v>0.2</v>
      </c>
      <c r="G480" s="2169">
        <v>0.2</v>
      </c>
      <c r="H480" s="2169">
        <v>0</v>
      </c>
      <c r="I480" s="2169">
        <v>0</v>
      </c>
      <c r="J480" s="2266">
        <f t="shared" si="56"/>
        <v>0.2</v>
      </c>
      <c r="K480" s="2169">
        <v>0.2</v>
      </c>
      <c r="L480" s="2169">
        <v>0</v>
      </c>
      <c r="M480" s="2169">
        <v>0</v>
      </c>
      <c r="N480" s="1318">
        <v>33056</v>
      </c>
      <c r="O480" s="1318">
        <v>33056</v>
      </c>
      <c r="P480" s="1586" t="s">
        <v>5317</v>
      </c>
      <c r="Q480" s="1586"/>
      <c r="R480" s="2150"/>
      <c r="S480" s="1250"/>
      <c r="T480" s="1181" t="str">
        <f t="shared" si="53"/>
        <v>改良済</v>
      </c>
      <c r="V480" s="2157"/>
      <c r="W480" s="2157"/>
      <c r="X480" s="2157"/>
      <c r="Y480" s="2157"/>
      <c r="Z480" s="2157"/>
    </row>
    <row r="481" spans="2:26" ht="39" customHeight="1">
      <c r="B481" s="2168"/>
      <c r="C481" s="1169" t="s">
        <v>4634</v>
      </c>
      <c r="D481" s="1586" t="s">
        <v>4669</v>
      </c>
      <c r="E481" s="1383" t="s">
        <v>5318</v>
      </c>
      <c r="F481" s="2266">
        <f t="shared" si="55"/>
        <v>0.18</v>
      </c>
      <c r="G481" s="2169">
        <v>0.18</v>
      </c>
      <c r="H481" s="2169">
        <v>0</v>
      </c>
      <c r="I481" s="2169">
        <v>0</v>
      </c>
      <c r="J481" s="2266">
        <f t="shared" si="56"/>
        <v>0.18</v>
      </c>
      <c r="K481" s="2169">
        <v>0.18</v>
      </c>
      <c r="L481" s="2169">
        <v>0</v>
      </c>
      <c r="M481" s="2169">
        <v>0</v>
      </c>
      <c r="N481" s="1318">
        <v>33056</v>
      </c>
      <c r="O481" s="1318">
        <v>33056</v>
      </c>
      <c r="P481" s="1586" t="s">
        <v>5317</v>
      </c>
      <c r="Q481" s="1586"/>
      <c r="R481" s="2150"/>
      <c r="S481" s="1250"/>
      <c r="T481" s="1181" t="str">
        <f t="shared" si="53"/>
        <v>改良済</v>
      </c>
      <c r="V481" s="2157"/>
      <c r="W481" s="2157"/>
      <c r="X481" s="2157"/>
      <c r="Y481" s="2157"/>
      <c r="Z481" s="2157"/>
    </row>
    <row r="482" spans="2:26" ht="39" customHeight="1">
      <c r="B482" s="2168"/>
      <c r="C482" s="1169" t="s">
        <v>4634</v>
      </c>
      <c r="D482" s="1586" t="s">
        <v>4672</v>
      </c>
      <c r="E482" s="1383" t="s">
        <v>4489</v>
      </c>
      <c r="F482" s="2266">
        <f t="shared" si="55"/>
        <v>0.2</v>
      </c>
      <c r="G482" s="2169">
        <v>0.2</v>
      </c>
      <c r="H482" s="2169">
        <v>0</v>
      </c>
      <c r="I482" s="2169">
        <v>0</v>
      </c>
      <c r="J482" s="2266">
        <f t="shared" si="56"/>
        <v>0.2</v>
      </c>
      <c r="K482" s="2169">
        <v>0.2</v>
      </c>
      <c r="L482" s="2169">
        <v>0</v>
      </c>
      <c r="M482" s="2169">
        <v>0</v>
      </c>
      <c r="N482" s="1318">
        <v>33056</v>
      </c>
      <c r="O482" s="1318">
        <v>33056</v>
      </c>
      <c r="P482" s="1586" t="s">
        <v>5317</v>
      </c>
      <c r="Q482" s="1586"/>
      <c r="R482" s="2150"/>
      <c r="S482" s="1250"/>
      <c r="T482" s="1181" t="str">
        <f t="shared" si="53"/>
        <v>改良済</v>
      </c>
      <c r="V482" s="2157"/>
      <c r="W482" s="2157"/>
      <c r="X482" s="2157"/>
      <c r="Y482" s="2157"/>
      <c r="Z482" s="2157"/>
    </row>
    <row r="483" spans="2:26" ht="39" customHeight="1">
      <c r="B483" s="2214"/>
      <c r="C483" s="1169" t="s">
        <v>4634</v>
      </c>
      <c r="D483" s="1586" t="s">
        <v>4674</v>
      </c>
      <c r="E483" s="1383" t="s">
        <v>5319</v>
      </c>
      <c r="F483" s="2266">
        <f t="shared" si="55"/>
        <v>0.15</v>
      </c>
      <c r="G483" s="2169">
        <v>0.15</v>
      </c>
      <c r="H483" s="2169">
        <v>0</v>
      </c>
      <c r="I483" s="2169">
        <v>0</v>
      </c>
      <c r="J483" s="2266">
        <f t="shared" si="56"/>
        <v>0.15</v>
      </c>
      <c r="K483" s="2169">
        <v>0.15</v>
      </c>
      <c r="L483" s="2169">
        <v>0</v>
      </c>
      <c r="M483" s="2169">
        <v>0</v>
      </c>
      <c r="N483" s="1318">
        <v>33056</v>
      </c>
      <c r="O483" s="1318">
        <v>33056</v>
      </c>
      <c r="P483" s="1586" t="s">
        <v>5317</v>
      </c>
      <c r="Q483" s="1586"/>
      <c r="R483" s="2150"/>
      <c r="S483" s="1250"/>
      <c r="T483" s="1181" t="str">
        <f t="shared" si="53"/>
        <v>改良済</v>
      </c>
      <c r="V483" s="2157"/>
      <c r="W483" s="2157"/>
      <c r="X483" s="2157"/>
      <c r="Y483" s="2157"/>
      <c r="Z483" s="2157"/>
    </row>
    <row r="484" spans="2:26" ht="39" customHeight="1">
      <c r="B484" s="2263"/>
      <c r="C484" s="1169" t="s">
        <v>4634</v>
      </c>
      <c r="D484" s="1586" t="s">
        <v>4676</v>
      </c>
      <c r="E484" s="1383" t="s">
        <v>4650</v>
      </c>
      <c r="F484" s="2266">
        <f t="shared" si="55"/>
        <v>0.14000000000000001</v>
      </c>
      <c r="G484" s="2169">
        <v>0.14000000000000001</v>
      </c>
      <c r="H484" s="2169">
        <v>0</v>
      </c>
      <c r="I484" s="2169">
        <v>0</v>
      </c>
      <c r="J484" s="2266">
        <f t="shared" si="56"/>
        <v>0.14000000000000001</v>
      </c>
      <c r="K484" s="2169">
        <v>0.14000000000000001</v>
      </c>
      <c r="L484" s="2169">
        <v>0</v>
      </c>
      <c r="M484" s="2169">
        <v>0</v>
      </c>
      <c r="N484" s="1318">
        <v>33056</v>
      </c>
      <c r="O484" s="1318">
        <v>33056</v>
      </c>
      <c r="P484" s="1586" t="s">
        <v>5317</v>
      </c>
      <c r="Q484" s="1586"/>
      <c r="R484" s="2150"/>
      <c r="S484" s="1250"/>
      <c r="T484" s="1181" t="str">
        <f t="shared" si="53"/>
        <v>改良済</v>
      </c>
      <c r="V484" s="2157"/>
      <c r="W484" s="2157"/>
      <c r="X484" s="2157"/>
      <c r="Y484" s="2157"/>
      <c r="Z484" s="2157"/>
    </row>
    <row r="485" spans="2:26" ht="39" customHeight="1">
      <c r="B485" s="2191" t="s">
        <v>285</v>
      </c>
      <c r="C485" s="1169" t="s">
        <v>4634</v>
      </c>
      <c r="D485" s="1586" t="s">
        <v>4678</v>
      </c>
      <c r="E485" s="1383" t="s">
        <v>5320</v>
      </c>
      <c r="F485" s="2266">
        <f t="shared" si="55"/>
        <v>0.28000000000000003</v>
      </c>
      <c r="G485" s="2169">
        <v>0.28000000000000003</v>
      </c>
      <c r="H485" s="2169">
        <v>0</v>
      </c>
      <c r="I485" s="2169">
        <v>0</v>
      </c>
      <c r="J485" s="2266">
        <f t="shared" si="56"/>
        <v>0.28000000000000003</v>
      </c>
      <c r="K485" s="2169">
        <v>0.28000000000000003</v>
      </c>
      <c r="L485" s="2169">
        <v>0</v>
      </c>
      <c r="M485" s="2169">
        <v>0</v>
      </c>
      <c r="N485" s="1318">
        <v>33232</v>
      </c>
      <c r="O485" s="1318">
        <v>33232</v>
      </c>
      <c r="P485" s="1586" t="s">
        <v>5321</v>
      </c>
      <c r="Q485" s="1586"/>
      <c r="R485" s="2150"/>
      <c r="S485" s="1250"/>
      <c r="T485" s="1181" t="str">
        <f t="shared" si="53"/>
        <v>改良済</v>
      </c>
      <c r="V485" s="2157"/>
      <c r="W485" s="2157"/>
      <c r="X485" s="2157"/>
      <c r="Y485" s="2157"/>
      <c r="Z485" s="2157"/>
    </row>
    <row r="486" spans="2:26" ht="39" customHeight="1">
      <c r="B486" s="2168"/>
      <c r="C486" s="1169" t="s">
        <v>4634</v>
      </c>
      <c r="D486" s="1586" t="s">
        <v>4680</v>
      </c>
      <c r="E486" s="1383" t="s">
        <v>5322</v>
      </c>
      <c r="F486" s="2266">
        <f t="shared" si="55"/>
        <v>0.21</v>
      </c>
      <c r="G486" s="2169">
        <v>0.21</v>
      </c>
      <c r="H486" s="2169">
        <v>0</v>
      </c>
      <c r="I486" s="2169">
        <v>0</v>
      </c>
      <c r="J486" s="2266">
        <f t="shared" si="56"/>
        <v>0.21</v>
      </c>
      <c r="K486" s="2169">
        <v>0.21</v>
      </c>
      <c r="L486" s="2169">
        <v>0</v>
      </c>
      <c r="M486" s="2169">
        <v>0</v>
      </c>
      <c r="N486" s="1318">
        <v>33232</v>
      </c>
      <c r="O486" s="1318">
        <v>33232</v>
      </c>
      <c r="P486" s="1586" t="s">
        <v>5321</v>
      </c>
      <c r="Q486" s="1586"/>
      <c r="R486" s="2150"/>
      <c r="S486" s="1250"/>
      <c r="T486" s="1181" t="str">
        <f t="shared" si="53"/>
        <v>改良済</v>
      </c>
      <c r="V486" s="2157"/>
      <c r="W486" s="2157"/>
      <c r="X486" s="2157"/>
      <c r="Y486" s="2157"/>
      <c r="Z486" s="2157"/>
    </row>
    <row r="487" spans="2:26" ht="39" customHeight="1">
      <c r="B487" s="2168"/>
      <c r="C487" s="1169" t="s">
        <v>4634</v>
      </c>
      <c r="D487" s="1586" t="s">
        <v>4682</v>
      </c>
      <c r="E487" s="1383" t="s">
        <v>5323</v>
      </c>
      <c r="F487" s="2266">
        <f t="shared" si="55"/>
        <v>0.2</v>
      </c>
      <c r="G487" s="2169">
        <v>0.2</v>
      </c>
      <c r="H487" s="2169">
        <v>0</v>
      </c>
      <c r="I487" s="2169">
        <v>0</v>
      </c>
      <c r="J487" s="2266">
        <f t="shared" si="56"/>
        <v>0.2</v>
      </c>
      <c r="K487" s="2169">
        <v>0.2</v>
      </c>
      <c r="L487" s="2169">
        <v>0</v>
      </c>
      <c r="M487" s="2169">
        <v>0</v>
      </c>
      <c r="N487" s="1318">
        <v>33315</v>
      </c>
      <c r="O487" s="1318">
        <v>33315</v>
      </c>
      <c r="P487" s="1586" t="s">
        <v>5324</v>
      </c>
      <c r="Q487" s="1586"/>
      <c r="R487" s="2150"/>
      <c r="S487" s="1250"/>
      <c r="T487" s="1181" t="str">
        <f t="shared" si="53"/>
        <v>改良済</v>
      </c>
      <c r="V487" s="2157"/>
      <c r="W487" s="2157"/>
      <c r="X487" s="2157"/>
      <c r="Y487" s="2157"/>
      <c r="Z487" s="2157"/>
    </row>
    <row r="488" spans="2:26" ht="39" customHeight="1">
      <c r="B488" s="2168"/>
      <c r="C488" s="1169" t="s">
        <v>4634</v>
      </c>
      <c r="D488" s="1586" t="s">
        <v>4684</v>
      </c>
      <c r="E488" s="1383" t="s">
        <v>5325</v>
      </c>
      <c r="F488" s="2266">
        <f t="shared" si="55"/>
        <v>0.2</v>
      </c>
      <c r="G488" s="2169">
        <v>0.2</v>
      </c>
      <c r="H488" s="2169">
        <v>0</v>
      </c>
      <c r="I488" s="2169">
        <v>0</v>
      </c>
      <c r="J488" s="2266">
        <f t="shared" si="56"/>
        <v>0.2</v>
      </c>
      <c r="K488" s="2169">
        <v>0.2</v>
      </c>
      <c r="L488" s="2169">
        <v>0</v>
      </c>
      <c r="M488" s="2169">
        <v>0</v>
      </c>
      <c r="N488" s="1318">
        <v>33315</v>
      </c>
      <c r="O488" s="1318">
        <v>33315</v>
      </c>
      <c r="P488" s="1586" t="s">
        <v>5324</v>
      </c>
      <c r="Q488" s="1586"/>
      <c r="R488" s="2150"/>
      <c r="S488" s="1250"/>
      <c r="T488" s="1181" t="str">
        <f t="shared" si="53"/>
        <v>改良済</v>
      </c>
      <c r="V488" s="2157"/>
      <c r="W488" s="2157"/>
      <c r="X488" s="2157"/>
      <c r="Y488" s="2157"/>
      <c r="Z488" s="2157"/>
    </row>
    <row r="489" spans="2:26" ht="39" customHeight="1">
      <c r="B489" s="2168"/>
      <c r="C489" s="1169" t="s">
        <v>4634</v>
      </c>
      <c r="D489" s="1586" t="s">
        <v>4686</v>
      </c>
      <c r="E489" s="1383" t="s">
        <v>5326</v>
      </c>
      <c r="F489" s="2266">
        <f t="shared" si="55"/>
        <v>0.25</v>
      </c>
      <c r="G489" s="2169">
        <v>0.25</v>
      </c>
      <c r="H489" s="2169">
        <v>0</v>
      </c>
      <c r="I489" s="2169">
        <v>0</v>
      </c>
      <c r="J489" s="2266">
        <f t="shared" si="56"/>
        <v>0.25</v>
      </c>
      <c r="K489" s="2169">
        <v>0.25</v>
      </c>
      <c r="L489" s="2169">
        <v>0</v>
      </c>
      <c r="M489" s="2169">
        <v>0</v>
      </c>
      <c r="N489" s="1318">
        <v>33315</v>
      </c>
      <c r="O489" s="1318">
        <v>33315</v>
      </c>
      <c r="P489" s="1586" t="s">
        <v>5324</v>
      </c>
      <c r="Q489" s="1586"/>
      <c r="R489" s="2150"/>
      <c r="S489" s="1250"/>
      <c r="T489" s="1181" t="str">
        <f t="shared" si="53"/>
        <v>改良済</v>
      </c>
      <c r="V489" s="2157"/>
      <c r="W489" s="2157"/>
      <c r="X489" s="2157"/>
      <c r="Y489" s="2157"/>
      <c r="Z489" s="2157"/>
    </row>
    <row r="490" spans="2:26" ht="39" customHeight="1">
      <c r="B490" s="2168"/>
      <c r="C490" s="1169" t="s">
        <v>4634</v>
      </c>
      <c r="D490" s="1586" t="s">
        <v>4689</v>
      </c>
      <c r="E490" s="1383" t="s">
        <v>5327</v>
      </c>
      <c r="F490" s="2266">
        <f t="shared" si="55"/>
        <v>0.28000000000000003</v>
      </c>
      <c r="G490" s="2169">
        <v>0</v>
      </c>
      <c r="H490" s="2169">
        <v>0.28000000000000003</v>
      </c>
      <c r="I490" s="2169">
        <v>0</v>
      </c>
      <c r="J490" s="2266">
        <f t="shared" si="56"/>
        <v>0.28000000000000003</v>
      </c>
      <c r="K490" s="2169">
        <v>0</v>
      </c>
      <c r="L490" s="2169">
        <v>0.28000000000000003</v>
      </c>
      <c r="M490" s="2169">
        <v>0</v>
      </c>
      <c r="N490" s="1318">
        <v>33315</v>
      </c>
      <c r="O490" s="1318">
        <v>33315</v>
      </c>
      <c r="P490" s="1586" t="s">
        <v>5324</v>
      </c>
      <c r="Q490" s="1586"/>
      <c r="R490" s="2150"/>
      <c r="S490" s="1250"/>
      <c r="T490" s="1181" t="str">
        <f t="shared" si="53"/>
        <v>改良済</v>
      </c>
      <c r="V490" s="2157"/>
      <c r="W490" s="2157"/>
      <c r="X490" s="2157"/>
      <c r="Y490" s="2157"/>
      <c r="Z490" s="2157"/>
    </row>
    <row r="491" spans="2:26" ht="39" customHeight="1">
      <c r="B491" s="2168"/>
      <c r="C491" s="1169" t="s">
        <v>4634</v>
      </c>
      <c r="D491" s="1586" t="s">
        <v>4829</v>
      </c>
      <c r="E491" s="1383" t="s">
        <v>5328</v>
      </c>
      <c r="F491" s="2266">
        <f t="shared" si="55"/>
        <v>0.2</v>
      </c>
      <c r="G491" s="2169">
        <v>0.2</v>
      </c>
      <c r="H491" s="2169">
        <v>0</v>
      </c>
      <c r="I491" s="2169">
        <v>0</v>
      </c>
      <c r="J491" s="2266">
        <f t="shared" si="56"/>
        <v>0.2</v>
      </c>
      <c r="K491" s="2169">
        <v>0.2</v>
      </c>
      <c r="L491" s="2169">
        <v>0</v>
      </c>
      <c r="M491" s="2169">
        <v>0</v>
      </c>
      <c r="N491" s="1318">
        <v>33315</v>
      </c>
      <c r="O491" s="1318">
        <v>33315</v>
      </c>
      <c r="P491" s="1586" t="s">
        <v>5324</v>
      </c>
      <c r="Q491" s="1586"/>
      <c r="R491" s="2150"/>
      <c r="S491" s="1697"/>
      <c r="T491" s="1181" t="str">
        <f t="shared" si="53"/>
        <v>改良済</v>
      </c>
      <c r="V491" s="2157"/>
      <c r="W491" s="2157"/>
      <c r="X491" s="2157"/>
      <c r="Y491" s="2157"/>
      <c r="Z491" s="2157"/>
    </row>
    <row r="492" spans="2:26" ht="39" customHeight="1">
      <c r="B492" s="2168"/>
      <c r="C492" s="1169" t="s">
        <v>4634</v>
      </c>
      <c r="D492" s="1586" t="s">
        <v>4832</v>
      </c>
      <c r="E492" s="1383" t="s">
        <v>5329</v>
      </c>
      <c r="F492" s="2266">
        <f t="shared" si="55"/>
        <v>0.2</v>
      </c>
      <c r="G492" s="2169">
        <v>0.2</v>
      </c>
      <c r="H492" s="2169">
        <v>0</v>
      </c>
      <c r="I492" s="2169">
        <v>0</v>
      </c>
      <c r="J492" s="2266">
        <f t="shared" si="56"/>
        <v>0.2</v>
      </c>
      <c r="K492" s="2169">
        <v>0.2</v>
      </c>
      <c r="L492" s="2169">
        <v>0</v>
      </c>
      <c r="M492" s="2169">
        <v>0</v>
      </c>
      <c r="N492" s="1318">
        <v>33315</v>
      </c>
      <c r="O492" s="1318">
        <v>33315</v>
      </c>
      <c r="P492" s="1586" t="s">
        <v>5324</v>
      </c>
      <c r="Q492" s="1586"/>
      <c r="R492" s="2150"/>
      <c r="S492" s="1697"/>
      <c r="T492" s="1181" t="str">
        <f t="shared" si="53"/>
        <v>改良済</v>
      </c>
      <c r="V492" s="2157"/>
      <c r="W492" s="2157"/>
      <c r="X492" s="2157"/>
      <c r="Y492" s="2157"/>
      <c r="Z492" s="2157"/>
    </row>
    <row r="493" spans="2:26" ht="39" customHeight="1">
      <c r="B493" s="2168"/>
      <c r="C493" s="1169" t="s">
        <v>4634</v>
      </c>
      <c r="D493" s="1586" t="s">
        <v>4691</v>
      </c>
      <c r="E493" s="1383" t="s">
        <v>5330</v>
      </c>
      <c r="F493" s="2266">
        <f t="shared" si="55"/>
        <v>0.17</v>
      </c>
      <c r="G493" s="2169">
        <v>0</v>
      </c>
      <c r="H493" s="2169">
        <v>0.17</v>
      </c>
      <c r="I493" s="2169">
        <v>0</v>
      </c>
      <c r="J493" s="2266">
        <f t="shared" si="56"/>
        <v>0.17</v>
      </c>
      <c r="K493" s="2169">
        <v>0</v>
      </c>
      <c r="L493" s="2169">
        <v>0.17</v>
      </c>
      <c r="M493" s="2169">
        <v>0</v>
      </c>
      <c r="N493" s="1318">
        <v>33315</v>
      </c>
      <c r="O493" s="1318">
        <v>33315</v>
      </c>
      <c r="P493" s="1586" t="s">
        <v>5324</v>
      </c>
      <c r="Q493" s="1586"/>
      <c r="R493" s="2150"/>
      <c r="S493" s="1697"/>
      <c r="T493" s="1181" t="str">
        <f t="shared" si="53"/>
        <v>改良済</v>
      </c>
      <c r="V493" s="2157"/>
      <c r="W493" s="2157"/>
      <c r="X493" s="2157"/>
      <c r="Y493" s="2157"/>
      <c r="Z493" s="2157"/>
    </row>
    <row r="494" spans="2:26" ht="39" customHeight="1">
      <c r="B494" s="2168"/>
      <c r="C494" s="1169" t="s">
        <v>4634</v>
      </c>
      <c r="D494" s="1586" t="s">
        <v>4693</v>
      </c>
      <c r="E494" s="1383" t="s">
        <v>5331</v>
      </c>
      <c r="F494" s="2266">
        <f t="shared" si="55"/>
        <v>0.2</v>
      </c>
      <c r="G494" s="2169">
        <v>0.2</v>
      </c>
      <c r="H494" s="2169">
        <v>0</v>
      </c>
      <c r="I494" s="2169">
        <v>0</v>
      </c>
      <c r="J494" s="2266">
        <f t="shared" si="56"/>
        <v>0.2</v>
      </c>
      <c r="K494" s="2169">
        <v>0.2</v>
      </c>
      <c r="L494" s="2169">
        <v>0</v>
      </c>
      <c r="M494" s="2169">
        <v>0</v>
      </c>
      <c r="N494" s="1318">
        <v>33315</v>
      </c>
      <c r="O494" s="1318">
        <v>33315</v>
      </c>
      <c r="P494" s="1586" t="s">
        <v>5324</v>
      </c>
      <c r="Q494" s="1586"/>
      <c r="R494" s="2150"/>
      <c r="S494" s="1697"/>
      <c r="T494" s="1181" t="str">
        <f t="shared" si="53"/>
        <v>改良済</v>
      </c>
      <c r="V494" s="2157"/>
      <c r="W494" s="2157"/>
      <c r="X494" s="2157"/>
      <c r="Y494" s="2157"/>
      <c r="Z494" s="2157"/>
    </row>
    <row r="495" spans="2:26" ht="39" customHeight="1">
      <c r="B495" s="2168"/>
      <c r="C495" s="1169" t="s">
        <v>4634</v>
      </c>
      <c r="D495" s="1586" t="s">
        <v>4695</v>
      </c>
      <c r="E495" s="1383" t="s">
        <v>5332</v>
      </c>
      <c r="F495" s="2266">
        <f t="shared" si="55"/>
        <v>0.2</v>
      </c>
      <c r="G495" s="2169">
        <v>0</v>
      </c>
      <c r="H495" s="2169">
        <v>0.2</v>
      </c>
      <c r="I495" s="2169">
        <v>0</v>
      </c>
      <c r="J495" s="2266">
        <f t="shared" si="56"/>
        <v>0.2</v>
      </c>
      <c r="K495" s="2169">
        <v>0</v>
      </c>
      <c r="L495" s="2169">
        <v>0.2</v>
      </c>
      <c r="M495" s="2169">
        <v>0</v>
      </c>
      <c r="N495" s="1318">
        <v>33315</v>
      </c>
      <c r="O495" s="1318">
        <v>33315</v>
      </c>
      <c r="P495" s="1586" t="s">
        <v>5324</v>
      </c>
      <c r="Q495" s="1586"/>
      <c r="R495" s="2150"/>
      <c r="S495" s="1697"/>
      <c r="T495" s="1181" t="str">
        <f t="shared" si="53"/>
        <v>改良済</v>
      </c>
      <c r="V495" s="2157"/>
      <c r="W495" s="2157"/>
      <c r="X495" s="2157"/>
      <c r="Y495" s="2157"/>
      <c r="Z495" s="2157"/>
    </row>
    <row r="496" spans="2:26" ht="39" customHeight="1">
      <c r="B496" s="2168"/>
      <c r="C496" s="1169" t="s">
        <v>4634</v>
      </c>
      <c r="D496" s="1586" t="s">
        <v>4697</v>
      </c>
      <c r="E496" s="1383" t="s">
        <v>5333</v>
      </c>
      <c r="F496" s="2266">
        <f t="shared" si="55"/>
        <v>0.1</v>
      </c>
      <c r="G496" s="2169">
        <v>0</v>
      </c>
      <c r="H496" s="2169">
        <v>0.1</v>
      </c>
      <c r="I496" s="2169">
        <v>0</v>
      </c>
      <c r="J496" s="2266">
        <f t="shared" si="56"/>
        <v>0.1</v>
      </c>
      <c r="K496" s="2169">
        <v>0</v>
      </c>
      <c r="L496" s="2169">
        <v>0.1</v>
      </c>
      <c r="M496" s="2169">
        <v>0</v>
      </c>
      <c r="N496" s="1318">
        <v>33486</v>
      </c>
      <c r="O496" s="1318">
        <v>33486</v>
      </c>
      <c r="P496" s="1586" t="s">
        <v>5334</v>
      </c>
      <c r="Q496" s="1586"/>
      <c r="R496" s="2150"/>
      <c r="S496" s="1697"/>
      <c r="T496" s="1181" t="str">
        <f t="shared" si="53"/>
        <v>改良済</v>
      </c>
      <c r="V496" s="2157"/>
      <c r="W496" s="2157"/>
      <c r="X496" s="2157"/>
      <c r="Y496" s="2157"/>
      <c r="Z496" s="2157"/>
    </row>
    <row r="497" spans="2:26" ht="39" customHeight="1">
      <c r="B497" s="2168"/>
      <c r="C497" s="1169" t="s">
        <v>4634</v>
      </c>
      <c r="D497" s="1586" t="s">
        <v>4699</v>
      </c>
      <c r="E497" s="1383" t="s">
        <v>5335</v>
      </c>
      <c r="F497" s="2266">
        <f t="shared" si="55"/>
        <v>0.24</v>
      </c>
      <c r="G497" s="2169">
        <v>0</v>
      </c>
      <c r="H497" s="2169">
        <v>0.24</v>
      </c>
      <c r="I497" s="2169">
        <v>0</v>
      </c>
      <c r="J497" s="2266">
        <f t="shared" si="56"/>
        <v>0.24</v>
      </c>
      <c r="K497" s="2169">
        <v>0</v>
      </c>
      <c r="L497" s="2169">
        <v>0.24</v>
      </c>
      <c r="M497" s="2169">
        <v>0</v>
      </c>
      <c r="N497" s="1318">
        <v>33486</v>
      </c>
      <c r="O497" s="1318">
        <v>33486</v>
      </c>
      <c r="P497" s="1586" t="s">
        <v>5334</v>
      </c>
      <c r="Q497" s="1586"/>
      <c r="R497" s="2150"/>
      <c r="S497" s="1697"/>
      <c r="T497" s="1181" t="str">
        <f t="shared" si="53"/>
        <v>改良済</v>
      </c>
      <c r="V497" s="2157"/>
      <c r="W497" s="2157"/>
      <c r="X497" s="2157"/>
      <c r="Y497" s="2157"/>
      <c r="Z497" s="2157"/>
    </row>
    <row r="498" spans="2:26" ht="39" customHeight="1">
      <c r="B498" s="2168"/>
      <c r="C498" s="1169" t="s">
        <v>4634</v>
      </c>
      <c r="D498" s="1586" t="s">
        <v>4701</v>
      </c>
      <c r="E498" s="1383" t="s">
        <v>5336</v>
      </c>
      <c r="F498" s="2266">
        <f t="shared" si="55"/>
        <v>0.15</v>
      </c>
      <c r="G498" s="2169">
        <v>0</v>
      </c>
      <c r="H498" s="2169">
        <v>0.15</v>
      </c>
      <c r="I498" s="2169">
        <v>0</v>
      </c>
      <c r="J498" s="2266">
        <f t="shared" si="56"/>
        <v>0.15</v>
      </c>
      <c r="K498" s="2169">
        <v>0</v>
      </c>
      <c r="L498" s="2169">
        <v>0.15</v>
      </c>
      <c r="M498" s="2169">
        <v>0</v>
      </c>
      <c r="N498" s="1318">
        <v>33486</v>
      </c>
      <c r="O498" s="1318">
        <v>33486</v>
      </c>
      <c r="P498" s="1586" t="s">
        <v>5334</v>
      </c>
      <c r="Q498" s="1586"/>
      <c r="R498" s="2150"/>
      <c r="S498" s="1697"/>
      <c r="T498" s="1181" t="str">
        <f t="shared" si="53"/>
        <v>改良済</v>
      </c>
      <c r="V498" s="2157"/>
      <c r="W498" s="2157"/>
      <c r="X498" s="2157"/>
      <c r="Y498" s="2157"/>
      <c r="Z498" s="2157"/>
    </row>
    <row r="499" spans="2:26" ht="39" customHeight="1">
      <c r="B499" s="2168"/>
      <c r="C499" s="1169" t="s">
        <v>4634</v>
      </c>
      <c r="D499" s="1586" t="s">
        <v>4703</v>
      </c>
      <c r="E499" s="1383" t="s">
        <v>5337</v>
      </c>
      <c r="F499" s="2266">
        <f t="shared" si="55"/>
        <v>0.25</v>
      </c>
      <c r="G499" s="2169">
        <v>0.25</v>
      </c>
      <c r="H499" s="2169">
        <v>0</v>
      </c>
      <c r="I499" s="2169">
        <v>0</v>
      </c>
      <c r="J499" s="2266">
        <f t="shared" si="56"/>
        <v>0.25</v>
      </c>
      <c r="K499" s="2169">
        <v>0.25</v>
      </c>
      <c r="L499" s="2169">
        <v>0</v>
      </c>
      <c r="M499" s="2169">
        <v>0</v>
      </c>
      <c r="N499" s="1318">
        <v>33486</v>
      </c>
      <c r="O499" s="1318">
        <v>33486</v>
      </c>
      <c r="P499" s="1586" t="s">
        <v>5334</v>
      </c>
      <c r="Q499" s="1586"/>
      <c r="R499" s="2150"/>
      <c r="S499" s="1697"/>
      <c r="T499" s="1181" t="str">
        <f t="shared" si="53"/>
        <v>改良済</v>
      </c>
      <c r="V499" s="2157"/>
      <c r="W499" s="2157"/>
      <c r="X499" s="2157"/>
      <c r="Y499" s="2157"/>
      <c r="Z499" s="2157"/>
    </row>
    <row r="500" spans="2:26" ht="39" customHeight="1">
      <c r="B500" s="2168"/>
      <c r="C500" s="1169" t="s">
        <v>4634</v>
      </c>
      <c r="D500" s="1586" t="s">
        <v>4792</v>
      </c>
      <c r="E500" s="1383" t="s">
        <v>5250</v>
      </c>
      <c r="F500" s="2266">
        <f t="shared" si="55"/>
        <v>0.26</v>
      </c>
      <c r="G500" s="2169">
        <v>0.26</v>
      </c>
      <c r="H500" s="2169">
        <v>0</v>
      </c>
      <c r="I500" s="2169">
        <v>0</v>
      </c>
      <c r="J500" s="2266">
        <f t="shared" si="56"/>
        <v>0.26</v>
      </c>
      <c r="K500" s="2169">
        <v>0.26</v>
      </c>
      <c r="L500" s="2169">
        <v>0</v>
      </c>
      <c r="M500" s="2169">
        <v>0</v>
      </c>
      <c r="N500" s="1318">
        <v>33486</v>
      </c>
      <c r="O500" s="1318">
        <v>33486</v>
      </c>
      <c r="P500" s="1586" t="s">
        <v>5334</v>
      </c>
      <c r="Q500" s="1586"/>
      <c r="R500" s="2150"/>
      <c r="S500" s="1697"/>
      <c r="T500" s="1181" t="str">
        <f t="shared" si="53"/>
        <v>改良済</v>
      </c>
      <c r="V500" s="2157"/>
      <c r="W500" s="2157"/>
      <c r="X500" s="2157"/>
      <c r="Y500" s="2157"/>
      <c r="Z500" s="2157"/>
    </row>
    <row r="501" spans="2:26" ht="39" customHeight="1">
      <c r="B501" s="2168"/>
      <c r="C501" s="1169" t="s">
        <v>4634</v>
      </c>
      <c r="D501" s="1586" t="s">
        <v>4794</v>
      </c>
      <c r="E501" s="1383" t="s">
        <v>5338</v>
      </c>
      <c r="F501" s="2266">
        <f t="shared" si="55"/>
        <v>0.19</v>
      </c>
      <c r="G501" s="2169">
        <v>0.19</v>
      </c>
      <c r="H501" s="2169">
        <v>0</v>
      </c>
      <c r="I501" s="2169">
        <v>0</v>
      </c>
      <c r="J501" s="2266">
        <f t="shared" si="56"/>
        <v>0.19</v>
      </c>
      <c r="K501" s="2169">
        <v>0.19</v>
      </c>
      <c r="L501" s="2169">
        <v>0</v>
      </c>
      <c r="M501" s="2169">
        <v>0</v>
      </c>
      <c r="N501" s="1318">
        <v>33486</v>
      </c>
      <c r="O501" s="1318">
        <v>33486</v>
      </c>
      <c r="P501" s="1586" t="s">
        <v>5334</v>
      </c>
      <c r="Q501" s="1586"/>
      <c r="R501" s="2150"/>
      <c r="S501" s="1697"/>
      <c r="T501" s="1181" t="str">
        <f t="shared" si="53"/>
        <v>改良済</v>
      </c>
      <c r="V501" s="2157"/>
      <c r="W501" s="2157"/>
      <c r="X501" s="2157"/>
      <c r="Y501" s="2157"/>
      <c r="Z501" s="2157"/>
    </row>
    <row r="502" spans="2:26" ht="39" customHeight="1">
      <c r="B502" s="2168"/>
      <c r="C502" s="1169" t="s">
        <v>4634</v>
      </c>
      <c r="D502" s="1586" t="s">
        <v>4796</v>
      </c>
      <c r="E502" s="1383" t="s">
        <v>5339</v>
      </c>
      <c r="F502" s="2266">
        <f t="shared" si="55"/>
        <v>0.16</v>
      </c>
      <c r="G502" s="2169">
        <v>0.16</v>
      </c>
      <c r="H502" s="2169">
        <v>0</v>
      </c>
      <c r="I502" s="2169">
        <v>0</v>
      </c>
      <c r="J502" s="2266">
        <f t="shared" si="56"/>
        <v>0.16</v>
      </c>
      <c r="K502" s="2169">
        <v>0.16</v>
      </c>
      <c r="L502" s="2169">
        <v>0</v>
      </c>
      <c r="M502" s="2169">
        <v>0</v>
      </c>
      <c r="N502" s="1318">
        <v>33486</v>
      </c>
      <c r="O502" s="1318">
        <v>33486</v>
      </c>
      <c r="P502" s="1586" t="s">
        <v>5334</v>
      </c>
      <c r="Q502" s="1586"/>
      <c r="R502" s="2150"/>
      <c r="S502" s="1697"/>
      <c r="T502" s="1181" t="str">
        <f t="shared" si="53"/>
        <v>改良済</v>
      </c>
      <c r="V502" s="2157"/>
      <c r="W502" s="2157"/>
      <c r="X502" s="2157"/>
      <c r="Y502" s="2157"/>
      <c r="Z502" s="2157"/>
    </row>
    <row r="503" spans="2:26" ht="39" customHeight="1">
      <c r="B503" s="2168"/>
      <c r="C503" s="1169" t="s">
        <v>4634</v>
      </c>
      <c r="D503" s="1586" t="s">
        <v>4799</v>
      </c>
      <c r="E503" s="1383" t="s">
        <v>5340</v>
      </c>
      <c r="F503" s="2266">
        <f t="shared" si="55"/>
        <v>0.48</v>
      </c>
      <c r="G503" s="2169">
        <v>0.48</v>
      </c>
      <c r="H503" s="2169">
        <v>0</v>
      </c>
      <c r="I503" s="2169">
        <v>0</v>
      </c>
      <c r="J503" s="2266">
        <f t="shared" si="56"/>
        <v>0.48</v>
      </c>
      <c r="K503" s="2169">
        <v>0.48</v>
      </c>
      <c r="L503" s="2169">
        <v>0</v>
      </c>
      <c r="M503" s="2169">
        <v>0</v>
      </c>
      <c r="N503" s="1318">
        <v>34054</v>
      </c>
      <c r="O503" s="1318">
        <v>34054</v>
      </c>
      <c r="P503" s="1586" t="s">
        <v>5341</v>
      </c>
      <c r="Q503" s="1586"/>
      <c r="R503" s="2150"/>
      <c r="S503" s="1697"/>
      <c r="T503" s="1181" t="str">
        <f t="shared" si="53"/>
        <v>改良済</v>
      </c>
      <c r="V503" s="2157"/>
      <c r="W503" s="2157"/>
      <c r="X503" s="2157"/>
      <c r="Y503" s="2157"/>
      <c r="Z503" s="2157"/>
    </row>
    <row r="504" spans="2:26" ht="39" customHeight="1">
      <c r="B504" s="2168"/>
      <c r="C504" s="1169" t="s">
        <v>4628</v>
      </c>
      <c r="D504" s="1586" t="s">
        <v>4705</v>
      </c>
      <c r="E504" s="1383" t="s">
        <v>5342</v>
      </c>
      <c r="F504" s="2266">
        <f t="shared" si="55"/>
        <v>0.25</v>
      </c>
      <c r="G504" s="2169">
        <v>0</v>
      </c>
      <c r="H504" s="2169">
        <v>0.25</v>
      </c>
      <c r="I504" s="2169">
        <v>0</v>
      </c>
      <c r="J504" s="2266">
        <f t="shared" si="56"/>
        <v>0.25</v>
      </c>
      <c r="K504" s="2169">
        <v>0</v>
      </c>
      <c r="L504" s="2169">
        <v>0.25</v>
      </c>
      <c r="M504" s="2169">
        <v>0</v>
      </c>
      <c r="N504" s="1318">
        <v>34215</v>
      </c>
      <c r="O504" s="1318">
        <v>34215</v>
      </c>
      <c r="P504" s="1586" t="s">
        <v>4398</v>
      </c>
      <c r="Q504" s="2227"/>
      <c r="R504" s="2229"/>
      <c r="S504" s="1697"/>
      <c r="T504" s="1181" t="str">
        <f t="shared" si="53"/>
        <v>改良済</v>
      </c>
      <c r="V504" s="2157"/>
      <c r="W504" s="2157"/>
      <c r="X504" s="2157"/>
      <c r="Y504" s="2157"/>
      <c r="Z504" s="2157"/>
    </row>
    <row r="505" spans="2:26" ht="39" customHeight="1">
      <c r="B505" s="2232"/>
      <c r="C505" s="1169" t="s">
        <v>4628</v>
      </c>
      <c r="D505" s="1586" t="s">
        <v>4707</v>
      </c>
      <c r="E505" s="1383" t="s">
        <v>5343</v>
      </c>
      <c r="F505" s="2266">
        <f t="shared" si="55"/>
        <v>0.25</v>
      </c>
      <c r="G505" s="2169">
        <v>0.25</v>
      </c>
      <c r="H505" s="2169">
        <v>0</v>
      </c>
      <c r="I505" s="2169">
        <v>0</v>
      </c>
      <c r="J505" s="2266">
        <f t="shared" si="56"/>
        <v>0.25</v>
      </c>
      <c r="K505" s="2169">
        <v>0.25</v>
      </c>
      <c r="L505" s="2169">
        <v>0</v>
      </c>
      <c r="M505" s="2169">
        <v>0</v>
      </c>
      <c r="N505" s="1318">
        <v>34215</v>
      </c>
      <c r="O505" s="1318">
        <v>34215</v>
      </c>
      <c r="P505" s="1586" t="s">
        <v>4398</v>
      </c>
      <c r="Q505" s="2227"/>
      <c r="R505" s="2229"/>
      <c r="S505" s="1697"/>
      <c r="T505" s="1181" t="str">
        <f t="shared" si="53"/>
        <v>改良済</v>
      </c>
      <c r="V505" s="2157"/>
      <c r="W505" s="2157"/>
      <c r="X505" s="2157"/>
      <c r="Y505" s="2157"/>
      <c r="Z505" s="2157"/>
    </row>
    <row r="506" spans="2:26" ht="39" customHeight="1">
      <c r="B506" s="2232"/>
      <c r="C506" s="1169" t="s">
        <v>4628</v>
      </c>
      <c r="D506" s="1586" t="s">
        <v>5344</v>
      </c>
      <c r="E506" s="1383" t="s">
        <v>5345</v>
      </c>
      <c r="F506" s="2266">
        <f t="shared" si="55"/>
        <v>0.25</v>
      </c>
      <c r="G506" s="2169">
        <v>0.25</v>
      </c>
      <c r="H506" s="2169">
        <v>0</v>
      </c>
      <c r="I506" s="2169">
        <v>0</v>
      </c>
      <c r="J506" s="2266">
        <f t="shared" si="56"/>
        <v>0</v>
      </c>
      <c r="K506" s="2169">
        <v>0</v>
      </c>
      <c r="L506" s="2169">
        <v>0</v>
      </c>
      <c r="M506" s="2169">
        <v>0</v>
      </c>
      <c r="N506" s="1318">
        <v>41828</v>
      </c>
      <c r="O506" s="1318">
        <v>41828</v>
      </c>
      <c r="P506" s="1586" t="s">
        <v>5341</v>
      </c>
      <c r="Q506" s="2227"/>
      <c r="R506" s="2229"/>
      <c r="S506" s="1697"/>
      <c r="T506" s="1181" t="str">
        <f t="shared" si="53"/>
        <v/>
      </c>
      <c r="V506" s="2157"/>
      <c r="W506" s="2157"/>
      <c r="X506" s="2157"/>
      <c r="Y506" s="2157"/>
      <c r="Z506" s="2157"/>
    </row>
    <row r="507" spans="2:26" ht="39" customHeight="1">
      <c r="B507" s="2232"/>
      <c r="C507" s="1169" t="s">
        <v>4628</v>
      </c>
      <c r="D507" s="1586" t="s">
        <v>5346</v>
      </c>
      <c r="E507" s="1383" t="s">
        <v>5347</v>
      </c>
      <c r="F507" s="2266">
        <f t="shared" si="55"/>
        <v>0.25</v>
      </c>
      <c r="G507" s="2169">
        <v>0.25</v>
      </c>
      <c r="H507" s="2169">
        <v>0</v>
      </c>
      <c r="I507" s="2169">
        <v>0</v>
      </c>
      <c r="J507" s="2266">
        <f t="shared" si="56"/>
        <v>0</v>
      </c>
      <c r="K507" s="2169">
        <v>0</v>
      </c>
      <c r="L507" s="2169">
        <v>0</v>
      </c>
      <c r="M507" s="2169">
        <v>0</v>
      </c>
      <c r="N507" s="1318">
        <v>41828</v>
      </c>
      <c r="O507" s="1318">
        <v>41828</v>
      </c>
      <c r="P507" s="1586" t="s">
        <v>5341</v>
      </c>
      <c r="Q507" s="2227"/>
      <c r="R507" s="2229"/>
      <c r="S507" s="1697"/>
      <c r="T507" s="1181" t="str">
        <f t="shared" si="53"/>
        <v/>
      </c>
      <c r="V507" s="2157"/>
      <c r="W507" s="2157"/>
      <c r="X507" s="2157"/>
      <c r="Y507" s="2157"/>
      <c r="Z507" s="2157"/>
    </row>
    <row r="508" spans="2:26" ht="39" customHeight="1">
      <c r="B508" s="2168"/>
      <c r="C508" s="1169" t="s">
        <v>4725</v>
      </c>
      <c r="D508" s="1586" t="s">
        <v>4469</v>
      </c>
      <c r="E508" s="1383" t="s">
        <v>5348</v>
      </c>
      <c r="F508" s="2266">
        <f t="shared" si="55"/>
        <v>2</v>
      </c>
      <c r="G508" s="2169">
        <v>2</v>
      </c>
      <c r="H508" s="2169">
        <v>0</v>
      </c>
      <c r="I508" s="2169">
        <v>0</v>
      </c>
      <c r="J508" s="2266">
        <f t="shared" si="56"/>
        <v>1.96</v>
      </c>
      <c r="K508" s="2169">
        <v>1.96</v>
      </c>
      <c r="L508" s="2169">
        <v>0</v>
      </c>
      <c r="M508" s="2169">
        <v>0</v>
      </c>
      <c r="N508" s="1318">
        <v>26890</v>
      </c>
      <c r="O508" s="1318">
        <v>32595</v>
      </c>
      <c r="P508" s="1586" t="s">
        <v>5349</v>
      </c>
      <c r="Q508" s="1318">
        <v>27569</v>
      </c>
      <c r="R508" s="2150" t="s">
        <v>5350</v>
      </c>
      <c r="S508" s="1697"/>
      <c r="T508" s="1181" t="str">
        <f t="shared" si="53"/>
        <v/>
      </c>
      <c r="V508" s="2157"/>
      <c r="W508" s="2157"/>
      <c r="X508" s="2157"/>
      <c r="Y508" s="2157"/>
      <c r="Z508" s="2157"/>
    </row>
    <row r="509" spans="2:26" ht="39" customHeight="1">
      <c r="B509" s="2168"/>
      <c r="C509" s="1169" t="s">
        <v>4725</v>
      </c>
      <c r="D509" s="1586" t="s">
        <v>4519</v>
      </c>
      <c r="E509" s="1383" t="s">
        <v>4520</v>
      </c>
      <c r="F509" s="2266">
        <f t="shared" si="55"/>
        <v>1.6</v>
      </c>
      <c r="G509" s="2169">
        <v>0</v>
      </c>
      <c r="H509" s="2169">
        <v>0</v>
      </c>
      <c r="I509" s="2169">
        <v>1.6</v>
      </c>
      <c r="J509" s="2266">
        <f t="shared" si="56"/>
        <v>1.6</v>
      </c>
      <c r="K509" s="2169">
        <v>0</v>
      </c>
      <c r="L509" s="2169">
        <v>0</v>
      </c>
      <c r="M509" s="2169">
        <v>1.6</v>
      </c>
      <c r="N509" s="1318">
        <v>27467</v>
      </c>
      <c r="O509" s="1318">
        <v>27467</v>
      </c>
      <c r="P509" s="1586" t="s">
        <v>5351</v>
      </c>
      <c r="Q509" s="1318">
        <v>27569</v>
      </c>
      <c r="R509" s="2150" t="s">
        <v>5350</v>
      </c>
      <c r="S509" s="1697"/>
      <c r="T509" s="1181" t="str">
        <f t="shared" si="53"/>
        <v>改良済</v>
      </c>
      <c r="V509" s="2157"/>
      <c r="W509" s="2157"/>
      <c r="X509" s="2157"/>
      <c r="Y509" s="2157"/>
      <c r="Z509" s="2157"/>
    </row>
    <row r="510" spans="2:26" ht="39" customHeight="1">
      <c r="B510" s="2168"/>
      <c r="C510" s="1169" t="s">
        <v>4725</v>
      </c>
      <c r="D510" s="1586" t="s">
        <v>4521</v>
      </c>
      <c r="E510" s="1383" t="s">
        <v>5352</v>
      </c>
      <c r="F510" s="2266">
        <f t="shared" si="55"/>
        <v>1.3</v>
      </c>
      <c r="G510" s="2169">
        <v>0</v>
      </c>
      <c r="H510" s="2169">
        <v>0</v>
      </c>
      <c r="I510" s="2169">
        <v>1.3</v>
      </c>
      <c r="J510" s="2266">
        <f t="shared" si="56"/>
        <v>1.3</v>
      </c>
      <c r="K510" s="2169">
        <v>0</v>
      </c>
      <c r="L510" s="2169">
        <v>0</v>
      </c>
      <c r="M510" s="2169">
        <v>1.3</v>
      </c>
      <c r="N510" s="1318">
        <v>25836</v>
      </c>
      <c r="O510" s="1318">
        <v>25836</v>
      </c>
      <c r="P510" s="1586" t="s">
        <v>5353</v>
      </c>
      <c r="Q510" s="1318">
        <v>27569</v>
      </c>
      <c r="R510" s="2150" t="s">
        <v>5350</v>
      </c>
      <c r="S510" s="1697"/>
      <c r="T510" s="1181" t="str">
        <f t="shared" si="53"/>
        <v>改良済</v>
      </c>
      <c r="V510" s="2157"/>
      <c r="W510" s="2157"/>
      <c r="X510" s="2157"/>
      <c r="Y510" s="2157"/>
      <c r="Z510" s="2157"/>
    </row>
    <row r="511" spans="2:26" ht="39" customHeight="1">
      <c r="B511" s="2168"/>
      <c r="C511" s="1169" t="s">
        <v>4725</v>
      </c>
      <c r="D511" s="1586" t="s">
        <v>4733</v>
      </c>
      <c r="E511" s="1383" t="s">
        <v>5354</v>
      </c>
      <c r="F511" s="2266">
        <f t="shared" si="55"/>
        <v>1.2</v>
      </c>
      <c r="G511" s="2169">
        <v>0</v>
      </c>
      <c r="H511" s="2169">
        <v>1.2</v>
      </c>
      <c r="I511" s="2169">
        <v>0</v>
      </c>
      <c r="J511" s="2266">
        <f t="shared" si="56"/>
        <v>1.2</v>
      </c>
      <c r="K511" s="2169">
        <v>0</v>
      </c>
      <c r="L511" s="2169">
        <v>1.2</v>
      </c>
      <c r="M511" s="2169">
        <v>0</v>
      </c>
      <c r="N511" s="1318">
        <v>27467</v>
      </c>
      <c r="O511" s="1318">
        <v>27467</v>
      </c>
      <c r="P511" s="1586" t="s">
        <v>5351</v>
      </c>
      <c r="Q511" s="1318">
        <v>27569</v>
      </c>
      <c r="R511" s="2150" t="s">
        <v>5350</v>
      </c>
      <c r="S511" s="1697"/>
      <c r="T511" s="1181" t="str">
        <f t="shared" si="53"/>
        <v>改良済</v>
      </c>
      <c r="V511" s="2157"/>
      <c r="W511" s="2157"/>
      <c r="X511" s="2157"/>
      <c r="Y511" s="2157"/>
      <c r="Z511" s="2157"/>
    </row>
    <row r="512" spans="2:26" ht="39" customHeight="1">
      <c r="B512" s="2168"/>
      <c r="C512" s="1169" t="s">
        <v>4725</v>
      </c>
      <c r="D512" s="1586" t="s">
        <v>4908</v>
      </c>
      <c r="E512" s="1383" t="s">
        <v>5355</v>
      </c>
      <c r="F512" s="2266">
        <f t="shared" si="55"/>
        <v>1.2</v>
      </c>
      <c r="G512" s="2169">
        <v>1.2</v>
      </c>
      <c r="H512" s="2169">
        <v>0</v>
      </c>
      <c r="I512" s="2169">
        <v>0</v>
      </c>
      <c r="J512" s="2266">
        <f t="shared" si="56"/>
        <v>1.2</v>
      </c>
      <c r="K512" s="2169">
        <v>1.2</v>
      </c>
      <c r="L512" s="2169">
        <v>0</v>
      </c>
      <c r="M512" s="2169">
        <v>0</v>
      </c>
      <c r="N512" s="1318">
        <v>27467</v>
      </c>
      <c r="O512" s="1318">
        <v>27467</v>
      </c>
      <c r="P512" s="1586" t="s">
        <v>5351</v>
      </c>
      <c r="Q512" s="1318">
        <v>27569</v>
      </c>
      <c r="R512" s="2150" t="s">
        <v>5350</v>
      </c>
      <c r="S512" s="1697"/>
      <c r="T512" s="1181" t="str">
        <f t="shared" si="53"/>
        <v>改良済</v>
      </c>
      <c r="V512" s="2157"/>
      <c r="W512" s="2157"/>
      <c r="X512" s="2157"/>
      <c r="Y512" s="2157"/>
      <c r="Z512" s="2157"/>
    </row>
    <row r="513" spans="2:26" ht="39" customHeight="1">
      <c r="B513" s="2168"/>
      <c r="C513" s="1169" t="s">
        <v>4725</v>
      </c>
      <c r="D513" s="1586" t="s">
        <v>4804</v>
      </c>
      <c r="E513" s="1383" t="s">
        <v>5356</v>
      </c>
      <c r="F513" s="2266">
        <f t="shared" si="55"/>
        <v>1.1000000000000001</v>
      </c>
      <c r="G513" s="2169">
        <v>1.1000000000000001</v>
      </c>
      <c r="H513" s="2169">
        <v>0</v>
      </c>
      <c r="I513" s="2169">
        <v>0</v>
      </c>
      <c r="J513" s="2266">
        <f t="shared" si="56"/>
        <v>1.1000000000000001</v>
      </c>
      <c r="K513" s="2169">
        <v>1.1000000000000001</v>
      </c>
      <c r="L513" s="2169">
        <v>0</v>
      </c>
      <c r="M513" s="2169">
        <v>0</v>
      </c>
      <c r="N513" s="1318">
        <v>23806</v>
      </c>
      <c r="O513" s="1318">
        <v>23806</v>
      </c>
      <c r="P513" s="1586" t="s">
        <v>5357</v>
      </c>
      <c r="Q513" s="1318">
        <v>27569</v>
      </c>
      <c r="R513" s="2150" t="s">
        <v>5350</v>
      </c>
      <c r="S513" s="1697"/>
      <c r="T513" s="1181" t="str">
        <f t="shared" si="53"/>
        <v>改良済</v>
      </c>
      <c r="V513" s="2157"/>
      <c r="W513" s="2157"/>
      <c r="X513" s="2157"/>
      <c r="Y513" s="2157"/>
      <c r="Z513" s="2157"/>
    </row>
    <row r="514" spans="2:26" ht="39" customHeight="1">
      <c r="B514" s="2168"/>
      <c r="C514" s="1169" t="s">
        <v>4725</v>
      </c>
      <c r="D514" s="1586" t="s">
        <v>5237</v>
      </c>
      <c r="E514" s="1383" t="s">
        <v>5358</v>
      </c>
      <c r="F514" s="2266">
        <f t="shared" si="55"/>
        <v>1.1000000000000001</v>
      </c>
      <c r="G514" s="2169">
        <v>1.1000000000000001</v>
      </c>
      <c r="H514" s="2169">
        <v>0</v>
      </c>
      <c r="I514" s="2169">
        <v>0</v>
      </c>
      <c r="J514" s="2266">
        <f t="shared" si="56"/>
        <v>1.1000000000000001</v>
      </c>
      <c r="K514" s="2169">
        <v>1.1000000000000001</v>
      </c>
      <c r="L514" s="2169">
        <v>0</v>
      </c>
      <c r="M514" s="2169">
        <v>0</v>
      </c>
      <c r="N514" s="1318">
        <v>28944</v>
      </c>
      <c r="O514" s="1318">
        <v>28944</v>
      </c>
      <c r="P514" s="1586" t="s">
        <v>5359</v>
      </c>
      <c r="Q514" s="1318"/>
      <c r="R514" s="2150"/>
      <c r="S514" s="1697"/>
      <c r="T514" s="1181" t="str">
        <f t="shared" si="53"/>
        <v>改良済</v>
      </c>
      <c r="V514" s="2157"/>
      <c r="W514" s="2157"/>
      <c r="X514" s="2157"/>
      <c r="Y514" s="2157"/>
      <c r="Z514" s="2157"/>
    </row>
    <row r="515" spans="2:26" ht="39" customHeight="1">
      <c r="B515" s="2168"/>
      <c r="C515" s="1169" t="s">
        <v>4725</v>
      </c>
      <c r="D515" s="1586" t="s">
        <v>4811</v>
      </c>
      <c r="E515" s="1383" t="s">
        <v>5360</v>
      </c>
      <c r="F515" s="2266">
        <f t="shared" si="55"/>
        <v>1.4</v>
      </c>
      <c r="G515" s="2169">
        <v>0</v>
      </c>
      <c r="H515" s="2169">
        <v>1.4</v>
      </c>
      <c r="I515" s="2169">
        <v>0</v>
      </c>
      <c r="J515" s="2266">
        <f t="shared" si="56"/>
        <v>1.4</v>
      </c>
      <c r="K515" s="2169">
        <v>0</v>
      </c>
      <c r="L515" s="2169">
        <v>1.4</v>
      </c>
      <c r="M515" s="2169">
        <v>0</v>
      </c>
      <c r="N515" s="1318">
        <v>29602</v>
      </c>
      <c r="O515" s="1318">
        <v>29602</v>
      </c>
      <c r="P515" s="1586" t="s">
        <v>2826</v>
      </c>
      <c r="Q515" s="1586"/>
      <c r="R515" s="2150"/>
      <c r="S515" s="1697"/>
      <c r="T515" s="1181" t="str">
        <f t="shared" si="53"/>
        <v>改良済</v>
      </c>
      <c r="V515" s="2157"/>
      <c r="W515" s="2157"/>
      <c r="X515" s="2157"/>
      <c r="Y515" s="2157"/>
      <c r="Z515" s="2157"/>
    </row>
    <row r="516" spans="2:26" ht="39" customHeight="1">
      <c r="B516" s="2232"/>
      <c r="C516" s="1169" t="s">
        <v>4725</v>
      </c>
      <c r="D516" s="1586" t="s">
        <v>4736</v>
      </c>
      <c r="E516" s="1383" t="s">
        <v>5361</v>
      </c>
      <c r="F516" s="2266">
        <f t="shared" si="55"/>
        <v>2</v>
      </c>
      <c r="G516" s="2169">
        <v>2</v>
      </c>
      <c r="H516" s="2169">
        <v>0</v>
      </c>
      <c r="I516" s="2169">
        <v>0</v>
      </c>
      <c r="J516" s="2266">
        <f t="shared" si="56"/>
        <v>2</v>
      </c>
      <c r="K516" s="2169">
        <v>2</v>
      </c>
      <c r="L516" s="2169">
        <v>0</v>
      </c>
      <c r="M516" s="2169">
        <v>0</v>
      </c>
      <c r="N516" s="1318">
        <v>29970</v>
      </c>
      <c r="O516" s="1318">
        <v>33232</v>
      </c>
      <c r="P516" s="1586" t="s">
        <v>5362</v>
      </c>
      <c r="Q516" s="1586"/>
      <c r="R516" s="2150"/>
      <c r="S516" s="1697"/>
      <c r="T516" s="1181" t="str">
        <f t="shared" si="53"/>
        <v>改良済</v>
      </c>
      <c r="V516" s="2157"/>
      <c r="W516" s="2157"/>
      <c r="X516" s="2157"/>
      <c r="Y516" s="2157"/>
      <c r="Z516" s="2157"/>
    </row>
    <row r="517" spans="2:26" ht="39" customHeight="1">
      <c r="B517" s="2232"/>
      <c r="C517" s="1169" t="s">
        <v>4725</v>
      </c>
      <c r="D517" s="1586" t="s">
        <v>2075</v>
      </c>
      <c r="E517" s="1383" t="s">
        <v>5363</v>
      </c>
      <c r="F517" s="2266">
        <f t="shared" si="55"/>
        <v>1.4</v>
      </c>
      <c r="G517" s="2169">
        <v>1.4</v>
      </c>
      <c r="H517" s="2169">
        <v>0</v>
      </c>
      <c r="I517" s="2169">
        <v>0</v>
      </c>
      <c r="J517" s="2266">
        <f t="shared" si="56"/>
        <v>0</v>
      </c>
      <c r="K517" s="2169">
        <v>0</v>
      </c>
      <c r="L517" s="2169">
        <v>0</v>
      </c>
      <c r="M517" s="2169">
        <v>0</v>
      </c>
      <c r="N517" s="1318">
        <v>41828</v>
      </c>
      <c r="O517" s="1318">
        <v>41828</v>
      </c>
      <c r="P517" s="1586" t="s">
        <v>5341</v>
      </c>
      <c r="Q517" s="1586"/>
      <c r="R517" s="2150"/>
      <c r="S517" s="1697"/>
      <c r="T517" s="1181" t="str">
        <f t="shared" si="53"/>
        <v/>
      </c>
      <c r="V517" s="2157"/>
      <c r="W517" s="2157"/>
      <c r="X517" s="2157"/>
      <c r="Y517" s="2157"/>
      <c r="Z517" s="2157"/>
    </row>
    <row r="518" spans="2:26" ht="39" customHeight="1">
      <c r="B518" s="2168"/>
      <c r="C518" s="1169" t="s">
        <v>4741</v>
      </c>
      <c r="D518" s="1586" t="s">
        <v>4553</v>
      </c>
      <c r="E518" s="1383" t="s">
        <v>5364</v>
      </c>
      <c r="F518" s="2266">
        <f t="shared" si="55"/>
        <v>4.2</v>
      </c>
      <c r="G518" s="2169">
        <v>0</v>
      </c>
      <c r="H518" s="2169">
        <v>4.2</v>
      </c>
      <c r="I518" s="2169">
        <v>0</v>
      </c>
      <c r="J518" s="2266">
        <f t="shared" si="56"/>
        <v>4.2</v>
      </c>
      <c r="K518" s="2169">
        <v>0</v>
      </c>
      <c r="L518" s="2169">
        <v>4.2</v>
      </c>
      <c r="M518" s="2169">
        <v>0</v>
      </c>
      <c r="N518" s="1318">
        <v>31811</v>
      </c>
      <c r="O518" s="1318">
        <v>31811</v>
      </c>
      <c r="P518" s="1586" t="s">
        <v>5365</v>
      </c>
      <c r="Q518" s="1586"/>
      <c r="R518" s="2150"/>
      <c r="S518" s="1697"/>
      <c r="T518" s="1181" t="str">
        <f t="shared" ref="T518:T581" si="57">IF(F518&lt;=J518,"改良済","")</f>
        <v>改良済</v>
      </c>
      <c r="V518" s="2157"/>
      <c r="W518" s="2157"/>
      <c r="X518" s="2157"/>
      <c r="Y518" s="2157"/>
      <c r="Z518" s="2157"/>
    </row>
    <row r="519" spans="2:26" ht="39" customHeight="1">
      <c r="B519" s="2168"/>
      <c r="C519" s="1169" t="s">
        <v>4741</v>
      </c>
      <c r="D519" s="1586" t="s">
        <v>5366</v>
      </c>
      <c r="E519" s="1383" t="s">
        <v>5367</v>
      </c>
      <c r="F519" s="2266">
        <f t="shared" si="55"/>
        <v>3.3</v>
      </c>
      <c r="G519" s="2169">
        <v>0</v>
      </c>
      <c r="H519" s="2169">
        <v>3.3</v>
      </c>
      <c r="I519" s="2169">
        <v>0</v>
      </c>
      <c r="J519" s="2266">
        <f t="shared" si="56"/>
        <v>3.3</v>
      </c>
      <c r="K519" s="2169">
        <v>0</v>
      </c>
      <c r="L519" s="2169">
        <v>3.3</v>
      </c>
      <c r="M519" s="2169">
        <v>0</v>
      </c>
      <c r="N519" s="1318">
        <v>34215</v>
      </c>
      <c r="O519" s="1318">
        <v>34788</v>
      </c>
      <c r="P519" s="1586" t="s">
        <v>2961</v>
      </c>
      <c r="Q519" s="2267"/>
      <c r="R519" s="2268"/>
      <c r="S519" s="2231"/>
      <c r="T519" s="1181" t="str">
        <f t="shared" si="57"/>
        <v>改良済</v>
      </c>
      <c r="V519" s="2157"/>
      <c r="W519" s="2157"/>
      <c r="X519" s="2157"/>
      <c r="Y519" s="2157"/>
      <c r="Z519" s="2157"/>
    </row>
    <row r="520" spans="2:26" ht="39" customHeight="1" thickBot="1">
      <c r="B520" s="2152"/>
      <c r="C520" s="1695" t="s">
        <v>4746</v>
      </c>
      <c r="D520" s="2153" t="s">
        <v>5368</v>
      </c>
      <c r="E520" s="1675" t="s">
        <v>5369</v>
      </c>
      <c r="F520" s="2210">
        <f t="shared" si="55"/>
        <v>3.1</v>
      </c>
      <c r="G520" s="2154">
        <v>0</v>
      </c>
      <c r="H520" s="2154">
        <v>0</v>
      </c>
      <c r="I520" s="2154">
        <v>3.1</v>
      </c>
      <c r="J520" s="2210">
        <f t="shared" si="56"/>
        <v>3.1</v>
      </c>
      <c r="K520" s="2154">
        <v>0</v>
      </c>
      <c r="L520" s="2154">
        <v>0</v>
      </c>
      <c r="M520" s="2154">
        <v>3.1</v>
      </c>
      <c r="N520" s="2155">
        <v>23806</v>
      </c>
      <c r="O520" s="2155">
        <v>23806</v>
      </c>
      <c r="P520" s="2153" t="s">
        <v>5357</v>
      </c>
      <c r="Q520" s="2155">
        <v>27569</v>
      </c>
      <c r="R520" s="2156" t="s">
        <v>5350</v>
      </c>
      <c r="S520" s="2231"/>
      <c r="T520" s="1181" t="str">
        <f t="shared" si="57"/>
        <v>改良済</v>
      </c>
      <c r="V520" s="2157"/>
      <c r="W520" s="2157"/>
      <c r="X520" s="2157"/>
      <c r="Y520" s="2157"/>
      <c r="Z520" s="2157"/>
    </row>
    <row r="521" spans="2:26" ht="39" customHeight="1" thickTop="1" thickBot="1">
      <c r="B521" s="1175" t="s">
        <v>3136</v>
      </c>
      <c r="C521" s="1618"/>
      <c r="D521" s="1770"/>
      <c r="E521" s="1222">
        <f>COUNTA(E460:E520)</f>
        <v>61</v>
      </c>
      <c r="F521" s="2158">
        <f t="shared" ref="F521:M521" si="58">SUM(F460:F520)</f>
        <v>36.119999999999997</v>
      </c>
      <c r="G521" s="2158">
        <f t="shared" si="58"/>
        <v>17.27</v>
      </c>
      <c r="H521" s="2158">
        <f t="shared" si="58"/>
        <v>11.489999999999998</v>
      </c>
      <c r="I521" s="2158">
        <f t="shared" si="58"/>
        <v>7.3599999999999994</v>
      </c>
      <c r="J521" s="2158">
        <f t="shared" si="58"/>
        <v>33.950000000000003</v>
      </c>
      <c r="K521" s="2158">
        <f>SUM(K460:K520)</f>
        <v>15.11</v>
      </c>
      <c r="L521" s="2158">
        <f t="shared" si="58"/>
        <v>11.489999999999998</v>
      </c>
      <c r="M521" s="2158">
        <f t="shared" si="58"/>
        <v>7.35</v>
      </c>
      <c r="N521" s="2159"/>
      <c r="O521" s="2159"/>
      <c r="P521" s="2187"/>
      <c r="Q521" s="1770"/>
      <c r="R521" s="2160"/>
      <c r="S521" s="2245"/>
      <c r="T521" s="1181" t="str">
        <f t="shared" si="57"/>
        <v/>
      </c>
      <c r="V521" s="2157"/>
      <c r="W521" s="2157"/>
      <c r="X521" s="2157"/>
      <c r="Y521" s="2157"/>
      <c r="Z521" s="2157"/>
    </row>
    <row r="522" spans="2:26" ht="39" customHeight="1" thickTop="1">
      <c r="B522" s="2163" t="s">
        <v>283</v>
      </c>
      <c r="C522" s="2247" t="s">
        <v>4634</v>
      </c>
      <c r="D522" s="2164" t="s">
        <v>4653</v>
      </c>
      <c r="E522" s="2165" t="s">
        <v>5370</v>
      </c>
      <c r="F522" s="2166">
        <f t="shared" si="55"/>
        <v>0.26</v>
      </c>
      <c r="G522" s="2166">
        <v>0.26</v>
      </c>
      <c r="H522" s="2166">
        <v>0</v>
      </c>
      <c r="I522" s="2166">
        <v>0</v>
      </c>
      <c r="J522" s="2166">
        <f t="shared" si="56"/>
        <v>0.26</v>
      </c>
      <c r="K522" s="2166">
        <v>0.26</v>
      </c>
      <c r="L522" s="2166">
        <v>0</v>
      </c>
      <c r="M522" s="2166">
        <v>0</v>
      </c>
      <c r="N522" s="2167">
        <v>23938</v>
      </c>
      <c r="O522" s="2167">
        <v>23938</v>
      </c>
      <c r="P522" s="2164" t="s">
        <v>5371</v>
      </c>
      <c r="Q522" s="2167">
        <v>27577</v>
      </c>
      <c r="R522" s="1574" t="s">
        <v>5372</v>
      </c>
      <c r="S522" s="2231"/>
      <c r="T522" s="1181" t="str">
        <f t="shared" si="57"/>
        <v>改良済</v>
      </c>
      <c r="V522" s="2157"/>
      <c r="W522" s="2157"/>
      <c r="X522" s="2157"/>
      <c r="Y522" s="2157"/>
      <c r="Z522" s="2157"/>
    </row>
    <row r="523" spans="2:26" ht="39" customHeight="1">
      <c r="B523" s="2168"/>
      <c r="C523" s="1169" t="s">
        <v>4634</v>
      </c>
      <c r="D523" s="1586" t="s">
        <v>4655</v>
      </c>
      <c r="E523" s="1383" t="s">
        <v>5373</v>
      </c>
      <c r="F523" s="2169">
        <f t="shared" si="55"/>
        <v>0.25</v>
      </c>
      <c r="G523" s="2169">
        <v>0.25</v>
      </c>
      <c r="H523" s="2169">
        <v>0</v>
      </c>
      <c r="I523" s="2169">
        <v>0</v>
      </c>
      <c r="J523" s="2169">
        <f t="shared" si="56"/>
        <v>0.25</v>
      </c>
      <c r="K523" s="2169">
        <v>0.25</v>
      </c>
      <c r="L523" s="2169">
        <v>0</v>
      </c>
      <c r="M523" s="2169">
        <v>0</v>
      </c>
      <c r="N523" s="1318">
        <v>23938</v>
      </c>
      <c r="O523" s="1318">
        <v>23938</v>
      </c>
      <c r="P523" s="1586" t="s">
        <v>5371</v>
      </c>
      <c r="Q523" s="1318">
        <v>27577</v>
      </c>
      <c r="R523" s="2150" t="s">
        <v>5372</v>
      </c>
      <c r="S523" s="1250"/>
      <c r="T523" s="1181" t="str">
        <f t="shared" si="57"/>
        <v>改良済</v>
      </c>
      <c r="V523" s="2157"/>
      <c r="W523" s="2157"/>
      <c r="X523" s="2157"/>
      <c r="Y523" s="2157"/>
      <c r="Z523" s="2157"/>
    </row>
    <row r="524" spans="2:26" ht="39" customHeight="1">
      <c r="B524" s="2168"/>
      <c r="C524" s="1169" t="s">
        <v>4634</v>
      </c>
      <c r="D524" s="1586" t="s">
        <v>4657</v>
      </c>
      <c r="E524" s="1383" t="s">
        <v>5374</v>
      </c>
      <c r="F524" s="2169">
        <f t="shared" si="55"/>
        <v>0.17</v>
      </c>
      <c r="G524" s="2169">
        <v>0.17</v>
      </c>
      <c r="H524" s="2169">
        <v>0</v>
      </c>
      <c r="I524" s="2169">
        <v>0</v>
      </c>
      <c r="J524" s="2169">
        <f t="shared" si="56"/>
        <v>0.17</v>
      </c>
      <c r="K524" s="2169">
        <v>0.17</v>
      </c>
      <c r="L524" s="2169">
        <v>0</v>
      </c>
      <c r="M524" s="2169">
        <v>0</v>
      </c>
      <c r="N524" s="1318">
        <v>23938</v>
      </c>
      <c r="O524" s="1318">
        <v>23938</v>
      </c>
      <c r="P524" s="1586" t="s">
        <v>5371</v>
      </c>
      <c r="Q524" s="1318">
        <v>27577</v>
      </c>
      <c r="R524" s="2150" t="s">
        <v>5372</v>
      </c>
      <c r="S524" s="1250"/>
      <c r="T524" s="1181" t="str">
        <f t="shared" si="57"/>
        <v>改良済</v>
      </c>
      <c r="V524" s="2157"/>
      <c r="W524" s="2157"/>
      <c r="X524" s="2157"/>
      <c r="Y524" s="2157"/>
      <c r="Z524" s="2157"/>
    </row>
    <row r="525" spans="2:26" ht="39" customHeight="1">
      <c r="B525" s="2168"/>
      <c r="C525" s="1169" t="s">
        <v>4634</v>
      </c>
      <c r="D525" s="1586" t="s">
        <v>4659</v>
      </c>
      <c r="E525" s="1383" t="s">
        <v>5375</v>
      </c>
      <c r="F525" s="2169">
        <f t="shared" si="55"/>
        <v>0.17</v>
      </c>
      <c r="G525" s="2169">
        <v>0.17</v>
      </c>
      <c r="H525" s="2169">
        <v>0</v>
      </c>
      <c r="I525" s="2169">
        <v>0</v>
      </c>
      <c r="J525" s="2169">
        <f t="shared" si="56"/>
        <v>0.17</v>
      </c>
      <c r="K525" s="2169">
        <v>0.17</v>
      </c>
      <c r="L525" s="2169">
        <v>0</v>
      </c>
      <c r="M525" s="2169">
        <v>0</v>
      </c>
      <c r="N525" s="1318">
        <v>23938</v>
      </c>
      <c r="O525" s="1318">
        <v>23938</v>
      </c>
      <c r="P525" s="1586" t="s">
        <v>5371</v>
      </c>
      <c r="Q525" s="1318">
        <v>27577</v>
      </c>
      <c r="R525" s="2150" t="s">
        <v>5372</v>
      </c>
      <c r="S525" s="1250"/>
      <c r="T525" s="1181" t="str">
        <f t="shared" si="57"/>
        <v>改良済</v>
      </c>
      <c r="V525" s="2157"/>
      <c r="W525" s="2157"/>
      <c r="X525" s="2157"/>
      <c r="Y525" s="2157"/>
      <c r="Z525" s="2157"/>
    </row>
    <row r="526" spans="2:26" ht="39" customHeight="1">
      <c r="B526" s="2168"/>
      <c r="C526" s="1169" t="s">
        <v>4634</v>
      </c>
      <c r="D526" s="1586" t="s">
        <v>4661</v>
      </c>
      <c r="E526" s="1383" t="s">
        <v>5376</v>
      </c>
      <c r="F526" s="2169">
        <f t="shared" si="55"/>
        <v>0.61</v>
      </c>
      <c r="G526" s="2169">
        <v>0.61</v>
      </c>
      <c r="H526" s="2169">
        <v>0</v>
      </c>
      <c r="I526" s="2169">
        <v>0</v>
      </c>
      <c r="J526" s="2169">
        <f t="shared" si="56"/>
        <v>0.61</v>
      </c>
      <c r="K526" s="2169">
        <v>0.61</v>
      </c>
      <c r="L526" s="2169">
        <v>0</v>
      </c>
      <c r="M526" s="2169">
        <v>0</v>
      </c>
      <c r="N526" s="1318">
        <v>24952</v>
      </c>
      <c r="O526" s="1318">
        <v>24952</v>
      </c>
      <c r="P526" s="1586" t="s">
        <v>5377</v>
      </c>
      <c r="Q526" s="1318">
        <v>27577</v>
      </c>
      <c r="R526" s="2150" t="s">
        <v>5372</v>
      </c>
      <c r="S526" s="1250"/>
      <c r="T526" s="1181" t="str">
        <f t="shared" si="57"/>
        <v>改良済</v>
      </c>
      <c r="V526" s="2157"/>
      <c r="W526" s="2157"/>
      <c r="X526" s="2157"/>
      <c r="Y526" s="2157"/>
      <c r="Z526" s="2157"/>
    </row>
    <row r="527" spans="2:26" ht="39" customHeight="1">
      <c r="B527" s="2168"/>
      <c r="C527" s="1169" t="s">
        <v>4634</v>
      </c>
      <c r="D527" s="1586" t="s">
        <v>4663</v>
      </c>
      <c r="E527" s="1383" t="s">
        <v>5378</v>
      </c>
      <c r="F527" s="2169">
        <f t="shared" ref="F527:F555" si="59">SUM(G527:I527)</f>
        <v>0.21</v>
      </c>
      <c r="G527" s="2169">
        <v>0.21</v>
      </c>
      <c r="H527" s="2169">
        <v>0</v>
      </c>
      <c r="I527" s="2169">
        <v>0</v>
      </c>
      <c r="J527" s="2169">
        <f t="shared" ref="J527:J555" si="60">SUM(K527:M527)</f>
        <v>0.21</v>
      </c>
      <c r="K527" s="2169">
        <v>0.21</v>
      </c>
      <c r="L527" s="2169">
        <v>0</v>
      </c>
      <c r="M527" s="2169">
        <v>0</v>
      </c>
      <c r="N527" s="1318">
        <v>25630</v>
      </c>
      <c r="O527" s="1318">
        <v>25630</v>
      </c>
      <c r="P527" s="1586" t="s">
        <v>5379</v>
      </c>
      <c r="Q527" s="1318">
        <v>27577</v>
      </c>
      <c r="R527" s="2150" t="s">
        <v>5372</v>
      </c>
      <c r="S527" s="1250"/>
      <c r="T527" s="1181" t="str">
        <f t="shared" si="57"/>
        <v>改良済</v>
      </c>
      <c r="V527" s="2157"/>
      <c r="W527" s="2157"/>
      <c r="X527" s="2157"/>
      <c r="Y527" s="2157"/>
      <c r="Z527" s="2157"/>
    </row>
    <row r="528" spans="2:26" ht="39" customHeight="1">
      <c r="B528" s="2168"/>
      <c r="C528" s="1169" t="s">
        <v>4634</v>
      </c>
      <c r="D528" s="1586" t="s">
        <v>4764</v>
      </c>
      <c r="E528" s="1383" t="s">
        <v>5380</v>
      </c>
      <c r="F528" s="2169">
        <f t="shared" si="59"/>
        <v>0.48</v>
      </c>
      <c r="G528" s="2169">
        <v>0.48</v>
      </c>
      <c r="H528" s="2169">
        <v>0</v>
      </c>
      <c r="I528" s="2169">
        <v>0</v>
      </c>
      <c r="J528" s="2169">
        <f t="shared" si="60"/>
        <v>0.48</v>
      </c>
      <c r="K528" s="2169">
        <v>0.48</v>
      </c>
      <c r="L528" s="2169">
        <v>0</v>
      </c>
      <c r="M528" s="2169">
        <v>0</v>
      </c>
      <c r="N528" s="1318">
        <v>25630</v>
      </c>
      <c r="O528" s="1318">
        <v>25630</v>
      </c>
      <c r="P528" s="1586" t="s">
        <v>5379</v>
      </c>
      <c r="Q528" s="1318">
        <v>27577</v>
      </c>
      <c r="R528" s="2150" t="s">
        <v>5372</v>
      </c>
      <c r="S528" s="1250"/>
      <c r="T528" s="1181" t="str">
        <f t="shared" si="57"/>
        <v>改良済</v>
      </c>
      <c r="V528" s="2157"/>
      <c r="W528" s="2157"/>
      <c r="X528" s="2157"/>
      <c r="Y528" s="2157"/>
      <c r="Z528" s="2157"/>
    </row>
    <row r="529" spans="2:26" ht="39" customHeight="1">
      <c r="B529" s="2168"/>
      <c r="C529" s="1169" t="s">
        <v>4634</v>
      </c>
      <c r="D529" s="1586" t="s">
        <v>4768</v>
      </c>
      <c r="E529" s="1383" t="s">
        <v>5381</v>
      </c>
      <c r="F529" s="2169">
        <f t="shared" si="59"/>
        <v>0.3</v>
      </c>
      <c r="G529" s="2169">
        <v>0.3</v>
      </c>
      <c r="H529" s="2169">
        <v>0</v>
      </c>
      <c r="I529" s="2169">
        <v>0</v>
      </c>
      <c r="J529" s="2169">
        <f t="shared" si="60"/>
        <v>0.3</v>
      </c>
      <c r="K529" s="2169">
        <v>0.3</v>
      </c>
      <c r="L529" s="2169">
        <v>0</v>
      </c>
      <c r="M529" s="2169">
        <v>0</v>
      </c>
      <c r="N529" s="1318">
        <v>26035</v>
      </c>
      <c r="O529" s="1318">
        <v>26035</v>
      </c>
      <c r="P529" s="1586" t="s">
        <v>1365</v>
      </c>
      <c r="Q529" s="1318">
        <v>27577</v>
      </c>
      <c r="R529" s="2150" t="s">
        <v>5372</v>
      </c>
      <c r="S529" s="1250"/>
      <c r="T529" s="1181" t="str">
        <f t="shared" si="57"/>
        <v>改良済</v>
      </c>
      <c r="V529" s="2157"/>
      <c r="W529" s="2157"/>
      <c r="X529" s="2157"/>
      <c r="Y529" s="2157"/>
      <c r="Z529" s="2157"/>
    </row>
    <row r="530" spans="2:26" ht="39" customHeight="1">
      <c r="B530" s="2168"/>
      <c r="C530" s="1169" t="s">
        <v>4634</v>
      </c>
      <c r="D530" s="2182" t="s">
        <v>4884</v>
      </c>
      <c r="E530" s="1658" t="s">
        <v>5382</v>
      </c>
      <c r="F530" s="2169">
        <f t="shared" si="59"/>
        <v>0.51</v>
      </c>
      <c r="G530" s="2183">
        <v>0</v>
      </c>
      <c r="H530" s="2183">
        <v>0</v>
      </c>
      <c r="I530" s="2183">
        <v>0.51</v>
      </c>
      <c r="J530" s="2169">
        <f t="shared" si="60"/>
        <v>0.51</v>
      </c>
      <c r="K530" s="2183">
        <v>0</v>
      </c>
      <c r="L530" s="2183">
        <v>0</v>
      </c>
      <c r="M530" s="2183">
        <v>0.51</v>
      </c>
      <c r="N530" s="2184">
        <v>26542</v>
      </c>
      <c r="O530" s="2218">
        <v>26542</v>
      </c>
      <c r="P530" s="1586" t="s">
        <v>5383</v>
      </c>
      <c r="Q530" s="1318">
        <v>27577</v>
      </c>
      <c r="R530" s="2150" t="s">
        <v>5372</v>
      </c>
      <c r="S530" s="1697"/>
      <c r="T530" s="1181" t="str">
        <f t="shared" si="57"/>
        <v>改良済</v>
      </c>
      <c r="V530" s="2157"/>
      <c r="W530" s="2157"/>
      <c r="X530" s="2157"/>
      <c r="Y530" s="2157"/>
      <c r="Z530" s="2157"/>
    </row>
    <row r="531" spans="2:26" ht="39" customHeight="1">
      <c r="B531" s="2214"/>
      <c r="C531" s="1169" t="s">
        <v>4628</v>
      </c>
      <c r="D531" s="1586" t="s">
        <v>4774</v>
      </c>
      <c r="E531" s="1383" t="s">
        <v>5384</v>
      </c>
      <c r="F531" s="2169">
        <f t="shared" si="59"/>
        <v>0.36</v>
      </c>
      <c r="G531" s="2169">
        <v>0</v>
      </c>
      <c r="H531" s="2169">
        <v>0.36</v>
      </c>
      <c r="I531" s="2169">
        <v>0</v>
      </c>
      <c r="J531" s="2169">
        <f t="shared" si="60"/>
        <v>0.36</v>
      </c>
      <c r="K531" s="2169">
        <v>0</v>
      </c>
      <c r="L531" s="2169">
        <v>0.36</v>
      </c>
      <c r="M531" s="2169">
        <v>0</v>
      </c>
      <c r="N531" s="1318">
        <v>28702</v>
      </c>
      <c r="O531" s="1318">
        <v>39814</v>
      </c>
      <c r="P531" s="2192" t="s">
        <v>1375</v>
      </c>
      <c r="Q531" s="2173">
        <v>39814</v>
      </c>
      <c r="R531" s="2185" t="s">
        <v>1375</v>
      </c>
      <c r="S531" s="1697"/>
      <c r="T531" s="1181" t="str">
        <f t="shared" si="57"/>
        <v>改良済</v>
      </c>
      <c r="V531" s="2157"/>
      <c r="W531" s="2157"/>
      <c r="X531" s="2157"/>
      <c r="Y531" s="2157"/>
      <c r="Z531" s="2157"/>
    </row>
    <row r="532" spans="2:26" ht="39" customHeight="1">
      <c r="B532" s="2263"/>
      <c r="C532" s="1169" t="s">
        <v>4634</v>
      </c>
      <c r="D532" s="1586" t="s">
        <v>4776</v>
      </c>
      <c r="E532" s="1383" t="s">
        <v>5385</v>
      </c>
      <c r="F532" s="2169">
        <f t="shared" si="59"/>
        <v>0.72</v>
      </c>
      <c r="G532" s="2169">
        <v>0.72</v>
      </c>
      <c r="H532" s="2169">
        <v>0</v>
      </c>
      <c r="I532" s="2169">
        <v>0</v>
      </c>
      <c r="J532" s="2169">
        <f t="shared" si="60"/>
        <v>0.72</v>
      </c>
      <c r="K532" s="2169">
        <v>0.72</v>
      </c>
      <c r="L532" s="2169">
        <v>0</v>
      </c>
      <c r="M532" s="2169">
        <v>0</v>
      </c>
      <c r="N532" s="1318">
        <v>29439</v>
      </c>
      <c r="O532" s="1318">
        <v>29439</v>
      </c>
      <c r="P532" s="1586" t="s">
        <v>5386</v>
      </c>
      <c r="Q532" s="1586" t="s">
        <v>5387</v>
      </c>
      <c r="R532" s="2150"/>
      <c r="S532" s="1697"/>
      <c r="T532" s="1181" t="str">
        <f t="shared" si="57"/>
        <v>改良済</v>
      </c>
      <c r="V532" s="2157"/>
      <c r="W532" s="2157"/>
      <c r="X532" s="2157"/>
      <c r="Y532" s="2157"/>
      <c r="Z532" s="2157"/>
    </row>
    <row r="533" spans="2:26" ht="39" customHeight="1">
      <c r="B533" s="2191" t="s">
        <v>405</v>
      </c>
      <c r="C533" s="1169" t="s">
        <v>4634</v>
      </c>
      <c r="D533" s="1586" t="s">
        <v>4779</v>
      </c>
      <c r="E533" s="1383" t="s">
        <v>4825</v>
      </c>
      <c r="F533" s="2169">
        <f t="shared" si="59"/>
        <v>0.25</v>
      </c>
      <c r="G533" s="2169">
        <v>0.25</v>
      </c>
      <c r="H533" s="2169">
        <v>0</v>
      </c>
      <c r="I533" s="2169">
        <v>0</v>
      </c>
      <c r="J533" s="2169">
        <f t="shared" si="60"/>
        <v>0.25</v>
      </c>
      <c r="K533" s="2169">
        <v>0.25</v>
      </c>
      <c r="L533" s="2169">
        <v>0</v>
      </c>
      <c r="M533" s="2169">
        <v>0</v>
      </c>
      <c r="N533" s="1318">
        <v>29439</v>
      </c>
      <c r="O533" s="1318">
        <v>29439</v>
      </c>
      <c r="P533" s="1586" t="s">
        <v>5386</v>
      </c>
      <c r="Q533" s="1586"/>
      <c r="R533" s="2150"/>
      <c r="S533" s="1697"/>
      <c r="T533" s="1181" t="str">
        <f t="shared" si="57"/>
        <v>改良済</v>
      </c>
      <c r="V533" s="2157"/>
      <c r="W533" s="2157"/>
      <c r="X533" s="2157"/>
      <c r="Y533" s="2157"/>
      <c r="Z533" s="2157"/>
    </row>
    <row r="534" spans="2:26" ht="39" customHeight="1">
      <c r="B534" s="2168"/>
      <c r="C534" s="1169" t="s">
        <v>4634</v>
      </c>
      <c r="D534" s="1586" t="s">
        <v>4824</v>
      </c>
      <c r="E534" s="1383" t="s">
        <v>5388</v>
      </c>
      <c r="F534" s="2169">
        <f t="shared" si="59"/>
        <v>0.4</v>
      </c>
      <c r="G534" s="2169">
        <v>0.4</v>
      </c>
      <c r="H534" s="2169">
        <v>0</v>
      </c>
      <c r="I534" s="2169">
        <v>0</v>
      </c>
      <c r="J534" s="2169">
        <f t="shared" si="60"/>
        <v>0.4</v>
      </c>
      <c r="K534" s="2169">
        <v>0.4</v>
      </c>
      <c r="L534" s="2169">
        <v>0</v>
      </c>
      <c r="M534" s="2169">
        <v>0</v>
      </c>
      <c r="N534" s="1318">
        <v>29439</v>
      </c>
      <c r="O534" s="1318">
        <v>29439</v>
      </c>
      <c r="P534" s="1586" t="s">
        <v>5386</v>
      </c>
      <c r="Q534" s="1586"/>
      <c r="R534" s="2150"/>
      <c r="S534" s="2269"/>
      <c r="T534" s="1181" t="str">
        <f t="shared" si="57"/>
        <v>改良済</v>
      </c>
      <c r="V534" s="2157"/>
      <c r="W534" s="2157"/>
      <c r="X534" s="2157"/>
      <c r="Y534" s="2157"/>
      <c r="Z534" s="2157"/>
    </row>
    <row r="535" spans="2:26" ht="39" customHeight="1">
      <c r="B535" s="2232"/>
      <c r="C535" s="1169" t="s">
        <v>4634</v>
      </c>
      <c r="D535" s="1586" t="s">
        <v>4785</v>
      </c>
      <c r="E535" s="1383" t="s">
        <v>5389</v>
      </c>
      <c r="F535" s="2169">
        <f t="shared" si="59"/>
        <v>0.22</v>
      </c>
      <c r="G535" s="2169">
        <v>0.22</v>
      </c>
      <c r="H535" s="2169">
        <v>0</v>
      </c>
      <c r="I535" s="2169">
        <v>0</v>
      </c>
      <c r="J535" s="2169">
        <f t="shared" si="60"/>
        <v>0.22</v>
      </c>
      <c r="K535" s="2169">
        <v>0.22</v>
      </c>
      <c r="L535" s="2169">
        <v>0</v>
      </c>
      <c r="M535" s="2169">
        <v>0</v>
      </c>
      <c r="N535" s="1318">
        <v>31502</v>
      </c>
      <c r="O535" s="1318">
        <v>31502</v>
      </c>
      <c r="P535" s="1586" t="s">
        <v>2149</v>
      </c>
      <c r="Q535" s="1586"/>
      <c r="R535" s="2150"/>
      <c r="S535" s="1250"/>
      <c r="T535" s="1181" t="str">
        <f t="shared" si="57"/>
        <v>改良済</v>
      </c>
      <c r="V535" s="2157"/>
      <c r="W535" s="2157"/>
      <c r="X535" s="2157"/>
      <c r="Y535" s="2157"/>
      <c r="Z535" s="2157"/>
    </row>
    <row r="536" spans="2:26" ht="39" customHeight="1">
      <c r="B536" s="2232"/>
      <c r="C536" s="1169" t="s">
        <v>4628</v>
      </c>
      <c r="D536" s="2192" t="s">
        <v>4710</v>
      </c>
      <c r="E536" s="1659" t="s">
        <v>5390</v>
      </c>
      <c r="F536" s="2169">
        <f t="shared" si="59"/>
        <v>0.15</v>
      </c>
      <c r="G536" s="2194">
        <v>0</v>
      </c>
      <c r="H536" s="2194">
        <v>0.15</v>
      </c>
      <c r="I536" s="2194">
        <v>0</v>
      </c>
      <c r="J536" s="2169">
        <f t="shared" si="60"/>
        <v>0.15</v>
      </c>
      <c r="K536" s="2194">
        <v>0</v>
      </c>
      <c r="L536" s="2194">
        <v>0.15</v>
      </c>
      <c r="M536" s="2194">
        <v>0</v>
      </c>
      <c r="N536" s="2218">
        <v>37518</v>
      </c>
      <c r="O536" s="1318">
        <v>39814</v>
      </c>
      <c r="P536" s="2192" t="s">
        <v>1375</v>
      </c>
      <c r="Q536" s="2173">
        <v>39814</v>
      </c>
      <c r="R536" s="2185" t="s">
        <v>1375</v>
      </c>
      <c r="T536" s="1181" t="str">
        <f t="shared" si="57"/>
        <v>改良済</v>
      </c>
      <c r="V536" s="2157"/>
      <c r="W536" s="2157"/>
      <c r="X536" s="2157"/>
      <c r="Y536" s="2157"/>
      <c r="Z536" s="2157"/>
    </row>
    <row r="537" spans="2:26" ht="39" customHeight="1">
      <c r="B537" s="2232"/>
      <c r="C537" s="1169" t="s">
        <v>4628</v>
      </c>
      <c r="D537" s="2192" t="s">
        <v>4712</v>
      </c>
      <c r="E537" s="1659" t="s">
        <v>5391</v>
      </c>
      <c r="F537" s="2169">
        <f t="shared" si="59"/>
        <v>0.14000000000000001</v>
      </c>
      <c r="G537" s="2194">
        <v>0</v>
      </c>
      <c r="H537" s="2194">
        <v>0.14000000000000001</v>
      </c>
      <c r="I537" s="2194">
        <v>0</v>
      </c>
      <c r="J537" s="2169">
        <f t="shared" si="60"/>
        <v>0.14000000000000001</v>
      </c>
      <c r="K537" s="2194">
        <v>0</v>
      </c>
      <c r="L537" s="2194">
        <v>0.14000000000000001</v>
      </c>
      <c r="M537" s="2194">
        <v>0</v>
      </c>
      <c r="N537" s="2218">
        <v>37518</v>
      </c>
      <c r="O537" s="1318">
        <v>39814</v>
      </c>
      <c r="P537" s="2192" t="s">
        <v>1375</v>
      </c>
      <c r="Q537" s="2173">
        <v>39814</v>
      </c>
      <c r="R537" s="2185" t="s">
        <v>1375</v>
      </c>
      <c r="S537" s="1250"/>
      <c r="T537" s="1181" t="str">
        <f t="shared" si="57"/>
        <v>改良済</v>
      </c>
      <c r="V537" s="2157"/>
      <c r="W537" s="2157"/>
      <c r="X537" s="2157"/>
      <c r="Y537" s="2157"/>
      <c r="Z537" s="2157"/>
    </row>
    <row r="538" spans="2:26" ht="39" customHeight="1">
      <c r="B538" s="2232"/>
      <c r="C538" s="1169" t="s">
        <v>4628</v>
      </c>
      <c r="D538" s="2192" t="s">
        <v>4834</v>
      </c>
      <c r="E538" s="1659" t="s">
        <v>5392</v>
      </c>
      <c r="F538" s="2169">
        <f t="shared" si="59"/>
        <v>7.0000000000000007E-2</v>
      </c>
      <c r="G538" s="2194">
        <v>0</v>
      </c>
      <c r="H538" s="2194">
        <v>7.0000000000000007E-2</v>
      </c>
      <c r="I538" s="2194">
        <v>0</v>
      </c>
      <c r="J538" s="2169">
        <f t="shared" si="60"/>
        <v>7.0000000000000007E-2</v>
      </c>
      <c r="K538" s="2194">
        <v>0</v>
      </c>
      <c r="L538" s="2194">
        <v>7.0000000000000007E-2</v>
      </c>
      <c r="M538" s="2194">
        <v>0</v>
      </c>
      <c r="N538" s="2218">
        <v>37518</v>
      </c>
      <c r="O538" s="1318">
        <v>39814</v>
      </c>
      <c r="P538" s="2192" t="s">
        <v>1375</v>
      </c>
      <c r="Q538" s="2173">
        <v>39814</v>
      </c>
      <c r="R538" s="2185" t="s">
        <v>1375</v>
      </c>
      <c r="S538" s="1250"/>
      <c r="T538" s="1181" t="str">
        <f t="shared" si="57"/>
        <v>改良済</v>
      </c>
      <c r="V538" s="2157"/>
      <c r="W538" s="2157"/>
      <c r="X538" s="2157"/>
      <c r="Y538" s="2157"/>
      <c r="Z538" s="2157"/>
    </row>
    <row r="539" spans="2:26" ht="39" customHeight="1">
      <c r="B539" s="2232"/>
      <c r="C539" s="1169" t="s">
        <v>4628</v>
      </c>
      <c r="D539" s="1586" t="s">
        <v>5082</v>
      </c>
      <c r="E539" s="1383" t="s">
        <v>5393</v>
      </c>
      <c r="F539" s="2169">
        <f t="shared" si="59"/>
        <v>0.28000000000000003</v>
      </c>
      <c r="G539" s="2169">
        <v>0</v>
      </c>
      <c r="H539" s="2169">
        <v>0.28000000000000003</v>
      </c>
      <c r="I539" s="2169">
        <v>0</v>
      </c>
      <c r="J539" s="2169">
        <f t="shared" si="60"/>
        <v>0.28000000000000003</v>
      </c>
      <c r="K539" s="2169">
        <v>0</v>
      </c>
      <c r="L539" s="2169">
        <v>0.28000000000000003</v>
      </c>
      <c r="M539" s="2169">
        <v>0</v>
      </c>
      <c r="N539" s="1318">
        <v>37711</v>
      </c>
      <c r="O539" s="1318">
        <v>37711</v>
      </c>
      <c r="P539" s="1586" t="s">
        <v>2975</v>
      </c>
      <c r="Q539" s="1586"/>
      <c r="R539" s="2150"/>
      <c r="S539" s="1250"/>
      <c r="T539" s="1181" t="str">
        <f t="shared" si="57"/>
        <v>改良済</v>
      </c>
      <c r="V539" s="2157"/>
      <c r="W539" s="2157"/>
      <c r="X539" s="2157"/>
      <c r="Y539" s="2157"/>
      <c r="Z539" s="2157"/>
    </row>
    <row r="540" spans="2:26" ht="39" customHeight="1">
      <c r="B540" s="2232"/>
      <c r="C540" s="1169" t="s">
        <v>4628</v>
      </c>
      <c r="D540" s="1586" t="s">
        <v>5084</v>
      </c>
      <c r="E540" s="1383" t="s">
        <v>5394</v>
      </c>
      <c r="F540" s="2169">
        <f t="shared" si="59"/>
        <v>0.24</v>
      </c>
      <c r="G540" s="2169">
        <v>0.24</v>
      </c>
      <c r="H540" s="2169">
        <v>0</v>
      </c>
      <c r="I540" s="2169">
        <v>0</v>
      </c>
      <c r="J540" s="2169">
        <f t="shared" si="60"/>
        <v>0.24</v>
      </c>
      <c r="K540" s="2169">
        <v>0.24</v>
      </c>
      <c r="L540" s="2169">
        <v>0</v>
      </c>
      <c r="M540" s="2169">
        <v>0</v>
      </c>
      <c r="N540" s="1318">
        <v>37711</v>
      </c>
      <c r="O540" s="1318">
        <v>37711</v>
      </c>
      <c r="P540" s="1586" t="s">
        <v>2975</v>
      </c>
      <c r="Q540" s="1586"/>
      <c r="R540" s="2150"/>
      <c r="S540" s="1250"/>
      <c r="T540" s="1181" t="str">
        <f t="shared" si="57"/>
        <v>改良済</v>
      </c>
      <c r="V540" s="2157"/>
      <c r="W540" s="2157"/>
      <c r="X540" s="2157"/>
      <c r="Y540" s="2157"/>
      <c r="Z540" s="2157"/>
    </row>
    <row r="541" spans="2:26" ht="39" customHeight="1">
      <c r="B541" s="2232"/>
      <c r="C541" s="1169" t="s">
        <v>4628</v>
      </c>
      <c r="D541" s="1586" t="s">
        <v>5086</v>
      </c>
      <c r="E541" s="1383" t="s">
        <v>5395</v>
      </c>
      <c r="F541" s="2169">
        <f t="shared" si="59"/>
        <v>0.24</v>
      </c>
      <c r="G541" s="2169">
        <v>0.24</v>
      </c>
      <c r="H541" s="2169">
        <v>0</v>
      </c>
      <c r="I541" s="2169">
        <v>0</v>
      </c>
      <c r="J541" s="2169">
        <f t="shared" si="60"/>
        <v>0.24</v>
      </c>
      <c r="K541" s="2169">
        <v>0.24</v>
      </c>
      <c r="L541" s="2169">
        <v>0</v>
      </c>
      <c r="M541" s="2169">
        <v>0</v>
      </c>
      <c r="N541" s="1318">
        <v>37711</v>
      </c>
      <c r="O541" s="1318">
        <v>37711</v>
      </c>
      <c r="P541" s="1586" t="s">
        <v>2975</v>
      </c>
      <c r="Q541" s="1586"/>
      <c r="R541" s="2150"/>
      <c r="S541" s="1250"/>
      <c r="T541" s="1181" t="str">
        <f t="shared" si="57"/>
        <v>改良済</v>
      </c>
      <c r="V541" s="2157"/>
      <c r="W541" s="2157"/>
      <c r="X541" s="2157"/>
      <c r="Y541" s="2157"/>
      <c r="Z541" s="2157"/>
    </row>
    <row r="542" spans="2:26" ht="39" customHeight="1">
      <c r="B542" s="2232"/>
      <c r="C542" s="1169" t="s">
        <v>4628</v>
      </c>
      <c r="D542" s="1586" t="s">
        <v>5088</v>
      </c>
      <c r="E542" s="1383" t="s">
        <v>5396</v>
      </c>
      <c r="F542" s="2169">
        <f t="shared" si="59"/>
        <v>0.3</v>
      </c>
      <c r="G542" s="2169">
        <v>0.3</v>
      </c>
      <c r="H542" s="2169">
        <v>0</v>
      </c>
      <c r="I542" s="2169">
        <v>0</v>
      </c>
      <c r="J542" s="2169">
        <f t="shared" si="60"/>
        <v>0.3</v>
      </c>
      <c r="K542" s="2169">
        <v>0.3</v>
      </c>
      <c r="L542" s="2169">
        <v>0</v>
      </c>
      <c r="M542" s="2169">
        <v>0</v>
      </c>
      <c r="N542" s="1318">
        <v>37711</v>
      </c>
      <c r="O542" s="1318">
        <v>37711</v>
      </c>
      <c r="P542" s="1586" t="s">
        <v>2975</v>
      </c>
      <c r="Q542" s="1586"/>
      <c r="R542" s="2150"/>
      <c r="S542" s="1250"/>
      <c r="T542" s="1181" t="str">
        <f t="shared" si="57"/>
        <v>改良済</v>
      </c>
      <c r="V542" s="2157"/>
      <c r="W542" s="2157"/>
      <c r="X542" s="2157"/>
      <c r="Y542" s="2157"/>
      <c r="Z542" s="2157"/>
    </row>
    <row r="543" spans="2:26" ht="39" customHeight="1">
      <c r="B543" s="2232"/>
      <c r="C543" s="1169" t="s">
        <v>4628</v>
      </c>
      <c r="D543" s="1586" t="s">
        <v>5090</v>
      </c>
      <c r="E543" s="1383" t="s">
        <v>5397</v>
      </c>
      <c r="F543" s="2169">
        <f t="shared" si="59"/>
        <v>0.26</v>
      </c>
      <c r="G543" s="2169">
        <v>0</v>
      </c>
      <c r="H543" s="2169">
        <v>0.26</v>
      </c>
      <c r="I543" s="2169">
        <v>0</v>
      </c>
      <c r="J543" s="2169">
        <f t="shared" si="60"/>
        <v>0.26</v>
      </c>
      <c r="K543" s="2169">
        <v>0</v>
      </c>
      <c r="L543" s="2169">
        <v>0.26</v>
      </c>
      <c r="M543" s="2169">
        <v>0</v>
      </c>
      <c r="N543" s="1318">
        <v>38429</v>
      </c>
      <c r="O543" s="1318">
        <v>38429</v>
      </c>
      <c r="P543" s="1586" t="s">
        <v>2809</v>
      </c>
      <c r="Q543" s="1586"/>
      <c r="R543" s="2150"/>
      <c r="S543" s="1250"/>
      <c r="T543" s="1181" t="str">
        <f t="shared" si="57"/>
        <v>改良済</v>
      </c>
      <c r="V543" s="2157"/>
      <c r="W543" s="2157"/>
      <c r="X543" s="2157"/>
      <c r="Y543" s="2157"/>
      <c r="Z543" s="2157"/>
    </row>
    <row r="544" spans="2:26" ht="39" customHeight="1">
      <c r="B544" s="2214"/>
      <c r="C544" s="1169" t="s">
        <v>4628</v>
      </c>
      <c r="D544" s="2182" t="s">
        <v>5398</v>
      </c>
      <c r="E544" s="2270" t="s">
        <v>5399</v>
      </c>
      <c r="F544" s="2169">
        <f t="shared" si="59"/>
        <v>0.2</v>
      </c>
      <c r="G544" s="2252">
        <v>0.2</v>
      </c>
      <c r="H544" s="2252">
        <v>0</v>
      </c>
      <c r="I544" s="2252">
        <v>0</v>
      </c>
      <c r="J544" s="2169">
        <f t="shared" si="60"/>
        <v>0.2</v>
      </c>
      <c r="K544" s="2252">
        <v>0.2</v>
      </c>
      <c r="L544" s="2252">
        <v>0</v>
      </c>
      <c r="M544" s="2252">
        <v>0</v>
      </c>
      <c r="N544" s="2184">
        <v>41555</v>
      </c>
      <c r="O544" s="2184">
        <v>41555</v>
      </c>
      <c r="P544" s="2182" t="s">
        <v>5400</v>
      </c>
      <c r="Q544" s="2271"/>
      <c r="R544" s="2272"/>
      <c r="S544" s="1250"/>
      <c r="T544" s="1181" t="str">
        <f t="shared" si="57"/>
        <v>改良済</v>
      </c>
      <c r="V544" s="2157"/>
      <c r="W544" s="2157"/>
      <c r="X544" s="2157"/>
      <c r="Y544" s="2157"/>
      <c r="Z544" s="2157"/>
    </row>
    <row r="545" spans="2:26" ht="39" customHeight="1">
      <c r="B545" s="2214"/>
      <c r="C545" s="1169" t="s">
        <v>4628</v>
      </c>
      <c r="D545" s="2182" t="s">
        <v>5401</v>
      </c>
      <c r="E545" s="2270" t="s">
        <v>5402</v>
      </c>
      <c r="F545" s="2169">
        <f t="shared" si="59"/>
        <v>0.2</v>
      </c>
      <c r="G545" s="2252">
        <v>0.2</v>
      </c>
      <c r="H545" s="2252">
        <v>0</v>
      </c>
      <c r="I545" s="2252">
        <v>0</v>
      </c>
      <c r="J545" s="2169">
        <f t="shared" si="60"/>
        <v>0.2</v>
      </c>
      <c r="K545" s="2252">
        <v>0.2</v>
      </c>
      <c r="L545" s="2252">
        <v>0</v>
      </c>
      <c r="M545" s="2252">
        <v>0</v>
      </c>
      <c r="N545" s="2184">
        <v>41555</v>
      </c>
      <c r="O545" s="2184">
        <v>41555</v>
      </c>
      <c r="P545" s="2182" t="s">
        <v>5400</v>
      </c>
      <c r="Q545" s="2271"/>
      <c r="R545" s="2272"/>
      <c r="S545" s="1250"/>
      <c r="T545" s="1181" t="str">
        <f t="shared" si="57"/>
        <v>改良済</v>
      </c>
      <c r="V545" s="2157"/>
      <c r="W545" s="2157"/>
      <c r="X545" s="2157"/>
      <c r="Y545" s="2157"/>
      <c r="Z545" s="2157"/>
    </row>
    <row r="546" spans="2:26" ht="39" customHeight="1">
      <c r="B546" s="2214"/>
      <c r="C546" s="1169" t="s">
        <v>4628</v>
      </c>
      <c r="D546" s="2182" t="s">
        <v>5403</v>
      </c>
      <c r="E546" s="2270" t="s">
        <v>5404</v>
      </c>
      <c r="F546" s="2169">
        <f t="shared" si="59"/>
        <v>0.2</v>
      </c>
      <c r="G546" s="2183">
        <v>0.2</v>
      </c>
      <c r="H546" s="2183">
        <v>0</v>
      </c>
      <c r="I546" s="2183">
        <v>0</v>
      </c>
      <c r="J546" s="2169">
        <f t="shared" si="60"/>
        <v>0.2</v>
      </c>
      <c r="K546" s="2183">
        <v>0.2</v>
      </c>
      <c r="L546" s="2183">
        <v>0</v>
      </c>
      <c r="M546" s="2194">
        <v>0</v>
      </c>
      <c r="N546" s="2184">
        <v>41555</v>
      </c>
      <c r="O546" s="2184">
        <v>41555</v>
      </c>
      <c r="P546" s="2182" t="s">
        <v>5400</v>
      </c>
      <c r="Q546" s="2271"/>
      <c r="R546" s="2272"/>
      <c r="S546" s="1250"/>
      <c r="T546" s="1181" t="str">
        <f t="shared" si="57"/>
        <v>改良済</v>
      </c>
      <c r="V546" s="2157"/>
      <c r="W546" s="2157"/>
      <c r="X546" s="2157"/>
      <c r="Y546" s="2157"/>
      <c r="Z546" s="2157"/>
    </row>
    <row r="547" spans="2:26" ht="39" customHeight="1">
      <c r="B547" s="2214"/>
      <c r="C547" s="1164" t="s">
        <v>4725</v>
      </c>
      <c r="D547" s="1586" t="s">
        <v>4807</v>
      </c>
      <c r="E547" s="2273" t="s">
        <v>5405</v>
      </c>
      <c r="F547" s="2169">
        <f t="shared" si="59"/>
        <v>4.8</v>
      </c>
      <c r="G547" s="2169">
        <v>0</v>
      </c>
      <c r="H547" s="2169">
        <v>4.8</v>
      </c>
      <c r="I547" s="2169">
        <v>0</v>
      </c>
      <c r="J547" s="2169">
        <f t="shared" si="60"/>
        <v>4.8</v>
      </c>
      <c r="K547" s="2169">
        <v>0</v>
      </c>
      <c r="L547" s="2169">
        <v>4.8</v>
      </c>
      <c r="M547" s="2169">
        <v>0</v>
      </c>
      <c r="N547" s="1318">
        <v>29679</v>
      </c>
      <c r="O547" s="1318">
        <v>29679</v>
      </c>
      <c r="P547" s="2267" t="s">
        <v>5406</v>
      </c>
      <c r="Q547" s="2267"/>
      <c r="R547" s="2268"/>
      <c r="S547" s="1250"/>
      <c r="T547" s="1181" t="str">
        <f t="shared" si="57"/>
        <v>改良済</v>
      </c>
      <c r="V547" s="2157"/>
      <c r="W547" s="2157"/>
      <c r="X547" s="2157"/>
      <c r="Y547" s="2157"/>
      <c r="Z547" s="2157"/>
    </row>
    <row r="548" spans="2:26" ht="39" customHeight="1">
      <c r="B548" s="2214"/>
      <c r="C548" s="1169" t="s">
        <v>4725</v>
      </c>
      <c r="D548" s="2192" t="s">
        <v>4738</v>
      </c>
      <c r="E548" s="2274" t="s">
        <v>5407</v>
      </c>
      <c r="F548" s="2169">
        <f t="shared" si="59"/>
        <v>1.1000000000000001</v>
      </c>
      <c r="G548" s="2194">
        <v>0</v>
      </c>
      <c r="H548" s="2194">
        <v>1.1000000000000001</v>
      </c>
      <c r="I548" s="2194">
        <v>0</v>
      </c>
      <c r="J548" s="2169">
        <f t="shared" si="60"/>
        <v>1.1000000000000001</v>
      </c>
      <c r="K548" s="2194">
        <v>0</v>
      </c>
      <c r="L548" s="2194">
        <v>1.1000000000000001</v>
      </c>
      <c r="M548" s="2194">
        <v>0</v>
      </c>
      <c r="N548" s="2218">
        <v>32780</v>
      </c>
      <c r="O548" s="2218">
        <v>39814</v>
      </c>
      <c r="P548" s="2275" t="s">
        <v>5408</v>
      </c>
      <c r="Q548" s="1318">
        <v>39814</v>
      </c>
      <c r="R548" s="2185" t="s">
        <v>1375</v>
      </c>
      <c r="S548" s="1697"/>
      <c r="T548" s="1181" t="str">
        <f t="shared" si="57"/>
        <v>改良済</v>
      </c>
      <c r="V548" s="2157"/>
      <c r="W548" s="2157"/>
      <c r="X548" s="2157"/>
      <c r="Y548" s="2157"/>
      <c r="Z548" s="2157"/>
    </row>
    <row r="549" spans="2:26" ht="39" customHeight="1">
      <c r="B549" s="2214"/>
      <c r="C549" s="1169" t="s">
        <v>4725</v>
      </c>
      <c r="D549" s="1586" t="s">
        <v>5409</v>
      </c>
      <c r="E549" s="2273" t="s">
        <v>5410</v>
      </c>
      <c r="F549" s="2169">
        <f t="shared" si="59"/>
        <v>1.4</v>
      </c>
      <c r="G549" s="2169">
        <v>1.4</v>
      </c>
      <c r="H549" s="2169">
        <v>0</v>
      </c>
      <c r="I549" s="2169">
        <v>0</v>
      </c>
      <c r="J549" s="2169">
        <f t="shared" si="60"/>
        <v>1.4</v>
      </c>
      <c r="K549" s="2169">
        <v>1.4</v>
      </c>
      <c r="L549" s="2169">
        <v>0</v>
      </c>
      <c r="M549" s="2169">
        <v>0</v>
      </c>
      <c r="N549" s="1318">
        <v>37711</v>
      </c>
      <c r="O549" s="1318">
        <v>37711</v>
      </c>
      <c r="P549" s="1586" t="s">
        <v>2975</v>
      </c>
      <c r="Q549" s="2267"/>
      <c r="R549" s="2268"/>
      <c r="S549" s="1697"/>
      <c r="T549" s="1181" t="str">
        <f t="shared" si="57"/>
        <v>改良済</v>
      </c>
      <c r="V549" s="2157"/>
      <c r="W549" s="2157"/>
      <c r="X549" s="2157"/>
      <c r="Y549" s="2157"/>
      <c r="Z549" s="2157"/>
    </row>
    <row r="550" spans="2:26" ht="39" customHeight="1">
      <c r="B550" s="2214"/>
      <c r="C550" s="1169" t="s">
        <v>4725</v>
      </c>
      <c r="D550" s="1586" t="s">
        <v>5411</v>
      </c>
      <c r="E550" s="2273" t="s">
        <v>5412</v>
      </c>
      <c r="F550" s="2169">
        <f t="shared" si="59"/>
        <v>1.5</v>
      </c>
      <c r="G550" s="2169">
        <v>1.5</v>
      </c>
      <c r="H550" s="2169">
        <v>0</v>
      </c>
      <c r="I550" s="2169">
        <v>0</v>
      </c>
      <c r="J550" s="2169">
        <f t="shared" si="60"/>
        <v>1.5</v>
      </c>
      <c r="K550" s="2169">
        <v>1.5</v>
      </c>
      <c r="L550" s="2169">
        <v>0</v>
      </c>
      <c r="M550" s="2169">
        <v>0</v>
      </c>
      <c r="N550" s="1318">
        <v>37711</v>
      </c>
      <c r="O550" s="1318">
        <v>37711</v>
      </c>
      <c r="P550" s="1586" t="s">
        <v>2975</v>
      </c>
      <c r="Q550" s="2267"/>
      <c r="R550" s="2268"/>
      <c r="S550" s="1697"/>
      <c r="T550" s="1181" t="str">
        <f t="shared" si="57"/>
        <v>改良済</v>
      </c>
      <c r="V550" s="2157"/>
      <c r="W550" s="2157"/>
      <c r="X550" s="2157"/>
      <c r="Y550" s="2157"/>
      <c r="Z550" s="2157"/>
    </row>
    <row r="551" spans="2:26" ht="39" customHeight="1">
      <c r="B551" s="2214"/>
      <c r="C551" s="1169" t="s">
        <v>4725</v>
      </c>
      <c r="D551" s="2192" t="s">
        <v>5413</v>
      </c>
      <c r="E551" s="2274" t="s">
        <v>5414</v>
      </c>
      <c r="F551" s="2169">
        <f t="shared" si="59"/>
        <v>1.8</v>
      </c>
      <c r="G551" s="2194">
        <v>0</v>
      </c>
      <c r="H551" s="2169">
        <v>0</v>
      </c>
      <c r="I551" s="2194">
        <v>1.8</v>
      </c>
      <c r="J551" s="2169">
        <f t="shared" si="60"/>
        <v>1.8</v>
      </c>
      <c r="K551" s="2194">
        <v>0</v>
      </c>
      <c r="L551" s="2169">
        <v>0</v>
      </c>
      <c r="M551" s="2194">
        <v>1.8</v>
      </c>
      <c r="N551" s="2218">
        <v>40207</v>
      </c>
      <c r="O551" s="2218">
        <v>41346</v>
      </c>
      <c r="P551" s="2192" t="s">
        <v>5415</v>
      </c>
      <c r="Q551" s="2218">
        <v>41346</v>
      </c>
      <c r="R551" s="2185" t="s">
        <v>5415</v>
      </c>
      <c r="S551" s="1697"/>
      <c r="T551" s="1181" t="str">
        <f t="shared" si="57"/>
        <v>改良済</v>
      </c>
      <c r="V551" s="2157"/>
      <c r="W551" s="2157"/>
      <c r="X551" s="2157"/>
      <c r="Y551" s="2157"/>
      <c r="Z551" s="2157"/>
    </row>
    <row r="552" spans="2:26" ht="39" customHeight="1">
      <c r="B552" s="2214"/>
      <c r="C552" s="1169" t="s">
        <v>4725</v>
      </c>
      <c r="D552" s="2182" t="s">
        <v>5416</v>
      </c>
      <c r="E552" s="2270" t="s">
        <v>5417</v>
      </c>
      <c r="F552" s="2169">
        <f t="shared" si="59"/>
        <v>1.1000000000000001</v>
      </c>
      <c r="G552" s="2183">
        <v>1.1000000000000001</v>
      </c>
      <c r="H552" s="2183">
        <v>0</v>
      </c>
      <c r="I552" s="2183">
        <v>0</v>
      </c>
      <c r="J552" s="2169">
        <f t="shared" si="60"/>
        <v>1.1000000000000001</v>
      </c>
      <c r="K552" s="2183">
        <v>1.1000000000000001</v>
      </c>
      <c r="L552" s="2183">
        <v>0</v>
      </c>
      <c r="M552" s="2183">
        <v>0</v>
      </c>
      <c r="N552" s="2184">
        <v>41555</v>
      </c>
      <c r="O552" s="2184">
        <v>41555</v>
      </c>
      <c r="P552" s="2182" t="s">
        <v>5400</v>
      </c>
      <c r="Q552" s="2271"/>
      <c r="R552" s="2272"/>
      <c r="S552" s="1697"/>
      <c r="T552" s="1181" t="str">
        <f t="shared" si="57"/>
        <v>改良済</v>
      </c>
      <c r="V552" s="2157"/>
      <c r="W552" s="2157"/>
      <c r="X552" s="2157"/>
      <c r="Y552" s="2157"/>
      <c r="Z552" s="2157"/>
    </row>
    <row r="553" spans="2:26" ht="39" customHeight="1">
      <c r="B553" s="2214"/>
      <c r="C553" s="1164" t="s">
        <v>4746</v>
      </c>
      <c r="D553" s="1586" t="s">
        <v>4477</v>
      </c>
      <c r="E553" s="2273" t="s">
        <v>5418</v>
      </c>
      <c r="F553" s="2169">
        <f t="shared" si="59"/>
        <v>31.3</v>
      </c>
      <c r="G553" s="2169">
        <v>0</v>
      </c>
      <c r="H553" s="2169">
        <v>0</v>
      </c>
      <c r="I553" s="2169">
        <v>31.3</v>
      </c>
      <c r="J553" s="2169">
        <f t="shared" si="60"/>
        <v>30.7</v>
      </c>
      <c r="K553" s="2169">
        <v>0</v>
      </c>
      <c r="L553" s="2169">
        <v>0</v>
      </c>
      <c r="M553" s="2169">
        <v>30.7</v>
      </c>
      <c r="N553" s="1318">
        <v>26890</v>
      </c>
      <c r="O553" s="1318">
        <v>43087</v>
      </c>
      <c r="P553" s="2267" t="s">
        <v>5419</v>
      </c>
      <c r="Q553" s="2267"/>
      <c r="R553" s="2268"/>
      <c r="S553" s="1697"/>
      <c r="T553" s="1181" t="str">
        <f t="shared" si="57"/>
        <v/>
      </c>
      <c r="V553" s="2157"/>
      <c r="W553" s="2157"/>
      <c r="X553" s="2157"/>
      <c r="Y553" s="2157"/>
      <c r="Z553" s="2157"/>
    </row>
    <row r="554" spans="2:26" ht="39" customHeight="1">
      <c r="B554" s="2168"/>
      <c r="C554" s="1651" t="s">
        <v>4750</v>
      </c>
      <c r="D554" s="1011" t="s">
        <v>4589</v>
      </c>
      <c r="E554" s="2276" t="s">
        <v>5420</v>
      </c>
      <c r="F554" s="2169">
        <f t="shared" si="59"/>
        <v>43</v>
      </c>
      <c r="G554" s="2277">
        <v>0</v>
      </c>
      <c r="H554" s="2277">
        <v>0</v>
      </c>
      <c r="I554" s="2277">
        <v>43</v>
      </c>
      <c r="J554" s="2169">
        <f t="shared" si="60"/>
        <v>35</v>
      </c>
      <c r="K554" s="2277">
        <v>0</v>
      </c>
      <c r="L554" s="2277">
        <v>0</v>
      </c>
      <c r="M554" s="2277">
        <v>35</v>
      </c>
      <c r="N554" s="2278">
        <v>32864</v>
      </c>
      <c r="O554" s="2278">
        <v>32864</v>
      </c>
      <c r="P554" s="2279" t="s">
        <v>5421</v>
      </c>
      <c r="Q554" s="2279"/>
      <c r="R554" s="2280"/>
      <c r="S554" s="1697"/>
      <c r="T554" s="1181" t="str">
        <f t="shared" si="57"/>
        <v/>
      </c>
      <c r="V554" s="2157"/>
      <c r="W554" s="2157"/>
      <c r="X554" s="2157"/>
      <c r="Y554" s="2157"/>
      <c r="Z554" s="2157"/>
    </row>
    <row r="555" spans="2:26" ht="39" customHeight="1" thickBot="1">
      <c r="B555" s="2214"/>
      <c r="C555" s="2281" t="s">
        <v>5422</v>
      </c>
      <c r="D555" s="1581" t="s">
        <v>5423</v>
      </c>
      <c r="E555" s="2282" t="s">
        <v>5424</v>
      </c>
      <c r="F555" s="2252">
        <f t="shared" si="59"/>
        <v>2.1</v>
      </c>
      <c r="G555" s="2252">
        <v>2.1</v>
      </c>
      <c r="H555" s="2252">
        <v>0</v>
      </c>
      <c r="I555" s="2252">
        <v>0</v>
      </c>
      <c r="J555" s="2252">
        <f t="shared" si="60"/>
        <v>2.1</v>
      </c>
      <c r="K555" s="2252">
        <v>2.1</v>
      </c>
      <c r="L555" s="2252">
        <v>0</v>
      </c>
      <c r="M555" s="2252">
        <v>0</v>
      </c>
      <c r="N555" s="2253">
        <v>29679</v>
      </c>
      <c r="O555" s="2253">
        <v>29679</v>
      </c>
      <c r="P555" s="2283" t="s">
        <v>5406</v>
      </c>
      <c r="Q555" s="2284"/>
      <c r="R555" s="2285"/>
      <c r="S555" s="1697"/>
      <c r="T555" s="1181" t="str">
        <f t="shared" si="57"/>
        <v>改良済</v>
      </c>
      <c r="V555" s="2157"/>
      <c r="W555" s="2157"/>
      <c r="X555" s="2157"/>
      <c r="Y555" s="2157"/>
      <c r="Z555" s="2157"/>
    </row>
    <row r="556" spans="2:26" ht="39" customHeight="1" thickTop="1" thickBot="1">
      <c r="B556" s="1175" t="s">
        <v>3136</v>
      </c>
      <c r="C556" s="1174"/>
      <c r="D556" s="2187"/>
      <c r="E556" s="1751">
        <f>COUNTA(E522:E555)</f>
        <v>34</v>
      </c>
      <c r="F556" s="2188">
        <f t="shared" ref="F556:M556" si="61">SUM(F522:F555)</f>
        <v>95.289999999999992</v>
      </c>
      <c r="G556" s="2188">
        <f t="shared" si="61"/>
        <v>11.52</v>
      </c>
      <c r="H556" s="2188">
        <f t="shared" si="61"/>
        <v>7.16</v>
      </c>
      <c r="I556" s="2188">
        <f t="shared" si="61"/>
        <v>76.61</v>
      </c>
      <c r="J556" s="2188">
        <f t="shared" si="61"/>
        <v>86.69</v>
      </c>
      <c r="K556" s="2188">
        <f t="shared" si="61"/>
        <v>11.52</v>
      </c>
      <c r="L556" s="2188">
        <f t="shared" si="61"/>
        <v>7.16</v>
      </c>
      <c r="M556" s="2188">
        <f t="shared" si="61"/>
        <v>68.009999999999991</v>
      </c>
      <c r="N556" s="2256"/>
      <c r="O556" s="2189"/>
      <c r="P556" s="2286"/>
      <c r="Q556" s="2287"/>
      <c r="R556" s="2288"/>
      <c r="S556" s="1697"/>
      <c r="T556" s="1181" t="str">
        <f t="shared" si="57"/>
        <v/>
      </c>
      <c r="V556" s="2157"/>
      <c r="W556" s="2157"/>
      <c r="X556" s="2157"/>
      <c r="Y556" s="2157"/>
      <c r="Z556" s="2157"/>
    </row>
    <row r="557" spans="2:26" ht="39" customHeight="1" thickTop="1" thickBot="1">
      <c r="B557" s="1618" t="s">
        <v>263</v>
      </c>
      <c r="C557" s="2289"/>
      <c r="D557" s="1770" t="s">
        <v>3054</v>
      </c>
      <c r="E557" s="1650">
        <f>E556+E521</f>
        <v>95</v>
      </c>
      <c r="F557" s="2158">
        <f t="shared" ref="F557:M557" si="62">SUM(F556,F521)</f>
        <v>131.41</v>
      </c>
      <c r="G557" s="2158">
        <f t="shared" si="62"/>
        <v>28.79</v>
      </c>
      <c r="H557" s="2158">
        <f t="shared" si="62"/>
        <v>18.649999999999999</v>
      </c>
      <c r="I557" s="2158">
        <f t="shared" si="62"/>
        <v>83.97</v>
      </c>
      <c r="J557" s="2158">
        <f t="shared" si="62"/>
        <v>120.64</v>
      </c>
      <c r="K557" s="2158">
        <f t="shared" si="62"/>
        <v>26.63</v>
      </c>
      <c r="L557" s="2158">
        <f t="shared" si="62"/>
        <v>18.649999999999999</v>
      </c>
      <c r="M557" s="2158">
        <f t="shared" si="62"/>
        <v>75.359999999999985</v>
      </c>
      <c r="N557" s="2159"/>
      <c r="O557" s="2159"/>
      <c r="P557" s="2261"/>
      <c r="Q557" s="2261"/>
      <c r="R557" s="2290"/>
      <c r="S557" s="1697"/>
      <c r="T557" s="1181" t="str">
        <f t="shared" si="57"/>
        <v/>
      </c>
      <c r="V557" s="2157"/>
      <c r="W557" s="2157"/>
      <c r="X557" s="2157"/>
      <c r="Y557" s="2157"/>
      <c r="Z557" s="2157"/>
    </row>
    <row r="558" spans="2:26" ht="39" customHeight="1" thickTop="1">
      <c r="B558" s="1576"/>
      <c r="C558" s="2291"/>
      <c r="D558" s="1010"/>
      <c r="E558" s="1776"/>
      <c r="F558" s="2161"/>
      <c r="G558" s="2161"/>
      <c r="H558" s="2161"/>
      <c r="I558" s="2161"/>
      <c r="J558" s="2161"/>
      <c r="K558" s="2161"/>
      <c r="L558" s="2161"/>
      <c r="M558" s="2161"/>
      <c r="N558" s="2162"/>
      <c r="O558" s="2162"/>
      <c r="P558" s="2292"/>
      <c r="Q558" s="2292"/>
      <c r="R558" s="2293"/>
      <c r="T558" s="1181">
        <v>1</v>
      </c>
      <c r="V558" s="2157"/>
      <c r="W558" s="2157"/>
      <c r="X558" s="2157"/>
      <c r="Y558" s="2157"/>
      <c r="Z558" s="2157"/>
    </row>
    <row r="559" spans="2:26" ht="39" customHeight="1" thickBot="1">
      <c r="B559" s="1576"/>
      <c r="C559" s="1623"/>
      <c r="D559" s="1010"/>
      <c r="E559" s="1624"/>
      <c r="F559" s="2161"/>
      <c r="G559" s="2161"/>
      <c r="H559" s="2161"/>
      <c r="I559" s="2161"/>
      <c r="J559" s="2161"/>
      <c r="K559" s="2161"/>
      <c r="L559" s="2161"/>
      <c r="M559" s="2161"/>
      <c r="N559" s="2162"/>
      <c r="O559" s="2162"/>
      <c r="P559" s="1010"/>
      <c r="Q559" s="1010"/>
      <c r="R559" s="1014"/>
      <c r="S559" s="1367"/>
      <c r="T559" s="1181">
        <v>1</v>
      </c>
      <c r="V559" s="2157"/>
      <c r="W559" s="2157"/>
      <c r="X559" s="2157"/>
      <c r="Y559" s="2157"/>
      <c r="Z559" s="2157"/>
    </row>
    <row r="560" spans="2:26" ht="33" customHeight="1">
      <c r="B560" s="2294" t="s">
        <v>1243</v>
      </c>
      <c r="C560" s="2204" t="s">
        <v>4628</v>
      </c>
      <c r="D560" s="2164" t="s">
        <v>4463</v>
      </c>
      <c r="E560" s="2165" t="s">
        <v>5425</v>
      </c>
      <c r="F560" s="2166">
        <f t="shared" ref="F560:F587" si="63">SUM(G560:I560)</f>
        <v>0.1</v>
      </c>
      <c r="G560" s="2166">
        <v>0.1</v>
      </c>
      <c r="H560" s="2166">
        <v>0</v>
      </c>
      <c r="I560" s="2166">
        <v>0</v>
      </c>
      <c r="J560" s="2166">
        <f t="shared" ref="J560:J587" si="64">SUM(K560:M560)</f>
        <v>0.1</v>
      </c>
      <c r="K560" s="2166">
        <v>0.1</v>
      </c>
      <c r="L560" s="2166">
        <v>0</v>
      </c>
      <c r="M560" s="2166">
        <v>0</v>
      </c>
      <c r="N560" s="2167">
        <v>25343</v>
      </c>
      <c r="O560" s="2167">
        <v>25343</v>
      </c>
      <c r="P560" s="2164" t="s">
        <v>5426</v>
      </c>
      <c r="Q560" s="2224">
        <v>38653</v>
      </c>
      <c r="R560" s="1574" t="s">
        <v>3063</v>
      </c>
      <c r="S560" s="2269"/>
      <c r="T560" s="1181" t="str">
        <f t="shared" si="57"/>
        <v>改良済</v>
      </c>
      <c r="V560" s="2157"/>
      <c r="W560" s="2157"/>
      <c r="X560" s="2157"/>
      <c r="Y560" s="2157"/>
      <c r="Z560" s="2157"/>
    </row>
    <row r="561" spans="2:26" ht="39" customHeight="1">
      <c r="B561" s="2168"/>
      <c r="C561" s="1659" t="s">
        <v>4628</v>
      </c>
      <c r="D561" s="1586" t="s">
        <v>4485</v>
      </c>
      <c r="E561" s="1383" t="s">
        <v>5427</v>
      </c>
      <c r="F561" s="2169">
        <f t="shared" si="63"/>
        <v>0.12</v>
      </c>
      <c r="G561" s="2169">
        <v>0</v>
      </c>
      <c r="H561" s="2169">
        <v>0</v>
      </c>
      <c r="I561" s="2169">
        <v>0.12</v>
      </c>
      <c r="J561" s="2169">
        <f t="shared" si="64"/>
        <v>0.12</v>
      </c>
      <c r="K561" s="2169">
        <v>0</v>
      </c>
      <c r="L561" s="2169">
        <v>0</v>
      </c>
      <c r="M561" s="2169">
        <v>0.12</v>
      </c>
      <c r="N561" s="1318">
        <v>23284</v>
      </c>
      <c r="O561" s="1318">
        <v>23284</v>
      </c>
      <c r="P561" s="1586" t="s">
        <v>5428</v>
      </c>
      <c r="Q561" s="2228">
        <v>38653</v>
      </c>
      <c r="R561" s="2150" t="s">
        <v>3063</v>
      </c>
      <c r="S561" s="2269"/>
      <c r="T561" s="1181" t="str">
        <f t="shared" si="57"/>
        <v>改良済</v>
      </c>
      <c r="V561" s="2157"/>
      <c r="W561" s="2157"/>
      <c r="X561" s="2157"/>
      <c r="Y561" s="2157"/>
      <c r="Z561" s="2157"/>
    </row>
    <row r="562" spans="2:26" ht="39" customHeight="1">
      <c r="B562" s="2168"/>
      <c r="C562" s="1659" t="s">
        <v>4628</v>
      </c>
      <c r="D562" s="1586" t="s">
        <v>4487</v>
      </c>
      <c r="E562" s="1383" t="s">
        <v>5429</v>
      </c>
      <c r="F562" s="2169">
        <f t="shared" si="63"/>
        <v>0.21</v>
      </c>
      <c r="G562" s="2169">
        <v>0.21</v>
      </c>
      <c r="H562" s="2169">
        <v>0</v>
      </c>
      <c r="I562" s="2169">
        <v>0</v>
      </c>
      <c r="J562" s="2169">
        <f t="shared" si="64"/>
        <v>0.21</v>
      </c>
      <c r="K562" s="2169">
        <v>0.21</v>
      </c>
      <c r="L562" s="2169">
        <v>0</v>
      </c>
      <c r="M562" s="2169">
        <v>0</v>
      </c>
      <c r="N562" s="1318">
        <v>26823</v>
      </c>
      <c r="O562" s="1318">
        <v>26823</v>
      </c>
      <c r="P562" s="1586" t="s">
        <v>5430</v>
      </c>
      <c r="Q562" s="2228">
        <v>38653</v>
      </c>
      <c r="R562" s="2150" t="s">
        <v>3063</v>
      </c>
      <c r="S562" s="1697"/>
      <c r="T562" s="1181" t="str">
        <f t="shared" si="57"/>
        <v>改良済</v>
      </c>
      <c r="V562" s="2157"/>
      <c r="W562" s="2157"/>
      <c r="X562" s="2157"/>
      <c r="Y562" s="2157"/>
      <c r="Z562" s="2157"/>
    </row>
    <row r="563" spans="2:26" ht="39" customHeight="1">
      <c r="B563" s="2168"/>
      <c r="C563" s="1659" t="s">
        <v>4628</v>
      </c>
      <c r="D563" s="1586" t="s">
        <v>4488</v>
      </c>
      <c r="E563" s="1383" t="s">
        <v>5431</v>
      </c>
      <c r="F563" s="2169">
        <f t="shared" si="63"/>
        <v>0.18</v>
      </c>
      <c r="G563" s="2169">
        <v>0.18</v>
      </c>
      <c r="H563" s="2169">
        <v>0</v>
      </c>
      <c r="I563" s="2169">
        <v>0</v>
      </c>
      <c r="J563" s="2169">
        <f t="shared" si="64"/>
        <v>0.18</v>
      </c>
      <c r="K563" s="2169">
        <v>0.18</v>
      </c>
      <c r="L563" s="2169">
        <v>0</v>
      </c>
      <c r="M563" s="2169">
        <v>0</v>
      </c>
      <c r="N563" s="1318">
        <v>26823</v>
      </c>
      <c r="O563" s="1318">
        <v>27754</v>
      </c>
      <c r="P563" s="1586" t="s">
        <v>5432</v>
      </c>
      <c r="Q563" s="2228">
        <v>38653</v>
      </c>
      <c r="R563" s="2150" t="s">
        <v>3063</v>
      </c>
      <c r="S563" s="2269"/>
      <c r="T563" s="1181" t="str">
        <f t="shared" si="57"/>
        <v>改良済</v>
      </c>
      <c r="V563" s="2157"/>
      <c r="W563" s="2157"/>
      <c r="X563" s="2157"/>
      <c r="Y563" s="2157"/>
      <c r="Z563" s="2157"/>
    </row>
    <row r="564" spans="2:26" ht="39" customHeight="1">
      <c r="B564" s="2168"/>
      <c r="C564" s="1659" t="s">
        <v>4628</v>
      </c>
      <c r="D564" s="1586" t="s">
        <v>4491</v>
      </c>
      <c r="E564" s="1383" t="s">
        <v>5433</v>
      </c>
      <c r="F564" s="2169">
        <f t="shared" si="63"/>
        <v>0.27</v>
      </c>
      <c r="G564" s="2169">
        <v>0.27</v>
      </c>
      <c r="H564" s="2169">
        <v>0</v>
      </c>
      <c r="I564" s="2169">
        <v>0</v>
      </c>
      <c r="J564" s="2169">
        <f t="shared" si="64"/>
        <v>0.27</v>
      </c>
      <c r="K564" s="2169">
        <v>0.27</v>
      </c>
      <c r="L564" s="2169">
        <v>0</v>
      </c>
      <c r="M564" s="2169">
        <v>0</v>
      </c>
      <c r="N564" s="1318">
        <v>26823</v>
      </c>
      <c r="O564" s="1318">
        <v>26823</v>
      </c>
      <c r="P564" s="1586" t="s">
        <v>5430</v>
      </c>
      <c r="Q564" s="2228">
        <v>38653</v>
      </c>
      <c r="R564" s="2150" t="s">
        <v>3063</v>
      </c>
      <c r="S564" s="2269"/>
      <c r="T564" s="1181" t="str">
        <f t="shared" si="57"/>
        <v>改良済</v>
      </c>
      <c r="V564" s="2157"/>
      <c r="W564" s="2157"/>
      <c r="X564" s="2157"/>
      <c r="Y564" s="2157"/>
      <c r="Z564" s="2157"/>
    </row>
    <row r="565" spans="2:26" ht="39" customHeight="1">
      <c r="B565" s="2168"/>
      <c r="C565" s="1659" t="s">
        <v>4628</v>
      </c>
      <c r="D565" s="1586" t="s">
        <v>4494</v>
      </c>
      <c r="E565" s="1383" t="s">
        <v>5434</v>
      </c>
      <c r="F565" s="2169">
        <f t="shared" si="63"/>
        <v>0.59</v>
      </c>
      <c r="G565" s="2169">
        <v>0.59</v>
      </c>
      <c r="H565" s="2169">
        <v>0</v>
      </c>
      <c r="I565" s="2169">
        <v>0</v>
      </c>
      <c r="J565" s="2169">
        <f t="shared" si="64"/>
        <v>0</v>
      </c>
      <c r="K565" s="2169">
        <v>0</v>
      </c>
      <c r="L565" s="2169">
        <v>0</v>
      </c>
      <c r="M565" s="2169">
        <v>0</v>
      </c>
      <c r="N565" s="1318">
        <v>23284</v>
      </c>
      <c r="O565" s="1318">
        <v>23284</v>
      </c>
      <c r="P565" s="1586" t="s">
        <v>5428</v>
      </c>
      <c r="Q565" s="2228">
        <v>38653</v>
      </c>
      <c r="R565" s="2150" t="s">
        <v>3063</v>
      </c>
      <c r="S565" s="2269"/>
      <c r="T565" s="1181" t="str">
        <f t="shared" si="57"/>
        <v/>
      </c>
      <c r="V565" s="2157"/>
      <c r="W565" s="2157"/>
      <c r="X565" s="2157"/>
      <c r="Y565" s="2157"/>
      <c r="Z565" s="2157"/>
    </row>
    <row r="566" spans="2:26" ht="39" customHeight="1">
      <c r="B566" s="2168"/>
      <c r="C566" s="1659" t="s">
        <v>4628</v>
      </c>
      <c r="D566" s="1586" t="s">
        <v>4496</v>
      </c>
      <c r="E566" s="1383" t="s">
        <v>5435</v>
      </c>
      <c r="F566" s="2169">
        <f t="shared" si="63"/>
        <v>0.63</v>
      </c>
      <c r="G566" s="2169">
        <v>0.63</v>
      </c>
      <c r="H566" s="2169">
        <v>0</v>
      </c>
      <c r="I566" s="2169">
        <v>0</v>
      </c>
      <c r="J566" s="2169">
        <f t="shared" si="64"/>
        <v>0.63</v>
      </c>
      <c r="K566" s="2169">
        <v>0.63</v>
      </c>
      <c r="L566" s="2169">
        <v>0</v>
      </c>
      <c r="M566" s="2169">
        <v>0</v>
      </c>
      <c r="N566" s="1318">
        <v>23284</v>
      </c>
      <c r="O566" s="1318">
        <v>37088</v>
      </c>
      <c r="P566" s="1586" t="s">
        <v>5436</v>
      </c>
      <c r="Q566" s="2228">
        <v>38653</v>
      </c>
      <c r="R566" s="2150" t="s">
        <v>3063</v>
      </c>
      <c r="S566" s="1367"/>
      <c r="T566" s="1181" t="str">
        <f t="shared" si="57"/>
        <v>改良済</v>
      </c>
      <c r="V566" s="2157"/>
      <c r="W566" s="2157"/>
      <c r="X566" s="2157"/>
      <c r="Y566" s="2157"/>
      <c r="Z566" s="2157"/>
    </row>
    <row r="567" spans="2:26" ht="39" customHeight="1">
      <c r="B567" s="2168"/>
      <c r="C567" s="1659" t="s">
        <v>4628</v>
      </c>
      <c r="D567" s="1586" t="s">
        <v>4498</v>
      </c>
      <c r="E567" s="1383" t="s">
        <v>5437</v>
      </c>
      <c r="F567" s="2169">
        <f t="shared" si="63"/>
        <v>0.94</v>
      </c>
      <c r="G567" s="2169">
        <v>0.94</v>
      </c>
      <c r="H567" s="2169">
        <v>0</v>
      </c>
      <c r="I567" s="2169">
        <v>0</v>
      </c>
      <c r="J567" s="2169">
        <f t="shared" si="64"/>
        <v>0.94</v>
      </c>
      <c r="K567" s="2169">
        <v>0.94</v>
      </c>
      <c r="L567" s="2169">
        <v>0</v>
      </c>
      <c r="M567" s="2169">
        <v>0</v>
      </c>
      <c r="N567" s="1318">
        <v>21271</v>
      </c>
      <c r="O567" s="1318">
        <v>24064</v>
      </c>
      <c r="P567" s="1586" t="s">
        <v>5438</v>
      </c>
      <c r="Q567" s="2228">
        <v>38653</v>
      </c>
      <c r="R567" s="2150" t="s">
        <v>3063</v>
      </c>
      <c r="S567" s="2269"/>
      <c r="T567" s="1181" t="str">
        <f t="shared" si="57"/>
        <v>改良済</v>
      </c>
      <c r="V567" s="2157"/>
      <c r="W567" s="2157"/>
      <c r="X567" s="2157"/>
      <c r="Y567" s="2157"/>
      <c r="Z567" s="2157"/>
    </row>
    <row r="568" spans="2:26" ht="39" customHeight="1">
      <c r="B568" s="2168"/>
      <c r="C568" s="1659" t="s">
        <v>4628</v>
      </c>
      <c r="D568" s="1586" t="s">
        <v>4501</v>
      </c>
      <c r="E568" s="1383" t="s">
        <v>5439</v>
      </c>
      <c r="F568" s="2169">
        <f t="shared" si="63"/>
        <v>0.15</v>
      </c>
      <c r="G568" s="2169">
        <v>0.15</v>
      </c>
      <c r="H568" s="2169">
        <v>0</v>
      </c>
      <c r="I568" s="2169">
        <v>0</v>
      </c>
      <c r="J568" s="2169">
        <f t="shared" si="64"/>
        <v>0.15</v>
      </c>
      <c r="K568" s="2169">
        <v>0.15</v>
      </c>
      <c r="L568" s="2169">
        <v>0</v>
      </c>
      <c r="M568" s="2169">
        <v>0</v>
      </c>
      <c r="N568" s="1318">
        <v>27754</v>
      </c>
      <c r="O568" s="1318">
        <v>30145</v>
      </c>
      <c r="P568" s="1586" t="s">
        <v>5324</v>
      </c>
      <c r="Q568" s="2228">
        <v>38653</v>
      </c>
      <c r="R568" s="2150" t="s">
        <v>3063</v>
      </c>
      <c r="S568" s="2269"/>
      <c r="T568" s="1181" t="str">
        <f t="shared" si="57"/>
        <v>改良済</v>
      </c>
      <c r="V568" s="2157"/>
      <c r="W568" s="2157"/>
      <c r="X568" s="2157"/>
      <c r="Y568" s="2157"/>
      <c r="Z568" s="2157"/>
    </row>
    <row r="569" spans="2:26" ht="39" customHeight="1">
      <c r="B569" s="2168"/>
      <c r="C569" s="1659" t="s">
        <v>4628</v>
      </c>
      <c r="D569" s="1586" t="s">
        <v>4504</v>
      </c>
      <c r="E569" s="1383" t="s">
        <v>5440</v>
      </c>
      <c r="F569" s="2169">
        <f t="shared" si="63"/>
        <v>0.15</v>
      </c>
      <c r="G569" s="2169">
        <v>0.15</v>
      </c>
      <c r="H569" s="2169">
        <v>0</v>
      </c>
      <c r="I569" s="2169">
        <v>0</v>
      </c>
      <c r="J569" s="2169">
        <f t="shared" si="64"/>
        <v>0.15</v>
      </c>
      <c r="K569" s="2169">
        <v>0.15</v>
      </c>
      <c r="L569" s="2169">
        <v>0</v>
      </c>
      <c r="M569" s="2169">
        <v>0</v>
      </c>
      <c r="N569" s="1318">
        <v>29580</v>
      </c>
      <c r="O569" s="1318">
        <v>29580</v>
      </c>
      <c r="P569" s="1586" t="s">
        <v>3080</v>
      </c>
      <c r="Q569" s="2228">
        <v>38653</v>
      </c>
      <c r="R569" s="2185" t="s">
        <v>3063</v>
      </c>
      <c r="S569" s="1367"/>
      <c r="T569" s="1181" t="str">
        <f t="shared" si="57"/>
        <v>改良済</v>
      </c>
      <c r="V569" s="2157"/>
      <c r="W569" s="2157"/>
      <c r="X569" s="2157"/>
      <c r="Y569" s="2157"/>
      <c r="Z569" s="2157"/>
    </row>
    <row r="570" spans="2:26" ht="39" customHeight="1">
      <c r="B570" s="2168"/>
      <c r="C570" s="1659" t="s">
        <v>4628</v>
      </c>
      <c r="D570" s="1586" t="s">
        <v>4507</v>
      </c>
      <c r="E570" s="1383" t="s">
        <v>5441</v>
      </c>
      <c r="F570" s="2169">
        <f t="shared" si="63"/>
        <v>0.2</v>
      </c>
      <c r="G570" s="2169">
        <v>0.2</v>
      </c>
      <c r="H570" s="2169">
        <v>0</v>
      </c>
      <c r="I570" s="2169">
        <v>0</v>
      </c>
      <c r="J570" s="2169">
        <f t="shared" si="64"/>
        <v>0.2</v>
      </c>
      <c r="K570" s="2169">
        <v>0.2</v>
      </c>
      <c r="L570" s="2169">
        <v>0</v>
      </c>
      <c r="M570" s="2169">
        <v>0</v>
      </c>
      <c r="N570" s="1318">
        <v>29580</v>
      </c>
      <c r="O570" s="1318">
        <v>29580</v>
      </c>
      <c r="P570" s="1586" t="s">
        <v>3080</v>
      </c>
      <c r="Q570" s="2228">
        <v>38653</v>
      </c>
      <c r="R570" s="2150" t="s">
        <v>3063</v>
      </c>
      <c r="S570" s="1367"/>
      <c r="T570" s="1181" t="str">
        <f t="shared" si="57"/>
        <v>改良済</v>
      </c>
      <c r="V570" s="2157"/>
      <c r="W570" s="2157"/>
      <c r="X570" s="2157"/>
      <c r="Y570" s="2157"/>
      <c r="Z570" s="2157"/>
    </row>
    <row r="571" spans="2:26" ht="45" customHeight="1">
      <c r="B571" s="2168"/>
      <c r="C571" s="1659" t="s">
        <v>4628</v>
      </c>
      <c r="D571" s="1586" t="s">
        <v>4509</v>
      </c>
      <c r="E571" s="1383" t="s">
        <v>5442</v>
      </c>
      <c r="F571" s="2169">
        <f t="shared" si="63"/>
        <v>0.2</v>
      </c>
      <c r="G571" s="2169">
        <v>0.2</v>
      </c>
      <c r="H571" s="2169">
        <v>0</v>
      </c>
      <c r="I571" s="2169">
        <v>0</v>
      </c>
      <c r="J571" s="2169">
        <f t="shared" si="64"/>
        <v>0.2</v>
      </c>
      <c r="K571" s="2169">
        <v>0.2</v>
      </c>
      <c r="L571" s="2169">
        <v>0</v>
      </c>
      <c r="M571" s="2169">
        <v>0</v>
      </c>
      <c r="N571" s="1318">
        <v>29580</v>
      </c>
      <c r="O571" s="1318">
        <v>29580</v>
      </c>
      <c r="P571" s="1586" t="s">
        <v>3080</v>
      </c>
      <c r="Q571" s="2228">
        <v>38653</v>
      </c>
      <c r="R571" s="2150" t="s">
        <v>3063</v>
      </c>
      <c r="S571" s="1367"/>
      <c r="T571" s="1181" t="str">
        <f t="shared" si="57"/>
        <v>改良済</v>
      </c>
      <c r="V571" s="2157"/>
      <c r="W571" s="2157"/>
      <c r="X571" s="2157"/>
      <c r="Y571" s="2157"/>
      <c r="Z571" s="2157"/>
    </row>
    <row r="572" spans="2:26" ht="39" customHeight="1">
      <c r="B572" s="2168"/>
      <c r="C572" s="1659" t="s">
        <v>4628</v>
      </c>
      <c r="D572" s="1586" t="s">
        <v>4512</v>
      </c>
      <c r="E572" s="1383" t="s">
        <v>5443</v>
      </c>
      <c r="F572" s="2169">
        <f t="shared" si="63"/>
        <v>0.16</v>
      </c>
      <c r="G572" s="2169">
        <v>0</v>
      </c>
      <c r="H572" s="2169">
        <v>0.16</v>
      </c>
      <c r="I572" s="2169">
        <v>0</v>
      </c>
      <c r="J572" s="2169">
        <f t="shared" si="64"/>
        <v>0.16</v>
      </c>
      <c r="K572" s="2169">
        <v>0</v>
      </c>
      <c r="L572" s="2169">
        <v>0.16</v>
      </c>
      <c r="M572" s="2169">
        <v>0</v>
      </c>
      <c r="N572" s="1318">
        <v>30769</v>
      </c>
      <c r="O572" s="1318">
        <v>30769</v>
      </c>
      <c r="P572" s="1586" t="s">
        <v>2809</v>
      </c>
      <c r="Q572" s="2228">
        <v>38653</v>
      </c>
      <c r="R572" s="2150" t="s">
        <v>3063</v>
      </c>
      <c r="S572" s="1367"/>
      <c r="T572" s="1181" t="str">
        <f t="shared" si="57"/>
        <v>改良済</v>
      </c>
      <c r="V572" s="2157"/>
      <c r="W572" s="2157"/>
      <c r="X572" s="2157"/>
      <c r="Y572" s="2157"/>
      <c r="Z572" s="2157"/>
    </row>
    <row r="573" spans="2:26" ht="39" customHeight="1">
      <c r="B573" s="2264"/>
      <c r="C573" s="1659" t="s">
        <v>4628</v>
      </c>
      <c r="D573" s="2182" t="s">
        <v>4515</v>
      </c>
      <c r="E573" s="1658" t="s">
        <v>5444</v>
      </c>
      <c r="F573" s="2169">
        <f t="shared" si="63"/>
        <v>0.35</v>
      </c>
      <c r="G573" s="2183">
        <v>0.35</v>
      </c>
      <c r="H573" s="2183">
        <v>0</v>
      </c>
      <c r="I573" s="2183">
        <v>0</v>
      </c>
      <c r="J573" s="2169">
        <f t="shared" si="64"/>
        <v>0.35</v>
      </c>
      <c r="K573" s="2183">
        <v>0.35</v>
      </c>
      <c r="L573" s="2183">
        <v>0</v>
      </c>
      <c r="M573" s="2183">
        <v>0</v>
      </c>
      <c r="N573" s="2184">
        <v>31421</v>
      </c>
      <c r="O573" s="2184">
        <v>31421</v>
      </c>
      <c r="P573" s="2182" t="s">
        <v>5445</v>
      </c>
      <c r="Q573" s="2295">
        <v>38653</v>
      </c>
      <c r="R573" s="2150" t="s">
        <v>3063</v>
      </c>
      <c r="S573" s="1367"/>
      <c r="T573" s="1181" t="str">
        <f t="shared" si="57"/>
        <v>改良済</v>
      </c>
      <c r="V573" s="2157"/>
      <c r="W573" s="2157"/>
      <c r="X573" s="2157"/>
      <c r="Y573" s="2157"/>
      <c r="Z573" s="2157"/>
    </row>
    <row r="574" spans="2:26" ht="39" customHeight="1">
      <c r="B574" s="2168"/>
      <c r="C574" s="1659" t="s">
        <v>4628</v>
      </c>
      <c r="D574" s="1586" t="s">
        <v>4649</v>
      </c>
      <c r="E574" s="1383" t="s">
        <v>5446</v>
      </c>
      <c r="F574" s="2169">
        <f t="shared" si="63"/>
        <v>0.23</v>
      </c>
      <c r="G574" s="2169">
        <v>0.23</v>
      </c>
      <c r="H574" s="2169">
        <v>0</v>
      </c>
      <c r="I574" s="2169">
        <v>0</v>
      </c>
      <c r="J574" s="2169">
        <f t="shared" si="64"/>
        <v>0.23</v>
      </c>
      <c r="K574" s="2169">
        <v>0.23</v>
      </c>
      <c r="L574" s="2169">
        <v>0</v>
      </c>
      <c r="M574" s="2169">
        <v>0</v>
      </c>
      <c r="N574" s="2184">
        <v>31421</v>
      </c>
      <c r="O574" s="2184">
        <v>31421</v>
      </c>
      <c r="P574" s="1586" t="s">
        <v>5445</v>
      </c>
      <c r="Q574" s="2228">
        <v>38653</v>
      </c>
      <c r="R574" s="2150" t="s">
        <v>3063</v>
      </c>
      <c r="T574" s="1181" t="str">
        <f t="shared" si="57"/>
        <v>改良済</v>
      </c>
      <c r="V574" s="2157"/>
      <c r="W574" s="2157"/>
      <c r="X574" s="2157"/>
      <c r="Y574" s="2157"/>
      <c r="Z574" s="2157"/>
    </row>
    <row r="575" spans="2:26" ht="39" customHeight="1">
      <c r="B575" s="2168"/>
      <c r="C575" s="1659" t="s">
        <v>4628</v>
      </c>
      <c r="D575" s="1011" t="s">
        <v>4651</v>
      </c>
      <c r="E575" s="1744" t="s">
        <v>5447</v>
      </c>
      <c r="F575" s="2169">
        <f t="shared" si="63"/>
        <v>0.13</v>
      </c>
      <c r="G575" s="2277">
        <v>0.13</v>
      </c>
      <c r="H575" s="2277">
        <v>0</v>
      </c>
      <c r="I575" s="2277">
        <v>0</v>
      </c>
      <c r="J575" s="2169">
        <f t="shared" si="64"/>
        <v>0.13</v>
      </c>
      <c r="K575" s="2277">
        <v>0.13</v>
      </c>
      <c r="L575" s="2277">
        <v>0</v>
      </c>
      <c r="M575" s="2277">
        <v>0</v>
      </c>
      <c r="N575" s="2184">
        <v>31421</v>
      </c>
      <c r="O575" s="2184">
        <v>31421</v>
      </c>
      <c r="P575" s="2192" t="s">
        <v>5445</v>
      </c>
      <c r="Q575" s="2296">
        <v>38653</v>
      </c>
      <c r="R575" s="2150" t="s">
        <v>3063</v>
      </c>
      <c r="S575" s="1259"/>
      <c r="T575" s="1181" t="str">
        <f t="shared" si="57"/>
        <v>改良済</v>
      </c>
      <c r="V575" s="2157"/>
      <c r="W575" s="2157"/>
      <c r="X575" s="2157"/>
      <c r="Y575" s="2157"/>
      <c r="Z575" s="2157"/>
    </row>
    <row r="576" spans="2:26" ht="39" customHeight="1">
      <c r="B576" s="2168"/>
      <c r="C576" s="1659" t="s">
        <v>4628</v>
      </c>
      <c r="D576" s="2192" t="s">
        <v>4653</v>
      </c>
      <c r="E576" s="1659" t="s">
        <v>5448</v>
      </c>
      <c r="F576" s="2169">
        <f t="shared" si="63"/>
        <v>0.2</v>
      </c>
      <c r="G576" s="2194">
        <v>0.2</v>
      </c>
      <c r="H576" s="2194">
        <v>0</v>
      </c>
      <c r="I576" s="2194">
        <v>0</v>
      </c>
      <c r="J576" s="2169">
        <f t="shared" si="64"/>
        <v>0.2</v>
      </c>
      <c r="K576" s="2194">
        <v>0.2</v>
      </c>
      <c r="L576" s="2194">
        <v>0</v>
      </c>
      <c r="M576" s="2194">
        <v>0</v>
      </c>
      <c r="N576" s="2218">
        <v>37378</v>
      </c>
      <c r="O576" s="2218">
        <v>40605</v>
      </c>
      <c r="P576" s="2192" t="s">
        <v>4665</v>
      </c>
      <c r="Q576" s="2235">
        <v>38653</v>
      </c>
      <c r="R576" s="2150" t="s">
        <v>3063</v>
      </c>
      <c r="S576" s="1259"/>
      <c r="T576" s="1181" t="str">
        <f t="shared" si="57"/>
        <v>改良済</v>
      </c>
      <c r="V576" s="2157"/>
      <c r="W576" s="2157"/>
      <c r="X576" s="2157"/>
      <c r="Y576" s="2157"/>
      <c r="Z576" s="2157"/>
    </row>
    <row r="577" spans="2:26" ht="39" customHeight="1">
      <c r="B577" s="2168"/>
      <c r="C577" s="1659" t="s">
        <v>4628</v>
      </c>
      <c r="D577" s="1586" t="s">
        <v>4655</v>
      </c>
      <c r="E577" s="1383" t="s">
        <v>5449</v>
      </c>
      <c r="F577" s="2169">
        <f t="shared" si="63"/>
        <v>0.3</v>
      </c>
      <c r="G577" s="2169">
        <v>0.3</v>
      </c>
      <c r="H577" s="2169">
        <v>0</v>
      </c>
      <c r="I577" s="2169">
        <v>0</v>
      </c>
      <c r="J577" s="2169">
        <f t="shared" si="64"/>
        <v>0.3</v>
      </c>
      <c r="K577" s="2169">
        <v>0.3</v>
      </c>
      <c r="L577" s="2169">
        <v>0</v>
      </c>
      <c r="M577" s="2169">
        <v>0</v>
      </c>
      <c r="N577" s="1318">
        <v>23284</v>
      </c>
      <c r="O577" s="1318">
        <v>43917</v>
      </c>
      <c r="P577" s="1586" t="s">
        <v>5341</v>
      </c>
      <c r="Q577" s="1318">
        <v>43917</v>
      </c>
      <c r="R577" s="2150" t="s">
        <v>5450</v>
      </c>
      <c r="S577" s="1259"/>
      <c r="T577" s="1181" t="str">
        <f t="shared" si="57"/>
        <v>改良済</v>
      </c>
      <c r="V577" s="2157"/>
      <c r="W577" s="2157"/>
      <c r="X577" s="2157"/>
      <c r="Y577" s="2157"/>
      <c r="Z577" s="2157"/>
    </row>
    <row r="578" spans="2:26" ht="39" customHeight="1">
      <c r="B578" s="2168"/>
      <c r="C578" s="1169" t="s">
        <v>4725</v>
      </c>
      <c r="D578" s="1586" t="s">
        <v>4469</v>
      </c>
      <c r="E578" s="1383" t="s">
        <v>4899</v>
      </c>
      <c r="F578" s="2169">
        <f t="shared" si="63"/>
        <v>1.5</v>
      </c>
      <c r="G578" s="2169">
        <v>1.5</v>
      </c>
      <c r="H578" s="2169">
        <v>0</v>
      </c>
      <c r="I578" s="2169">
        <v>0</v>
      </c>
      <c r="J578" s="2169">
        <f t="shared" si="64"/>
        <v>0</v>
      </c>
      <c r="K578" s="2169">
        <v>0</v>
      </c>
      <c r="L578" s="2169">
        <v>0</v>
      </c>
      <c r="M578" s="2169">
        <v>0</v>
      </c>
      <c r="N578" s="1318">
        <v>23284</v>
      </c>
      <c r="O578" s="1318">
        <v>23284</v>
      </c>
      <c r="P578" s="1586" t="s">
        <v>5428</v>
      </c>
      <c r="Q578" s="2228">
        <v>38653</v>
      </c>
      <c r="R578" s="2150" t="s">
        <v>3063</v>
      </c>
      <c r="S578" s="1259"/>
      <c r="T578" s="1181" t="str">
        <f t="shared" si="57"/>
        <v/>
      </c>
      <c r="V578" s="2157"/>
      <c r="W578" s="2157"/>
      <c r="X578" s="2157"/>
      <c r="Y578" s="2157"/>
      <c r="Z578" s="2157"/>
    </row>
    <row r="579" spans="2:26" ht="39" customHeight="1">
      <c r="B579" s="2214"/>
      <c r="C579" s="1169" t="s">
        <v>4725</v>
      </c>
      <c r="D579" s="1586" t="s">
        <v>4519</v>
      </c>
      <c r="E579" s="1383" t="s">
        <v>5451</v>
      </c>
      <c r="F579" s="2169">
        <f t="shared" si="63"/>
        <v>1.8</v>
      </c>
      <c r="G579" s="2169">
        <v>1.8</v>
      </c>
      <c r="H579" s="2169">
        <v>0</v>
      </c>
      <c r="I579" s="2169">
        <v>0</v>
      </c>
      <c r="J579" s="2169">
        <f t="shared" si="64"/>
        <v>0.1</v>
      </c>
      <c r="K579" s="2169">
        <v>0.1</v>
      </c>
      <c r="L579" s="2169">
        <v>0</v>
      </c>
      <c r="M579" s="2169">
        <v>0</v>
      </c>
      <c r="N579" s="1318">
        <v>23284</v>
      </c>
      <c r="O579" s="1318">
        <v>23284</v>
      </c>
      <c r="P579" s="1586" t="s">
        <v>5428</v>
      </c>
      <c r="Q579" s="2228">
        <v>38653</v>
      </c>
      <c r="R579" s="2150" t="s">
        <v>3063</v>
      </c>
      <c r="S579" s="1259"/>
      <c r="T579" s="1181" t="str">
        <f t="shared" si="57"/>
        <v/>
      </c>
      <c r="V579" s="2157"/>
      <c r="W579" s="2157"/>
      <c r="X579" s="2157"/>
      <c r="Y579" s="2157"/>
      <c r="Z579" s="2157"/>
    </row>
    <row r="580" spans="2:26" ht="39" customHeight="1">
      <c r="B580" s="2263"/>
      <c r="C580" s="1169" t="s">
        <v>4725</v>
      </c>
      <c r="D580" s="1586" t="s">
        <v>4521</v>
      </c>
      <c r="E580" s="1383" t="s">
        <v>5452</v>
      </c>
      <c r="F580" s="2169">
        <f t="shared" si="63"/>
        <v>1.9</v>
      </c>
      <c r="G580" s="2169">
        <v>1.9</v>
      </c>
      <c r="H580" s="2169">
        <v>0</v>
      </c>
      <c r="I580" s="2169">
        <v>0</v>
      </c>
      <c r="J580" s="2169">
        <f t="shared" si="64"/>
        <v>1.3</v>
      </c>
      <c r="K580" s="2169">
        <v>1.3</v>
      </c>
      <c r="L580" s="2169">
        <v>0</v>
      </c>
      <c r="M580" s="2169">
        <v>0</v>
      </c>
      <c r="N580" s="1318">
        <v>23284</v>
      </c>
      <c r="O580" s="1318">
        <v>23284</v>
      </c>
      <c r="P580" s="1586" t="s">
        <v>5428</v>
      </c>
      <c r="Q580" s="2228">
        <v>38653</v>
      </c>
      <c r="R580" s="2150" t="s">
        <v>3063</v>
      </c>
      <c r="S580" s="1250"/>
      <c r="T580" s="1181" t="str">
        <f t="shared" si="57"/>
        <v/>
      </c>
      <c r="V580" s="2157"/>
      <c r="W580" s="2157"/>
      <c r="X580" s="2157"/>
      <c r="Y580" s="2157"/>
      <c r="Z580" s="2157"/>
    </row>
    <row r="581" spans="2:26" ht="39" customHeight="1">
      <c r="B581" s="2191" t="s">
        <v>286</v>
      </c>
      <c r="C581" s="1169" t="s">
        <v>4725</v>
      </c>
      <c r="D581" s="1586" t="s">
        <v>4908</v>
      </c>
      <c r="E581" s="1383" t="s">
        <v>5453</v>
      </c>
      <c r="F581" s="2169">
        <f t="shared" si="63"/>
        <v>3.8</v>
      </c>
      <c r="G581" s="2169">
        <v>3.8</v>
      </c>
      <c r="H581" s="2169">
        <v>0</v>
      </c>
      <c r="I581" s="2169">
        <v>0</v>
      </c>
      <c r="J581" s="2169">
        <f t="shared" si="64"/>
        <v>0.8</v>
      </c>
      <c r="K581" s="2169">
        <v>0.8</v>
      </c>
      <c r="L581" s="2169">
        <v>0</v>
      </c>
      <c r="M581" s="2169">
        <v>0</v>
      </c>
      <c r="N581" s="1318">
        <v>23284</v>
      </c>
      <c r="O581" s="1318">
        <v>25343</v>
      </c>
      <c r="P581" s="1586" t="s">
        <v>5426</v>
      </c>
      <c r="Q581" s="2228">
        <v>38653</v>
      </c>
      <c r="R581" s="2150" t="s">
        <v>3063</v>
      </c>
      <c r="S581" s="1250"/>
      <c r="T581" s="1181" t="str">
        <f t="shared" si="57"/>
        <v/>
      </c>
      <c r="V581" s="2157"/>
      <c r="W581" s="2157"/>
      <c r="X581" s="2157"/>
      <c r="Y581" s="2157"/>
      <c r="Z581" s="2157"/>
    </row>
    <row r="582" spans="2:26" ht="39" customHeight="1">
      <c r="B582" s="2168"/>
      <c r="C582" s="1169" t="s">
        <v>4725</v>
      </c>
      <c r="D582" s="2192" t="s">
        <v>4804</v>
      </c>
      <c r="E582" s="1659" t="s">
        <v>5454</v>
      </c>
      <c r="F582" s="2169">
        <f t="shared" si="63"/>
        <v>1.5</v>
      </c>
      <c r="G582" s="2194">
        <v>1.5</v>
      </c>
      <c r="H582" s="2194">
        <v>0</v>
      </c>
      <c r="I582" s="2194">
        <v>0</v>
      </c>
      <c r="J582" s="2169">
        <f t="shared" si="64"/>
        <v>1.5</v>
      </c>
      <c r="K582" s="2194">
        <v>1.5</v>
      </c>
      <c r="L582" s="2194">
        <v>0</v>
      </c>
      <c r="M582" s="2194">
        <v>0</v>
      </c>
      <c r="N582" s="2218">
        <v>37378</v>
      </c>
      <c r="O582" s="2218">
        <v>37378</v>
      </c>
      <c r="P582" s="2192" t="s">
        <v>5455</v>
      </c>
      <c r="Q582" s="2235">
        <v>38653</v>
      </c>
      <c r="R582" s="2150" t="s">
        <v>3063</v>
      </c>
      <c r="S582" s="1250"/>
      <c r="T582" s="1181" t="str">
        <f t="shared" ref="T582:T645" si="65">IF(F582&lt;=J582,"改良済","")</f>
        <v>改良済</v>
      </c>
      <c r="V582" s="2157"/>
      <c r="W582" s="2157"/>
      <c r="X582" s="2157"/>
      <c r="Y582" s="2157"/>
      <c r="Z582" s="2157"/>
    </row>
    <row r="583" spans="2:26" ht="39" customHeight="1">
      <c r="B583" s="2168"/>
      <c r="C583" s="1169" t="s">
        <v>4746</v>
      </c>
      <c r="D583" s="1586" t="s">
        <v>4473</v>
      </c>
      <c r="E583" s="2258" t="s">
        <v>5456</v>
      </c>
      <c r="F583" s="2169">
        <f t="shared" si="63"/>
        <v>18.3</v>
      </c>
      <c r="G583" s="2169">
        <v>18.3</v>
      </c>
      <c r="H583" s="2169">
        <v>0</v>
      </c>
      <c r="I583" s="2169">
        <v>0</v>
      </c>
      <c r="J583" s="2169">
        <f t="shared" si="64"/>
        <v>0.2</v>
      </c>
      <c r="K583" s="2169">
        <v>0.2</v>
      </c>
      <c r="L583" s="2169">
        <v>0</v>
      </c>
      <c r="M583" s="2169">
        <v>0</v>
      </c>
      <c r="N583" s="1318">
        <v>23284</v>
      </c>
      <c r="O583" s="1318">
        <v>34516</v>
      </c>
      <c r="P583" s="1586" t="s">
        <v>5457</v>
      </c>
      <c r="Q583" s="2228">
        <v>38653</v>
      </c>
      <c r="R583" s="2150" t="s">
        <v>3057</v>
      </c>
      <c r="S583" s="1697"/>
      <c r="T583" s="1181" t="str">
        <f t="shared" si="65"/>
        <v/>
      </c>
      <c r="V583" s="2157"/>
      <c r="W583" s="2157"/>
      <c r="X583" s="2157"/>
      <c r="Y583" s="2157"/>
      <c r="Z583" s="2157"/>
    </row>
    <row r="584" spans="2:26" ht="39" customHeight="1">
      <c r="B584" s="2168"/>
      <c r="C584" s="1169" t="s">
        <v>4746</v>
      </c>
      <c r="D584" s="1586" t="s">
        <v>4477</v>
      </c>
      <c r="E584" s="1383" t="s">
        <v>4632</v>
      </c>
      <c r="F584" s="2169">
        <f t="shared" si="63"/>
        <v>34.299999999999997</v>
      </c>
      <c r="G584" s="2169">
        <v>0</v>
      </c>
      <c r="H584" s="2169">
        <v>0</v>
      </c>
      <c r="I584" s="2169">
        <v>34.299999999999997</v>
      </c>
      <c r="J584" s="2169">
        <f t="shared" si="64"/>
        <v>10.3</v>
      </c>
      <c r="K584" s="2169">
        <v>0</v>
      </c>
      <c r="L584" s="2169">
        <v>0</v>
      </c>
      <c r="M584" s="2169">
        <v>10.3</v>
      </c>
      <c r="N584" s="1318">
        <v>23284</v>
      </c>
      <c r="O584" s="1318">
        <v>36427</v>
      </c>
      <c r="P584" s="1586" t="s">
        <v>5458</v>
      </c>
      <c r="Q584" s="2228">
        <v>38653</v>
      </c>
      <c r="R584" s="2150" t="s">
        <v>3057</v>
      </c>
      <c r="S584" s="1697"/>
      <c r="T584" s="1181" t="str">
        <f t="shared" si="65"/>
        <v/>
      </c>
      <c r="V584" s="2157"/>
      <c r="W584" s="2157"/>
      <c r="X584" s="2157"/>
      <c r="Y584" s="2157"/>
      <c r="Z584" s="2157"/>
    </row>
    <row r="585" spans="2:26" ht="39" customHeight="1">
      <c r="B585" s="2168"/>
      <c r="C585" s="1169" t="s">
        <v>4750</v>
      </c>
      <c r="D585" s="1586" t="s">
        <v>5459</v>
      </c>
      <c r="E585" s="1383" t="s">
        <v>5460</v>
      </c>
      <c r="F585" s="2169">
        <f t="shared" si="63"/>
        <v>9.9</v>
      </c>
      <c r="G585" s="2169">
        <v>0</v>
      </c>
      <c r="H585" s="2169">
        <v>0</v>
      </c>
      <c r="I585" s="2169">
        <v>9.9</v>
      </c>
      <c r="J585" s="2169">
        <f t="shared" si="64"/>
        <v>8.6</v>
      </c>
      <c r="K585" s="2169">
        <v>0</v>
      </c>
      <c r="L585" s="2169">
        <v>0</v>
      </c>
      <c r="M585" s="2169">
        <v>8.6</v>
      </c>
      <c r="N585" s="1318">
        <v>23284</v>
      </c>
      <c r="O585" s="1318">
        <v>32227</v>
      </c>
      <c r="P585" s="1586" t="s">
        <v>5461</v>
      </c>
      <c r="Q585" s="2228">
        <v>38653</v>
      </c>
      <c r="R585" s="2150" t="s">
        <v>3063</v>
      </c>
      <c r="S585" s="1697"/>
      <c r="T585" s="1181" t="str">
        <f t="shared" si="65"/>
        <v/>
      </c>
      <c r="V585" s="2157"/>
      <c r="W585" s="2157"/>
      <c r="X585" s="2157"/>
      <c r="Y585" s="2157"/>
      <c r="Z585" s="2157"/>
    </row>
    <row r="586" spans="2:26" ht="39" customHeight="1">
      <c r="B586" s="2168"/>
      <c r="C586" s="2186" t="s">
        <v>5462</v>
      </c>
      <c r="D586" s="1586" t="s">
        <v>5282</v>
      </c>
      <c r="E586" s="1383" t="s">
        <v>5463</v>
      </c>
      <c r="F586" s="2169">
        <f t="shared" si="63"/>
        <v>10.5</v>
      </c>
      <c r="G586" s="2169">
        <v>0</v>
      </c>
      <c r="H586" s="2169">
        <v>0</v>
      </c>
      <c r="I586" s="2169">
        <v>10.5</v>
      </c>
      <c r="J586" s="2169">
        <f t="shared" si="64"/>
        <v>0</v>
      </c>
      <c r="K586" s="2169">
        <v>0</v>
      </c>
      <c r="L586" s="2169">
        <v>0</v>
      </c>
      <c r="M586" s="2169">
        <v>0</v>
      </c>
      <c r="N586" s="1318">
        <v>23284</v>
      </c>
      <c r="O586" s="1318">
        <v>23284</v>
      </c>
      <c r="P586" s="1586" t="s">
        <v>5428</v>
      </c>
      <c r="Q586" s="2228">
        <v>38653</v>
      </c>
      <c r="R586" s="2150" t="s">
        <v>3057</v>
      </c>
      <c r="S586" s="1697"/>
      <c r="T586" s="1181" t="str">
        <f t="shared" si="65"/>
        <v/>
      </c>
      <c r="V586" s="2157"/>
      <c r="W586" s="2157"/>
      <c r="X586" s="2157"/>
      <c r="Y586" s="2157"/>
      <c r="Z586" s="2157"/>
    </row>
    <row r="587" spans="2:26" ht="39" customHeight="1" thickBot="1">
      <c r="B587" s="2168"/>
      <c r="C587" s="2195" t="s">
        <v>5462</v>
      </c>
      <c r="D587" s="1011" t="s">
        <v>4755</v>
      </c>
      <c r="E587" s="1744" t="s">
        <v>5464</v>
      </c>
      <c r="F587" s="2183">
        <f t="shared" si="63"/>
        <v>23.2</v>
      </c>
      <c r="G587" s="2183">
        <v>0</v>
      </c>
      <c r="H587" s="2183">
        <v>0</v>
      </c>
      <c r="I587" s="2183">
        <v>23.2</v>
      </c>
      <c r="J587" s="2183">
        <f t="shared" si="64"/>
        <v>0.2</v>
      </c>
      <c r="K587" s="2277">
        <v>0</v>
      </c>
      <c r="L587" s="2277">
        <v>0</v>
      </c>
      <c r="M587" s="2277">
        <v>0.2</v>
      </c>
      <c r="N587" s="1318">
        <v>23284</v>
      </c>
      <c r="O587" s="2278">
        <v>31278</v>
      </c>
      <c r="P587" s="1011" t="s">
        <v>5465</v>
      </c>
      <c r="Q587" s="2228">
        <v>38653</v>
      </c>
      <c r="R587" s="2297" t="s">
        <v>3057</v>
      </c>
      <c r="S587" s="1697"/>
      <c r="T587" s="1181" t="str">
        <f t="shared" si="65"/>
        <v/>
      </c>
      <c r="V587" s="2157"/>
      <c r="W587" s="2157"/>
      <c r="X587" s="2157"/>
      <c r="Y587" s="2157"/>
      <c r="Z587" s="2157"/>
    </row>
    <row r="588" spans="2:26" ht="39" customHeight="1" thickTop="1" thickBot="1">
      <c r="B588" s="1175" t="s">
        <v>3136</v>
      </c>
      <c r="C588" s="1174"/>
      <c r="D588" s="2187" t="s">
        <v>79</v>
      </c>
      <c r="E588" s="1751">
        <f>COUNTA(E560:E587)</f>
        <v>28</v>
      </c>
      <c r="F588" s="2188">
        <f t="shared" ref="F588:M588" si="66">SUM(F560:F587)</f>
        <v>111.81</v>
      </c>
      <c r="G588" s="2188">
        <f t="shared" si="66"/>
        <v>33.630000000000003</v>
      </c>
      <c r="H588" s="2188">
        <f t="shared" si="66"/>
        <v>0.16</v>
      </c>
      <c r="I588" s="2188">
        <f t="shared" si="66"/>
        <v>78.02</v>
      </c>
      <c r="J588" s="2188">
        <f t="shared" si="66"/>
        <v>27.52</v>
      </c>
      <c r="K588" s="2188">
        <f t="shared" si="66"/>
        <v>8.1399999999999988</v>
      </c>
      <c r="L588" s="2188">
        <f t="shared" si="66"/>
        <v>0.16</v>
      </c>
      <c r="M588" s="2188">
        <f t="shared" si="66"/>
        <v>19.22</v>
      </c>
      <c r="N588" s="2189"/>
      <c r="O588" s="2189"/>
      <c r="P588" s="2287"/>
      <c r="Q588" s="2287"/>
      <c r="R588" s="2288"/>
      <c r="S588" s="1697"/>
      <c r="T588" s="1181" t="str">
        <f t="shared" si="65"/>
        <v/>
      </c>
      <c r="V588" s="2157"/>
      <c r="W588" s="2157"/>
      <c r="X588" s="2157"/>
      <c r="Y588" s="2157"/>
      <c r="Z588" s="2157"/>
    </row>
    <row r="589" spans="2:26" ht="39" customHeight="1" thickTop="1">
      <c r="B589" s="1576"/>
      <c r="C589" s="1576"/>
      <c r="D589" s="1010"/>
      <c r="E589" s="1625"/>
      <c r="F589" s="2161"/>
      <c r="G589" s="2161"/>
      <c r="H589" s="2161"/>
      <c r="I589" s="2161"/>
      <c r="J589" s="2161"/>
      <c r="K589" s="2161"/>
      <c r="L589" s="2161"/>
      <c r="M589" s="2161"/>
      <c r="N589" s="2162"/>
      <c r="O589" s="2162"/>
      <c r="P589" s="2292"/>
      <c r="Q589" s="2292"/>
      <c r="R589" s="2293"/>
      <c r="S589" s="1259"/>
      <c r="T589" s="1181">
        <v>1</v>
      </c>
      <c r="V589" s="2157"/>
      <c r="W589" s="2157"/>
      <c r="X589" s="2157"/>
      <c r="Y589" s="2157"/>
      <c r="Z589" s="2157"/>
    </row>
    <row r="590" spans="2:26" ht="39" customHeight="1" thickBot="1">
      <c r="B590" s="1680"/>
      <c r="C590" s="1546"/>
      <c r="D590" s="2171"/>
      <c r="E590" s="1858"/>
      <c r="F590" s="2172"/>
      <c r="G590" s="2172"/>
      <c r="H590" s="2172"/>
      <c r="I590" s="2172"/>
      <c r="J590" s="2172"/>
      <c r="K590" s="2172"/>
      <c r="L590" s="2172"/>
      <c r="M590" s="2172"/>
      <c r="N590" s="2173"/>
      <c r="O590" s="2173"/>
      <c r="P590" s="2171"/>
      <c r="Q590" s="2171"/>
      <c r="R590" s="1014"/>
      <c r="S590" s="1259"/>
      <c r="T590" s="1181">
        <v>1</v>
      </c>
      <c r="V590" s="2157"/>
      <c r="W590" s="2157"/>
      <c r="X590" s="2157"/>
      <c r="Y590" s="2157"/>
      <c r="Z590" s="2157"/>
    </row>
    <row r="591" spans="2:26" ht="39" customHeight="1">
      <c r="B591" s="2163" t="s">
        <v>289</v>
      </c>
      <c r="C591" s="1161" t="s">
        <v>4542</v>
      </c>
      <c r="D591" s="2164" t="s">
        <v>4463</v>
      </c>
      <c r="E591" s="2165" t="s">
        <v>5466</v>
      </c>
      <c r="F591" s="2166">
        <f t="shared" ref="F591:F602" si="67">SUM(G591:I591)</f>
        <v>0.55000000000000004</v>
      </c>
      <c r="G591" s="2166">
        <v>0</v>
      </c>
      <c r="H591" s="2166">
        <v>0</v>
      </c>
      <c r="I591" s="2166">
        <v>0.55000000000000004</v>
      </c>
      <c r="J591" s="2166">
        <f t="shared" ref="J591:J602" si="68">SUM(K591:M591)</f>
        <v>0.55000000000000004</v>
      </c>
      <c r="K591" s="2166">
        <v>0</v>
      </c>
      <c r="L591" s="2166">
        <v>0</v>
      </c>
      <c r="M591" s="2166">
        <v>0.55000000000000004</v>
      </c>
      <c r="N591" s="2167">
        <v>26528</v>
      </c>
      <c r="O591" s="2148">
        <v>39871</v>
      </c>
      <c r="P591" s="1007" t="s">
        <v>5467</v>
      </c>
      <c r="Q591" s="2148">
        <v>39871</v>
      </c>
      <c r="R591" s="2298" t="s">
        <v>5468</v>
      </c>
      <c r="S591" s="1259"/>
      <c r="T591" s="1181" t="str">
        <f t="shared" si="65"/>
        <v>改良済</v>
      </c>
      <c r="V591" s="2157"/>
      <c r="W591" s="2157"/>
      <c r="X591" s="2157"/>
      <c r="Y591" s="2157"/>
      <c r="Z591" s="2157"/>
    </row>
    <row r="592" spans="2:26" ht="39" customHeight="1">
      <c r="B592" s="2168"/>
      <c r="C592" s="1169" t="s">
        <v>4542</v>
      </c>
      <c r="D592" s="1586" t="s">
        <v>4485</v>
      </c>
      <c r="E592" s="1383" t="s">
        <v>5469</v>
      </c>
      <c r="F592" s="2169">
        <f t="shared" si="67"/>
        <v>0.53</v>
      </c>
      <c r="G592" s="2169">
        <v>0.53</v>
      </c>
      <c r="H592" s="2169">
        <v>0</v>
      </c>
      <c r="I592" s="2169">
        <v>0</v>
      </c>
      <c r="J592" s="2169">
        <f t="shared" si="68"/>
        <v>0</v>
      </c>
      <c r="K592" s="2169">
        <v>0</v>
      </c>
      <c r="L592" s="2169">
        <v>0</v>
      </c>
      <c r="M592" s="2169">
        <v>0</v>
      </c>
      <c r="N592" s="1318">
        <v>26528</v>
      </c>
      <c r="O592" s="2184">
        <v>39871</v>
      </c>
      <c r="P592" s="2182" t="s">
        <v>5467</v>
      </c>
      <c r="Q592" s="2184">
        <v>39871</v>
      </c>
      <c r="R592" s="2185" t="s">
        <v>5468</v>
      </c>
      <c r="S592" s="1250"/>
      <c r="T592" s="1181" t="str">
        <f t="shared" si="65"/>
        <v/>
      </c>
      <c r="V592" s="2157"/>
      <c r="W592" s="2157"/>
      <c r="X592" s="2157"/>
      <c r="Y592" s="2157"/>
      <c r="Z592" s="2157"/>
    </row>
    <row r="593" spans="2:26" ht="39" customHeight="1">
      <c r="B593" s="2168"/>
      <c r="C593" s="1169" t="s">
        <v>4542</v>
      </c>
      <c r="D593" s="1586" t="s">
        <v>4487</v>
      </c>
      <c r="E593" s="1383" t="s">
        <v>5470</v>
      </c>
      <c r="F593" s="2169">
        <f t="shared" si="67"/>
        <v>0.26</v>
      </c>
      <c r="G593" s="2169">
        <v>0</v>
      </c>
      <c r="H593" s="2169">
        <v>0</v>
      </c>
      <c r="I593" s="2169">
        <v>0.26</v>
      </c>
      <c r="J593" s="2169">
        <f t="shared" si="68"/>
        <v>0.26</v>
      </c>
      <c r="K593" s="2169">
        <v>0</v>
      </c>
      <c r="L593" s="2169">
        <v>0</v>
      </c>
      <c r="M593" s="2169">
        <v>0.26</v>
      </c>
      <c r="N593" s="1318">
        <v>27454</v>
      </c>
      <c r="O593" s="2184">
        <v>39871</v>
      </c>
      <c r="P593" s="2182" t="s">
        <v>5467</v>
      </c>
      <c r="Q593" s="2184">
        <v>39871</v>
      </c>
      <c r="R593" s="2185" t="s">
        <v>5468</v>
      </c>
      <c r="S593" s="1250"/>
      <c r="T593" s="1181" t="str">
        <f t="shared" si="65"/>
        <v>改良済</v>
      </c>
      <c r="V593" s="2157"/>
      <c r="W593" s="2157"/>
      <c r="X593" s="2157"/>
      <c r="Y593" s="2157"/>
      <c r="Z593" s="2157"/>
    </row>
    <row r="594" spans="2:26" ht="39" customHeight="1">
      <c r="B594" s="2168"/>
      <c r="C594" s="1169" t="s">
        <v>4542</v>
      </c>
      <c r="D594" s="1586" t="s">
        <v>4488</v>
      </c>
      <c r="E594" s="1383" t="s">
        <v>5471</v>
      </c>
      <c r="F594" s="2169">
        <f t="shared" si="67"/>
        <v>0.28000000000000003</v>
      </c>
      <c r="G594" s="2169">
        <v>0</v>
      </c>
      <c r="H594" s="2169">
        <v>0</v>
      </c>
      <c r="I594" s="2169">
        <v>0.28000000000000003</v>
      </c>
      <c r="J594" s="2169">
        <f t="shared" si="68"/>
        <v>0.28000000000000003</v>
      </c>
      <c r="K594" s="2169">
        <v>0</v>
      </c>
      <c r="L594" s="2169">
        <v>0</v>
      </c>
      <c r="M594" s="2169">
        <v>0.28000000000000003</v>
      </c>
      <c r="N594" s="1318">
        <v>29316</v>
      </c>
      <c r="O594" s="2184">
        <v>39871</v>
      </c>
      <c r="P594" s="2182" t="s">
        <v>5467</v>
      </c>
      <c r="Q594" s="2184">
        <v>39871</v>
      </c>
      <c r="R594" s="2185" t="s">
        <v>5468</v>
      </c>
      <c r="S594" s="1250"/>
      <c r="T594" s="1181" t="str">
        <f t="shared" si="65"/>
        <v>改良済</v>
      </c>
      <c r="V594" s="2157"/>
      <c r="W594" s="2157"/>
      <c r="X594" s="2157"/>
      <c r="Y594" s="2157"/>
      <c r="Z594" s="2157"/>
    </row>
    <row r="595" spans="2:26" ht="39" customHeight="1">
      <c r="B595" s="2168"/>
      <c r="C595" s="1169" t="s">
        <v>4542</v>
      </c>
      <c r="D595" s="1586" t="s">
        <v>5472</v>
      </c>
      <c r="E595" s="1383" t="s">
        <v>5473</v>
      </c>
      <c r="F595" s="2169">
        <f t="shared" si="67"/>
        <v>0.26</v>
      </c>
      <c r="G595" s="2169">
        <v>0</v>
      </c>
      <c r="H595" s="2169">
        <v>0.26</v>
      </c>
      <c r="I595" s="2169">
        <v>0</v>
      </c>
      <c r="J595" s="2169">
        <f t="shared" si="68"/>
        <v>0</v>
      </c>
      <c r="K595" s="2169">
        <v>0</v>
      </c>
      <c r="L595" s="2169">
        <v>0</v>
      </c>
      <c r="M595" s="2169">
        <v>0</v>
      </c>
      <c r="N595" s="1318">
        <v>33694</v>
      </c>
      <c r="O595" s="2184">
        <v>39871</v>
      </c>
      <c r="P595" s="2182" t="s">
        <v>5467</v>
      </c>
      <c r="Q595" s="2184">
        <v>39871</v>
      </c>
      <c r="R595" s="2185" t="s">
        <v>5468</v>
      </c>
      <c r="S595" s="1250"/>
      <c r="T595" s="1181" t="str">
        <f t="shared" si="65"/>
        <v/>
      </c>
      <c r="V595" s="2157"/>
      <c r="W595" s="2157"/>
      <c r="X595" s="2157"/>
      <c r="Y595" s="2157"/>
      <c r="Z595" s="2157"/>
    </row>
    <row r="596" spans="2:26" ht="39" customHeight="1">
      <c r="B596" s="2168"/>
      <c r="C596" s="1169" t="s">
        <v>4542</v>
      </c>
      <c r="D596" s="1586" t="s">
        <v>4617</v>
      </c>
      <c r="E596" s="1383" t="s">
        <v>5474</v>
      </c>
      <c r="F596" s="2169">
        <f t="shared" si="67"/>
        <v>0.22</v>
      </c>
      <c r="G596" s="2169">
        <v>0</v>
      </c>
      <c r="H596" s="2169">
        <v>0.22</v>
      </c>
      <c r="I596" s="2169">
        <v>0</v>
      </c>
      <c r="J596" s="2169">
        <f t="shared" si="68"/>
        <v>0</v>
      </c>
      <c r="K596" s="2169">
        <v>0</v>
      </c>
      <c r="L596" s="2169">
        <v>0</v>
      </c>
      <c r="M596" s="2169">
        <v>0</v>
      </c>
      <c r="N596" s="1318">
        <v>33694</v>
      </c>
      <c r="O596" s="1318">
        <v>37568</v>
      </c>
      <c r="P596" s="1586" t="s">
        <v>5475</v>
      </c>
      <c r="Q596" s="2184">
        <v>39871</v>
      </c>
      <c r="R596" s="2150" t="s">
        <v>5476</v>
      </c>
      <c r="S596" s="1250"/>
      <c r="T596" s="1181" t="str">
        <f t="shared" si="65"/>
        <v/>
      </c>
      <c r="V596" s="2157"/>
      <c r="W596" s="2157"/>
      <c r="X596" s="2157"/>
      <c r="Y596" s="2157"/>
      <c r="Z596" s="2157"/>
    </row>
    <row r="597" spans="2:26" ht="39" customHeight="1">
      <c r="B597" s="2168"/>
      <c r="C597" s="1169" t="s">
        <v>4542</v>
      </c>
      <c r="D597" s="1586" t="s">
        <v>5477</v>
      </c>
      <c r="E597" s="1383" t="s">
        <v>5478</v>
      </c>
      <c r="F597" s="2169">
        <f t="shared" si="67"/>
        <v>0.23</v>
      </c>
      <c r="G597" s="2169">
        <v>0</v>
      </c>
      <c r="H597" s="2169">
        <v>0.23</v>
      </c>
      <c r="I597" s="2169">
        <v>0</v>
      </c>
      <c r="J597" s="2169">
        <f t="shared" si="68"/>
        <v>0</v>
      </c>
      <c r="K597" s="2169">
        <v>0</v>
      </c>
      <c r="L597" s="2169">
        <v>0</v>
      </c>
      <c r="M597" s="2169">
        <v>0</v>
      </c>
      <c r="N597" s="1318">
        <v>33694</v>
      </c>
      <c r="O597" s="1318">
        <v>37568</v>
      </c>
      <c r="P597" s="1586" t="s">
        <v>5475</v>
      </c>
      <c r="Q597" s="2184">
        <v>39871</v>
      </c>
      <c r="R597" s="2150" t="s">
        <v>5476</v>
      </c>
      <c r="S597" s="1259"/>
      <c r="T597" s="1181" t="str">
        <f t="shared" si="65"/>
        <v/>
      </c>
      <c r="V597" s="2157"/>
      <c r="W597" s="2157"/>
      <c r="X597" s="2157"/>
      <c r="Y597" s="2157"/>
      <c r="Z597" s="2157"/>
    </row>
    <row r="598" spans="2:26" ht="39" customHeight="1">
      <c r="B598" s="2168"/>
      <c r="C598" s="1169" t="s">
        <v>4468</v>
      </c>
      <c r="D598" s="1586" t="s">
        <v>4469</v>
      </c>
      <c r="E598" s="1383" t="s">
        <v>5479</v>
      </c>
      <c r="F598" s="2169">
        <f t="shared" si="67"/>
        <v>2.4</v>
      </c>
      <c r="G598" s="2169">
        <v>0</v>
      </c>
      <c r="H598" s="2169">
        <v>0</v>
      </c>
      <c r="I598" s="2169">
        <v>2.4</v>
      </c>
      <c r="J598" s="2169">
        <f t="shared" si="68"/>
        <v>2.1</v>
      </c>
      <c r="K598" s="2169">
        <v>0</v>
      </c>
      <c r="L598" s="2169">
        <v>0</v>
      </c>
      <c r="M598" s="2169">
        <v>2.1</v>
      </c>
      <c r="N598" s="1318">
        <v>31685</v>
      </c>
      <c r="O598" s="1318">
        <v>31685</v>
      </c>
      <c r="P598" s="1586" t="s">
        <v>5480</v>
      </c>
      <c r="Q598" s="2184">
        <v>39871</v>
      </c>
      <c r="R598" s="2150" t="s">
        <v>5476</v>
      </c>
      <c r="S598" s="1250"/>
      <c r="T598" s="1181" t="str">
        <f t="shared" si="65"/>
        <v/>
      </c>
      <c r="V598" s="2157"/>
      <c r="W598" s="2157"/>
      <c r="X598" s="2157"/>
      <c r="Y598" s="2157"/>
      <c r="Z598" s="2157"/>
    </row>
    <row r="599" spans="2:26" ht="39" customHeight="1">
      <c r="B599" s="2168"/>
      <c r="C599" s="1169" t="s">
        <v>4468</v>
      </c>
      <c r="D599" s="1586" t="s">
        <v>4519</v>
      </c>
      <c r="E599" s="1383" t="s">
        <v>5481</v>
      </c>
      <c r="F599" s="2169">
        <f t="shared" si="67"/>
        <v>1.5</v>
      </c>
      <c r="G599" s="2169">
        <v>0</v>
      </c>
      <c r="H599" s="2169">
        <v>1.5</v>
      </c>
      <c r="I599" s="2169">
        <v>0</v>
      </c>
      <c r="J599" s="2169">
        <f t="shared" si="68"/>
        <v>1.5</v>
      </c>
      <c r="K599" s="2169">
        <v>0</v>
      </c>
      <c r="L599" s="2169">
        <v>1.5</v>
      </c>
      <c r="M599" s="2169">
        <v>0</v>
      </c>
      <c r="N599" s="1318">
        <v>31685</v>
      </c>
      <c r="O599" s="1318">
        <v>33694</v>
      </c>
      <c r="P599" s="1586" t="s">
        <v>5482</v>
      </c>
      <c r="Q599" s="2184">
        <v>39871</v>
      </c>
      <c r="R599" s="2150" t="s">
        <v>5476</v>
      </c>
      <c r="S599" s="1250"/>
      <c r="T599" s="1181" t="str">
        <f t="shared" si="65"/>
        <v>改良済</v>
      </c>
      <c r="V599" s="2157"/>
      <c r="W599" s="2157"/>
      <c r="X599" s="2157"/>
      <c r="Y599" s="2157"/>
      <c r="Z599" s="2157"/>
    </row>
    <row r="600" spans="2:26" ht="39" customHeight="1">
      <c r="B600" s="2168"/>
      <c r="C600" s="1169" t="s">
        <v>4578</v>
      </c>
      <c r="D600" s="1586" t="s">
        <v>4553</v>
      </c>
      <c r="E600" s="1383" t="s">
        <v>5483</v>
      </c>
      <c r="F600" s="2169">
        <f t="shared" si="67"/>
        <v>4.5</v>
      </c>
      <c r="G600" s="2169">
        <v>0</v>
      </c>
      <c r="H600" s="2169">
        <v>4.5</v>
      </c>
      <c r="I600" s="2169">
        <v>0</v>
      </c>
      <c r="J600" s="2169">
        <f t="shared" si="68"/>
        <v>0</v>
      </c>
      <c r="K600" s="2169">
        <v>0</v>
      </c>
      <c r="L600" s="2169">
        <v>0</v>
      </c>
      <c r="M600" s="2169">
        <v>0</v>
      </c>
      <c r="N600" s="1318">
        <v>33144</v>
      </c>
      <c r="O600" s="1318">
        <v>33144</v>
      </c>
      <c r="P600" s="1586" t="s">
        <v>5484</v>
      </c>
      <c r="Q600" s="2184">
        <v>39871</v>
      </c>
      <c r="R600" s="2150" t="s">
        <v>5476</v>
      </c>
      <c r="S600" s="1250"/>
      <c r="T600" s="1181" t="str">
        <f t="shared" si="65"/>
        <v/>
      </c>
      <c r="V600" s="2157"/>
      <c r="W600" s="2157"/>
      <c r="X600" s="2157"/>
      <c r="Y600" s="2157"/>
      <c r="Z600" s="2157"/>
    </row>
    <row r="601" spans="2:26" ht="39" customHeight="1">
      <c r="B601" s="2168"/>
      <c r="C601" s="1169" t="s">
        <v>4472</v>
      </c>
      <c r="D601" s="1586" t="s">
        <v>4473</v>
      </c>
      <c r="E601" s="1383" t="s">
        <v>4510</v>
      </c>
      <c r="F601" s="2169">
        <f t="shared" si="67"/>
        <v>31.5</v>
      </c>
      <c r="G601" s="2169">
        <v>0</v>
      </c>
      <c r="H601" s="2169">
        <v>0</v>
      </c>
      <c r="I601" s="2169">
        <v>31.5</v>
      </c>
      <c r="J601" s="2169">
        <f t="shared" si="68"/>
        <v>14.3</v>
      </c>
      <c r="K601" s="2169">
        <v>0</v>
      </c>
      <c r="L601" s="2169">
        <v>0</v>
      </c>
      <c r="M601" s="2169">
        <v>14.3</v>
      </c>
      <c r="N601" s="1318">
        <v>27856</v>
      </c>
      <c r="O601" s="1318">
        <v>29679</v>
      </c>
      <c r="P601" s="1586" t="s">
        <v>5485</v>
      </c>
      <c r="Q601" s="2184">
        <v>39871</v>
      </c>
      <c r="R601" s="2150" t="s">
        <v>3206</v>
      </c>
      <c r="S601" s="1250"/>
      <c r="T601" s="1181" t="str">
        <f t="shared" si="65"/>
        <v/>
      </c>
      <c r="V601" s="2157"/>
      <c r="W601" s="2157"/>
      <c r="X601" s="2157"/>
      <c r="Y601" s="2157"/>
      <c r="Z601" s="2157"/>
    </row>
    <row r="602" spans="2:26" ht="39" customHeight="1" thickBot="1">
      <c r="B602" s="2152"/>
      <c r="C602" s="2195" t="s">
        <v>4533</v>
      </c>
      <c r="D602" s="2153" t="s">
        <v>5486</v>
      </c>
      <c r="E602" s="1675" t="s">
        <v>5487</v>
      </c>
      <c r="F602" s="2154">
        <f t="shared" si="67"/>
        <v>5.9</v>
      </c>
      <c r="G602" s="2154">
        <v>0</v>
      </c>
      <c r="H602" s="2154">
        <v>0</v>
      </c>
      <c r="I602" s="2154">
        <v>5.9</v>
      </c>
      <c r="J602" s="2154">
        <f t="shared" si="68"/>
        <v>2</v>
      </c>
      <c r="K602" s="2154">
        <v>0</v>
      </c>
      <c r="L602" s="2154">
        <v>0</v>
      </c>
      <c r="M602" s="2154">
        <v>2</v>
      </c>
      <c r="N602" s="2155">
        <v>29679</v>
      </c>
      <c r="O602" s="2155">
        <v>29679</v>
      </c>
      <c r="P602" s="2153" t="s">
        <v>5485</v>
      </c>
      <c r="Q602" s="2299">
        <v>39871</v>
      </c>
      <c r="R602" s="2212" t="s">
        <v>5476</v>
      </c>
      <c r="S602" s="1250"/>
      <c r="T602" s="1181" t="str">
        <f t="shared" si="65"/>
        <v/>
      </c>
      <c r="V602" s="2157"/>
      <c r="W602" s="2157"/>
      <c r="X602" s="2157"/>
      <c r="Y602" s="2157"/>
      <c r="Z602" s="2157"/>
    </row>
    <row r="603" spans="2:26" ht="39" customHeight="1" thickTop="1" thickBot="1">
      <c r="B603" s="1175" t="s">
        <v>3136</v>
      </c>
      <c r="C603" s="1618"/>
      <c r="D603" s="1770"/>
      <c r="E603" s="1222">
        <f>COUNTA(E591:E602)</f>
        <v>12</v>
      </c>
      <c r="F603" s="2158">
        <f t="shared" ref="F603:M603" si="69">SUM(F591:F602)</f>
        <v>48.13</v>
      </c>
      <c r="G603" s="2158">
        <f t="shared" si="69"/>
        <v>0.53</v>
      </c>
      <c r="H603" s="2158">
        <f t="shared" si="69"/>
        <v>6.71</v>
      </c>
      <c r="I603" s="2158">
        <f t="shared" si="69"/>
        <v>40.89</v>
      </c>
      <c r="J603" s="2158">
        <f t="shared" si="69"/>
        <v>20.990000000000002</v>
      </c>
      <c r="K603" s="2158">
        <f t="shared" si="69"/>
        <v>0</v>
      </c>
      <c r="L603" s="2158">
        <f t="shared" si="69"/>
        <v>1.5</v>
      </c>
      <c r="M603" s="2158">
        <f t="shared" si="69"/>
        <v>19.490000000000002</v>
      </c>
      <c r="N603" s="2159"/>
      <c r="O603" s="2159"/>
      <c r="P603" s="2261"/>
      <c r="Q603" s="2261"/>
      <c r="R603" s="2261"/>
      <c r="S603" s="2300"/>
      <c r="T603" s="1181" t="str">
        <f t="shared" si="65"/>
        <v/>
      </c>
      <c r="V603" s="2157"/>
      <c r="W603" s="2157"/>
      <c r="X603" s="2157"/>
      <c r="Y603" s="2157"/>
      <c r="Z603" s="2157"/>
    </row>
    <row r="604" spans="2:26" ht="39" customHeight="1" thickTop="1">
      <c r="B604" s="2294" t="s">
        <v>80</v>
      </c>
      <c r="C604" s="1659" t="s">
        <v>4542</v>
      </c>
      <c r="D604" s="2164" t="s">
        <v>5488</v>
      </c>
      <c r="E604" s="2165" t="s">
        <v>5489</v>
      </c>
      <c r="F604" s="2166">
        <f>SUM(G604:I604)</f>
        <v>0.17</v>
      </c>
      <c r="G604" s="2166">
        <v>0.17</v>
      </c>
      <c r="H604" s="2166">
        <v>0</v>
      </c>
      <c r="I604" s="2166">
        <v>0</v>
      </c>
      <c r="J604" s="2166">
        <f>SUM(K604:M604)</f>
        <v>0.1</v>
      </c>
      <c r="K604" s="2166">
        <v>0.1</v>
      </c>
      <c r="L604" s="2166">
        <v>0</v>
      </c>
      <c r="M604" s="2166">
        <v>0</v>
      </c>
      <c r="N604" s="2167">
        <v>29351</v>
      </c>
      <c r="O604" s="2167">
        <v>39871</v>
      </c>
      <c r="P604" s="2164" t="s">
        <v>3410</v>
      </c>
      <c r="Q604" s="2207">
        <v>39871</v>
      </c>
      <c r="R604" s="1574" t="s">
        <v>5490</v>
      </c>
      <c r="S604" s="1367"/>
      <c r="T604" s="1181" t="str">
        <f t="shared" si="65"/>
        <v/>
      </c>
      <c r="V604" s="2157"/>
      <c r="W604" s="2157"/>
      <c r="X604" s="2157"/>
      <c r="Y604" s="2157"/>
      <c r="Z604" s="2157"/>
    </row>
    <row r="605" spans="2:26" ht="39" customHeight="1">
      <c r="B605" s="2264"/>
      <c r="C605" s="1659" t="s">
        <v>4542</v>
      </c>
      <c r="D605" s="1586" t="s">
        <v>4501</v>
      </c>
      <c r="E605" s="2258" t="s">
        <v>5491</v>
      </c>
      <c r="F605" s="2169">
        <f>SUM(G605:I605)</f>
        <v>0.19</v>
      </c>
      <c r="G605" s="2169">
        <v>0.19</v>
      </c>
      <c r="H605" s="2169">
        <v>0</v>
      </c>
      <c r="I605" s="2169">
        <v>0</v>
      </c>
      <c r="J605" s="2169">
        <f>SUM(K605:M605)</f>
        <v>0.19</v>
      </c>
      <c r="K605" s="2169">
        <v>0.19</v>
      </c>
      <c r="L605" s="2169">
        <v>0</v>
      </c>
      <c r="M605" s="2169">
        <v>0</v>
      </c>
      <c r="N605" s="1318">
        <v>34240</v>
      </c>
      <c r="O605" s="1318">
        <v>34240</v>
      </c>
      <c r="P605" s="1586" t="s">
        <v>5492</v>
      </c>
      <c r="Q605" s="2218">
        <v>39871</v>
      </c>
      <c r="R605" s="2229" t="s">
        <v>5493</v>
      </c>
      <c r="T605" s="1181" t="str">
        <f t="shared" si="65"/>
        <v>改良済</v>
      </c>
      <c r="V605" s="2157"/>
      <c r="W605" s="2157"/>
      <c r="X605" s="2157"/>
      <c r="Y605" s="2157"/>
      <c r="Z605" s="2157"/>
    </row>
    <row r="606" spans="2:26" ht="39" customHeight="1">
      <c r="B606" s="2168"/>
      <c r="C606" s="1169" t="s">
        <v>4542</v>
      </c>
      <c r="D606" s="1586" t="s">
        <v>4504</v>
      </c>
      <c r="E606" s="1383" t="s">
        <v>5494</v>
      </c>
      <c r="F606" s="2169">
        <f>SUM(G606:I606)</f>
        <v>0.26</v>
      </c>
      <c r="G606" s="2169">
        <v>0.26</v>
      </c>
      <c r="H606" s="2169">
        <v>0</v>
      </c>
      <c r="I606" s="2169">
        <v>0</v>
      </c>
      <c r="J606" s="2169">
        <f>SUM(K606:M606)</f>
        <v>0.26</v>
      </c>
      <c r="K606" s="2169">
        <v>0.26</v>
      </c>
      <c r="L606" s="2169">
        <v>0</v>
      </c>
      <c r="M606" s="2169">
        <v>0</v>
      </c>
      <c r="N606" s="1318">
        <v>34240</v>
      </c>
      <c r="O606" s="1318">
        <v>34240</v>
      </c>
      <c r="P606" s="1586" t="s">
        <v>5492</v>
      </c>
      <c r="Q606" s="2218">
        <v>39871</v>
      </c>
      <c r="R606" s="2229" t="s">
        <v>5493</v>
      </c>
      <c r="S606" s="1697"/>
      <c r="T606" s="1181" t="str">
        <f t="shared" si="65"/>
        <v>改良済</v>
      </c>
      <c r="V606" s="2157"/>
      <c r="W606" s="2157"/>
      <c r="X606" s="2157"/>
      <c r="Y606" s="2157"/>
      <c r="Z606" s="2157"/>
    </row>
    <row r="607" spans="2:26" ht="39" customHeight="1">
      <c r="B607" s="2264"/>
      <c r="C607" s="1169" t="s">
        <v>4542</v>
      </c>
      <c r="D607" s="1586" t="s">
        <v>5495</v>
      </c>
      <c r="E607" s="1383" t="s">
        <v>5496</v>
      </c>
      <c r="F607" s="2169">
        <f t="shared" ref="F607:F613" si="70">SUM(G607:I607)</f>
        <v>0.4</v>
      </c>
      <c r="G607" s="2169">
        <v>0</v>
      </c>
      <c r="H607" s="2169">
        <v>0.4</v>
      </c>
      <c r="I607" s="2169">
        <v>0</v>
      </c>
      <c r="J607" s="2169">
        <f t="shared" ref="J607:J613" si="71">SUM(K607:M607)</f>
        <v>0.4</v>
      </c>
      <c r="K607" s="2169">
        <v>0</v>
      </c>
      <c r="L607" s="2169">
        <v>0.4</v>
      </c>
      <c r="M607" s="2169">
        <v>0</v>
      </c>
      <c r="N607" s="1318">
        <v>26970</v>
      </c>
      <c r="O607" s="2218">
        <v>39871</v>
      </c>
      <c r="P607" s="2227" t="s">
        <v>4848</v>
      </c>
      <c r="Q607" s="2218">
        <v>39871</v>
      </c>
      <c r="R607" s="2229" t="s">
        <v>5490</v>
      </c>
      <c r="S607" s="1697"/>
      <c r="T607" s="1181" t="str">
        <f t="shared" si="65"/>
        <v>改良済</v>
      </c>
      <c r="V607" s="2157"/>
      <c r="W607" s="2157"/>
      <c r="X607" s="2157"/>
      <c r="Y607" s="2157"/>
      <c r="Z607" s="2157"/>
    </row>
    <row r="608" spans="2:26" ht="39" customHeight="1">
      <c r="B608" s="2264"/>
      <c r="C608" s="1169" t="s">
        <v>4542</v>
      </c>
      <c r="D608" s="1586" t="s">
        <v>5497</v>
      </c>
      <c r="E608" s="1383" t="s">
        <v>5473</v>
      </c>
      <c r="F608" s="2169">
        <f t="shared" si="70"/>
        <v>0.12</v>
      </c>
      <c r="G608" s="2169">
        <v>0</v>
      </c>
      <c r="H608" s="2169">
        <v>0.12</v>
      </c>
      <c r="I608" s="2169">
        <v>0</v>
      </c>
      <c r="J608" s="2169">
        <f t="shared" si="71"/>
        <v>0.12</v>
      </c>
      <c r="K608" s="2169">
        <v>0</v>
      </c>
      <c r="L608" s="2169">
        <v>0.12</v>
      </c>
      <c r="M608" s="2169">
        <v>0</v>
      </c>
      <c r="N608" s="1318">
        <v>27454</v>
      </c>
      <c r="O608" s="2218">
        <v>39871</v>
      </c>
      <c r="P608" s="2227" t="s">
        <v>4848</v>
      </c>
      <c r="Q608" s="2218">
        <v>39871</v>
      </c>
      <c r="R608" s="2229" t="s">
        <v>5490</v>
      </c>
      <c r="S608" s="1697"/>
      <c r="T608" s="1181" t="str">
        <f t="shared" si="65"/>
        <v>改良済</v>
      </c>
      <c r="V608" s="2157"/>
      <c r="W608" s="2157"/>
      <c r="X608" s="2157"/>
      <c r="Y608" s="2157"/>
      <c r="Z608" s="2157"/>
    </row>
    <row r="609" spans="2:26" ht="39" customHeight="1">
      <c r="B609" s="2168"/>
      <c r="C609" s="1169" t="s">
        <v>4542</v>
      </c>
      <c r="D609" s="1586" t="s">
        <v>5498</v>
      </c>
      <c r="E609" s="1383" t="s">
        <v>5499</v>
      </c>
      <c r="F609" s="2169">
        <f t="shared" si="70"/>
        <v>0.31</v>
      </c>
      <c r="G609" s="2169">
        <v>0</v>
      </c>
      <c r="H609" s="2169">
        <v>0.31</v>
      </c>
      <c r="I609" s="2169">
        <v>0</v>
      </c>
      <c r="J609" s="2169">
        <f t="shared" si="71"/>
        <v>0.31</v>
      </c>
      <c r="K609" s="2169">
        <v>0</v>
      </c>
      <c r="L609" s="2169">
        <v>0.31</v>
      </c>
      <c r="M609" s="2169">
        <v>0</v>
      </c>
      <c r="N609" s="1318">
        <v>27454</v>
      </c>
      <c r="O609" s="2218">
        <v>39871</v>
      </c>
      <c r="P609" s="2227" t="s">
        <v>4848</v>
      </c>
      <c r="Q609" s="2218">
        <v>39871</v>
      </c>
      <c r="R609" s="2229" t="s">
        <v>5490</v>
      </c>
      <c r="S609" s="1697"/>
      <c r="T609" s="1181" t="str">
        <f t="shared" si="65"/>
        <v>改良済</v>
      </c>
      <c r="V609" s="2157"/>
      <c r="W609" s="2157"/>
      <c r="X609" s="2157"/>
      <c r="Y609" s="2157"/>
      <c r="Z609" s="2157"/>
    </row>
    <row r="610" spans="2:26" ht="39" customHeight="1">
      <c r="B610" s="2168"/>
      <c r="C610" s="1169" t="s">
        <v>4542</v>
      </c>
      <c r="D610" s="1586" t="s">
        <v>5500</v>
      </c>
      <c r="E610" s="1383" t="s">
        <v>5501</v>
      </c>
      <c r="F610" s="2169">
        <f t="shared" si="70"/>
        <v>0.23</v>
      </c>
      <c r="G610" s="2169">
        <v>0</v>
      </c>
      <c r="H610" s="2169">
        <v>0.23</v>
      </c>
      <c r="I610" s="2169">
        <v>0</v>
      </c>
      <c r="J610" s="2169">
        <f t="shared" si="71"/>
        <v>0.23</v>
      </c>
      <c r="K610" s="2169">
        <v>0</v>
      </c>
      <c r="L610" s="2169">
        <v>0.23</v>
      </c>
      <c r="M610" s="2169">
        <v>0</v>
      </c>
      <c r="N610" s="1318">
        <v>28944</v>
      </c>
      <c r="O610" s="2218">
        <v>39871</v>
      </c>
      <c r="P610" s="2227" t="s">
        <v>4848</v>
      </c>
      <c r="Q610" s="2218">
        <v>39871</v>
      </c>
      <c r="R610" s="2229" t="s">
        <v>5490</v>
      </c>
      <c r="S610" s="1697"/>
      <c r="T610" s="1181" t="str">
        <f t="shared" si="65"/>
        <v>改良済</v>
      </c>
      <c r="V610" s="2157"/>
      <c r="W610" s="2157"/>
      <c r="X610" s="2157"/>
      <c r="Y610" s="2157"/>
      <c r="Z610" s="2157"/>
    </row>
    <row r="611" spans="2:26" ht="39" customHeight="1">
      <c r="B611" s="2168"/>
      <c r="C611" s="1169" t="s">
        <v>4578</v>
      </c>
      <c r="D611" s="1586" t="s">
        <v>5502</v>
      </c>
      <c r="E611" s="1383" t="s">
        <v>5503</v>
      </c>
      <c r="F611" s="2169">
        <f t="shared" si="70"/>
        <v>5</v>
      </c>
      <c r="G611" s="2169">
        <v>0</v>
      </c>
      <c r="H611" s="2169">
        <v>5</v>
      </c>
      <c r="I611" s="2169">
        <v>0</v>
      </c>
      <c r="J611" s="2169">
        <f t="shared" si="71"/>
        <v>5</v>
      </c>
      <c r="K611" s="2169">
        <v>0</v>
      </c>
      <c r="L611" s="2169">
        <v>5</v>
      </c>
      <c r="M611" s="2169">
        <v>0</v>
      </c>
      <c r="N611" s="1318">
        <v>20669</v>
      </c>
      <c r="O611" s="1318">
        <v>33687</v>
      </c>
      <c r="P611" s="2227" t="s">
        <v>5504</v>
      </c>
      <c r="Q611" s="2218">
        <v>39871</v>
      </c>
      <c r="R611" s="2229" t="s">
        <v>5493</v>
      </c>
      <c r="S611" s="1697"/>
      <c r="T611" s="1181" t="str">
        <f t="shared" si="65"/>
        <v>改良済</v>
      </c>
      <c r="V611" s="2157"/>
      <c r="W611" s="2157"/>
      <c r="X611" s="2157"/>
      <c r="Y611" s="2157"/>
      <c r="Z611" s="2157"/>
    </row>
    <row r="612" spans="2:26" ht="39" customHeight="1">
      <c r="B612" s="2214"/>
      <c r="C612" s="1169" t="s">
        <v>4588</v>
      </c>
      <c r="D612" s="2182" t="s">
        <v>4589</v>
      </c>
      <c r="E612" s="2301" t="s">
        <v>5505</v>
      </c>
      <c r="F612" s="2183">
        <f>SUM(G612:I612)</f>
        <v>13.1</v>
      </c>
      <c r="G612" s="2183">
        <v>0</v>
      </c>
      <c r="H612" s="2183">
        <v>0</v>
      </c>
      <c r="I612" s="2183">
        <v>13.1</v>
      </c>
      <c r="J612" s="2183">
        <f>SUM(K612:M612)</f>
        <v>13.1</v>
      </c>
      <c r="K612" s="2183">
        <v>0</v>
      </c>
      <c r="L612" s="2183">
        <v>0</v>
      </c>
      <c r="M612" s="2183">
        <v>13.1</v>
      </c>
      <c r="N612" s="2184">
        <v>34240</v>
      </c>
      <c r="O612" s="2184">
        <v>34240</v>
      </c>
      <c r="P612" s="1586" t="s">
        <v>5506</v>
      </c>
      <c r="Q612" s="2218">
        <v>39871</v>
      </c>
      <c r="R612" s="2229" t="s">
        <v>3206</v>
      </c>
      <c r="S612" s="1697"/>
      <c r="T612" s="1181" t="str">
        <f t="shared" si="65"/>
        <v>改良済</v>
      </c>
      <c r="V612" s="2157"/>
      <c r="W612" s="2157"/>
      <c r="X612" s="2157"/>
      <c r="Y612" s="2157"/>
      <c r="Z612" s="2157"/>
    </row>
    <row r="613" spans="2:26" ht="39" customHeight="1" thickBot="1">
      <c r="B613" s="2152"/>
      <c r="C613" s="2195" t="s">
        <v>4533</v>
      </c>
      <c r="D613" s="2153" t="s">
        <v>5507</v>
      </c>
      <c r="E613" s="1675" t="s">
        <v>5508</v>
      </c>
      <c r="F613" s="2154">
        <f t="shared" si="70"/>
        <v>2.8</v>
      </c>
      <c r="G613" s="2154">
        <v>0</v>
      </c>
      <c r="H613" s="2154">
        <v>0</v>
      </c>
      <c r="I613" s="2154">
        <v>2.8</v>
      </c>
      <c r="J613" s="2154">
        <f t="shared" si="71"/>
        <v>2.8</v>
      </c>
      <c r="K613" s="2154">
        <v>0</v>
      </c>
      <c r="L613" s="2154">
        <v>0</v>
      </c>
      <c r="M613" s="2154">
        <v>2.8</v>
      </c>
      <c r="N613" s="2155">
        <v>34340</v>
      </c>
      <c r="O613" s="2155">
        <v>34340</v>
      </c>
      <c r="P613" s="2242" t="s">
        <v>5509</v>
      </c>
      <c r="Q613" s="2211">
        <v>39871</v>
      </c>
      <c r="R613" s="2302" t="s">
        <v>5493</v>
      </c>
      <c r="S613" s="1697"/>
      <c r="T613" s="1181" t="str">
        <f t="shared" si="65"/>
        <v>改良済</v>
      </c>
      <c r="V613" s="2157"/>
      <c r="W613" s="2157"/>
      <c r="X613" s="2157"/>
      <c r="Y613" s="2157"/>
      <c r="Z613" s="2157"/>
    </row>
    <row r="614" spans="2:26" ht="39" customHeight="1" thickTop="1" thickBot="1">
      <c r="B614" s="1175" t="s">
        <v>3136</v>
      </c>
      <c r="C614" s="1618"/>
      <c r="D614" s="1770"/>
      <c r="E614" s="1222">
        <f>COUNTA(E604:E613)</f>
        <v>10</v>
      </c>
      <c r="F614" s="2158">
        <f>SUM(F604:F613)</f>
        <v>22.580000000000002</v>
      </c>
      <c r="G614" s="2158">
        <f t="shared" ref="G614:M614" si="72">SUM(G604:G613)</f>
        <v>0.62</v>
      </c>
      <c r="H614" s="2158">
        <f t="shared" si="72"/>
        <v>6.0600000000000005</v>
      </c>
      <c r="I614" s="2158">
        <f t="shared" si="72"/>
        <v>15.899999999999999</v>
      </c>
      <c r="J614" s="2158">
        <f>SUM(J604:J613)</f>
        <v>22.51</v>
      </c>
      <c r="K614" s="2158">
        <f t="shared" si="72"/>
        <v>0.55000000000000004</v>
      </c>
      <c r="L614" s="2158">
        <f t="shared" si="72"/>
        <v>6.0600000000000005</v>
      </c>
      <c r="M614" s="2158">
        <f t="shared" si="72"/>
        <v>15.899999999999999</v>
      </c>
      <c r="N614" s="2159"/>
      <c r="O614" s="2159"/>
      <c r="P614" s="2261"/>
      <c r="Q614" s="2261"/>
      <c r="R614" s="2288"/>
      <c r="T614" s="1181" t="str">
        <f t="shared" si="65"/>
        <v/>
      </c>
      <c r="V614" s="2157"/>
      <c r="W614" s="2157"/>
      <c r="X614" s="2157"/>
      <c r="Y614" s="2157"/>
      <c r="Z614" s="2157"/>
    </row>
    <row r="615" spans="2:26" ht="39" customHeight="1" thickTop="1">
      <c r="B615" s="2294" t="s">
        <v>81</v>
      </c>
      <c r="C615" s="1659" t="s">
        <v>4542</v>
      </c>
      <c r="D615" s="1580" t="s">
        <v>5510</v>
      </c>
      <c r="E615" s="1745" t="s">
        <v>5511</v>
      </c>
      <c r="F615" s="2303">
        <f>SUM(G615:I615)</f>
        <v>0.31</v>
      </c>
      <c r="G615" s="2304">
        <v>0</v>
      </c>
      <c r="H615" s="2303">
        <v>0.31</v>
      </c>
      <c r="I615" s="2305">
        <v>0</v>
      </c>
      <c r="J615" s="2303">
        <f>SUM(K615:M615)</f>
        <v>0.31</v>
      </c>
      <c r="K615" s="2305">
        <v>0</v>
      </c>
      <c r="L615" s="2305">
        <v>0.31</v>
      </c>
      <c r="M615" s="2305">
        <v>0</v>
      </c>
      <c r="N615" s="2253">
        <v>36231</v>
      </c>
      <c r="O615" s="2253">
        <v>36231</v>
      </c>
      <c r="P615" s="2284" t="s">
        <v>5512</v>
      </c>
      <c r="Q615" s="2306">
        <v>39871</v>
      </c>
      <c r="R615" s="2307" t="s">
        <v>3221</v>
      </c>
      <c r="S615" s="1697"/>
      <c r="T615" s="1181" t="str">
        <f t="shared" si="65"/>
        <v>改良済</v>
      </c>
      <c r="V615" s="2157"/>
      <c r="W615" s="2157"/>
      <c r="X615" s="2157"/>
      <c r="Y615" s="2157"/>
      <c r="Z615" s="2157"/>
    </row>
    <row r="616" spans="2:26" ht="39" customHeight="1">
      <c r="B616" s="2168"/>
      <c r="C616" s="1169" t="s">
        <v>4468</v>
      </c>
      <c r="D616" s="2192" t="s">
        <v>5229</v>
      </c>
      <c r="E616" s="1659" t="s">
        <v>5513</v>
      </c>
      <c r="F616" s="2194">
        <f>SUM(G616:I616)</f>
        <v>1.3</v>
      </c>
      <c r="G616" s="2194">
        <v>0</v>
      </c>
      <c r="H616" s="2194">
        <v>1.3</v>
      </c>
      <c r="I616" s="2194">
        <v>0</v>
      </c>
      <c r="J616" s="2194">
        <f>SUM(K616:M616)</f>
        <v>1.3</v>
      </c>
      <c r="K616" s="2194">
        <v>0</v>
      </c>
      <c r="L616" s="2194">
        <v>1.3</v>
      </c>
      <c r="M616" s="2194">
        <v>0</v>
      </c>
      <c r="N616" s="2218">
        <v>27569</v>
      </c>
      <c r="O616" s="2218">
        <v>27569</v>
      </c>
      <c r="P616" s="2275" t="s">
        <v>5514</v>
      </c>
      <c r="Q616" s="2235">
        <v>39871</v>
      </c>
      <c r="R616" s="2272" t="s">
        <v>3221</v>
      </c>
      <c r="S616" s="1697"/>
      <c r="T616" s="1181" t="str">
        <f t="shared" si="65"/>
        <v>改良済</v>
      </c>
      <c r="V616" s="2157"/>
      <c r="W616" s="2157"/>
      <c r="X616" s="2157"/>
      <c r="Y616" s="2157"/>
      <c r="Z616" s="2157"/>
    </row>
    <row r="617" spans="2:26" ht="39" customHeight="1">
      <c r="B617" s="2168"/>
      <c r="C617" s="1169" t="s">
        <v>4472</v>
      </c>
      <c r="D617" s="2182" t="s">
        <v>4524</v>
      </c>
      <c r="E617" s="1658" t="s">
        <v>5515</v>
      </c>
      <c r="F617" s="2183">
        <f>SUM(G617:I617)</f>
        <v>7.3</v>
      </c>
      <c r="G617" s="2183">
        <v>0</v>
      </c>
      <c r="H617" s="2183">
        <v>0</v>
      </c>
      <c r="I617" s="2183">
        <v>7.3</v>
      </c>
      <c r="J617" s="2183">
        <f>SUM(K617:M617)</f>
        <v>7.3</v>
      </c>
      <c r="K617" s="2183">
        <v>0</v>
      </c>
      <c r="L617" s="2183">
        <v>0</v>
      </c>
      <c r="M617" s="2183">
        <v>7.3</v>
      </c>
      <c r="N617" s="2184">
        <v>28584</v>
      </c>
      <c r="O617" s="2235">
        <v>39871</v>
      </c>
      <c r="P617" s="2275" t="s">
        <v>5516</v>
      </c>
      <c r="Q617" s="2238">
        <v>39871</v>
      </c>
      <c r="R617" s="2272" t="s">
        <v>5516</v>
      </c>
      <c r="S617" s="1697"/>
      <c r="T617" s="1181" t="str">
        <f t="shared" si="65"/>
        <v>改良済</v>
      </c>
      <c r="V617" s="2157"/>
      <c r="W617" s="2157"/>
      <c r="X617" s="2157"/>
      <c r="Y617" s="2157"/>
      <c r="Z617" s="2157"/>
    </row>
    <row r="618" spans="2:26" ht="39" customHeight="1" thickBot="1">
      <c r="B618" s="2152"/>
      <c r="C618" s="1651" t="s">
        <v>4472</v>
      </c>
      <c r="D618" s="2308" t="s">
        <v>5517</v>
      </c>
      <c r="E618" s="1675" t="s">
        <v>5518</v>
      </c>
      <c r="F618" s="2154">
        <f>SUM(G618:I618)</f>
        <v>47.5</v>
      </c>
      <c r="G618" s="2154">
        <v>0</v>
      </c>
      <c r="H618" s="2154">
        <v>0</v>
      </c>
      <c r="I618" s="2154">
        <v>47.5</v>
      </c>
      <c r="J618" s="2154">
        <f>SUM(K618:M618)</f>
        <v>6.6</v>
      </c>
      <c r="K618" s="2154">
        <v>0</v>
      </c>
      <c r="L618" s="2154">
        <v>0</v>
      </c>
      <c r="M618" s="2154">
        <v>6.6</v>
      </c>
      <c r="N618" s="2155">
        <v>35069</v>
      </c>
      <c r="O618" s="2155">
        <v>35069</v>
      </c>
      <c r="P618" s="2309" t="s">
        <v>5519</v>
      </c>
      <c r="Q618" s="2310">
        <v>39871</v>
      </c>
      <c r="R618" s="2311" t="s">
        <v>3206</v>
      </c>
      <c r="S618" s="1367"/>
      <c r="T618" s="1181" t="str">
        <f t="shared" si="65"/>
        <v/>
      </c>
      <c r="V618" s="2157"/>
      <c r="W618" s="2157"/>
      <c r="X618" s="2157"/>
      <c r="Y618" s="2157"/>
      <c r="Z618" s="2157"/>
    </row>
    <row r="619" spans="2:26" ht="39" customHeight="1" thickTop="1" thickBot="1">
      <c r="B619" s="1175" t="s">
        <v>3136</v>
      </c>
      <c r="C619" s="1175"/>
      <c r="D619" s="2187"/>
      <c r="E619" s="1222">
        <f>COUNTA(E615:E618)</f>
        <v>4</v>
      </c>
      <c r="F619" s="2158">
        <f t="shared" ref="F619:M619" si="73">SUM(F615:F618)</f>
        <v>56.41</v>
      </c>
      <c r="G619" s="2158">
        <f t="shared" si="73"/>
        <v>0</v>
      </c>
      <c r="H619" s="2158">
        <f t="shared" si="73"/>
        <v>1.61</v>
      </c>
      <c r="I619" s="2158">
        <f t="shared" si="73"/>
        <v>54.8</v>
      </c>
      <c r="J619" s="2158">
        <f t="shared" si="73"/>
        <v>15.51</v>
      </c>
      <c r="K619" s="2158">
        <f t="shared" si="73"/>
        <v>0</v>
      </c>
      <c r="L619" s="2158">
        <f t="shared" si="73"/>
        <v>1.61</v>
      </c>
      <c r="M619" s="2158">
        <f t="shared" si="73"/>
        <v>13.899999999999999</v>
      </c>
      <c r="N619" s="2312"/>
      <c r="O619" s="2312"/>
      <c r="P619" s="2312"/>
      <c r="Q619" s="2312"/>
      <c r="R619" s="2313"/>
      <c r="S619" s="1259"/>
      <c r="T619" s="1181" t="str">
        <f t="shared" si="65"/>
        <v/>
      </c>
      <c r="V619" s="2157"/>
      <c r="W619" s="2157"/>
      <c r="X619" s="2157"/>
      <c r="Y619" s="2157"/>
      <c r="Z619" s="2157"/>
    </row>
    <row r="620" spans="2:26" ht="39" customHeight="1" thickTop="1" thickBot="1">
      <c r="B620" s="1618" t="s">
        <v>263</v>
      </c>
      <c r="C620" s="1618"/>
      <c r="D620" s="2314" t="s">
        <v>5520</v>
      </c>
      <c r="E620" s="1222">
        <f>E619+E614+E603</f>
        <v>26</v>
      </c>
      <c r="F620" s="2158">
        <f>SUM(F619,F614,F603)</f>
        <v>127.12</v>
      </c>
      <c r="G620" s="2158">
        <f t="shared" ref="G620:M620" si="74">SUM(G619,G614,G603)</f>
        <v>1.1499999999999999</v>
      </c>
      <c r="H620" s="2158">
        <f t="shared" si="74"/>
        <v>14.38</v>
      </c>
      <c r="I620" s="2158">
        <f t="shared" si="74"/>
        <v>111.58999999999999</v>
      </c>
      <c r="J620" s="2158">
        <f>SUM(J619,J614,J603)</f>
        <v>59.010000000000005</v>
      </c>
      <c r="K620" s="2158">
        <f t="shared" si="74"/>
        <v>0.55000000000000004</v>
      </c>
      <c r="L620" s="2158">
        <f t="shared" si="74"/>
        <v>9.1700000000000017</v>
      </c>
      <c r="M620" s="2158">
        <f t="shared" si="74"/>
        <v>49.29</v>
      </c>
      <c r="N620" s="2159"/>
      <c r="O620" s="2159"/>
      <c r="P620" s="2261"/>
      <c r="Q620" s="2261"/>
      <c r="R620" s="2290"/>
      <c r="S620" s="2245"/>
      <c r="T620" s="1181" t="str">
        <f t="shared" si="65"/>
        <v/>
      </c>
      <c r="V620" s="2157"/>
      <c r="W620" s="2157"/>
      <c r="X620" s="2157"/>
      <c r="Y620" s="2157"/>
      <c r="Z620" s="2157"/>
    </row>
    <row r="621" spans="2:26" ht="39" customHeight="1" thickTop="1">
      <c r="B621" s="1576"/>
      <c r="C621" s="1576"/>
      <c r="D621" s="2315"/>
      <c r="E621" s="1625"/>
      <c r="F621" s="2161"/>
      <c r="G621" s="2161"/>
      <c r="H621" s="2161"/>
      <c r="I621" s="2161"/>
      <c r="J621" s="2161"/>
      <c r="K621" s="2161"/>
      <c r="L621" s="2161"/>
      <c r="M621" s="2161"/>
      <c r="N621" s="2162"/>
      <c r="O621" s="2162"/>
      <c r="P621" s="2292"/>
      <c r="Q621" s="2292"/>
      <c r="R621" s="2293"/>
      <c r="S621" s="2245"/>
      <c r="T621" s="1181">
        <v>1</v>
      </c>
      <c r="U621" s="2245"/>
      <c r="V621" s="2157"/>
      <c r="W621" s="2157"/>
      <c r="X621" s="2157"/>
      <c r="Y621" s="2157"/>
      <c r="Z621" s="2157"/>
    </row>
    <row r="622" spans="2:26" ht="39" customHeight="1" thickBot="1">
      <c r="B622" s="1680"/>
      <c r="C622" s="1546"/>
      <c r="D622" s="2171"/>
      <c r="E622" s="1858"/>
      <c r="F622" s="2161"/>
      <c r="G622" s="2172"/>
      <c r="H622" s="2172"/>
      <c r="I622" s="2172"/>
      <c r="J622" s="2161"/>
      <c r="K622" s="2172"/>
      <c r="L622" s="2172"/>
      <c r="M622" s="2172"/>
      <c r="N622" s="2173"/>
      <c r="O622" s="2173"/>
      <c r="P622" s="2171"/>
      <c r="Q622" s="2171"/>
      <c r="R622" s="1014"/>
      <c r="S622" s="2222"/>
      <c r="T622" s="1181">
        <v>1</v>
      </c>
      <c r="U622" s="2245"/>
      <c r="V622" s="2157"/>
      <c r="W622" s="2157"/>
      <c r="X622" s="2157"/>
      <c r="Y622" s="2157"/>
      <c r="Z622" s="2157"/>
    </row>
    <row r="623" spans="2:26" ht="39" customHeight="1">
      <c r="B623" s="2294" t="s">
        <v>292</v>
      </c>
      <c r="C623" s="2316" t="s">
        <v>4462</v>
      </c>
      <c r="D623" s="2164" t="s">
        <v>4463</v>
      </c>
      <c r="E623" s="2165" t="s">
        <v>5521</v>
      </c>
      <c r="F623" s="2206">
        <f t="shared" ref="F623:F671" si="75">SUM(G623:I623)</f>
        <v>0.28000000000000003</v>
      </c>
      <c r="G623" s="2166">
        <v>0.28000000000000003</v>
      </c>
      <c r="H623" s="2166">
        <v>0</v>
      </c>
      <c r="I623" s="2166">
        <v>0</v>
      </c>
      <c r="J623" s="2206">
        <f t="shared" ref="J623:J671" si="76">SUM(K623:M623)</f>
        <v>0.28000000000000003</v>
      </c>
      <c r="K623" s="2166">
        <v>0.28000000000000003</v>
      </c>
      <c r="L623" s="2166">
        <v>0</v>
      </c>
      <c r="M623" s="2166">
        <v>0</v>
      </c>
      <c r="N623" s="2167">
        <v>24064</v>
      </c>
      <c r="O623" s="2167">
        <v>24064</v>
      </c>
      <c r="P623" s="2164" t="s">
        <v>5522</v>
      </c>
      <c r="Q623" s="2167">
        <v>27352</v>
      </c>
      <c r="R623" s="1574" t="s">
        <v>2728</v>
      </c>
      <c r="S623" s="2226"/>
      <c r="T623" s="1181" t="str">
        <f t="shared" si="65"/>
        <v>改良済</v>
      </c>
      <c r="V623" s="2157"/>
      <c r="W623" s="2157"/>
      <c r="X623" s="2157"/>
      <c r="Y623" s="2157"/>
      <c r="Z623" s="2157"/>
    </row>
    <row r="624" spans="2:26" ht="39" customHeight="1">
      <c r="B624" s="2264"/>
      <c r="C624" s="1659" t="s">
        <v>4462</v>
      </c>
      <c r="D624" s="1586" t="s">
        <v>4485</v>
      </c>
      <c r="E624" s="1383" t="s">
        <v>5523</v>
      </c>
      <c r="F624" s="2194">
        <f t="shared" si="75"/>
        <v>0.31</v>
      </c>
      <c r="G624" s="2169">
        <v>0.31</v>
      </c>
      <c r="H624" s="2169">
        <v>0</v>
      </c>
      <c r="I624" s="2169">
        <v>0</v>
      </c>
      <c r="J624" s="2194">
        <f t="shared" si="76"/>
        <v>0.31</v>
      </c>
      <c r="K624" s="2169">
        <v>0.31</v>
      </c>
      <c r="L624" s="2169">
        <v>0</v>
      </c>
      <c r="M624" s="2169">
        <v>0</v>
      </c>
      <c r="N624" s="1318">
        <v>24064</v>
      </c>
      <c r="O624" s="1318">
        <v>24064</v>
      </c>
      <c r="P624" s="1586" t="s">
        <v>5522</v>
      </c>
      <c r="Q624" s="1318">
        <v>27352</v>
      </c>
      <c r="R624" s="2150" t="s">
        <v>2728</v>
      </c>
      <c r="S624" s="2226"/>
      <c r="T624" s="1181" t="str">
        <f t="shared" si="65"/>
        <v>改良済</v>
      </c>
      <c r="V624" s="2157"/>
      <c r="W624" s="2157"/>
      <c r="X624" s="2157"/>
      <c r="Y624" s="2157"/>
      <c r="Z624" s="2157"/>
    </row>
    <row r="625" spans="2:26" ht="39" customHeight="1">
      <c r="B625" s="2168"/>
      <c r="C625" s="1659" t="s">
        <v>4462</v>
      </c>
      <c r="D625" s="1586" t="s">
        <v>4487</v>
      </c>
      <c r="E625" s="1383" t="s">
        <v>5524</v>
      </c>
      <c r="F625" s="2194">
        <f t="shared" si="75"/>
        <v>0.09</v>
      </c>
      <c r="G625" s="2169">
        <v>0.09</v>
      </c>
      <c r="H625" s="2169">
        <v>0</v>
      </c>
      <c r="I625" s="2169">
        <v>0</v>
      </c>
      <c r="J625" s="2194">
        <f t="shared" si="76"/>
        <v>0.09</v>
      </c>
      <c r="K625" s="2169">
        <v>0.09</v>
      </c>
      <c r="L625" s="2169">
        <v>0</v>
      </c>
      <c r="M625" s="2169">
        <v>0</v>
      </c>
      <c r="N625" s="1318">
        <v>24064</v>
      </c>
      <c r="O625" s="1318">
        <v>24064</v>
      </c>
      <c r="P625" s="1586" t="s">
        <v>5522</v>
      </c>
      <c r="Q625" s="1318">
        <v>27352</v>
      </c>
      <c r="R625" s="2150" t="s">
        <v>2728</v>
      </c>
      <c r="S625" s="2231"/>
      <c r="T625" s="1181" t="str">
        <f t="shared" si="65"/>
        <v>改良済</v>
      </c>
      <c r="V625" s="2157"/>
      <c r="W625" s="2157"/>
      <c r="X625" s="2157"/>
      <c r="Y625" s="2157"/>
      <c r="Z625" s="2157"/>
    </row>
    <row r="626" spans="2:26" ht="39" customHeight="1">
      <c r="B626" s="2168"/>
      <c r="C626" s="1659" t="s">
        <v>4462</v>
      </c>
      <c r="D626" s="1586" t="s">
        <v>4488</v>
      </c>
      <c r="E626" s="1383" t="s">
        <v>5525</v>
      </c>
      <c r="F626" s="2194">
        <f t="shared" si="75"/>
        <v>0.3</v>
      </c>
      <c r="G626" s="2169">
        <v>0.3</v>
      </c>
      <c r="H626" s="2169">
        <v>0</v>
      </c>
      <c r="I626" s="2169">
        <v>0</v>
      </c>
      <c r="J626" s="2194">
        <f t="shared" si="76"/>
        <v>0.3</v>
      </c>
      <c r="K626" s="2169">
        <v>0.3</v>
      </c>
      <c r="L626" s="2169">
        <v>0</v>
      </c>
      <c r="M626" s="2169">
        <v>0</v>
      </c>
      <c r="N626" s="1318">
        <v>24064</v>
      </c>
      <c r="O626" s="1318">
        <v>24064</v>
      </c>
      <c r="P626" s="1586" t="s">
        <v>5522</v>
      </c>
      <c r="Q626" s="1318">
        <v>27352</v>
      </c>
      <c r="R626" s="2150" t="s">
        <v>2728</v>
      </c>
      <c r="S626" s="2317"/>
      <c r="T626" s="1181" t="str">
        <f t="shared" si="65"/>
        <v>改良済</v>
      </c>
      <c r="V626" s="2157"/>
      <c r="W626" s="2157"/>
      <c r="X626" s="2157"/>
      <c r="Y626" s="2157"/>
      <c r="Z626" s="2157"/>
    </row>
    <row r="627" spans="2:26" ht="39" customHeight="1">
      <c r="B627" s="2214"/>
      <c r="C627" s="1659" t="s">
        <v>4462</v>
      </c>
      <c r="D627" s="1586" t="s">
        <v>4491</v>
      </c>
      <c r="E627" s="1383" t="s">
        <v>5526</v>
      </c>
      <c r="F627" s="2194">
        <f t="shared" si="75"/>
        <v>0.35</v>
      </c>
      <c r="G627" s="2169">
        <v>0.35</v>
      </c>
      <c r="H627" s="2169">
        <v>0</v>
      </c>
      <c r="I627" s="2169">
        <v>0</v>
      </c>
      <c r="J627" s="2194">
        <f t="shared" si="76"/>
        <v>0.35</v>
      </c>
      <c r="K627" s="2169">
        <v>0.35</v>
      </c>
      <c r="L627" s="2169">
        <v>0</v>
      </c>
      <c r="M627" s="2169">
        <v>0</v>
      </c>
      <c r="N627" s="1318">
        <v>26534</v>
      </c>
      <c r="O627" s="1318">
        <v>26534</v>
      </c>
      <c r="P627" s="1586" t="s">
        <v>5527</v>
      </c>
      <c r="Q627" s="1318">
        <v>27352</v>
      </c>
      <c r="R627" s="2185" t="s">
        <v>2728</v>
      </c>
      <c r="S627" s="2245"/>
      <c r="T627" s="1181" t="str">
        <f t="shared" si="65"/>
        <v>改良済</v>
      </c>
      <c r="V627" s="2157"/>
      <c r="W627" s="2157"/>
      <c r="X627" s="2157"/>
      <c r="Y627" s="2157"/>
      <c r="Z627" s="2157"/>
    </row>
    <row r="628" spans="2:26" ht="39" customHeight="1">
      <c r="B628" s="2263"/>
      <c r="C628" s="1659" t="s">
        <v>4462</v>
      </c>
      <c r="D628" s="1586" t="s">
        <v>4494</v>
      </c>
      <c r="E628" s="1383" t="s">
        <v>5528</v>
      </c>
      <c r="F628" s="2194">
        <f t="shared" si="75"/>
        <v>0.1</v>
      </c>
      <c r="G628" s="2169">
        <v>0.1</v>
      </c>
      <c r="H628" s="2169">
        <v>0</v>
      </c>
      <c r="I628" s="2169">
        <v>0</v>
      </c>
      <c r="J628" s="2194">
        <f t="shared" si="76"/>
        <v>0.1</v>
      </c>
      <c r="K628" s="2169">
        <v>0.1</v>
      </c>
      <c r="L628" s="2169">
        <v>0</v>
      </c>
      <c r="M628" s="2169">
        <v>0</v>
      </c>
      <c r="N628" s="1318">
        <v>26534</v>
      </c>
      <c r="O628" s="1318">
        <v>26534</v>
      </c>
      <c r="P628" s="1586" t="s">
        <v>5527</v>
      </c>
      <c r="Q628" s="1318">
        <v>27352</v>
      </c>
      <c r="R628" s="2150" t="s">
        <v>2728</v>
      </c>
      <c r="S628" s="1367"/>
      <c r="T628" s="1181" t="str">
        <f t="shared" si="65"/>
        <v>改良済</v>
      </c>
      <c r="U628" s="2245"/>
      <c r="V628" s="2157"/>
      <c r="W628" s="2157"/>
      <c r="X628" s="2157"/>
      <c r="Y628" s="2157"/>
      <c r="Z628" s="2157"/>
    </row>
    <row r="629" spans="2:26" ht="39" customHeight="1">
      <c r="B629" s="2191" t="s">
        <v>292</v>
      </c>
      <c r="C629" s="1659" t="s">
        <v>4462</v>
      </c>
      <c r="D629" s="1586" t="s">
        <v>4496</v>
      </c>
      <c r="E629" s="1383" t="s">
        <v>5529</v>
      </c>
      <c r="F629" s="2194">
        <f t="shared" si="75"/>
        <v>0.25</v>
      </c>
      <c r="G629" s="2169">
        <v>0.25</v>
      </c>
      <c r="H629" s="2169">
        <v>0</v>
      </c>
      <c r="I629" s="2169">
        <v>0</v>
      </c>
      <c r="J629" s="2194">
        <f t="shared" si="76"/>
        <v>0.25</v>
      </c>
      <c r="K629" s="2169">
        <v>0.25</v>
      </c>
      <c r="L629" s="2169">
        <v>0</v>
      </c>
      <c r="M629" s="2169">
        <v>0</v>
      </c>
      <c r="N629" s="1318">
        <v>26534</v>
      </c>
      <c r="O629" s="1318">
        <v>26534</v>
      </c>
      <c r="P629" s="1586" t="s">
        <v>5527</v>
      </c>
      <c r="Q629" s="1318">
        <v>27352</v>
      </c>
      <c r="R629" s="2150" t="s">
        <v>2728</v>
      </c>
      <c r="S629" s="1367"/>
      <c r="T629" s="1181" t="str">
        <f t="shared" si="65"/>
        <v>改良済</v>
      </c>
      <c r="U629" s="1367"/>
      <c r="V629" s="2157"/>
      <c r="W629" s="2157"/>
      <c r="X629" s="2157"/>
      <c r="Y629" s="2157"/>
      <c r="Z629" s="2157"/>
    </row>
    <row r="630" spans="2:26" ht="39" customHeight="1">
      <c r="B630" s="2168"/>
      <c r="C630" s="1659" t="s">
        <v>4462</v>
      </c>
      <c r="D630" s="1586" t="s">
        <v>4498</v>
      </c>
      <c r="E630" s="1383" t="s">
        <v>5269</v>
      </c>
      <c r="F630" s="2194">
        <f t="shared" si="75"/>
        <v>0.18</v>
      </c>
      <c r="G630" s="2169">
        <v>0.18</v>
      </c>
      <c r="H630" s="2169">
        <v>0</v>
      </c>
      <c r="I630" s="2169">
        <v>0</v>
      </c>
      <c r="J630" s="2194">
        <f t="shared" si="76"/>
        <v>0.18</v>
      </c>
      <c r="K630" s="2169">
        <v>0.18</v>
      </c>
      <c r="L630" s="2169">
        <v>0</v>
      </c>
      <c r="M630" s="2169">
        <v>0</v>
      </c>
      <c r="N630" s="1318">
        <v>26534</v>
      </c>
      <c r="O630" s="1318">
        <v>26534</v>
      </c>
      <c r="P630" s="1586" t="s">
        <v>5527</v>
      </c>
      <c r="Q630" s="1318">
        <v>27352</v>
      </c>
      <c r="R630" s="2150" t="s">
        <v>2728</v>
      </c>
      <c r="S630" s="1367"/>
      <c r="T630" s="1181" t="str">
        <f t="shared" si="65"/>
        <v>改良済</v>
      </c>
      <c r="V630" s="2157"/>
      <c r="W630" s="2157"/>
      <c r="X630" s="2157"/>
      <c r="Y630" s="2157"/>
      <c r="Z630" s="2157"/>
    </row>
    <row r="631" spans="2:26" ht="39" customHeight="1">
      <c r="B631" s="2168"/>
      <c r="C631" s="1659" t="s">
        <v>4462</v>
      </c>
      <c r="D631" s="1586" t="s">
        <v>4501</v>
      </c>
      <c r="E631" s="1383" t="s">
        <v>5530</v>
      </c>
      <c r="F631" s="2194">
        <f t="shared" si="75"/>
        <v>0.23</v>
      </c>
      <c r="G631" s="2169">
        <v>0.23</v>
      </c>
      <c r="H631" s="2169">
        <v>0</v>
      </c>
      <c r="I631" s="2169">
        <v>0</v>
      </c>
      <c r="J631" s="2194">
        <f t="shared" si="76"/>
        <v>0.23</v>
      </c>
      <c r="K631" s="2169">
        <v>0.23</v>
      </c>
      <c r="L631" s="2169">
        <v>0</v>
      </c>
      <c r="M631" s="2169">
        <v>0</v>
      </c>
      <c r="N631" s="1318">
        <v>26534</v>
      </c>
      <c r="O631" s="1318">
        <v>26534</v>
      </c>
      <c r="P631" s="1586" t="s">
        <v>5527</v>
      </c>
      <c r="Q631" s="1318">
        <v>27352</v>
      </c>
      <c r="R631" s="2150" t="s">
        <v>2728</v>
      </c>
      <c r="S631" s="1367"/>
      <c r="T631" s="1181" t="str">
        <f t="shared" si="65"/>
        <v>改良済</v>
      </c>
      <c r="V631" s="2157"/>
      <c r="W631" s="2157"/>
      <c r="X631" s="2157"/>
      <c r="Y631" s="2157"/>
      <c r="Z631" s="2157"/>
    </row>
    <row r="632" spans="2:26" ht="39" customHeight="1">
      <c r="B632" s="2168"/>
      <c r="C632" s="1659" t="s">
        <v>4462</v>
      </c>
      <c r="D632" s="1586" t="s">
        <v>4504</v>
      </c>
      <c r="E632" s="1383" t="s">
        <v>4919</v>
      </c>
      <c r="F632" s="2194">
        <f t="shared" si="75"/>
        <v>0.14000000000000001</v>
      </c>
      <c r="G632" s="2169">
        <v>0.14000000000000001</v>
      </c>
      <c r="H632" s="2169">
        <v>0</v>
      </c>
      <c r="I632" s="2169">
        <v>0</v>
      </c>
      <c r="J632" s="2194">
        <f t="shared" si="76"/>
        <v>0.14000000000000001</v>
      </c>
      <c r="K632" s="2169">
        <v>0.14000000000000001</v>
      </c>
      <c r="L632" s="2169">
        <v>0</v>
      </c>
      <c r="M632" s="2169">
        <v>0</v>
      </c>
      <c r="N632" s="1318">
        <v>26534</v>
      </c>
      <c r="O632" s="1318">
        <v>26534</v>
      </c>
      <c r="P632" s="1586" t="s">
        <v>5527</v>
      </c>
      <c r="Q632" s="1318">
        <v>27352</v>
      </c>
      <c r="R632" s="2150" t="s">
        <v>2728</v>
      </c>
      <c r="S632" s="1367"/>
      <c r="T632" s="1181" t="str">
        <f t="shared" si="65"/>
        <v>改良済</v>
      </c>
      <c r="V632" s="2157"/>
      <c r="W632" s="2157"/>
      <c r="X632" s="2157"/>
      <c r="Y632" s="2157"/>
      <c r="Z632" s="2157"/>
    </row>
    <row r="633" spans="2:26" ht="39" customHeight="1">
      <c r="B633" s="2168"/>
      <c r="C633" s="1659" t="s">
        <v>4462</v>
      </c>
      <c r="D633" s="1586" t="s">
        <v>4507</v>
      </c>
      <c r="E633" s="1383" t="s">
        <v>5531</v>
      </c>
      <c r="F633" s="2194">
        <f t="shared" si="75"/>
        <v>0.17</v>
      </c>
      <c r="G633" s="2169">
        <v>0.17</v>
      </c>
      <c r="H633" s="2169">
        <v>0</v>
      </c>
      <c r="I633" s="2169">
        <v>0</v>
      </c>
      <c r="J633" s="2194">
        <f t="shared" si="76"/>
        <v>0.17</v>
      </c>
      <c r="K633" s="2169">
        <v>0.17</v>
      </c>
      <c r="L633" s="2169">
        <v>0</v>
      </c>
      <c r="M633" s="2169">
        <v>0</v>
      </c>
      <c r="N633" s="1318">
        <v>26534</v>
      </c>
      <c r="O633" s="1318">
        <v>26534</v>
      </c>
      <c r="P633" s="1586" t="s">
        <v>5527</v>
      </c>
      <c r="Q633" s="1318">
        <v>27352</v>
      </c>
      <c r="R633" s="2150" t="s">
        <v>2728</v>
      </c>
      <c r="S633" s="1367"/>
      <c r="T633" s="1181" t="str">
        <f t="shared" si="65"/>
        <v>改良済</v>
      </c>
      <c r="V633" s="2157"/>
      <c r="W633" s="2157"/>
      <c r="X633" s="2157"/>
      <c r="Y633" s="2157"/>
      <c r="Z633" s="2157"/>
    </row>
    <row r="634" spans="2:26" ht="39" customHeight="1">
      <c r="B634" s="2168"/>
      <c r="C634" s="1659" t="s">
        <v>4462</v>
      </c>
      <c r="D634" s="1586" t="s">
        <v>4509</v>
      </c>
      <c r="E634" s="1383" t="s">
        <v>5532</v>
      </c>
      <c r="F634" s="2194">
        <f t="shared" si="75"/>
        <v>0.71</v>
      </c>
      <c r="G634" s="2169">
        <v>0.71</v>
      </c>
      <c r="H634" s="2169">
        <v>0</v>
      </c>
      <c r="I634" s="2169">
        <v>0</v>
      </c>
      <c r="J634" s="2194">
        <f t="shared" si="76"/>
        <v>0.71</v>
      </c>
      <c r="K634" s="2169">
        <v>0.71</v>
      </c>
      <c r="L634" s="2169">
        <v>0</v>
      </c>
      <c r="M634" s="2169">
        <v>0</v>
      </c>
      <c r="N634" s="1318">
        <v>26534</v>
      </c>
      <c r="O634" s="1318">
        <v>26534</v>
      </c>
      <c r="P634" s="1586" t="s">
        <v>5527</v>
      </c>
      <c r="Q634" s="1318">
        <v>27352</v>
      </c>
      <c r="R634" s="2150" t="s">
        <v>2728</v>
      </c>
      <c r="S634" s="1367"/>
      <c r="T634" s="1181" t="str">
        <f t="shared" si="65"/>
        <v>改良済</v>
      </c>
      <c r="V634" s="2157"/>
      <c r="W634" s="2157"/>
      <c r="X634" s="2157"/>
      <c r="Y634" s="2157"/>
      <c r="Z634" s="2157"/>
    </row>
    <row r="635" spans="2:26" ht="39" customHeight="1">
      <c r="B635" s="2168"/>
      <c r="C635" s="1659" t="s">
        <v>4542</v>
      </c>
      <c r="D635" s="1586" t="s">
        <v>4512</v>
      </c>
      <c r="E635" s="1383" t="s">
        <v>5533</v>
      </c>
      <c r="F635" s="2194">
        <f t="shared" si="75"/>
        <v>0.23</v>
      </c>
      <c r="G635" s="2169">
        <v>0.23</v>
      </c>
      <c r="H635" s="2169">
        <v>0</v>
      </c>
      <c r="I635" s="2169">
        <v>0</v>
      </c>
      <c r="J635" s="2194">
        <f t="shared" si="76"/>
        <v>0.23</v>
      </c>
      <c r="K635" s="2169">
        <v>0.23</v>
      </c>
      <c r="L635" s="2169">
        <v>0</v>
      </c>
      <c r="M635" s="2169">
        <v>0</v>
      </c>
      <c r="N635" s="1318">
        <v>26534</v>
      </c>
      <c r="O635" s="1318">
        <v>34341</v>
      </c>
      <c r="P635" s="1586" t="s">
        <v>5534</v>
      </c>
      <c r="Q635" s="1318">
        <v>27352</v>
      </c>
      <c r="R635" s="2150" t="s">
        <v>2728</v>
      </c>
      <c r="S635" s="1367"/>
      <c r="T635" s="1181" t="str">
        <f t="shared" si="65"/>
        <v>改良済</v>
      </c>
      <c r="V635" s="2157"/>
      <c r="W635" s="2157"/>
      <c r="X635" s="2157"/>
      <c r="Y635" s="2157"/>
      <c r="Z635" s="2157"/>
    </row>
    <row r="636" spans="2:26" ht="39" customHeight="1">
      <c r="B636" s="2168"/>
      <c r="C636" s="1659" t="s">
        <v>4462</v>
      </c>
      <c r="D636" s="1586" t="s">
        <v>4515</v>
      </c>
      <c r="E636" s="1383" t="s">
        <v>5535</v>
      </c>
      <c r="F636" s="2194">
        <f t="shared" si="75"/>
        <v>0.27</v>
      </c>
      <c r="G636" s="2169">
        <v>0.27</v>
      </c>
      <c r="H636" s="2169">
        <v>0</v>
      </c>
      <c r="I636" s="2169">
        <v>0</v>
      </c>
      <c r="J636" s="2194">
        <f t="shared" si="76"/>
        <v>0.27</v>
      </c>
      <c r="K636" s="2169">
        <v>0.27</v>
      </c>
      <c r="L636" s="2169">
        <v>0</v>
      </c>
      <c r="M636" s="2169">
        <v>0</v>
      </c>
      <c r="N636" s="1318">
        <v>27457</v>
      </c>
      <c r="O636" s="1318">
        <v>27457</v>
      </c>
      <c r="P636" s="1586" t="s">
        <v>3518</v>
      </c>
      <c r="Q636" s="1586"/>
      <c r="R636" s="2150"/>
      <c r="S636" s="1367"/>
      <c r="T636" s="1181" t="str">
        <f t="shared" si="65"/>
        <v>改良済</v>
      </c>
      <c r="V636" s="2157"/>
      <c r="W636" s="2157"/>
      <c r="X636" s="2157"/>
      <c r="Y636" s="2157"/>
      <c r="Z636" s="2157"/>
    </row>
    <row r="637" spans="2:26" ht="39" customHeight="1">
      <c r="B637" s="2168"/>
      <c r="C637" s="1659" t="s">
        <v>4462</v>
      </c>
      <c r="D637" s="1586" t="s">
        <v>4649</v>
      </c>
      <c r="E637" s="1383" t="s">
        <v>5536</v>
      </c>
      <c r="F637" s="2194">
        <f t="shared" si="75"/>
        <v>0.19</v>
      </c>
      <c r="G637" s="2169">
        <v>0.19</v>
      </c>
      <c r="H637" s="2169">
        <v>0</v>
      </c>
      <c r="I637" s="2169">
        <v>0</v>
      </c>
      <c r="J637" s="2194">
        <f t="shared" si="76"/>
        <v>0.19</v>
      </c>
      <c r="K637" s="2169">
        <v>0.19</v>
      </c>
      <c r="L637" s="2169">
        <v>0</v>
      </c>
      <c r="M637" s="2169">
        <v>0</v>
      </c>
      <c r="N637" s="1318">
        <v>27457</v>
      </c>
      <c r="O637" s="1318">
        <v>27457</v>
      </c>
      <c r="P637" s="1586" t="s">
        <v>3518</v>
      </c>
      <c r="Q637" s="1586"/>
      <c r="R637" s="2150"/>
      <c r="T637" s="1181" t="str">
        <f t="shared" si="65"/>
        <v>改良済</v>
      </c>
      <c r="V637" s="2157"/>
      <c r="W637" s="2157"/>
      <c r="X637" s="2157"/>
      <c r="Y637" s="2157"/>
      <c r="Z637" s="2157"/>
    </row>
    <row r="638" spans="2:26" ht="39" customHeight="1">
      <c r="B638" s="2168"/>
      <c r="C638" s="1659" t="s">
        <v>4462</v>
      </c>
      <c r="D638" s="1586" t="s">
        <v>4651</v>
      </c>
      <c r="E638" s="1383" t="s">
        <v>5537</v>
      </c>
      <c r="F638" s="2194">
        <f t="shared" si="75"/>
        <v>0.14000000000000001</v>
      </c>
      <c r="G638" s="2169">
        <v>0</v>
      </c>
      <c r="H638" s="2169">
        <v>0.14000000000000001</v>
      </c>
      <c r="I638" s="2169">
        <v>0</v>
      </c>
      <c r="J638" s="2194">
        <f t="shared" si="76"/>
        <v>0.14000000000000001</v>
      </c>
      <c r="K638" s="2169">
        <v>0</v>
      </c>
      <c r="L638" s="2169">
        <v>0.14000000000000001</v>
      </c>
      <c r="M638" s="2169">
        <v>0</v>
      </c>
      <c r="N638" s="1318">
        <v>27457</v>
      </c>
      <c r="O638" s="1318">
        <v>27457</v>
      </c>
      <c r="P638" s="1586" t="s">
        <v>3518</v>
      </c>
      <c r="Q638" s="1586"/>
      <c r="R638" s="2150"/>
      <c r="S638" s="1259"/>
      <c r="T638" s="1181" t="str">
        <f t="shared" si="65"/>
        <v>改良済</v>
      </c>
      <c r="V638" s="2157"/>
      <c r="W638" s="2157"/>
      <c r="X638" s="2157"/>
      <c r="Y638" s="2157"/>
      <c r="Z638" s="2157"/>
    </row>
    <row r="639" spans="2:26" ht="39" customHeight="1">
      <c r="B639" s="2168"/>
      <c r="C639" s="1659" t="s">
        <v>4462</v>
      </c>
      <c r="D639" s="1586" t="s">
        <v>4653</v>
      </c>
      <c r="E639" s="1383" t="s">
        <v>5538</v>
      </c>
      <c r="F639" s="2194">
        <f t="shared" si="75"/>
        <v>0.11</v>
      </c>
      <c r="G639" s="2169">
        <v>0</v>
      </c>
      <c r="H639" s="2169">
        <v>0.11</v>
      </c>
      <c r="I639" s="2169">
        <v>0</v>
      </c>
      <c r="J639" s="2194">
        <f t="shared" si="76"/>
        <v>0.11</v>
      </c>
      <c r="K639" s="2169">
        <v>0</v>
      </c>
      <c r="L639" s="2169">
        <v>0.11</v>
      </c>
      <c r="M639" s="2169">
        <v>0</v>
      </c>
      <c r="N639" s="1318">
        <v>28587</v>
      </c>
      <c r="O639" s="1318">
        <v>28587</v>
      </c>
      <c r="P639" s="1586" t="s">
        <v>1220</v>
      </c>
      <c r="Q639" s="1586"/>
      <c r="R639" s="2150"/>
      <c r="S639" s="1259"/>
      <c r="T639" s="1181" t="str">
        <f t="shared" si="65"/>
        <v>改良済</v>
      </c>
      <c r="V639" s="2157"/>
      <c r="W639" s="2157"/>
      <c r="X639" s="2157"/>
      <c r="Y639" s="2157"/>
      <c r="Z639" s="2157"/>
    </row>
    <row r="640" spans="2:26" ht="39" customHeight="1">
      <c r="B640" s="2168"/>
      <c r="C640" s="1659" t="s">
        <v>4462</v>
      </c>
      <c r="D640" s="1586" t="s">
        <v>4655</v>
      </c>
      <c r="E640" s="1383" t="s">
        <v>5539</v>
      </c>
      <c r="F640" s="2194">
        <f t="shared" si="75"/>
        <v>0.12</v>
      </c>
      <c r="G640" s="2169">
        <v>0.12</v>
      </c>
      <c r="H640" s="2169">
        <v>0</v>
      </c>
      <c r="I640" s="2169">
        <v>0</v>
      </c>
      <c r="J640" s="2194">
        <f t="shared" si="76"/>
        <v>0.12</v>
      </c>
      <c r="K640" s="2169">
        <v>0.12</v>
      </c>
      <c r="L640" s="2169">
        <v>0</v>
      </c>
      <c r="M640" s="2169">
        <v>0</v>
      </c>
      <c r="N640" s="1318">
        <v>28825</v>
      </c>
      <c r="O640" s="1318">
        <v>28825</v>
      </c>
      <c r="P640" s="1586" t="s">
        <v>5128</v>
      </c>
      <c r="Q640" s="1586"/>
      <c r="R640" s="2150"/>
      <c r="S640" s="1250"/>
      <c r="T640" s="1181" t="str">
        <f t="shared" si="65"/>
        <v>改良済</v>
      </c>
      <c r="V640" s="2157"/>
      <c r="W640" s="2157"/>
      <c r="X640" s="2157"/>
      <c r="Y640" s="2157"/>
      <c r="Z640" s="2157"/>
    </row>
    <row r="641" spans="2:26" ht="39" customHeight="1">
      <c r="B641" s="2168"/>
      <c r="C641" s="1659" t="s">
        <v>4462</v>
      </c>
      <c r="D641" s="1586" t="s">
        <v>4657</v>
      </c>
      <c r="E641" s="1383" t="s">
        <v>5540</v>
      </c>
      <c r="F641" s="2194">
        <f t="shared" si="75"/>
        <v>0.2</v>
      </c>
      <c r="G641" s="2169">
        <v>0.2</v>
      </c>
      <c r="H641" s="2169">
        <v>0</v>
      </c>
      <c r="I641" s="2169">
        <v>0</v>
      </c>
      <c r="J641" s="2194">
        <f t="shared" si="76"/>
        <v>0.2</v>
      </c>
      <c r="K641" s="2169">
        <v>0.2</v>
      </c>
      <c r="L641" s="2169">
        <v>0</v>
      </c>
      <c r="M641" s="2169">
        <v>0</v>
      </c>
      <c r="N641" s="1318">
        <v>28825</v>
      </c>
      <c r="O641" s="1318">
        <v>28825</v>
      </c>
      <c r="P641" s="1586" t="s">
        <v>5128</v>
      </c>
      <c r="Q641" s="1586"/>
      <c r="R641" s="2150"/>
      <c r="S641" s="1250"/>
      <c r="T641" s="1181" t="str">
        <f t="shared" si="65"/>
        <v>改良済</v>
      </c>
      <c r="V641" s="2157"/>
      <c r="W641" s="2157"/>
      <c r="X641" s="2157"/>
      <c r="Y641" s="2157"/>
      <c r="Z641" s="2157"/>
    </row>
    <row r="642" spans="2:26" ht="39" customHeight="1">
      <c r="B642" s="2168"/>
      <c r="C642" s="1659" t="s">
        <v>4462</v>
      </c>
      <c r="D642" s="1586" t="s">
        <v>4659</v>
      </c>
      <c r="E642" s="1383" t="s">
        <v>5541</v>
      </c>
      <c r="F642" s="2194">
        <f t="shared" si="75"/>
        <v>0.48</v>
      </c>
      <c r="G642" s="2169">
        <v>0</v>
      </c>
      <c r="H642" s="2169">
        <v>0.48</v>
      </c>
      <c r="I642" s="2169">
        <v>0</v>
      </c>
      <c r="J642" s="2194">
        <f t="shared" si="76"/>
        <v>0.48</v>
      </c>
      <c r="K642" s="2169">
        <v>0</v>
      </c>
      <c r="L642" s="2169">
        <v>0.48</v>
      </c>
      <c r="M642" s="2169">
        <v>0</v>
      </c>
      <c r="N642" s="1318">
        <v>30158</v>
      </c>
      <c r="O642" s="1318">
        <v>30158</v>
      </c>
      <c r="P642" s="1586" t="s">
        <v>1865</v>
      </c>
      <c r="Q642" s="1586"/>
      <c r="R642" s="2150"/>
      <c r="S642" s="1250"/>
      <c r="T642" s="1181" t="str">
        <f t="shared" si="65"/>
        <v>改良済</v>
      </c>
      <c r="V642" s="2157"/>
      <c r="W642" s="2157"/>
      <c r="X642" s="2157"/>
      <c r="Y642" s="2157"/>
      <c r="Z642" s="2157"/>
    </row>
    <row r="643" spans="2:26" ht="39" customHeight="1">
      <c r="B643" s="2168"/>
      <c r="C643" s="1659" t="s">
        <v>4462</v>
      </c>
      <c r="D643" s="1586" t="s">
        <v>4768</v>
      </c>
      <c r="E643" s="1383" t="s">
        <v>5542</v>
      </c>
      <c r="F643" s="2194">
        <f t="shared" si="75"/>
        <v>0.6</v>
      </c>
      <c r="G643" s="2169">
        <v>0.6</v>
      </c>
      <c r="H643" s="2169">
        <v>0</v>
      </c>
      <c r="I643" s="2169">
        <v>0</v>
      </c>
      <c r="J643" s="2194">
        <f t="shared" si="76"/>
        <v>0.6</v>
      </c>
      <c r="K643" s="2169">
        <v>0.6</v>
      </c>
      <c r="L643" s="2169">
        <v>0</v>
      </c>
      <c r="M643" s="2169">
        <v>0</v>
      </c>
      <c r="N643" s="1318">
        <v>33487</v>
      </c>
      <c r="O643" s="1318">
        <v>33487</v>
      </c>
      <c r="P643" s="1586" t="s">
        <v>5266</v>
      </c>
      <c r="Q643" s="1586"/>
      <c r="R643" s="2150"/>
      <c r="S643" s="1250"/>
      <c r="T643" s="1181" t="str">
        <f t="shared" si="65"/>
        <v>改良済</v>
      </c>
      <c r="V643" s="2157"/>
      <c r="W643" s="2157"/>
      <c r="X643" s="2157"/>
      <c r="Y643" s="2157"/>
      <c r="Z643" s="2157"/>
    </row>
    <row r="644" spans="2:26" ht="39" customHeight="1">
      <c r="B644" s="2168"/>
      <c r="C644" s="1659" t="s">
        <v>4462</v>
      </c>
      <c r="D644" s="1586" t="s">
        <v>4884</v>
      </c>
      <c r="E644" s="1383" t="s">
        <v>5543</v>
      </c>
      <c r="F644" s="2194">
        <f t="shared" si="75"/>
        <v>0.35</v>
      </c>
      <c r="G644" s="2169">
        <v>0</v>
      </c>
      <c r="H644" s="2169">
        <v>0.35</v>
      </c>
      <c r="I644" s="2169">
        <v>0</v>
      </c>
      <c r="J644" s="2194">
        <f t="shared" si="76"/>
        <v>0</v>
      </c>
      <c r="K644" s="2169">
        <v>0</v>
      </c>
      <c r="L644" s="2169">
        <v>0</v>
      </c>
      <c r="M644" s="2169">
        <v>0</v>
      </c>
      <c r="N644" s="1318">
        <v>33487</v>
      </c>
      <c r="O644" s="1318">
        <v>33487</v>
      </c>
      <c r="P644" s="1586" t="s">
        <v>5266</v>
      </c>
      <c r="Q644" s="1586"/>
      <c r="R644" s="2150"/>
      <c r="S644" s="1250"/>
      <c r="T644" s="1181" t="str">
        <f t="shared" si="65"/>
        <v/>
      </c>
      <c r="V644" s="2157"/>
      <c r="W644" s="2157"/>
      <c r="X644" s="2157"/>
      <c r="Y644" s="2157"/>
      <c r="Z644" s="2157"/>
    </row>
    <row r="645" spans="2:26" ht="39" customHeight="1">
      <c r="B645" s="2168"/>
      <c r="C645" s="1659" t="s">
        <v>4462</v>
      </c>
      <c r="D645" s="1586" t="s">
        <v>4770</v>
      </c>
      <c r="E645" s="1383" t="s">
        <v>5544</v>
      </c>
      <c r="F645" s="2194">
        <f t="shared" si="75"/>
        <v>0.25</v>
      </c>
      <c r="G645" s="2169">
        <v>0</v>
      </c>
      <c r="H645" s="2169">
        <v>0.25</v>
      </c>
      <c r="I645" s="2169">
        <v>0</v>
      </c>
      <c r="J645" s="2194">
        <f t="shared" si="76"/>
        <v>0.25</v>
      </c>
      <c r="K645" s="2169">
        <v>0</v>
      </c>
      <c r="L645" s="2169">
        <v>0.25</v>
      </c>
      <c r="M645" s="2169">
        <v>0</v>
      </c>
      <c r="N645" s="1318">
        <v>33487</v>
      </c>
      <c r="O645" s="1318">
        <v>33487</v>
      </c>
      <c r="P645" s="1586" t="s">
        <v>5266</v>
      </c>
      <c r="Q645" s="1586"/>
      <c r="R645" s="2150"/>
      <c r="S645" s="1250"/>
      <c r="T645" s="1181" t="str">
        <f t="shared" si="65"/>
        <v>改良済</v>
      </c>
      <c r="V645" s="2157"/>
      <c r="W645" s="2157"/>
      <c r="X645" s="2157"/>
      <c r="Y645" s="2157"/>
      <c r="Z645" s="2157"/>
    </row>
    <row r="646" spans="2:26" ht="39" customHeight="1">
      <c r="B646" s="2168"/>
      <c r="C646" s="1659" t="s">
        <v>4462</v>
      </c>
      <c r="D646" s="1586" t="s">
        <v>4774</v>
      </c>
      <c r="E646" s="1383" t="s">
        <v>4637</v>
      </c>
      <c r="F646" s="2194">
        <f t="shared" si="75"/>
        <v>0.25</v>
      </c>
      <c r="G646" s="2169">
        <v>0</v>
      </c>
      <c r="H646" s="2169">
        <v>0.25</v>
      </c>
      <c r="I646" s="2169">
        <v>0</v>
      </c>
      <c r="J646" s="2194">
        <f t="shared" si="76"/>
        <v>0.25</v>
      </c>
      <c r="K646" s="2169">
        <v>0</v>
      </c>
      <c r="L646" s="2169">
        <v>0.25</v>
      </c>
      <c r="M646" s="2169">
        <v>0</v>
      </c>
      <c r="N646" s="1318">
        <v>33487</v>
      </c>
      <c r="O646" s="1318">
        <v>33487</v>
      </c>
      <c r="P646" s="1586" t="s">
        <v>5266</v>
      </c>
      <c r="Q646" s="1586"/>
      <c r="R646" s="2150"/>
      <c r="S646" s="1250"/>
      <c r="T646" s="1181" t="str">
        <f t="shared" ref="T646:T709" si="77">IF(F646&lt;=J646,"改良済","")</f>
        <v>改良済</v>
      </c>
      <c r="V646" s="2157"/>
      <c r="W646" s="2157"/>
      <c r="X646" s="2157"/>
      <c r="Y646" s="2157"/>
      <c r="Z646" s="2157"/>
    </row>
    <row r="647" spans="2:26" ht="39" customHeight="1">
      <c r="B647" s="2168"/>
      <c r="C647" s="1659" t="s">
        <v>4462</v>
      </c>
      <c r="D647" s="1586" t="s">
        <v>4776</v>
      </c>
      <c r="E647" s="1383" t="s">
        <v>5545</v>
      </c>
      <c r="F647" s="2194">
        <f t="shared" si="75"/>
        <v>0.6</v>
      </c>
      <c r="G647" s="2169">
        <v>0</v>
      </c>
      <c r="H647" s="2169">
        <v>0.6</v>
      </c>
      <c r="I647" s="2169">
        <v>0</v>
      </c>
      <c r="J647" s="2194">
        <f t="shared" si="76"/>
        <v>0</v>
      </c>
      <c r="K647" s="2169">
        <v>0</v>
      </c>
      <c r="L647" s="2169">
        <v>0</v>
      </c>
      <c r="M647" s="2169">
        <v>0</v>
      </c>
      <c r="N647" s="1318">
        <v>33487</v>
      </c>
      <c r="O647" s="1318">
        <v>33487</v>
      </c>
      <c r="P647" s="1586" t="s">
        <v>5266</v>
      </c>
      <c r="Q647" s="1586"/>
      <c r="R647" s="2150"/>
      <c r="S647" s="1250"/>
      <c r="T647" s="1181" t="str">
        <f t="shared" si="77"/>
        <v/>
      </c>
      <c r="V647" s="2157"/>
      <c r="W647" s="2157"/>
      <c r="X647" s="2157"/>
      <c r="Y647" s="2157"/>
      <c r="Z647" s="2157"/>
    </row>
    <row r="648" spans="2:26" ht="39" customHeight="1">
      <c r="B648" s="2168"/>
      <c r="C648" s="1659" t="s">
        <v>4462</v>
      </c>
      <c r="D648" s="1586" t="s">
        <v>4779</v>
      </c>
      <c r="E648" s="1383" t="s">
        <v>5546</v>
      </c>
      <c r="F648" s="2194">
        <f t="shared" si="75"/>
        <v>0.2</v>
      </c>
      <c r="G648" s="2169">
        <v>0.2</v>
      </c>
      <c r="H648" s="2169">
        <v>0</v>
      </c>
      <c r="I648" s="2169">
        <v>0</v>
      </c>
      <c r="J648" s="2194">
        <f t="shared" si="76"/>
        <v>0.2</v>
      </c>
      <c r="K648" s="2169">
        <v>0.2</v>
      </c>
      <c r="L648" s="2169">
        <v>0</v>
      </c>
      <c r="M648" s="2169">
        <v>0</v>
      </c>
      <c r="N648" s="1318">
        <v>33687</v>
      </c>
      <c r="O648" s="1318">
        <v>33687</v>
      </c>
      <c r="P648" s="1586" t="s">
        <v>5547</v>
      </c>
      <c r="Q648" s="1586"/>
      <c r="R648" s="2150"/>
      <c r="S648" s="1250"/>
      <c r="T648" s="1181" t="str">
        <f t="shared" si="77"/>
        <v>改良済</v>
      </c>
      <c r="V648" s="2157"/>
      <c r="W648" s="2157"/>
      <c r="X648" s="2157"/>
      <c r="Y648" s="2157"/>
      <c r="Z648" s="2157"/>
    </row>
    <row r="649" spans="2:26" ht="39" customHeight="1">
      <c r="B649" s="2168"/>
      <c r="C649" s="1659" t="s">
        <v>4462</v>
      </c>
      <c r="D649" s="1586" t="s">
        <v>4824</v>
      </c>
      <c r="E649" s="1383" t="s">
        <v>5548</v>
      </c>
      <c r="F649" s="2194">
        <f t="shared" si="75"/>
        <v>0.25</v>
      </c>
      <c r="G649" s="2169">
        <v>0</v>
      </c>
      <c r="H649" s="2169">
        <v>0.25</v>
      </c>
      <c r="I649" s="2169">
        <v>0</v>
      </c>
      <c r="J649" s="2194">
        <f t="shared" si="76"/>
        <v>0.25</v>
      </c>
      <c r="K649" s="2169">
        <v>0</v>
      </c>
      <c r="L649" s="2169">
        <v>0.25</v>
      </c>
      <c r="M649" s="2169">
        <v>0</v>
      </c>
      <c r="N649" s="1318">
        <v>33799</v>
      </c>
      <c r="O649" s="1318">
        <v>33799</v>
      </c>
      <c r="P649" s="1586" t="s">
        <v>4971</v>
      </c>
      <c r="Q649" s="1586"/>
      <c r="R649" s="2150"/>
      <c r="S649" s="1250"/>
      <c r="T649" s="1181" t="str">
        <f t="shared" si="77"/>
        <v>改良済</v>
      </c>
      <c r="V649" s="2157"/>
      <c r="W649" s="2157"/>
      <c r="X649" s="2157"/>
      <c r="Y649" s="2157"/>
      <c r="Z649" s="2157"/>
    </row>
    <row r="650" spans="2:26" ht="39" customHeight="1">
      <c r="B650" s="2168"/>
      <c r="C650" s="1659" t="s">
        <v>4462</v>
      </c>
      <c r="D650" s="1586" t="s">
        <v>4827</v>
      </c>
      <c r="E650" s="1383" t="s">
        <v>5549</v>
      </c>
      <c r="F650" s="2194">
        <f t="shared" si="75"/>
        <v>0.25</v>
      </c>
      <c r="G650" s="2169">
        <v>0</v>
      </c>
      <c r="H650" s="2169">
        <v>0.25</v>
      </c>
      <c r="I650" s="2169">
        <v>0</v>
      </c>
      <c r="J650" s="2194">
        <f t="shared" si="76"/>
        <v>0.25</v>
      </c>
      <c r="K650" s="2169">
        <v>0</v>
      </c>
      <c r="L650" s="2169">
        <v>0.25</v>
      </c>
      <c r="M650" s="2169">
        <v>0</v>
      </c>
      <c r="N650" s="1318">
        <v>33799</v>
      </c>
      <c r="O650" s="1318">
        <v>33799</v>
      </c>
      <c r="P650" s="1586" t="s">
        <v>4971</v>
      </c>
      <c r="Q650" s="1586"/>
      <c r="R650" s="2150"/>
      <c r="S650" s="1250"/>
      <c r="T650" s="1181" t="str">
        <f t="shared" si="77"/>
        <v>改良済</v>
      </c>
      <c r="V650" s="2157"/>
      <c r="W650" s="2157"/>
      <c r="X650" s="2157"/>
      <c r="Y650" s="2157"/>
      <c r="Z650" s="2157"/>
    </row>
    <row r="651" spans="2:26" ht="39" customHeight="1">
      <c r="B651" s="2168"/>
      <c r="C651" s="1659" t="s">
        <v>4462</v>
      </c>
      <c r="D651" s="1586" t="s">
        <v>4782</v>
      </c>
      <c r="E651" s="1383" t="s">
        <v>5550</v>
      </c>
      <c r="F651" s="2194">
        <f t="shared" si="75"/>
        <v>0.25</v>
      </c>
      <c r="G651" s="2169">
        <v>0</v>
      </c>
      <c r="H651" s="2169">
        <v>0.25</v>
      </c>
      <c r="I651" s="2169">
        <v>0</v>
      </c>
      <c r="J651" s="2194">
        <f t="shared" si="76"/>
        <v>0.25</v>
      </c>
      <c r="K651" s="2169">
        <v>0</v>
      </c>
      <c r="L651" s="2169">
        <v>0.25</v>
      </c>
      <c r="M651" s="2169">
        <v>0</v>
      </c>
      <c r="N651" s="1318">
        <v>33799</v>
      </c>
      <c r="O651" s="1318">
        <v>33799</v>
      </c>
      <c r="P651" s="1586" t="s">
        <v>4971</v>
      </c>
      <c r="Q651" s="1586"/>
      <c r="R651" s="2150"/>
      <c r="S651" s="1697"/>
      <c r="T651" s="1181" t="str">
        <f t="shared" si="77"/>
        <v>改良済</v>
      </c>
      <c r="V651" s="2157"/>
      <c r="W651" s="2157"/>
      <c r="X651" s="2157"/>
      <c r="Y651" s="2157"/>
      <c r="Z651" s="2157"/>
    </row>
    <row r="652" spans="2:26" ht="39" customHeight="1">
      <c r="B652" s="2168"/>
      <c r="C652" s="1659" t="s">
        <v>4542</v>
      </c>
      <c r="D652" s="1586" t="s">
        <v>4785</v>
      </c>
      <c r="E652" s="1383" t="s">
        <v>5551</v>
      </c>
      <c r="F652" s="2194">
        <f t="shared" si="75"/>
        <v>0.25</v>
      </c>
      <c r="G652" s="2169">
        <v>0</v>
      </c>
      <c r="H652" s="2169">
        <v>0.25</v>
      </c>
      <c r="I652" s="2169">
        <v>0</v>
      </c>
      <c r="J652" s="2194">
        <f t="shared" si="76"/>
        <v>0.25</v>
      </c>
      <c r="K652" s="2169">
        <v>0</v>
      </c>
      <c r="L652" s="2169">
        <v>0.25</v>
      </c>
      <c r="M652" s="2169">
        <v>0</v>
      </c>
      <c r="N652" s="1318">
        <v>33799</v>
      </c>
      <c r="O652" s="1318">
        <v>35069</v>
      </c>
      <c r="P652" s="1586" t="s">
        <v>2620</v>
      </c>
      <c r="Q652" s="1586"/>
      <c r="R652" s="2150"/>
      <c r="S652" s="1697"/>
      <c r="T652" s="1181" t="str">
        <f t="shared" si="77"/>
        <v>改良済</v>
      </c>
      <c r="V652" s="2157"/>
      <c r="W652" s="2157"/>
      <c r="X652" s="2157"/>
      <c r="Y652" s="2157"/>
      <c r="Z652" s="2157"/>
    </row>
    <row r="653" spans="2:26" ht="39" customHeight="1">
      <c r="B653" s="2168"/>
      <c r="C653" s="1659" t="s">
        <v>4462</v>
      </c>
      <c r="D653" s="1586" t="s">
        <v>4788</v>
      </c>
      <c r="E653" s="1383" t="s">
        <v>5552</v>
      </c>
      <c r="F653" s="2194">
        <f t="shared" si="75"/>
        <v>0.24</v>
      </c>
      <c r="G653" s="2169">
        <v>0</v>
      </c>
      <c r="H653" s="2169">
        <v>0.24</v>
      </c>
      <c r="I653" s="2169">
        <v>0</v>
      </c>
      <c r="J653" s="2194">
        <f t="shared" si="76"/>
        <v>0.24</v>
      </c>
      <c r="K653" s="2169">
        <v>0</v>
      </c>
      <c r="L653" s="2169">
        <v>0.24</v>
      </c>
      <c r="M653" s="2169">
        <v>0</v>
      </c>
      <c r="N653" s="1318">
        <v>33799</v>
      </c>
      <c r="O653" s="1318">
        <v>33799</v>
      </c>
      <c r="P653" s="1586" t="s">
        <v>4971</v>
      </c>
      <c r="Q653" s="1586"/>
      <c r="R653" s="2150"/>
      <c r="S653" s="1697"/>
      <c r="T653" s="1181" t="str">
        <f t="shared" si="77"/>
        <v>改良済</v>
      </c>
      <c r="V653" s="2157"/>
      <c r="W653" s="2157"/>
      <c r="X653" s="2157"/>
      <c r="Y653" s="2157"/>
      <c r="Z653" s="2157"/>
    </row>
    <row r="654" spans="2:26" ht="39" customHeight="1">
      <c r="B654" s="2168"/>
      <c r="C654" s="1659" t="s">
        <v>4462</v>
      </c>
      <c r="D654" s="1586" t="s">
        <v>4790</v>
      </c>
      <c r="E654" s="1383" t="s">
        <v>5553</v>
      </c>
      <c r="F654" s="2194">
        <f t="shared" si="75"/>
        <v>0.32</v>
      </c>
      <c r="G654" s="2169">
        <v>0</v>
      </c>
      <c r="H654" s="2169">
        <v>0.32</v>
      </c>
      <c r="I654" s="2169">
        <v>0</v>
      </c>
      <c r="J654" s="2194">
        <f t="shared" si="76"/>
        <v>0.32</v>
      </c>
      <c r="K654" s="2169">
        <v>0</v>
      </c>
      <c r="L654" s="2169">
        <v>0.32</v>
      </c>
      <c r="M654" s="2169">
        <v>0</v>
      </c>
      <c r="N654" s="1318">
        <v>33799</v>
      </c>
      <c r="O654" s="1318">
        <v>33799</v>
      </c>
      <c r="P654" s="1586" t="s">
        <v>4971</v>
      </c>
      <c r="Q654" s="1586"/>
      <c r="R654" s="2150"/>
      <c r="S654" s="1697"/>
      <c r="T654" s="1181" t="str">
        <f t="shared" si="77"/>
        <v>改良済</v>
      </c>
      <c r="V654" s="2157"/>
      <c r="W654" s="2157"/>
      <c r="X654" s="2157"/>
      <c r="Y654" s="2157"/>
      <c r="Z654" s="2157"/>
    </row>
    <row r="655" spans="2:26" ht="39" customHeight="1">
      <c r="B655" s="2168"/>
      <c r="C655" s="1659" t="s">
        <v>4542</v>
      </c>
      <c r="D655" s="1586" t="s">
        <v>4666</v>
      </c>
      <c r="E655" s="1383" t="s">
        <v>5554</v>
      </c>
      <c r="F655" s="2194">
        <f t="shared" si="75"/>
        <v>0.44</v>
      </c>
      <c r="G655" s="2169">
        <v>0</v>
      </c>
      <c r="H655" s="2169">
        <v>0.44</v>
      </c>
      <c r="I655" s="2169">
        <v>0</v>
      </c>
      <c r="J655" s="2194">
        <f t="shared" si="76"/>
        <v>0.43</v>
      </c>
      <c r="K655" s="2169">
        <v>0</v>
      </c>
      <c r="L655" s="2169">
        <v>0.43</v>
      </c>
      <c r="M655" s="2169">
        <v>0</v>
      </c>
      <c r="N655" s="1318">
        <v>33799</v>
      </c>
      <c r="O655" s="1318">
        <v>34341</v>
      </c>
      <c r="P655" s="1586" t="s">
        <v>5534</v>
      </c>
      <c r="Q655" s="1586"/>
      <c r="R655" s="2150"/>
      <c r="S655" s="1697"/>
      <c r="T655" s="1181" t="str">
        <f t="shared" si="77"/>
        <v/>
      </c>
      <c r="V655" s="2157"/>
      <c r="W655" s="2157"/>
      <c r="X655" s="2157"/>
      <c r="Y655" s="2157"/>
      <c r="Z655" s="2157"/>
    </row>
    <row r="656" spans="2:26" ht="39" customHeight="1">
      <c r="B656" s="2168"/>
      <c r="C656" s="1659" t="s">
        <v>4542</v>
      </c>
      <c r="D656" s="1586" t="s">
        <v>4674</v>
      </c>
      <c r="E656" s="1383" t="s">
        <v>5555</v>
      </c>
      <c r="F656" s="2194">
        <f t="shared" si="75"/>
        <v>0.67</v>
      </c>
      <c r="G656" s="2169">
        <v>0</v>
      </c>
      <c r="H656" s="2169">
        <v>0.67</v>
      </c>
      <c r="I656" s="2169">
        <v>0</v>
      </c>
      <c r="J656" s="2194">
        <f t="shared" si="76"/>
        <v>0.67</v>
      </c>
      <c r="K656" s="2169">
        <v>0</v>
      </c>
      <c r="L656" s="2169">
        <v>0.67</v>
      </c>
      <c r="M656" s="2169">
        <v>0</v>
      </c>
      <c r="N656" s="1318">
        <v>34059</v>
      </c>
      <c r="O656" s="1318">
        <v>39318</v>
      </c>
      <c r="P656" s="1586" t="s">
        <v>4609</v>
      </c>
      <c r="Q656" s="1586"/>
      <c r="R656" s="2150"/>
      <c r="S656" s="1697"/>
      <c r="T656" s="1181" t="str">
        <f t="shared" si="77"/>
        <v>改良済</v>
      </c>
      <c r="V656" s="2157"/>
      <c r="W656" s="2157"/>
      <c r="X656" s="2157"/>
      <c r="Y656" s="2157"/>
      <c r="Z656" s="2157"/>
    </row>
    <row r="657" spans="2:26" ht="39" customHeight="1">
      <c r="B657" s="2168"/>
      <c r="C657" s="1659" t="s">
        <v>4542</v>
      </c>
      <c r="D657" s="1586" t="s">
        <v>4676</v>
      </c>
      <c r="E657" s="1383" t="s">
        <v>5556</v>
      </c>
      <c r="F657" s="2194">
        <f t="shared" si="75"/>
        <v>0.11</v>
      </c>
      <c r="G657" s="2169">
        <v>0.11</v>
      </c>
      <c r="H657" s="2169">
        <v>0</v>
      </c>
      <c r="I657" s="2169">
        <v>0</v>
      </c>
      <c r="J657" s="2194">
        <f t="shared" si="76"/>
        <v>0</v>
      </c>
      <c r="K657" s="2169">
        <v>0</v>
      </c>
      <c r="L657" s="2169">
        <v>0</v>
      </c>
      <c r="M657" s="2169">
        <v>0</v>
      </c>
      <c r="N657" s="1318">
        <v>34059</v>
      </c>
      <c r="O657" s="1318">
        <v>39318</v>
      </c>
      <c r="P657" s="1586" t="s">
        <v>4609</v>
      </c>
      <c r="Q657" s="1586"/>
      <c r="R657" s="2150"/>
      <c r="S657" s="1697"/>
      <c r="T657" s="1181" t="str">
        <f t="shared" si="77"/>
        <v/>
      </c>
      <c r="V657" s="2157"/>
      <c r="W657" s="2157"/>
      <c r="X657" s="2157"/>
      <c r="Y657" s="2157"/>
      <c r="Z657" s="2157"/>
    </row>
    <row r="658" spans="2:26" ht="39" customHeight="1">
      <c r="B658" s="2168"/>
      <c r="C658" s="1659" t="s">
        <v>4542</v>
      </c>
      <c r="D658" s="1586" t="s">
        <v>4680</v>
      </c>
      <c r="E658" s="1383" t="s">
        <v>5557</v>
      </c>
      <c r="F658" s="2194">
        <f t="shared" si="75"/>
        <v>0.28000000000000003</v>
      </c>
      <c r="G658" s="2169">
        <v>0</v>
      </c>
      <c r="H658" s="2169">
        <v>0.28000000000000003</v>
      </c>
      <c r="I658" s="2169">
        <v>0</v>
      </c>
      <c r="J658" s="2194">
        <f t="shared" si="76"/>
        <v>0.28000000000000003</v>
      </c>
      <c r="K658" s="2169">
        <v>0</v>
      </c>
      <c r="L658" s="2169">
        <v>0.28000000000000003</v>
      </c>
      <c r="M658" s="2169">
        <v>0</v>
      </c>
      <c r="N658" s="1318">
        <v>34341</v>
      </c>
      <c r="O658" s="1318">
        <v>35954</v>
      </c>
      <c r="P658" s="1586" t="s">
        <v>5558</v>
      </c>
      <c r="Q658" s="2227"/>
      <c r="R658" s="2229"/>
      <c r="S658" s="1697"/>
      <c r="T658" s="1181" t="str">
        <f t="shared" si="77"/>
        <v>改良済</v>
      </c>
      <c r="V658" s="2157"/>
      <c r="W658" s="2157"/>
      <c r="X658" s="2157"/>
      <c r="Y658" s="2157"/>
      <c r="Z658" s="2157"/>
    </row>
    <row r="659" spans="2:26" ht="39" customHeight="1">
      <c r="B659" s="2168"/>
      <c r="C659" s="1659" t="s">
        <v>4542</v>
      </c>
      <c r="D659" s="1586" t="s">
        <v>4684</v>
      </c>
      <c r="E659" s="1383" t="s">
        <v>5559</v>
      </c>
      <c r="F659" s="2194">
        <f t="shared" si="75"/>
        <v>0.11</v>
      </c>
      <c r="G659" s="2169">
        <v>0.11</v>
      </c>
      <c r="H659" s="2169">
        <v>0</v>
      </c>
      <c r="I659" s="2169">
        <v>0</v>
      </c>
      <c r="J659" s="2194">
        <f t="shared" si="76"/>
        <v>0</v>
      </c>
      <c r="K659" s="2169">
        <v>0</v>
      </c>
      <c r="L659" s="2169">
        <v>0</v>
      </c>
      <c r="M659" s="2169">
        <v>0</v>
      </c>
      <c r="N659" s="1318">
        <v>36049</v>
      </c>
      <c r="O659" s="1318">
        <v>39318</v>
      </c>
      <c r="P659" s="1586" t="s">
        <v>4609</v>
      </c>
      <c r="Q659" s="2227"/>
      <c r="R659" s="2229"/>
      <c r="S659" s="1697"/>
      <c r="T659" s="1181" t="str">
        <f t="shared" si="77"/>
        <v/>
      </c>
      <c r="V659" s="2157"/>
      <c r="W659" s="2157"/>
      <c r="X659" s="2157"/>
      <c r="Y659" s="2157"/>
      <c r="Z659" s="2157"/>
    </row>
    <row r="660" spans="2:26" ht="39" customHeight="1">
      <c r="B660" s="2168"/>
      <c r="C660" s="1659" t="s">
        <v>4542</v>
      </c>
      <c r="D660" s="1586" t="s">
        <v>5560</v>
      </c>
      <c r="E660" s="1383" t="s">
        <v>5561</v>
      </c>
      <c r="F660" s="2194">
        <f t="shared" si="75"/>
        <v>0.22</v>
      </c>
      <c r="G660" s="2169">
        <v>0</v>
      </c>
      <c r="H660" s="2169">
        <v>0.22</v>
      </c>
      <c r="I660" s="2169">
        <v>0</v>
      </c>
      <c r="J660" s="2194">
        <f t="shared" si="76"/>
        <v>0.22</v>
      </c>
      <c r="K660" s="2169">
        <v>0</v>
      </c>
      <c r="L660" s="2169">
        <v>0.22</v>
      </c>
      <c r="M660" s="2169">
        <v>0</v>
      </c>
      <c r="N660" s="1318">
        <v>35947</v>
      </c>
      <c r="O660" s="1318">
        <v>35947</v>
      </c>
      <c r="P660" s="1586" t="s">
        <v>5562</v>
      </c>
      <c r="Q660" s="2228">
        <v>39220</v>
      </c>
      <c r="R660" s="2229" t="s">
        <v>1256</v>
      </c>
      <c r="S660" s="1697"/>
      <c r="T660" s="1181" t="str">
        <f t="shared" si="77"/>
        <v>改良済</v>
      </c>
      <c r="V660" s="2157"/>
      <c r="W660" s="2157"/>
      <c r="X660" s="2157"/>
      <c r="Y660" s="2157"/>
      <c r="Z660" s="2157"/>
    </row>
    <row r="661" spans="2:26" ht="39" customHeight="1">
      <c r="B661" s="2168"/>
      <c r="C661" s="1169" t="s">
        <v>4468</v>
      </c>
      <c r="D661" s="1586" t="s">
        <v>4519</v>
      </c>
      <c r="E661" s="1383" t="s">
        <v>5563</v>
      </c>
      <c r="F661" s="2194">
        <f t="shared" si="75"/>
        <v>2.9</v>
      </c>
      <c r="G661" s="2169">
        <v>2.9</v>
      </c>
      <c r="H661" s="2169">
        <v>0</v>
      </c>
      <c r="I661" s="2169">
        <v>0</v>
      </c>
      <c r="J661" s="2194">
        <f t="shared" si="76"/>
        <v>2.9</v>
      </c>
      <c r="K661" s="2169">
        <v>2.9</v>
      </c>
      <c r="L661" s="2169">
        <v>0</v>
      </c>
      <c r="M661" s="2169">
        <v>0</v>
      </c>
      <c r="N661" s="1318">
        <v>27962</v>
      </c>
      <c r="O661" s="1318">
        <v>30386</v>
      </c>
      <c r="P661" s="1586" t="s">
        <v>5564</v>
      </c>
      <c r="Q661" s="1586"/>
      <c r="R661" s="2150"/>
      <c r="S661" s="1697"/>
      <c r="T661" s="1181" t="str">
        <f t="shared" si="77"/>
        <v>改良済</v>
      </c>
      <c r="V661" s="2157"/>
      <c r="W661" s="2157"/>
      <c r="X661" s="2157"/>
      <c r="Y661" s="2157"/>
      <c r="Z661" s="2157"/>
    </row>
    <row r="662" spans="2:26" ht="39" customHeight="1">
      <c r="B662" s="2168"/>
      <c r="C662" s="1169" t="s">
        <v>4468</v>
      </c>
      <c r="D662" s="1586" t="s">
        <v>4521</v>
      </c>
      <c r="E662" s="1383" t="s">
        <v>5565</v>
      </c>
      <c r="F662" s="2194">
        <f t="shared" si="75"/>
        <v>1.9</v>
      </c>
      <c r="G662" s="2169">
        <v>1.9</v>
      </c>
      <c r="H662" s="2169">
        <v>0</v>
      </c>
      <c r="I662" s="2169">
        <v>0</v>
      </c>
      <c r="J662" s="2194">
        <f t="shared" si="76"/>
        <v>1.8</v>
      </c>
      <c r="K662" s="2169">
        <v>1.8</v>
      </c>
      <c r="L662" s="2169">
        <v>0</v>
      </c>
      <c r="M662" s="2169">
        <v>0</v>
      </c>
      <c r="N662" s="1318">
        <v>29945</v>
      </c>
      <c r="O662" s="1318">
        <v>29945</v>
      </c>
      <c r="P662" s="1586" t="s">
        <v>5566</v>
      </c>
      <c r="Q662" s="1318"/>
      <c r="R662" s="2150"/>
      <c r="S662" s="1697"/>
      <c r="T662" s="1181" t="str">
        <f t="shared" si="77"/>
        <v/>
      </c>
      <c r="V662" s="2157"/>
      <c r="W662" s="2157"/>
      <c r="X662" s="2157"/>
      <c r="Y662" s="2157"/>
      <c r="Z662" s="2157"/>
    </row>
    <row r="663" spans="2:26" ht="39" customHeight="1">
      <c r="B663" s="2168"/>
      <c r="C663" s="1169" t="s">
        <v>4468</v>
      </c>
      <c r="D663" s="1586" t="s">
        <v>4733</v>
      </c>
      <c r="E663" s="1383" t="s">
        <v>5412</v>
      </c>
      <c r="F663" s="2194">
        <f t="shared" si="75"/>
        <v>1</v>
      </c>
      <c r="G663" s="2169">
        <v>1</v>
      </c>
      <c r="H663" s="2169">
        <v>0</v>
      </c>
      <c r="I663" s="2169">
        <v>0</v>
      </c>
      <c r="J663" s="2194">
        <f t="shared" si="76"/>
        <v>1</v>
      </c>
      <c r="K663" s="2169">
        <v>1</v>
      </c>
      <c r="L663" s="2169">
        <v>0</v>
      </c>
      <c r="M663" s="2169">
        <v>0</v>
      </c>
      <c r="N663" s="1318">
        <v>29673</v>
      </c>
      <c r="O663" s="1318">
        <v>31499</v>
      </c>
      <c r="P663" s="1586" t="s">
        <v>5567</v>
      </c>
      <c r="Q663" s="1586"/>
      <c r="R663" s="2150"/>
      <c r="S663" s="1697"/>
      <c r="T663" s="1181" t="str">
        <f t="shared" si="77"/>
        <v>改良済</v>
      </c>
      <c r="V663" s="2157"/>
      <c r="W663" s="2157"/>
      <c r="X663" s="2157"/>
      <c r="Y663" s="2157"/>
      <c r="Z663" s="2157"/>
    </row>
    <row r="664" spans="2:26" ht="39" customHeight="1">
      <c r="B664" s="2168"/>
      <c r="C664" s="1169" t="s">
        <v>4468</v>
      </c>
      <c r="D664" s="1586" t="s">
        <v>4804</v>
      </c>
      <c r="E664" s="1383" t="s">
        <v>5568</v>
      </c>
      <c r="F664" s="2194">
        <f t="shared" si="75"/>
        <v>1.9</v>
      </c>
      <c r="G664" s="2169">
        <v>0</v>
      </c>
      <c r="H664" s="2169">
        <v>1.9</v>
      </c>
      <c r="I664" s="2169">
        <v>0</v>
      </c>
      <c r="J664" s="2194">
        <f t="shared" si="76"/>
        <v>1.9</v>
      </c>
      <c r="K664" s="2169">
        <v>0</v>
      </c>
      <c r="L664" s="2169">
        <v>1.9</v>
      </c>
      <c r="M664" s="2169">
        <v>0</v>
      </c>
      <c r="N664" s="1318">
        <v>33687</v>
      </c>
      <c r="O664" s="1318">
        <v>35954</v>
      </c>
      <c r="P664" s="1586" t="s">
        <v>5558</v>
      </c>
      <c r="Q664" s="1586"/>
      <c r="R664" s="2150"/>
      <c r="S664" s="1697"/>
      <c r="T664" s="1181" t="str">
        <f t="shared" si="77"/>
        <v>改良済</v>
      </c>
      <c r="V664" s="2157"/>
      <c r="W664" s="2157"/>
      <c r="X664" s="2157"/>
      <c r="Y664" s="2157"/>
      <c r="Z664" s="2157"/>
    </row>
    <row r="665" spans="2:26" ht="39" customHeight="1">
      <c r="B665" s="2168"/>
      <c r="C665" s="1169" t="s">
        <v>4468</v>
      </c>
      <c r="D665" s="1586" t="s">
        <v>4807</v>
      </c>
      <c r="E665" s="1383" t="s">
        <v>5569</v>
      </c>
      <c r="F665" s="2194">
        <f t="shared" si="75"/>
        <v>4</v>
      </c>
      <c r="G665" s="2169">
        <v>0</v>
      </c>
      <c r="H665" s="2169">
        <v>4</v>
      </c>
      <c r="I665" s="2169">
        <v>0</v>
      </c>
      <c r="J665" s="2194">
        <f t="shared" si="76"/>
        <v>4</v>
      </c>
      <c r="K665" s="2169">
        <v>0</v>
      </c>
      <c r="L665" s="2169">
        <v>4</v>
      </c>
      <c r="M665" s="2169">
        <v>0</v>
      </c>
      <c r="N665" s="1318">
        <v>33799</v>
      </c>
      <c r="O665" s="1318">
        <v>36235</v>
      </c>
      <c r="P665" s="1586" t="s">
        <v>3327</v>
      </c>
      <c r="Q665" s="1586"/>
      <c r="R665" s="2150"/>
      <c r="S665" s="1697"/>
      <c r="T665" s="1181" t="str">
        <f t="shared" si="77"/>
        <v>改良済</v>
      </c>
      <c r="V665" s="2157"/>
      <c r="W665" s="2157"/>
      <c r="X665" s="2157"/>
      <c r="Y665" s="2157"/>
      <c r="Z665" s="2157"/>
    </row>
    <row r="666" spans="2:26" ht="39" customHeight="1">
      <c r="B666" s="2168"/>
      <c r="C666" s="1169" t="s">
        <v>4468</v>
      </c>
      <c r="D666" s="1586" t="s">
        <v>2507</v>
      </c>
      <c r="E666" s="1383" t="s">
        <v>5570</v>
      </c>
      <c r="F666" s="2194">
        <f t="shared" si="75"/>
        <v>2</v>
      </c>
      <c r="G666" s="2169">
        <v>0</v>
      </c>
      <c r="H666" s="2169">
        <v>2</v>
      </c>
      <c r="I666" s="2169">
        <v>0</v>
      </c>
      <c r="J666" s="2194">
        <f t="shared" si="76"/>
        <v>2</v>
      </c>
      <c r="K666" s="2169">
        <v>0</v>
      </c>
      <c r="L666" s="2169">
        <v>2</v>
      </c>
      <c r="M666" s="2169">
        <v>0</v>
      </c>
      <c r="N666" s="1318">
        <v>42825</v>
      </c>
      <c r="O666" s="1318">
        <v>42825</v>
      </c>
      <c r="P666" s="1586" t="s">
        <v>1222</v>
      </c>
      <c r="Q666" s="1586"/>
      <c r="R666" s="2150"/>
      <c r="S666" s="1697"/>
      <c r="T666" s="1181" t="str">
        <f t="shared" si="77"/>
        <v>改良済</v>
      </c>
      <c r="V666" s="2157"/>
      <c r="W666" s="2157"/>
      <c r="X666" s="2157"/>
      <c r="Y666" s="2157"/>
      <c r="Z666" s="2157"/>
    </row>
    <row r="667" spans="2:26" ht="39" customHeight="1">
      <c r="B667" s="2168"/>
      <c r="C667" s="1169" t="s">
        <v>4578</v>
      </c>
      <c r="D667" s="1586" t="s">
        <v>5366</v>
      </c>
      <c r="E667" s="1383" t="s">
        <v>5571</v>
      </c>
      <c r="F667" s="2194">
        <f t="shared" si="75"/>
        <v>3.7</v>
      </c>
      <c r="G667" s="2169">
        <v>0</v>
      </c>
      <c r="H667" s="2169">
        <v>3.7</v>
      </c>
      <c r="I667" s="2169">
        <v>0</v>
      </c>
      <c r="J667" s="2194">
        <f t="shared" si="76"/>
        <v>3.7</v>
      </c>
      <c r="K667" s="2169">
        <v>0</v>
      </c>
      <c r="L667" s="2169">
        <v>3.7</v>
      </c>
      <c r="M667" s="2169">
        <v>0</v>
      </c>
      <c r="N667" s="1318">
        <v>32413</v>
      </c>
      <c r="O667" s="1318">
        <v>32413</v>
      </c>
      <c r="P667" s="1586" t="s">
        <v>5572</v>
      </c>
      <c r="Q667" s="1586"/>
      <c r="R667" s="2150"/>
      <c r="S667" s="1697"/>
      <c r="T667" s="1181" t="str">
        <f t="shared" si="77"/>
        <v>改良済</v>
      </c>
      <c r="V667" s="2157"/>
      <c r="W667" s="2157"/>
      <c r="X667" s="2157"/>
      <c r="Y667" s="2157"/>
      <c r="Z667" s="2157"/>
    </row>
    <row r="668" spans="2:26" ht="39" customHeight="1">
      <c r="B668" s="2168"/>
      <c r="C668" s="1169" t="s">
        <v>4472</v>
      </c>
      <c r="D668" s="1586" t="s">
        <v>4601</v>
      </c>
      <c r="E668" s="1383" t="s">
        <v>5573</v>
      </c>
      <c r="F668" s="2194">
        <f t="shared" si="75"/>
        <v>14.1</v>
      </c>
      <c r="G668" s="2169">
        <v>0</v>
      </c>
      <c r="H668" s="2169">
        <v>0</v>
      </c>
      <c r="I668" s="2169">
        <v>14.1</v>
      </c>
      <c r="J668" s="2194">
        <f t="shared" si="76"/>
        <v>13.3</v>
      </c>
      <c r="K668" s="2169">
        <v>0</v>
      </c>
      <c r="L668" s="2169">
        <v>0</v>
      </c>
      <c r="M668" s="2169">
        <v>13.3</v>
      </c>
      <c r="N668" s="1318">
        <v>29581</v>
      </c>
      <c r="O668" s="1318">
        <v>36613</v>
      </c>
      <c r="P668" s="1586" t="s">
        <v>5574</v>
      </c>
      <c r="Q668" s="1586"/>
      <c r="R668" s="2150"/>
      <c r="S668" s="1697"/>
      <c r="T668" s="1181" t="str">
        <f t="shared" si="77"/>
        <v/>
      </c>
      <c r="V668" s="2157"/>
      <c r="W668" s="2157"/>
      <c r="X668" s="2157"/>
      <c r="Y668" s="2157"/>
      <c r="Z668" s="2157"/>
    </row>
    <row r="669" spans="2:26" ht="39" customHeight="1">
      <c r="B669" s="2168"/>
      <c r="C669" s="1169" t="s">
        <v>4472</v>
      </c>
      <c r="D669" s="1011" t="s">
        <v>5575</v>
      </c>
      <c r="E669" s="2318" t="s">
        <v>5576</v>
      </c>
      <c r="F669" s="2194">
        <f t="shared" si="75"/>
        <v>20.8</v>
      </c>
      <c r="G669" s="2277">
        <v>0</v>
      </c>
      <c r="H669" s="2277">
        <v>0</v>
      </c>
      <c r="I669" s="2277">
        <v>20.8</v>
      </c>
      <c r="J669" s="2194">
        <f t="shared" si="76"/>
        <v>8.6999999999999993</v>
      </c>
      <c r="K669" s="2277">
        <v>0</v>
      </c>
      <c r="L669" s="2277">
        <v>0</v>
      </c>
      <c r="M669" s="2277">
        <v>8.6999999999999993</v>
      </c>
      <c r="N669" s="2278">
        <v>38069</v>
      </c>
      <c r="O669" s="2278">
        <v>38069</v>
      </c>
      <c r="P669" s="1011" t="s">
        <v>5577</v>
      </c>
      <c r="Q669" s="1011"/>
      <c r="R669" s="2297"/>
      <c r="S669" s="1697"/>
      <c r="T669" s="1181" t="str">
        <f t="shared" si="77"/>
        <v/>
      </c>
      <c r="V669" s="2157"/>
      <c r="W669" s="2157"/>
      <c r="X669" s="2157"/>
      <c r="Y669" s="2157"/>
      <c r="Z669" s="2157"/>
    </row>
    <row r="670" spans="2:26" ht="39" customHeight="1">
      <c r="B670" s="2168"/>
      <c r="C670" s="1169" t="s">
        <v>4472</v>
      </c>
      <c r="D670" s="2192" t="s">
        <v>5578</v>
      </c>
      <c r="E670" s="2319" t="s">
        <v>5579</v>
      </c>
      <c r="F670" s="2194">
        <f t="shared" si="75"/>
        <v>8.1</v>
      </c>
      <c r="G670" s="2194">
        <v>0</v>
      </c>
      <c r="H670" s="2194">
        <v>0</v>
      </c>
      <c r="I670" s="2194">
        <v>8.1</v>
      </c>
      <c r="J670" s="2194">
        <f t="shared" si="76"/>
        <v>8.1</v>
      </c>
      <c r="K670" s="2194">
        <v>0</v>
      </c>
      <c r="L670" s="2194">
        <v>0</v>
      </c>
      <c r="M670" s="2194">
        <v>8.1</v>
      </c>
      <c r="N670" s="2218">
        <v>41369</v>
      </c>
      <c r="O670" s="2218">
        <v>41369</v>
      </c>
      <c r="P670" s="2192" t="s">
        <v>4577</v>
      </c>
      <c r="Q670" s="2192"/>
      <c r="R670" s="2185"/>
      <c r="S670" s="1697"/>
      <c r="T670" s="1181" t="str">
        <f t="shared" si="77"/>
        <v>改良済</v>
      </c>
      <c r="V670" s="2157"/>
      <c r="W670" s="2157"/>
      <c r="X670" s="2157"/>
      <c r="Y670" s="2157"/>
      <c r="Z670" s="2157"/>
    </row>
    <row r="671" spans="2:26" ht="39" customHeight="1" thickBot="1">
      <c r="B671" s="2152"/>
      <c r="C671" s="1695" t="s">
        <v>404</v>
      </c>
      <c r="D671" s="2217" t="s">
        <v>4967</v>
      </c>
      <c r="E671" s="2320" t="s">
        <v>5580</v>
      </c>
      <c r="F671" s="2210">
        <f t="shared" si="75"/>
        <v>97.8</v>
      </c>
      <c r="G671" s="2321">
        <v>0</v>
      </c>
      <c r="H671" s="2321">
        <v>0</v>
      </c>
      <c r="I671" s="2321">
        <v>97.8</v>
      </c>
      <c r="J671" s="2210">
        <f t="shared" si="76"/>
        <v>97.8</v>
      </c>
      <c r="K671" s="2321">
        <v>0</v>
      </c>
      <c r="L671" s="2321">
        <v>0</v>
      </c>
      <c r="M671" s="2321">
        <v>97.8</v>
      </c>
      <c r="N671" s="2299">
        <v>34516</v>
      </c>
      <c r="O671" s="2299">
        <v>35612</v>
      </c>
      <c r="P671" s="2217" t="s">
        <v>5581</v>
      </c>
      <c r="Q671" s="2217"/>
      <c r="R671" s="2212"/>
      <c r="S671" s="1697"/>
      <c r="T671" s="1181" t="str">
        <f t="shared" si="77"/>
        <v>改良済</v>
      </c>
      <c r="V671" s="2157"/>
      <c r="W671" s="2157"/>
      <c r="X671" s="2157"/>
      <c r="Y671" s="2157"/>
      <c r="Z671" s="2157"/>
    </row>
    <row r="672" spans="2:26" ht="39" customHeight="1" thickTop="1" thickBot="1">
      <c r="B672" s="1175" t="s">
        <v>3136</v>
      </c>
      <c r="C672" s="1618"/>
      <c r="D672" s="1770"/>
      <c r="E672" s="1222">
        <f>COUNTA(E623:E671)</f>
        <v>49</v>
      </c>
      <c r="F672" s="2158">
        <f>SUM(F623:F671)</f>
        <v>168.69</v>
      </c>
      <c r="G672" s="2158">
        <f t="shared" ref="G672:M672" si="78">SUM(G623:G671)</f>
        <v>10.940000000000001</v>
      </c>
      <c r="H672" s="2158">
        <f t="shared" si="78"/>
        <v>16.95</v>
      </c>
      <c r="I672" s="2158">
        <f t="shared" si="78"/>
        <v>140.80000000000001</v>
      </c>
      <c r="J672" s="2158">
        <f>SUM(J623:J671)</f>
        <v>154.51</v>
      </c>
      <c r="K672" s="2158">
        <f t="shared" si="78"/>
        <v>10.620000000000001</v>
      </c>
      <c r="L672" s="2158">
        <f t="shared" si="78"/>
        <v>15.989999999999998</v>
      </c>
      <c r="M672" s="2158">
        <f t="shared" si="78"/>
        <v>127.9</v>
      </c>
      <c r="N672" s="2159"/>
      <c r="O672" s="2159"/>
      <c r="P672" s="1770"/>
      <c r="Q672" s="1770"/>
      <c r="R672" s="2160"/>
      <c r="T672" s="1181" t="str">
        <f t="shared" si="77"/>
        <v/>
      </c>
      <c r="V672" s="2157"/>
      <c r="W672" s="2157"/>
      <c r="X672" s="2157"/>
      <c r="Y672" s="2157"/>
      <c r="Z672" s="2157"/>
    </row>
    <row r="673" spans="2:26" ht="39" customHeight="1" thickTop="1">
      <c r="B673" s="2163" t="s">
        <v>82</v>
      </c>
      <c r="C673" s="2316" t="s">
        <v>4542</v>
      </c>
      <c r="D673" s="2164" t="s">
        <v>4661</v>
      </c>
      <c r="E673" s="2165" t="s">
        <v>5582</v>
      </c>
      <c r="F673" s="2166">
        <f t="shared" ref="F673:F681" si="79">SUM(G673:I673)</f>
        <v>0.2</v>
      </c>
      <c r="G673" s="2166">
        <v>0</v>
      </c>
      <c r="H673" s="2166">
        <v>0.2</v>
      </c>
      <c r="I673" s="2166">
        <v>0</v>
      </c>
      <c r="J673" s="2166">
        <f t="shared" ref="J673:J675" si="80">SUM(K673:M673)</f>
        <v>0.2</v>
      </c>
      <c r="K673" s="2169">
        <v>0</v>
      </c>
      <c r="L673" s="2169">
        <v>0.2</v>
      </c>
      <c r="M673" s="2166">
        <v>0</v>
      </c>
      <c r="N673" s="2167">
        <v>33232</v>
      </c>
      <c r="O673" s="2167">
        <v>33232</v>
      </c>
      <c r="P673" s="2164" t="s">
        <v>4583</v>
      </c>
      <c r="Q673" s="2148">
        <v>39220</v>
      </c>
      <c r="R673" s="1574" t="s">
        <v>1351</v>
      </c>
      <c r="S673" s="2231"/>
      <c r="T673" s="1181" t="str">
        <f t="shared" si="77"/>
        <v>改良済</v>
      </c>
      <c r="V673" s="2157"/>
      <c r="W673" s="2157"/>
      <c r="X673" s="2157"/>
      <c r="Y673" s="2157"/>
      <c r="Z673" s="2157"/>
    </row>
    <row r="674" spans="2:26" ht="39" customHeight="1">
      <c r="B674" s="2264"/>
      <c r="C674" s="1659" t="s">
        <v>4511</v>
      </c>
      <c r="D674" s="1586" t="s">
        <v>4663</v>
      </c>
      <c r="E674" s="1383" t="s">
        <v>5583</v>
      </c>
      <c r="F674" s="2169">
        <f t="shared" si="79"/>
        <v>0.24</v>
      </c>
      <c r="G674" s="2169">
        <v>0</v>
      </c>
      <c r="H674" s="2169">
        <v>0.24</v>
      </c>
      <c r="I674" s="2169">
        <v>0</v>
      </c>
      <c r="J674" s="2169">
        <f t="shared" si="80"/>
        <v>0.24</v>
      </c>
      <c r="K674" s="2169">
        <v>0</v>
      </c>
      <c r="L674" s="2169">
        <v>0.24</v>
      </c>
      <c r="M674" s="2169">
        <v>0</v>
      </c>
      <c r="N674" s="1318">
        <v>33232</v>
      </c>
      <c r="O674" s="1318">
        <v>33232</v>
      </c>
      <c r="P674" s="1586" t="s">
        <v>4583</v>
      </c>
      <c r="Q674" s="2218">
        <v>39220</v>
      </c>
      <c r="R674" s="2150" t="s">
        <v>1351</v>
      </c>
      <c r="S674" s="2231"/>
      <c r="T674" s="1181" t="str">
        <f t="shared" si="77"/>
        <v>改良済</v>
      </c>
      <c r="V674" s="2157"/>
      <c r="W674" s="2157"/>
      <c r="X674" s="2157"/>
      <c r="Y674" s="2157"/>
      <c r="Z674" s="2157"/>
    </row>
    <row r="675" spans="2:26" ht="39" customHeight="1">
      <c r="B675" s="2214"/>
      <c r="C675" s="1659" t="s">
        <v>4511</v>
      </c>
      <c r="D675" s="1586" t="s">
        <v>4764</v>
      </c>
      <c r="E675" s="1383" t="s">
        <v>5584</v>
      </c>
      <c r="F675" s="2169">
        <f t="shared" si="79"/>
        <v>0.18</v>
      </c>
      <c r="G675" s="2169">
        <v>0</v>
      </c>
      <c r="H675" s="2169">
        <v>0.18</v>
      </c>
      <c r="I675" s="2169">
        <v>0</v>
      </c>
      <c r="J675" s="2169">
        <f t="shared" si="80"/>
        <v>0.18</v>
      </c>
      <c r="K675" s="2169">
        <v>0</v>
      </c>
      <c r="L675" s="2169">
        <v>0.18</v>
      </c>
      <c r="M675" s="2169">
        <v>0</v>
      </c>
      <c r="N675" s="1318">
        <v>33232</v>
      </c>
      <c r="O675" s="1318">
        <v>33232</v>
      </c>
      <c r="P675" s="1586" t="s">
        <v>4583</v>
      </c>
      <c r="Q675" s="2218">
        <v>39220</v>
      </c>
      <c r="R675" s="2150" t="s">
        <v>1351</v>
      </c>
      <c r="S675" s="2231"/>
      <c r="T675" s="1181" t="str">
        <f t="shared" si="77"/>
        <v>改良済</v>
      </c>
      <c r="V675" s="2157"/>
      <c r="W675" s="2157"/>
      <c r="X675" s="2157"/>
      <c r="Y675" s="2157"/>
      <c r="Z675" s="2157"/>
    </row>
    <row r="676" spans="2:26" ht="39" customHeight="1">
      <c r="B676" s="2263"/>
      <c r="C676" s="1164" t="s">
        <v>4542</v>
      </c>
      <c r="D676" s="1586" t="s">
        <v>4678</v>
      </c>
      <c r="E676" s="1383" t="s">
        <v>5585</v>
      </c>
      <c r="F676" s="2169">
        <f>SUM(G676:I676)</f>
        <v>0.25</v>
      </c>
      <c r="G676" s="2169">
        <v>0</v>
      </c>
      <c r="H676" s="2169">
        <v>0.25</v>
      </c>
      <c r="I676" s="2169">
        <v>0</v>
      </c>
      <c r="J676" s="2169">
        <f>SUM(K676:M676)</f>
        <v>0.25</v>
      </c>
      <c r="K676" s="2169">
        <v>0</v>
      </c>
      <c r="L676" s="2169">
        <v>0.25</v>
      </c>
      <c r="M676" s="2169">
        <v>0</v>
      </c>
      <c r="N676" s="1318">
        <v>34059</v>
      </c>
      <c r="O676" s="1318">
        <v>34059</v>
      </c>
      <c r="P676" s="1585" t="s">
        <v>5586</v>
      </c>
      <c r="Q676" s="1318">
        <v>39220</v>
      </c>
      <c r="R676" s="2150" t="s">
        <v>1351</v>
      </c>
      <c r="S676" s="1697"/>
      <c r="T676" s="1181" t="str">
        <f t="shared" si="77"/>
        <v>改良済</v>
      </c>
      <c r="V676" s="2157"/>
      <c r="W676" s="2157"/>
      <c r="X676" s="2157"/>
      <c r="Y676" s="2157"/>
      <c r="Z676" s="2157"/>
    </row>
    <row r="677" spans="2:26" ht="39" customHeight="1">
      <c r="B677" s="2191" t="s">
        <v>82</v>
      </c>
      <c r="C677" s="1659" t="s">
        <v>4511</v>
      </c>
      <c r="D677" s="1586" t="s">
        <v>5587</v>
      </c>
      <c r="E677" s="1383" t="s">
        <v>5588</v>
      </c>
      <c r="F677" s="2169">
        <f>SUM(G677:I677)</f>
        <v>0.2</v>
      </c>
      <c r="G677" s="2169">
        <v>0</v>
      </c>
      <c r="H677" s="2169">
        <v>0.2</v>
      </c>
      <c r="I677" s="2169">
        <v>0</v>
      </c>
      <c r="J677" s="2169">
        <f>SUM(K677:M677)</f>
        <v>0.2</v>
      </c>
      <c r="K677" s="2169">
        <v>0</v>
      </c>
      <c r="L677" s="2169">
        <v>0.2</v>
      </c>
      <c r="M677" s="2169">
        <v>0</v>
      </c>
      <c r="N677" s="1318">
        <v>35853</v>
      </c>
      <c r="O677" s="1318">
        <v>35853</v>
      </c>
      <c r="P677" s="1586" t="s">
        <v>5589</v>
      </c>
      <c r="Q677" s="2218">
        <v>39220</v>
      </c>
      <c r="R677" s="2150" t="s">
        <v>1351</v>
      </c>
      <c r="S677" s="1697"/>
      <c r="T677" s="1181" t="str">
        <f t="shared" si="77"/>
        <v>改良済</v>
      </c>
      <c r="V677" s="2157"/>
      <c r="W677" s="2157"/>
      <c r="X677" s="2157"/>
      <c r="Y677" s="2157"/>
      <c r="Z677" s="2157"/>
    </row>
    <row r="678" spans="2:26" ht="39" customHeight="1">
      <c r="B678" s="2168"/>
      <c r="C678" s="1169" t="s">
        <v>4468</v>
      </c>
      <c r="D678" s="1586" t="s">
        <v>4469</v>
      </c>
      <c r="E678" s="1383" t="s">
        <v>5590</v>
      </c>
      <c r="F678" s="2169">
        <f>SUM(G678:I678)</f>
        <v>2.6</v>
      </c>
      <c r="G678" s="2169">
        <v>0</v>
      </c>
      <c r="H678" s="2169">
        <v>2.6</v>
      </c>
      <c r="I678" s="2169">
        <v>0</v>
      </c>
      <c r="J678" s="2169">
        <f>SUM(K678:M678)</f>
        <v>2.6</v>
      </c>
      <c r="K678" s="2169">
        <v>0</v>
      </c>
      <c r="L678" s="2169">
        <v>2.6</v>
      </c>
      <c r="M678" s="2169">
        <v>0</v>
      </c>
      <c r="N678" s="1318">
        <v>23200</v>
      </c>
      <c r="O678" s="1318">
        <v>23200</v>
      </c>
      <c r="P678" s="1586" t="s">
        <v>5591</v>
      </c>
      <c r="Q678" s="2218">
        <v>39220</v>
      </c>
      <c r="R678" s="2150" t="s">
        <v>1351</v>
      </c>
      <c r="S678" s="1697"/>
      <c r="T678" s="1181" t="str">
        <f t="shared" si="77"/>
        <v>改良済</v>
      </c>
      <c r="V678" s="2157"/>
      <c r="W678" s="2157"/>
      <c r="X678" s="2157"/>
      <c r="Y678" s="2157"/>
      <c r="Z678" s="2157"/>
    </row>
    <row r="679" spans="2:26" ht="39" customHeight="1">
      <c r="B679" s="2168"/>
      <c r="C679" s="1169" t="s">
        <v>4468</v>
      </c>
      <c r="D679" s="1586" t="s">
        <v>4908</v>
      </c>
      <c r="E679" s="1383" t="s">
        <v>5592</v>
      </c>
      <c r="F679" s="2169">
        <f>SUM(G679:I679)</f>
        <v>1</v>
      </c>
      <c r="G679" s="2169">
        <v>0</v>
      </c>
      <c r="H679" s="2169">
        <v>1</v>
      </c>
      <c r="I679" s="2169">
        <v>0</v>
      </c>
      <c r="J679" s="2169">
        <f>SUM(K679:M679)</f>
        <v>1</v>
      </c>
      <c r="K679" s="2169">
        <v>0</v>
      </c>
      <c r="L679" s="2169">
        <v>1</v>
      </c>
      <c r="M679" s="2169">
        <v>0</v>
      </c>
      <c r="N679" s="1318">
        <v>33232</v>
      </c>
      <c r="O679" s="1318">
        <v>33232</v>
      </c>
      <c r="P679" s="1586" t="s">
        <v>5593</v>
      </c>
      <c r="Q679" s="2218">
        <v>39220</v>
      </c>
      <c r="R679" s="2150" t="s">
        <v>1351</v>
      </c>
      <c r="S679" s="1697"/>
      <c r="T679" s="1181" t="str">
        <f t="shared" si="77"/>
        <v>改良済</v>
      </c>
      <c r="V679" s="2157"/>
      <c r="W679" s="2157"/>
      <c r="X679" s="2157"/>
      <c r="Y679" s="2157"/>
      <c r="Z679" s="2157"/>
    </row>
    <row r="680" spans="2:26" ht="39" customHeight="1">
      <c r="B680" s="2264"/>
      <c r="C680" s="1659" t="s">
        <v>4468</v>
      </c>
      <c r="D680" s="1586" t="s">
        <v>4811</v>
      </c>
      <c r="E680" s="1383" t="s">
        <v>5594</v>
      </c>
      <c r="F680" s="2169">
        <f>SUM(G680:I680)</f>
        <v>1.8</v>
      </c>
      <c r="G680" s="2169">
        <v>0</v>
      </c>
      <c r="H680" s="2169">
        <v>1.8</v>
      </c>
      <c r="I680" s="2169">
        <v>0</v>
      </c>
      <c r="J680" s="2169">
        <f>SUM(K680:M680)</f>
        <v>1.8</v>
      </c>
      <c r="K680" s="2169">
        <v>0</v>
      </c>
      <c r="L680" s="2169">
        <v>1.8</v>
      </c>
      <c r="M680" s="2169">
        <v>0</v>
      </c>
      <c r="N680" s="1318">
        <v>34059</v>
      </c>
      <c r="O680" s="1318">
        <v>34059</v>
      </c>
      <c r="P680" s="1586" t="s">
        <v>5586</v>
      </c>
      <c r="Q680" s="1318">
        <v>39220</v>
      </c>
      <c r="R680" s="2150" t="s">
        <v>1351</v>
      </c>
      <c r="S680" s="1697"/>
      <c r="T680" s="1181" t="str">
        <f t="shared" si="77"/>
        <v>改良済</v>
      </c>
      <c r="V680" s="2157"/>
      <c r="W680" s="2157"/>
      <c r="X680" s="2157"/>
      <c r="Y680" s="2157"/>
      <c r="Z680" s="2157"/>
    </row>
    <row r="681" spans="2:26" ht="39" customHeight="1">
      <c r="B681" s="2168"/>
      <c r="C681" s="1169" t="s">
        <v>4468</v>
      </c>
      <c r="D681" s="1586" t="s">
        <v>5595</v>
      </c>
      <c r="E681" s="1383" t="s">
        <v>5596</v>
      </c>
      <c r="F681" s="2169">
        <f t="shared" si="79"/>
        <v>1</v>
      </c>
      <c r="G681" s="2169">
        <v>0</v>
      </c>
      <c r="H681" s="2169">
        <v>1</v>
      </c>
      <c r="I681" s="2169">
        <v>0</v>
      </c>
      <c r="J681" s="2169">
        <f t="shared" ref="J681" si="81">SUM(K681:M681)</f>
        <v>1</v>
      </c>
      <c r="K681" s="2169">
        <v>0</v>
      </c>
      <c r="L681" s="2169">
        <v>1</v>
      </c>
      <c r="M681" s="2169">
        <v>0</v>
      </c>
      <c r="N681" s="1318">
        <v>35853</v>
      </c>
      <c r="O681" s="1318">
        <v>35853</v>
      </c>
      <c r="P681" s="1586" t="s">
        <v>5589</v>
      </c>
      <c r="Q681" s="2218">
        <v>39220</v>
      </c>
      <c r="R681" s="2150" t="s">
        <v>1351</v>
      </c>
      <c r="S681" s="1697"/>
      <c r="T681" s="1181" t="str">
        <f t="shared" si="77"/>
        <v>改良済</v>
      </c>
      <c r="V681" s="2157"/>
      <c r="W681" s="2157"/>
      <c r="X681" s="2157"/>
      <c r="Y681" s="2157"/>
      <c r="Z681" s="2157"/>
    </row>
    <row r="682" spans="2:26" ht="39" customHeight="1">
      <c r="B682" s="2214"/>
      <c r="C682" s="1169" t="s">
        <v>4472</v>
      </c>
      <c r="D682" s="1586" t="s">
        <v>5368</v>
      </c>
      <c r="E682" s="1383" t="s">
        <v>5597</v>
      </c>
      <c r="F682" s="2169">
        <f>SUM(G682:I682)</f>
        <v>3.5</v>
      </c>
      <c r="G682" s="2169">
        <v>0</v>
      </c>
      <c r="H682" s="2169">
        <v>0</v>
      </c>
      <c r="I682" s="2169">
        <v>3.5</v>
      </c>
      <c r="J682" s="2169">
        <f>SUM(K682:M682)</f>
        <v>3.5</v>
      </c>
      <c r="K682" s="2169">
        <v>0</v>
      </c>
      <c r="L682" s="2169">
        <v>0</v>
      </c>
      <c r="M682" s="2169">
        <v>3.5</v>
      </c>
      <c r="N682" s="1318">
        <v>26610</v>
      </c>
      <c r="O682" s="1318">
        <v>26610</v>
      </c>
      <c r="P682" s="1586" t="s">
        <v>3383</v>
      </c>
      <c r="Q682" s="1318">
        <v>39220</v>
      </c>
      <c r="R682" s="2150" t="s">
        <v>1351</v>
      </c>
      <c r="S682" s="1697"/>
      <c r="T682" s="1181" t="str">
        <f t="shared" si="77"/>
        <v>改良済</v>
      </c>
      <c r="V682" s="2157"/>
      <c r="W682" s="2157"/>
      <c r="X682" s="2157"/>
      <c r="Y682" s="2157"/>
      <c r="Z682" s="2157"/>
    </row>
    <row r="683" spans="2:26" ht="39" customHeight="1">
      <c r="B683" s="2168"/>
      <c r="C683" s="1164" t="s">
        <v>4472</v>
      </c>
      <c r="D683" s="1586" t="s">
        <v>4477</v>
      </c>
      <c r="E683" s="1383" t="s">
        <v>5598</v>
      </c>
      <c r="F683" s="2169">
        <f>SUM(G683:I683)</f>
        <v>12.7</v>
      </c>
      <c r="G683" s="2169">
        <v>0</v>
      </c>
      <c r="H683" s="2169">
        <v>0</v>
      </c>
      <c r="I683" s="2169">
        <v>12.7</v>
      </c>
      <c r="J683" s="2169">
        <f>SUM(K683:M683)</f>
        <v>8.5</v>
      </c>
      <c r="K683" s="2169">
        <v>0</v>
      </c>
      <c r="L683" s="2169">
        <v>0</v>
      </c>
      <c r="M683" s="2169">
        <v>8.5</v>
      </c>
      <c r="N683" s="1318">
        <v>27114</v>
      </c>
      <c r="O683" s="1318">
        <v>27114</v>
      </c>
      <c r="P683" s="1586" t="s">
        <v>4091</v>
      </c>
      <c r="Q683" s="2218">
        <v>39220</v>
      </c>
      <c r="R683" s="2254" t="s">
        <v>3332</v>
      </c>
      <c r="T683" s="1181" t="str">
        <f t="shared" si="77"/>
        <v/>
      </c>
      <c r="V683" s="2157"/>
      <c r="W683" s="2157"/>
      <c r="X683" s="2157"/>
      <c r="Y683" s="2157"/>
      <c r="Z683" s="2157"/>
    </row>
    <row r="684" spans="2:26" ht="39" customHeight="1" thickBot="1">
      <c r="B684" s="2214"/>
      <c r="C684" s="1651" t="s">
        <v>4588</v>
      </c>
      <c r="D684" s="1581" t="s">
        <v>4589</v>
      </c>
      <c r="E684" s="1769" t="s">
        <v>5599</v>
      </c>
      <c r="F684" s="2252">
        <f>SUM(G684:I684)</f>
        <v>30</v>
      </c>
      <c r="G684" s="2252">
        <v>0</v>
      </c>
      <c r="H684" s="2252">
        <v>0</v>
      </c>
      <c r="I684" s="2252">
        <v>30</v>
      </c>
      <c r="J684" s="2252">
        <f>SUM(K684:M684)</f>
        <v>12.7</v>
      </c>
      <c r="K684" s="2252">
        <v>0</v>
      </c>
      <c r="L684" s="2252">
        <v>0</v>
      </c>
      <c r="M684" s="2252">
        <v>12.7</v>
      </c>
      <c r="N684" s="2253">
        <v>32322</v>
      </c>
      <c r="O684" s="2253">
        <v>44218</v>
      </c>
      <c r="P684" s="1581" t="s">
        <v>3467</v>
      </c>
      <c r="Q684" s="2236">
        <v>39220</v>
      </c>
      <c r="R684" s="2254" t="s">
        <v>3332</v>
      </c>
      <c r="T684" s="1181" t="str">
        <f t="shared" si="77"/>
        <v/>
      </c>
      <c r="V684" s="2157"/>
      <c r="W684" s="2157"/>
      <c r="X684" s="2157"/>
      <c r="Y684" s="2157"/>
      <c r="Z684" s="2157"/>
    </row>
    <row r="685" spans="2:26" ht="39" customHeight="1" thickTop="1" thickBot="1">
      <c r="B685" s="1175" t="s">
        <v>3136</v>
      </c>
      <c r="C685" s="1174"/>
      <c r="D685" s="2187"/>
      <c r="E685" s="1751">
        <f>COUNTA(E673:E684)</f>
        <v>12</v>
      </c>
      <c r="F685" s="2188">
        <f t="shared" ref="F685:M685" si="82">SUM(F673:F684)</f>
        <v>53.67</v>
      </c>
      <c r="G685" s="2188">
        <f t="shared" si="82"/>
        <v>0</v>
      </c>
      <c r="H685" s="2188">
        <f t="shared" si="82"/>
        <v>7.47</v>
      </c>
      <c r="I685" s="2188">
        <f t="shared" si="82"/>
        <v>46.2</v>
      </c>
      <c r="J685" s="2188">
        <f t="shared" si="82"/>
        <v>32.17</v>
      </c>
      <c r="K685" s="2188">
        <f t="shared" si="82"/>
        <v>0</v>
      </c>
      <c r="L685" s="2188">
        <f t="shared" si="82"/>
        <v>7.47</v>
      </c>
      <c r="M685" s="2188">
        <f t="shared" si="82"/>
        <v>24.7</v>
      </c>
      <c r="N685" s="2189"/>
      <c r="O685" s="2189"/>
      <c r="P685" s="2287"/>
      <c r="Q685" s="2287"/>
      <c r="R685" s="2288"/>
      <c r="T685" s="1181" t="str">
        <f t="shared" si="77"/>
        <v/>
      </c>
      <c r="V685" s="2157"/>
      <c r="W685" s="2157"/>
      <c r="X685" s="2157"/>
      <c r="Y685" s="2157"/>
      <c r="Z685" s="2157"/>
    </row>
    <row r="686" spans="2:26" ht="39" customHeight="1" thickTop="1" thickBot="1">
      <c r="B686" s="1618" t="s">
        <v>263</v>
      </c>
      <c r="C686" s="1618"/>
      <c r="D686" s="1770" t="s">
        <v>3370</v>
      </c>
      <c r="E686" s="1222">
        <f>E685+E672</f>
        <v>61</v>
      </c>
      <c r="F686" s="2158">
        <f t="shared" ref="F686:M686" si="83">SUM(F685,F672)</f>
        <v>222.36</v>
      </c>
      <c r="G686" s="2158">
        <f t="shared" si="83"/>
        <v>10.940000000000001</v>
      </c>
      <c r="H686" s="2158">
        <f t="shared" si="83"/>
        <v>24.419999999999998</v>
      </c>
      <c r="I686" s="2158">
        <f t="shared" si="83"/>
        <v>187</v>
      </c>
      <c r="J686" s="2158">
        <f t="shared" si="83"/>
        <v>186.68</v>
      </c>
      <c r="K686" s="2158">
        <f t="shared" si="83"/>
        <v>10.620000000000001</v>
      </c>
      <c r="L686" s="2158">
        <f t="shared" si="83"/>
        <v>23.459999999999997</v>
      </c>
      <c r="M686" s="2158">
        <f t="shared" si="83"/>
        <v>152.6</v>
      </c>
      <c r="N686" s="2159"/>
      <c r="O686" s="2159"/>
      <c r="P686" s="2261"/>
      <c r="Q686" s="2261"/>
      <c r="R686" s="2290"/>
      <c r="T686" s="1181" t="str">
        <f t="shared" si="77"/>
        <v/>
      </c>
      <c r="V686" s="2157"/>
      <c r="W686" s="2157"/>
      <c r="X686" s="2157"/>
      <c r="Y686" s="2157"/>
      <c r="Z686" s="2157"/>
    </row>
    <row r="687" spans="2:26" ht="39" customHeight="1" thickTop="1">
      <c r="B687" s="1576"/>
      <c r="C687" s="1576"/>
      <c r="D687" s="1010"/>
      <c r="E687" s="1625"/>
      <c r="F687" s="2161"/>
      <c r="G687" s="2161"/>
      <c r="H687" s="2161"/>
      <c r="I687" s="2161"/>
      <c r="J687" s="2161"/>
      <c r="K687" s="2161"/>
      <c r="L687" s="2161"/>
      <c r="M687" s="2161"/>
      <c r="N687" s="2162"/>
      <c r="O687" s="2162"/>
      <c r="P687" s="2292"/>
      <c r="Q687" s="2292"/>
      <c r="R687" s="2293"/>
      <c r="T687" s="1181">
        <v>1</v>
      </c>
      <c r="V687" s="2157"/>
      <c r="W687" s="2157"/>
      <c r="X687" s="2157"/>
      <c r="Y687" s="2157"/>
      <c r="Z687" s="2157"/>
    </row>
    <row r="688" spans="2:26" ht="39" customHeight="1" thickBot="1">
      <c r="B688" s="1680"/>
      <c r="C688" s="1680"/>
      <c r="D688" s="2171"/>
      <c r="E688" s="1768"/>
      <c r="F688" s="2172"/>
      <c r="G688" s="2172"/>
      <c r="H688" s="2172"/>
      <c r="I688" s="2172"/>
      <c r="J688" s="2172"/>
      <c r="K688" s="2172"/>
      <c r="L688" s="2172"/>
      <c r="M688" s="2172"/>
      <c r="N688" s="2173"/>
      <c r="O688" s="2173"/>
      <c r="P688" s="2322"/>
      <c r="Q688" s="2322"/>
      <c r="R688" s="2323"/>
      <c r="T688" s="1181">
        <v>1</v>
      </c>
      <c r="V688" s="2157"/>
      <c r="W688" s="2157"/>
      <c r="X688" s="2157"/>
      <c r="Y688" s="2157"/>
      <c r="Z688" s="2157"/>
    </row>
    <row r="689" spans="2:26" ht="39" customHeight="1">
      <c r="B689" s="2294" t="s">
        <v>330</v>
      </c>
      <c r="C689" s="2204" t="s">
        <v>4462</v>
      </c>
      <c r="D689" s="2164" t="s">
        <v>4463</v>
      </c>
      <c r="E689" s="2165" t="s">
        <v>5600</v>
      </c>
      <c r="F689" s="2166">
        <f t="shared" ref="F689:F708" si="84">SUM(G689:I689)</f>
        <v>0.26</v>
      </c>
      <c r="G689" s="2166">
        <v>0.26</v>
      </c>
      <c r="H689" s="2166">
        <v>0</v>
      </c>
      <c r="I689" s="2166">
        <v>0</v>
      </c>
      <c r="J689" s="2166">
        <f t="shared" ref="J689:J708" si="85">SUM(K689:M689)</f>
        <v>0.26</v>
      </c>
      <c r="K689" s="2166">
        <v>0.26</v>
      </c>
      <c r="L689" s="2166">
        <v>0</v>
      </c>
      <c r="M689" s="2166">
        <v>0</v>
      </c>
      <c r="N689" s="2167">
        <v>25496</v>
      </c>
      <c r="O689" s="2167">
        <v>25496</v>
      </c>
      <c r="P689" s="2164" t="s">
        <v>4614</v>
      </c>
      <c r="Q689" s="2164"/>
      <c r="R689" s="1574"/>
      <c r="S689" s="1697"/>
      <c r="T689" s="1181" t="str">
        <f t="shared" si="77"/>
        <v>改良済</v>
      </c>
      <c r="V689" s="2157"/>
      <c r="W689" s="2157"/>
      <c r="X689" s="2157"/>
      <c r="Y689" s="2157"/>
      <c r="Z689" s="2157"/>
    </row>
    <row r="690" spans="2:26" ht="39" customHeight="1">
      <c r="B690" s="2168"/>
      <c r="C690" s="1169" t="s">
        <v>4462</v>
      </c>
      <c r="D690" s="1586" t="s">
        <v>4485</v>
      </c>
      <c r="E690" s="1383" t="s">
        <v>4551</v>
      </c>
      <c r="F690" s="2169">
        <f t="shared" si="84"/>
        <v>0.72</v>
      </c>
      <c r="G690" s="2169">
        <v>0.72</v>
      </c>
      <c r="H690" s="2169">
        <v>0</v>
      </c>
      <c r="I690" s="2169">
        <v>0</v>
      </c>
      <c r="J690" s="2169">
        <f t="shared" si="85"/>
        <v>0.72</v>
      </c>
      <c r="K690" s="2169">
        <v>0.72</v>
      </c>
      <c r="L690" s="2169">
        <v>0</v>
      </c>
      <c r="M690" s="2169">
        <v>0</v>
      </c>
      <c r="N690" s="1318">
        <v>27257</v>
      </c>
      <c r="O690" s="1318">
        <v>27257</v>
      </c>
      <c r="P690" s="1586" t="s">
        <v>3304</v>
      </c>
      <c r="Q690" s="1586"/>
      <c r="R690" s="2150"/>
      <c r="S690" s="1697"/>
      <c r="T690" s="1181" t="str">
        <f t="shared" si="77"/>
        <v>改良済</v>
      </c>
      <c r="V690" s="2157"/>
      <c r="W690" s="2157"/>
      <c r="X690" s="2157"/>
      <c r="Y690" s="2157"/>
      <c r="Z690" s="2157"/>
    </row>
    <row r="691" spans="2:26" ht="39" customHeight="1">
      <c r="B691" s="2168"/>
      <c r="C691" s="1169" t="s">
        <v>4462</v>
      </c>
      <c r="D691" s="1586" t="s">
        <v>4487</v>
      </c>
      <c r="E691" s="1383" t="s">
        <v>4999</v>
      </c>
      <c r="F691" s="2169">
        <f t="shared" si="84"/>
        <v>0.2</v>
      </c>
      <c r="G691" s="2169">
        <v>0.2</v>
      </c>
      <c r="H691" s="2169">
        <v>0</v>
      </c>
      <c r="I691" s="2169">
        <v>0</v>
      </c>
      <c r="J691" s="2169">
        <f t="shared" si="85"/>
        <v>0.2</v>
      </c>
      <c r="K691" s="2169">
        <v>0.2</v>
      </c>
      <c r="L691" s="2169">
        <v>0</v>
      </c>
      <c r="M691" s="2169">
        <v>0</v>
      </c>
      <c r="N691" s="1318">
        <v>27257</v>
      </c>
      <c r="O691" s="1318">
        <v>27257</v>
      </c>
      <c r="P691" s="1586" t="s">
        <v>3304</v>
      </c>
      <c r="Q691" s="1586"/>
      <c r="R691" s="2150"/>
      <c r="S691" s="1697"/>
      <c r="T691" s="1181" t="str">
        <f t="shared" si="77"/>
        <v>改良済</v>
      </c>
      <c r="V691" s="2157"/>
      <c r="W691" s="2157"/>
      <c r="X691" s="2157"/>
      <c r="Y691" s="2157"/>
      <c r="Z691" s="2157"/>
    </row>
    <row r="692" spans="2:26" ht="39" customHeight="1">
      <c r="B692" s="2168"/>
      <c r="C692" s="1169" t="s">
        <v>4462</v>
      </c>
      <c r="D692" s="1586" t="s">
        <v>4488</v>
      </c>
      <c r="E692" s="1383" t="s">
        <v>5601</v>
      </c>
      <c r="F692" s="2169">
        <f t="shared" si="84"/>
        <v>0.23</v>
      </c>
      <c r="G692" s="2169">
        <v>0.23</v>
      </c>
      <c r="H692" s="2169">
        <v>0</v>
      </c>
      <c r="I692" s="2169">
        <v>0</v>
      </c>
      <c r="J692" s="2169">
        <f t="shared" si="85"/>
        <v>0.23</v>
      </c>
      <c r="K692" s="2169">
        <v>0.23</v>
      </c>
      <c r="L692" s="2169">
        <v>0</v>
      </c>
      <c r="M692" s="2169">
        <v>0</v>
      </c>
      <c r="N692" s="1318">
        <v>27257</v>
      </c>
      <c r="O692" s="1318">
        <v>27257</v>
      </c>
      <c r="P692" s="1586" t="s">
        <v>3304</v>
      </c>
      <c r="Q692" s="1586"/>
      <c r="R692" s="2150"/>
      <c r="S692" s="1697"/>
      <c r="T692" s="1181" t="str">
        <f t="shared" si="77"/>
        <v>改良済</v>
      </c>
      <c r="V692" s="2157"/>
      <c r="W692" s="2157"/>
      <c r="X692" s="2157"/>
      <c r="Y692" s="2157"/>
      <c r="Z692" s="2157"/>
    </row>
    <row r="693" spans="2:26" ht="39" customHeight="1">
      <c r="B693" s="2168"/>
      <c r="C693" s="1169" t="s">
        <v>4462</v>
      </c>
      <c r="D693" s="1586" t="s">
        <v>4491</v>
      </c>
      <c r="E693" s="1383" t="s">
        <v>5602</v>
      </c>
      <c r="F693" s="2169">
        <f t="shared" si="84"/>
        <v>0.13</v>
      </c>
      <c r="G693" s="2169">
        <v>0.13</v>
      </c>
      <c r="H693" s="2169">
        <v>0</v>
      </c>
      <c r="I693" s="2169">
        <v>0</v>
      </c>
      <c r="J693" s="2169">
        <f t="shared" si="85"/>
        <v>0.13</v>
      </c>
      <c r="K693" s="2169">
        <v>0.13</v>
      </c>
      <c r="L693" s="2169">
        <v>0</v>
      </c>
      <c r="M693" s="2169">
        <v>0</v>
      </c>
      <c r="N693" s="1318">
        <v>27257</v>
      </c>
      <c r="O693" s="1318">
        <v>27257</v>
      </c>
      <c r="P693" s="1586" t="s">
        <v>3304</v>
      </c>
      <c r="Q693" s="1586"/>
      <c r="R693" s="2150"/>
      <c r="S693" s="1250"/>
      <c r="T693" s="1181" t="str">
        <f t="shared" si="77"/>
        <v>改良済</v>
      </c>
      <c r="V693" s="2157"/>
      <c r="W693" s="2157"/>
      <c r="X693" s="2157"/>
      <c r="Y693" s="2157"/>
      <c r="Z693" s="2157"/>
    </row>
    <row r="694" spans="2:26" ht="39" customHeight="1">
      <c r="B694" s="2168"/>
      <c r="C694" s="1169" t="s">
        <v>4462</v>
      </c>
      <c r="D694" s="1586" t="s">
        <v>4494</v>
      </c>
      <c r="E694" s="1383" t="s">
        <v>5603</v>
      </c>
      <c r="F694" s="2169">
        <f t="shared" si="84"/>
        <v>0.09</v>
      </c>
      <c r="G694" s="2169">
        <v>0.09</v>
      </c>
      <c r="H694" s="2169">
        <v>0</v>
      </c>
      <c r="I694" s="2169">
        <v>0</v>
      </c>
      <c r="J694" s="2169">
        <f t="shared" si="85"/>
        <v>0.09</v>
      </c>
      <c r="K694" s="2169">
        <v>0.09</v>
      </c>
      <c r="L694" s="2169">
        <v>0</v>
      </c>
      <c r="M694" s="2169">
        <v>0</v>
      </c>
      <c r="N694" s="1318">
        <v>27257</v>
      </c>
      <c r="O694" s="1318">
        <v>27257</v>
      </c>
      <c r="P694" s="1586" t="s">
        <v>3304</v>
      </c>
      <c r="Q694" s="1586"/>
      <c r="R694" s="2185"/>
      <c r="S694" s="1259"/>
      <c r="T694" s="1181" t="str">
        <f t="shared" si="77"/>
        <v>改良済</v>
      </c>
      <c r="V694" s="2157"/>
      <c r="W694" s="2157"/>
      <c r="X694" s="2157"/>
      <c r="Y694" s="2157"/>
      <c r="Z694" s="2157"/>
    </row>
    <row r="695" spans="2:26" ht="39" customHeight="1">
      <c r="B695" s="2168"/>
      <c r="C695" s="1169" t="s">
        <v>4462</v>
      </c>
      <c r="D695" s="1586" t="s">
        <v>4496</v>
      </c>
      <c r="E695" s="1383" t="s">
        <v>5604</v>
      </c>
      <c r="F695" s="2169">
        <f t="shared" si="84"/>
        <v>0.13</v>
      </c>
      <c r="G695" s="2169">
        <v>0</v>
      </c>
      <c r="H695" s="2169">
        <v>0.13</v>
      </c>
      <c r="I695" s="2169">
        <v>0</v>
      </c>
      <c r="J695" s="2169">
        <f t="shared" si="85"/>
        <v>0.13</v>
      </c>
      <c r="K695" s="2169">
        <v>0</v>
      </c>
      <c r="L695" s="2169">
        <v>0.13</v>
      </c>
      <c r="M695" s="2169">
        <v>0</v>
      </c>
      <c r="N695" s="1318">
        <v>27463</v>
      </c>
      <c r="O695" s="1318">
        <v>27463</v>
      </c>
      <c r="P695" s="1586" t="s">
        <v>5547</v>
      </c>
      <c r="Q695" s="1586"/>
      <c r="R695" s="2150"/>
      <c r="T695" s="1181" t="str">
        <f t="shared" si="77"/>
        <v>改良済</v>
      </c>
      <c r="V695" s="2157"/>
      <c r="W695" s="2157"/>
      <c r="X695" s="2157"/>
      <c r="Y695" s="2157"/>
      <c r="Z695" s="2157"/>
    </row>
    <row r="696" spans="2:26" ht="39" customHeight="1">
      <c r="B696" s="2168"/>
      <c r="C696" s="1169" t="s">
        <v>4462</v>
      </c>
      <c r="D696" s="1586" t="s">
        <v>4504</v>
      </c>
      <c r="E696" s="1383" t="s">
        <v>5605</v>
      </c>
      <c r="F696" s="2169">
        <f t="shared" si="84"/>
        <v>0.13</v>
      </c>
      <c r="G696" s="2169">
        <v>0</v>
      </c>
      <c r="H696" s="2169">
        <v>0.13</v>
      </c>
      <c r="I696" s="2169">
        <v>0</v>
      </c>
      <c r="J696" s="2169">
        <f t="shared" si="85"/>
        <v>0.13</v>
      </c>
      <c r="K696" s="2169">
        <v>0</v>
      </c>
      <c r="L696" s="2169">
        <v>0.13</v>
      </c>
      <c r="M696" s="2169">
        <v>0</v>
      </c>
      <c r="N696" s="1318">
        <v>29525</v>
      </c>
      <c r="O696" s="1318">
        <v>29525</v>
      </c>
      <c r="P696" s="1586" t="s">
        <v>5606</v>
      </c>
      <c r="Q696" s="1586"/>
      <c r="R696" s="2150"/>
      <c r="S696" s="1259"/>
      <c r="T696" s="1181" t="str">
        <f t="shared" si="77"/>
        <v>改良済</v>
      </c>
      <c r="V696" s="2157"/>
      <c r="W696" s="2157"/>
      <c r="X696" s="2157"/>
      <c r="Y696" s="2157"/>
      <c r="Z696" s="2157"/>
    </row>
    <row r="697" spans="2:26" ht="39" customHeight="1">
      <c r="B697" s="2168"/>
      <c r="C697" s="1169" t="s">
        <v>4462</v>
      </c>
      <c r="D697" s="1586" t="s">
        <v>4507</v>
      </c>
      <c r="E697" s="1383" t="s">
        <v>4983</v>
      </c>
      <c r="F697" s="2169">
        <f t="shared" si="84"/>
        <v>0.27</v>
      </c>
      <c r="G697" s="2169">
        <v>0</v>
      </c>
      <c r="H697" s="2169">
        <v>0.27</v>
      </c>
      <c r="I697" s="2169">
        <v>0</v>
      </c>
      <c r="J697" s="2169">
        <f t="shared" si="85"/>
        <v>0.27</v>
      </c>
      <c r="K697" s="2169">
        <v>0</v>
      </c>
      <c r="L697" s="2169">
        <v>0.27</v>
      </c>
      <c r="M697" s="2169">
        <v>0</v>
      </c>
      <c r="N697" s="1318">
        <v>29525</v>
      </c>
      <c r="O697" s="1318">
        <v>29525</v>
      </c>
      <c r="P697" s="1586" t="s">
        <v>5606</v>
      </c>
      <c r="Q697" s="1586"/>
      <c r="R697" s="2150"/>
      <c r="T697" s="1181" t="str">
        <f t="shared" si="77"/>
        <v>改良済</v>
      </c>
      <c r="V697" s="2157"/>
      <c r="W697" s="2157"/>
      <c r="X697" s="2157"/>
      <c r="Y697" s="2157"/>
      <c r="Z697" s="2157"/>
    </row>
    <row r="698" spans="2:26" ht="39" customHeight="1">
      <c r="B698" s="2168"/>
      <c r="C698" s="1169" t="s">
        <v>4462</v>
      </c>
      <c r="D698" s="1586" t="s">
        <v>4509</v>
      </c>
      <c r="E698" s="1383" t="s">
        <v>5607</v>
      </c>
      <c r="F698" s="2169">
        <f t="shared" si="84"/>
        <v>0.56999999999999995</v>
      </c>
      <c r="G698" s="2169">
        <v>0</v>
      </c>
      <c r="H698" s="2169">
        <v>0.56999999999999995</v>
      </c>
      <c r="I698" s="2169">
        <v>0</v>
      </c>
      <c r="J698" s="2169">
        <f t="shared" si="85"/>
        <v>0.56999999999999995</v>
      </c>
      <c r="K698" s="2169">
        <v>0</v>
      </c>
      <c r="L698" s="2169">
        <v>0.56999999999999995</v>
      </c>
      <c r="M698" s="2169">
        <v>0</v>
      </c>
      <c r="N698" s="1318">
        <v>29525</v>
      </c>
      <c r="O698" s="1318">
        <v>29525</v>
      </c>
      <c r="P698" s="1586" t="s">
        <v>5606</v>
      </c>
      <c r="Q698" s="1586"/>
      <c r="R698" s="2150"/>
      <c r="S698" s="1259"/>
      <c r="T698" s="1181" t="str">
        <f t="shared" si="77"/>
        <v>改良済</v>
      </c>
      <c r="V698" s="2157"/>
      <c r="W698" s="2157"/>
      <c r="X698" s="2157"/>
      <c r="Y698" s="2157"/>
      <c r="Z698" s="2157"/>
    </row>
    <row r="699" spans="2:26" ht="39" customHeight="1">
      <c r="B699" s="2168"/>
      <c r="C699" s="1169" t="s">
        <v>4462</v>
      </c>
      <c r="D699" s="1586" t="s">
        <v>4651</v>
      </c>
      <c r="E699" s="1383" t="s">
        <v>5608</v>
      </c>
      <c r="F699" s="2169">
        <f t="shared" si="84"/>
        <v>0.19</v>
      </c>
      <c r="G699" s="2169">
        <v>0</v>
      </c>
      <c r="H699" s="2169">
        <v>0.19</v>
      </c>
      <c r="I699" s="2169">
        <v>0</v>
      </c>
      <c r="J699" s="2169">
        <f t="shared" si="85"/>
        <v>0.19</v>
      </c>
      <c r="K699" s="2169">
        <v>0</v>
      </c>
      <c r="L699" s="2169">
        <v>0.19</v>
      </c>
      <c r="M699" s="2169">
        <v>0</v>
      </c>
      <c r="N699" s="1318">
        <v>33963</v>
      </c>
      <c r="O699" s="1318">
        <v>33963</v>
      </c>
      <c r="P699" s="1586" t="s">
        <v>2721</v>
      </c>
      <c r="Q699" s="1586"/>
      <c r="R699" s="2150"/>
      <c r="T699" s="1181" t="str">
        <f t="shared" si="77"/>
        <v>改良済</v>
      </c>
      <c r="V699" s="2157"/>
      <c r="W699" s="2157"/>
      <c r="X699" s="2157"/>
      <c r="Y699" s="2157"/>
      <c r="Z699" s="2157"/>
    </row>
    <row r="700" spans="2:26" ht="39" customHeight="1">
      <c r="B700" s="2168"/>
      <c r="C700" s="1169" t="s">
        <v>4462</v>
      </c>
      <c r="D700" s="1586" t="s">
        <v>4653</v>
      </c>
      <c r="E700" s="1383" t="s">
        <v>5609</v>
      </c>
      <c r="F700" s="2169">
        <f t="shared" si="84"/>
        <v>0.27</v>
      </c>
      <c r="G700" s="2169">
        <v>0</v>
      </c>
      <c r="H700" s="2169">
        <v>0.27</v>
      </c>
      <c r="I700" s="2169">
        <v>0</v>
      </c>
      <c r="J700" s="2169">
        <f t="shared" si="85"/>
        <v>0.27</v>
      </c>
      <c r="K700" s="2169">
        <v>0</v>
      </c>
      <c r="L700" s="2169">
        <v>0.27</v>
      </c>
      <c r="M700" s="2169">
        <v>0</v>
      </c>
      <c r="N700" s="1318">
        <v>33963</v>
      </c>
      <c r="O700" s="1318">
        <v>33963</v>
      </c>
      <c r="P700" s="1586" t="s">
        <v>2721</v>
      </c>
      <c r="Q700" s="1586"/>
      <c r="R700" s="2150"/>
      <c r="S700" s="1367"/>
      <c r="T700" s="1181" t="str">
        <f t="shared" si="77"/>
        <v>改良済</v>
      </c>
      <c r="V700" s="2157"/>
      <c r="W700" s="2157"/>
      <c r="X700" s="2157"/>
      <c r="Y700" s="2157"/>
      <c r="Z700" s="2157"/>
    </row>
    <row r="701" spans="2:26" ht="39" customHeight="1">
      <c r="B701" s="2168"/>
      <c r="C701" s="1169" t="s">
        <v>4462</v>
      </c>
      <c r="D701" s="1586" t="s">
        <v>4655</v>
      </c>
      <c r="E701" s="1383" t="s">
        <v>5610</v>
      </c>
      <c r="F701" s="2169">
        <f t="shared" si="84"/>
        <v>0.26</v>
      </c>
      <c r="G701" s="2169">
        <v>0</v>
      </c>
      <c r="H701" s="2169">
        <v>0.26</v>
      </c>
      <c r="I701" s="2169">
        <v>0</v>
      </c>
      <c r="J701" s="2169">
        <f t="shared" si="85"/>
        <v>0.26</v>
      </c>
      <c r="K701" s="2169">
        <v>0</v>
      </c>
      <c r="L701" s="2169">
        <v>0.26</v>
      </c>
      <c r="M701" s="2169">
        <v>0</v>
      </c>
      <c r="N701" s="1318">
        <v>33963</v>
      </c>
      <c r="O701" s="1318">
        <v>33963</v>
      </c>
      <c r="P701" s="1586" t="s">
        <v>2721</v>
      </c>
      <c r="Q701" s="1586"/>
      <c r="R701" s="2150"/>
      <c r="S701" s="1367"/>
      <c r="T701" s="1181" t="str">
        <f t="shared" si="77"/>
        <v>改良済</v>
      </c>
      <c r="U701" s="1367"/>
      <c r="V701" s="2157"/>
      <c r="W701" s="2157"/>
      <c r="X701" s="2157"/>
      <c r="Y701" s="2157"/>
      <c r="Z701" s="2157"/>
    </row>
    <row r="702" spans="2:26" ht="39" customHeight="1">
      <c r="B702" s="2168"/>
      <c r="C702" s="1169" t="s">
        <v>4542</v>
      </c>
      <c r="D702" s="1586" t="s">
        <v>4657</v>
      </c>
      <c r="E702" s="1383" t="s">
        <v>5611</v>
      </c>
      <c r="F702" s="2169">
        <f t="shared" si="84"/>
        <v>0.15</v>
      </c>
      <c r="G702" s="2169">
        <v>0.15</v>
      </c>
      <c r="H702" s="2169">
        <v>0</v>
      </c>
      <c r="I702" s="2169">
        <v>0</v>
      </c>
      <c r="J702" s="2169">
        <f t="shared" si="85"/>
        <v>0.15</v>
      </c>
      <c r="K702" s="2169">
        <v>0.15</v>
      </c>
      <c r="L702" s="2169">
        <v>0</v>
      </c>
      <c r="M702" s="2169">
        <v>0</v>
      </c>
      <c r="N702" s="1318">
        <v>34240</v>
      </c>
      <c r="O702" s="1318">
        <v>34240</v>
      </c>
      <c r="P702" s="1586" t="s">
        <v>4541</v>
      </c>
      <c r="Q702" s="2227"/>
      <c r="R702" s="2229"/>
      <c r="S702" s="1367"/>
      <c r="T702" s="1181" t="str">
        <f t="shared" si="77"/>
        <v>改良済</v>
      </c>
      <c r="U702" s="1367"/>
      <c r="V702" s="2157"/>
      <c r="W702" s="2157"/>
      <c r="X702" s="2157"/>
      <c r="Y702" s="2157"/>
      <c r="Z702" s="2157"/>
    </row>
    <row r="703" spans="2:26" ht="39" customHeight="1">
      <c r="B703" s="2168"/>
      <c r="C703" s="1169" t="s">
        <v>4542</v>
      </c>
      <c r="D703" s="1586" t="s">
        <v>4659</v>
      </c>
      <c r="E703" s="1383" t="s">
        <v>5612</v>
      </c>
      <c r="F703" s="2169">
        <f t="shared" si="84"/>
        <v>0.15</v>
      </c>
      <c r="G703" s="2169">
        <v>0.15</v>
      </c>
      <c r="H703" s="2169">
        <v>0</v>
      </c>
      <c r="I703" s="2169">
        <v>0</v>
      </c>
      <c r="J703" s="2169">
        <f t="shared" si="85"/>
        <v>0.15</v>
      </c>
      <c r="K703" s="2169">
        <v>0.15</v>
      </c>
      <c r="L703" s="2169">
        <v>0</v>
      </c>
      <c r="M703" s="2169">
        <v>0</v>
      </c>
      <c r="N703" s="1318">
        <v>34240</v>
      </c>
      <c r="O703" s="1318">
        <v>34240</v>
      </c>
      <c r="P703" s="1586" t="s">
        <v>4541</v>
      </c>
      <c r="Q703" s="2227"/>
      <c r="R703" s="2229"/>
      <c r="S703" s="1367"/>
      <c r="T703" s="1181" t="str">
        <f t="shared" si="77"/>
        <v>改良済</v>
      </c>
      <c r="U703" s="1367"/>
      <c r="V703" s="2157"/>
      <c r="W703" s="2157"/>
      <c r="X703" s="2157"/>
      <c r="Y703" s="2157"/>
      <c r="Z703" s="2157"/>
    </row>
    <row r="704" spans="2:26" ht="39" customHeight="1">
      <c r="B704" s="2168"/>
      <c r="C704" s="1169" t="s">
        <v>4542</v>
      </c>
      <c r="D704" s="1586" t="s">
        <v>4661</v>
      </c>
      <c r="E704" s="1383" t="s">
        <v>5613</v>
      </c>
      <c r="F704" s="2169">
        <f t="shared" si="84"/>
        <v>0.25</v>
      </c>
      <c r="G704" s="2169">
        <v>0</v>
      </c>
      <c r="H704" s="2169">
        <v>0.25</v>
      </c>
      <c r="I704" s="2169">
        <v>0</v>
      </c>
      <c r="J704" s="2169">
        <f t="shared" si="85"/>
        <v>0.25</v>
      </c>
      <c r="K704" s="2169">
        <v>0</v>
      </c>
      <c r="L704" s="2169">
        <v>0.25</v>
      </c>
      <c r="M704" s="2169">
        <v>0</v>
      </c>
      <c r="N704" s="1318">
        <v>34695</v>
      </c>
      <c r="O704" s="1318">
        <v>34695</v>
      </c>
      <c r="P704" s="1586" t="s">
        <v>5203</v>
      </c>
      <c r="Q704" s="2227"/>
      <c r="R704" s="2229"/>
      <c r="T704" s="1181" t="str">
        <f t="shared" si="77"/>
        <v>改良済</v>
      </c>
      <c r="U704" s="1367"/>
      <c r="V704" s="2157"/>
      <c r="W704" s="2157"/>
      <c r="X704" s="2157"/>
      <c r="Y704" s="2157"/>
      <c r="Z704" s="2157"/>
    </row>
    <row r="705" spans="2:26" ht="39" customHeight="1">
      <c r="B705" s="2168"/>
      <c r="C705" s="1169" t="s">
        <v>4468</v>
      </c>
      <c r="D705" s="1586" t="s">
        <v>4469</v>
      </c>
      <c r="E705" s="1383" t="s">
        <v>5614</v>
      </c>
      <c r="F705" s="2169">
        <f t="shared" si="84"/>
        <v>1.5</v>
      </c>
      <c r="G705" s="2169">
        <v>1.5</v>
      </c>
      <c r="H705" s="2169">
        <v>0</v>
      </c>
      <c r="I705" s="2169">
        <v>0</v>
      </c>
      <c r="J705" s="2169">
        <f t="shared" si="85"/>
        <v>1.5</v>
      </c>
      <c r="K705" s="2169">
        <v>1.5</v>
      </c>
      <c r="L705" s="2169">
        <v>0</v>
      </c>
      <c r="M705" s="2169">
        <v>0</v>
      </c>
      <c r="N705" s="1318">
        <v>29525</v>
      </c>
      <c r="O705" s="1318">
        <v>29525</v>
      </c>
      <c r="P705" s="1586" t="s">
        <v>5615</v>
      </c>
      <c r="Q705" s="1586"/>
      <c r="R705" s="2150"/>
      <c r="S705" s="1697"/>
      <c r="T705" s="1181" t="str">
        <f t="shared" si="77"/>
        <v>改良済</v>
      </c>
      <c r="V705" s="2157"/>
      <c r="W705" s="2157"/>
      <c r="X705" s="2157"/>
      <c r="Y705" s="2157"/>
      <c r="Z705" s="2157"/>
    </row>
    <row r="706" spans="2:26" ht="39" customHeight="1">
      <c r="B706" s="2168"/>
      <c r="C706" s="1169" t="s">
        <v>4468</v>
      </c>
      <c r="D706" s="1586" t="s">
        <v>4519</v>
      </c>
      <c r="E706" s="1383" t="s">
        <v>5616</v>
      </c>
      <c r="F706" s="2169">
        <f t="shared" si="84"/>
        <v>1.5</v>
      </c>
      <c r="G706" s="2169">
        <v>0</v>
      </c>
      <c r="H706" s="2169">
        <v>1.5</v>
      </c>
      <c r="I706" s="2169">
        <v>0</v>
      </c>
      <c r="J706" s="2169">
        <f t="shared" si="85"/>
        <v>1.5</v>
      </c>
      <c r="K706" s="2169">
        <v>0</v>
      </c>
      <c r="L706" s="2169">
        <v>1.5</v>
      </c>
      <c r="M706" s="2169">
        <v>0</v>
      </c>
      <c r="N706" s="1318">
        <v>35069</v>
      </c>
      <c r="O706" s="1318">
        <v>35069</v>
      </c>
      <c r="P706" s="1586" t="s">
        <v>2422</v>
      </c>
      <c r="Q706" s="1586"/>
      <c r="R706" s="2150"/>
      <c r="S706" s="1697"/>
      <c r="T706" s="1181" t="str">
        <f t="shared" si="77"/>
        <v>改良済</v>
      </c>
      <c r="V706" s="2157"/>
      <c r="W706" s="2157"/>
      <c r="X706" s="2157"/>
      <c r="Y706" s="2157"/>
      <c r="Z706" s="2157"/>
    </row>
    <row r="707" spans="2:26" ht="39" customHeight="1">
      <c r="B707" s="2168"/>
      <c r="C707" s="1169" t="s">
        <v>4472</v>
      </c>
      <c r="D707" s="1586" t="s">
        <v>4473</v>
      </c>
      <c r="E707" s="1383" t="s">
        <v>5617</v>
      </c>
      <c r="F707" s="2169">
        <f t="shared" si="84"/>
        <v>12.9</v>
      </c>
      <c r="G707" s="2169">
        <v>0</v>
      </c>
      <c r="H707" s="2169">
        <v>12.9</v>
      </c>
      <c r="I707" s="2169">
        <v>0</v>
      </c>
      <c r="J707" s="2169">
        <f t="shared" si="85"/>
        <v>12.9</v>
      </c>
      <c r="K707" s="2169">
        <v>0</v>
      </c>
      <c r="L707" s="2169">
        <v>12.9</v>
      </c>
      <c r="M707" s="2169">
        <v>0</v>
      </c>
      <c r="N707" s="1318">
        <v>29525</v>
      </c>
      <c r="O707" s="1318">
        <v>35612</v>
      </c>
      <c r="P707" s="1586" t="s">
        <v>5618</v>
      </c>
      <c r="Q707" s="1586"/>
      <c r="R707" s="2185"/>
      <c r="S707" s="1697"/>
      <c r="T707" s="1181" t="str">
        <f t="shared" si="77"/>
        <v>改良済</v>
      </c>
      <c r="V707" s="2157"/>
      <c r="W707" s="2157"/>
      <c r="X707" s="2157"/>
      <c r="Y707" s="2157"/>
      <c r="Z707" s="2157"/>
    </row>
    <row r="708" spans="2:26" ht="39" customHeight="1" thickBot="1">
      <c r="B708" s="2152"/>
      <c r="C708" s="1695" t="s">
        <v>404</v>
      </c>
      <c r="D708" s="2217" t="s">
        <v>4967</v>
      </c>
      <c r="E708" s="2320" t="s">
        <v>5580</v>
      </c>
      <c r="F708" s="2321">
        <f t="shared" si="84"/>
        <v>145.1</v>
      </c>
      <c r="G708" s="2321">
        <v>0</v>
      </c>
      <c r="H708" s="2321">
        <v>0</v>
      </c>
      <c r="I708" s="2321">
        <v>145.1</v>
      </c>
      <c r="J708" s="2321">
        <f t="shared" si="85"/>
        <v>145.1</v>
      </c>
      <c r="K708" s="2321">
        <v>0</v>
      </c>
      <c r="L708" s="2321">
        <v>0</v>
      </c>
      <c r="M708" s="2321">
        <v>145.1</v>
      </c>
      <c r="N708" s="2299">
        <v>34516</v>
      </c>
      <c r="O708" s="2299">
        <v>35612</v>
      </c>
      <c r="P708" s="2217" t="s">
        <v>5581</v>
      </c>
      <c r="Q708" s="2217"/>
      <c r="R708" s="2212"/>
      <c r="S708" s="1697"/>
      <c r="T708" s="1181" t="str">
        <f t="shared" si="77"/>
        <v>改良済</v>
      </c>
      <c r="V708" s="2157"/>
      <c r="W708" s="2157"/>
      <c r="X708" s="2157"/>
      <c r="Y708" s="2157"/>
      <c r="Z708" s="2157"/>
    </row>
    <row r="709" spans="2:26" ht="39" customHeight="1" thickTop="1" thickBot="1">
      <c r="B709" s="1175" t="s">
        <v>3136</v>
      </c>
      <c r="C709" s="1618"/>
      <c r="D709" s="1770"/>
      <c r="E709" s="1222">
        <f>COUNTA(E689:E708)</f>
        <v>20</v>
      </c>
      <c r="F709" s="2158">
        <f>SUM(F689:F708)</f>
        <v>165</v>
      </c>
      <c r="G709" s="2158">
        <f t="shared" ref="G709:M709" si="86">SUM(G689:G708)</f>
        <v>3.4299999999999997</v>
      </c>
      <c r="H709" s="2158">
        <f t="shared" si="86"/>
        <v>16.47</v>
      </c>
      <c r="I709" s="2158">
        <f>SUM(I689:I708)</f>
        <v>145.1</v>
      </c>
      <c r="J709" s="2158">
        <f>SUM(J689:J708)</f>
        <v>165</v>
      </c>
      <c r="K709" s="2158">
        <f t="shared" si="86"/>
        <v>3.4299999999999997</v>
      </c>
      <c r="L709" s="2158">
        <f t="shared" si="86"/>
        <v>16.47</v>
      </c>
      <c r="M709" s="2158">
        <f t="shared" si="86"/>
        <v>145.1</v>
      </c>
      <c r="N709" s="2159"/>
      <c r="O709" s="2159"/>
      <c r="P709" s="1770"/>
      <c r="Q709" s="1770"/>
      <c r="R709" s="2160"/>
      <c r="T709" s="1181" t="str">
        <f t="shared" si="77"/>
        <v>改良済</v>
      </c>
      <c r="V709" s="2157"/>
      <c r="W709" s="2157"/>
      <c r="X709" s="2157"/>
      <c r="Y709" s="2157"/>
      <c r="Z709" s="2157"/>
    </row>
    <row r="710" spans="2:26" ht="39" customHeight="1" thickTop="1">
      <c r="B710" s="2163" t="s">
        <v>298</v>
      </c>
      <c r="C710" s="2247" t="s">
        <v>4462</v>
      </c>
      <c r="D710" s="2164" t="s">
        <v>4498</v>
      </c>
      <c r="E710" s="2165" t="s">
        <v>5619</v>
      </c>
      <c r="F710" s="2166">
        <f t="shared" ref="F710:F716" si="87">SUM(G710:I710)</f>
        <v>0.14000000000000001</v>
      </c>
      <c r="G710" s="2166">
        <v>0</v>
      </c>
      <c r="H710" s="2166">
        <v>0.14000000000000001</v>
      </c>
      <c r="I710" s="2166">
        <v>0</v>
      </c>
      <c r="J710" s="2166">
        <f t="shared" ref="J710:J716" si="88">SUM(K710:M710)</f>
        <v>0.14000000000000001</v>
      </c>
      <c r="K710" s="2166">
        <v>0</v>
      </c>
      <c r="L710" s="2166">
        <v>0.14000000000000001</v>
      </c>
      <c r="M710" s="2166">
        <v>0</v>
      </c>
      <c r="N710" s="2167">
        <v>29215</v>
      </c>
      <c r="O710" s="2167">
        <v>29215</v>
      </c>
      <c r="P710" s="2164" t="s">
        <v>4016</v>
      </c>
      <c r="Q710" s="2164"/>
      <c r="R710" s="1574"/>
      <c r="S710" s="1697"/>
      <c r="T710" s="1181" t="str">
        <f t="shared" ref="T710:T773" si="89">IF(F710&lt;=J710,"改良済","")</f>
        <v>改良済</v>
      </c>
      <c r="V710" s="2157"/>
      <c r="W710" s="2157"/>
      <c r="X710" s="2157"/>
      <c r="Y710" s="2157"/>
      <c r="Z710" s="2157"/>
    </row>
    <row r="711" spans="2:26" ht="39" customHeight="1">
      <c r="B711" s="2168"/>
      <c r="C711" s="1169" t="s">
        <v>4462</v>
      </c>
      <c r="D711" s="1586" t="s">
        <v>4501</v>
      </c>
      <c r="E711" s="1383" t="s">
        <v>5620</v>
      </c>
      <c r="F711" s="2169">
        <f t="shared" si="87"/>
        <v>0.31</v>
      </c>
      <c r="G711" s="2266">
        <v>0</v>
      </c>
      <c r="H711" s="2169">
        <v>0.31</v>
      </c>
      <c r="I711" s="2169">
        <v>0</v>
      </c>
      <c r="J711" s="2169">
        <f t="shared" si="88"/>
        <v>0.31</v>
      </c>
      <c r="K711" s="2169">
        <v>0</v>
      </c>
      <c r="L711" s="2169">
        <v>0.31</v>
      </c>
      <c r="M711" s="2169">
        <v>0</v>
      </c>
      <c r="N711" s="1318">
        <v>29215</v>
      </c>
      <c r="O711" s="1318">
        <v>29215</v>
      </c>
      <c r="P711" s="1586" t="s">
        <v>4016</v>
      </c>
      <c r="Q711" s="1586"/>
      <c r="R711" s="2150"/>
      <c r="S711" s="1697"/>
      <c r="T711" s="1181" t="str">
        <f t="shared" si="89"/>
        <v>改良済</v>
      </c>
      <c r="V711" s="2157"/>
      <c r="W711" s="2157"/>
      <c r="X711" s="2157"/>
      <c r="Y711" s="2157"/>
      <c r="Z711" s="2157"/>
    </row>
    <row r="712" spans="2:26" ht="39" customHeight="1">
      <c r="B712" s="2168"/>
      <c r="C712" s="1169" t="s">
        <v>4462</v>
      </c>
      <c r="D712" s="1586" t="s">
        <v>4512</v>
      </c>
      <c r="E712" s="1383" t="s">
        <v>5621</v>
      </c>
      <c r="F712" s="2169">
        <f t="shared" si="87"/>
        <v>0.15</v>
      </c>
      <c r="G712" s="2169">
        <v>0</v>
      </c>
      <c r="H712" s="2169">
        <v>0.15</v>
      </c>
      <c r="I712" s="2169">
        <v>0</v>
      </c>
      <c r="J712" s="2169">
        <f t="shared" si="88"/>
        <v>0.15</v>
      </c>
      <c r="K712" s="2169">
        <v>0</v>
      </c>
      <c r="L712" s="2169">
        <v>0.15</v>
      </c>
      <c r="M712" s="2169">
        <v>0</v>
      </c>
      <c r="N712" s="1318">
        <v>30529</v>
      </c>
      <c r="O712" s="1318">
        <v>30529</v>
      </c>
      <c r="P712" s="1586" t="s">
        <v>5622</v>
      </c>
      <c r="Q712" s="1586"/>
      <c r="R712" s="2150"/>
      <c r="S712" s="1697"/>
      <c r="T712" s="1181" t="str">
        <f t="shared" si="89"/>
        <v>改良済</v>
      </c>
      <c r="V712" s="2157"/>
      <c r="W712" s="2157"/>
      <c r="X712" s="2157"/>
      <c r="Y712" s="2157"/>
      <c r="Z712" s="2157"/>
    </row>
    <row r="713" spans="2:26" ht="39" customHeight="1">
      <c r="B713" s="2168"/>
      <c r="C713" s="1169" t="s">
        <v>4462</v>
      </c>
      <c r="D713" s="1586" t="s">
        <v>4515</v>
      </c>
      <c r="E713" s="1383" t="s">
        <v>5623</v>
      </c>
      <c r="F713" s="2169">
        <f t="shared" si="87"/>
        <v>0.18</v>
      </c>
      <c r="G713" s="2169">
        <v>0</v>
      </c>
      <c r="H713" s="2169">
        <v>0.18</v>
      </c>
      <c r="I713" s="2169">
        <v>0</v>
      </c>
      <c r="J713" s="2169">
        <f t="shared" si="88"/>
        <v>0.18</v>
      </c>
      <c r="K713" s="2169">
        <v>0</v>
      </c>
      <c r="L713" s="2169">
        <v>0.18</v>
      </c>
      <c r="M713" s="2169">
        <v>0</v>
      </c>
      <c r="N713" s="1318">
        <v>30957</v>
      </c>
      <c r="O713" s="1318">
        <v>30957</v>
      </c>
      <c r="P713" s="1586" t="s">
        <v>5624</v>
      </c>
      <c r="Q713" s="1586"/>
      <c r="R713" s="2150"/>
      <c r="S713" s="1697"/>
      <c r="T713" s="1181" t="str">
        <f t="shared" si="89"/>
        <v>改良済</v>
      </c>
      <c r="V713" s="2157"/>
      <c r="W713" s="2157"/>
      <c r="X713" s="2157"/>
      <c r="Y713" s="2157"/>
      <c r="Z713" s="2157"/>
    </row>
    <row r="714" spans="2:26" ht="39" customHeight="1">
      <c r="B714" s="2168"/>
      <c r="C714" s="1169" t="s">
        <v>4462</v>
      </c>
      <c r="D714" s="1586" t="s">
        <v>4649</v>
      </c>
      <c r="E714" s="1383" t="s">
        <v>5625</v>
      </c>
      <c r="F714" s="2169">
        <f t="shared" si="87"/>
        <v>0.1</v>
      </c>
      <c r="G714" s="2169">
        <v>0</v>
      </c>
      <c r="H714" s="2194">
        <v>0.1</v>
      </c>
      <c r="I714" s="2169">
        <v>0</v>
      </c>
      <c r="J714" s="2169">
        <f t="shared" si="88"/>
        <v>0.1</v>
      </c>
      <c r="K714" s="2169">
        <v>0</v>
      </c>
      <c r="L714" s="2169">
        <v>0.1</v>
      </c>
      <c r="M714" s="2169">
        <v>0</v>
      </c>
      <c r="N714" s="1318">
        <v>30957</v>
      </c>
      <c r="O714" s="1318">
        <v>30957</v>
      </c>
      <c r="P714" s="1586" t="s">
        <v>5624</v>
      </c>
      <c r="Q714" s="1586"/>
      <c r="R714" s="2150"/>
      <c r="S714" s="1697"/>
      <c r="T714" s="1181" t="str">
        <f t="shared" si="89"/>
        <v>改良済</v>
      </c>
      <c r="V714" s="2157"/>
      <c r="W714" s="2157"/>
      <c r="X714" s="2157"/>
      <c r="Y714" s="2157"/>
      <c r="Z714" s="2157"/>
    </row>
    <row r="715" spans="2:26" ht="39" customHeight="1">
      <c r="B715" s="2168"/>
      <c r="C715" s="1169" t="s">
        <v>4542</v>
      </c>
      <c r="D715" s="2192" t="s">
        <v>4663</v>
      </c>
      <c r="E715" s="1659" t="s">
        <v>5626</v>
      </c>
      <c r="F715" s="2194">
        <f t="shared" si="87"/>
        <v>0.27</v>
      </c>
      <c r="G715" s="2183">
        <v>0</v>
      </c>
      <c r="H715" s="2194">
        <v>0.27</v>
      </c>
      <c r="I715" s="2194">
        <v>0</v>
      </c>
      <c r="J715" s="2194">
        <f t="shared" si="88"/>
        <v>0.27</v>
      </c>
      <c r="K715" s="2183">
        <v>0</v>
      </c>
      <c r="L715" s="2183">
        <v>0.27</v>
      </c>
      <c r="M715" s="2183">
        <v>0</v>
      </c>
      <c r="N715" s="2184">
        <v>34610</v>
      </c>
      <c r="O715" s="2184">
        <v>34610</v>
      </c>
      <c r="P715" s="2182" t="s">
        <v>5627</v>
      </c>
      <c r="Q715" s="2182"/>
      <c r="R715" s="2185"/>
      <c r="S715" s="1697"/>
      <c r="T715" s="1181" t="str">
        <f t="shared" si="89"/>
        <v>改良済</v>
      </c>
      <c r="V715" s="2157"/>
      <c r="W715" s="2157"/>
      <c r="X715" s="2157"/>
      <c r="Y715" s="2157"/>
      <c r="Z715" s="2157"/>
    </row>
    <row r="716" spans="2:26" ht="39" customHeight="1" thickBot="1">
      <c r="B716" s="2152"/>
      <c r="C716" s="1695" t="s">
        <v>4542</v>
      </c>
      <c r="D716" s="2209" t="s">
        <v>4764</v>
      </c>
      <c r="E716" s="2324" t="s">
        <v>5628</v>
      </c>
      <c r="F716" s="2210">
        <f t="shared" si="87"/>
        <v>0.36</v>
      </c>
      <c r="G716" s="2325">
        <v>0</v>
      </c>
      <c r="H716" s="2325">
        <v>0.36</v>
      </c>
      <c r="I716" s="2325">
        <v>0</v>
      </c>
      <c r="J716" s="2210">
        <f t="shared" si="88"/>
        <v>0.36</v>
      </c>
      <c r="K716" s="2325">
        <v>0</v>
      </c>
      <c r="L716" s="2325">
        <v>0.36</v>
      </c>
      <c r="M716" s="2325">
        <v>0</v>
      </c>
      <c r="N716" s="2326">
        <v>34908</v>
      </c>
      <c r="O716" s="2327">
        <v>34908</v>
      </c>
      <c r="P716" s="2153" t="s">
        <v>5629</v>
      </c>
      <c r="Q716" s="2308"/>
      <c r="R716" s="2328"/>
      <c r="S716" s="1697"/>
      <c r="T716" s="1181" t="str">
        <f t="shared" si="89"/>
        <v>改良済</v>
      </c>
      <c r="V716" s="2157"/>
      <c r="W716" s="2157"/>
      <c r="X716" s="2157"/>
      <c r="Y716" s="2157"/>
      <c r="Z716" s="2157"/>
    </row>
    <row r="717" spans="2:26" ht="39" customHeight="1" thickTop="1" thickBot="1">
      <c r="B717" s="1175" t="s">
        <v>3136</v>
      </c>
      <c r="C717" s="1174"/>
      <c r="D717" s="2187"/>
      <c r="E717" s="1222">
        <f>COUNTA(E710:E716)</f>
        <v>7</v>
      </c>
      <c r="F717" s="2188">
        <f>SUM(F710:F716)</f>
        <v>1.5099999999999998</v>
      </c>
      <c r="G717" s="2188">
        <f t="shared" ref="G717:M717" si="90">SUM(G710:G716)</f>
        <v>0</v>
      </c>
      <c r="H717" s="2188">
        <f t="shared" si="90"/>
        <v>1.5099999999999998</v>
      </c>
      <c r="I717" s="2188">
        <f t="shared" si="90"/>
        <v>0</v>
      </c>
      <c r="J717" s="2188">
        <f>SUM(J710:J716)</f>
        <v>1.5099999999999998</v>
      </c>
      <c r="K717" s="2188">
        <f t="shared" si="90"/>
        <v>0</v>
      </c>
      <c r="L717" s="2188">
        <f t="shared" si="90"/>
        <v>1.5099999999999998</v>
      </c>
      <c r="M717" s="2188">
        <f t="shared" si="90"/>
        <v>0</v>
      </c>
      <c r="N717" s="2159"/>
      <c r="O717" s="2159"/>
      <c r="P717" s="2187"/>
      <c r="Q717" s="1770"/>
      <c r="R717" s="2160"/>
      <c r="S717" s="2245"/>
      <c r="T717" s="1181" t="str">
        <f t="shared" si="89"/>
        <v>改良済</v>
      </c>
      <c r="V717" s="2157"/>
      <c r="W717" s="2157"/>
      <c r="X717" s="2157"/>
      <c r="Y717" s="2157"/>
      <c r="Z717" s="2157"/>
    </row>
    <row r="718" spans="2:26" ht="39" customHeight="1" thickTop="1" thickBot="1">
      <c r="B718" s="1618" t="s">
        <v>263</v>
      </c>
      <c r="C718" s="1618"/>
      <c r="D718" s="1770" t="s">
        <v>3499</v>
      </c>
      <c r="E718" s="1222">
        <f>E717+E709</f>
        <v>27</v>
      </c>
      <c r="F718" s="2158">
        <f>SUM(F717,F709)</f>
        <v>166.51</v>
      </c>
      <c r="G718" s="2158">
        <f t="shared" ref="G718:M718" si="91">SUM(G717,G709)</f>
        <v>3.4299999999999997</v>
      </c>
      <c r="H718" s="2158">
        <f t="shared" si="91"/>
        <v>17.979999999999997</v>
      </c>
      <c r="I718" s="2158">
        <f t="shared" si="91"/>
        <v>145.1</v>
      </c>
      <c r="J718" s="2158">
        <f>SUM(J717,J709)</f>
        <v>166.51</v>
      </c>
      <c r="K718" s="2158">
        <f t="shared" si="91"/>
        <v>3.4299999999999997</v>
      </c>
      <c r="L718" s="2158">
        <f t="shared" si="91"/>
        <v>17.979999999999997</v>
      </c>
      <c r="M718" s="2158">
        <f t="shared" si="91"/>
        <v>145.1</v>
      </c>
      <c r="N718" s="2159"/>
      <c r="O718" s="2159"/>
      <c r="P718" s="2261"/>
      <c r="Q718" s="2261"/>
      <c r="R718" s="2290"/>
      <c r="S718" s="2245"/>
      <c r="T718" s="1181" t="str">
        <f t="shared" si="89"/>
        <v>改良済</v>
      </c>
      <c r="V718" s="2157"/>
      <c r="W718" s="2157"/>
      <c r="X718" s="2157"/>
      <c r="Y718" s="2157"/>
      <c r="Z718" s="2157"/>
    </row>
    <row r="719" spans="2:26" ht="39" customHeight="1" thickTop="1">
      <c r="B719" s="1576"/>
      <c r="C719" s="1576"/>
      <c r="D719" s="1010"/>
      <c r="E719" s="1625"/>
      <c r="F719" s="2161"/>
      <c r="G719" s="2161"/>
      <c r="H719" s="2161"/>
      <c r="I719" s="2161"/>
      <c r="J719" s="2161"/>
      <c r="K719" s="2161"/>
      <c r="L719" s="2161"/>
      <c r="M719" s="2161"/>
      <c r="N719" s="2162"/>
      <c r="O719" s="2162"/>
      <c r="P719" s="2292"/>
      <c r="Q719" s="2292"/>
      <c r="R719" s="2293"/>
      <c r="S719" s="2245"/>
      <c r="T719" s="1181">
        <v>1</v>
      </c>
      <c r="V719" s="2157"/>
      <c r="W719" s="2157"/>
      <c r="X719" s="2157"/>
      <c r="Y719" s="2157"/>
      <c r="Z719" s="2157"/>
    </row>
    <row r="720" spans="2:26" ht="39" customHeight="1" thickBot="1">
      <c r="B720" s="1576"/>
      <c r="C720" s="1576"/>
      <c r="D720" s="1010"/>
      <c r="E720" s="1625"/>
      <c r="F720" s="2161"/>
      <c r="G720" s="2161"/>
      <c r="H720" s="2161"/>
      <c r="I720" s="2161"/>
      <c r="J720" s="2161"/>
      <c r="K720" s="2161"/>
      <c r="L720" s="2161"/>
      <c r="M720" s="2161"/>
      <c r="N720" s="2162"/>
      <c r="O720" s="2162"/>
      <c r="P720" s="2292"/>
      <c r="Q720" s="2292"/>
      <c r="R720" s="2323"/>
      <c r="T720" s="1181">
        <v>1</v>
      </c>
      <c r="V720" s="2157"/>
      <c r="W720" s="2157"/>
      <c r="X720" s="2157"/>
      <c r="Y720" s="2157"/>
      <c r="Z720" s="2157"/>
    </row>
    <row r="721" spans="2:26" ht="39" customHeight="1">
      <c r="B721" s="2294" t="s">
        <v>40</v>
      </c>
      <c r="C721" s="2204" t="s">
        <v>4542</v>
      </c>
      <c r="D721" s="2164" t="s">
        <v>4463</v>
      </c>
      <c r="E721" s="2165" t="s">
        <v>4525</v>
      </c>
      <c r="F721" s="2166">
        <f t="shared" ref="F721:F732" si="92">SUM(G721:I721)</f>
        <v>0.38</v>
      </c>
      <c r="G721" s="2166">
        <v>0.38</v>
      </c>
      <c r="H721" s="2166">
        <v>0</v>
      </c>
      <c r="I721" s="2166">
        <v>0</v>
      </c>
      <c r="J721" s="2166">
        <f t="shared" ref="J721:J732" si="93">SUM(K721:M721)</f>
        <v>0.38</v>
      </c>
      <c r="K721" s="2166">
        <v>0.38</v>
      </c>
      <c r="L721" s="2166">
        <v>0</v>
      </c>
      <c r="M721" s="2166">
        <v>0</v>
      </c>
      <c r="N721" s="2167">
        <v>25538</v>
      </c>
      <c r="O721" s="2167">
        <v>25538</v>
      </c>
      <c r="P721" s="2164" t="s">
        <v>5630</v>
      </c>
      <c r="Q721" s="2167">
        <v>38443</v>
      </c>
      <c r="R721" s="1574" t="s">
        <v>3515</v>
      </c>
      <c r="S721" s="1697"/>
      <c r="T721" s="1181" t="str">
        <f t="shared" si="89"/>
        <v>改良済</v>
      </c>
      <c r="V721" s="2157"/>
      <c r="W721" s="2157"/>
      <c r="X721" s="2157"/>
      <c r="Y721" s="2157"/>
      <c r="Z721" s="2157"/>
    </row>
    <row r="722" spans="2:26" ht="39" customHeight="1">
      <c r="B722" s="2168"/>
      <c r="C722" s="1169" t="s">
        <v>4542</v>
      </c>
      <c r="D722" s="1586" t="s">
        <v>4485</v>
      </c>
      <c r="E722" s="1383" t="s">
        <v>4786</v>
      </c>
      <c r="F722" s="2169">
        <f t="shared" si="92"/>
        <v>0.51</v>
      </c>
      <c r="G722" s="2169">
        <v>0.51</v>
      </c>
      <c r="H722" s="2169">
        <v>0</v>
      </c>
      <c r="I722" s="2169">
        <v>0</v>
      </c>
      <c r="J722" s="2169">
        <f t="shared" si="93"/>
        <v>0.51</v>
      </c>
      <c r="K722" s="2169">
        <v>0.51</v>
      </c>
      <c r="L722" s="2169">
        <v>0</v>
      </c>
      <c r="M722" s="2169">
        <v>0</v>
      </c>
      <c r="N722" s="1318">
        <v>25836</v>
      </c>
      <c r="O722" s="1318">
        <v>25836</v>
      </c>
      <c r="P722" s="1586" t="s">
        <v>4844</v>
      </c>
      <c r="Q722" s="1318">
        <v>38443</v>
      </c>
      <c r="R722" s="2150" t="s">
        <v>3515</v>
      </c>
      <c r="T722" s="1181" t="str">
        <f t="shared" si="89"/>
        <v>改良済</v>
      </c>
      <c r="V722" s="2157"/>
      <c r="W722" s="2157"/>
      <c r="X722" s="2157"/>
      <c r="Y722" s="2157"/>
      <c r="Z722" s="2157"/>
    </row>
    <row r="723" spans="2:26" ht="39" customHeight="1">
      <c r="B723" s="2214"/>
      <c r="C723" s="1169" t="s">
        <v>4542</v>
      </c>
      <c r="D723" s="1586" t="s">
        <v>4487</v>
      </c>
      <c r="E723" s="1383" t="s">
        <v>5631</v>
      </c>
      <c r="F723" s="2169">
        <f t="shared" si="92"/>
        <v>0.22</v>
      </c>
      <c r="G723" s="2169">
        <v>0.22</v>
      </c>
      <c r="H723" s="2169">
        <v>0</v>
      </c>
      <c r="I723" s="2169">
        <v>0</v>
      </c>
      <c r="J723" s="2169">
        <f t="shared" si="93"/>
        <v>0.22</v>
      </c>
      <c r="K723" s="2169">
        <v>0.22</v>
      </c>
      <c r="L723" s="2169">
        <v>0</v>
      </c>
      <c r="M723" s="2169">
        <v>0</v>
      </c>
      <c r="N723" s="1318">
        <v>25988</v>
      </c>
      <c r="O723" s="1318">
        <v>25988</v>
      </c>
      <c r="P723" s="1586" t="s">
        <v>2442</v>
      </c>
      <c r="Q723" s="1318">
        <v>38443</v>
      </c>
      <c r="R723" s="2185" t="s">
        <v>3515</v>
      </c>
      <c r="T723" s="1181" t="str">
        <f t="shared" si="89"/>
        <v>改良済</v>
      </c>
      <c r="V723" s="2157"/>
      <c r="W723" s="2157"/>
      <c r="X723" s="2157"/>
      <c r="Y723" s="2157"/>
      <c r="Z723" s="2157"/>
    </row>
    <row r="724" spans="2:26" ht="39" customHeight="1">
      <c r="B724" s="2263"/>
      <c r="C724" s="1169" t="s">
        <v>4542</v>
      </c>
      <c r="D724" s="1586" t="s">
        <v>4488</v>
      </c>
      <c r="E724" s="1383" t="s">
        <v>5632</v>
      </c>
      <c r="F724" s="2169">
        <f t="shared" si="92"/>
        <v>0.69</v>
      </c>
      <c r="G724" s="2169">
        <v>0.69</v>
      </c>
      <c r="H724" s="2169">
        <v>0</v>
      </c>
      <c r="I724" s="2169">
        <v>0</v>
      </c>
      <c r="J724" s="2169">
        <f t="shared" si="93"/>
        <v>0.69</v>
      </c>
      <c r="K724" s="2169">
        <v>0.69</v>
      </c>
      <c r="L724" s="2169">
        <v>0</v>
      </c>
      <c r="M724" s="2169">
        <v>0</v>
      </c>
      <c r="N724" s="1318">
        <v>27621</v>
      </c>
      <c r="O724" s="1318">
        <v>27621</v>
      </c>
      <c r="P724" s="1586" t="s">
        <v>5606</v>
      </c>
      <c r="Q724" s="1318">
        <v>38443</v>
      </c>
      <c r="R724" s="2150" t="s">
        <v>3515</v>
      </c>
      <c r="T724" s="1181" t="str">
        <f t="shared" si="89"/>
        <v>改良済</v>
      </c>
      <c r="V724" s="2157"/>
      <c r="W724" s="2157"/>
      <c r="X724" s="2157"/>
      <c r="Y724" s="2157"/>
      <c r="Z724" s="2157"/>
    </row>
    <row r="725" spans="2:26" ht="39" customHeight="1">
      <c r="B725" s="2191" t="s">
        <v>40</v>
      </c>
      <c r="C725" s="1169" t="s">
        <v>4542</v>
      </c>
      <c r="D725" s="1011" t="s">
        <v>4491</v>
      </c>
      <c r="E725" s="1744" t="s">
        <v>5633</v>
      </c>
      <c r="F725" s="2277">
        <f t="shared" si="92"/>
        <v>1.02</v>
      </c>
      <c r="G725" s="2277">
        <v>1.02</v>
      </c>
      <c r="H725" s="2277">
        <v>0</v>
      </c>
      <c r="I725" s="2277">
        <v>0</v>
      </c>
      <c r="J725" s="2277">
        <f t="shared" si="93"/>
        <v>1.02</v>
      </c>
      <c r="K725" s="2277">
        <v>1.02</v>
      </c>
      <c r="L725" s="2277">
        <v>0</v>
      </c>
      <c r="M725" s="2277">
        <v>0</v>
      </c>
      <c r="N725" s="2278">
        <v>29320</v>
      </c>
      <c r="O725" s="2278">
        <v>29320</v>
      </c>
      <c r="P725" s="1011" t="s">
        <v>5634</v>
      </c>
      <c r="Q725" s="1318">
        <v>38443</v>
      </c>
      <c r="R725" s="2150" t="s">
        <v>3515</v>
      </c>
      <c r="T725" s="1181" t="str">
        <f t="shared" si="89"/>
        <v>改良済</v>
      </c>
      <c r="V725" s="2157"/>
      <c r="W725" s="2157"/>
      <c r="X725" s="2157"/>
      <c r="Y725" s="2157"/>
      <c r="Z725" s="2157"/>
    </row>
    <row r="726" spans="2:26" ht="39" customHeight="1">
      <c r="B726" s="2168"/>
      <c r="C726" s="1169" t="s">
        <v>4542</v>
      </c>
      <c r="D726" s="2182" t="s">
        <v>4494</v>
      </c>
      <c r="E726" s="1658" t="s">
        <v>5635</v>
      </c>
      <c r="F726" s="2183">
        <f t="shared" si="92"/>
        <v>0.3</v>
      </c>
      <c r="G726" s="2183">
        <v>0</v>
      </c>
      <c r="H726" s="2183">
        <v>0.3</v>
      </c>
      <c r="I726" s="2183">
        <v>0</v>
      </c>
      <c r="J726" s="2183">
        <f t="shared" si="93"/>
        <v>0.3</v>
      </c>
      <c r="K726" s="2183">
        <v>0</v>
      </c>
      <c r="L726" s="2183">
        <v>0.3</v>
      </c>
      <c r="M726" s="2183">
        <v>0</v>
      </c>
      <c r="N726" s="2184">
        <v>30323</v>
      </c>
      <c r="O726" s="2184">
        <v>30323</v>
      </c>
      <c r="P726" s="2182" t="s">
        <v>5509</v>
      </c>
      <c r="Q726" s="1318">
        <v>38443</v>
      </c>
      <c r="R726" s="2150" t="s">
        <v>3515</v>
      </c>
      <c r="S726" s="1697"/>
      <c r="T726" s="1181" t="str">
        <f t="shared" si="89"/>
        <v>改良済</v>
      </c>
      <c r="V726" s="2157"/>
      <c r="W726" s="2157"/>
      <c r="X726" s="2157"/>
      <c r="Y726" s="2157"/>
      <c r="Z726" s="2157"/>
    </row>
    <row r="727" spans="2:26" ht="39" customHeight="1">
      <c r="B727" s="2168"/>
      <c r="C727" s="1169" t="s">
        <v>4542</v>
      </c>
      <c r="D727" s="1586" t="s">
        <v>4496</v>
      </c>
      <c r="E727" s="1383" t="s">
        <v>5636</v>
      </c>
      <c r="F727" s="2169">
        <f t="shared" si="92"/>
        <v>0.2</v>
      </c>
      <c r="G727" s="2169">
        <v>0.2</v>
      </c>
      <c r="H727" s="2169">
        <v>0</v>
      </c>
      <c r="I727" s="2169">
        <v>0</v>
      </c>
      <c r="J727" s="2169">
        <f t="shared" si="93"/>
        <v>0.2</v>
      </c>
      <c r="K727" s="2169">
        <v>0.2</v>
      </c>
      <c r="L727" s="2169">
        <v>0</v>
      </c>
      <c r="M727" s="2169">
        <v>0</v>
      </c>
      <c r="N727" s="1318">
        <v>30274</v>
      </c>
      <c r="O727" s="1318">
        <v>32594</v>
      </c>
      <c r="P727" s="1586" t="s">
        <v>3254</v>
      </c>
      <c r="Q727" s="1318">
        <v>38443</v>
      </c>
      <c r="R727" s="2150" t="s">
        <v>3515</v>
      </c>
      <c r="S727" s="1697"/>
      <c r="T727" s="1181" t="str">
        <f t="shared" si="89"/>
        <v>改良済</v>
      </c>
      <c r="V727" s="2157"/>
      <c r="W727" s="2157"/>
      <c r="X727" s="2157"/>
      <c r="Y727" s="2157"/>
      <c r="Z727" s="2157"/>
    </row>
    <row r="728" spans="2:26" ht="39" customHeight="1">
      <c r="B728" s="2168"/>
      <c r="C728" s="1169" t="s">
        <v>4542</v>
      </c>
      <c r="D728" s="1586" t="s">
        <v>4498</v>
      </c>
      <c r="E728" s="1383" t="s">
        <v>5637</v>
      </c>
      <c r="F728" s="2169">
        <f t="shared" si="92"/>
        <v>0.33</v>
      </c>
      <c r="G728" s="2169">
        <v>0.33</v>
      </c>
      <c r="H728" s="2169">
        <v>0</v>
      </c>
      <c r="I728" s="2169">
        <v>0</v>
      </c>
      <c r="J728" s="2169">
        <f t="shared" si="93"/>
        <v>0.33</v>
      </c>
      <c r="K728" s="2169">
        <v>0.33</v>
      </c>
      <c r="L728" s="2169">
        <v>0</v>
      </c>
      <c r="M728" s="2169">
        <v>0</v>
      </c>
      <c r="N728" s="1318">
        <v>34709</v>
      </c>
      <c r="O728" s="1318">
        <v>34709</v>
      </c>
      <c r="P728" s="1586" t="s">
        <v>2620</v>
      </c>
      <c r="Q728" s="1318">
        <v>38443</v>
      </c>
      <c r="R728" s="2150" t="s">
        <v>3515</v>
      </c>
      <c r="S728" s="1697"/>
      <c r="T728" s="1181" t="str">
        <f t="shared" si="89"/>
        <v>改良済</v>
      </c>
      <c r="V728" s="2157"/>
      <c r="W728" s="2157"/>
      <c r="X728" s="2157"/>
      <c r="Y728" s="2157"/>
      <c r="Z728" s="2157"/>
    </row>
    <row r="729" spans="2:26" ht="39" customHeight="1">
      <c r="B729" s="2168"/>
      <c r="C729" s="1169" t="s">
        <v>4542</v>
      </c>
      <c r="D729" s="1586" t="s">
        <v>4501</v>
      </c>
      <c r="E729" s="1383" t="s">
        <v>5638</v>
      </c>
      <c r="F729" s="2169">
        <f t="shared" si="92"/>
        <v>0.28000000000000003</v>
      </c>
      <c r="G729" s="2169">
        <v>0</v>
      </c>
      <c r="H729" s="2169">
        <v>0.28000000000000003</v>
      </c>
      <c r="I729" s="2169">
        <v>0</v>
      </c>
      <c r="J729" s="2169">
        <f t="shared" si="93"/>
        <v>0.28000000000000003</v>
      </c>
      <c r="K729" s="2169">
        <v>0</v>
      </c>
      <c r="L729" s="2169">
        <v>0.28000000000000003</v>
      </c>
      <c r="M729" s="2169">
        <v>0</v>
      </c>
      <c r="N729" s="1318">
        <v>34709</v>
      </c>
      <c r="O729" s="1318">
        <v>34709</v>
      </c>
      <c r="P729" s="1586" t="s">
        <v>2620</v>
      </c>
      <c r="Q729" s="1318">
        <v>38443</v>
      </c>
      <c r="R729" s="2185" t="s">
        <v>3515</v>
      </c>
      <c r="T729" s="1181" t="str">
        <f t="shared" si="89"/>
        <v>改良済</v>
      </c>
      <c r="V729" s="2157"/>
      <c r="W729" s="2157"/>
      <c r="X729" s="2157"/>
      <c r="Y729" s="2157"/>
      <c r="Z729" s="2157"/>
    </row>
    <row r="730" spans="2:26" ht="39" customHeight="1">
      <c r="B730" s="2168"/>
      <c r="C730" s="1169" t="s">
        <v>4542</v>
      </c>
      <c r="D730" s="1586" t="s">
        <v>4504</v>
      </c>
      <c r="E730" s="1383" t="s">
        <v>5639</v>
      </c>
      <c r="F730" s="2169">
        <f t="shared" si="92"/>
        <v>0.25</v>
      </c>
      <c r="G730" s="2169">
        <v>0</v>
      </c>
      <c r="H730" s="2169">
        <v>0.25</v>
      </c>
      <c r="I730" s="2169">
        <v>0</v>
      </c>
      <c r="J730" s="2169">
        <f t="shared" si="93"/>
        <v>0</v>
      </c>
      <c r="K730" s="2169">
        <v>0</v>
      </c>
      <c r="L730" s="2169">
        <v>0</v>
      </c>
      <c r="M730" s="2169">
        <v>0</v>
      </c>
      <c r="N730" s="1318">
        <v>34709</v>
      </c>
      <c r="O730" s="1318">
        <v>37890</v>
      </c>
      <c r="P730" s="1586" t="s">
        <v>5640</v>
      </c>
      <c r="Q730" s="1318">
        <v>38443</v>
      </c>
      <c r="R730" s="2150" t="s">
        <v>3515</v>
      </c>
      <c r="T730" s="1181" t="str">
        <f t="shared" si="89"/>
        <v/>
      </c>
      <c r="V730" s="2157"/>
      <c r="W730" s="2157"/>
      <c r="X730" s="2157"/>
      <c r="Y730" s="2157"/>
      <c r="Z730" s="2157"/>
    </row>
    <row r="731" spans="2:26" ht="39" customHeight="1">
      <c r="B731" s="2168"/>
      <c r="C731" s="1169" t="s">
        <v>4468</v>
      </c>
      <c r="D731" s="1586" t="s">
        <v>4469</v>
      </c>
      <c r="E731" s="1383" t="s">
        <v>5641</v>
      </c>
      <c r="F731" s="2169">
        <f t="shared" si="92"/>
        <v>1</v>
      </c>
      <c r="G731" s="2169">
        <v>0</v>
      </c>
      <c r="H731" s="2169">
        <v>1</v>
      </c>
      <c r="I731" s="2169">
        <v>0</v>
      </c>
      <c r="J731" s="2169">
        <f t="shared" si="93"/>
        <v>1</v>
      </c>
      <c r="K731" s="2169">
        <v>0</v>
      </c>
      <c r="L731" s="2169">
        <v>1</v>
      </c>
      <c r="M731" s="2169">
        <v>0</v>
      </c>
      <c r="N731" s="1318">
        <v>34709</v>
      </c>
      <c r="O731" s="1318">
        <v>34709</v>
      </c>
      <c r="P731" s="1586" t="s">
        <v>2620</v>
      </c>
      <c r="Q731" s="1318">
        <v>38443</v>
      </c>
      <c r="R731" s="2150" t="s">
        <v>3515</v>
      </c>
      <c r="T731" s="1181" t="str">
        <f t="shared" si="89"/>
        <v>改良済</v>
      </c>
      <c r="V731" s="2157"/>
      <c r="W731" s="2157"/>
      <c r="X731" s="2157"/>
      <c r="Y731" s="2157"/>
      <c r="Z731" s="2157"/>
    </row>
    <row r="732" spans="2:26" ht="39" customHeight="1">
      <c r="B732" s="2168"/>
      <c r="C732" s="1169" t="s">
        <v>4468</v>
      </c>
      <c r="D732" s="1586" t="s">
        <v>4519</v>
      </c>
      <c r="E732" s="1383" t="s">
        <v>5642</v>
      </c>
      <c r="F732" s="2169">
        <f t="shared" si="92"/>
        <v>1.8</v>
      </c>
      <c r="G732" s="2169">
        <v>0</v>
      </c>
      <c r="H732" s="2169">
        <v>1.8</v>
      </c>
      <c r="I732" s="2169">
        <v>0</v>
      </c>
      <c r="J732" s="2169">
        <f t="shared" si="93"/>
        <v>0</v>
      </c>
      <c r="K732" s="2169">
        <v>0</v>
      </c>
      <c r="L732" s="2169">
        <v>0</v>
      </c>
      <c r="M732" s="2169">
        <v>0</v>
      </c>
      <c r="N732" s="1318">
        <v>34709</v>
      </c>
      <c r="O732" s="1318">
        <v>37890</v>
      </c>
      <c r="P732" s="1586" t="s">
        <v>5640</v>
      </c>
      <c r="Q732" s="1318">
        <v>38443</v>
      </c>
      <c r="R732" s="2150" t="s">
        <v>3515</v>
      </c>
      <c r="T732" s="1181" t="str">
        <f t="shared" si="89"/>
        <v/>
      </c>
      <c r="V732" s="2157"/>
      <c r="W732" s="2157"/>
      <c r="X732" s="2157"/>
      <c r="Y732" s="2157"/>
      <c r="Z732" s="2157"/>
    </row>
    <row r="733" spans="2:26" ht="39" customHeight="1">
      <c r="B733" s="2168"/>
      <c r="C733" s="1169" t="s">
        <v>4578</v>
      </c>
      <c r="D733" s="1586" t="s">
        <v>5366</v>
      </c>
      <c r="E733" s="1383" t="s">
        <v>5643</v>
      </c>
      <c r="F733" s="2169">
        <f>SUM(G733:I733)</f>
        <v>3.2</v>
      </c>
      <c r="G733" s="2169">
        <v>0</v>
      </c>
      <c r="H733" s="2169">
        <v>3.2</v>
      </c>
      <c r="I733" s="2169">
        <v>0</v>
      </c>
      <c r="J733" s="2169">
        <f>SUM(K733:M733)</f>
        <v>3.2</v>
      </c>
      <c r="K733" s="2169">
        <v>0</v>
      </c>
      <c r="L733" s="2169">
        <v>3.2</v>
      </c>
      <c r="M733" s="2169">
        <v>0</v>
      </c>
      <c r="N733" s="1318">
        <v>30274</v>
      </c>
      <c r="O733" s="1318">
        <v>30274</v>
      </c>
      <c r="P733" s="1586" t="s">
        <v>5644</v>
      </c>
      <c r="Q733" s="1318">
        <v>38443</v>
      </c>
      <c r="R733" s="2150" t="s">
        <v>3515</v>
      </c>
      <c r="S733" s="1367"/>
      <c r="T733" s="1181" t="str">
        <f t="shared" si="89"/>
        <v>改良済</v>
      </c>
      <c r="V733" s="2157"/>
      <c r="W733" s="2157"/>
      <c r="X733" s="2157"/>
      <c r="Y733" s="2157"/>
      <c r="Z733" s="2157"/>
    </row>
    <row r="734" spans="2:26" ht="39" customHeight="1">
      <c r="B734" s="2168"/>
      <c r="C734" s="1169" t="s">
        <v>4578</v>
      </c>
      <c r="D734" s="1586" t="s">
        <v>4553</v>
      </c>
      <c r="E734" s="1383" t="s">
        <v>4632</v>
      </c>
      <c r="F734" s="2169">
        <f>SUM(G734:I734)</f>
        <v>4.0999999999999996</v>
      </c>
      <c r="G734" s="2169">
        <v>4.0999999999999996</v>
      </c>
      <c r="H734" s="2169">
        <v>0</v>
      </c>
      <c r="I734" s="2169">
        <v>0</v>
      </c>
      <c r="J734" s="2169">
        <f>SUM(K734:M734)</f>
        <v>4.0999999999999996</v>
      </c>
      <c r="K734" s="2169">
        <v>4.0999999999999996</v>
      </c>
      <c r="L734" s="2169">
        <v>0</v>
      </c>
      <c r="M734" s="2169">
        <v>0</v>
      </c>
      <c r="N734" s="1318">
        <v>19092</v>
      </c>
      <c r="O734" s="1318">
        <v>19092</v>
      </c>
      <c r="P734" s="1586" t="s">
        <v>5645</v>
      </c>
      <c r="Q734" s="1318">
        <v>38443</v>
      </c>
      <c r="R734" s="2150" t="s">
        <v>3515</v>
      </c>
      <c r="S734" s="1367"/>
      <c r="T734" s="1181" t="str">
        <f t="shared" si="89"/>
        <v>改良済</v>
      </c>
      <c r="V734" s="2157"/>
      <c r="W734" s="2157"/>
      <c r="X734" s="2157"/>
      <c r="Y734" s="2157"/>
      <c r="Z734" s="2157"/>
    </row>
    <row r="735" spans="2:26" ht="39" customHeight="1">
      <c r="B735" s="2168"/>
      <c r="C735" s="1169" t="s">
        <v>4472</v>
      </c>
      <c r="D735" s="1011" t="s">
        <v>4473</v>
      </c>
      <c r="E735" s="1744" t="s">
        <v>5646</v>
      </c>
      <c r="F735" s="2277">
        <f>SUM(G735:I735)</f>
        <v>10.7</v>
      </c>
      <c r="G735" s="2277">
        <v>0</v>
      </c>
      <c r="H735" s="2277">
        <v>10.7</v>
      </c>
      <c r="I735" s="2277">
        <v>0</v>
      </c>
      <c r="J735" s="2277">
        <f>SUM(K735:M735)</f>
        <v>10.7</v>
      </c>
      <c r="K735" s="2277">
        <v>0</v>
      </c>
      <c r="L735" s="2277">
        <v>10.7</v>
      </c>
      <c r="M735" s="2277">
        <v>0</v>
      </c>
      <c r="N735" s="2278">
        <v>29312</v>
      </c>
      <c r="O735" s="2278">
        <v>33876</v>
      </c>
      <c r="P735" s="1011" t="s">
        <v>5647</v>
      </c>
      <c r="Q735" s="1318">
        <v>38443</v>
      </c>
      <c r="R735" s="2150" t="s">
        <v>3515</v>
      </c>
      <c r="S735" s="1367"/>
      <c r="T735" s="1181" t="str">
        <f t="shared" si="89"/>
        <v>改良済</v>
      </c>
      <c r="V735" s="2157"/>
      <c r="W735" s="2157"/>
      <c r="X735" s="2157"/>
      <c r="Y735" s="2157"/>
      <c r="Z735" s="2157"/>
    </row>
    <row r="736" spans="2:26" ht="39" customHeight="1">
      <c r="B736" s="2168"/>
      <c r="C736" s="1169" t="s">
        <v>4472</v>
      </c>
      <c r="D736" s="2182" t="s">
        <v>4601</v>
      </c>
      <c r="E736" s="1658" t="s">
        <v>5648</v>
      </c>
      <c r="F736" s="2183">
        <f>SUM(G736:I736)</f>
        <v>15.4</v>
      </c>
      <c r="G736" s="2183">
        <v>0</v>
      </c>
      <c r="H736" s="2183">
        <v>15.4</v>
      </c>
      <c r="I736" s="2183">
        <v>0</v>
      </c>
      <c r="J736" s="2183">
        <f>SUM(K736:M736)</f>
        <v>5</v>
      </c>
      <c r="K736" s="2183">
        <v>0</v>
      </c>
      <c r="L736" s="2183">
        <f>ROUND(4.96,1)</f>
        <v>5</v>
      </c>
      <c r="M736" s="2183">
        <v>0</v>
      </c>
      <c r="N736" s="2184">
        <v>20669</v>
      </c>
      <c r="O736" s="2184">
        <v>34520</v>
      </c>
      <c r="P736" s="2182" t="s">
        <v>5649</v>
      </c>
      <c r="Q736" s="1318">
        <v>38443</v>
      </c>
      <c r="R736" s="2150" t="s">
        <v>3515</v>
      </c>
      <c r="S736" s="1259"/>
      <c r="T736" s="1181" t="str">
        <f t="shared" si="89"/>
        <v/>
      </c>
      <c r="V736" s="2157"/>
      <c r="W736" s="2157"/>
      <c r="X736" s="2157"/>
      <c r="Y736" s="2157"/>
      <c r="Z736" s="2157"/>
    </row>
    <row r="737" spans="2:26" ht="39" customHeight="1" thickBot="1">
      <c r="B737" s="2152"/>
      <c r="C737" s="1695" t="s">
        <v>4472</v>
      </c>
      <c r="D737" s="2153" t="s">
        <v>5650</v>
      </c>
      <c r="E737" s="1675" t="s">
        <v>5651</v>
      </c>
      <c r="F737" s="2154">
        <f>SUM(G737:I737)</f>
        <v>50</v>
      </c>
      <c r="G737" s="2154">
        <v>0</v>
      </c>
      <c r="H737" s="2154">
        <v>0</v>
      </c>
      <c r="I737" s="2154">
        <v>50</v>
      </c>
      <c r="J737" s="2154">
        <f>SUM(K737:M737)</f>
        <v>22.2</v>
      </c>
      <c r="K737" s="2154">
        <v>0</v>
      </c>
      <c r="L737" s="2154">
        <v>0</v>
      </c>
      <c r="M737" s="2154">
        <v>22.2</v>
      </c>
      <c r="N737" s="2155">
        <v>30875</v>
      </c>
      <c r="O737" s="2155">
        <v>38807</v>
      </c>
      <c r="P737" s="2153" t="s">
        <v>5652</v>
      </c>
      <c r="Q737" s="2278">
        <v>38443</v>
      </c>
      <c r="R737" s="2297" t="s">
        <v>3515</v>
      </c>
      <c r="S737" s="1250"/>
      <c r="T737" s="1181" t="str">
        <f t="shared" si="89"/>
        <v/>
      </c>
      <c r="V737" s="2157"/>
      <c r="W737" s="2157"/>
      <c r="X737" s="2157"/>
      <c r="Y737" s="2157"/>
      <c r="Z737" s="2157"/>
    </row>
    <row r="738" spans="2:26" ht="39" customHeight="1" thickTop="1" thickBot="1">
      <c r="B738" s="1175" t="s">
        <v>3136</v>
      </c>
      <c r="C738" s="1618"/>
      <c r="D738" s="1770" t="s">
        <v>84</v>
      </c>
      <c r="E738" s="1222">
        <f>COUNTA(E721:E737)</f>
        <v>17</v>
      </c>
      <c r="F738" s="2158">
        <f t="shared" ref="F738:M738" si="94">SUM(F721:F737)</f>
        <v>90.38</v>
      </c>
      <c r="G738" s="2158">
        <f t="shared" si="94"/>
        <v>7.45</v>
      </c>
      <c r="H738" s="2158">
        <f t="shared" si="94"/>
        <v>32.93</v>
      </c>
      <c r="I738" s="2158">
        <f t="shared" si="94"/>
        <v>50</v>
      </c>
      <c r="J738" s="2158">
        <f t="shared" si="94"/>
        <v>50.129999999999995</v>
      </c>
      <c r="K738" s="2158">
        <f t="shared" si="94"/>
        <v>7.45</v>
      </c>
      <c r="L738" s="2158">
        <f t="shared" si="94"/>
        <v>20.48</v>
      </c>
      <c r="M738" s="2158">
        <f t="shared" si="94"/>
        <v>22.2</v>
      </c>
      <c r="N738" s="2159"/>
      <c r="O738" s="2159"/>
      <c r="P738" s="2261"/>
      <c r="Q738" s="2287"/>
      <c r="R738" s="2288"/>
      <c r="S738" s="1250"/>
      <c r="T738" s="1181" t="str">
        <f t="shared" si="89"/>
        <v/>
      </c>
      <c r="V738" s="2157"/>
      <c r="W738" s="2157"/>
      <c r="X738" s="2157"/>
      <c r="Y738" s="2157"/>
      <c r="Z738" s="2157"/>
    </row>
    <row r="739" spans="2:26" ht="39" customHeight="1" thickTop="1">
      <c r="B739" s="1576"/>
      <c r="C739" s="1576"/>
      <c r="D739" s="1010"/>
      <c r="E739" s="1625"/>
      <c r="F739" s="2161"/>
      <c r="G739" s="2161"/>
      <c r="H739" s="2161"/>
      <c r="I739" s="2161"/>
      <c r="J739" s="2161"/>
      <c r="K739" s="2161"/>
      <c r="L739" s="2161"/>
      <c r="M739" s="2161"/>
      <c r="N739" s="2162"/>
      <c r="O739" s="2162"/>
      <c r="P739" s="2292"/>
      <c r="Q739" s="2292"/>
      <c r="R739" s="2293"/>
      <c r="T739" s="1181">
        <v>1</v>
      </c>
      <c r="V739" s="2157"/>
      <c r="W739" s="2157"/>
      <c r="X739" s="2157"/>
      <c r="Y739" s="2157"/>
      <c r="Z739" s="2157"/>
    </row>
    <row r="740" spans="2:26" ht="39" customHeight="1" thickBot="1">
      <c r="B740" s="2134"/>
      <c r="C740" s="1840"/>
      <c r="D740" s="1154"/>
      <c r="E740" s="1624"/>
      <c r="F740" s="2161"/>
      <c r="G740" s="2161"/>
      <c r="H740" s="2161"/>
      <c r="I740" s="2161"/>
      <c r="J740" s="2161"/>
      <c r="K740" s="2161"/>
      <c r="L740" s="2161"/>
      <c r="M740" s="2161"/>
      <c r="N740" s="2162"/>
      <c r="O740" s="2162"/>
      <c r="P740" s="1010"/>
      <c r="Q740" s="2162"/>
      <c r="R740" s="1014"/>
      <c r="T740" s="1181">
        <v>1</v>
      </c>
      <c r="V740" s="2157"/>
      <c r="W740" s="2157"/>
      <c r="X740" s="2157"/>
      <c r="Y740" s="2157"/>
      <c r="Z740" s="2157"/>
    </row>
    <row r="741" spans="2:26" ht="39" customHeight="1">
      <c r="B741" s="2294" t="s">
        <v>302</v>
      </c>
      <c r="C741" s="2204" t="s">
        <v>5653</v>
      </c>
      <c r="D741" s="2329" t="s">
        <v>4463</v>
      </c>
      <c r="E741" s="2165" t="s">
        <v>4637</v>
      </c>
      <c r="F741" s="2330">
        <f>SUM(G741:I741)</f>
        <v>0.22</v>
      </c>
      <c r="G741" s="2330">
        <v>0.22</v>
      </c>
      <c r="H741" s="2330">
        <v>0</v>
      </c>
      <c r="I741" s="2330">
        <v>0</v>
      </c>
      <c r="J741" s="2330">
        <f>SUM(K741:M741)</f>
        <v>0</v>
      </c>
      <c r="K741" s="2330">
        <v>0</v>
      </c>
      <c r="L741" s="2330">
        <v>0</v>
      </c>
      <c r="M741" s="2330">
        <v>0</v>
      </c>
      <c r="N741" s="2167">
        <v>17932</v>
      </c>
      <c r="O741" s="2167">
        <v>42453</v>
      </c>
      <c r="P741" s="2331" t="s">
        <v>5654</v>
      </c>
      <c r="Q741" s="2332">
        <v>39173</v>
      </c>
      <c r="R741" s="2225" t="s">
        <v>5655</v>
      </c>
      <c r="S741" s="1697"/>
      <c r="T741" s="1181" t="str">
        <f t="shared" si="89"/>
        <v/>
      </c>
      <c r="V741" s="2157"/>
      <c r="W741" s="2157"/>
      <c r="X741" s="2157"/>
      <c r="Y741" s="2157"/>
      <c r="Z741" s="2157"/>
    </row>
    <row r="742" spans="2:26" ht="39" customHeight="1">
      <c r="B742" s="2125"/>
      <c r="C742" s="1169" t="s">
        <v>5653</v>
      </c>
      <c r="D742" s="2333" t="s">
        <v>4485</v>
      </c>
      <c r="E742" s="1658" t="s">
        <v>4870</v>
      </c>
      <c r="F742" s="2334">
        <f t="shared" ref="F742:F805" si="95">SUM(G742:I742)</f>
        <v>0.65</v>
      </c>
      <c r="G742" s="2334">
        <v>0.65</v>
      </c>
      <c r="H742" s="2334">
        <v>0</v>
      </c>
      <c r="I742" s="2334">
        <v>0</v>
      </c>
      <c r="J742" s="2334">
        <f t="shared" ref="J742:J805" si="96">SUM(K742:M742)</f>
        <v>0.61</v>
      </c>
      <c r="K742" s="2334">
        <v>0.61</v>
      </c>
      <c r="L742" s="2334">
        <v>0</v>
      </c>
      <c r="M742" s="2334">
        <v>0</v>
      </c>
      <c r="N742" s="2184">
        <v>23006</v>
      </c>
      <c r="O742" s="2184">
        <v>23006</v>
      </c>
      <c r="P742" s="2182" t="s">
        <v>5656</v>
      </c>
      <c r="Q742" s="2218">
        <v>39173</v>
      </c>
      <c r="R742" s="2272" t="s">
        <v>5655</v>
      </c>
      <c r="S742" s="1697"/>
      <c r="T742" s="1181" t="str">
        <f t="shared" si="89"/>
        <v/>
      </c>
      <c r="V742" s="2157"/>
      <c r="W742" s="2157"/>
      <c r="X742" s="2157"/>
      <c r="Y742" s="2157"/>
      <c r="Z742" s="2157"/>
    </row>
    <row r="743" spans="2:26" ht="39" customHeight="1">
      <c r="B743" s="2125"/>
      <c r="C743" s="1169" t="s">
        <v>5653</v>
      </c>
      <c r="D743" s="2333" t="s">
        <v>4487</v>
      </c>
      <c r="E743" s="1658" t="s">
        <v>5657</v>
      </c>
      <c r="F743" s="2334">
        <f t="shared" si="95"/>
        <v>0.51</v>
      </c>
      <c r="G743" s="2334">
        <v>0.51</v>
      </c>
      <c r="H743" s="2334">
        <v>0</v>
      </c>
      <c r="I743" s="2334">
        <v>0</v>
      </c>
      <c r="J743" s="2334">
        <f t="shared" si="96"/>
        <v>0.51</v>
      </c>
      <c r="K743" s="2334">
        <v>0.51</v>
      </c>
      <c r="L743" s="2334">
        <v>0</v>
      </c>
      <c r="M743" s="2334">
        <v>0</v>
      </c>
      <c r="N743" s="2184">
        <v>20179</v>
      </c>
      <c r="O743" s="2184">
        <v>24782</v>
      </c>
      <c r="P743" s="2182" t="s">
        <v>5658</v>
      </c>
      <c r="Q743" s="2218">
        <v>39173</v>
      </c>
      <c r="R743" s="2272" t="s">
        <v>5655</v>
      </c>
      <c r="S743" s="1697"/>
      <c r="T743" s="1181" t="str">
        <f t="shared" si="89"/>
        <v>改良済</v>
      </c>
      <c r="V743" s="2157"/>
      <c r="W743" s="2157"/>
      <c r="X743" s="2157"/>
      <c r="Y743" s="2157"/>
      <c r="Z743" s="2157"/>
    </row>
    <row r="744" spans="2:26" ht="39" customHeight="1">
      <c r="B744" s="2125"/>
      <c r="C744" s="1169" t="s">
        <v>5653</v>
      </c>
      <c r="D744" s="2333" t="s">
        <v>4488</v>
      </c>
      <c r="E744" s="1658" t="s">
        <v>5659</v>
      </c>
      <c r="F744" s="2334">
        <f t="shared" si="95"/>
        <v>0.24</v>
      </c>
      <c r="G744" s="2334">
        <v>0.24</v>
      </c>
      <c r="H744" s="2334">
        <v>0</v>
      </c>
      <c r="I744" s="2334">
        <v>0</v>
      </c>
      <c r="J744" s="2334">
        <f t="shared" si="96"/>
        <v>0.24</v>
      </c>
      <c r="K744" s="2334">
        <v>0.24</v>
      </c>
      <c r="L744" s="2334">
        <v>0</v>
      </c>
      <c r="M744" s="2334">
        <v>0</v>
      </c>
      <c r="N744" s="2184">
        <v>20179</v>
      </c>
      <c r="O744" s="2184">
        <v>39496</v>
      </c>
      <c r="P744" s="2182" t="s">
        <v>5660</v>
      </c>
      <c r="Q744" s="2184">
        <v>39496</v>
      </c>
      <c r="R744" s="2241" t="s">
        <v>5660</v>
      </c>
      <c r="S744" s="1697"/>
      <c r="T744" s="1181" t="str">
        <f t="shared" si="89"/>
        <v>改良済</v>
      </c>
      <c r="V744" s="2157"/>
      <c r="W744" s="2157"/>
      <c r="X744" s="2157"/>
      <c r="Y744" s="2157"/>
      <c r="Z744" s="2157"/>
    </row>
    <row r="745" spans="2:26" ht="39" customHeight="1">
      <c r="B745" s="2125"/>
      <c r="C745" s="1169" t="s">
        <v>5653</v>
      </c>
      <c r="D745" s="2333" t="s">
        <v>4491</v>
      </c>
      <c r="E745" s="1658" t="s">
        <v>4957</v>
      </c>
      <c r="F745" s="2334">
        <f t="shared" si="95"/>
        <v>0.2</v>
      </c>
      <c r="G745" s="2334">
        <v>0.2</v>
      </c>
      <c r="H745" s="2334">
        <v>0</v>
      </c>
      <c r="I745" s="2334">
        <v>0</v>
      </c>
      <c r="J745" s="2334">
        <f t="shared" si="96"/>
        <v>0.2</v>
      </c>
      <c r="K745" s="2334">
        <v>0.2</v>
      </c>
      <c r="L745" s="2334">
        <v>0</v>
      </c>
      <c r="M745" s="2334">
        <v>0</v>
      </c>
      <c r="N745" s="2184">
        <v>20179</v>
      </c>
      <c r="O745" s="2184">
        <v>35524</v>
      </c>
      <c r="P745" s="2182" t="s">
        <v>5661</v>
      </c>
      <c r="Q745" s="2184">
        <v>39173</v>
      </c>
      <c r="R745" s="2241" t="s">
        <v>5655</v>
      </c>
      <c r="S745" s="1697"/>
      <c r="T745" s="1181" t="str">
        <f t="shared" si="89"/>
        <v>改良済</v>
      </c>
      <c r="V745" s="2157"/>
      <c r="W745" s="2157"/>
      <c r="X745" s="2157"/>
      <c r="Y745" s="2157"/>
      <c r="Z745" s="2157"/>
    </row>
    <row r="746" spans="2:26" ht="39" customHeight="1">
      <c r="B746" s="2125"/>
      <c r="C746" s="1169" t="s">
        <v>5653</v>
      </c>
      <c r="D746" s="2333" t="s">
        <v>4494</v>
      </c>
      <c r="E746" s="1658" t="s">
        <v>5070</v>
      </c>
      <c r="F746" s="2334">
        <f t="shared" si="95"/>
        <v>0.16</v>
      </c>
      <c r="G746" s="2334">
        <v>0.16</v>
      </c>
      <c r="H746" s="2334">
        <v>0</v>
      </c>
      <c r="I746" s="2334">
        <v>0</v>
      </c>
      <c r="J746" s="2334">
        <f t="shared" si="96"/>
        <v>0.16</v>
      </c>
      <c r="K746" s="2334">
        <v>0.16</v>
      </c>
      <c r="L746" s="2334">
        <v>0</v>
      </c>
      <c r="M746" s="2334">
        <v>0</v>
      </c>
      <c r="N746" s="2184">
        <v>20179</v>
      </c>
      <c r="O746" s="2184">
        <v>28587</v>
      </c>
      <c r="P746" s="2182" t="s">
        <v>4338</v>
      </c>
      <c r="Q746" s="2184">
        <v>39173</v>
      </c>
      <c r="R746" s="2241" t="s">
        <v>5655</v>
      </c>
      <c r="S746" s="1697"/>
      <c r="T746" s="1181" t="str">
        <f t="shared" si="89"/>
        <v>改良済</v>
      </c>
      <c r="V746" s="2157"/>
      <c r="W746" s="2157"/>
      <c r="X746" s="2157"/>
      <c r="Y746" s="2157"/>
      <c r="Z746" s="2157"/>
    </row>
    <row r="747" spans="2:26" ht="39" customHeight="1">
      <c r="B747" s="2125"/>
      <c r="C747" s="1169" t="s">
        <v>5653</v>
      </c>
      <c r="D747" s="2333" t="s">
        <v>4496</v>
      </c>
      <c r="E747" s="1658" t="s">
        <v>5662</v>
      </c>
      <c r="F747" s="2334">
        <f t="shared" si="95"/>
        <v>0.24</v>
      </c>
      <c r="G747" s="2334">
        <v>0.24</v>
      </c>
      <c r="H747" s="2334">
        <v>0</v>
      </c>
      <c r="I747" s="2334">
        <v>0</v>
      </c>
      <c r="J747" s="2334">
        <f t="shared" si="96"/>
        <v>0</v>
      </c>
      <c r="K747" s="2334">
        <v>0</v>
      </c>
      <c r="L747" s="2334">
        <v>0</v>
      </c>
      <c r="M747" s="2334">
        <v>0</v>
      </c>
      <c r="N747" s="2184">
        <v>20179</v>
      </c>
      <c r="O747" s="2184">
        <v>20179</v>
      </c>
      <c r="P747" s="2182" t="s">
        <v>5663</v>
      </c>
      <c r="Q747" s="2184">
        <v>39173</v>
      </c>
      <c r="R747" s="2241" t="s">
        <v>5655</v>
      </c>
      <c r="S747" s="1697"/>
      <c r="T747" s="1181" t="str">
        <f t="shared" si="89"/>
        <v/>
      </c>
      <c r="V747" s="2157"/>
      <c r="W747" s="2157"/>
      <c r="X747" s="2157"/>
      <c r="Y747" s="2157"/>
      <c r="Z747" s="2157"/>
    </row>
    <row r="748" spans="2:26" ht="39" customHeight="1">
      <c r="B748" s="2125"/>
      <c r="C748" s="1169" t="s">
        <v>5653</v>
      </c>
      <c r="D748" s="2333" t="s">
        <v>4498</v>
      </c>
      <c r="E748" s="1658" t="s">
        <v>5269</v>
      </c>
      <c r="F748" s="2334">
        <f t="shared" si="95"/>
        <v>0.2</v>
      </c>
      <c r="G748" s="2334">
        <v>0.2</v>
      </c>
      <c r="H748" s="2334">
        <v>0</v>
      </c>
      <c r="I748" s="2334">
        <v>0</v>
      </c>
      <c r="J748" s="2334">
        <f t="shared" si="96"/>
        <v>0.2</v>
      </c>
      <c r="K748" s="2334">
        <v>0.2</v>
      </c>
      <c r="L748" s="2334">
        <v>0</v>
      </c>
      <c r="M748" s="2334">
        <v>0</v>
      </c>
      <c r="N748" s="2184">
        <v>20179</v>
      </c>
      <c r="O748" s="2184">
        <v>29682</v>
      </c>
      <c r="P748" s="2182" t="s">
        <v>5664</v>
      </c>
      <c r="Q748" s="2184">
        <v>39173</v>
      </c>
      <c r="R748" s="2185" t="s">
        <v>5655</v>
      </c>
      <c r="S748" s="1697"/>
      <c r="T748" s="1181" t="str">
        <f t="shared" si="89"/>
        <v>改良済</v>
      </c>
      <c r="V748" s="2157"/>
      <c r="W748" s="2157"/>
      <c r="X748" s="2157"/>
      <c r="Y748" s="2157"/>
      <c r="Z748" s="2157"/>
    </row>
    <row r="749" spans="2:26" ht="39" customHeight="1">
      <c r="B749" s="2125"/>
      <c r="C749" s="1169" t="s">
        <v>5653</v>
      </c>
      <c r="D749" s="2333" t="s">
        <v>4501</v>
      </c>
      <c r="E749" s="1658" t="s">
        <v>5665</v>
      </c>
      <c r="F749" s="2334">
        <f t="shared" si="95"/>
        <v>0.54</v>
      </c>
      <c r="G749" s="2334">
        <v>0.54</v>
      </c>
      <c r="H749" s="2334">
        <v>0</v>
      </c>
      <c r="I749" s="2334">
        <v>0</v>
      </c>
      <c r="J749" s="2334">
        <f t="shared" si="96"/>
        <v>0.54</v>
      </c>
      <c r="K749" s="2334">
        <v>0.54</v>
      </c>
      <c r="L749" s="2334">
        <v>0</v>
      </c>
      <c r="M749" s="2334">
        <v>0</v>
      </c>
      <c r="N749" s="2184">
        <v>20179</v>
      </c>
      <c r="O749" s="2184">
        <v>23284</v>
      </c>
      <c r="P749" s="2182" t="s">
        <v>5666</v>
      </c>
      <c r="Q749" s="2184">
        <v>39173</v>
      </c>
      <c r="R749" s="2241" t="s">
        <v>5655</v>
      </c>
      <c r="S749" s="1250"/>
      <c r="T749" s="1181" t="str">
        <f t="shared" si="89"/>
        <v>改良済</v>
      </c>
      <c r="V749" s="2157"/>
      <c r="W749" s="2157"/>
      <c r="X749" s="2157"/>
      <c r="Y749" s="2157"/>
      <c r="Z749" s="2157"/>
    </row>
    <row r="750" spans="2:26" ht="39" customHeight="1">
      <c r="B750" s="2168"/>
      <c r="C750" s="1169" t="s">
        <v>5653</v>
      </c>
      <c r="D750" s="2333" t="s">
        <v>4504</v>
      </c>
      <c r="E750" s="1658" t="s">
        <v>5667</v>
      </c>
      <c r="F750" s="2334">
        <f t="shared" si="95"/>
        <v>0.26</v>
      </c>
      <c r="G750" s="2334">
        <v>0.26</v>
      </c>
      <c r="H750" s="2334">
        <v>0</v>
      </c>
      <c r="I750" s="2334">
        <v>0</v>
      </c>
      <c r="J750" s="2334">
        <f t="shared" si="96"/>
        <v>0</v>
      </c>
      <c r="K750" s="2334">
        <v>0</v>
      </c>
      <c r="L750" s="2334">
        <v>0</v>
      </c>
      <c r="M750" s="2334">
        <v>0</v>
      </c>
      <c r="N750" s="2184">
        <v>21447</v>
      </c>
      <c r="O750" s="2184">
        <v>21447</v>
      </c>
      <c r="P750" s="2182" t="s">
        <v>5668</v>
      </c>
      <c r="Q750" s="2184">
        <v>39173</v>
      </c>
      <c r="R750" s="2241" t="s">
        <v>5655</v>
      </c>
      <c r="S750" s="1250"/>
      <c r="T750" s="1181" t="str">
        <f t="shared" si="89"/>
        <v/>
      </c>
      <c r="V750" s="2157"/>
      <c r="W750" s="2157"/>
      <c r="X750" s="2157"/>
      <c r="Y750" s="2157"/>
      <c r="Z750" s="2157"/>
    </row>
    <row r="751" spans="2:26" ht="39" customHeight="1">
      <c r="B751" s="2125"/>
      <c r="C751" s="1169" t="s">
        <v>5653</v>
      </c>
      <c r="D751" s="2333" t="s">
        <v>4507</v>
      </c>
      <c r="E751" s="1658" t="s">
        <v>5669</v>
      </c>
      <c r="F751" s="2334">
        <f t="shared" si="95"/>
        <v>0.16</v>
      </c>
      <c r="G751" s="2334">
        <v>0.16</v>
      </c>
      <c r="H751" s="2334">
        <v>0</v>
      </c>
      <c r="I751" s="2334">
        <v>0</v>
      </c>
      <c r="J751" s="2334">
        <f t="shared" si="96"/>
        <v>0.16</v>
      </c>
      <c r="K751" s="2334">
        <v>0.16</v>
      </c>
      <c r="L751" s="2334">
        <v>0</v>
      </c>
      <c r="M751" s="2334">
        <v>0</v>
      </c>
      <c r="N751" s="2184">
        <v>21447</v>
      </c>
      <c r="O751" s="2184">
        <v>21447</v>
      </c>
      <c r="P751" s="2182" t="s">
        <v>5668</v>
      </c>
      <c r="Q751" s="2184">
        <v>39173</v>
      </c>
      <c r="R751" s="2241" t="s">
        <v>5655</v>
      </c>
      <c r="T751" s="1181" t="str">
        <f t="shared" si="89"/>
        <v>改良済</v>
      </c>
      <c r="V751" s="2157"/>
      <c r="W751" s="2157"/>
      <c r="X751" s="2157"/>
      <c r="Y751" s="2157"/>
      <c r="Z751" s="2157"/>
    </row>
    <row r="752" spans="2:26" ht="39" customHeight="1">
      <c r="B752" s="2125"/>
      <c r="C752" s="1169" t="s">
        <v>5653</v>
      </c>
      <c r="D752" s="2333" t="s">
        <v>4509</v>
      </c>
      <c r="E752" s="1658" t="s">
        <v>4786</v>
      </c>
      <c r="F752" s="2334">
        <f t="shared" si="95"/>
        <v>0.73</v>
      </c>
      <c r="G752" s="2334">
        <v>0.73</v>
      </c>
      <c r="H752" s="2334">
        <v>0</v>
      </c>
      <c r="I752" s="2334">
        <v>0</v>
      </c>
      <c r="J752" s="2334">
        <f t="shared" si="96"/>
        <v>0.71</v>
      </c>
      <c r="K752" s="2334">
        <v>0.71</v>
      </c>
      <c r="L752" s="2334">
        <v>0</v>
      </c>
      <c r="M752" s="2334">
        <v>0</v>
      </c>
      <c r="N752" s="2184">
        <v>22722</v>
      </c>
      <c r="O752" s="2184">
        <v>22722</v>
      </c>
      <c r="P752" s="2182" t="s">
        <v>5670</v>
      </c>
      <c r="Q752" s="2184">
        <v>39173</v>
      </c>
      <c r="R752" s="2241" t="s">
        <v>5655</v>
      </c>
      <c r="T752" s="1181" t="str">
        <f t="shared" si="89"/>
        <v/>
      </c>
      <c r="V752" s="2157"/>
      <c r="W752" s="2157"/>
      <c r="X752" s="2157"/>
      <c r="Y752" s="2157"/>
      <c r="Z752" s="2157"/>
    </row>
    <row r="753" spans="1:26" ht="39" customHeight="1">
      <c r="B753" s="2125"/>
      <c r="C753" s="1169" t="s">
        <v>5653</v>
      </c>
      <c r="D753" s="2333" t="s">
        <v>4512</v>
      </c>
      <c r="E753" s="1658" t="s">
        <v>5671</v>
      </c>
      <c r="F753" s="2334">
        <f t="shared" si="95"/>
        <v>0.1</v>
      </c>
      <c r="G753" s="2334">
        <v>0.1</v>
      </c>
      <c r="H753" s="2334">
        <v>0</v>
      </c>
      <c r="I753" s="2334">
        <v>0</v>
      </c>
      <c r="J753" s="2334">
        <f t="shared" si="96"/>
        <v>0.1</v>
      </c>
      <c r="K753" s="2334">
        <v>0.1</v>
      </c>
      <c r="L753" s="2334">
        <v>0</v>
      </c>
      <c r="M753" s="2334">
        <v>0</v>
      </c>
      <c r="N753" s="2184">
        <v>22722</v>
      </c>
      <c r="O753" s="2184">
        <v>22722</v>
      </c>
      <c r="P753" s="2182" t="s">
        <v>5670</v>
      </c>
      <c r="Q753" s="2184">
        <v>39173</v>
      </c>
      <c r="R753" s="2241" t="s">
        <v>5655</v>
      </c>
      <c r="S753" s="1367"/>
      <c r="T753" s="1181" t="str">
        <f t="shared" si="89"/>
        <v>改良済</v>
      </c>
      <c r="V753" s="2157"/>
      <c r="W753" s="2157"/>
      <c r="X753" s="2157"/>
      <c r="Y753" s="2157"/>
      <c r="Z753" s="2157"/>
    </row>
    <row r="754" spans="1:26" ht="39" customHeight="1">
      <c r="B754" s="2125"/>
      <c r="C754" s="1169" t="s">
        <v>5653</v>
      </c>
      <c r="D754" s="2333" t="s">
        <v>4515</v>
      </c>
      <c r="E754" s="1658" t="s">
        <v>4650</v>
      </c>
      <c r="F754" s="2334">
        <f t="shared" si="95"/>
        <v>0.22</v>
      </c>
      <c r="G754" s="2334">
        <v>0.22</v>
      </c>
      <c r="H754" s="2334">
        <v>0</v>
      </c>
      <c r="I754" s="2334">
        <v>0</v>
      </c>
      <c r="J754" s="2334">
        <f t="shared" si="96"/>
        <v>0.22</v>
      </c>
      <c r="K754" s="2334">
        <v>0.22</v>
      </c>
      <c r="L754" s="2334">
        <v>0</v>
      </c>
      <c r="M754" s="2334">
        <v>0</v>
      </c>
      <c r="N754" s="2184">
        <v>23006</v>
      </c>
      <c r="O754" s="2184">
        <v>24782</v>
      </c>
      <c r="P754" s="2182" t="s">
        <v>5658</v>
      </c>
      <c r="Q754" s="2184">
        <v>39173</v>
      </c>
      <c r="R754" s="2241" t="s">
        <v>5655</v>
      </c>
      <c r="S754" s="1367"/>
      <c r="T754" s="1181" t="str">
        <f t="shared" si="89"/>
        <v>改良済</v>
      </c>
      <c r="V754" s="2157"/>
      <c r="W754" s="2157"/>
      <c r="X754" s="2157"/>
      <c r="Y754" s="2157"/>
      <c r="Z754" s="2157"/>
    </row>
    <row r="755" spans="1:26" ht="39" customHeight="1">
      <c r="A755" s="1457"/>
      <c r="B755" s="2125"/>
      <c r="C755" s="1169" t="s">
        <v>5653</v>
      </c>
      <c r="D755" s="2333" t="s">
        <v>4649</v>
      </c>
      <c r="E755" s="1658" t="s">
        <v>5672</v>
      </c>
      <c r="F755" s="2334">
        <f t="shared" si="95"/>
        <v>0.17</v>
      </c>
      <c r="G755" s="2334">
        <v>0.17</v>
      </c>
      <c r="H755" s="2334">
        <v>0</v>
      </c>
      <c r="I755" s="2334">
        <v>0</v>
      </c>
      <c r="J755" s="2334">
        <f t="shared" si="96"/>
        <v>0.15</v>
      </c>
      <c r="K755" s="2334">
        <v>0.15</v>
      </c>
      <c r="L755" s="2334">
        <v>0</v>
      </c>
      <c r="M755" s="2334">
        <v>0</v>
      </c>
      <c r="N755" s="2184">
        <v>24234</v>
      </c>
      <c r="O755" s="2184">
        <v>24234</v>
      </c>
      <c r="P755" s="2182" t="s">
        <v>5673</v>
      </c>
      <c r="Q755" s="2184">
        <v>39173</v>
      </c>
      <c r="R755" s="2241" t="s">
        <v>5655</v>
      </c>
      <c r="S755" s="1457"/>
      <c r="T755" s="1181" t="str">
        <f t="shared" si="89"/>
        <v/>
      </c>
      <c r="V755" s="2157"/>
      <c r="W755" s="2157"/>
      <c r="X755" s="2157"/>
      <c r="Y755" s="2157"/>
      <c r="Z755" s="2157"/>
    </row>
    <row r="756" spans="1:26" s="1457" customFormat="1" ht="39" customHeight="1">
      <c r="B756" s="2125"/>
      <c r="C756" s="1169" t="s">
        <v>5653</v>
      </c>
      <c r="D756" s="2333" t="s">
        <v>4651</v>
      </c>
      <c r="E756" s="1658" t="s">
        <v>5674</v>
      </c>
      <c r="F756" s="2334">
        <f t="shared" si="95"/>
        <v>0.34</v>
      </c>
      <c r="G756" s="2334">
        <v>0.34</v>
      </c>
      <c r="H756" s="2334">
        <v>0</v>
      </c>
      <c r="I756" s="2334">
        <v>0</v>
      </c>
      <c r="J756" s="2334">
        <f t="shared" si="96"/>
        <v>0.34</v>
      </c>
      <c r="K756" s="2334">
        <v>0.34</v>
      </c>
      <c r="L756" s="2334">
        <v>0</v>
      </c>
      <c r="M756" s="2334">
        <v>0</v>
      </c>
      <c r="N756" s="2184">
        <v>24234</v>
      </c>
      <c r="O756" s="2184">
        <v>25538</v>
      </c>
      <c r="P756" s="2335" t="s">
        <v>5675</v>
      </c>
      <c r="Q756" s="2184">
        <v>39173</v>
      </c>
      <c r="R756" s="2241" t="s">
        <v>5655</v>
      </c>
      <c r="S756" s="2336"/>
      <c r="T756" s="1181" t="str">
        <f t="shared" si="89"/>
        <v>改良済</v>
      </c>
      <c r="V756" s="2157"/>
      <c r="W756" s="2157"/>
      <c r="X756" s="2157"/>
      <c r="Y756" s="2157"/>
      <c r="Z756" s="2157"/>
    </row>
    <row r="757" spans="1:26" s="1457" customFormat="1" ht="39" customHeight="1">
      <c r="B757" s="2168"/>
      <c r="C757" s="1169" t="s">
        <v>5653</v>
      </c>
      <c r="D757" s="2333" t="s">
        <v>4653</v>
      </c>
      <c r="E757" s="1658" t="s">
        <v>5676</v>
      </c>
      <c r="F757" s="2334">
        <f t="shared" si="95"/>
        <v>0.42</v>
      </c>
      <c r="G757" s="2334">
        <v>0.42</v>
      </c>
      <c r="H757" s="2334">
        <v>0</v>
      </c>
      <c r="I757" s="2334">
        <v>0</v>
      </c>
      <c r="J757" s="2334">
        <f t="shared" si="96"/>
        <v>0.42</v>
      </c>
      <c r="K757" s="2334">
        <v>0.42</v>
      </c>
      <c r="L757" s="2334">
        <v>0</v>
      </c>
      <c r="M757" s="2334">
        <v>0</v>
      </c>
      <c r="N757" s="2184">
        <v>24234</v>
      </c>
      <c r="O757" s="2184">
        <v>26193</v>
      </c>
      <c r="P757" s="2335" t="s">
        <v>5677</v>
      </c>
      <c r="Q757" s="2184">
        <v>39173</v>
      </c>
      <c r="R757" s="2241" t="s">
        <v>5655</v>
      </c>
      <c r="S757" s="2336"/>
      <c r="T757" s="1181" t="str">
        <f t="shared" si="89"/>
        <v>改良済</v>
      </c>
      <c r="V757" s="2157"/>
      <c r="W757" s="2157"/>
      <c r="X757" s="2157"/>
      <c r="Y757" s="2157"/>
      <c r="Z757" s="2157"/>
    </row>
    <row r="758" spans="1:26" s="1457" customFormat="1" ht="39" customHeight="1">
      <c r="B758" s="2125"/>
      <c r="C758" s="1169" t="s">
        <v>5653</v>
      </c>
      <c r="D758" s="2333" t="s">
        <v>4655</v>
      </c>
      <c r="E758" s="1658" t="s">
        <v>5678</v>
      </c>
      <c r="F758" s="2334">
        <f t="shared" si="95"/>
        <v>0.46</v>
      </c>
      <c r="G758" s="2334">
        <v>0.46</v>
      </c>
      <c r="H758" s="2334">
        <v>0</v>
      </c>
      <c r="I758" s="2334">
        <v>0</v>
      </c>
      <c r="J758" s="2334">
        <f t="shared" si="96"/>
        <v>0.46</v>
      </c>
      <c r="K758" s="2334">
        <v>0.46</v>
      </c>
      <c r="L758" s="2334">
        <v>0</v>
      </c>
      <c r="M758" s="2334">
        <v>0</v>
      </c>
      <c r="N758" s="2184">
        <v>24234</v>
      </c>
      <c r="O758" s="2184">
        <v>24234</v>
      </c>
      <c r="P758" s="2182" t="s">
        <v>5673</v>
      </c>
      <c r="Q758" s="2184">
        <v>39173</v>
      </c>
      <c r="R758" s="2241" t="s">
        <v>5655</v>
      </c>
      <c r="S758" s="2336"/>
      <c r="T758" s="1181" t="str">
        <f t="shared" si="89"/>
        <v>改良済</v>
      </c>
      <c r="V758" s="2157"/>
      <c r="W758" s="2157"/>
      <c r="X758" s="2157"/>
      <c r="Y758" s="2157"/>
      <c r="Z758" s="2157"/>
    </row>
    <row r="759" spans="1:26" s="1457" customFormat="1" ht="39" customHeight="1">
      <c r="B759" s="2125"/>
      <c r="C759" s="1169" t="s">
        <v>5653</v>
      </c>
      <c r="D759" s="2333" t="s">
        <v>4657</v>
      </c>
      <c r="E759" s="1658" t="s">
        <v>5679</v>
      </c>
      <c r="F759" s="2334">
        <f t="shared" si="95"/>
        <v>0.28000000000000003</v>
      </c>
      <c r="G759" s="2334">
        <v>0.28000000000000003</v>
      </c>
      <c r="H759" s="2334">
        <v>0</v>
      </c>
      <c r="I759" s="2334">
        <v>0</v>
      </c>
      <c r="J759" s="2334">
        <f t="shared" si="96"/>
        <v>0.28000000000000003</v>
      </c>
      <c r="K759" s="2334">
        <v>0.28000000000000003</v>
      </c>
      <c r="L759" s="2334">
        <v>0</v>
      </c>
      <c r="M759" s="2334">
        <v>0</v>
      </c>
      <c r="N759" s="2184">
        <v>24789</v>
      </c>
      <c r="O759" s="2184">
        <v>30714</v>
      </c>
      <c r="P759" s="2335" t="s">
        <v>5680</v>
      </c>
      <c r="Q759" s="2184">
        <v>39173</v>
      </c>
      <c r="R759" s="2241" t="s">
        <v>5655</v>
      </c>
      <c r="S759" s="2336"/>
      <c r="T759" s="1181" t="str">
        <f t="shared" si="89"/>
        <v>改良済</v>
      </c>
      <c r="V759" s="2157"/>
      <c r="W759" s="2157"/>
      <c r="X759" s="2157"/>
      <c r="Y759" s="2157"/>
      <c r="Z759" s="2157"/>
    </row>
    <row r="760" spans="1:26" s="1457" customFormat="1" ht="39" customHeight="1">
      <c r="B760" s="2125"/>
      <c r="C760" s="1169" t="s">
        <v>5653</v>
      </c>
      <c r="D760" s="2333" t="s">
        <v>4659</v>
      </c>
      <c r="E760" s="1658" t="s">
        <v>5681</v>
      </c>
      <c r="F760" s="2334">
        <f t="shared" si="95"/>
        <v>0.22</v>
      </c>
      <c r="G760" s="2334">
        <v>0.22</v>
      </c>
      <c r="H760" s="2334">
        <v>0</v>
      </c>
      <c r="I760" s="2334">
        <v>0</v>
      </c>
      <c r="J760" s="2334">
        <f t="shared" si="96"/>
        <v>0.22</v>
      </c>
      <c r="K760" s="2334">
        <v>0.22</v>
      </c>
      <c r="L760" s="2334">
        <v>0</v>
      </c>
      <c r="M760" s="2334">
        <v>0</v>
      </c>
      <c r="N760" s="2184">
        <v>24789</v>
      </c>
      <c r="O760" s="2184">
        <v>24789</v>
      </c>
      <c r="P760" s="2182" t="s">
        <v>5682</v>
      </c>
      <c r="Q760" s="2184">
        <v>39173</v>
      </c>
      <c r="R760" s="2241" t="s">
        <v>5655</v>
      </c>
      <c r="S760" s="2336"/>
      <c r="T760" s="1181" t="str">
        <f t="shared" si="89"/>
        <v>改良済</v>
      </c>
      <c r="V760" s="2157"/>
      <c r="W760" s="2157"/>
      <c r="X760" s="2157"/>
      <c r="Y760" s="2157"/>
      <c r="Z760" s="2157"/>
    </row>
    <row r="761" spans="1:26" s="1457" customFormat="1" ht="39" customHeight="1">
      <c r="B761" s="2125"/>
      <c r="C761" s="1169" t="s">
        <v>5653</v>
      </c>
      <c r="D761" s="2333" t="s">
        <v>4661</v>
      </c>
      <c r="E761" s="1658" t="s">
        <v>5683</v>
      </c>
      <c r="F761" s="2334">
        <f t="shared" si="95"/>
        <v>0.15</v>
      </c>
      <c r="G761" s="2334">
        <v>0.15</v>
      </c>
      <c r="H761" s="2334">
        <v>0</v>
      </c>
      <c r="I761" s="2334">
        <v>0</v>
      </c>
      <c r="J761" s="2334">
        <f t="shared" si="96"/>
        <v>0.15</v>
      </c>
      <c r="K761" s="2334">
        <v>0.15</v>
      </c>
      <c r="L761" s="2334">
        <v>0</v>
      </c>
      <c r="M761" s="2334">
        <v>0</v>
      </c>
      <c r="N761" s="2184">
        <v>24789</v>
      </c>
      <c r="O761" s="2184">
        <v>24789</v>
      </c>
      <c r="P761" s="2182" t="s">
        <v>5682</v>
      </c>
      <c r="Q761" s="2184">
        <v>39173</v>
      </c>
      <c r="R761" s="2241" t="s">
        <v>5655</v>
      </c>
      <c r="S761" s="2336"/>
      <c r="T761" s="1181" t="str">
        <f t="shared" si="89"/>
        <v>改良済</v>
      </c>
      <c r="V761" s="2157"/>
      <c r="W761" s="2157"/>
      <c r="X761" s="2157"/>
      <c r="Y761" s="2157"/>
      <c r="Z761" s="2157"/>
    </row>
    <row r="762" spans="1:26" s="1457" customFormat="1" ht="39" customHeight="1">
      <c r="B762" s="2125"/>
      <c r="C762" s="1169" t="s">
        <v>5653</v>
      </c>
      <c r="D762" s="2333" t="s">
        <v>4663</v>
      </c>
      <c r="E762" s="1658" t="s">
        <v>5684</v>
      </c>
      <c r="F762" s="2334">
        <f t="shared" si="95"/>
        <v>0.22</v>
      </c>
      <c r="G762" s="2334">
        <v>0.22</v>
      </c>
      <c r="H762" s="2334">
        <v>0</v>
      </c>
      <c r="I762" s="2334">
        <v>0</v>
      </c>
      <c r="J762" s="2334">
        <f t="shared" si="96"/>
        <v>0.22</v>
      </c>
      <c r="K762" s="2334">
        <v>0.22</v>
      </c>
      <c r="L762" s="2334">
        <v>0</v>
      </c>
      <c r="M762" s="2334">
        <v>0</v>
      </c>
      <c r="N762" s="2184">
        <v>24789</v>
      </c>
      <c r="O762" s="2184">
        <v>24789</v>
      </c>
      <c r="P762" s="2182" t="s">
        <v>5682</v>
      </c>
      <c r="Q762" s="2184">
        <v>39173</v>
      </c>
      <c r="R762" s="2241" t="s">
        <v>5655</v>
      </c>
      <c r="S762" s="2336"/>
      <c r="T762" s="1181" t="str">
        <f t="shared" si="89"/>
        <v>改良済</v>
      </c>
      <c r="V762" s="2157"/>
      <c r="W762" s="2157"/>
      <c r="X762" s="2157"/>
      <c r="Y762" s="2157"/>
      <c r="Z762" s="2157"/>
    </row>
    <row r="763" spans="1:26" s="1457" customFormat="1" ht="39" customHeight="1">
      <c r="B763" s="2125"/>
      <c r="C763" s="1169" t="s">
        <v>5653</v>
      </c>
      <c r="D763" s="2333" t="s">
        <v>4764</v>
      </c>
      <c r="E763" s="1658" t="s">
        <v>5685</v>
      </c>
      <c r="F763" s="2334">
        <f t="shared" si="95"/>
        <v>0.17</v>
      </c>
      <c r="G763" s="2334">
        <v>0.17</v>
      </c>
      <c r="H763" s="2334">
        <v>0</v>
      </c>
      <c r="I763" s="2334">
        <v>0</v>
      </c>
      <c r="J763" s="2334">
        <f t="shared" si="96"/>
        <v>0.17</v>
      </c>
      <c r="K763" s="2334">
        <v>0.17</v>
      </c>
      <c r="L763" s="2334">
        <v>0</v>
      </c>
      <c r="M763" s="2334">
        <v>0</v>
      </c>
      <c r="N763" s="2184">
        <v>24789</v>
      </c>
      <c r="O763" s="2184">
        <v>24789</v>
      </c>
      <c r="P763" s="2182" t="s">
        <v>5682</v>
      </c>
      <c r="Q763" s="2184">
        <v>39173</v>
      </c>
      <c r="R763" s="2241" t="s">
        <v>5655</v>
      </c>
      <c r="S763" s="2337"/>
      <c r="T763" s="1181" t="str">
        <f t="shared" si="89"/>
        <v>改良済</v>
      </c>
      <c r="V763" s="2157"/>
      <c r="W763" s="2157"/>
      <c r="X763" s="2157"/>
      <c r="Y763" s="2157"/>
      <c r="Z763" s="2157"/>
    </row>
    <row r="764" spans="1:26" s="1457" customFormat="1" ht="39" customHeight="1">
      <c r="B764" s="2125"/>
      <c r="C764" s="1169" t="s">
        <v>5653</v>
      </c>
      <c r="D764" s="2333" t="s">
        <v>4768</v>
      </c>
      <c r="E764" s="1658" t="s">
        <v>5686</v>
      </c>
      <c r="F764" s="2334">
        <f t="shared" si="95"/>
        <v>0.23</v>
      </c>
      <c r="G764" s="2334">
        <v>0.23</v>
      </c>
      <c r="H764" s="2334">
        <v>0</v>
      </c>
      <c r="I764" s="2334">
        <v>0</v>
      </c>
      <c r="J764" s="2334">
        <f t="shared" si="96"/>
        <v>0.23</v>
      </c>
      <c r="K764" s="2334">
        <v>0.23</v>
      </c>
      <c r="L764" s="2334">
        <v>0</v>
      </c>
      <c r="M764" s="2334">
        <v>0</v>
      </c>
      <c r="N764" s="2184">
        <v>24789</v>
      </c>
      <c r="O764" s="2184">
        <v>24789</v>
      </c>
      <c r="P764" s="2182" t="s">
        <v>5682</v>
      </c>
      <c r="Q764" s="2184">
        <v>39173</v>
      </c>
      <c r="R764" s="2241" t="s">
        <v>5655</v>
      </c>
      <c r="S764" s="2337"/>
      <c r="T764" s="1181" t="str">
        <f t="shared" si="89"/>
        <v>改良済</v>
      </c>
      <c r="V764" s="2157"/>
      <c r="W764" s="2157"/>
      <c r="X764" s="2157"/>
      <c r="Y764" s="2157"/>
      <c r="Z764" s="2157"/>
    </row>
    <row r="765" spans="1:26" s="1457" customFormat="1" ht="39" customHeight="1">
      <c r="B765" s="2125"/>
      <c r="C765" s="1169" t="s">
        <v>5653</v>
      </c>
      <c r="D765" s="2333" t="s">
        <v>4884</v>
      </c>
      <c r="E765" s="1658" t="s">
        <v>5687</v>
      </c>
      <c r="F765" s="2334">
        <f t="shared" si="95"/>
        <v>0.67</v>
      </c>
      <c r="G765" s="2334">
        <v>0.67</v>
      </c>
      <c r="H765" s="2334">
        <v>0</v>
      </c>
      <c r="I765" s="2334">
        <v>0</v>
      </c>
      <c r="J765" s="2334">
        <f t="shared" si="96"/>
        <v>0.67</v>
      </c>
      <c r="K765" s="2334">
        <v>0.67</v>
      </c>
      <c r="L765" s="2334">
        <v>0</v>
      </c>
      <c r="M765" s="2334">
        <v>0</v>
      </c>
      <c r="N765" s="2184">
        <v>24789</v>
      </c>
      <c r="O765" s="2184">
        <v>24789</v>
      </c>
      <c r="P765" s="2182" t="s">
        <v>5682</v>
      </c>
      <c r="Q765" s="2184">
        <v>39173</v>
      </c>
      <c r="R765" s="2241" t="s">
        <v>5655</v>
      </c>
      <c r="S765" s="2336"/>
      <c r="T765" s="1181" t="str">
        <f t="shared" si="89"/>
        <v>改良済</v>
      </c>
      <c r="V765" s="2157"/>
      <c r="W765" s="2157"/>
      <c r="X765" s="2157"/>
      <c r="Y765" s="2157"/>
      <c r="Z765" s="2157"/>
    </row>
    <row r="766" spans="1:26" s="1457" customFormat="1" ht="39" customHeight="1">
      <c r="B766" s="2125"/>
      <c r="C766" s="1169" t="s">
        <v>5653</v>
      </c>
      <c r="D766" s="2333" t="s">
        <v>4770</v>
      </c>
      <c r="E766" s="1658" t="s">
        <v>5688</v>
      </c>
      <c r="F766" s="2334">
        <f t="shared" si="95"/>
        <v>0.2</v>
      </c>
      <c r="G766" s="2334">
        <v>0.2</v>
      </c>
      <c r="H766" s="2334">
        <v>0</v>
      </c>
      <c r="I766" s="2334">
        <v>0</v>
      </c>
      <c r="J766" s="2334">
        <f t="shared" si="96"/>
        <v>0.2</v>
      </c>
      <c r="K766" s="2334">
        <v>0.2</v>
      </c>
      <c r="L766" s="2334">
        <v>0</v>
      </c>
      <c r="M766" s="2334">
        <v>0</v>
      </c>
      <c r="N766" s="2184">
        <v>24789</v>
      </c>
      <c r="O766" s="2184">
        <v>24789</v>
      </c>
      <c r="P766" s="2182" t="s">
        <v>5682</v>
      </c>
      <c r="Q766" s="2184">
        <v>39173</v>
      </c>
      <c r="R766" s="2241" t="s">
        <v>5655</v>
      </c>
      <c r="S766" s="2336"/>
      <c r="T766" s="1181" t="str">
        <f t="shared" si="89"/>
        <v>改良済</v>
      </c>
      <c r="V766" s="2157"/>
      <c r="W766" s="2157"/>
      <c r="X766" s="2157"/>
      <c r="Y766" s="2157"/>
      <c r="Z766" s="2157"/>
    </row>
    <row r="767" spans="1:26" s="1457" customFormat="1" ht="39" customHeight="1">
      <c r="B767" s="2125"/>
      <c r="C767" s="1169" t="s">
        <v>5653</v>
      </c>
      <c r="D767" s="2333" t="s">
        <v>4774</v>
      </c>
      <c r="E767" s="1658" t="s">
        <v>5689</v>
      </c>
      <c r="F767" s="2334">
        <f t="shared" si="95"/>
        <v>0.42</v>
      </c>
      <c r="G767" s="2334">
        <v>0.42</v>
      </c>
      <c r="H767" s="2334">
        <v>0</v>
      </c>
      <c r="I767" s="2334">
        <v>0</v>
      </c>
      <c r="J767" s="2334">
        <f t="shared" si="96"/>
        <v>0.42</v>
      </c>
      <c r="K767" s="2334">
        <v>0.42</v>
      </c>
      <c r="L767" s="2334">
        <v>0</v>
      </c>
      <c r="M767" s="2334">
        <v>0</v>
      </c>
      <c r="N767" s="2184">
        <v>24789</v>
      </c>
      <c r="O767" s="2184">
        <v>24789</v>
      </c>
      <c r="P767" s="2182" t="s">
        <v>5682</v>
      </c>
      <c r="Q767" s="2184">
        <v>39173</v>
      </c>
      <c r="R767" s="2241" t="s">
        <v>5655</v>
      </c>
      <c r="S767" s="2336"/>
      <c r="T767" s="1181" t="str">
        <f t="shared" si="89"/>
        <v>改良済</v>
      </c>
      <c r="V767" s="2157"/>
      <c r="W767" s="2157"/>
      <c r="X767" s="2157"/>
      <c r="Y767" s="2157"/>
      <c r="Z767" s="2157"/>
    </row>
    <row r="768" spans="1:26" s="1457" customFormat="1" ht="39" customHeight="1">
      <c r="B768" s="2125"/>
      <c r="C768" s="1169" t="s">
        <v>5653</v>
      </c>
      <c r="D768" s="2333" t="s">
        <v>4776</v>
      </c>
      <c r="E768" s="1658" t="s">
        <v>5690</v>
      </c>
      <c r="F768" s="2334">
        <f t="shared" si="95"/>
        <v>0.28999999999999998</v>
      </c>
      <c r="G768" s="2334">
        <v>0.28999999999999998</v>
      </c>
      <c r="H768" s="2334">
        <v>0</v>
      </c>
      <c r="I768" s="2334">
        <v>0</v>
      </c>
      <c r="J768" s="2334">
        <f t="shared" si="96"/>
        <v>0.28999999999999998</v>
      </c>
      <c r="K768" s="2334">
        <v>0.28999999999999998</v>
      </c>
      <c r="L768" s="2334">
        <v>0</v>
      </c>
      <c r="M768" s="2334">
        <v>0</v>
      </c>
      <c r="N768" s="2184">
        <v>24789</v>
      </c>
      <c r="O768" s="2184">
        <v>24789</v>
      </c>
      <c r="P768" s="2182" t="s">
        <v>5682</v>
      </c>
      <c r="Q768" s="2184">
        <v>39173</v>
      </c>
      <c r="R768" s="2241" t="s">
        <v>5655</v>
      </c>
      <c r="S768" s="2336"/>
      <c r="T768" s="1181" t="str">
        <f t="shared" si="89"/>
        <v>改良済</v>
      </c>
      <c r="V768" s="2157"/>
      <c r="W768" s="2157"/>
      <c r="X768" s="2157"/>
      <c r="Y768" s="2157"/>
      <c r="Z768" s="2157"/>
    </row>
    <row r="769" spans="2:26" s="1457" customFormat="1" ht="39" customHeight="1">
      <c r="B769" s="2125"/>
      <c r="C769" s="1169" t="s">
        <v>5653</v>
      </c>
      <c r="D769" s="2333" t="s">
        <v>4779</v>
      </c>
      <c r="E769" s="1658" t="s">
        <v>5691</v>
      </c>
      <c r="F769" s="2334">
        <f t="shared" si="95"/>
        <v>0.3</v>
      </c>
      <c r="G769" s="2334">
        <v>0.3</v>
      </c>
      <c r="H769" s="2334">
        <v>0</v>
      </c>
      <c r="I769" s="2334">
        <v>0</v>
      </c>
      <c r="J769" s="2334">
        <f t="shared" si="96"/>
        <v>0.3</v>
      </c>
      <c r="K769" s="2334">
        <v>0.3</v>
      </c>
      <c r="L769" s="2334">
        <v>0</v>
      </c>
      <c r="M769" s="2334">
        <v>0</v>
      </c>
      <c r="N769" s="2184">
        <v>25056</v>
      </c>
      <c r="O769" s="2184">
        <v>25056</v>
      </c>
      <c r="P769" s="2182" t="s">
        <v>5692</v>
      </c>
      <c r="Q769" s="2184">
        <v>39173</v>
      </c>
      <c r="R769" s="2241" t="s">
        <v>5655</v>
      </c>
      <c r="S769" s="2336"/>
      <c r="T769" s="1181" t="str">
        <f t="shared" si="89"/>
        <v>改良済</v>
      </c>
      <c r="V769" s="2157"/>
      <c r="W769" s="2157"/>
      <c r="X769" s="2157"/>
      <c r="Y769" s="2157"/>
      <c r="Z769" s="2157"/>
    </row>
    <row r="770" spans="2:26" s="1457" customFormat="1" ht="39" customHeight="1">
      <c r="B770" s="2125"/>
      <c r="C770" s="1169" t="s">
        <v>5653</v>
      </c>
      <c r="D770" s="2333" t="s">
        <v>4824</v>
      </c>
      <c r="E770" s="1658" t="s">
        <v>5693</v>
      </c>
      <c r="F770" s="2334">
        <f t="shared" si="95"/>
        <v>0.15</v>
      </c>
      <c r="G770" s="2334">
        <v>0.15</v>
      </c>
      <c r="H770" s="2334">
        <v>0</v>
      </c>
      <c r="I770" s="2334">
        <v>0</v>
      </c>
      <c r="J770" s="2334">
        <f t="shared" si="96"/>
        <v>0.15</v>
      </c>
      <c r="K770" s="2334">
        <v>0.15</v>
      </c>
      <c r="L770" s="2334">
        <v>0</v>
      </c>
      <c r="M770" s="2334">
        <v>0</v>
      </c>
      <c r="N770" s="2184">
        <v>25056</v>
      </c>
      <c r="O770" s="2184">
        <v>25056</v>
      </c>
      <c r="P770" s="2182" t="s">
        <v>5692</v>
      </c>
      <c r="Q770" s="2184">
        <v>39173</v>
      </c>
      <c r="R770" s="2241" t="s">
        <v>5655</v>
      </c>
      <c r="S770" s="2336"/>
      <c r="T770" s="1181" t="str">
        <f t="shared" si="89"/>
        <v>改良済</v>
      </c>
      <c r="V770" s="2157"/>
      <c r="W770" s="2157"/>
      <c r="X770" s="2157"/>
      <c r="Y770" s="2157"/>
      <c r="Z770" s="2157"/>
    </row>
    <row r="771" spans="2:26" s="1457" customFormat="1" ht="39" customHeight="1">
      <c r="B771" s="2338"/>
      <c r="C771" s="1169" t="s">
        <v>5653</v>
      </c>
      <c r="D771" s="2333" t="s">
        <v>4827</v>
      </c>
      <c r="E771" s="1658" t="s">
        <v>5694</v>
      </c>
      <c r="F771" s="2334">
        <f t="shared" si="95"/>
        <v>0.26</v>
      </c>
      <c r="G771" s="2334">
        <v>0.26</v>
      </c>
      <c r="H771" s="2334">
        <v>0</v>
      </c>
      <c r="I771" s="2334">
        <v>0</v>
      </c>
      <c r="J771" s="2334">
        <f t="shared" si="96"/>
        <v>0.26</v>
      </c>
      <c r="K771" s="2334">
        <v>0.26</v>
      </c>
      <c r="L771" s="2334">
        <v>0</v>
      </c>
      <c r="M771" s="2334">
        <v>0</v>
      </c>
      <c r="N771" s="2184">
        <v>25056</v>
      </c>
      <c r="O771" s="2184">
        <v>26835</v>
      </c>
      <c r="P771" s="2335" t="s">
        <v>4350</v>
      </c>
      <c r="Q771" s="2184">
        <v>39173</v>
      </c>
      <c r="R771" s="2241" t="s">
        <v>5655</v>
      </c>
      <c r="S771" s="2336"/>
      <c r="T771" s="1181" t="str">
        <f t="shared" si="89"/>
        <v>改良済</v>
      </c>
      <c r="V771" s="2157"/>
      <c r="W771" s="2157"/>
      <c r="X771" s="2157"/>
      <c r="Y771" s="2157"/>
      <c r="Z771" s="2157"/>
    </row>
    <row r="772" spans="2:26" s="1457" customFormat="1" ht="39" customHeight="1">
      <c r="B772" s="2339"/>
      <c r="C772" s="1169" t="s">
        <v>5653</v>
      </c>
      <c r="D772" s="2333" t="s">
        <v>4782</v>
      </c>
      <c r="E772" s="1658" t="s">
        <v>5695</v>
      </c>
      <c r="F772" s="2334">
        <f t="shared" si="95"/>
        <v>0.27</v>
      </c>
      <c r="G772" s="2334">
        <v>0.27</v>
      </c>
      <c r="H772" s="2334">
        <v>0</v>
      </c>
      <c r="I772" s="2334">
        <v>0</v>
      </c>
      <c r="J772" s="2334">
        <f t="shared" si="96"/>
        <v>0.27</v>
      </c>
      <c r="K772" s="2334">
        <v>0.27</v>
      </c>
      <c r="L772" s="2334">
        <v>0</v>
      </c>
      <c r="M772" s="2334">
        <v>0</v>
      </c>
      <c r="N772" s="2184">
        <v>25538</v>
      </c>
      <c r="O772" s="2184">
        <v>25538</v>
      </c>
      <c r="P772" s="2335" t="s">
        <v>5696</v>
      </c>
      <c r="Q772" s="2184">
        <v>39173</v>
      </c>
      <c r="R772" s="2241" t="s">
        <v>5655</v>
      </c>
      <c r="S772" s="2336"/>
      <c r="T772" s="1181" t="str">
        <f t="shared" si="89"/>
        <v>改良済</v>
      </c>
      <c r="V772" s="2157"/>
      <c r="W772" s="2157"/>
      <c r="X772" s="2157"/>
      <c r="Y772" s="2157"/>
      <c r="Z772" s="2157"/>
    </row>
    <row r="773" spans="2:26" s="1457" customFormat="1" ht="39" customHeight="1">
      <c r="B773" s="2191" t="s">
        <v>331</v>
      </c>
      <c r="C773" s="1169" t="s">
        <v>5653</v>
      </c>
      <c r="D773" s="2333" t="s">
        <v>4785</v>
      </c>
      <c r="E773" s="1658" t="s">
        <v>5697</v>
      </c>
      <c r="F773" s="2334">
        <f t="shared" si="95"/>
        <v>0.7</v>
      </c>
      <c r="G773" s="2334">
        <v>0.7</v>
      </c>
      <c r="H773" s="2334">
        <v>0</v>
      </c>
      <c r="I773" s="2334">
        <v>0</v>
      </c>
      <c r="J773" s="2334">
        <f t="shared" si="96"/>
        <v>0.7</v>
      </c>
      <c r="K773" s="2334">
        <v>0.7</v>
      </c>
      <c r="L773" s="2334">
        <v>0</v>
      </c>
      <c r="M773" s="2334">
        <v>0</v>
      </c>
      <c r="N773" s="2184">
        <v>25538</v>
      </c>
      <c r="O773" s="2184">
        <v>25538</v>
      </c>
      <c r="P773" s="2335" t="s">
        <v>5696</v>
      </c>
      <c r="Q773" s="2184">
        <v>39173</v>
      </c>
      <c r="R773" s="2241" t="s">
        <v>5655</v>
      </c>
      <c r="S773" s="2336"/>
      <c r="T773" s="1181" t="str">
        <f t="shared" si="89"/>
        <v>改良済</v>
      </c>
      <c r="V773" s="2157"/>
      <c r="W773" s="2157"/>
      <c r="X773" s="2157"/>
      <c r="Y773" s="2157"/>
      <c r="Z773" s="2157"/>
    </row>
    <row r="774" spans="2:26" s="1457" customFormat="1" ht="39" customHeight="1">
      <c r="B774" s="2125"/>
      <c r="C774" s="1169" t="s">
        <v>5653</v>
      </c>
      <c r="D774" s="2333" t="s">
        <v>4788</v>
      </c>
      <c r="E774" s="1658" t="s">
        <v>5698</v>
      </c>
      <c r="F774" s="2334">
        <f t="shared" si="95"/>
        <v>0.25</v>
      </c>
      <c r="G774" s="2334">
        <v>0.25</v>
      </c>
      <c r="H774" s="2334">
        <v>0</v>
      </c>
      <c r="I774" s="2334">
        <v>0</v>
      </c>
      <c r="J774" s="2334">
        <f t="shared" si="96"/>
        <v>0.25</v>
      </c>
      <c r="K774" s="2334">
        <v>0.25</v>
      </c>
      <c r="L774" s="2334">
        <v>0</v>
      </c>
      <c r="M774" s="2334">
        <v>0</v>
      </c>
      <c r="N774" s="2184">
        <v>25538</v>
      </c>
      <c r="O774" s="2184">
        <v>25538</v>
      </c>
      <c r="P774" s="2335" t="s">
        <v>5696</v>
      </c>
      <c r="Q774" s="2184">
        <v>39173</v>
      </c>
      <c r="R774" s="2241" t="s">
        <v>5655</v>
      </c>
      <c r="S774" s="2336"/>
      <c r="T774" s="1181" t="str">
        <f t="shared" ref="T774:T837" si="97">IF(F774&lt;=J774,"改良済","")</f>
        <v>改良済</v>
      </c>
      <c r="V774" s="2157"/>
      <c r="W774" s="2157"/>
      <c r="X774" s="2157"/>
      <c r="Y774" s="2157"/>
      <c r="Z774" s="2157"/>
    </row>
    <row r="775" spans="2:26" s="1457" customFormat="1" ht="39" customHeight="1">
      <c r="B775" s="2125"/>
      <c r="C775" s="1169" t="s">
        <v>5653</v>
      </c>
      <c r="D775" s="2333" t="s">
        <v>4666</v>
      </c>
      <c r="E775" s="1658" t="s">
        <v>5699</v>
      </c>
      <c r="F775" s="2334">
        <f t="shared" si="95"/>
        <v>0.28000000000000003</v>
      </c>
      <c r="G775" s="2334">
        <v>0.28000000000000003</v>
      </c>
      <c r="H775" s="2334">
        <v>0</v>
      </c>
      <c r="I775" s="2334">
        <v>0</v>
      </c>
      <c r="J775" s="2334">
        <f t="shared" si="96"/>
        <v>0.28000000000000003</v>
      </c>
      <c r="K775" s="2334">
        <v>0.28000000000000003</v>
      </c>
      <c r="L775" s="2334">
        <v>0</v>
      </c>
      <c r="M775" s="2334">
        <v>0</v>
      </c>
      <c r="N775" s="2184">
        <v>25757</v>
      </c>
      <c r="O775" s="2184">
        <v>25757</v>
      </c>
      <c r="P775" s="2335" t="s">
        <v>5700</v>
      </c>
      <c r="Q775" s="2184">
        <v>39173</v>
      </c>
      <c r="R775" s="2241" t="s">
        <v>5655</v>
      </c>
      <c r="S775" s="2336"/>
      <c r="T775" s="1181" t="str">
        <f t="shared" si="97"/>
        <v>改良済</v>
      </c>
      <c r="V775" s="2157"/>
      <c r="W775" s="2157"/>
      <c r="X775" s="2157"/>
      <c r="Y775" s="2157"/>
      <c r="Z775" s="2157"/>
    </row>
    <row r="776" spans="2:26" s="1457" customFormat="1" ht="39" customHeight="1">
      <c r="B776" s="2125"/>
      <c r="C776" s="1169" t="s">
        <v>5653</v>
      </c>
      <c r="D776" s="2333" t="s">
        <v>4669</v>
      </c>
      <c r="E776" s="1658" t="s">
        <v>5701</v>
      </c>
      <c r="F776" s="2334">
        <f t="shared" si="95"/>
        <v>0.28999999999999998</v>
      </c>
      <c r="G776" s="2334">
        <v>0.28999999999999998</v>
      </c>
      <c r="H776" s="2334">
        <v>0</v>
      </c>
      <c r="I776" s="2334">
        <v>0</v>
      </c>
      <c r="J776" s="2334">
        <f t="shared" si="96"/>
        <v>0.28999999999999998</v>
      </c>
      <c r="K776" s="2334">
        <v>0.28999999999999998</v>
      </c>
      <c r="L776" s="2334">
        <v>0</v>
      </c>
      <c r="M776" s="2334">
        <v>0</v>
      </c>
      <c r="N776" s="2184">
        <v>25757</v>
      </c>
      <c r="O776" s="2184">
        <v>25757</v>
      </c>
      <c r="P776" s="2335" t="s">
        <v>5700</v>
      </c>
      <c r="Q776" s="2184">
        <v>39173</v>
      </c>
      <c r="R776" s="2241" t="s">
        <v>5655</v>
      </c>
      <c r="S776" s="2336"/>
      <c r="T776" s="1181" t="str">
        <f t="shared" si="97"/>
        <v>改良済</v>
      </c>
      <c r="V776" s="2157"/>
      <c r="W776" s="2157"/>
      <c r="X776" s="2157"/>
      <c r="Y776" s="2157"/>
      <c r="Z776" s="2157"/>
    </row>
    <row r="777" spans="2:26" s="1457" customFormat="1" ht="39" customHeight="1">
      <c r="B777" s="2125"/>
      <c r="C777" s="1169" t="s">
        <v>5653</v>
      </c>
      <c r="D777" s="2333" t="s">
        <v>4672</v>
      </c>
      <c r="E777" s="1658" t="s">
        <v>5702</v>
      </c>
      <c r="F777" s="2334">
        <f t="shared" si="95"/>
        <v>0.75</v>
      </c>
      <c r="G777" s="2334">
        <v>0</v>
      </c>
      <c r="H777" s="2334">
        <v>0</v>
      </c>
      <c r="I777" s="2334">
        <v>0.75</v>
      </c>
      <c r="J777" s="2334">
        <f t="shared" si="96"/>
        <v>0.75</v>
      </c>
      <c r="K777" s="2334">
        <v>0</v>
      </c>
      <c r="L777" s="2334">
        <v>0</v>
      </c>
      <c r="M777" s="2334">
        <v>0.75</v>
      </c>
      <c r="N777" s="2184">
        <v>25842</v>
      </c>
      <c r="O777" s="2184">
        <v>25842</v>
      </c>
      <c r="P777" s="2335" t="s">
        <v>5703</v>
      </c>
      <c r="Q777" s="2184">
        <v>39173</v>
      </c>
      <c r="R777" s="2241" t="s">
        <v>5655</v>
      </c>
      <c r="S777" s="2336"/>
      <c r="T777" s="1181" t="str">
        <f t="shared" si="97"/>
        <v>改良済</v>
      </c>
      <c r="V777" s="2157"/>
      <c r="W777" s="2157"/>
      <c r="X777" s="2157"/>
      <c r="Y777" s="2157"/>
      <c r="Z777" s="2157"/>
    </row>
    <row r="778" spans="2:26" s="1457" customFormat="1" ht="39" customHeight="1">
      <c r="B778" s="2125"/>
      <c r="C778" s="1169" t="s">
        <v>5653</v>
      </c>
      <c r="D778" s="2333" t="s">
        <v>4674</v>
      </c>
      <c r="E778" s="1658" t="s">
        <v>5704</v>
      </c>
      <c r="F778" s="2334">
        <f t="shared" si="95"/>
        <v>0.23</v>
      </c>
      <c r="G778" s="2334">
        <v>0.23</v>
      </c>
      <c r="H778" s="2334">
        <v>0</v>
      </c>
      <c r="I778" s="2334">
        <v>0</v>
      </c>
      <c r="J778" s="2334">
        <f t="shared" si="96"/>
        <v>0.23</v>
      </c>
      <c r="K778" s="2334">
        <v>0.23</v>
      </c>
      <c r="L778" s="2334">
        <v>0</v>
      </c>
      <c r="M778" s="2334">
        <v>0</v>
      </c>
      <c r="N778" s="2184">
        <v>26193</v>
      </c>
      <c r="O778" s="2184">
        <v>26193</v>
      </c>
      <c r="P778" s="2335" t="s">
        <v>5677</v>
      </c>
      <c r="Q778" s="2184">
        <v>39173</v>
      </c>
      <c r="R778" s="2241" t="s">
        <v>5655</v>
      </c>
      <c r="S778" s="2336"/>
      <c r="T778" s="1181" t="str">
        <f t="shared" si="97"/>
        <v>改良済</v>
      </c>
      <c r="V778" s="2157"/>
      <c r="W778" s="2157"/>
      <c r="X778" s="2157"/>
      <c r="Y778" s="2157"/>
      <c r="Z778" s="2157"/>
    </row>
    <row r="779" spans="2:26" s="1457" customFormat="1" ht="39" customHeight="1">
      <c r="B779" s="2125"/>
      <c r="C779" s="1169" t="s">
        <v>5653</v>
      </c>
      <c r="D779" s="2333" t="s">
        <v>4676</v>
      </c>
      <c r="E779" s="1658" t="s">
        <v>5705</v>
      </c>
      <c r="F779" s="2334">
        <f t="shared" si="95"/>
        <v>0.24</v>
      </c>
      <c r="G779" s="2334">
        <v>0.24</v>
      </c>
      <c r="H779" s="2334">
        <v>0</v>
      </c>
      <c r="I779" s="2334">
        <v>0</v>
      </c>
      <c r="J779" s="2334">
        <f t="shared" si="96"/>
        <v>0.24</v>
      </c>
      <c r="K779" s="2334">
        <v>0.24</v>
      </c>
      <c r="L779" s="2334">
        <v>0</v>
      </c>
      <c r="M779" s="2334">
        <v>0</v>
      </c>
      <c r="N779" s="2184">
        <v>26193</v>
      </c>
      <c r="O779" s="2184">
        <v>26193</v>
      </c>
      <c r="P779" s="2335" t="s">
        <v>5677</v>
      </c>
      <c r="Q779" s="2184">
        <v>39173</v>
      </c>
      <c r="R779" s="2241" t="s">
        <v>5655</v>
      </c>
      <c r="S779" s="2336"/>
      <c r="T779" s="1181" t="str">
        <f t="shared" si="97"/>
        <v>改良済</v>
      </c>
      <c r="V779" s="2157"/>
      <c r="W779" s="2157"/>
      <c r="X779" s="2157"/>
      <c r="Y779" s="2157"/>
      <c r="Z779" s="2157"/>
    </row>
    <row r="780" spans="2:26" s="1457" customFormat="1" ht="39" customHeight="1">
      <c r="B780" s="2125"/>
      <c r="C780" s="1169" t="s">
        <v>5653</v>
      </c>
      <c r="D780" s="2333" t="s">
        <v>4678</v>
      </c>
      <c r="E780" s="1658" t="s">
        <v>4513</v>
      </c>
      <c r="F780" s="2334">
        <f t="shared" si="95"/>
        <v>0.27</v>
      </c>
      <c r="G780" s="2334">
        <v>0.27</v>
      </c>
      <c r="H780" s="2334">
        <v>0</v>
      </c>
      <c r="I780" s="2334">
        <v>0</v>
      </c>
      <c r="J780" s="2334">
        <f t="shared" si="96"/>
        <v>0.27</v>
      </c>
      <c r="K780" s="2334">
        <v>0.27</v>
      </c>
      <c r="L780" s="2334">
        <v>0</v>
      </c>
      <c r="M780" s="2334">
        <v>0</v>
      </c>
      <c r="N780" s="2184">
        <v>26193</v>
      </c>
      <c r="O780" s="2184">
        <v>26193</v>
      </c>
      <c r="P780" s="2335" t="s">
        <v>5677</v>
      </c>
      <c r="Q780" s="2184">
        <v>39173</v>
      </c>
      <c r="R780" s="2241" t="s">
        <v>5655</v>
      </c>
      <c r="S780" s="2336"/>
      <c r="T780" s="1181" t="str">
        <f t="shared" si="97"/>
        <v>改良済</v>
      </c>
      <c r="V780" s="2157"/>
      <c r="W780" s="2157"/>
      <c r="X780" s="2157"/>
      <c r="Y780" s="2157"/>
      <c r="Z780" s="2157"/>
    </row>
    <row r="781" spans="2:26" s="1457" customFormat="1" ht="39" customHeight="1">
      <c r="B781" s="2125"/>
      <c r="C781" s="1169" t="s">
        <v>5653</v>
      </c>
      <c r="D781" s="2333" t="s">
        <v>4680</v>
      </c>
      <c r="E781" s="1658" t="s">
        <v>5706</v>
      </c>
      <c r="F781" s="2334">
        <f t="shared" si="95"/>
        <v>0.28999999999999998</v>
      </c>
      <c r="G781" s="2334">
        <v>0.28999999999999998</v>
      </c>
      <c r="H781" s="2334">
        <v>0</v>
      </c>
      <c r="I781" s="2334">
        <v>0</v>
      </c>
      <c r="J781" s="2334">
        <f t="shared" si="96"/>
        <v>0.28999999999999998</v>
      </c>
      <c r="K781" s="2334">
        <v>0.28999999999999998</v>
      </c>
      <c r="L781" s="2334">
        <v>0</v>
      </c>
      <c r="M781" s="2334">
        <v>0</v>
      </c>
      <c r="N781" s="2184">
        <v>26193</v>
      </c>
      <c r="O781" s="2184">
        <v>26193</v>
      </c>
      <c r="P781" s="2335" t="s">
        <v>5677</v>
      </c>
      <c r="Q781" s="2184">
        <v>39173</v>
      </c>
      <c r="R781" s="2241" t="s">
        <v>5655</v>
      </c>
      <c r="S781" s="2336"/>
      <c r="T781" s="1181" t="str">
        <f t="shared" si="97"/>
        <v>改良済</v>
      </c>
      <c r="V781" s="2157"/>
      <c r="W781" s="2157"/>
      <c r="X781" s="2157"/>
      <c r="Y781" s="2157"/>
      <c r="Z781" s="2157"/>
    </row>
    <row r="782" spans="2:26" s="1457" customFormat="1" ht="39" customHeight="1">
      <c r="B782" s="2125"/>
      <c r="C782" s="1169" t="s">
        <v>5653</v>
      </c>
      <c r="D782" s="2333" t="s">
        <v>4682</v>
      </c>
      <c r="E782" s="1658" t="s">
        <v>5707</v>
      </c>
      <c r="F782" s="2334">
        <f t="shared" si="95"/>
        <v>0.31</v>
      </c>
      <c r="G782" s="2334">
        <v>0.31</v>
      </c>
      <c r="H782" s="2334">
        <v>0</v>
      </c>
      <c r="I782" s="2334">
        <v>0</v>
      </c>
      <c r="J782" s="2334">
        <f t="shared" si="96"/>
        <v>0.3</v>
      </c>
      <c r="K782" s="2334">
        <v>0.3</v>
      </c>
      <c r="L782" s="2334">
        <v>0</v>
      </c>
      <c r="M782" s="2334">
        <v>0</v>
      </c>
      <c r="N782" s="2184">
        <v>26535</v>
      </c>
      <c r="O782" s="2184">
        <v>26535</v>
      </c>
      <c r="P782" s="2335" t="s">
        <v>5677</v>
      </c>
      <c r="Q782" s="2184">
        <v>39173</v>
      </c>
      <c r="R782" s="2241" t="s">
        <v>5655</v>
      </c>
      <c r="S782" s="2336"/>
      <c r="T782" s="1181" t="str">
        <f t="shared" si="97"/>
        <v/>
      </c>
      <c r="V782" s="2157"/>
      <c r="W782" s="2157"/>
      <c r="X782" s="2157"/>
      <c r="Y782" s="2157"/>
      <c r="Z782" s="2157"/>
    </row>
    <row r="783" spans="2:26" s="1457" customFormat="1" ht="39" customHeight="1">
      <c r="B783" s="2125"/>
      <c r="C783" s="1169" t="s">
        <v>5653</v>
      </c>
      <c r="D783" s="2333" t="s">
        <v>4684</v>
      </c>
      <c r="E783" s="1658" t="s">
        <v>5708</v>
      </c>
      <c r="F783" s="2334">
        <f t="shared" si="95"/>
        <v>0.32</v>
      </c>
      <c r="G783" s="2334">
        <v>0.32</v>
      </c>
      <c r="H783" s="2334">
        <v>0</v>
      </c>
      <c r="I783" s="2334">
        <v>0</v>
      </c>
      <c r="J783" s="2334">
        <f t="shared" si="96"/>
        <v>0.32</v>
      </c>
      <c r="K783" s="2334">
        <v>0.32</v>
      </c>
      <c r="L783" s="2334">
        <v>0</v>
      </c>
      <c r="M783" s="2334">
        <v>0</v>
      </c>
      <c r="N783" s="2184">
        <v>26535</v>
      </c>
      <c r="O783" s="2184">
        <v>26535</v>
      </c>
      <c r="P783" s="2335" t="s">
        <v>5677</v>
      </c>
      <c r="Q783" s="2184">
        <v>39173</v>
      </c>
      <c r="R783" s="2241" t="s">
        <v>5655</v>
      </c>
      <c r="S783" s="2336"/>
      <c r="T783" s="1181" t="str">
        <f t="shared" si="97"/>
        <v>改良済</v>
      </c>
      <c r="V783" s="2157"/>
      <c r="W783" s="2157"/>
      <c r="X783" s="2157"/>
      <c r="Y783" s="2157"/>
      <c r="Z783" s="2157"/>
    </row>
    <row r="784" spans="2:26" s="1457" customFormat="1" ht="39" customHeight="1">
      <c r="B784" s="2125"/>
      <c r="C784" s="1169" t="s">
        <v>5653</v>
      </c>
      <c r="D784" s="2333" t="s">
        <v>4686</v>
      </c>
      <c r="E784" s="1658" t="s">
        <v>5709</v>
      </c>
      <c r="F784" s="2334">
        <f t="shared" si="95"/>
        <v>0.35</v>
      </c>
      <c r="G784" s="2334">
        <v>0.35</v>
      </c>
      <c r="H784" s="2334">
        <v>0</v>
      </c>
      <c r="I784" s="2334">
        <v>0</v>
      </c>
      <c r="J784" s="2334">
        <f t="shared" si="96"/>
        <v>0.35</v>
      </c>
      <c r="K784" s="2334">
        <v>0.35</v>
      </c>
      <c r="L784" s="2334">
        <v>0</v>
      </c>
      <c r="M784" s="2334">
        <v>0</v>
      </c>
      <c r="N784" s="2184">
        <v>26535</v>
      </c>
      <c r="O784" s="2184">
        <v>26535</v>
      </c>
      <c r="P784" s="2335" t="s">
        <v>5677</v>
      </c>
      <c r="Q784" s="2184">
        <v>39173</v>
      </c>
      <c r="R784" s="2241" t="s">
        <v>5655</v>
      </c>
      <c r="S784" s="2336"/>
      <c r="T784" s="1181" t="str">
        <f t="shared" si="97"/>
        <v>改良済</v>
      </c>
      <c r="V784" s="2157"/>
      <c r="W784" s="2157"/>
      <c r="X784" s="2157"/>
      <c r="Y784" s="2157"/>
      <c r="Z784" s="2157"/>
    </row>
    <row r="785" spans="2:26" s="1457" customFormat="1" ht="39" customHeight="1">
      <c r="B785" s="2125"/>
      <c r="C785" s="1169" t="s">
        <v>5653</v>
      </c>
      <c r="D785" s="2333" t="s">
        <v>4689</v>
      </c>
      <c r="E785" s="1658" t="s">
        <v>5710</v>
      </c>
      <c r="F785" s="2334">
        <f t="shared" si="95"/>
        <v>0.25</v>
      </c>
      <c r="G785" s="2334">
        <v>0.25</v>
      </c>
      <c r="H785" s="2334">
        <v>0</v>
      </c>
      <c r="I785" s="2334">
        <v>0</v>
      </c>
      <c r="J785" s="2334">
        <f t="shared" si="96"/>
        <v>0.25</v>
      </c>
      <c r="K785" s="2334">
        <v>0.25</v>
      </c>
      <c r="L785" s="2334">
        <v>0</v>
      </c>
      <c r="M785" s="2334">
        <v>0</v>
      </c>
      <c r="N785" s="2184">
        <v>26535</v>
      </c>
      <c r="O785" s="2184">
        <v>26535</v>
      </c>
      <c r="P785" s="2335" t="s">
        <v>5677</v>
      </c>
      <c r="Q785" s="2184">
        <v>39173</v>
      </c>
      <c r="R785" s="2241" t="s">
        <v>5655</v>
      </c>
      <c r="S785" s="2336"/>
      <c r="T785" s="1181" t="str">
        <f t="shared" si="97"/>
        <v>改良済</v>
      </c>
      <c r="V785" s="2157"/>
      <c r="W785" s="2157"/>
      <c r="X785" s="2157"/>
      <c r="Y785" s="2157"/>
      <c r="Z785" s="2157"/>
    </row>
    <row r="786" spans="2:26" s="1457" customFormat="1" ht="39" customHeight="1">
      <c r="B786" s="2125"/>
      <c r="C786" s="1169" t="s">
        <v>5653</v>
      </c>
      <c r="D786" s="2333" t="s">
        <v>4829</v>
      </c>
      <c r="E786" s="1658" t="s">
        <v>5711</v>
      </c>
      <c r="F786" s="2334">
        <f t="shared" si="95"/>
        <v>0.28999999999999998</v>
      </c>
      <c r="G786" s="2334">
        <v>0</v>
      </c>
      <c r="H786" s="2334">
        <v>0</v>
      </c>
      <c r="I786" s="2334">
        <v>0.28999999999999998</v>
      </c>
      <c r="J786" s="2334">
        <f t="shared" si="96"/>
        <v>0.28000000000000003</v>
      </c>
      <c r="K786" s="2334">
        <v>0</v>
      </c>
      <c r="L786" s="2334">
        <v>0</v>
      </c>
      <c r="M786" s="2334">
        <v>0.28000000000000003</v>
      </c>
      <c r="N786" s="2184">
        <v>26535</v>
      </c>
      <c r="O786" s="2184">
        <v>26535</v>
      </c>
      <c r="P786" s="2335" t="s">
        <v>5677</v>
      </c>
      <c r="Q786" s="2184">
        <v>39173</v>
      </c>
      <c r="R786" s="2241" t="s">
        <v>5655</v>
      </c>
      <c r="S786" s="2336"/>
      <c r="T786" s="1181" t="str">
        <f t="shared" si="97"/>
        <v/>
      </c>
      <c r="V786" s="2157"/>
      <c r="W786" s="2157"/>
      <c r="X786" s="2157"/>
      <c r="Y786" s="2157"/>
      <c r="Z786" s="2157"/>
    </row>
    <row r="787" spans="2:26" s="1457" customFormat="1" ht="39" customHeight="1">
      <c r="B787" s="2125"/>
      <c r="C787" s="1169" t="s">
        <v>5653</v>
      </c>
      <c r="D787" s="2333" t="s">
        <v>4832</v>
      </c>
      <c r="E787" s="1658" t="s">
        <v>5712</v>
      </c>
      <c r="F787" s="2334">
        <f t="shared" si="95"/>
        <v>0.2</v>
      </c>
      <c r="G787" s="2334">
        <v>0.2</v>
      </c>
      <c r="H787" s="2334">
        <v>0</v>
      </c>
      <c r="I787" s="2334">
        <v>0</v>
      </c>
      <c r="J787" s="2334">
        <f t="shared" si="96"/>
        <v>0.2</v>
      </c>
      <c r="K787" s="2334">
        <v>0.2</v>
      </c>
      <c r="L787" s="2334">
        <v>0</v>
      </c>
      <c r="M787" s="2334">
        <v>0</v>
      </c>
      <c r="N787" s="2184">
        <v>26535</v>
      </c>
      <c r="O787" s="2184">
        <v>26535</v>
      </c>
      <c r="P787" s="2335" t="s">
        <v>5677</v>
      </c>
      <c r="Q787" s="2184">
        <v>39173</v>
      </c>
      <c r="R787" s="2241" t="s">
        <v>5655</v>
      </c>
      <c r="S787" s="2336"/>
      <c r="T787" s="1181" t="str">
        <f t="shared" si="97"/>
        <v>改良済</v>
      </c>
      <c r="V787" s="2157"/>
      <c r="W787" s="2157"/>
      <c r="X787" s="2157"/>
      <c r="Y787" s="2157"/>
      <c r="Z787" s="2157"/>
    </row>
    <row r="788" spans="2:26" s="1457" customFormat="1" ht="39" customHeight="1">
      <c r="B788" s="2125"/>
      <c r="C788" s="1169" t="s">
        <v>5653</v>
      </c>
      <c r="D788" s="2333" t="s">
        <v>4691</v>
      </c>
      <c r="E788" s="1658" t="s">
        <v>5713</v>
      </c>
      <c r="F788" s="2334">
        <f t="shared" si="95"/>
        <v>0.64</v>
      </c>
      <c r="G788" s="2334">
        <v>0.64</v>
      </c>
      <c r="H788" s="2334">
        <v>0</v>
      </c>
      <c r="I788" s="2334">
        <v>0</v>
      </c>
      <c r="J788" s="2334">
        <f t="shared" si="96"/>
        <v>0.64</v>
      </c>
      <c r="K788" s="2334">
        <v>0.64</v>
      </c>
      <c r="L788" s="2334">
        <v>0</v>
      </c>
      <c r="M788" s="2334">
        <v>0</v>
      </c>
      <c r="N788" s="2184">
        <v>26535</v>
      </c>
      <c r="O788" s="2184">
        <v>26535</v>
      </c>
      <c r="P788" s="2335" t="s">
        <v>5677</v>
      </c>
      <c r="Q788" s="2184">
        <v>39173</v>
      </c>
      <c r="R788" s="2241" t="s">
        <v>5655</v>
      </c>
      <c r="S788" s="2336"/>
      <c r="T788" s="1181" t="str">
        <f t="shared" si="97"/>
        <v>改良済</v>
      </c>
      <c r="V788" s="2157"/>
      <c r="W788" s="2157"/>
      <c r="X788" s="2157"/>
      <c r="Y788" s="2157"/>
      <c r="Z788" s="2157"/>
    </row>
    <row r="789" spans="2:26" s="1457" customFormat="1" ht="39" customHeight="1">
      <c r="B789" s="2125"/>
      <c r="C789" s="1169" t="s">
        <v>5653</v>
      </c>
      <c r="D789" s="2333" t="s">
        <v>4693</v>
      </c>
      <c r="E789" s="1658" t="s">
        <v>5714</v>
      </c>
      <c r="F789" s="2334">
        <f t="shared" si="95"/>
        <v>0.19</v>
      </c>
      <c r="G789" s="2334">
        <v>0.19</v>
      </c>
      <c r="H789" s="2334">
        <v>0</v>
      </c>
      <c r="I789" s="2334">
        <v>0</v>
      </c>
      <c r="J789" s="2334">
        <f t="shared" si="96"/>
        <v>0.19</v>
      </c>
      <c r="K789" s="2334">
        <v>0.19</v>
      </c>
      <c r="L789" s="2334">
        <v>0</v>
      </c>
      <c r="M789" s="2334">
        <v>0</v>
      </c>
      <c r="N789" s="2184">
        <v>26535</v>
      </c>
      <c r="O789" s="2184">
        <v>26535</v>
      </c>
      <c r="P789" s="2335" t="s">
        <v>5677</v>
      </c>
      <c r="Q789" s="2184">
        <v>39173</v>
      </c>
      <c r="R789" s="2241" t="s">
        <v>5655</v>
      </c>
      <c r="S789" s="2336"/>
      <c r="T789" s="1181" t="str">
        <f t="shared" si="97"/>
        <v>改良済</v>
      </c>
      <c r="V789" s="2157"/>
      <c r="W789" s="2157"/>
      <c r="X789" s="2157"/>
      <c r="Y789" s="2157"/>
      <c r="Z789" s="2157"/>
    </row>
    <row r="790" spans="2:26" s="1457" customFormat="1" ht="39" customHeight="1">
      <c r="B790" s="2125"/>
      <c r="C790" s="1169" t="s">
        <v>5653</v>
      </c>
      <c r="D790" s="2333" t="s">
        <v>4695</v>
      </c>
      <c r="E790" s="1658" t="s">
        <v>5715</v>
      </c>
      <c r="F790" s="2334">
        <f t="shared" si="95"/>
        <v>0.25</v>
      </c>
      <c r="G790" s="2334">
        <v>0.25</v>
      </c>
      <c r="H790" s="2334">
        <v>0</v>
      </c>
      <c r="I790" s="2334">
        <v>0</v>
      </c>
      <c r="J790" s="2334">
        <f t="shared" si="96"/>
        <v>0.25</v>
      </c>
      <c r="K790" s="2334">
        <v>0.25</v>
      </c>
      <c r="L790" s="2334">
        <v>0</v>
      </c>
      <c r="M790" s="2334">
        <v>0</v>
      </c>
      <c r="N790" s="2184">
        <v>27123</v>
      </c>
      <c r="O790" s="2184">
        <v>27123</v>
      </c>
      <c r="P790" s="2335" t="s">
        <v>5716</v>
      </c>
      <c r="Q790" s="2184">
        <v>39173</v>
      </c>
      <c r="R790" s="2241" t="s">
        <v>5655</v>
      </c>
      <c r="S790" s="2336"/>
      <c r="T790" s="1181" t="str">
        <f t="shared" si="97"/>
        <v>改良済</v>
      </c>
      <c r="V790" s="2157"/>
      <c r="W790" s="2157"/>
      <c r="X790" s="2157"/>
      <c r="Y790" s="2157"/>
      <c r="Z790" s="2157"/>
    </row>
    <row r="791" spans="2:26" s="1457" customFormat="1" ht="39" customHeight="1">
      <c r="B791" s="2264"/>
      <c r="C791" s="1169" t="s">
        <v>5653</v>
      </c>
      <c r="D791" s="2333" t="s">
        <v>4697</v>
      </c>
      <c r="E791" s="1658" t="s">
        <v>5717</v>
      </c>
      <c r="F791" s="2334">
        <f>SUM(G791:I791)</f>
        <v>0.1</v>
      </c>
      <c r="G791" s="2334">
        <v>0.1</v>
      </c>
      <c r="H791" s="2334">
        <v>0</v>
      </c>
      <c r="I791" s="2334">
        <v>0</v>
      </c>
      <c r="J791" s="2334">
        <f>SUM(K791:M791)</f>
        <v>0.1</v>
      </c>
      <c r="K791" s="2334">
        <v>0.1</v>
      </c>
      <c r="L791" s="2334">
        <v>0</v>
      </c>
      <c r="M791" s="2334">
        <v>0</v>
      </c>
      <c r="N791" s="2184">
        <v>26823</v>
      </c>
      <c r="O791" s="2184">
        <v>26823</v>
      </c>
      <c r="P791" s="2271" t="s">
        <v>5718</v>
      </c>
      <c r="Q791" s="2184">
        <v>39173</v>
      </c>
      <c r="R791" s="2272" t="s">
        <v>5655</v>
      </c>
      <c r="S791" s="2336"/>
      <c r="T791" s="1181" t="str">
        <f t="shared" si="97"/>
        <v>改良済</v>
      </c>
      <c r="V791" s="2157"/>
      <c r="W791" s="2157"/>
      <c r="X791" s="2157"/>
      <c r="Y791" s="2157"/>
      <c r="Z791" s="2157"/>
    </row>
    <row r="792" spans="2:26" s="1457" customFormat="1" ht="39" customHeight="1">
      <c r="B792" s="2125"/>
      <c r="C792" s="1169" t="s">
        <v>5653</v>
      </c>
      <c r="D792" s="2333" t="s">
        <v>4699</v>
      </c>
      <c r="E792" s="1658" t="s">
        <v>5719</v>
      </c>
      <c r="F792" s="2334">
        <f>SUM(G792:I792)</f>
        <v>0.11</v>
      </c>
      <c r="G792" s="2334">
        <v>0.11</v>
      </c>
      <c r="H792" s="2334">
        <v>0</v>
      </c>
      <c r="I792" s="2334">
        <v>0</v>
      </c>
      <c r="J792" s="2334">
        <f>SUM(K792:M792)</f>
        <v>0.11</v>
      </c>
      <c r="K792" s="2334">
        <v>0.11</v>
      </c>
      <c r="L792" s="2334">
        <v>0</v>
      </c>
      <c r="M792" s="2334">
        <v>0</v>
      </c>
      <c r="N792" s="2184">
        <v>26823</v>
      </c>
      <c r="O792" s="2184">
        <v>26823</v>
      </c>
      <c r="P792" s="2271" t="s">
        <v>5718</v>
      </c>
      <c r="Q792" s="2184">
        <v>39173</v>
      </c>
      <c r="R792" s="2272" t="s">
        <v>5655</v>
      </c>
      <c r="S792" s="2336"/>
      <c r="T792" s="1181" t="str">
        <f t="shared" si="97"/>
        <v>改良済</v>
      </c>
      <c r="V792" s="2157"/>
      <c r="W792" s="2157"/>
      <c r="X792" s="2157"/>
      <c r="Y792" s="2157"/>
      <c r="Z792" s="2157"/>
    </row>
    <row r="793" spans="2:26" s="1457" customFormat="1" ht="39" customHeight="1">
      <c r="B793" s="2125"/>
      <c r="C793" s="1169" t="s">
        <v>5653</v>
      </c>
      <c r="D793" s="2333" t="s">
        <v>4701</v>
      </c>
      <c r="E793" s="1658" t="s">
        <v>5720</v>
      </c>
      <c r="F793" s="2334">
        <f>SUM(G793:I793)</f>
        <v>0.15</v>
      </c>
      <c r="G793" s="2334">
        <v>0</v>
      </c>
      <c r="H793" s="2334">
        <v>0.15</v>
      </c>
      <c r="I793" s="2334">
        <v>0</v>
      </c>
      <c r="J793" s="2334">
        <f>SUM(K793:M793)</f>
        <v>0.15</v>
      </c>
      <c r="K793" s="2334">
        <v>0</v>
      </c>
      <c r="L793" s="2334">
        <v>0.15</v>
      </c>
      <c r="M793" s="2334">
        <v>0</v>
      </c>
      <c r="N793" s="2184">
        <v>26823</v>
      </c>
      <c r="O793" s="2184">
        <v>26823</v>
      </c>
      <c r="P793" s="2271" t="s">
        <v>5718</v>
      </c>
      <c r="Q793" s="2184">
        <v>39173</v>
      </c>
      <c r="R793" s="2272" t="s">
        <v>5655</v>
      </c>
      <c r="S793" s="2336"/>
      <c r="T793" s="1181" t="str">
        <f t="shared" si="97"/>
        <v>改良済</v>
      </c>
      <c r="V793" s="2157"/>
      <c r="W793" s="2157"/>
      <c r="X793" s="2157"/>
      <c r="Y793" s="2157"/>
      <c r="Z793" s="2157"/>
    </row>
    <row r="794" spans="2:26" s="1457" customFormat="1" ht="39" customHeight="1">
      <c r="B794" s="2168"/>
      <c r="C794" s="1169" t="s">
        <v>5653</v>
      </c>
      <c r="D794" s="2333" t="s">
        <v>4703</v>
      </c>
      <c r="E794" s="1658" t="s">
        <v>5721</v>
      </c>
      <c r="F794" s="2334">
        <f>SUM(G794:I794)</f>
        <v>0.15</v>
      </c>
      <c r="G794" s="2334">
        <v>0.15</v>
      </c>
      <c r="H794" s="2334">
        <v>0</v>
      </c>
      <c r="I794" s="2334">
        <v>0</v>
      </c>
      <c r="J794" s="2334">
        <f>SUM(K794:M794)</f>
        <v>0.15</v>
      </c>
      <c r="K794" s="2334">
        <v>0.15</v>
      </c>
      <c r="L794" s="2334">
        <v>0</v>
      </c>
      <c r="M794" s="2334">
        <v>0</v>
      </c>
      <c r="N794" s="2184">
        <v>23284</v>
      </c>
      <c r="O794" s="2184">
        <v>23284</v>
      </c>
      <c r="P794" s="2271" t="s">
        <v>5722</v>
      </c>
      <c r="Q794" s="2184">
        <v>39173</v>
      </c>
      <c r="R794" s="2272" t="s">
        <v>5655</v>
      </c>
      <c r="S794" s="2336"/>
      <c r="T794" s="1181" t="str">
        <f t="shared" si="97"/>
        <v>改良済</v>
      </c>
      <c r="V794" s="2157"/>
      <c r="W794" s="2157"/>
      <c r="X794" s="2157"/>
      <c r="Y794" s="2157"/>
      <c r="Z794" s="2157"/>
    </row>
    <row r="795" spans="2:26" s="1457" customFormat="1" ht="39" customHeight="1">
      <c r="B795" s="2125"/>
      <c r="C795" s="1169" t="s">
        <v>5653</v>
      </c>
      <c r="D795" s="2333" t="s">
        <v>4792</v>
      </c>
      <c r="E795" s="1658" t="s">
        <v>5723</v>
      </c>
      <c r="F795" s="2334">
        <f>SUM(G795:I795)</f>
        <v>0.02</v>
      </c>
      <c r="G795" s="2334">
        <v>0.02</v>
      </c>
      <c r="H795" s="2334">
        <v>0</v>
      </c>
      <c r="I795" s="2334">
        <v>0</v>
      </c>
      <c r="J795" s="2334">
        <f>SUM(K795:M795)</f>
        <v>0.02</v>
      </c>
      <c r="K795" s="2334">
        <v>0.02</v>
      </c>
      <c r="L795" s="2334">
        <v>0</v>
      </c>
      <c r="M795" s="2334">
        <v>0</v>
      </c>
      <c r="N795" s="2184">
        <v>23284</v>
      </c>
      <c r="O795" s="2184">
        <v>23284</v>
      </c>
      <c r="P795" s="2271" t="s">
        <v>5722</v>
      </c>
      <c r="Q795" s="2184">
        <v>39173</v>
      </c>
      <c r="R795" s="2272" t="s">
        <v>5655</v>
      </c>
      <c r="S795" s="2336"/>
      <c r="T795" s="1181" t="str">
        <f t="shared" si="97"/>
        <v>改良済</v>
      </c>
      <c r="V795" s="2157"/>
      <c r="W795" s="2157"/>
      <c r="X795" s="2157"/>
      <c r="Y795" s="2157"/>
      <c r="Z795" s="2157"/>
    </row>
    <row r="796" spans="2:26" s="1457" customFormat="1" ht="39" customHeight="1">
      <c r="B796" s="2125"/>
      <c r="C796" s="1169" t="s">
        <v>5653</v>
      </c>
      <c r="D796" s="2333" t="s">
        <v>4794</v>
      </c>
      <c r="E796" s="1658" t="s">
        <v>4551</v>
      </c>
      <c r="F796" s="2334">
        <f t="shared" si="95"/>
        <v>0.08</v>
      </c>
      <c r="G796" s="2334">
        <v>0.08</v>
      </c>
      <c r="H796" s="2334">
        <v>0</v>
      </c>
      <c r="I796" s="2334">
        <v>0</v>
      </c>
      <c r="J796" s="2334">
        <f t="shared" si="96"/>
        <v>0.08</v>
      </c>
      <c r="K796" s="2334">
        <v>0.08</v>
      </c>
      <c r="L796" s="2334">
        <v>0</v>
      </c>
      <c r="M796" s="2334">
        <v>0</v>
      </c>
      <c r="N796" s="2184">
        <v>27578</v>
      </c>
      <c r="O796" s="2184">
        <v>27578</v>
      </c>
      <c r="P796" s="2335" t="s">
        <v>5724</v>
      </c>
      <c r="Q796" s="2184">
        <v>39173</v>
      </c>
      <c r="R796" s="2241" t="s">
        <v>5655</v>
      </c>
      <c r="S796" s="2336"/>
      <c r="T796" s="1181" t="str">
        <f t="shared" si="97"/>
        <v>改良済</v>
      </c>
      <c r="V796" s="2157"/>
      <c r="W796" s="2157"/>
      <c r="X796" s="2157"/>
      <c r="Y796" s="2157"/>
      <c r="Z796" s="2157"/>
    </row>
    <row r="797" spans="2:26" s="1457" customFormat="1" ht="39" customHeight="1">
      <c r="B797" s="2125"/>
      <c r="C797" s="1169" t="s">
        <v>5653</v>
      </c>
      <c r="D797" s="2333" t="s">
        <v>4796</v>
      </c>
      <c r="E797" s="2340" t="s">
        <v>5725</v>
      </c>
      <c r="F797" s="2334">
        <f t="shared" si="95"/>
        <v>0.4</v>
      </c>
      <c r="G797" s="2334">
        <v>0.4</v>
      </c>
      <c r="H797" s="2334">
        <v>0</v>
      </c>
      <c r="I797" s="2334">
        <v>0</v>
      </c>
      <c r="J797" s="2334">
        <f t="shared" si="96"/>
        <v>0.4</v>
      </c>
      <c r="K797" s="2334">
        <v>0.4</v>
      </c>
      <c r="L797" s="2334">
        <v>0</v>
      </c>
      <c r="M797" s="2334">
        <v>0</v>
      </c>
      <c r="N797" s="2184">
        <v>27766</v>
      </c>
      <c r="O797" s="2184">
        <v>27766</v>
      </c>
      <c r="P797" s="2335" t="s">
        <v>5726</v>
      </c>
      <c r="Q797" s="2184">
        <v>39173</v>
      </c>
      <c r="R797" s="2241" t="s">
        <v>5655</v>
      </c>
      <c r="S797" s="2336"/>
      <c r="T797" s="1181" t="str">
        <f t="shared" si="97"/>
        <v>改良済</v>
      </c>
      <c r="V797" s="2157"/>
      <c r="W797" s="2157"/>
      <c r="X797" s="2157"/>
      <c r="Y797" s="2157"/>
      <c r="Z797" s="2157"/>
    </row>
    <row r="798" spans="2:26" s="1457" customFormat="1" ht="39" customHeight="1">
      <c r="B798" s="2125"/>
      <c r="C798" s="1169" t="s">
        <v>5653</v>
      </c>
      <c r="D798" s="2333" t="s">
        <v>4799</v>
      </c>
      <c r="E798" s="2340" t="s">
        <v>5727</v>
      </c>
      <c r="F798" s="2334">
        <f t="shared" si="95"/>
        <v>0.52</v>
      </c>
      <c r="G798" s="2334">
        <v>0.52</v>
      </c>
      <c r="H798" s="2334">
        <v>0</v>
      </c>
      <c r="I798" s="2334">
        <v>0</v>
      </c>
      <c r="J798" s="2334">
        <f t="shared" si="96"/>
        <v>0.52</v>
      </c>
      <c r="K798" s="2334">
        <v>0.52</v>
      </c>
      <c r="L798" s="2334">
        <v>0</v>
      </c>
      <c r="M798" s="2334">
        <v>0</v>
      </c>
      <c r="N798" s="2184">
        <v>27766</v>
      </c>
      <c r="O798" s="2184">
        <v>27766</v>
      </c>
      <c r="P798" s="2335" t="s">
        <v>5726</v>
      </c>
      <c r="Q798" s="2184">
        <v>39173</v>
      </c>
      <c r="R798" s="2241" t="s">
        <v>5655</v>
      </c>
      <c r="S798" s="2336"/>
      <c r="T798" s="1181" t="str">
        <f t="shared" si="97"/>
        <v>改良済</v>
      </c>
      <c r="V798" s="2157"/>
      <c r="W798" s="2157"/>
      <c r="X798" s="2157"/>
      <c r="Y798" s="2157"/>
      <c r="Z798" s="2157"/>
    </row>
    <row r="799" spans="2:26" s="1457" customFormat="1" ht="39" customHeight="1">
      <c r="B799" s="2125"/>
      <c r="C799" s="1169" t="s">
        <v>5653</v>
      </c>
      <c r="D799" s="2333" t="s">
        <v>4705</v>
      </c>
      <c r="E799" s="2340" t="s">
        <v>5728</v>
      </c>
      <c r="F799" s="2334">
        <f t="shared" si="95"/>
        <v>0.4</v>
      </c>
      <c r="G799" s="2334">
        <v>0.4</v>
      </c>
      <c r="H799" s="2334">
        <v>0</v>
      </c>
      <c r="I799" s="2334">
        <v>0</v>
      </c>
      <c r="J799" s="2334">
        <f t="shared" si="96"/>
        <v>0.4</v>
      </c>
      <c r="K799" s="2334">
        <v>0.4</v>
      </c>
      <c r="L799" s="2334">
        <v>0</v>
      </c>
      <c r="M799" s="2334">
        <v>0</v>
      </c>
      <c r="N799" s="2184">
        <v>27766</v>
      </c>
      <c r="O799" s="2184">
        <v>27766</v>
      </c>
      <c r="P799" s="2335" t="s">
        <v>5726</v>
      </c>
      <c r="Q799" s="2184">
        <v>39173</v>
      </c>
      <c r="R799" s="2241" t="s">
        <v>5655</v>
      </c>
      <c r="S799" s="2336"/>
      <c r="T799" s="1181" t="str">
        <f t="shared" si="97"/>
        <v>改良済</v>
      </c>
      <c r="V799" s="2157"/>
      <c r="W799" s="2157"/>
      <c r="X799" s="2157"/>
      <c r="Y799" s="2157"/>
      <c r="Z799" s="2157"/>
    </row>
    <row r="800" spans="2:26" s="1457" customFormat="1" ht="39" customHeight="1">
      <c r="B800" s="2125"/>
      <c r="C800" s="1169" t="s">
        <v>5653</v>
      </c>
      <c r="D800" s="2333" t="s">
        <v>4707</v>
      </c>
      <c r="E800" s="1658" t="s">
        <v>4919</v>
      </c>
      <c r="F800" s="2334">
        <f t="shared" si="95"/>
        <v>0.08</v>
      </c>
      <c r="G800" s="2334">
        <v>0.08</v>
      </c>
      <c r="H800" s="2334">
        <v>0</v>
      </c>
      <c r="I800" s="2334">
        <v>0</v>
      </c>
      <c r="J800" s="2334">
        <f t="shared" si="96"/>
        <v>0.08</v>
      </c>
      <c r="K800" s="2334">
        <v>0.08</v>
      </c>
      <c r="L800" s="2334">
        <v>0</v>
      </c>
      <c r="M800" s="2334">
        <v>0</v>
      </c>
      <c r="N800" s="2184">
        <v>28117</v>
      </c>
      <c r="O800" s="2184">
        <v>28117</v>
      </c>
      <c r="P800" s="2335" t="s">
        <v>5729</v>
      </c>
      <c r="Q800" s="2184">
        <v>39173</v>
      </c>
      <c r="R800" s="2241" t="s">
        <v>5655</v>
      </c>
      <c r="S800" s="2336"/>
      <c r="T800" s="1181" t="str">
        <f t="shared" si="97"/>
        <v>改良済</v>
      </c>
      <c r="V800" s="2157"/>
      <c r="W800" s="2157"/>
      <c r="X800" s="2157"/>
      <c r="Y800" s="2157"/>
      <c r="Z800" s="2157"/>
    </row>
    <row r="801" spans="2:32" s="1457" customFormat="1" ht="39" customHeight="1">
      <c r="B801" s="2168"/>
      <c r="C801" s="1169" t="s">
        <v>5653</v>
      </c>
      <c r="D801" s="2333" t="s">
        <v>4710</v>
      </c>
      <c r="E801" s="1658" t="s">
        <v>5730</v>
      </c>
      <c r="F801" s="2334">
        <f t="shared" si="95"/>
        <v>0.11</v>
      </c>
      <c r="G801" s="2334">
        <v>0</v>
      </c>
      <c r="H801" s="2334">
        <v>0</v>
      </c>
      <c r="I801" s="2334">
        <v>0.11</v>
      </c>
      <c r="J801" s="2334">
        <f t="shared" si="96"/>
        <v>0.11</v>
      </c>
      <c r="K801" s="2334">
        <v>0</v>
      </c>
      <c r="L801" s="2334">
        <v>0</v>
      </c>
      <c r="M801" s="2334">
        <v>0.11</v>
      </c>
      <c r="N801" s="2184">
        <v>28356</v>
      </c>
      <c r="O801" s="2184">
        <v>28356</v>
      </c>
      <c r="P801" s="2335" t="s">
        <v>5731</v>
      </c>
      <c r="Q801" s="2184">
        <v>39173</v>
      </c>
      <c r="R801" s="2241" t="s">
        <v>5655</v>
      </c>
      <c r="S801" s="2336"/>
      <c r="T801" s="1181" t="str">
        <f t="shared" si="97"/>
        <v>改良済</v>
      </c>
      <c r="V801" s="2157"/>
      <c r="W801" s="2157"/>
      <c r="X801" s="2157"/>
      <c r="Y801" s="2157"/>
      <c r="Z801" s="2157"/>
    </row>
    <row r="802" spans="2:32" s="1457" customFormat="1" ht="39" customHeight="1">
      <c r="B802" s="2125"/>
      <c r="C802" s="1169" t="s">
        <v>5653</v>
      </c>
      <c r="D802" s="2333" t="s">
        <v>4712</v>
      </c>
      <c r="E802" s="1658" t="s">
        <v>5732</v>
      </c>
      <c r="F802" s="2334">
        <f t="shared" si="95"/>
        <v>0.12</v>
      </c>
      <c r="G802" s="2334">
        <v>0.12</v>
      </c>
      <c r="H802" s="2334">
        <v>0</v>
      </c>
      <c r="I802" s="2334">
        <v>0</v>
      </c>
      <c r="J802" s="2334">
        <f t="shared" si="96"/>
        <v>0.12</v>
      </c>
      <c r="K802" s="2334">
        <v>0.12</v>
      </c>
      <c r="L802" s="2334">
        <v>0</v>
      </c>
      <c r="M802" s="2334">
        <v>0</v>
      </c>
      <c r="N802" s="2184">
        <v>28356</v>
      </c>
      <c r="O802" s="2184">
        <v>28356</v>
      </c>
      <c r="P802" s="2335" t="s">
        <v>5731</v>
      </c>
      <c r="Q802" s="2184">
        <v>39173</v>
      </c>
      <c r="R802" s="2241" t="s">
        <v>5655</v>
      </c>
      <c r="S802" s="2336"/>
      <c r="T802" s="1181" t="str">
        <f t="shared" si="97"/>
        <v>改良済</v>
      </c>
      <c r="V802" s="2157"/>
      <c r="W802" s="2157"/>
      <c r="X802" s="2157"/>
      <c r="Y802" s="2157"/>
      <c r="Z802" s="2157"/>
    </row>
    <row r="803" spans="2:32" s="1457" customFormat="1" ht="39" customHeight="1">
      <c r="B803" s="2125"/>
      <c r="C803" s="1169" t="s">
        <v>5653</v>
      </c>
      <c r="D803" s="2333" t="s">
        <v>4834</v>
      </c>
      <c r="E803" s="1658" t="s">
        <v>5733</v>
      </c>
      <c r="F803" s="2334">
        <f t="shared" si="95"/>
        <v>0.1</v>
      </c>
      <c r="G803" s="2334">
        <v>0.1</v>
      </c>
      <c r="H803" s="2334">
        <v>0</v>
      </c>
      <c r="I803" s="2334">
        <v>0</v>
      </c>
      <c r="J803" s="2334">
        <f t="shared" si="96"/>
        <v>0.1</v>
      </c>
      <c r="K803" s="2334">
        <v>0.1</v>
      </c>
      <c r="L803" s="2334">
        <v>0</v>
      </c>
      <c r="M803" s="2334">
        <v>0</v>
      </c>
      <c r="N803" s="2184">
        <v>28356</v>
      </c>
      <c r="O803" s="2184">
        <v>28356</v>
      </c>
      <c r="P803" s="2335" t="s">
        <v>5731</v>
      </c>
      <c r="Q803" s="2184">
        <v>39173</v>
      </c>
      <c r="R803" s="2241" t="s">
        <v>5655</v>
      </c>
      <c r="S803" s="2336"/>
      <c r="T803" s="1181" t="str">
        <f t="shared" si="97"/>
        <v>改良済</v>
      </c>
      <c r="V803" s="2157"/>
      <c r="W803" s="2157"/>
      <c r="X803" s="2157"/>
      <c r="Y803" s="2157"/>
      <c r="Z803" s="2157"/>
    </row>
    <row r="804" spans="2:32" s="1457" customFormat="1" ht="39" customHeight="1">
      <c r="B804" s="2125"/>
      <c r="C804" s="1169" t="s">
        <v>5653</v>
      </c>
      <c r="D804" s="2333" t="s">
        <v>5082</v>
      </c>
      <c r="E804" s="1658" t="s">
        <v>4662</v>
      </c>
      <c r="F804" s="2334">
        <f t="shared" si="95"/>
        <v>0.22</v>
      </c>
      <c r="G804" s="2334">
        <v>0.22</v>
      </c>
      <c r="H804" s="2334">
        <v>0</v>
      </c>
      <c r="I804" s="2334">
        <v>0</v>
      </c>
      <c r="J804" s="2334">
        <f t="shared" si="96"/>
        <v>0.21</v>
      </c>
      <c r="K804" s="2334">
        <v>0.21</v>
      </c>
      <c r="L804" s="2334">
        <v>0</v>
      </c>
      <c r="M804" s="2334">
        <v>0</v>
      </c>
      <c r="N804" s="2184">
        <v>28356</v>
      </c>
      <c r="O804" s="2184">
        <v>28356</v>
      </c>
      <c r="P804" s="2335" t="s">
        <v>5731</v>
      </c>
      <c r="Q804" s="2184">
        <v>39173</v>
      </c>
      <c r="R804" s="2241" t="s">
        <v>5655</v>
      </c>
      <c r="S804" s="2336"/>
      <c r="T804" s="1181" t="str">
        <f t="shared" si="97"/>
        <v/>
      </c>
      <c r="V804" s="2157"/>
      <c r="W804" s="2157"/>
      <c r="X804" s="2157"/>
      <c r="Y804" s="2157"/>
      <c r="Z804" s="2157"/>
    </row>
    <row r="805" spans="2:32" s="1457" customFormat="1" ht="39" customHeight="1">
      <c r="B805" s="2125"/>
      <c r="C805" s="1169" t="s">
        <v>5653</v>
      </c>
      <c r="D805" s="2333" t="s">
        <v>5084</v>
      </c>
      <c r="E805" s="1658" t="s">
        <v>5734</v>
      </c>
      <c r="F805" s="2334">
        <f t="shared" si="95"/>
        <v>0.31</v>
      </c>
      <c r="G805" s="2334">
        <v>0.31</v>
      </c>
      <c r="H805" s="2334">
        <v>0</v>
      </c>
      <c r="I805" s="2334">
        <v>0</v>
      </c>
      <c r="J805" s="2334">
        <f t="shared" si="96"/>
        <v>0.31</v>
      </c>
      <c r="K805" s="2334">
        <v>0.31</v>
      </c>
      <c r="L805" s="2334">
        <v>0</v>
      </c>
      <c r="M805" s="2334">
        <v>0</v>
      </c>
      <c r="N805" s="2184">
        <v>28587</v>
      </c>
      <c r="O805" s="2184">
        <v>28587</v>
      </c>
      <c r="P805" s="2335" t="s">
        <v>4338</v>
      </c>
      <c r="Q805" s="2184">
        <v>39173</v>
      </c>
      <c r="R805" s="2241" t="s">
        <v>5655</v>
      </c>
      <c r="S805" s="2336"/>
      <c r="T805" s="1181" t="str">
        <f t="shared" si="97"/>
        <v>改良済</v>
      </c>
      <c r="V805" s="2157"/>
      <c r="W805" s="2157"/>
      <c r="X805" s="2157"/>
      <c r="Y805" s="2157"/>
      <c r="Z805" s="2157"/>
    </row>
    <row r="806" spans="2:32" s="1457" customFormat="1" ht="39" customHeight="1">
      <c r="B806" s="2125"/>
      <c r="C806" s="1169" t="s">
        <v>5653</v>
      </c>
      <c r="D806" s="2333" t="s">
        <v>5086</v>
      </c>
      <c r="E806" s="1658" t="s">
        <v>5735</v>
      </c>
      <c r="F806" s="2334">
        <f t="shared" ref="F806:F872" si="98">SUM(G806:I806)</f>
        <v>0.25</v>
      </c>
      <c r="G806" s="2334">
        <v>0.25</v>
      </c>
      <c r="H806" s="2334">
        <v>0</v>
      </c>
      <c r="I806" s="2334">
        <v>0</v>
      </c>
      <c r="J806" s="2334">
        <f t="shared" ref="J806:J872" si="99">SUM(K806:M806)</f>
        <v>0.25</v>
      </c>
      <c r="K806" s="2334">
        <v>0.25</v>
      </c>
      <c r="L806" s="2334">
        <v>0</v>
      </c>
      <c r="M806" s="2334">
        <v>0</v>
      </c>
      <c r="N806" s="2184">
        <v>29066</v>
      </c>
      <c r="O806" s="2184">
        <v>29066</v>
      </c>
      <c r="P806" s="2335" t="s">
        <v>5736</v>
      </c>
      <c r="Q806" s="2184">
        <v>39173</v>
      </c>
      <c r="R806" s="2241" t="s">
        <v>5655</v>
      </c>
      <c r="S806" s="2341"/>
      <c r="T806" s="1181" t="str">
        <f t="shared" si="97"/>
        <v>改良済</v>
      </c>
      <c r="V806" s="2157"/>
      <c r="W806" s="2157"/>
      <c r="X806" s="2157"/>
      <c r="Y806" s="2157"/>
      <c r="Z806" s="2157"/>
    </row>
    <row r="807" spans="2:32" s="1457" customFormat="1" ht="39" customHeight="1">
      <c r="B807" s="2125"/>
      <c r="C807" s="1169" t="s">
        <v>5653</v>
      </c>
      <c r="D807" s="2333" t="s">
        <v>5088</v>
      </c>
      <c r="E807" s="1658" t="s">
        <v>5737</v>
      </c>
      <c r="F807" s="2334">
        <f>SUM(G807:I807)</f>
        <v>0.22</v>
      </c>
      <c r="G807" s="2334">
        <v>0.22</v>
      </c>
      <c r="H807" s="2334">
        <v>0</v>
      </c>
      <c r="I807" s="2334">
        <v>0</v>
      </c>
      <c r="J807" s="2334">
        <f>SUM(K807:M807)</f>
        <v>0</v>
      </c>
      <c r="K807" s="2334">
        <v>0</v>
      </c>
      <c r="L807" s="2334">
        <v>0</v>
      </c>
      <c r="M807" s="2334">
        <v>0</v>
      </c>
      <c r="N807" s="2184">
        <v>29318</v>
      </c>
      <c r="O807" s="2184">
        <v>29318</v>
      </c>
      <c r="P807" s="2271" t="s">
        <v>5738</v>
      </c>
      <c r="Q807" s="2184">
        <v>39173</v>
      </c>
      <c r="R807" s="2272" t="s">
        <v>5655</v>
      </c>
      <c r="S807" s="2341"/>
      <c r="T807" s="1181" t="str">
        <f t="shared" si="97"/>
        <v/>
      </c>
      <c r="U807" s="2342"/>
      <c r="V807" s="2157"/>
      <c r="W807" s="2157"/>
      <c r="X807" s="2157"/>
      <c r="Y807" s="2157"/>
      <c r="Z807" s="2157"/>
      <c r="AA807" s="2342"/>
      <c r="AB807" s="2342"/>
      <c r="AC807" s="2342"/>
      <c r="AD807" s="2342"/>
      <c r="AE807" s="2342"/>
      <c r="AF807" s="2342"/>
    </row>
    <row r="808" spans="2:32" s="1457" customFormat="1" ht="39" customHeight="1">
      <c r="B808" s="2168"/>
      <c r="C808" s="1169" t="s">
        <v>5653</v>
      </c>
      <c r="D808" s="2333" t="s">
        <v>5090</v>
      </c>
      <c r="E808" s="1658" t="s">
        <v>5739</v>
      </c>
      <c r="F808" s="2334">
        <f>SUM(G808:I808)</f>
        <v>0.2</v>
      </c>
      <c r="G808" s="2334">
        <v>0.2</v>
      </c>
      <c r="H808" s="2334">
        <v>0</v>
      </c>
      <c r="I808" s="2334">
        <v>0</v>
      </c>
      <c r="J808" s="2334">
        <f>SUM(K808:M808)</f>
        <v>0</v>
      </c>
      <c r="K808" s="2334">
        <v>0</v>
      </c>
      <c r="L808" s="2334">
        <v>0</v>
      </c>
      <c r="M808" s="2334">
        <v>0</v>
      </c>
      <c r="N808" s="2184">
        <v>29318</v>
      </c>
      <c r="O808" s="2184">
        <v>29318</v>
      </c>
      <c r="P808" s="2271" t="s">
        <v>5740</v>
      </c>
      <c r="Q808" s="2184">
        <v>39173</v>
      </c>
      <c r="R808" s="2272" t="s">
        <v>5655</v>
      </c>
      <c r="S808" s="2341"/>
      <c r="T808" s="1181" t="str">
        <f t="shared" si="97"/>
        <v/>
      </c>
      <c r="U808" s="2342"/>
      <c r="V808" s="2157"/>
      <c r="W808" s="2157"/>
      <c r="X808" s="2157"/>
      <c r="Y808" s="2157"/>
      <c r="Z808" s="2157"/>
      <c r="AA808" s="2342"/>
      <c r="AB808" s="2342"/>
      <c r="AC808" s="2342"/>
      <c r="AD808" s="2342"/>
      <c r="AE808" s="2342"/>
      <c r="AF808" s="2342"/>
    </row>
    <row r="809" spans="2:32" s="1457" customFormat="1" ht="39" customHeight="1">
      <c r="B809" s="2125"/>
      <c r="C809" s="1169" t="s">
        <v>5653</v>
      </c>
      <c r="D809" s="2333" t="s">
        <v>5093</v>
      </c>
      <c r="E809" s="1658" t="s">
        <v>5741</v>
      </c>
      <c r="F809" s="2334">
        <f>SUM(G809:I809)</f>
        <v>0.26</v>
      </c>
      <c r="G809" s="2334">
        <v>0.26</v>
      </c>
      <c r="H809" s="2334">
        <v>0</v>
      </c>
      <c r="I809" s="2334">
        <v>0</v>
      </c>
      <c r="J809" s="2334">
        <f>SUM(K809:M809)</f>
        <v>0.26</v>
      </c>
      <c r="K809" s="2334">
        <v>0.26</v>
      </c>
      <c r="L809" s="2334">
        <v>0</v>
      </c>
      <c r="M809" s="2334">
        <v>0</v>
      </c>
      <c r="N809" s="2184">
        <v>29318</v>
      </c>
      <c r="O809" s="2184">
        <v>33050</v>
      </c>
      <c r="P809" s="2271" t="s">
        <v>5742</v>
      </c>
      <c r="Q809" s="2184">
        <v>39173</v>
      </c>
      <c r="R809" s="2272" t="s">
        <v>5655</v>
      </c>
      <c r="S809" s="2341"/>
      <c r="T809" s="1181" t="str">
        <f t="shared" si="97"/>
        <v>改良済</v>
      </c>
      <c r="U809" s="2342"/>
      <c r="V809" s="2157"/>
      <c r="W809" s="2157"/>
      <c r="X809" s="2157"/>
      <c r="Y809" s="2157"/>
      <c r="Z809" s="2157"/>
      <c r="AA809" s="2342"/>
      <c r="AB809" s="2342"/>
      <c r="AC809" s="2342"/>
      <c r="AD809" s="2342"/>
      <c r="AE809" s="2342"/>
      <c r="AF809" s="2342"/>
    </row>
    <row r="810" spans="2:32" s="1457" customFormat="1" ht="39" customHeight="1">
      <c r="B810" s="2125"/>
      <c r="C810" s="1169" t="s">
        <v>5653</v>
      </c>
      <c r="D810" s="2333" t="s">
        <v>5096</v>
      </c>
      <c r="E810" s="1658" t="s">
        <v>5743</v>
      </c>
      <c r="F810" s="2334">
        <f t="shared" si="98"/>
        <v>0.48</v>
      </c>
      <c r="G810" s="2334">
        <v>0.48</v>
      </c>
      <c r="H810" s="2334">
        <v>0</v>
      </c>
      <c r="I810" s="2334">
        <v>0</v>
      </c>
      <c r="J810" s="2334">
        <f t="shared" si="99"/>
        <v>0.48</v>
      </c>
      <c r="K810" s="2334">
        <v>0.48</v>
      </c>
      <c r="L810" s="2334">
        <v>0</v>
      </c>
      <c r="M810" s="2334">
        <v>0</v>
      </c>
      <c r="N810" s="2184">
        <v>29440</v>
      </c>
      <c r="O810" s="2184">
        <v>29440</v>
      </c>
      <c r="P810" s="2335" t="s">
        <v>5744</v>
      </c>
      <c r="Q810" s="2184">
        <v>39173</v>
      </c>
      <c r="R810" s="2241" t="s">
        <v>5655</v>
      </c>
      <c r="S810" s="2341"/>
      <c r="T810" s="1181" t="str">
        <f t="shared" si="97"/>
        <v>改良済</v>
      </c>
      <c r="U810" s="2342"/>
      <c r="V810" s="2157"/>
      <c r="W810" s="2157"/>
      <c r="X810" s="2157"/>
      <c r="Y810" s="2157"/>
      <c r="Z810" s="2157"/>
      <c r="AA810" s="2342"/>
      <c r="AB810" s="2342"/>
      <c r="AC810" s="2342"/>
      <c r="AD810" s="2342"/>
      <c r="AE810" s="2342"/>
      <c r="AF810" s="2342"/>
    </row>
    <row r="811" spans="2:32" s="1457" customFormat="1" ht="39" customHeight="1">
      <c r="B811" s="2125"/>
      <c r="C811" s="1169" t="s">
        <v>5653</v>
      </c>
      <c r="D811" s="2333" t="s">
        <v>5098</v>
      </c>
      <c r="E811" s="1658" t="s">
        <v>5745</v>
      </c>
      <c r="F811" s="2334">
        <f t="shared" si="98"/>
        <v>0.16</v>
      </c>
      <c r="G811" s="2334">
        <v>0.16</v>
      </c>
      <c r="H811" s="2334">
        <v>0</v>
      </c>
      <c r="I811" s="2334">
        <v>0</v>
      </c>
      <c r="J811" s="2334">
        <f t="shared" si="99"/>
        <v>0.16</v>
      </c>
      <c r="K811" s="2334">
        <v>0.16</v>
      </c>
      <c r="L811" s="2334">
        <v>0</v>
      </c>
      <c r="M811" s="2334">
        <v>0</v>
      </c>
      <c r="N811" s="2184">
        <v>29682</v>
      </c>
      <c r="O811" s="2184">
        <v>29682</v>
      </c>
      <c r="P811" s="2335" t="s">
        <v>5746</v>
      </c>
      <c r="Q811" s="2184">
        <v>39173</v>
      </c>
      <c r="R811" s="2241" t="s">
        <v>5655</v>
      </c>
      <c r="S811" s="2343"/>
      <c r="T811" s="1181" t="str">
        <f t="shared" si="97"/>
        <v>改良済</v>
      </c>
      <c r="U811" s="2342"/>
      <c r="V811" s="2157"/>
      <c r="W811" s="2157"/>
      <c r="X811" s="2157"/>
      <c r="Y811" s="2157"/>
      <c r="Z811" s="2157"/>
      <c r="AA811" s="2342"/>
      <c r="AB811" s="2342"/>
      <c r="AC811" s="2342"/>
      <c r="AD811" s="2342"/>
      <c r="AE811" s="2342"/>
      <c r="AF811" s="2342"/>
    </row>
    <row r="812" spans="2:32" s="1457" customFormat="1" ht="39" customHeight="1">
      <c r="B812" s="2125"/>
      <c r="C812" s="1169" t="s">
        <v>5653</v>
      </c>
      <c r="D812" s="2333" t="s">
        <v>5099</v>
      </c>
      <c r="E812" s="1658" t="s">
        <v>5747</v>
      </c>
      <c r="F812" s="2334">
        <f t="shared" si="98"/>
        <v>0.61</v>
      </c>
      <c r="G812" s="2334">
        <v>0.61</v>
      </c>
      <c r="H812" s="2334">
        <v>0</v>
      </c>
      <c r="I812" s="2334">
        <v>0</v>
      </c>
      <c r="J812" s="2334">
        <f t="shared" si="99"/>
        <v>0.61</v>
      </c>
      <c r="K812" s="2334">
        <v>0.61</v>
      </c>
      <c r="L812" s="2334">
        <v>0</v>
      </c>
      <c r="M812" s="2334">
        <v>0</v>
      </c>
      <c r="N812" s="2184">
        <v>29682</v>
      </c>
      <c r="O812" s="2184">
        <v>29682</v>
      </c>
      <c r="P812" s="2335" t="s">
        <v>5746</v>
      </c>
      <c r="Q812" s="2184">
        <v>39173</v>
      </c>
      <c r="R812" s="2241" t="s">
        <v>5655</v>
      </c>
      <c r="S812" s="2343"/>
      <c r="T812" s="1181" t="str">
        <f t="shared" si="97"/>
        <v>改良済</v>
      </c>
      <c r="V812" s="2157"/>
      <c r="W812" s="2157"/>
      <c r="X812" s="2157"/>
      <c r="Y812" s="2157"/>
      <c r="Z812" s="2157"/>
    </row>
    <row r="813" spans="2:32" s="1457" customFormat="1" ht="39" customHeight="1">
      <c r="B813" s="2125"/>
      <c r="C813" s="1169" t="s">
        <v>5653</v>
      </c>
      <c r="D813" s="2333" t="s">
        <v>5101</v>
      </c>
      <c r="E813" s="1658" t="s">
        <v>5748</v>
      </c>
      <c r="F813" s="2334">
        <f t="shared" si="98"/>
        <v>0.27</v>
      </c>
      <c r="G813" s="2334">
        <v>0.27</v>
      </c>
      <c r="H813" s="2334">
        <v>0</v>
      </c>
      <c r="I813" s="2334">
        <v>0</v>
      </c>
      <c r="J813" s="2334">
        <f t="shared" si="99"/>
        <v>0.27</v>
      </c>
      <c r="K813" s="2334">
        <v>0.27</v>
      </c>
      <c r="L813" s="2334">
        <v>0</v>
      </c>
      <c r="M813" s="2334">
        <v>0</v>
      </c>
      <c r="N813" s="2184">
        <v>30146</v>
      </c>
      <c r="O813" s="2184">
        <v>30146</v>
      </c>
      <c r="P813" s="2335" t="s">
        <v>5661</v>
      </c>
      <c r="Q813" s="2184">
        <v>39173</v>
      </c>
      <c r="R813" s="2241" t="s">
        <v>5655</v>
      </c>
      <c r="S813" s="2343"/>
      <c r="T813" s="1181" t="str">
        <f t="shared" si="97"/>
        <v>改良済</v>
      </c>
      <c r="V813" s="2157"/>
      <c r="W813" s="2157"/>
      <c r="X813" s="2157"/>
      <c r="Y813" s="2157"/>
      <c r="Z813" s="2157"/>
    </row>
    <row r="814" spans="2:32" s="1457" customFormat="1" ht="39" customHeight="1">
      <c r="B814" s="2125"/>
      <c r="C814" s="1169" t="s">
        <v>5653</v>
      </c>
      <c r="D814" s="2333" t="s">
        <v>5104</v>
      </c>
      <c r="E814" s="1658" t="s">
        <v>5749</v>
      </c>
      <c r="F814" s="2334">
        <f t="shared" si="98"/>
        <v>0.22</v>
      </c>
      <c r="G814" s="2334">
        <v>0.22</v>
      </c>
      <c r="H814" s="2334">
        <v>0</v>
      </c>
      <c r="I814" s="2334">
        <v>0</v>
      </c>
      <c r="J814" s="2334">
        <f t="shared" si="99"/>
        <v>0.22</v>
      </c>
      <c r="K814" s="2334">
        <v>0.22</v>
      </c>
      <c r="L814" s="2334">
        <v>0</v>
      </c>
      <c r="M814" s="2334">
        <v>0</v>
      </c>
      <c r="N814" s="2184">
        <v>30534</v>
      </c>
      <c r="O814" s="2184">
        <v>34730</v>
      </c>
      <c r="P814" s="2335" t="s">
        <v>5750</v>
      </c>
      <c r="Q814" s="2184">
        <v>39173</v>
      </c>
      <c r="R814" s="2241" t="s">
        <v>5655</v>
      </c>
      <c r="S814" s="2343"/>
      <c r="T814" s="1181" t="str">
        <f t="shared" si="97"/>
        <v>改良済</v>
      </c>
      <c r="V814" s="2157"/>
      <c r="W814" s="2157"/>
      <c r="X814" s="2157"/>
      <c r="Y814" s="2157"/>
      <c r="Z814" s="2157"/>
    </row>
    <row r="815" spans="2:32" s="1457" customFormat="1" ht="39" customHeight="1">
      <c r="B815" s="2125"/>
      <c r="C815" s="1169" t="s">
        <v>5653</v>
      </c>
      <c r="D815" s="2333" t="s">
        <v>5106</v>
      </c>
      <c r="E815" s="1658" t="s">
        <v>5751</v>
      </c>
      <c r="F815" s="2334">
        <f t="shared" si="98"/>
        <v>0.17</v>
      </c>
      <c r="G815" s="2334">
        <v>0.17</v>
      </c>
      <c r="H815" s="2334">
        <v>0</v>
      </c>
      <c r="I815" s="2334">
        <v>0</v>
      </c>
      <c r="J815" s="2334">
        <f t="shared" si="99"/>
        <v>0.17</v>
      </c>
      <c r="K815" s="2334">
        <v>0.17</v>
      </c>
      <c r="L815" s="2334">
        <v>0</v>
      </c>
      <c r="M815" s="2334">
        <v>0</v>
      </c>
      <c r="N815" s="2184">
        <v>30534</v>
      </c>
      <c r="O815" s="2184">
        <v>30534</v>
      </c>
      <c r="P815" s="2335" t="s">
        <v>5752</v>
      </c>
      <c r="Q815" s="2184">
        <v>39173</v>
      </c>
      <c r="R815" s="2241" t="s">
        <v>5655</v>
      </c>
      <c r="S815" s="2343"/>
      <c r="T815" s="1181" t="str">
        <f t="shared" si="97"/>
        <v>改良済</v>
      </c>
      <c r="V815" s="2157"/>
      <c r="W815" s="2157"/>
      <c r="X815" s="2157"/>
      <c r="Y815" s="2157"/>
      <c r="Z815" s="2157"/>
    </row>
    <row r="816" spans="2:32" s="1457" customFormat="1" ht="39" customHeight="1">
      <c r="B816" s="2125"/>
      <c r="C816" s="1169" t="s">
        <v>5653</v>
      </c>
      <c r="D816" s="2333" t="s">
        <v>5108</v>
      </c>
      <c r="E816" s="1658" t="s">
        <v>5753</v>
      </c>
      <c r="F816" s="2334">
        <f t="shared" si="98"/>
        <v>0.28000000000000003</v>
      </c>
      <c r="G816" s="2334">
        <v>0.28000000000000003</v>
      </c>
      <c r="H816" s="2334">
        <v>0</v>
      </c>
      <c r="I816" s="2334">
        <v>0</v>
      </c>
      <c r="J816" s="2334">
        <f t="shared" si="99"/>
        <v>0.28000000000000003</v>
      </c>
      <c r="K816" s="2334">
        <v>0.28000000000000003</v>
      </c>
      <c r="L816" s="2334">
        <v>0</v>
      </c>
      <c r="M816" s="2334">
        <v>0</v>
      </c>
      <c r="N816" s="2184">
        <v>30534</v>
      </c>
      <c r="O816" s="2184">
        <v>30534</v>
      </c>
      <c r="P816" s="2335" t="s">
        <v>5752</v>
      </c>
      <c r="Q816" s="2184">
        <v>39173</v>
      </c>
      <c r="R816" s="2241" t="s">
        <v>5655</v>
      </c>
      <c r="S816" s="2343"/>
      <c r="T816" s="1181" t="str">
        <f t="shared" si="97"/>
        <v>改良済</v>
      </c>
      <c r="V816" s="2157"/>
      <c r="W816" s="2157"/>
      <c r="X816" s="2157"/>
      <c r="Y816" s="2157"/>
      <c r="Z816" s="2157"/>
    </row>
    <row r="817" spans="2:32" s="1457" customFormat="1" ht="39" customHeight="1">
      <c r="B817" s="2125"/>
      <c r="C817" s="1169" t="s">
        <v>5653</v>
      </c>
      <c r="D817" s="2333" t="s">
        <v>5110</v>
      </c>
      <c r="E817" s="1658" t="s">
        <v>5754</v>
      </c>
      <c r="F817" s="2334">
        <f t="shared" si="98"/>
        <v>0.21</v>
      </c>
      <c r="G817" s="2334">
        <v>0.21</v>
      </c>
      <c r="H817" s="2334">
        <v>0</v>
      </c>
      <c r="I817" s="2334">
        <v>0</v>
      </c>
      <c r="J817" s="2334">
        <f t="shared" si="99"/>
        <v>0.21</v>
      </c>
      <c r="K817" s="2334">
        <v>0.21</v>
      </c>
      <c r="L817" s="2334">
        <v>0</v>
      </c>
      <c r="M817" s="2334">
        <v>0</v>
      </c>
      <c r="N817" s="2184">
        <v>30534</v>
      </c>
      <c r="O817" s="2184">
        <v>30534</v>
      </c>
      <c r="P817" s="2335" t="s">
        <v>5752</v>
      </c>
      <c r="Q817" s="2184">
        <v>39173</v>
      </c>
      <c r="R817" s="2241" t="s">
        <v>5655</v>
      </c>
      <c r="S817" s="2343"/>
      <c r="T817" s="1181" t="str">
        <f t="shared" si="97"/>
        <v>改良済</v>
      </c>
      <c r="V817" s="2157"/>
      <c r="W817" s="2157"/>
      <c r="X817" s="2157"/>
      <c r="Y817" s="2157"/>
      <c r="Z817" s="2157"/>
    </row>
    <row r="818" spans="2:32" s="1457" customFormat="1" ht="39" customHeight="1">
      <c r="B818" s="2125"/>
      <c r="C818" s="1169" t="s">
        <v>5653</v>
      </c>
      <c r="D818" s="2333" t="s">
        <v>5112</v>
      </c>
      <c r="E818" s="1658" t="s">
        <v>5755</v>
      </c>
      <c r="F818" s="2334">
        <f t="shared" si="98"/>
        <v>0.47</v>
      </c>
      <c r="G818" s="2334">
        <v>0.47</v>
      </c>
      <c r="H818" s="2334">
        <v>0</v>
      </c>
      <c r="I818" s="2334">
        <v>0</v>
      </c>
      <c r="J818" s="2334">
        <f t="shared" si="99"/>
        <v>0.47</v>
      </c>
      <c r="K818" s="2334">
        <v>0.47</v>
      </c>
      <c r="L818" s="2334">
        <v>0</v>
      </c>
      <c r="M818" s="2334">
        <v>0</v>
      </c>
      <c r="N818" s="2184">
        <v>30714</v>
      </c>
      <c r="O818" s="2184">
        <v>30714</v>
      </c>
      <c r="P818" s="2335" t="s">
        <v>5680</v>
      </c>
      <c r="Q818" s="2184">
        <v>39173</v>
      </c>
      <c r="R818" s="2241" t="s">
        <v>5655</v>
      </c>
      <c r="S818" s="2343"/>
      <c r="T818" s="1181" t="str">
        <f t="shared" si="97"/>
        <v>改良済</v>
      </c>
      <c r="V818" s="2157"/>
      <c r="W818" s="2157"/>
      <c r="X818" s="2157"/>
      <c r="Y818" s="2157"/>
      <c r="Z818" s="2157"/>
    </row>
    <row r="819" spans="2:32" s="1457" customFormat="1" ht="39" customHeight="1">
      <c r="B819" s="2338"/>
      <c r="C819" s="1169" t="s">
        <v>5653</v>
      </c>
      <c r="D819" s="2333" t="s">
        <v>5114</v>
      </c>
      <c r="E819" s="1658" t="s">
        <v>5756</v>
      </c>
      <c r="F819" s="2334">
        <f t="shared" si="98"/>
        <v>0.28000000000000003</v>
      </c>
      <c r="G819" s="2334">
        <v>0.28000000000000003</v>
      </c>
      <c r="H819" s="2334">
        <v>0</v>
      </c>
      <c r="I819" s="2334">
        <v>0</v>
      </c>
      <c r="J819" s="2334">
        <f t="shared" si="99"/>
        <v>0.28000000000000003</v>
      </c>
      <c r="K819" s="2334">
        <v>0.28000000000000003</v>
      </c>
      <c r="L819" s="2334">
        <v>0</v>
      </c>
      <c r="M819" s="2334">
        <v>0</v>
      </c>
      <c r="N819" s="2184">
        <v>30714</v>
      </c>
      <c r="O819" s="2184">
        <v>30714</v>
      </c>
      <c r="P819" s="2335" t="s">
        <v>5680</v>
      </c>
      <c r="Q819" s="2184">
        <v>39173</v>
      </c>
      <c r="R819" s="2241" t="s">
        <v>5655</v>
      </c>
      <c r="S819" s="2343"/>
      <c r="T819" s="1181" t="str">
        <f t="shared" si="97"/>
        <v>改良済</v>
      </c>
      <c r="V819" s="2157"/>
      <c r="W819" s="2157"/>
      <c r="X819" s="2157"/>
      <c r="Y819" s="2157"/>
      <c r="Z819" s="2157"/>
    </row>
    <row r="820" spans="2:32" s="1457" customFormat="1" ht="39" customHeight="1">
      <c r="B820" s="2339"/>
      <c r="C820" s="1169" t="s">
        <v>5653</v>
      </c>
      <c r="D820" s="2333" t="s">
        <v>5116</v>
      </c>
      <c r="E820" s="1658" t="s">
        <v>5757</v>
      </c>
      <c r="F820" s="2334">
        <f t="shared" si="98"/>
        <v>0.11</v>
      </c>
      <c r="G820" s="2334">
        <v>0.11</v>
      </c>
      <c r="H820" s="2334">
        <v>0</v>
      </c>
      <c r="I820" s="2334">
        <v>0</v>
      </c>
      <c r="J820" s="2334">
        <f t="shared" si="99"/>
        <v>0.11</v>
      </c>
      <c r="K820" s="2334">
        <v>0.11</v>
      </c>
      <c r="L820" s="2334">
        <v>0</v>
      </c>
      <c r="M820" s="2334">
        <v>0</v>
      </c>
      <c r="N820" s="2184">
        <v>30714</v>
      </c>
      <c r="O820" s="2184">
        <v>30714</v>
      </c>
      <c r="P820" s="2335" t="s">
        <v>5680</v>
      </c>
      <c r="Q820" s="2184">
        <v>39173</v>
      </c>
      <c r="R820" s="2241" t="s">
        <v>5655</v>
      </c>
      <c r="S820" s="2343"/>
      <c r="T820" s="1181" t="str">
        <f t="shared" si="97"/>
        <v>改良済</v>
      </c>
      <c r="V820" s="2157"/>
      <c r="W820" s="2157"/>
      <c r="X820" s="2157"/>
      <c r="Y820" s="2157"/>
      <c r="Z820" s="2157"/>
    </row>
    <row r="821" spans="2:32" s="1457" customFormat="1" ht="39" customHeight="1">
      <c r="B821" s="2191" t="s">
        <v>331</v>
      </c>
      <c r="C821" s="1169" t="s">
        <v>5653</v>
      </c>
      <c r="D821" s="2333" t="s">
        <v>5118</v>
      </c>
      <c r="E821" s="1658" t="s">
        <v>5758</v>
      </c>
      <c r="F821" s="2334">
        <f t="shared" si="98"/>
        <v>0.14000000000000001</v>
      </c>
      <c r="G821" s="2334">
        <v>0.14000000000000001</v>
      </c>
      <c r="H821" s="2334">
        <v>0</v>
      </c>
      <c r="I821" s="2334">
        <v>0</v>
      </c>
      <c r="J821" s="2334">
        <f t="shared" si="99"/>
        <v>0.14000000000000001</v>
      </c>
      <c r="K821" s="2334">
        <v>0.14000000000000001</v>
      </c>
      <c r="L821" s="2334">
        <v>0</v>
      </c>
      <c r="M821" s="2334">
        <v>0</v>
      </c>
      <c r="N821" s="2184">
        <v>30769</v>
      </c>
      <c r="O821" s="2184">
        <v>30769</v>
      </c>
      <c r="P821" s="2335" t="s">
        <v>3916</v>
      </c>
      <c r="Q821" s="2184">
        <v>39173</v>
      </c>
      <c r="R821" s="2241" t="s">
        <v>5655</v>
      </c>
      <c r="S821" s="2343"/>
      <c r="T821" s="1181" t="str">
        <f t="shared" si="97"/>
        <v>改良済</v>
      </c>
      <c r="V821" s="2157"/>
      <c r="W821" s="2157"/>
      <c r="X821" s="2157"/>
      <c r="Y821" s="2157"/>
      <c r="Z821" s="2157"/>
    </row>
    <row r="822" spans="2:32" s="1457" customFormat="1" ht="39" customHeight="1">
      <c r="B822" s="2125"/>
      <c r="C822" s="1169" t="s">
        <v>5653</v>
      </c>
      <c r="D822" s="2333" t="s">
        <v>5120</v>
      </c>
      <c r="E822" s="1658" t="s">
        <v>5759</v>
      </c>
      <c r="F822" s="2334">
        <f t="shared" si="98"/>
        <v>0.24</v>
      </c>
      <c r="G822" s="2334">
        <v>0.24</v>
      </c>
      <c r="H822" s="2334">
        <v>0</v>
      </c>
      <c r="I822" s="2334">
        <v>0</v>
      </c>
      <c r="J822" s="2334">
        <f t="shared" si="99"/>
        <v>0.24</v>
      </c>
      <c r="K822" s="2334">
        <v>0.24</v>
      </c>
      <c r="L822" s="2334">
        <v>0</v>
      </c>
      <c r="M822" s="2334">
        <v>0</v>
      </c>
      <c r="N822" s="2184">
        <v>31135</v>
      </c>
      <c r="O822" s="2184">
        <v>31135</v>
      </c>
      <c r="P822" s="2335" t="s">
        <v>3916</v>
      </c>
      <c r="Q822" s="2184">
        <v>39173</v>
      </c>
      <c r="R822" s="2241" t="s">
        <v>5655</v>
      </c>
      <c r="S822" s="2344"/>
      <c r="T822" s="1181" t="str">
        <f t="shared" si="97"/>
        <v>改良済</v>
      </c>
      <c r="V822" s="2157"/>
      <c r="W822" s="2157"/>
      <c r="X822" s="2157"/>
      <c r="Y822" s="2157"/>
      <c r="Z822" s="2157"/>
    </row>
    <row r="823" spans="2:32" s="1457" customFormat="1" ht="39" customHeight="1">
      <c r="B823" s="2168"/>
      <c r="C823" s="1169" t="s">
        <v>5653</v>
      </c>
      <c r="D823" s="2333" t="s">
        <v>5123</v>
      </c>
      <c r="E823" s="1658" t="s">
        <v>5760</v>
      </c>
      <c r="F823" s="2334">
        <f t="shared" si="98"/>
        <v>0.26</v>
      </c>
      <c r="G823" s="2334">
        <v>0.26</v>
      </c>
      <c r="H823" s="2334">
        <v>0</v>
      </c>
      <c r="I823" s="2334">
        <v>0</v>
      </c>
      <c r="J823" s="2334">
        <f t="shared" si="99"/>
        <v>0.26</v>
      </c>
      <c r="K823" s="2334">
        <v>0.26</v>
      </c>
      <c r="L823" s="2334">
        <v>0</v>
      </c>
      <c r="M823" s="2334">
        <v>0</v>
      </c>
      <c r="N823" s="2184">
        <v>31511</v>
      </c>
      <c r="O823" s="2184">
        <v>31511</v>
      </c>
      <c r="P823" s="2335" t="s">
        <v>5761</v>
      </c>
      <c r="Q823" s="2184">
        <v>39173</v>
      </c>
      <c r="R823" s="2241" t="s">
        <v>5655</v>
      </c>
      <c r="S823" s="2344"/>
      <c r="T823" s="1181" t="str">
        <f t="shared" si="97"/>
        <v>改良済</v>
      </c>
      <c r="U823" s="2342"/>
      <c r="V823" s="2157"/>
      <c r="W823" s="2157"/>
      <c r="X823" s="2157"/>
      <c r="Y823" s="2157"/>
      <c r="Z823" s="2157"/>
      <c r="AA823" s="2342"/>
      <c r="AB823" s="2342"/>
      <c r="AC823" s="2342"/>
      <c r="AD823" s="2342"/>
      <c r="AE823" s="2342"/>
      <c r="AF823" s="2342"/>
    </row>
    <row r="824" spans="2:32" s="1457" customFormat="1" ht="39" customHeight="1">
      <c r="B824" s="2125"/>
      <c r="C824" s="1169" t="s">
        <v>5653</v>
      </c>
      <c r="D824" s="2333" t="s">
        <v>5126</v>
      </c>
      <c r="E824" s="1658" t="s">
        <v>5762</v>
      </c>
      <c r="F824" s="2334">
        <f t="shared" si="98"/>
        <v>0.35</v>
      </c>
      <c r="G824" s="2334">
        <v>0.35</v>
      </c>
      <c r="H824" s="2334">
        <v>0</v>
      </c>
      <c r="I824" s="2334">
        <v>0</v>
      </c>
      <c r="J824" s="2334">
        <f t="shared" si="99"/>
        <v>0.35</v>
      </c>
      <c r="K824" s="2334">
        <v>0.35</v>
      </c>
      <c r="L824" s="2334">
        <v>0</v>
      </c>
      <c r="M824" s="2334">
        <v>0</v>
      </c>
      <c r="N824" s="2184">
        <v>31691</v>
      </c>
      <c r="O824" s="2184">
        <v>31691</v>
      </c>
      <c r="P824" s="2335" t="s">
        <v>5763</v>
      </c>
      <c r="Q824" s="2184">
        <v>39173</v>
      </c>
      <c r="R824" s="2241" t="s">
        <v>5655</v>
      </c>
      <c r="S824" s="2344"/>
      <c r="T824" s="1181" t="str">
        <f t="shared" si="97"/>
        <v>改良済</v>
      </c>
      <c r="U824" s="2342"/>
      <c r="V824" s="2157"/>
      <c r="W824" s="2157"/>
      <c r="X824" s="2157"/>
      <c r="Y824" s="2157"/>
      <c r="Z824" s="2157"/>
      <c r="AA824" s="2342"/>
      <c r="AB824" s="2342"/>
      <c r="AC824" s="2342"/>
      <c r="AD824" s="2342"/>
      <c r="AE824" s="2342"/>
      <c r="AF824" s="2342"/>
    </row>
    <row r="825" spans="2:32" s="1457" customFormat="1" ht="39" customHeight="1">
      <c r="B825" s="2125"/>
      <c r="C825" s="1169" t="s">
        <v>5653</v>
      </c>
      <c r="D825" s="2333" t="s">
        <v>5129</v>
      </c>
      <c r="E825" s="1658" t="s">
        <v>5764</v>
      </c>
      <c r="F825" s="2334">
        <f t="shared" si="98"/>
        <v>0.43</v>
      </c>
      <c r="G825" s="2334">
        <v>0.43</v>
      </c>
      <c r="H825" s="2334">
        <v>0</v>
      </c>
      <c r="I825" s="2334">
        <v>0</v>
      </c>
      <c r="J825" s="2334">
        <f t="shared" si="99"/>
        <v>0.43</v>
      </c>
      <c r="K825" s="2334">
        <v>0.43</v>
      </c>
      <c r="L825" s="2334">
        <v>0</v>
      </c>
      <c r="M825" s="2334">
        <v>0</v>
      </c>
      <c r="N825" s="2184">
        <v>31691</v>
      </c>
      <c r="O825" s="2184">
        <v>31691</v>
      </c>
      <c r="P825" s="2335" t="s">
        <v>5763</v>
      </c>
      <c r="Q825" s="2184">
        <v>39173</v>
      </c>
      <c r="R825" s="2241" t="s">
        <v>5655</v>
      </c>
      <c r="S825" s="2343"/>
      <c r="T825" s="1181" t="str">
        <f t="shared" si="97"/>
        <v>改良済</v>
      </c>
      <c r="U825" s="2342"/>
      <c r="V825" s="2157"/>
      <c r="W825" s="2157"/>
      <c r="X825" s="2157"/>
      <c r="Y825" s="2157"/>
      <c r="Z825" s="2157"/>
      <c r="AA825" s="2342"/>
      <c r="AB825" s="2342"/>
      <c r="AC825" s="2342"/>
      <c r="AD825" s="2342"/>
      <c r="AE825" s="2342"/>
      <c r="AF825" s="2342"/>
    </row>
    <row r="826" spans="2:32" s="1457" customFormat="1" ht="39" customHeight="1">
      <c r="B826" s="2125"/>
      <c r="C826" s="1169" t="s">
        <v>5653</v>
      </c>
      <c r="D826" s="2333" t="s">
        <v>5131</v>
      </c>
      <c r="E826" s="1658" t="s">
        <v>5765</v>
      </c>
      <c r="F826" s="2334">
        <f t="shared" si="98"/>
        <v>0.16</v>
      </c>
      <c r="G826" s="2334">
        <v>0.16</v>
      </c>
      <c r="H826" s="2334">
        <v>0</v>
      </c>
      <c r="I826" s="2334">
        <v>0</v>
      </c>
      <c r="J826" s="2334">
        <f t="shared" si="99"/>
        <v>0.16</v>
      </c>
      <c r="K826" s="2334">
        <v>0.16</v>
      </c>
      <c r="L826" s="2334">
        <v>0</v>
      </c>
      <c r="M826" s="2334">
        <v>0</v>
      </c>
      <c r="N826" s="2184">
        <v>31986</v>
      </c>
      <c r="O826" s="2184">
        <v>31986</v>
      </c>
      <c r="P826" s="2335" t="s">
        <v>5766</v>
      </c>
      <c r="Q826" s="2184">
        <v>39173</v>
      </c>
      <c r="R826" s="2241" t="s">
        <v>5655</v>
      </c>
      <c r="S826" s="2343"/>
      <c r="T826" s="1181" t="str">
        <f t="shared" si="97"/>
        <v>改良済</v>
      </c>
      <c r="V826" s="2157"/>
      <c r="W826" s="2157"/>
      <c r="X826" s="2157"/>
      <c r="Y826" s="2157"/>
      <c r="Z826" s="2157"/>
    </row>
    <row r="827" spans="2:32" s="1457" customFormat="1" ht="39" customHeight="1">
      <c r="B827" s="2125"/>
      <c r="C827" s="1169" t="s">
        <v>5653</v>
      </c>
      <c r="D827" s="2333" t="s">
        <v>5133</v>
      </c>
      <c r="E827" s="1658" t="s">
        <v>5767</v>
      </c>
      <c r="F827" s="2334">
        <f t="shared" si="98"/>
        <v>0.38</v>
      </c>
      <c r="G827" s="2334">
        <v>0.38</v>
      </c>
      <c r="H827" s="2334">
        <v>0</v>
      </c>
      <c r="I827" s="2334">
        <v>0</v>
      </c>
      <c r="J827" s="2334">
        <f t="shared" si="99"/>
        <v>0.38</v>
      </c>
      <c r="K827" s="2334">
        <v>0.38</v>
      </c>
      <c r="L827" s="2334">
        <v>0</v>
      </c>
      <c r="M827" s="2334">
        <v>0</v>
      </c>
      <c r="N827" s="2184">
        <v>32518</v>
      </c>
      <c r="O827" s="2184">
        <v>32518</v>
      </c>
      <c r="P827" s="2335" t="s">
        <v>5768</v>
      </c>
      <c r="Q827" s="2184">
        <v>39173</v>
      </c>
      <c r="R827" s="2241" t="s">
        <v>5655</v>
      </c>
      <c r="S827" s="2343"/>
      <c r="T827" s="1181" t="str">
        <f t="shared" si="97"/>
        <v>改良済</v>
      </c>
      <c r="V827" s="2157"/>
      <c r="W827" s="2157"/>
      <c r="X827" s="2157"/>
      <c r="Y827" s="2157"/>
      <c r="Z827" s="2157"/>
    </row>
    <row r="828" spans="2:32" s="1457" customFormat="1" ht="39" customHeight="1">
      <c r="B828" s="2125"/>
      <c r="C828" s="1169" t="s">
        <v>5653</v>
      </c>
      <c r="D828" s="2333" t="s">
        <v>5135</v>
      </c>
      <c r="E828" s="1658" t="s">
        <v>5769</v>
      </c>
      <c r="F828" s="2334">
        <f t="shared" si="98"/>
        <v>0.4</v>
      </c>
      <c r="G828" s="2334">
        <v>0.4</v>
      </c>
      <c r="H828" s="2334">
        <v>0</v>
      </c>
      <c r="I828" s="2334">
        <v>0</v>
      </c>
      <c r="J828" s="2334">
        <f t="shared" si="99"/>
        <v>0.4</v>
      </c>
      <c r="K828" s="2334">
        <v>0.4</v>
      </c>
      <c r="L828" s="2334">
        <v>0</v>
      </c>
      <c r="M828" s="2334">
        <v>0</v>
      </c>
      <c r="N828" s="2184">
        <v>32518</v>
      </c>
      <c r="O828" s="2184">
        <v>32518</v>
      </c>
      <c r="P828" s="2335" t="s">
        <v>5768</v>
      </c>
      <c r="Q828" s="2184">
        <v>39173</v>
      </c>
      <c r="R828" s="2241" t="s">
        <v>5655</v>
      </c>
      <c r="S828" s="2343"/>
      <c r="T828" s="1181" t="str">
        <f t="shared" si="97"/>
        <v>改良済</v>
      </c>
      <c r="V828" s="2157"/>
      <c r="W828" s="2157"/>
      <c r="X828" s="2157"/>
      <c r="Y828" s="2157"/>
      <c r="Z828" s="2157"/>
    </row>
    <row r="829" spans="2:32" s="1457" customFormat="1" ht="39" customHeight="1">
      <c r="B829" s="2125"/>
      <c r="C829" s="1169" t="s">
        <v>5653</v>
      </c>
      <c r="D829" s="2333" t="s">
        <v>5137</v>
      </c>
      <c r="E829" s="1658" t="s">
        <v>5770</v>
      </c>
      <c r="F829" s="2334">
        <f t="shared" si="98"/>
        <v>0.33</v>
      </c>
      <c r="G829" s="2334">
        <v>0.33</v>
      </c>
      <c r="H829" s="2334">
        <v>0</v>
      </c>
      <c r="I829" s="2334">
        <v>0</v>
      </c>
      <c r="J829" s="2334">
        <f t="shared" si="99"/>
        <v>0.33</v>
      </c>
      <c r="K829" s="2334">
        <v>0.33</v>
      </c>
      <c r="L829" s="2334">
        <v>0</v>
      </c>
      <c r="M829" s="2334">
        <v>0</v>
      </c>
      <c r="N829" s="2184">
        <v>32962</v>
      </c>
      <c r="O829" s="2184">
        <v>32962</v>
      </c>
      <c r="P829" s="2335" t="s">
        <v>4384</v>
      </c>
      <c r="Q829" s="2184">
        <v>39173</v>
      </c>
      <c r="R829" s="2241" t="s">
        <v>5655</v>
      </c>
      <c r="S829" s="2343"/>
      <c r="T829" s="1181" t="str">
        <f t="shared" si="97"/>
        <v>改良済</v>
      </c>
      <c r="V829" s="2157"/>
      <c r="W829" s="2157"/>
      <c r="X829" s="2157"/>
      <c r="Y829" s="2157"/>
      <c r="Z829" s="2157"/>
    </row>
    <row r="830" spans="2:32" s="1457" customFormat="1" ht="39" customHeight="1">
      <c r="B830" s="2125"/>
      <c r="C830" s="1169" t="s">
        <v>5653</v>
      </c>
      <c r="D830" s="2333" t="s">
        <v>5140</v>
      </c>
      <c r="E830" s="1658" t="s">
        <v>5771</v>
      </c>
      <c r="F830" s="2334">
        <f t="shared" si="98"/>
        <v>0.47</v>
      </c>
      <c r="G830" s="2334">
        <v>0</v>
      </c>
      <c r="H830" s="2334">
        <v>0.47</v>
      </c>
      <c r="I830" s="2334">
        <v>0</v>
      </c>
      <c r="J830" s="2334">
        <f t="shared" si="99"/>
        <v>0.47</v>
      </c>
      <c r="K830" s="2334">
        <v>0</v>
      </c>
      <c r="L830" s="2334">
        <v>0.47</v>
      </c>
      <c r="M830" s="2334">
        <v>0</v>
      </c>
      <c r="N830" s="2184">
        <v>32962</v>
      </c>
      <c r="O830" s="2184">
        <v>32962</v>
      </c>
      <c r="P830" s="2335" t="s">
        <v>4384</v>
      </c>
      <c r="Q830" s="2184">
        <v>39173</v>
      </c>
      <c r="R830" s="2241" t="s">
        <v>5655</v>
      </c>
      <c r="S830" s="2343"/>
      <c r="T830" s="1181" t="str">
        <f t="shared" si="97"/>
        <v>改良済</v>
      </c>
      <c r="V830" s="2157"/>
      <c r="W830" s="2157"/>
      <c r="X830" s="2157"/>
      <c r="Y830" s="2157"/>
      <c r="Z830" s="2157"/>
    </row>
    <row r="831" spans="2:32" s="1457" customFormat="1" ht="39" customHeight="1">
      <c r="B831" s="2125"/>
      <c r="C831" s="1169" t="s">
        <v>5653</v>
      </c>
      <c r="D831" s="2333" t="s">
        <v>5142</v>
      </c>
      <c r="E831" s="1658" t="s">
        <v>5772</v>
      </c>
      <c r="F831" s="2334">
        <f t="shared" si="98"/>
        <v>0.27</v>
      </c>
      <c r="G831" s="2334">
        <v>0</v>
      </c>
      <c r="H831" s="2334">
        <v>0.27</v>
      </c>
      <c r="I831" s="2334">
        <v>0</v>
      </c>
      <c r="J831" s="2334">
        <f t="shared" si="99"/>
        <v>0.27</v>
      </c>
      <c r="K831" s="2334">
        <v>0</v>
      </c>
      <c r="L831" s="2334">
        <v>0.27</v>
      </c>
      <c r="M831" s="2334">
        <v>0</v>
      </c>
      <c r="N831" s="2184">
        <v>32962</v>
      </c>
      <c r="O831" s="2184">
        <v>32962</v>
      </c>
      <c r="P831" s="2335" t="s">
        <v>4384</v>
      </c>
      <c r="Q831" s="2184">
        <v>39173</v>
      </c>
      <c r="R831" s="2241" t="s">
        <v>5655</v>
      </c>
      <c r="S831" s="2343"/>
      <c r="T831" s="1181" t="str">
        <f t="shared" si="97"/>
        <v>改良済</v>
      </c>
      <c r="V831" s="2157"/>
      <c r="W831" s="2157"/>
      <c r="X831" s="2157"/>
      <c r="Y831" s="2157"/>
      <c r="Z831" s="2157"/>
    </row>
    <row r="832" spans="2:32" s="1457" customFormat="1" ht="39" customHeight="1">
      <c r="B832" s="2125"/>
      <c r="C832" s="1169" t="s">
        <v>5653</v>
      </c>
      <c r="D832" s="2333" t="s">
        <v>5144</v>
      </c>
      <c r="E832" s="1658" t="s">
        <v>5773</v>
      </c>
      <c r="F832" s="2334">
        <f t="shared" si="98"/>
        <v>0.24</v>
      </c>
      <c r="G832" s="2334">
        <v>0</v>
      </c>
      <c r="H832" s="2334">
        <v>0.24</v>
      </c>
      <c r="I832" s="2334">
        <v>0</v>
      </c>
      <c r="J832" s="2334">
        <f t="shared" si="99"/>
        <v>0.24</v>
      </c>
      <c r="K832" s="2334">
        <v>0</v>
      </c>
      <c r="L832" s="2334">
        <v>0.24</v>
      </c>
      <c r="M832" s="2334">
        <v>0</v>
      </c>
      <c r="N832" s="2184">
        <v>32962</v>
      </c>
      <c r="O832" s="2184">
        <v>32962</v>
      </c>
      <c r="P832" s="2335" t="s">
        <v>4384</v>
      </c>
      <c r="Q832" s="2184">
        <v>39173</v>
      </c>
      <c r="R832" s="2241" t="s">
        <v>5655</v>
      </c>
      <c r="S832" s="2343"/>
      <c r="T832" s="1181" t="str">
        <f t="shared" si="97"/>
        <v>改良済</v>
      </c>
      <c r="V832" s="2157"/>
      <c r="W832" s="2157"/>
      <c r="X832" s="2157"/>
      <c r="Y832" s="2157"/>
      <c r="Z832" s="2157"/>
    </row>
    <row r="833" spans="2:26" s="1457" customFormat="1" ht="39" customHeight="1">
      <c r="B833" s="2125"/>
      <c r="C833" s="1169" t="s">
        <v>5653</v>
      </c>
      <c r="D833" s="2333" t="s">
        <v>5147</v>
      </c>
      <c r="E833" s="1658" t="s">
        <v>5774</v>
      </c>
      <c r="F833" s="2334">
        <f t="shared" si="98"/>
        <v>0.22</v>
      </c>
      <c r="G833" s="2334">
        <v>0</v>
      </c>
      <c r="H833" s="2334">
        <v>0.22</v>
      </c>
      <c r="I833" s="2334">
        <v>0</v>
      </c>
      <c r="J833" s="2334">
        <f t="shared" si="99"/>
        <v>0.22</v>
      </c>
      <c r="K833" s="2334">
        <v>0</v>
      </c>
      <c r="L833" s="2334">
        <v>0.22</v>
      </c>
      <c r="M833" s="2334">
        <v>0</v>
      </c>
      <c r="N833" s="2184">
        <v>32962</v>
      </c>
      <c r="O833" s="2184">
        <v>32962</v>
      </c>
      <c r="P833" s="2335" t="s">
        <v>4384</v>
      </c>
      <c r="Q833" s="2184">
        <v>39173</v>
      </c>
      <c r="R833" s="2241" t="s">
        <v>5655</v>
      </c>
      <c r="S833" s="2343"/>
      <c r="T833" s="1181" t="str">
        <f t="shared" si="97"/>
        <v>改良済</v>
      </c>
      <c r="V833" s="2157"/>
      <c r="W833" s="2157"/>
      <c r="X833" s="2157"/>
      <c r="Y833" s="2157"/>
      <c r="Z833" s="2157"/>
    </row>
    <row r="834" spans="2:26" s="1457" customFormat="1" ht="39" customHeight="1">
      <c r="B834" s="2125"/>
      <c r="C834" s="1169" t="s">
        <v>5653</v>
      </c>
      <c r="D834" s="2333" t="s">
        <v>5149</v>
      </c>
      <c r="E834" s="1658" t="s">
        <v>5775</v>
      </c>
      <c r="F834" s="2334">
        <f t="shared" si="98"/>
        <v>0.2</v>
      </c>
      <c r="G834" s="2334">
        <v>0</v>
      </c>
      <c r="H834" s="2334">
        <v>0.2</v>
      </c>
      <c r="I834" s="2334">
        <v>0</v>
      </c>
      <c r="J834" s="2334">
        <f t="shared" si="99"/>
        <v>0.2</v>
      </c>
      <c r="K834" s="2334">
        <v>0</v>
      </c>
      <c r="L834" s="2334">
        <v>0.2</v>
      </c>
      <c r="M834" s="2334">
        <v>0</v>
      </c>
      <c r="N834" s="2184">
        <v>32962</v>
      </c>
      <c r="O834" s="2184">
        <v>32962</v>
      </c>
      <c r="P834" s="2335" t="s">
        <v>4384</v>
      </c>
      <c r="Q834" s="2184">
        <v>39173</v>
      </c>
      <c r="R834" s="2241" t="s">
        <v>5655</v>
      </c>
      <c r="S834" s="2343"/>
      <c r="T834" s="1181" t="str">
        <f t="shared" si="97"/>
        <v>改良済</v>
      </c>
      <c r="V834" s="2157"/>
      <c r="W834" s="2157"/>
      <c r="X834" s="2157"/>
      <c r="Y834" s="2157"/>
      <c r="Z834" s="2157"/>
    </row>
    <row r="835" spans="2:26" s="1457" customFormat="1" ht="39" customHeight="1">
      <c r="B835" s="2125"/>
      <c r="C835" s="1169" t="s">
        <v>5653</v>
      </c>
      <c r="D835" s="2333" t="s">
        <v>5151</v>
      </c>
      <c r="E835" s="1658" t="s">
        <v>5776</v>
      </c>
      <c r="F835" s="2334">
        <f t="shared" si="98"/>
        <v>0.18</v>
      </c>
      <c r="G835" s="2334">
        <v>0</v>
      </c>
      <c r="H835" s="2334">
        <v>0.18</v>
      </c>
      <c r="I835" s="2334">
        <v>0</v>
      </c>
      <c r="J835" s="2334">
        <f t="shared" si="99"/>
        <v>0.18</v>
      </c>
      <c r="K835" s="2334">
        <v>0</v>
      </c>
      <c r="L835" s="2334">
        <v>0.18</v>
      </c>
      <c r="M835" s="2334">
        <v>0</v>
      </c>
      <c r="N835" s="2184">
        <v>32962</v>
      </c>
      <c r="O835" s="2184">
        <v>32962</v>
      </c>
      <c r="P835" s="2335" t="s">
        <v>4384</v>
      </c>
      <c r="Q835" s="2184">
        <v>39173</v>
      </c>
      <c r="R835" s="2241" t="s">
        <v>5655</v>
      </c>
      <c r="S835" s="2343"/>
      <c r="T835" s="1181" t="str">
        <f t="shared" si="97"/>
        <v>改良済</v>
      </c>
      <c r="V835" s="2157"/>
      <c r="W835" s="2157"/>
      <c r="X835" s="2157"/>
      <c r="Y835" s="2157"/>
      <c r="Z835" s="2157"/>
    </row>
    <row r="836" spans="2:26" s="1457" customFormat="1" ht="39" customHeight="1">
      <c r="B836" s="2125"/>
      <c r="C836" s="1169" t="s">
        <v>5653</v>
      </c>
      <c r="D836" s="2333" t="s">
        <v>5153</v>
      </c>
      <c r="E836" s="1658" t="s">
        <v>5777</v>
      </c>
      <c r="F836" s="2334">
        <f t="shared" si="98"/>
        <v>0.2</v>
      </c>
      <c r="G836" s="2334">
        <v>0.2</v>
      </c>
      <c r="H836" s="2334">
        <v>0</v>
      </c>
      <c r="I836" s="2334">
        <v>0</v>
      </c>
      <c r="J836" s="2334">
        <f t="shared" si="99"/>
        <v>0.2</v>
      </c>
      <c r="K836" s="2334">
        <v>0.2</v>
      </c>
      <c r="L836" s="2334">
        <v>0</v>
      </c>
      <c r="M836" s="2334">
        <v>0</v>
      </c>
      <c r="N836" s="2184">
        <v>32962</v>
      </c>
      <c r="O836" s="2184">
        <v>32962</v>
      </c>
      <c r="P836" s="2335" t="s">
        <v>4384</v>
      </c>
      <c r="Q836" s="2184">
        <v>39173</v>
      </c>
      <c r="R836" s="2241" t="s">
        <v>5655</v>
      </c>
      <c r="S836" s="2343"/>
      <c r="T836" s="1181" t="str">
        <f t="shared" si="97"/>
        <v>改良済</v>
      </c>
      <c r="V836" s="2157"/>
      <c r="W836" s="2157"/>
      <c r="X836" s="2157"/>
      <c r="Y836" s="2157"/>
      <c r="Z836" s="2157"/>
    </row>
    <row r="837" spans="2:26" s="1457" customFormat="1" ht="39" customHeight="1">
      <c r="B837" s="2125"/>
      <c r="C837" s="1169" t="s">
        <v>5653</v>
      </c>
      <c r="D837" s="2333" t="s">
        <v>5155</v>
      </c>
      <c r="E837" s="1658" t="s">
        <v>5778</v>
      </c>
      <c r="F837" s="2334">
        <f t="shared" si="98"/>
        <v>0.63</v>
      </c>
      <c r="G837" s="2334">
        <v>0.63</v>
      </c>
      <c r="H837" s="2334">
        <v>0</v>
      </c>
      <c r="I837" s="2334">
        <v>0</v>
      </c>
      <c r="J837" s="2334">
        <f t="shared" si="99"/>
        <v>0.63</v>
      </c>
      <c r="K837" s="2334">
        <v>0.63</v>
      </c>
      <c r="L837" s="2334">
        <v>0</v>
      </c>
      <c r="M837" s="2334">
        <v>0</v>
      </c>
      <c r="N837" s="2184">
        <v>32962</v>
      </c>
      <c r="O837" s="2184">
        <v>32962</v>
      </c>
      <c r="P837" s="2335" t="s">
        <v>4384</v>
      </c>
      <c r="Q837" s="2184">
        <v>39173</v>
      </c>
      <c r="R837" s="2241" t="s">
        <v>5655</v>
      </c>
      <c r="S837" s="2343"/>
      <c r="T837" s="1181" t="str">
        <f t="shared" si="97"/>
        <v>改良済</v>
      </c>
      <c r="V837" s="2157"/>
      <c r="W837" s="2157"/>
      <c r="X837" s="2157"/>
      <c r="Y837" s="2157"/>
      <c r="Z837" s="2157"/>
    </row>
    <row r="838" spans="2:26" s="1457" customFormat="1" ht="39" customHeight="1">
      <c r="B838" s="2125"/>
      <c r="C838" s="1169" t="s">
        <v>5653</v>
      </c>
      <c r="D838" s="2333" t="s">
        <v>5158</v>
      </c>
      <c r="E838" s="1658" t="s">
        <v>5779</v>
      </c>
      <c r="F838" s="2334">
        <f t="shared" si="98"/>
        <v>0.25</v>
      </c>
      <c r="G838" s="2334">
        <v>0</v>
      </c>
      <c r="H838" s="2334">
        <v>0.25</v>
      </c>
      <c r="I838" s="2334">
        <v>0</v>
      </c>
      <c r="J838" s="2334">
        <f t="shared" si="99"/>
        <v>0.25</v>
      </c>
      <c r="K838" s="2334">
        <v>0</v>
      </c>
      <c r="L838" s="2334">
        <v>0.25</v>
      </c>
      <c r="M838" s="2334">
        <v>0</v>
      </c>
      <c r="N838" s="2184">
        <v>32962</v>
      </c>
      <c r="O838" s="2184">
        <v>32962</v>
      </c>
      <c r="P838" s="2335" t="s">
        <v>4384</v>
      </c>
      <c r="Q838" s="2184">
        <v>39173</v>
      </c>
      <c r="R838" s="2241" t="s">
        <v>5655</v>
      </c>
      <c r="S838" s="2343"/>
      <c r="T838" s="1181" t="str">
        <f t="shared" ref="T838:T901" si="100">IF(F838&lt;=J838,"改良済","")</f>
        <v>改良済</v>
      </c>
      <c r="V838" s="2157"/>
      <c r="W838" s="2157"/>
      <c r="X838" s="2157"/>
      <c r="Y838" s="2157"/>
      <c r="Z838" s="2157"/>
    </row>
    <row r="839" spans="2:26" s="1457" customFormat="1" ht="39" customHeight="1">
      <c r="B839" s="2125"/>
      <c r="C839" s="1169" t="s">
        <v>5653</v>
      </c>
      <c r="D839" s="2333" t="s">
        <v>5160</v>
      </c>
      <c r="E839" s="1658" t="s">
        <v>5780</v>
      </c>
      <c r="F839" s="2334">
        <f t="shared" si="98"/>
        <v>0.25</v>
      </c>
      <c r="G839" s="2334">
        <v>0.25</v>
      </c>
      <c r="H839" s="2334">
        <v>0</v>
      </c>
      <c r="I839" s="2334">
        <v>0</v>
      </c>
      <c r="J839" s="2334">
        <f t="shared" si="99"/>
        <v>0.25</v>
      </c>
      <c r="K839" s="2334">
        <v>0.25</v>
      </c>
      <c r="L839" s="2334">
        <v>0</v>
      </c>
      <c r="M839" s="2334">
        <v>0</v>
      </c>
      <c r="N839" s="2184">
        <v>32962</v>
      </c>
      <c r="O839" s="2184">
        <v>32962</v>
      </c>
      <c r="P839" s="2335" t="s">
        <v>4384</v>
      </c>
      <c r="Q839" s="2184">
        <v>39173</v>
      </c>
      <c r="R839" s="2241" t="s">
        <v>5655</v>
      </c>
      <c r="S839" s="2343"/>
      <c r="T839" s="1181" t="str">
        <f t="shared" si="100"/>
        <v>改良済</v>
      </c>
      <c r="V839" s="2157"/>
      <c r="W839" s="2157"/>
      <c r="X839" s="2157"/>
      <c r="Y839" s="2157"/>
      <c r="Z839" s="2157"/>
    </row>
    <row r="840" spans="2:26" s="1457" customFormat="1" ht="39" customHeight="1">
      <c r="B840" s="2125"/>
      <c r="C840" s="1169" t="s">
        <v>5653</v>
      </c>
      <c r="D840" s="2333" t="s">
        <v>5162</v>
      </c>
      <c r="E840" s="1658" t="s">
        <v>5781</v>
      </c>
      <c r="F840" s="2334">
        <f t="shared" si="98"/>
        <v>0.64</v>
      </c>
      <c r="G840" s="2334">
        <v>0.64</v>
      </c>
      <c r="H840" s="2334">
        <v>0</v>
      </c>
      <c r="I840" s="2334">
        <v>0</v>
      </c>
      <c r="J840" s="2334">
        <f t="shared" si="99"/>
        <v>0.64</v>
      </c>
      <c r="K840" s="2334">
        <v>0.64</v>
      </c>
      <c r="L840" s="2334">
        <v>0</v>
      </c>
      <c r="M840" s="2334">
        <v>0</v>
      </c>
      <c r="N840" s="2184">
        <v>32962</v>
      </c>
      <c r="O840" s="2184">
        <v>32962</v>
      </c>
      <c r="P840" s="2335" t="s">
        <v>4384</v>
      </c>
      <c r="Q840" s="2184">
        <v>39173</v>
      </c>
      <c r="R840" s="2241" t="s">
        <v>5655</v>
      </c>
      <c r="S840" s="2343"/>
      <c r="T840" s="1181" t="str">
        <f t="shared" si="100"/>
        <v>改良済</v>
      </c>
      <c r="V840" s="2157"/>
      <c r="W840" s="2157"/>
      <c r="X840" s="2157"/>
      <c r="Y840" s="2157"/>
      <c r="Z840" s="2157"/>
    </row>
    <row r="841" spans="2:26" s="1457" customFormat="1" ht="39" customHeight="1">
      <c r="B841" s="2125"/>
      <c r="C841" s="1169" t="s">
        <v>5653</v>
      </c>
      <c r="D841" s="2333" t="s">
        <v>5165</v>
      </c>
      <c r="E841" s="1658" t="s">
        <v>5782</v>
      </c>
      <c r="F841" s="2334">
        <f t="shared" si="98"/>
        <v>0.5</v>
      </c>
      <c r="G841" s="2334">
        <v>0.5</v>
      </c>
      <c r="H841" s="2334">
        <v>0</v>
      </c>
      <c r="I841" s="2334">
        <v>0</v>
      </c>
      <c r="J841" s="2334">
        <f t="shared" si="99"/>
        <v>0.5</v>
      </c>
      <c r="K841" s="2334">
        <v>0.5</v>
      </c>
      <c r="L841" s="2334">
        <v>0</v>
      </c>
      <c r="M841" s="2334">
        <v>0</v>
      </c>
      <c r="N841" s="2184">
        <v>32962</v>
      </c>
      <c r="O841" s="2184">
        <v>32962</v>
      </c>
      <c r="P841" s="2335" t="s">
        <v>4384</v>
      </c>
      <c r="Q841" s="2184">
        <v>39173</v>
      </c>
      <c r="R841" s="2241" t="s">
        <v>5655</v>
      </c>
      <c r="S841" s="2343"/>
      <c r="T841" s="1181" t="str">
        <f t="shared" si="100"/>
        <v>改良済</v>
      </c>
      <c r="V841" s="2157"/>
      <c r="W841" s="2157"/>
      <c r="X841" s="2157"/>
      <c r="Y841" s="2157"/>
      <c r="Z841" s="2157"/>
    </row>
    <row r="842" spans="2:26" s="1457" customFormat="1" ht="39" customHeight="1">
      <c r="B842" s="2125"/>
      <c r="C842" s="1169" t="s">
        <v>5653</v>
      </c>
      <c r="D842" s="2333" t="s">
        <v>5167</v>
      </c>
      <c r="E842" s="1658" t="s">
        <v>5783</v>
      </c>
      <c r="F842" s="2334">
        <f t="shared" si="98"/>
        <v>0.25</v>
      </c>
      <c r="G842" s="2334">
        <v>0</v>
      </c>
      <c r="H842" s="2334">
        <v>0.25</v>
      </c>
      <c r="I842" s="2334">
        <v>0</v>
      </c>
      <c r="J842" s="2334">
        <f t="shared" si="99"/>
        <v>0.25</v>
      </c>
      <c r="K842" s="2334">
        <v>0</v>
      </c>
      <c r="L842" s="2334">
        <v>0.25</v>
      </c>
      <c r="M842" s="2334">
        <v>0</v>
      </c>
      <c r="N842" s="2184">
        <v>32962</v>
      </c>
      <c r="O842" s="2184">
        <v>32962</v>
      </c>
      <c r="P842" s="2335" t="s">
        <v>4384</v>
      </c>
      <c r="Q842" s="2184">
        <v>39173</v>
      </c>
      <c r="R842" s="2241" t="s">
        <v>5655</v>
      </c>
      <c r="S842" s="2343"/>
      <c r="T842" s="1181" t="str">
        <f t="shared" si="100"/>
        <v>改良済</v>
      </c>
      <c r="V842" s="2157"/>
      <c r="W842" s="2157"/>
      <c r="X842" s="2157"/>
      <c r="Y842" s="2157"/>
      <c r="Z842" s="2157"/>
    </row>
    <row r="843" spans="2:26" s="1457" customFormat="1" ht="39" customHeight="1">
      <c r="B843" s="2125"/>
      <c r="C843" s="1169" t="s">
        <v>5653</v>
      </c>
      <c r="D843" s="2333" t="s">
        <v>5169</v>
      </c>
      <c r="E843" s="1658" t="s">
        <v>5784</v>
      </c>
      <c r="F843" s="2334">
        <f t="shared" si="98"/>
        <v>0.18</v>
      </c>
      <c r="G843" s="2334">
        <v>0.18</v>
      </c>
      <c r="H843" s="2334">
        <v>0</v>
      </c>
      <c r="I843" s="2334">
        <v>0</v>
      </c>
      <c r="J843" s="2334">
        <f t="shared" si="99"/>
        <v>0.18</v>
      </c>
      <c r="K843" s="2334">
        <v>0.18</v>
      </c>
      <c r="L843" s="2334">
        <v>0</v>
      </c>
      <c r="M843" s="2334">
        <v>0</v>
      </c>
      <c r="N843" s="2184">
        <v>33051</v>
      </c>
      <c r="O843" s="2184">
        <v>33051</v>
      </c>
      <c r="P843" s="2335" t="s">
        <v>5744</v>
      </c>
      <c r="Q843" s="2184">
        <v>39173</v>
      </c>
      <c r="R843" s="2241" t="s">
        <v>5655</v>
      </c>
      <c r="S843" s="2343"/>
      <c r="T843" s="1181" t="str">
        <f t="shared" si="100"/>
        <v>改良済</v>
      </c>
      <c r="V843" s="2157"/>
      <c r="W843" s="2157"/>
      <c r="X843" s="2157"/>
      <c r="Y843" s="2157"/>
      <c r="Z843" s="2157"/>
    </row>
    <row r="844" spans="2:26" s="1457" customFormat="1" ht="39" customHeight="1">
      <c r="B844" s="2125"/>
      <c r="C844" s="1169" t="s">
        <v>5653</v>
      </c>
      <c r="D844" s="2333" t="s">
        <v>5171</v>
      </c>
      <c r="E844" s="1658" t="s">
        <v>5785</v>
      </c>
      <c r="F844" s="2334">
        <f t="shared" si="98"/>
        <v>0.26</v>
      </c>
      <c r="G844" s="2334">
        <v>0.26</v>
      </c>
      <c r="H844" s="2334">
        <v>0</v>
      </c>
      <c r="I844" s="2334">
        <v>0</v>
      </c>
      <c r="J844" s="2334">
        <f t="shared" si="99"/>
        <v>0.26</v>
      </c>
      <c r="K844" s="2334">
        <v>0.26</v>
      </c>
      <c r="L844" s="2334">
        <v>0</v>
      </c>
      <c r="M844" s="2334">
        <v>0</v>
      </c>
      <c r="N844" s="2184">
        <v>33690</v>
      </c>
      <c r="O844" s="2184">
        <v>33690</v>
      </c>
      <c r="P844" s="2335" t="s">
        <v>5786</v>
      </c>
      <c r="Q844" s="2184">
        <v>39173</v>
      </c>
      <c r="R844" s="2241" t="s">
        <v>5655</v>
      </c>
      <c r="S844" s="2343"/>
      <c r="T844" s="1181" t="str">
        <f t="shared" si="100"/>
        <v>改良済</v>
      </c>
      <c r="V844" s="2157"/>
      <c r="W844" s="2157"/>
      <c r="X844" s="2157"/>
      <c r="Y844" s="2157"/>
      <c r="Z844" s="2157"/>
    </row>
    <row r="845" spans="2:26" s="1457" customFormat="1" ht="39" customHeight="1">
      <c r="B845" s="2125"/>
      <c r="C845" s="1169" t="s">
        <v>5653</v>
      </c>
      <c r="D845" s="2333" t="s">
        <v>5173</v>
      </c>
      <c r="E845" s="1658" t="s">
        <v>5787</v>
      </c>
      <c r="F845" s="2334">
        <f t="shared" si="98"/>
        <v>0.35</v>
      </c>
      <c r="G845" s="2334">
        <v>0.35</v>
      </c>
      <c r="H845" s="2334">
        <v>0</v>
      </c>
      <c r="I845" s="2334">
        <v>0</v>
      </c>
      <c r="J845" s="2334">
        <f t="shared" si="99"/>
        <v>0.35</v>
      </c>
      <c r="K845" s="2334">
        <v>0.35</v>
      </c>
      <c r="L845" s="2334">
        <v>0</v>
      </c>
      <c r="M845" s="2334">
        <v>0</v>
      </c>
      <c r="N845" s="2184">
        <v>33690</v>
      </c>
      <c r="O845" s="2184">
        <v>33690</v>
      </c>
      <c r="P845" s="2335" t="s">
        <v>5786</v>
      </c>
      <c r="Q845" s="2184">
        <v>39173</v>
      </c>
      <c r="R845" s="2241" t="s">
        <v>5655</v>
      </c>
      <c r="S845" s="2343"/>
      <c r="T845" s="1181" t="str">
        <f t="shared" si="100"/>
        <v>改良済</v>
      </c>
      <c r="V845" s="2157"/>
      <c r="W845" s="2157"/>
      <c r="X845" s="2157"/>
      <c r="Y845" s="2157"/>
      <c r="Z845" s="2157"/>
    </row>
    <row r="846" spans="2:26" s="1457" customFormat="1" ht="39" customHeight="1">
      <c r="B846" s="2125"/>
      <c r="C846" s="1169" t="s">
        <v>5653</v>
      </c>
      <c r="D846" s="2333" t="s">
        <v>5175</v>
      </c>
      <c r="E846" s="1658" t="s">
        <v>5788</v>
      </c>
      <c r="F846" s="2334">
        <f t="shared" si="98"/>
        <v>0.2</v>
      </c>
      <c r="G846" s="2334">
        <v>0.2</v>
      </c>
      <c r="H846" s="2334">
        <v>0</v>
      </c>
      <c r="I846" s="2334">
        <v>0</v>
      </c>
      <c r="J846" s="2334">
        <f t="shared" si="99"/>
        <v>0.2</v>
      </c>
      <c r="K846" s="2334">
        <v>0.2</v>
      </c>
      <c r="L846" s="2334">
        <v>0</v>
      </c>
      <c r="M846" s="2334">
        <v>0</v>
      </c>
      <c r="N846" s="2184">
        <v>33690</v>
      </c>
      <c r="O846" s="2184">
        <v>33690</v>
      </c>
      <c r="P846" s="2335" t="s">
        <v>5786</v>
      </c>
      <c r="Q846" s="2184">
        <v>39173</v>
      </c>
      <c r="R846" s="2241" t="s">
        <v>5655</v>
      </c>
      <c r="S846" s="2343"/>
      <c r="T846" s="1181" t="str">
        <f t="shared" si="100"/>
        <v>改良済</v>
      </c>
      <c r="V846" s="2157"/>
      <c r="W846" s="2157"/>
      <c r="X846" s="2157"/>
      <c r="Y846" s="2157"/>
      <c r="Z846" s="2157"/>
    </row>
    <row r="847" spans="2:26" s="1457" customFormat="1" ht="39" customHeight="1">
      <c r="B847" s="2125"/>
      <c r="C847" s="1169" t="s">
        <v>5653</v>
      </c>
      <c r="D847" s="2333" t="s">
        <v>5177</v>
      </c>
      <c r="E847" s="1658" t="s">
        <v>5789</v>
      </c>
      <c r="F847" s="2334">
        <f t="shared" si="98"/>
        <v>0.15</v>
      </c>
      <c r="G847" s="2334">
        <v>0.15</v>
      </c>
      <c r="H847" s="2334">
        <v>0</v>
      </c>
      <c r="I847" s="2334">
        <v>0</v>
      </c>
      <c r="J847" s="2334">
        <f t="shared" si="99"/>
        <v>0.15</v>
      </c>
      <c r="K847" s="2334">
        <v>0.15</v>
      </c>
      <c r="L847" s="2334">
        <v>0</v>
      </c>
      <c r="M847" s="2334">
        <v>0</v>
      </c>
      <c r="N847" s="2184">
        <v>33690</v>
      </c>
      <c r="O847" s="2184">
        <v>33690</v>
      </c>
      <c r="P847" s="2335" t="s">
        <v>5786</v>
      </c>
      <c r="Q847" s="2184">
        <v>39173</v>
      </c>
      <c r="R847" s="2241" t="s">
        <v>5655</v>
      </c>
      <c r="S847" s="2343"/>
      <c r="T847" s="1181" t="str">
        <f t="shared" si="100"/>
        <v>改良済</v>
      </c>
      <c r="V847" s="2157"/>
      <c r="W847" s="2157"/>
      <c r="X847" s="2157"/>
      <c r="Y847" s="2157"/>
      <c r="Z847" s="2157"/>
    </row>
    <row r="848" spans="2:26" s="1457" customFormat="1" ht="39" customHeight="1">
      <c r="B848" s="2125"/>
      <c r="C848" s="1169" t="s">
        <v>5653</v>
      </c>
      <c r="D848" s="2333" t="s">
        <v>5179</v>
      </c>
      <c r="E848" s="1658" t="s">
        <v>5790</v>
      </c>
      <c r="F848" s="2334">
        <f t="shared" si="98"/>
        <v>0.16</v>
      </c>
      <c r="G848" s="2334">
        <v>0.16</v>
      </c>
      <c r="H848" s="2334">
        <v>0</v>
      </c>
      <c r="I848" s="2334">
        <v>0</v>
      </c>
      <c r="J848" s="2334">
        <f t="shared" si="99"/>
        <v>0.16</v>
      </c>
      <c r="K848" s="2334">
        <v>0.16</v>
      </c>
      <c r="L848" s="2334">
        <v>0</v>
      </c>
      <c r="M848" s="2334">
        <v>0</v>
      </c>
      <c r="N848" s="2184">
        <v>34730</v>
      </c>
      <c r="O848" s="2184">
        <v>34730</v>
      </c>
      <c r="P848" s="2335" t="s">
        <v>5791</v>
      </c>
      <c r="Q848" s="2184">
        <v>39173</v>
      </c>
      <c r="R848" s="2241" t="s">
        <v>5655</v>
      </c>
      <c r="S848" s="2343"/>
      <c r="T848" s="1181" t="str">
        <f t="shared" si="100"/>
        <v>改良済</v>
      </c>
      <c r="V848" s="2157"/>
      <c r="W848" s="2157"/>
      <c r="X848" s="2157"/>
      <c r="Y848" s="2157"/>
      <c r="Z848" s="2157"/>
    </row>
    <row r="849" spans="2:26" s="1457" customFormat="1" ht="39" customHeight="1">
      <c r="B849" s="2125"/>
      <c r="C849" s="1169" t="s">
        <v>5653</v>
      </c>
      <c r="D849" s="2333" t="s">
        <v>5181</v>
      </c>
      <c r="E849" s="1658" t="s">
        <v>5792</v>
      </c>
      <c r="F849" s="2334">
        <f t="shared" si="98"/>
        <v>0.19</v>
      </c>
      <c r="G849" s="2334">
        <v>0.19</v>
      </c>
      <c r="H849" s="2334">
        <v>0</v>
      </c>
      <c r="I849" s="2334">
        <v>0</v>
      </c>
      <c r="J849" s="2334">
        <f t="shared" si="99"/>
        <v>0.19</v>
      </c>
      <c r="K849" s="2334">
        <v>0.19</v>
      </c>
      <c r="L849" s="2334">
        <v>0</v>
      </c>
      <c r="M849" s="2334">
        <v>0</v>
      </c>
      <c r="N849" s="2184">
        <v>34730</v>
      </c>
      <c r="O849" s="2184">
        <v>34730</v>
      </c>
      <c r="P849" s="2335" t="s">
        <v>5791</v>
      </c>
      <c r="Q849" s="2184">
        <v>39173</v>
      </c>
      <c r="R849" s="2241" t="s">
        <v>5655</v>
      </c>
      <c r="S849" s="2343"/>
      <c r="T849" s="1181" t="str">
        <f t="shared" si="100"/>
        <v>改良済</v>
      </c>
      <c r="V849" s="2157"/>
      <c r="W849" s="2157"/>
      <c r="X849" s="2157"/>
      <c r="Y849" s="2157"/>
      <c r="Z849" s="2157"/>
    </row>
    <row r="850" spans="2:26" s="1457" customFormat="1" ht="39" customHeight="1">
      <c r="B850" s="2125"/>
      <c r="C850" s="1169" t="s">
        <v>5653</v>
      </c>
      <c r="D850" s="2333" t="s">
        <v>5793</v>
      </c>
      <c r="E850" s="1658" t="s">
        <v>5794</v>
      </c>
      <c r="F850" s="2334">
        <f>SUM(G850:I850)</f>
        <v>0.36</v>
      </c>
      <c r="G850" s="2334">
        <v>0.36</v>
      </c>
      <c r="H850" s="2334">
        <v>0</v>
      </c>
      <c r="I850" s="2334">
        <v>0</v>
      </c>
      <c r="J850" s="2334">
        <f>SUM(K850:M850)</f>
        <v>0.36</v>
      </c>
      <c r="K850" s="2334">
        <v>0.36</v>
      </c>
      <c r="L850" s="2334">
        <v>0</v>
      </c>
      <c r="M850" s="2334">
        <v>0</v>
      </c>
      <c r="N850" s="2184">
        <v>34960</v>
      </c>
      <c r="O850" s="2184">
        <v>34960</v>
      </c>
      <c r="P850" s="2271" t="s">
        <v>5795</v>
      </c>
      <c r="Q850" s="2184">
        <v>39173</v>
      </c>
      <c r="R850" s="2272" t="s">
        <v>5655</v>
      </c>
      <c r="S850" s="2343"/>
      <c r="T850" s="1181" t="str">
        <f t="shared" si="100"/>
        <v>改良済</v>
      </c>
      <c r="V850" s="2157"/>
      <c r="W850" s="2157"/>
      <c r="X850" s="2157"/>
      <c r="Y850" s="2157"/>
      <c r="Z850" s="2157"/>
    </row>
    <row r="851" spans="2:26" s="1457" customFormat="1" ht="39" customHeight="1">
      <c r="B851" s="2125"/>
      <c r="C851" s="1169" t="s">
        <v>5653</v>
      </c>
      <c r="D851" s="2333" t="s">
        <v>5796</v>
      </c>
      <c r="E851" s="1658" t="s">
        <v>5797</v>
      </c>
      <c r="F851" s="2334">
        <f>SUM(G851:I851)</f>
        <v>0.32</v>
      </c>
      <c r="G851" s="2334">
        <v>0.32</v>
      </c>
      <c r="H851" s="2334">
        <v>0</v>
      </c>
      <c r="I851" s="2334">
        <v>0</v>
      </c>
      <c r="J851" s="2334">
        <f>SUM(K851:M851)</f>
        <v>0.32</v>
      </c>
      <c r="K851" s="2334">
        <v>0.32</v>
      </c>
      <c r="L851" s="2334">
        <v>0</v>
      </c>
      <c r="M851" s="2334">
        <v>0</v>
      </c>
      <c r="N851" s="2184">
        <v>34960</v>
      </c>
      <c r="O851" s="2184">
        <v>34960</v>
      </c>
      <c r="P851" s="2271" t="s">
        <v>5795</v>
      </c>
      <c r="Q851" s="2184">
        <v>39173</v>
      </c>
      <c r="R851" s="2272" t="s">
        <v>5655</v>
      </c>
      <c r="S851" s="2343"/>
      <c r="T851" s="1181" t="str">
        <f t="shared" si="100"/>
        <v>改良済</v>
      </c>
      <c r="V851" s="2157"/>
      <c r="W851" s="2157"/>
      <c r="X851" s="2157"/>
      <c r="Y851" s="2157"/>
      <c r="Z851" s="2157"/>
    </row>
    <row r="852" spans="2:26" s="1457" customFormat="1" ht="39" customHeight="1">
      <c r="B852" s="2168"/>
      <c r="C852" s="1169" t="s">
        <v>5653</v>
      </c>
      <c r="D852" s="2333" t="s">
        <v>5188</v>
      </c>
      <c r="E852" s="1658" t="s">
        <v>5798</v>
      </c>
      <c r="F852" s="2334">
        <f t="shared" si="98"/>
        <v>0.54</v>
      </c>
      <c r="G852" s="2334">
        <v>0.54</v>
      </c>
      <c r="H852" s="2334">
        <v>0</v>
      </c>
      <c r="I852" s="2334">
        <v>0</v>
      </c>
      <c r="J852" s="2334">
        <f t="shared" si="99"/>
        <v>0.54</v>
      </c>
      <c r="K852" s="2334">
        <v>0.54</v>
      </c>
      <c r="L852" s="2334">
        <v>0</v>
      </c>
      <c r="M852" s="2334">
        <v>0</v>
      </c>
      <c r="N852" s="2184">
        <v>35174</v>
      </c>
      <c r="O852" s="2184">
        <v>35174</v>
      </c>
      <c r="P852" s="2335" t="s">
        <v>5799</v>
      </c>
      <c r="Q852" s="2184">
        <v>39173</v>
      </c>
      <c r="R852" s="2241" t="s">
        <v>5655</v>
      </c>
      <c r="S852" s="2343"/>
      <c r="T852" s="1181" t="str">
        <f t="shared" si="100"/>
        <v>改良済</v>
      </c>
      <c r="V852" s="2157"/>
      <c r="W852" s="2157"/>
      <c r="X852" s="2157"/>
      <c r="Y852" s="2157"/>
      <c r="Z852" s="2157"/>
    </row>
    <row r="853" spans="2:26" s="1457" customFormat="1" ht="39" customHeight="1">
      <c r="B853" s="2125"/>
      <c r="C853" s="1169" t="s">
        <v>5653</v>
      </c>
      <c r="D853" s="2333" t="s">
        <v>5800</v>
      </c>
      <c r="E853" s="1658" t="s">
        <v>5801</v>
      </c>
      <c r="F853" s="2334">
        <f>SUM(G853:I853)</f>
        <v>0.2</v>
      </c>
      <c r="G853" s="2334">
        <v>0</v>
      </c>
      <c r="H853" s="2334">
        <v>0.2</v>
      </c>
      <c r="I853" s="2334">
        <v>0</v>
      </c>
      <c r="J853" s="2334">
        <f>SUM(K853:M853)</f>
        <v>0.2</v>
      </c>
      <c r="K853" s="2334">
        <v>0</v>
      </c>
      <c r="L853" s="2334">
        <v>0.2</v>
      </c>
      <c r="M853" s="2334">
        <v>0</v>
      </c>
      <c r="N853" s="2184">
        <v>36235</v>
      </c>
      <c r="O853" s="2184">
        <v>36235</v>
      </c>
      <c r="P853" s="2335" t="s">
        <v>5786</v>
      </c>
      <c r="Q853" s="2184">
        <v>39173</v>
      </c>
      <c r="R853" s="2241" t="s">
        <v>5655</v>
      </c>
      <c r="S853" s="2343"/>
      <c r="T853" s="1181" t="str">
        <f t="shared" si="100"/>
        <v>改良済</v>
      </c>
      <c r="V853" s="2157"/>
      <c r="W853" s="2157"/>
      <c r="X853" s="2157"/>
      <c r="Y853" s="2157"/>
      <c r="Z853" s="2157"/>
    </row>
    <row r="854" spans="2:26" s="1457" customFormat="1" ht="39" customHeight="1">
      <c r="B854" s="2125"/>
      <c r="C854" s="1169" t="s">
        <v>5653</v>
      </c>
      <c r="D854" s="2333" t="s">
        <v>5802</v>
      </c>
      <c r="E854" s="1658" t="s">
        <v>5803</v>
      </c>
      <c r="F854" s="2334">
        <f>SUM(G854:I854)</f>
        <v>0.44</v>
      </c>
      <c r="G854" s="2334">
        <v>0</v>
      </c>
      <c r="H854" s="2334">
        <v>0.44</v>
      </c>
      <c r="I854" s="2334">
        <v>0</v>
      </c>
      <c r="J854" s="2334">
        <f>SUM(K854:M854)</f>
        <v>0.44</v>
      </c>
      <c r="K854" s="2334">
        <v>0</v>
      </c>
      <c r="L854" s="2334">
        <v>0.44</v>
      </c>
      <c r="M854" s="2334">
        <v>0</v>
      </c>
      <c r="N854" s="2184">
        <v>36235</v>
      </c>
      <c r="O854" s="2184">
        <v>36235</v>
      </c>
      <c r="P854" s="2335" t="s">
        <v>5786</v>
      </c>
      <c r="Q854" s="2184">
        <v>39173</v>
      </c>
      <c r="R854" s="2241" t="s">
        <v>5655</v>
      </c>
      <c r="S854" s="2343"/>
      <c r="T854" s="1181" t="str">
        <f t="shared" si="100"/>
        <v>改良済</v>
      </c>
      <c r="V854" s="2157"/>
      <c r="W854" s="2157"/>
      <c r="X854" s="2157"/>
      <c r="Y854" s="2157"/>
      <c r="Z854" s="2157"/>
    </row>
    <row r="855" spans="2:26" s="1457" customFormat="1" ht="39" customHeight="1">
      <c r="B855" s="2125"/>
      <c r="C855" s="1169" t="s">
        <v>5653</v>
      </c>
      <c r="D855" s="2333" t="s">
        <v>5804</v>
      </c>
      <c r="E855" s="1658" t="s">
        <v>5805</v>
      </c>
      <c r="F855" s="2334">
        <f>SUM(G855:I855)</f>
        <v>0.45</v>
      </c>
      <c r="G855" s="2334">
        <v>0</v>
      </c>
      <c r="H855" s="2334">
        <v>0.45</v>
      </c>
      <c r="I855" s="2334">
        <v>0</v>
      </c>
      <c r="J855" s="2334">
        <f>SUM(K855:M855)</f>
        <v>0.45</v>
      </c>
      <c r="K855" s="2334">
        <v>0</v>
      </c>
      <c r="L855" s="2334">
        <v>0.45</v>
      </c>
      <c r="M855" s="2334">
        <v>0</v>
      </c>
      <c r="N855" s="2184">
        <v>36235</v>
      </c>
      <c r="O855" s="2184">
        <v>36235</v>
      </c>
      <c r="P855" s="2335" t="s">
        <v>5786</v>
      </c>
      <c r="Q855" s="2184">
        <v>39173</v>
      </c>
      <c r="R855" s="2241" t="s">
        <v>5655</v>
      </c>
      <c r="S855" s="2343"/>
      <c r="T855" s="1181" t="str">
        <f t="shared" si="100"/>
        <v>改良済</v>
      </c>
      <c r="V855" s="2157"/>
      <c r="W855" s="2157"/>
      <c r="X855" s="2157"/>
      <c r="Y855" s="2157"/>
      <c r="Z855" s="2157"/>
    </row>
    <row r="856" spans="2:26" s="1457" customFormat="1" ht="39" customHeight="1">
      <c r="B856" s="2125"/>
      <c r="C856" s="1169" t="s">
        <v>5653</v>
      </c>
      <c r="D856" s="2333" t="s">
        <v>5806</v>
      </c>
      <c r="E856" s="1658" t="s">
        <v>5807</v>
      </c>
      <c r="F856" s="2334">
        <f>SUM(G856:I856)</f>
        <v>0.49</v>
      </c>
      <c r="G856" s="2334">
        <v>0</v>
      </c>
      <c r="H856" s="2334">
        <v>0.49</v>
      </c>
      <c r="I856" s="2334">
        <v>0</v>
      </c>
      <c r="J856" s="2334">
        <f>SUM(K856:M856)</f>
        <v>0.49</v>
      </c>
      <c r="K856" s="2334">
        <v>0</v>
      </c>
      <c r="L856" s="2334">
        <v>0.49</v>
      </c>
      <c r="M856" s="2334">
        <v>0</v>
      </c>
      <c r="N856" s="2184">
        <v>36235</v>
      </c>
      <c r="O856" s="2184">
        <v>36235</v>
      </c>
      <c r="P856" s="2335" t="s">
        <v>5786</v>
      </c>
      <c r="Q856" s="2184">
        <v>39173</v>
      </c>
      <c r="R856" s="2241" t="s">
        <v>5655</v>
      </c>
      <c r="S856" s="2343"/>
      <c r="T856" s="1181" t="str">
        <f t="shared" si="100"/>
        <v>改良済</v>
      </c>
      <c r="V856" s="2157"/>
      <c r="W856" s="2157"/>
      <c r="X856" s="2157"/>
      <c r="Y856" s="2157"/>
      <c r="Z856" s="2157"/>
    </row>
    <row r="857" spans="2:26" s="1457" customFormat="1" ht="39" customHeight="1">
      <c r="B857" s="2125"/>
      <c r="C857" s="1169" t="s">
        <v>5653</v>
      </c>
      <c r="D857" s="2333" t="s">
        <v>5808</v>
      </c>
      <c r="E857" s="1658" t="s">
        <v>5809</v>
      </c>
      <c r="F857" s="2334">
        <f t="shared" si="98"/>
        <v>0.2</v>
      </c>
      <c r="G857" s="2334">
        <v>0.2</v>
      </c>
      <c r="H857" s="2334">
        <v>0</v>
      </c>
      <c r="I857" s="2334">
        <v>0</v>
      </c>
      <c r="J857" s="2334">
        <f t="shared" si="99"/>
        <v>0.2</v>
      </c>
      <c r="K857" s="2334">
        <v>0.2</v>
      </c>
      <c r="L857" s="2334">
        <v>0</v>
      </c>
      <c r="M857" s="2334">
        <v>0</v>
      </c>
      <c r="N857" s="2184">
        <v>38427</v>
      </c>
      <c r="O857" s="2184">
        <v>38427</v>
      </c>
      <c r="P857" s="2335" t="s">
        <v>5661</v>
      </c>
      <c r="Q857" s="2184">
        <v>39173</v>
      </c>
      <c r="R857" s="2241" t="s">
        <v>5655</v>
      </c>
      <c r="S857" s="2343"/>
      <c r="T857" s="1181" t="str">
        <f t="shared" si="100"/>
        <v>改良済</v>
      </c>
      <c r="V857" s="2157"/>
      <c r="W857" s="2157"/>
      <c r="X857" s="2157"/>
      <c r="Y857" s="2157"/>
      <c r="Z857" s="2157"/>
    </row>
    <row r="858" spans="2:26" s="1457" customFormat="1" ht="39" customHeight="1">
      <c r="B858" s="2125"/>
      <c r="C858" s="1169" t="s">
        <v>5653</v>
      </c>
      <c r="D858" s="2345" t="s">
        <v>5810</v>
      </c>
      <c r="E858" s="1383" t="s">
        <v>5811</v>
      </c>
      <c r="F858" s="2346">
        <f>SUM(G858:I858)</f>
        <v>0.2</v>
      </c>
      <c r="G858" s="2346">
        <v>0</v>
      </c>
      <c r="H858" s="2346">
        <v>0.2</v>
      </c>
      <c r="I858" s="2346">
        <v>0</v>
      </c>
      <c r="J858" s="2346">
        <f>SUM(K858:M858)</f>
        <v>0.2</v>
      </c>
      <c r="K858" s="2346">
        <v>0</v>
      </c>
      <c r="L858" s="2346">
        <v>0.2</v>
      </c>
      <c r="M858" s="2346">
        <v>0</v>
      </c>
      <c r="N858" s="1318">
        <v>34054</v>
      </c>
      <c r="O858" s="1318">
        <v>34054</v>
      </c>
      <c r="P858" s="1586" t="s">
        <v>5812</v>
      </c>
      <c r="Q858" s="2278">
        <v>39173</v>
      </c>
      <c r="R858" s="2297" t="s">
        <v>5655</v>
      </c>
      <c r="S858" s="2343"/>
      <c r="T858" s="1181" t="str">
        <f t="shared" si="100"/>
        <v>改良済</v>
      </c>
      <c r="V858" s="2157"/>
      <c r="W858" s="2157"/>
      <c r="X858" s="2157"/>
      <c r="Y858" s="2157"/>
      <c r="Z858" s="2157"/>
    </row>
    <row r="859" spans="2:26" s="1457" customFormat="1" ht="39" customHeight="1">
      <c r="B859" s="2168"/>
      <c r="C859" s="1169" t="s">
        <v>5653</v>
      </c>
      <c r="D859" s="2345" t="s">
        <v>5813</v>
      </c>
      <c r="E859" s="1383" t="s">
        <v>5814</v>
      </c>
      <c r="F859" s="2346">
        <f>SUM(G859:I859)</f>
        <v>0.2</v>
      </c>
      <c r="G859" s="2346">
        <v>0</v>
      </c>
      <c r="H859" s="2346">
        <v>0.2</v>
      </c>
      <c r="I859" s="2346">
        <v>0</v>
      </c>
      <c r="J859" s="2346">
        <f>SUM(K859:M859)</f>
        <v>0.2</v>
      </c>
      <c r="K859" s="2346">
        <v>0</v>
      </c>
      <c r="L859" s="2346">
        <v>0.2</v>
      </c>
      <c r="M859" s="2346">
        <v>0</v>
      </c>
      <c r="N859" s="1318">
        <v>34054</v>
      </c>
      <c r="O859" s="1318">
        <v>34054</v>
      </c>
      <c r="P859" s="1586" t="s">
        <v>5812</v>
      </c>
      <c r="Q859" s="2184">
        <v>39173</v>
      </c>
      <c r="R859" s="2185" t="s">
        <v>5655</v>
      </c>
      <c r="S859" s="2343"/>
      <c r="T859" s="1181" t="str">
        <f t="shared" si="100"/>
        <v>改良済</v>
      </c>
      <c r="V859" s="2157"/>
      <c r="W859" s="2157"/>
      <c r="X859" s="2157"/>
      <c r="Y859" s="2157"/>
      <c r="Z859" s="2157"/>
    </row>
    <row r="860" spans="2:26" s="1457" customFormat="1" ht="39" customHeight="1">
      <c r="B860" s="2338"/>
      <c r="C860" s="1169" t="s">
        <v>5653</v>
      </c>
      <c r="D860" s="2333" t="s">
        <v>5815</v>
      </c>
      <c r="E860" s="1658" t="s">
        <v>5816</v>
      </c>
      <c r="F860" s="2334">
        <f>SUM(G860:I860)</f>
        <v>0.26</v>
      </c>
      <c r="G860" s="2334">
        <v>0.26</v>
      </c>
      <c r="H860" s="2334">
        <v>0</v>
      </c>
      <c r="I860" s="2334">
        <v>0</v>
      </c>
      <c r="J860" s="2334">
        <f>SUM(K860:M860)</f>
        <v>0</v>
      </c>
      <c r="K860" s="2334">
        <v>0</v>
      </c>
      <c r="L860" s="2334">
        <v>0</v>
      </c>
      <c r="M860" s="2334">
        <v>0</v>
      </c>
      <c r="N860" s="2184">
        <v>23006</v>
      </c>
      <c r="O860" s="2184">
        <v>43462</v>
      </c>
      <c r="P860" s="2271" t="s">
        <v>5817</v>
      </c>
      <c r="Q860" s="2184">
        <v>39173</v>
      </c>
      <c r="R860" s="2272" t="s">
        <v>5655</v>
      </c>
      <c r="S860" s="2343"/>
      <c r="T860" s="1181" t="str">
        <f t="shared" si="100"/>
        <v/>
      </c>
      <c r="V860" s="2157"/>
      <c r="W860" s="2157"/>
      <c r="X860" s="2157"/>
      <c r="Y860" s="2157"/>
      <c r="Z860" s="2157"/>
    </row>
    <row r="861" spans="2:26" s="1457" customFormat="1" ht="39" customHeight="1">
      <c r="B861" s="2168"/>
      <c r="C861" s="1169" t="s">
        <v>5653</v>
      </c>
      <c r="D861" s="2333" t="s">
        <v>5818</v>
      </c>
      <c r="E861" s="1658" t="s">
        <v>5819</v>
      </c>
      <c r="F861" s="2334">
        <v>0.2</v>
      </c>
      <c r="G861" s="2334">
        <v>0.2</v>
      </c>
      <c r="H861" s="2334">
        <v>0</v>
      </c>
      <c r="I861" s="2334">
        <v>0</v>
      </c>
      <c r="J861" s="2334">
        <v>0.2</v>
      </c>
      <c r="K861" s="2334">
        <v>0.2</v>
      </c>
      <c r="L861" s="2334">
        <v>0</v>
      </c>
      <c r="M861" s="2334">
        <v>0</v>
      </c>
      <c r="N861" s="2184">
        <v>17932</v>
      </c>
      <c r="O861" s="2184" t="s">
        <v>5820</v>
      </c>
      <c r="P861" s="2182" t="s">
        <v>5821</v>
      </c>
      <c r="Q861" s="2184">
        <v>39173</v>
      </c>
      <c r="R861" s="2272" t="s">
        <v>5655</v>
      </c>
      <c r="S861" s="2343"/>
      <c r="T861" s="1181" t="str">
        <f t="shared" si="100"/>
        <v>改良済</v>
      </c>
      <c r="V861" s="2157"/>
      <c r="W861" s="2157"/>
      <c r="X861" s="2157"/>
      <c r="Y861" s="2157"/>
      <c r="Z861" s="2157"/>
    </row>
    <row r="862" spans="2:26" s="1457" customFormat="1" ht="39" customHeight="1">
      <c r="B862" s="2125"/>
      <c r="C862" s="1169" t="s">
        <v>5822</v>
      </c>
      <c r="D862" s="2333" t="s">
        <v>4519</v>
      </c>
      <c r="E862" s="1658" t="s">
        <v>5823</v>
      </c>
      <c r="F862" s="2334">
        <f t="shared" si="98"/>
        <v>3.4</v>
      </c>
      <c r="G862" s="2334">
        <v>3.4</v>
      </c>
      <c r="H862" s="2334">
        <v>0</v>
      </c>
      <c r="I862" s="2334">
        <v>0</v>
      </c>
      <c r="J862" s="2334">
        <f t="shared" si="99"/>
        <v>3.4</v>
      </c>
      <c r="K862" s="2334">
        <v>3.4</v>
      </c>
      <c r="L862" s="2334">
        <v>0</v>
      </c>
      <c r="M862" s="2334">
        <v>0</v>
      </c>
      <c r="N862" s="2184">
        <v>17932</v>
      </c>
      <c r="O862" s="2184">
        <v>25119</v>
      </c>
      <c r="P862" s="2271" t="s">
        <v>5824</v>
      </c>
      <c r="Q862" s="2184">
        <v>39173</v>
      </c>
      <c r="R862" s="2272" t="s">
        <v>5655</v>
      </c>
      <c r="S862" s="2343"/>
      <c r="T862" s="1181" t="str">
        <f t="shared" si="100"/>
        <v>改良済</v>
      </c>
      <c r="V862" s="2157"/>
      <c r="W862" s="2157"/>
      <c r="X862" s="2157"/>
      <c r="Y862" s="2157"/>
      <c r="Z862" s="2157"/>
    </row>
    <row r="863" spans="2:26" s="1457" customFormat="1" ht="39" customHeight="1">
      <c r="B863" s="2125"/>
      <c r="C863" s="1169" t="s">
        <v>5822</v>
      </c>
      <c r="D863" s="2333" t="s">
        <v>4521</v>
      </c>
      <c r="E863" s="1658" t="s">
        <v>5825</v>
      </c>
      <c r="F863" s="2334">
        <f t="shared" si="98"/>
        <v>1.1000000000000001</v>
      </c>
      <c r="G863" s="2334">
        <v>1.1000000000000001</v>
      </c>
      <c r="H863" s="2334">
        <v>0</v>
      </c>
      <c r="I863" s="2334">
        <v>0</v>
      </c>
      <c r="J863" s="2334">
        <f t="shared" si="99"/>
        <v>1.1000000000000001</v>
      </c>
      <c r="K863" s="2334">
        <v>1.1000000000000001</v>
      </c>
      <c r="L863" s="2334">
        <v>0</v>
      </c>
      <c r="M863" s="2334">
        <v>0</v>
      </c>
      <c r="N863" s="2184">
        <v>17932</v>
      </c>
      <c r="O863" s="2184">
        <v>35174</v>
      </c>
      <c r="P863" s="2271" t="s">
        <v>5826</v>
      </c>
      <c r="Q863" s="2184">
        <v>39173</v>
      </c>
      <c r="R863" s="2272" t="s">
        <v>5655</v>
      </c>
      <c r="S863" s="2343"/>
      <c r="T863" s="1181" t="str">
        <f t="shared" si="100"/>
        <v>改良済</v>
      </c>
      <c r="V863" s="2157"/>
      <c r="W863" s="2157"/>
      <c r="X863" s="2157"/>
      <c r="Y863" s="2157"/>
      <c r="Z863" s="2157"/>
    </row>
    <row r="864" spans="2:26" s="1457" customFormat="1" ht="39" customHeight="1">
      <c r="B864" s="2125"/>
      <c r="C864" s="1169" t="s">
        <v>5822</v>
      </c>
      <c r="D864" s="2333" t="s">
        <v>4733</v>
      </c>
      <c r="E864" s="1658" t="s">
        <v>5827</v>
      </c>
      <c r="F864" s="2334">
        <f t="shared" si="98"/>
        <v>1.8</v>
      </c>
      <c r="G864" s="2334">
        <v>1.8</v>
      </c>
      <c r="H864" s="2334">
        <v>0</v>
      </c>
      <c r="I864" s="2334">
        <v>0</v>
      </c>
      <c r="J864" s="2334">
        <f t="shared" si="99"/>
        <v>0</v>
      </c>
      <c r="K864" s="2334">
        <v>0</v>
      </c>
      <c r="L864" s="2334">
        <v>0</v>
      </c>
      <c r="M864" s="2334">
        <v>0</v>
      </c>
      <c r="N864" s="2184">
        <v>17932</v>
      </c>
      <c r="O864" s="2184">
        <v>42453</v>
      </c>
      <c r="P864" s="2234" t="s">
        <v>5654</v>
      </c>
      <c r="Q864" s="2347">
        <v>39173</v>
      </c>
      <c r="R864" s="2272" t="s">
        <v>5655</v>
      </c>
      <c r="S864" s="2343"/>
      <c r="T864" s="1181" t="str">
        <f t="shared" si="100"/>
        <v/>
      </c>
      <c r="V864" s="2157"/>
      <c r="W864" s="2157"/>
      <c r="X864" s="2157"/>
      <c r="Y864" s="2157"/>
      <c r="Z864" s="2157"/>
    </row>
    <row r="865" spans="2:32" s="1457" customFormat="1" ht="39" customHeight="1">
      <c r="B865" s="2125"/>
      <c r="C865" s="1169" t="s">
        <v>5822</v>
      </c>
      <c r="D865" s="2333" t="s">
        <v>4908</v>
      </c>
      <c r="E865" s="1658" t="s">
        <v>4660</v>
      </c>
      <c r="F865" s="2334">
        <f t="shared" si="98"/>
        <v>2.4</v>
      </c>
      <c r="G865" s="2334">
        <v>2.4</v>
      </c>
      <c r="H865" s="2334">
        <v>0</v>
      </c>
      <c r="I865" s="2334">
        <v>0</v>
      </c>
      <c r="J865" s="2334">
        <f t="shared" si="99"/>
        <v>0.1</v>
      </c>
      <c r="K865" s="2334">
        <v>0.1</v>
      </c>
      <c r="L865" s="2334">
        <v>0</v>
      </c>
      <c r="M865" s="2334">
        <v>0</v>
      </c>
      <c r="N865" s="2184">
        <v>17932</v>
      </c>
      <c r="O865" s="2184">
        <v>17932</v>
      </c>
      <c r="P865" s="2271" t="s">
        <v>5828</v>
      </c>
      <c r="Q865" s="2184">
        <v>39173</v>
      </c>
      <c r="R865" s="2272" t="s">
        <v>5655</v>
      </c>
      <c r="S865" s="2343"/>
      <c r="T865" s="1181" t="str">
        <f t="shared" si="100"/>
        <v/>
      </c>
      <c r="V865" s="2157"/>
      <c r="W865" s="2157"/>
      <c r="X865" s="2157"/>
      <c r="Y865" s="2157"/>
      <c r="Z865" s="2157"/>
    </row>
    <row r="866" spans="2:32" s="1457" customFormat="1" ht="39" customHeight="1">
      <c r="B866" s="2125"/>
      <c r="C866" s="1169" t="s">
        <v>5822</v>
      </c>
      <c r="D866" s="2333" t="s">
        <v>5829</v>
      </c>
      <c r="E866" s="1658" t="s">
        <v>5830</v>
      </c>
      <c r="F866" s="2334">
        <f t="shared" si="98"/>
        <v>0.63</v>
      </c>
      <c r="G866" s="2334">
        <v>0.63</v>
      </c>
      <c r="H866" s="2334">
        <v>0</v>
      </c>
      <c r="I866" s="2334">
        <v>0</v>
      </c>
      <c r="J866" s="2334">
        <f t="shared" si="99"/>
        <v>0.63</v>
      </c>
      <c r="K866" s="2334">
        <v>0.63</v>
      </c>
      <c r="L866" s="2334">
        <v>0</v>
      </c>
      <c r="M866" s="2334">
        <v>0</v>
      </c>
      <c r="N866" s="2184">
        <v>17932</v>
      </c>
      <c r="O866" s="2184">
        <v>29895</v>
      </c>
      <c r="P866" s="2271" t="s">
        <v>5831</v>
      </c>
      <c r="Q866" s="2184">
        <v>39173</v>
      </c>
      <c r="R866" s="2272" t="s">
        <v>5655</v>
      </c>
      <c r="S866" s="2343"/>
      <c r="T866" s="1181" t="str">
        <f t="shared" si="100"/>
        <v>改良済</v>
      </c>
      <c r="V866" s="2157"/>
      <c r="W866" s="2157"/>
      <c r="X866" s="2157"/>
      <c r="Y866" s="2157"/>
      <c r="Z866" s="2157"/>
    </row>
    <row r="867" spans="2:32" s="1457" customFormat="1" ht="39" customHeight="1">
      <c r="B867" s="2338"/>
      <c r="C867" s="1169" t="s">
        <v>5822</v>
      </c>
      <c r="D867" s="2333" t="s">
        <v>5832</v>
      </c>
      <c r="E867" s="1658" t="s">
        <v>5833</v>
      </c>
      <c r="F867" s="2334">
        <f t="shared" si="98"/>
        <v>0.9</v>
      </c>
      <c r="G867" s="2334">
        <v>0.9</v>
      </c>
      <c r="H867" s="2334">
        <v>0</v>
      </c>
      <c r="I867" s="2334">
        <v>0</v>
      </c>
      <c r="J867" s="2334">
        <f t="shared" si="99"/>
        <v>0.9</v>
      </c>
      <c r="K867" s="2334">
        <v>0.9</v>
      </c>
      <c r="L867" s="2334">
        <v>0</v>
      </c>
      <c r="M867" s="2334">
        <v>0</v>
      </c>
      <c r="N867" s="2184">
        <v>23006</v>
      </c>
      <c r="O867" s="2184">
        <v>42453</v>
      </c>
      <c r="P867" s="2234" t="s">
        <v>5654</v>
      </c>
      <c r="Q867" s="2184">
        <v>39173</v>
      </c>
      <c r="R867" s="2272" t="s">
        <v>5655</v>
      </c>
      <c r="S867" s="2341"/>
      <c r="T867" s="1181" t="str">
        <f t="shared" si="100"/>
        <v>改良済</v>
      </c>
      <c r="V867" s="2157"/>
      <c r="W867" s="2157"/>
      <c r="X867" s="2157"/>
      <c r="Y867" s="2157"/>
      <c r="Z867" s="2157"/>
    </row>
    <row r="868" spans="2:32" s="1457" customFormat="1" ht="39" customHeight="1">
      <c r="B868" s="2339"/>
      <c r="C868" s="1169" t="s">
        <v>5822</v>
      </c>
      <c r="D868" s="2333" t="s">
        <v>5834</v>
      </c>
      <c r="E868" s="1658" t="s">
        <v>5531</v>
      </c>
      <c r="F868" s="2334">
        <f t="shared" si="98"/>
        <v>4.4000000000000004</v>
      </c>
      <c r="G868" s="2334">
        <v>0</v>
      </c>
      <c r="H868" s="2334">
        <v>0</v>
      </c>
      <c r="I868" s="2334">
        <v>4.4000000000000004</v>
      </c>
      <c r="J868" s="2334">
        <f t="shared" si="99"/>
        <v>0</v>
      </c>
      <c r="K868" s="2334">
        <v>0</v>
      </c>
      <c r="L868" s="2334">
        <v>0</v>
      </c>
      <c r="M868" s="2334">
        <v>0</v>
      </c>
      <c r="N868" s="2184">
        <v>23006</v>
      </c>
      <c r="O868" s="2184">
        <v>23006</v>
      </c>
      <c r="P868" s="2271" t="s">
        <v>5656</v>
      </c>
      <c r="Q868" s="2184">
        <v>39173</v>
      </c>
      <c r="R868" s="2272" t="s">
        <v>5655</v>
      </c>
      <c r="S868" s="2341"/>
      <c r="T868" s="1181" t="str">
        <f t="shared" si="100"/>
        <v/>
      </c>
      <c r="U868" s="2342"/>
      <c r="V868" s="2157"/>
      <c r="W868" s="2157"/>
      <c r="X868" s="2157"/>
      <c r="Y868" s="2157"/>
      <c r="Z868" s="2157"/>
      <c r="AA868" s="2342"/>
      <c r="AB868" s="2342"/>
      <c r="AC868" s="2342"/>
      <c r="AD868" s="2342"/>
      <c r="AE868" s="2342"/>
      <c r="AF868" s="2342"/>
    </row>
    <row r="869" spans="2:32" s="1457" customFormat="1" ht="39" customHeight="1">
      <c r="B869" s="2191" t="s">
        <v>331</v>
      </c>
      <c r="C869" s="1169" t="s">
        <v>5822</v>
      </c>
      <c r="D869" s="2333" t="s">
        <v>4738</v>
      </c>
      <c r="E869" s="1658" t="s">
        <v>5835</v>
      </c>
      <c r="F869" s="2334">
        <f t="shared" si="98"/>
        <v>3.7</v>
      </c>
      <c r="G869" s="2334">
        <v>3.7</v>
      </c>
      <c r="H869" s="2334">
        <v>0</v>
      </c>
      <c r="I869" s="2334">
        <v>0</v>
      </c>
      <c r="J869" s="2334">
        <f t="shared" si="99"/>
        <v>1.99</v>
      </c>
      <c r="K869" s="2334">
        <v>1.99</v>
      </c>
      <c r="L869" s="2334">
        <v>0</v>
      </c>
      <c r="M869" s="2334">
        <v>0</v>
      </c>
      <c r="N869" s="2184">
        <v>23006</v>
      </c>
      <c r="O869" s="2184">
        <v>23006</v>
      </c>
      <c r="P869" s="2271" t="s">
        <v>5656</v>
      </c>
      <c r="Q869" s="2184">
        <v>39173</v>
      </c>
      <c r="R869" s="2272" t="s">
        <v>5655</v>
      </c>
      <c r="S869" s="2343"/>
      <c r="T869" s="1181" t="str">
        <f t="shared" si="100"/>
        <v/>
      </c>
      <c r="U869" s="2342"/>
      <c r="V869" s="2157"/>
      <c r="W869" s="2157"/>
      <c r="X869" s="2157"/>
      <c r="Y869" s="2157"/>
      <c r="Z869" s="2157"/>
      <c r="AA869" s="2342"/>
      <c r="AB869" s="2342"/>
      <c r="AC869" s="2342"/>
      <c r="AD869" s="2342"/>
      <c r="AE869" s="2342"/>
      <c r="AF869" s="2342"/>
    </row>
    <row r="870" spans="2:32" s="1457" customFormat="1" ht="39" customHeight="1">
      <c r="B870" s="2125"/>
      <c r="C870" s="1169" t="s">
        <v>5822</v>
      </c>
      <c r="D870" s="2333" t="s">
        <v>4837</v>
      </c>
      <c r="E870" s="1658" t="s">
        <v>5836</v>
      </c>
      <c r="F870" s="2334">
        <f t="shared" si="98"/>
        <v>2</v>
      </c>
      <c r="G870" s="2334">
        <v>2</v>
      </c>
      <c r="H870" s="2334">
        <v>0</v>
      </c>
      <c r="I870" s="2334">
        <v>0</v>
      </c>
      <c r="J870" s="2334">
        <f t="shared" si="99"/>
        <v>2</v>
      </c>
      <c r="K870" s="2334">
        <v>2</v>
      </c>
      <c r="L870" s="2334">
        <v>0</v>
      </c>
      <c r="M870" s="2334">
        <v>0</v>
      </c>
      <c r="N870" s="2184">
        <v>23006</v>
      </c>
      <c r="O870" s="2184">
        <v>23006</v>
      </c>
      <c r="P870" s="2271" t="s">
        <v>5656</v>
      </c>
      <c r="Q870" s="2184">
        <v>39173</v>
      </c>
      <c r="R870" s="2272" t="s">
        <v>5655</v>
      </c>
      <c r="S870" s="2343"/>
      <c r="T870" s="1181" t="str">
        <f t="shared" si="100"/>
        <v>改良済</v>
      </c>
      <c r="V870" s="2157"/>
      <c r="W870" s="2157"/>
      <c r="X870" s="2157"/>
      <c r="Y870" s="2157"/>
      <c r="Z870" s="2157"/>
    </row>
    <row r="871" spans="2:32" s="1457" customFormat="1" ht="39" customHeight="1">
      <c r="B871" s="2125"/>
      <c r="C871" s="1169" t="s">
        <v>5822</v>
      </c>
      <c r="D871" s="2333" t="s">
        <v>5837</v>
      </c>
      <c r="E871" s="1658" t="s">
        <v>5838</v>
      </c>
      <c r="F871" s="2334">
        <f t="shared" si="98"/>
        <v>4.4000000000000004</v>
      </c>
      <c r="G871" s="2334">
        <v>0</v>
      </c>
      <c r="H871" s="2334">
        <v>0</v>
      </c>
      <c r="I871" s="2334">
        <v>4.4000000000000004</v>
      </c>
      <c r="J871" s="2334">
        <f t="shared" si="99"/>
        <v>0</v>
      </c>
      <c r="K871" s="2334">
        <v>0</v>
      </c>
      <c r="L871" s="2334">
        <v>0</v>
      </c>
      <c r="M871" s="2334">
        <v>0</v>
      </c>
      <c r="N871" s="2184">
        <v>23006</v>
      </c>
      <c r="O871" s="2184">
        <v>23006</v>
      </c>
      <c r="P871" s="2271" t="s">
        <v>5656</v>
      </c>
      <c r="Q871" s="2184">
        <v>39173</v>
      </c>
      <c r="R871" s="2272" t="s">
        <v>5655</v>
      </c>
      <c r="S871" s="2343"/>
      <c r="T871" s="1181" t="str">
        <f t="shared" si="100"/>
        <v/>
      </c>
      <c r="V871" s="2157"/>
      <c r="W871" s="2157"/>
      <c r="X871" s="2157"/>
      <c r="Y871" s="2157"/>
      <c r="Z871" s="2157"/>
    </row>
    <row r="872" spans="2:32" s="1457" customFormat="1" ht="39" customHeight="1">
      <c r="B872" s="2125"/>
      <c r="C872" s="1169" t="s">
        <v>5822</v>
      </c>
      <c r="D872" s="2333" t="s">
        <v>4927</v>
      </c>
      <c r="E872" s="1658" t="s">
        <v>5839</v>
      </c>
      <c r="F872" s="2334">
        <f t="shared" si="98"/>
        <v>1.98</v>
      </c>
      <c r="G872" s="2334">
        <v>1.98</v>
      </c>
      <c r="H872" s="2334">
        <v>0</v>
      </c>
      <c r="I872" s="2334">
        <v>0</v>
      </c>
      <c r="J872" s="2334">
        <f t="shared" si="99"/>
        <v>1.98</v>
      </c>
      <c r="K872" s="2334">
        <v>1.98</v>
      </c>
      <c r="L872" s="2334">
        <v>0</v>
      </c>
      <c r="M872" s="2334">
        <v>0</v>
      </c>
      <c r="N872" s="2184">
        <v>23006</v>
      </c>
      <c r="O872" s="2184">
        <v>43096</v>
      </c>
      <c r="P872" s="2271" t="s">
        <v>5840</v>
      </c>
      <c r="Q872" s="2184">
        <v>39173</v>
      </c>
      <c r="R872" s="2272" t="s">
        <v>5655</v>
      </c>
      <c r="S872" s="2343"/>
      <c r="T872" s="1181" t="str">
        <f t="shared" si="100"/>
        <v>改良済</v>
      </c>
      <c r="V872" s="2157"/>
      <c r="W872" s="2157"/>
      <c r="X872" s="2157"/>
      <c r="Y872" s="2157"/>
      <c r="Z872" s="2157"/>
    </row>
    <row r="873" spans="2:32" s="1457" customFormat="1" ht="39" customHeight="1">
      <c r="B873" s="2125"/>
      <c r="C873" s="1169" t="s">
        <v>5822</v>
      </c>
      <c r="D873" s="2333" t="s">
        <v>4987</v>
      </c>
      <c r="E873" s="1658" t="s">
        <v>5841</v>
      </c>
      <c r="F873" s="2334">
        <f t="shared" ref="F873:F908" si="101">SUM(G873:I873)</f>
        <v>1.1000000000000001</v>
      </c>
      <c r="G873" s="2334">
        <v>1.1000000000000001</v>
      </c>
      <c r="H873" s="2334">
        <v>0</v>
      </c>
      <c r="I873" s="2334">
        <v>0</v>
      </c>
      <c r="J873" s="2334">
        <f t="shared" ref="J873:J908" si="102">SUM(K873:M873)</f>
        <v>1.1000000000000001</v>
      </c>
      <c r="K873" s="2334">
        <v>1.1000000000000001</v>
      </c>
      <c r="L873" s="2334">
        <v>0</v>
      </c>
      <c r="M873" s="2334">
        <v>0</v>
      </c>
      <c r="N873" s="2184">
        <v>24782</v>
      </c>
      <c r="O873" s="2184">
        <v>24782</v>
      </c>
      <c r="P873" s="2271" t="s">
        <v>5658</v>
      </c>
      <c r="Q873" s="2184">
        <v>39173</v>
      </c>
      <c r="R873" s="2272" t="s">
        <v>5655</v>
      </c>
      <c r="S873" s="2343"/>
      <c r="T873" s="1181" t="str">
        <f t="shared" si="100"/>
        <v>改良済</v>
      </c>
      <c r="V873" s="2157"/>
      <c r="W873" s="2157"/>
      <c r="X873" s="2157"/>
      <c r="Y873" s="2157"/>
      <c r="Z873" s="2157"/>
    </row>
    <row r="874" spans="2:32" s="1457" customFormat="1" ht="39" customHeight="1">
      <c r="B874" s="2125"/>
      <c r="C874" s="1169" t="s">
        <v>5822</v>
      </c>
      <c r="D874" s="2333" t="s">
        <v>4989</v>
      </c>
      <c r="E874" s="1658" t="s">
        <v>5842</v>
      </c>
      <c r="F874" s="2334">
        <f t="shared" si="101"/>
        <v>1</v>
      </c>
      <c r="G874" s="2334">
        <v>1</v>
      </c>
      <c r="H874" s="2334">
        <v>0</v>
      </c>
      <c r="I874" s="2334">
        <v>0</v>
      </c>
      <c r="J874" s="2334">
        <f t="shared" si="102"/>
        <v>1</v>
      </c>
      <c r="K874" s="2334">
        <v>1</v>
      </c>
      <c r="L874" s="2334">
        <v>0</v>
      </c>
      <c r="M874" s="2334">
        <v>0</v>
      </c>
      <c r="N874" s="2184">
        <v>25056</v>
      </c>
      <c r="O874" s="2184">
        <v>26823</v>
      </c>
      <c r="P874" s="2271" t="s">
        <v>5843</v>
      </c>
      <c r="Q874" s="2184">
        <v>39173</v>
      </c>
      <c r="R874" s="2272" t="s">
        <v>5655</v>
      </c>
      <c r="S874" s="2343"/>
      <c r="T874" s="1181" t="str">
        <f t="shared" si="100"/>
        <v>改良済</v>
      </c>
      <c r="V874" s="2157"/>
      <c r="W874" s="2157"/>
      <c r="X874" s="2157"/>
      <c r="Y874" s="2157"/>
      <c r="Z874" s="2157"/>
    </row>
    <row r="875" spans="2:32" s="1457" customFormat="1" ht="39" customHeight="1">
      <c r="B875" s="2168"/>
      <c r="C875" s="1169" t="s">
        <v>5822</v>
      </c>
      <c r="D875" s="2333" t="s">
        <v>5256</v>
      </c>
      <c r="E875" s="1658" t="s">
        <v>5844</v>
      </c>
      <c r="F875" s="2334">
        <f t="shared" si="101"/>
        <v>1</v>
      </c>
      <c r="G875" s="2334">
        <v>1</v>
      </c>
      <c r="H875" s="2334">
        <v>0</v>
      </c>
      <c r="I875" s="2334">
        <v>0</v>
      </c>
      <c r="J875" s="2334">
        <f t="shared" si="102"/>
        <v>1</v>
      </c>
      <c r="K875" s="2334">
        <v>1</v>
      </c>
      <c r="L875" s="2334">
        <v>0</v>
      </c>
      <c r="M875" s="2334">
        <v>0</v>
      </c>
      <c r="N875" s="2184">
        <v>25343</v>
      </c>
      <c r="O875" s="2184">
        <v>25343</v>
      </c>
      <c r="P875" s="2182" t="s">
        <v>5845</v>
      </c>
      <c r="Q875" s="2184">
        <v>39173</v>
      </c>
      <c r="R875" s="2272" t="s">
        <v>5655</v>
      </c>
      <c r="S875" s="2343"/>
      <c r="T875" s="1181" t="str">
        <f t="shared" si="100"/>
        <v>改良済</v>
      </c>
      <c r="V875" s="2157"/>
      <c r="W875" s="2157"/>
      <c r="X875" s="2157"/>
      <c r="Y875" s="2157"/>
      <c r="Z875" s="2157"/>
    </row>
    <row r="876" spans="2:32" s="1457" customFormat="1" ht="39" customHeight="1">
      <c r="B876" s="2125"/>
      <c r="C876" s="1169" t="s">
        <v>5822</v>
      </c>
      <c r="D876" s="2333" t="s">
        <v>5258</v>
      </c>
      <c r="E876" s="1658" t="s">
        <v>5846</v>
      </c>
      <c r="F876" s="2334">
        <f t="shared" si="101"/>
        <v>1.5</v>
      </c>
      <c r="G876" s="2334">
        <v>1.5</v>
      </c>
      <c r="H876" s="2334">
        <v>0</v>
      </c>
      <c r="I876" s="2334">
        <v>0</v>
      </c>
      <c r="J876" s="2334">
        <f t="shared" si="102"/>
        <v>1.5</v>
      </c>
      <c r="K876" s="2334">
        <v>1.5</v>
      </c>
      <c r="L876" s="2334">
        <v>0</v>
      </c>
      <c r="M876" s="2334">
        <v>0</v>
      </c>
      <c r="N876" s="2184">
        <v>28245</v>
      </c>
      <c r="O876" s="2184">
        <v>33690</v>
      </c>
      <c r="P876" s="2271" t="s">
        <v>5786</v>
      </c>
      <c r="Q876" s="2184">
        <v>39173</v>
      </c>
      <c r="R876" s="2272" t="s">
        <v>5655</v>
      </c>
      <c r="S876" s="2341"/>
      <c r="T876" s="1181" t="str">
        <f t="shared" si="100"/>
        <v>改良済</v>
      </c>
      <c r="V876" s="2157"/>
      <c r="W876" s="2157"/>
      <c r="X876" s="2157"/>
      <c r="Y876" s="2157"/>
      <c r="Z876" s="2157"/>
    </row>
    <row r="877" spans="2:32" s="1457" customFormat="1" ht="39" customHeight="1">
      <c r="B877" s="2125"/>
      <c r="C877" s="1169" t="s">
        <v>5822</v>
      </c>
      <c r="D877" s="2333" t="s">
        <v>5261</v>
      </c>
      <c r="E877" s="1658" t="s">
        <v>5847</v>
      </c>
      <c r="F877" s="2334">
        <f t="shared" si="101"/>
        <v>1.5</v>
      </c>
      <c r="G877" s="2334">
        <v>1.5</v>
      </c>
      <c r="H877" s="2334">
        <v>0</v>
      </c>
      <c r="I877" s="2334">
        <v>0</v>
      </c>
      <c r="J877" s="2334">
        <f t="shared" si="102"/>
        <v>1.5</v>
      </c>
      <c r="K877" s="2334">
        <v>1.5</v>
      </c>
      <c r="L877" s="2334">
        <v>0</v>
      </c>
      <c r="M877" s="2334">
        <v>0</v>
      </c>
      <c r="N877" s="2184">
        <v>28245</v>
      </c>
      <c r="O877" s="2184">
        <v>31685</v>
      </c>
      <c r="P877" s="2271" t="s">
        <v>5848</v>
      </c>
      <c r="Q877" s="2184">
        <v>39173</v>
      </c>
      <c r="R877" s="2272" t="s">
        <v>5655</v>
      </c>
      <c r="S877" s="2341"/>
      <c r="T877" s="1181" t="str">
        <f t="shared" si="100"/>
        <v>改良済</v>
      </c>
      <c r="U877" s="2342"/>
      <c r="V877" s="2157"/>
      <c r="W877" s="2157"/>
      <c r="X877" s="2157"/>
      <c r="Y877" s="2157"/>
      <c r="Z877" s="2157"/>
      <c r="AA877" s="2342"/>
      <c r="AB877" s="2342"/>
      <c r="AC877" s="2342"/>
      <c r="AD877" s="2342"/>
      <c r="AE877" s="2342"/>
      <c r="AF877" s="2342"/>
    </row>
    <row r="878" spans="2:32" s="1457" customFormat="1" ht="39" customHeight="1">
      <c r="B878" s="2125"/>
      <c r="C878" s="1169" t="s">
        <v>5822</v>
      </c>
      <c r="D878" s="2333" t="s">
        <v>5849</v>
      </c>
      <c r="E878" s="1658" t="s">
        <v>5850</v>
      </c>
      <c r="F878" s="2334">
        <f t="shared" si="101"/>
        <v>1.1000000000000001</v>
      </c>
      <c r="G878" s="2334">
        <v>1.1000000000000001</v>
      </c>
      <c r="H878" s="2334">
        <v>0</v>
      </c>
      <c r="I878" s="2334">
        <v>0</v>
      </c>
      <c r="J878" s="2334">
        <f t="shared" si="102"/>
        <v>1.1000000000000001</v>
      </c>
      <c r="K878" s="2334">
        <v>1.1000000000000001</v>
      </c>
      <c r="L878" s="2334">
        <v>0</v>
      </c>
      <c r="M878" s="2334">
        <v>0</v>
      </c>
      <c r="N878" s="2184">
        <v>25757</v>
      </c>
      <c r="O878" s="2184">
        <v>29679</v>
      </c>
      <c r="P878" s="2271" t="s">
        <v>5851</v>
      </c>
      <c r="Q878" s="2184">
        <v>39173</v>
      </c>
      <c r="R878" s="2272" t="s">
        <v>5655</v>
      </c>
      <c r="S878" s="2341"/>
      <c r="T878" s="1181" t="str">
        <f t="shared" si="100"/>
        <v>改良済</v>
      </c>
      <c r="U878" s="2342"/>
      <c r="V878" s="2157"/>
      <c r="W878" s="2157"/>
      <c r="X878" s="2157"/>
      <c r="Y878" s="2157"/>
      <c r="Z878" s="2157"/>
      <c r="AA878" s="2342"/>
      <c r="AB878" s="2342"/>
      <c r="AC878" s="2342"/>
      <c r="AD878" s="2342"/>
      <c r="AE878" s="2342"/>
      <c r="AF878" s="2342"/>
    </row>
    <row r="879" spans="2:32" s="1457" customFormat="1" ht="39" customHeight="1">
      <c r="B879" s="2125"/>
      <c r="C879" s="1169" t="s">
        <v>5822</v>
      </c>
      <c r="D879" s="2333" t="s">
        <v>5264</v>
      </c>
      <c r="E879" s="1658" t="s">
        <v>5852</v>
      </c>
      <c r="F879" s="2334">
        <f t="shared" si="101"/>
        <v>1</v>
      </c>
      <c r="G879" s="2334">
        <v>0</v>
      </c>
      <c r="H879" s="2334">
        <v>1</v>
      </c>
      <c r="I879" s="2334">
        <v>0</v>
      </c>
      <c r="J879" s="2334">
        <f t="shared" si="102"/>
        <v>1</v>
      </c>
      <c r="K879" s="2334">
        <v>0</v>
      </c>
      <c r="L879" s="2334">
        <v>1</v>
      </c>
      <c r="M879" s="2334">
        <v>0</v>
      </c>
      <c r="N879" s="2184">
        <v>32962</v>
      </c>
      <c r="O879" s="2184">
        <v>32962</v>
      </c>
      <c r="P879" s="2271" t="s">
        <v>5853</v>
      </c>
      <c r="Q879" s="2184">
        <v>39173</v>
      </c>
      <c r="R879" s="2272" t="s">
        <v>5655</v>
      </c>
      <c r="S879" s="2341"/>
      <c r="T879" s="1181" t="str">
        <f t="shared" si="100"/>
        <v>改良済</v>
      </c>
      <c r="U879" s="2342"/>
      <c r="V879" s="2157"/>
      <c r="W879" s="2157"/>
      <c r="X879" s="2157"/>
      <c r="Y879" s="2157"/>
      <c r="Z879" s="2157"/>
      <c r="AA879" s="2342"/>
      <c r="AB879" s="2342"/>
      <c r="AC879" s="2342"/>
      <c r="AD879" s="2342"/>
      <c r="AE879" s="2342"/>
      <c r="AF879" s="2342"/>
    </row>
    <row r="880" spans="2:32" s="1457" customFormat="1" ht="39" customHeight="1">
      <c r="B880" s="2125"/>
      <c r="C880" s="1169" t="s">
        <v>5822</v>
      </c>
      <c r="D880" s="2333" t="s">
        <v>5854</v>
      </c>
      <c r="E880" s="1658" t="s">
        <v>5855</v>
      </c>
      <c r="F880" s="2334">
        <f t="shared" si="101"/>
        <v>1.1000000000000001</v>
      </c>
      <c r="G880" s="2334">
        <v>1.1000000000000001</v>
      </c>
      <c r="H880" s="2334">
        <v>0</v>
      </c>
      <c r="I880" s="2334">
        <v>0</v>
      </c>
      <c r="J880" s="2334">
        <f t="shared" si="102"/>
        <v>1.1000000000000001</v>
      </c>
      <c r="K880" s="2334">
        <v>1.1000000000000001</v>
      </c>
      <c r="L880" s="2334">
        <v>0</v>
      </c>
      <c r="M880" s="2334">
        <v>0</v>
      </c>
      <c r="N880" s="2184">
        <v>32962</v>
      </c>
      <c r="O880" s="2184">
        <v>32962</v>
      </c>
      <c r="P880" s="2271" t="s">
        <v>5853</v>
      </c>
      <c r="Q880" s="2184">
        <v>39173</v>
      </c>
      <c r="R880" s="2272" t="s">
        <v>5655</v>
      </c>
      <c r="S880" s="2341"/>
      <c r="T880" s="1181" t="str">
        <f t="shared" si="100"/>
        <v>改良済</v>
      </c>
      <c r="U880" s="2342"/>
      <c r="V880" s="2157"/>
      <c r="W880" s="2157"/>
      <c r="X880" s="2157"/>
      <c r="Y880" s="2157"/>
      <c r="Z880" s="2157"/>
      <c r="AA880" s="2342"/>
      <c r="AB880" s="2342"/>
      <c r="AC880" s="2342"/>
      <c r="AD880" s="2342"/>
      <c r="AE880" s="2342"/>
      <c r="AF880" s="2342"/>
    </row>
    <row r="881" spans="2:32" s="1457" customFormat="1" ht="39" customHeight="1">
      <c r="B881" s="2125"/>
      <c r="C881" s="1169" t="s">
        <v>5822</v>
      </c>
      <c r="D881" s="2333" t="s">
        <v>5856</v>
      </c>
      <c r="E881" s="1658" t="s">
        <v>5857</v>
      </c>
      <c r="F881" s="2334">
        <f t="shared" si="101"/>
        <v>2.2999999999999998</v>
      </c>
      <c r="G881" s="2334">
        <v>0</v>
      </c>
      <c r="H881" s="2334">
        <v>2.2999999999999998</v>
      </c>
      <c r="I881" s="2334">
        <v>0</v>
      </c>
      <c r="J881" s="2334">
        <f t="shared" si="102"/>
        <v>2.2999999999999998</v>
      </c>
      <c r="K881" s="2334">
        <v>0</v>
      </c>
      <c r="L881" s="2334">
        <v>2.2999999999999998</v>
      </c>
      <c r="M881" s="2334">
        <v>0</v>
      </c>
      <c r="N881" s="2184">
        <v>32962</v>
      </c>
      <c r="O881" s="2184">
        <v>32962</v>
      </c>
      <c r="P881" s="2271" t="s">
        <v>5853</v>
      </c>
      <c r="Q881" s="2184">
        <v>39173</v>
      </c>
      <c r="R881" s="2272" t="s">
        <v>5655</v>
      </c>
      <c r="S881" s="2341"/>
      <c r="T881" s="1181" t="str">
        <f t="shared" si="100"/>
        <v>改良済</v>
      </c>
      <c r="U881" s="2342"/>
      <c r="V881" s="2157"/>
      <c r="W881" s="2157"/>
      <c r="X881" s="2157"/>
      <c r="Y881" s="2157"/>
      <c r="Z881" s="2157"/>
      <c r="AA881" s="2342"/>
      <c r="AB881" s="2342"/>
      <c r="AC881" s="2342"/>
      <c r="AD881" s="2342"/>
      <c r="AE881" s="2342"/>
      <c r="AF881" s="2342"/>
    </row>
    <row r="882" spans="2:32" s="1457" customFormat="1" ht="39" customHeight="1">
      <c r="B882" s="2125"/>
      <c r="C882" s="1169" t="s">
        <v>5822</v>
      </c>
      <c r="D882" s="2333" t="s">
        <v>5858</v>
      </c>
      <c r="E882" s="1658" t="s">
        <v>5859</v>
      </c>
      <c r="F882" s="2334">
        <f>SUM(G882:I882)</f>
        <v>3.9</v>
      </c>
      <c r="G882" s="2334">
        <v>0</v>
      </c>
      <c r="H882" s="2334">
        <v>3.9</v>
      </c>
      <c r="I882" s="2334">
        <v>0</v>
      </c>
      <c r="J882" s="2334">
        <f>SUM(K882:M882)</f>
        <v>3.9</v>
      </c>
      <c r="K882" s="2334">
        <v>0</v>
      </c>
      <c r="L882" s="2334">
        <v>3.9</v>
      </c>
      <c r="M882" s="2334">
        <v>0</v>
      </c>
      <c r="N882" s="2184">
        <v>34562</v>
      </c>
      <c r="O882" s="2184">
        <v>36137</v>
      </c>
      <c r="P882" s="2271" t="s">
        <v>5860</v>
      </c>
      <c r="Q882" s="2184">
        <v>39173</v>
      </c>
      <c r="R882" s="2272" t="s">
        <v>5655</v>
      </c>
      <c r="S882" s="2341"/>
      <c r="T882" s="1181" t="str">
        <f t="shared" si="100"/>
        <v>改良済</v>
      </c>
      <c r="U882" s="2342"/>
      <c r="V882" s="2157"/>
      <c r="W882" s="2157"/>
      <c r="X882" s="2157"/>
      <c r="Y882" s="2157"/>
      <c r="Z882" s="2157"/>
      <c r="AA882" s="2342"/>
      <c r="AB882" s="2342"/>
      <c r="AC882" s="2342"/>
      <c r="AD882" s="2342"/>
      <c r="AE882" s="2342"/>
      <c r="AF882" s="2342"/>
    </row>
    <row r="883" spans="2:32" s="1457" customFormat="1" ht="39" customHeight="1">
      <c r="B883" s="2125"/>
      <c r="C883" s="1169" t="s">
        <v>5822</v>
      </c>
      <c r="D883" s="2333" t="s">
        <v>5861</v>
      </c>
      <c r="E883" s="1658" t="s">
        <v>5862</v>
      </c>
      <c r="F883" s="2334">
        <f t="shared" si="101"/>
        <v>1.9</v>
      </c>
      <c r="G883" s="2334">
        <v>0</v>
      </c>
      <c r="H883" s="2334">
        <v>1.9</v>
      </c>
      <c r="I883" s="2334">
        <v>0</v>
      </c>
      <c r="J883" s="2334">
        <f t="shared" si="102"/>
        <v>1.9</v>
      </c>
      <c r="K883" s="2334">
        <v>0</v>
      </c>
      <c r="L883" s="2334">
        <v>1.9</v>
      </c>
      <c r="M883" s="2334">
        <v>0</v>
      </c>
      <c r="N883" s="2184">
        <v>36235</v>
      </c>
      <c r="O883" s="2184">
        <v>36235</v>
      </c>
      <c r="P883" s="2271" t="s">
        <v>5786</v>
      </c>
      <c r="Q883" s="2184">
        <v>39173</v>
      </c>
      <c r="R883" s="2272" t="s">
        <v>5655</v>
      </c>
      <c r="S883" s="2341"/>
      <c r="T883" s="1181" t="str">
        <f t="shared" si="100"/>
        <v>改良済</v>
      </c>
      <c r="U883" s="2342"/>
      <c r="V883" s="2157"/>
      <c r="W883" s="2157"/>
      <c r="X883" s="2157"/>
      <c r="Y883" s="2157"/>
      <c r="Z883" s="2157"/>
      <c r="AA883" s="2342"/>
      <c r="AB883" s="2342"/>
      <c r="AC883" s="2342"/>
      <c r="AD883" s="2342"/>
      <c r="AE883" s="2342"/>
      <c r="AF883" s="2342"/>
    </row>
    <row r="884" spans="2:32" s="1457" customFormat="1" ht="39" customHeight="1">
      <c r="B884" s="2125"/>
      <c r="C884" s="1169" t="s">
        <v>5822</v>
      </c>
      <c r="D884" s="2333" t="s">
        <v>5863</v>
      </c>
      <c r="E884" s="1658" t="s">
        <v>5864</v>
      </c>
      <c r="F884" s="2334">
        <f t="shared" si="101"/>
        <v>2.5</v>
      </c>
      <c r="G884" s="2334">
        <v>2.5</v>
      </c>
      <c r="H884" s="2334">
        <v>0</v>
      </c>
      <c r="I884" s="2334">
        <v>0</v>
      </c>
      <c r="J884" s="2334">
        <f t="shared" si="102"/>
        <v>2.5</v>
      </c>
      <c r="K884" s="2334">
        <v>2.5</v>
      </c>
      <c r="L884" s="2334">
        <v>0</v>
      </c>
      <c r="M884" s="2334">
        <v>0</v>
      </c>
      <c r="N884" s="2184">
        <v>23006</v>
      </c>
      <c r="O884" s="2184">
        <v>42453</v>
      </c>
      <c r="P884" s="2234" t="s">
        <v>5654</v>
      </c>
      <c r="Q884" s="2184">
        <v>39173</v>
      </c>
      <c r="R884" s="2272" t="s">
        <v>5655</v>
      </c>
      <c r="S884" s="2341"/>
      <c r="T884" s="1181" t="str">
        <f t="shared" si="100"/>
        <v>改良済</v>
      </c>
      <c r="U884" s="2342"/>
      <c r="V884" s="2157"/>
      <c r="W884" s="2157"/>
      <c r="X884" s="2157"/>
      <c r="Y884" s="2157"/>
      <c r="Z884" s="2157"/>
      <c r="AA884" s="2342"/>
      <c r="AB884" s="2342"/>
      <c r="AC884" s="2342"/>
      <c r="AD884" s="2342"/>
      <c r="AE884" s="2342"/>
      <c r="AF884" s="2342"/>
    </row>
    <row r="885" spans="2:32" s="1457" customFormat="1" ht="39" customHeight="1">
      <c r="B885" s="2125"/>
      <c r="C885" s="1169" t="s">
        <v>5822</v>
      </c>
      <c r="D885" s="2333" t="s">
        <v>5865</v>
      </c>
      <c r="E885" s="1658" t="s">
        <v>5866</v>
      </c>
      <c r="F885" s="2334">
        <f>SUM(G885:I885)</f>
        <v>1.3</v>
      </c>
      <c r="G885" s="2334">
        <v>0</v>
      </c>
      <c r="H885" s="2334">
        <v>1.3</v>
      </c>
      <c r="I885" s="2334">
        <v>0</v>
      </c>
      <c r="J885" s="2334">
        <f>SUM(K885:M885)</f>
        <v>1.3</v>
      </c>
      <c r="K885" s="2334">
        <v>0</v>
      </c>
      <c r="L885" s="2334">
        <v>1.3</v>
      </c>
      <c r="M885" s="2348">
        <v>0</v>
      </c>
      <c r="N885" s="1318">
        <v>34054</v>
      </c>
      <c r="O885" s="1318">
        <v>34054</v>
      </c>
      <c r="P885" s="2192" t="s">
        <v>5812</v>
      </c>
      <c r="Q885" s="2239">
        <v>39173</v>
      </c>
      <c r="R885" s="2150" t="s">
        <v>5655</v>
      </c>
      <c r="S885" s="2341"/>
      <c r="T885" s="1181" t="str">
        <f t="shared" si="100"/>
        <v>改良済</v>
      </c>
      <c r="U885" s="2342"/>
      <c r="V885" s="2157"/>
      <c r="W885" s="2157"/>
      <c r="X885" s="2157"/>
      <c r="Y885" s="2157"/>
      <c r="Z885" s="2157"/>
      <c r="AA885" s="2342"/>
      <c r="AB885" s="2342"/>
      <c r="AC885" s="2342"/>
      <c r="AD885" s="2342"/>
      <c r="AE885" s="2342"/>
      <c r="AF885" s="2342"/>
    </row>
    <row r="886" spans="2:32" s="1457" customFormat="1" ht="39" customHeight="1">
      <c r="B886" s="2125"/>
      <c r="C886" s="1169" t="s">
        <v>5867</v>
      </c>
      <c r="D886" s="2333" t="s">
        <v>5868</v>
      </c>
      <c r="E886" s="1658" t="s">
        <v>5869</v>
      </c>
      <c r="F886" s="2334">
        <f>SUM(G886:I886)</f>
        <v>5.5</v>
      </c>
      <c r="G886" s="2334">
        <v>5.5</v>
      </c>
      <c r="H886" s="2334">
        <v>0</v>
      </c>
      <c r="I886" s="2334">
        <v>0</v>
      </c>
      <c r="J886" s="2334">
        <f>SUM(K886:M886)</f>
        <v>5.24</v>
      </c>
      <c r="K886" s="2334">
        <v>5.24</v>
      </c>
      <c r="L886" s="2334">
        <v>0</v>
      </c>
      <c r="M886" s="2334">
        <v>0</v>
      </c>
      <c r="N886" s="2184">
        <v>32413</v>
      </c>
      <c r="O886" s="2184">
        <v>32413</v>
      </c>
      <c r="P886" s="2271" t="s">
        <v>5870</v>
      </c>
      <c r="Q886" s="2184">
        <v>39173</v>
      </c>
      <c r="R886" s="2272" t="s">
        <v>5655</v>
      </c>
      <c r="S886" s="2341"/>
      <c r="T886" s="1181" t="str">
        <f t="shared" si="100"/>
        <v/>
      </c>
      <c r="U886" s="2342"/>
      <c r="V886" s="2157"/>
      <c r="W886" s="2157"/>
      <c r="X886" s="2157"/>
      <c r="Y886" s="2157"/>
      <c r="Z886" s="2157"/>
      <c r="AA886" s="2342"/>
      <c r="AB886" s="2342"/>
      <c r="AC886" s="2342"/>
      <c r="AD886" s="2342"/>
      <c r="AE886" s="2342"/>
      <c r="AF886" s="2342"/>
    </row>
    <row r="887" spans="2:32" s="1457" customFormat="1" ht="39" customHeight="1">
      <c r="B887" s="2125"/>
      <c r="C887" s="1169" t="s">
        <v>5867</v>
      </c>
      <c r="D887" s="2333" t="s">
        <v>5871</v>
      </c>
      <c r="E887" s="1658" t="s">
        <v>5872</v>
      </c>
      <c r="F887" s="2334">
        <f t="shared" si="101"/>
        <v>3.6</v>
      </c>
      <c r="G887" s="2334">
        <v>3.6</v>
      </c>
      <c r="H887" s="2334">
        <v>0</v>
      </c>
      <c r="I887" s="2334">
        <v>0</v>
      </c>
      <c r="J887" s="2334">
        <f t="shared" si="102"/>
        <v>3.6</v>
      </c>
      <c r="K887" s="2334">
        <v>3.6</v>
      </c>
      <c r="L887" s="2334">
        <v>0</v>
      </c>
      <c r="M887" s="2334">
        <v>0</v>
      </c>
      <c r="N887" s="2184">
        <v>33690</v>
      </c>
      <c r="O887" s="2184">
        <v>43462</v>
      </c>
      <c r="P887" s="2271" t="s">
        <v>5817</v>
      </c>
      <c r="Q887" s="2184">
        <v>39173</v>
      </c>
      <c r="R887" s="2272" t="s">
        <v>5655</v>
      </c>
      <c r="S887" s="2341"/>
      <c r="T887" s="1181" t="str">
        <f t="shared" si="100"/>
        <v>改良済</v>
      </c>
      <c r="U887" s="2342"/>
      <c r="V887" s="2157"/>
      <c r="W887" s="2157"/>
      <c r="X887" s="2157"/>
      <c r="Y887" s="2157"/>
      <c r="Z887" s="2157"/>
      <c r="AA887" s="2342"/>
      <c r="AB887" s="2342"/>
      <c r="AC887" s="2342"/>
      <c r="AD887" s="2342"/>
      <c r="AE887" s="2342"/>
      <c r="AF887" s="2342"/>
    </row>
    <row r="888" spans="2:32" s="1457" customFormat="1" ht="39" customHeight="1">
      <c r="B888" s="2125"/>
      <c r="C888" s="1169" t="s">
        <v>5867</v>
      </c>
      <c r="D888" s="2182" t="s">
        <v>5873</v>
      </c>
      <c r="E888" s="1658" t="s">
        <v>5874</v>
      </c>
      <c r="F888" s="2334">
        <f>SUM(G888:I888)</f>
        <v>4.62</v>
      </c>
      <c r="G888" s="2334">
        <v>4.62</v>
      </c>
      <c r="H888" s="2334">
        <v>0</v>
      </c>
      <c r="I888" s="2334">
        <v>0</v>
      </c>
      <c r="J888" s="2334">
        <f>SUM(K888:M888)</f>
        <v>4.45</v>
      </c>
      <c r="K888" s="2334">
        <v>4.45</v>
      </c>
      <c r="L888" s="2334">
        <v>0</v>
      </c>
      <c r="M888" s="2334">
        <v>0</v>
      </c>
      <c r="N888" s="2184">
        <v>23006</v>
      </c>
      <c r="O888" s="2184">
        <v>43096</v>
      </c>
      <c r="P888" s="2271" t="s">
        <v>5840</v>
      </c>
      <c r="Q888" s="2184">
        <v>39173</v>
      </c>
      <c r="R888" s="2272" t="s">
        <v>5655</v>
      </c>
      <c r="S888" s="2341"/>
      <c r="T888" s="1181" t="str">
        <f t="shared" si="100"/>
        <v/>
      </c>
      <c r="U888" s="2342"/>
      <c r="V888" s="2157"/>
      <c r="W888" s="2157"/>
      <c r="X888" s="2157"/>
      <c r="Y888" s="2157"/>
      <c r="Z888" s="2157"/>
      <c r="AA888" s="2342"/>
      <c r="AB888" s="2342"/>
      <c r="AC888" s="2342"/>
      <c r="AD888" s="2342"/>
      <c r="AE888" s="2342"/>
      <c r="AF888" s="2342"/>
    </row>
    <row r="889" spans="2:32" s="1457" customFormat="1" ht="39" customHeight="1">
      <c r="B889" s="2125"/>
      <c r="C889" s="1169" t="s">
        <v>5867</v>
      </c>
      <c r="D889" s="2182" t="s">
        <v>5875</v>
      </c>
      <c r="E889" s="1658" t="s">
        <v>5876</v>
      </c>
      <c r="F889" s="2334">
        <f>SUM(G889:I889)</f>
        <v>11.8</v>
      </c>
      <c r="G889" s="2334">
        <v>0</v>
      </c>
      <c r="H889" s="2334">
        <v>11.8</v>
      </c>
      <c r="I889" s="2334">
        <v>0</v>
      </c>
      <c r="J889" s="2334">
        <f>SUM(K889:M889)</f>
        <v>6.46</v>
      </c>
      <c r="K889" s="2334">
        <v>0</v>
      </c>
      <c r="L889" s="2334">
        <v>6.46</v>
      </c>
      <c r="M889" s="2334">
        <v>0</v>
      </c>
      <c r="N889" s="2184">
        <v>23006</v>
      </c>
      <c r="O889" s="2184">
        <v>43096</v>
      </c>
      <c r="P889" s="2271" t="s">
        <v>5840</v>
      </c>
      <c r="Q889" s="2184">
        <v>39173</v>
      </c>
      <c r="R889" s="2272" t="s">
        <v>5655</v>
      </c>
      <c r="S889" s="2341"/>
      <c r="T889" s="1181" t="str">
        <f t="shared" si="100"/>
        <v/>
      </c>
      <c r="U889" s="2342"/>
      <c r="V889" s="2157"/>
      <c r="W889" s="2157"/>
      <c r="X889" s="2157"/>
      <c r="Y889" s="2157"/>
      <c r="Z889" s="2157"/>
      <c r="AA889" s="2342"/>
      <c r="AB889" s="2342"/>
      <c r="AC889" s="2342"/>
      <c r="AD889" s="2342"/>
      <c r="AE889" s="2342"/>
      <c r="AF889" s="2342"/>
    </row>
    <row r="890" spans="2:32" s="1457" customFormat="1" ht="39" customHeight="1">
      <c r="B890" s="2125"/>
      <c r="C890" s="1169" t="s">
        <v>5877</v>
      </c>
      <c r="D890" s="2333" t="s">
        <v>4473</v>
      </c>
      <c r="E890" s="1658" t="s">
        <v>5878</v>
      </c>
      <c r="F890" s="2334">
        <f t="shared" si="101"/>
        <v>13.2</v>
      </c>
      <c r="G890" s="2334">
        <v>13.2</v>
      </c>
      <c r="H890" s="2334">
        <v>0</v>
      </c>
      <c r="I890" s="2334">
        <v>0</v>
      </c>
      <c r="J890" s="2334">
        <f t="shared" si="102"/>
        <v>9.74</v>
      </c>
      <c r="K890" s="2334">
        <v>9.74</v>
      </c>
      <c r="L890" s="2334">
        <v>0</v>
      </c>
      <c r="M890" s="2334">
        <v>0</v>
      </c>
      <c r="N890" s="2184">
        <v>17932</v>
      </c>
      <c r="O890" s="2184">
        <v>42081</v>
      </c>
      <c r="P890" s="2271" t="s">
        <v>5879</v>
      </c>
      <c r="Q890" s="2184">
        <v>39173</v>
      </c>
      <c r="R890" s="2272" t="s">
        <v>5655</v>
      </c>
      <c r="S890" s="2344"/>
      <c r="T890" s="1181" t="str">
        <f t="shared" si="100"/>
        <v/>
      </c>
      <c r="U890" s="2342"/>
      <c r="V890" s="2157"/>
      <c r="W890" s="2157"/>
      <c r="X890" s="2157"/>
      <c r="Y890" s="2157"/>
      <c r="Z890" s="2157"/>
      <c r="AA890" s="2342"/>
      <c r="AB890" s="2342"/>
      <c r="AC890" s="2342"/>
      <c r="AD890" s="2342"/>
      <c r="AE890" s="2342"/>
      <c r="AF890" s="2342"/>
    </row>
    <row r="891" spans="2:32" s="1457" customFormat="1" ht="39" customHeight="1">
      <c r="B891" s="2125"/>
      <c r="C891" s="1169" t="s">
        <v>5877</v>
      </c>
      <c r="D891" s="2333" t="s">
        <v>4477</v>
      </c>
      <c r="E891" s="1658" t="s">
        <v>5880</v>
      </c>
      <c r="F891" s="2334">
        <f t="shared" si="101"/>
        <v>40.6</v>
      </c>
      <c r="G891" s="2334">
        <v>40.6</v>
      </c>
      <c r="H891" s="2334">
        <v>0</v>
      </c>
      <c r="I891" s="2334">
        <v>0</v>
      </c>
      <c r="J891" s="2334">
        <f t="shared" si="102"/>
        <v>2</v>
      </c>
      <c r="K891" s="2334">
        <v>2</v>
      </c>
      <c r="L891" s="2334">
        <v>0</v>
      </c>
      <c r="M891" s="2334">
        <v>0</v>
      </c>
      <c r="N891" s="2184">
        <v>17932</v>
      </c>
      <c r="O891" s="2184">
        <v>44592</v>
      </c>
      <c r="P891" s="2271" t="s">
        <v>5881</v>
      </c>
      <c r="Q891" s="2184">
        <v>39173</v>
      </c>
      <c r="R891" s="2272" t="s">
        <v>5655</v>
      </c>
      <c r="S891" s="2344"/>
      <c r="T891" s="1181" t="str">
        <f t="shared" si="100"/>
        <v/>
      </c>
      <c r="U891" s="2342"/>
      <c r="V891" s="2157"/>
      <c r="W891" s="2157"/>
      <c r="X891" s="2157"/>
      <c r="Y891" s="2157"/>
      <c r="Z891" s="2157"/>
      <c r="AA891" s="2342"/>
      <c r="AB891" s="2342"/>
      <c r="AC891" s="2342"/>
      <c r="AD891" s="2342"/>
      <c r="AE891" s="2342"/>
      <c r="AF891" s="2342"/>
    </row>
    <row r="892" spans="2:32" s="1457" customFormat="1" ht="39" customHeight="1">
      <c r="B892" s="2125"/>
      <c r="C892" s="1169" t="s">
        <v>5877</v>
      </c>
      <c r="D892" s="2333" t="s">
        <v>5882</v>
      </c>
      <c r="E892" s="1658" t="s">
        <v>5883</v>
      </c>
      <c r="F892" s="2334">
        <f t="shared" si="101"/>
        <v>176.7</v>
      </c>
      <c r="G892" s="2334">
        <v>0</v>
      </c>
      <c r="H892" s="2334">
        <v>176.7</v>
      </c>
      <c r="I892" s="2334">
        <v>0</v>
      </c>
      <c r="J892" s="2334">
        <f t="shared" si="102"/>
        <v>50.43</v>
      </c>
      <c r="K892" s="2334">
        <v>0</v>
      </c>
      <c r="L892" s="2334">
        <v>50.43</v>
      </c>
      <c r="M892" s="2334">
        <v>0</v>
      </c>
      <c r="N892" s="2184">
        <v>17932</v>
      </c>
      <c r="O892" s="2184">
        <v>39122</v>
      </c>
      <c r="P892" s="2271" t="s">
        <v>5884</v>
      </c>
      <c r="Q892" s="2184">
        <v>39173</v>
      </c>
      <c r="R892" s="2272" t="s">
        <v>5655</v>
      </c>
      <c r="S892" s="2344"/>
      <c r="T892" s="1181" t="str">
        <f t="shared" si="100"/>
        <v/>
      </c>
      <c r="U892" s="2342"/>
      <c r="V892" s="2157"/>
      <c r="W892" s="2157"/>
      <c r="X892" s="2157"/>
      <c r="Y892" s="2157"/>
      <c r="Z892" s="2157"/>
      <c r="AA892" s="2342"/>
      <c r="AB892" s="2342"/>
      <c r="AC892" s="2342"/>
      <c r="AD892" s="2342"/>
      <c r="AE892" s="2342"/>
      <c r="AF892" s="2342"/>
    </row>
    <row r="893" spans="2:32" s="1457" customFormat="1" ht="39" customHeight="1">
      <c r="B893" s="2125"/>
      <c r="C893" s="1169" t="s">
        <v>5877</v>
      </c>
      <c r="D893" s="2333" t="s">
        <v>5885</v>
      </c>
      <c r="E893" s="1658" t="s">
        <v>5886</v>
      </c>
      <c r="F893" s="2334">
        <f t="shared" si="101"/>
        <v>14</v>
      </c>
      <c r="G893" s="2334">
        <v>0</v>
      </c>
      <c r="H893" s="2334">
        <v>0</v>
      </c>
      <c r="I893" s="2334">
        <v>14</v>
      </c>
      <c r="J893" s="2334">
        <f t="shared" si="102"/>
        <v>13.94</v>
      </c>
      <c r="K893" s="2334">
        <v>0</v>
      </c>
      <c r="L893" s="2334">
        <v>0</v>
      </c>
      <c r="M893" s="2334">
        <v>13.94</v>
      </c>
      <c r="N893" s="2184">
        <v>23006</v>
      </c>
      <c r="O893" s="2184">
        <v>42453</v>
      </c>
      <c r="P893" s="2234" t="s">
        <v>5654</v>
      </c>
      <c r="Q893" s="2184">
        <v>39173</v>
      </c>
      <c r="R893" s="2272" t="s">
        <v>5655</v>
      </c>
      <c r="S893" s="2344"/>
      <c r="T893" s="1181" t="str">
        <f t="shared" si="100"/>
        <v/>
      </c>
      <c r="U893" s="2342"/>
      <c r="V893" s="2157"/>
      <c r="W893" s="2157"/>
      <c r="X893" s="2157"/>
      <c r="Y893" s="2157"/>
      <c r="Z893" s="2157"/>
      <c r="AA893" s="2342"/>
      <c r="AB893" s="2342"/>
      <c r="AC893" s="2342"/>
      <c r="AD893" s="2342"/>
      <c r="AE893" s="2342"/>
      <c r="AF893" s="2342"/>
    </row>
    <row r="894" spans="2:32" s="1457" customFormat="1" ht="39" customHeight="1">
      <c r="B894" s="2125"/>
      <c r="C894" s="1169" t="s">
        <v>5877</v>
      </c>
      <c r="D894" s="2333" t="s">
        <v>4992</v>
      </c>
      <c r="E894" s="1658" t="s">
        <v>5887</v>
      </c>
      <c r="F894" s="2334">
        <f t="shared" si="101"/>
        <v>16.100000000000001</v>
      </c>
      <c r="G894" s="2334">
        <v>16.100000000000001</v>
      </c>
      <c r="H894" s="2334">
        <v>0</v>
      </c>
      <c r="I894" s="2334">
        <v>0</v>
      </c>
      <c r="J894" s="2334">
        <f t="shared" si="102"/>
        <v>0</v>
      </c>
      <c r="K894" s="2334">
        <v>0</v>
      </c>
      <c r="L894" s="2334">
        <v>0</v>
      </c>
      <c r="M894" s="2334">
        <v>0</v>
      </c>
      <c r="N894" s="2184">
        <v>23006</v>
      </c>
      <c r="O894" s="2184">
        <v>43462</v>
      </c>
      <c r="P894" s="2271" t="s">
        <v>5817</v>
      </c>
      <c r="Q894" s="2184">
        <v>39173</v>
      </c>
      <c r="R894" s="2272" t="s">
        <v>5655</v>
      </c>
      <c r="S894" s="2344"/>
      <c r="T894" s="1181" t="str">
        <f t="shared" si="100"/>
        <v/>
      </c>
      <c r="U894" s="2342"/>
      <c r="V894" s="2157"/>
      <c r="W894" s="2157"/>
      <c r="X894" s="2157"/>
      <c r="Y894" s="2157"/>
      <c r="Z894" s="2157"/>
      <c r="AA894" s="2342"/>
      <c r="AB894" s="2342"/>
      <c r="AC894" s="2342"/>
      <c r="AD894" s="2342"/>
      <c r="AE894" s="2342"/>
      <c r="AF894" s="2342"/>
    </row>
    <row r="895" spans="2:32" s="1457" customFormat="1" ht="39" customHeight="1">
      <c r="B895" s="2125"/>
      <c r="C895" s="1169" t="s">
        <v>5877</v>
      </c>
      <c r="D895" s="2333" t="s">
        <v>5888</v>
      </c>
      <c r="E895" s="1658" t="s">
        <v>5889</v>
      </c>
      <c r="F895" s="2334">
        <f t="shared" si="101"/>
        <v>3.2</v>
      </c>
      <c r="G895" s="2334">
        <v>3.2</v>
      </c>
      <c r="H895" s="2334">
        <v>0</v>
      </c>
      <c r="I895" s="2334">
        <v>0</v>
      </c>
      <c r="J895" s="2334">
        <f t="shared" si="102"/>
        <v>3.2</v>
      </c>
      <c r="K895" s="2334">
        <v>3.2</v>
      </c>
      <c r="L895" s="2334">
        <v>0</v>
      </c>
      <c r="M895" s="2334">
        <v>0</v>
      </c>
      <c r="N895" s="2184">
        <v>25928</v>
      </c>
      <c r="O895" s="2184">
        <v>25928</v>
      </c>
      <c r="P895" s="2271" t="s">
        <v>5890</v>
      </c>
      <c r="Q895" s="2184">
        <v>39173</v>
      </c>
      <c r="R895" s="2272" t="s">
        <v>5655</v>
      </c>
      <c r="S895" s="2341"/>
      <c r="T895" s="1181" t="str">
        <f t="shared" si="100"/>
        <v>改良済</v>
      </c>
      <c r="U895" s="2342"/>
      <c r="V895" s="2157"/>
      <c r="W895" s="2157"/>
      <c r="X895" s="2157"/>
      <c r="Y895" s="2157"/>
      <c r="Z895" s="2157"/>
      <c r="AA895" s="2342"/>
      <c r="AB895" s="2342"/>
      <c r="AC895" s="2342"/>
      <c r="AD895" s="2342"/>
      <c r="AE895" s="2342"/>
      <c r="AF895" s="2342"/>
    </row>
    <row r="896" spans="2:32" s="1457" customFormat="1" ht="39" customHeight="1">
      <c r="B896" s="2125"/>
      <c r="C896" s="1169" t="s">
        <v>5877</v>
      </c>
      <c r="D896" s="2333" t="s">
        <v>5891</v>
      </c>
      <c r="E896" s="1658" t="s">
        <v>5892</v>
      </c>
      <c r="F896" s="2334">
        <f t="shared" si="101"/>
        <v>45.1</v>
      </c>
      <c r="G896" s="2334">
        <v>0</v>
      </c>
      <c r="H896" s="2334">
        <v>0</v>
      </c>
      <c r="I896" s="2334">
        <v>45.1</v>
      </c>
      <c r="J896" s="2334">
        <f t="shared" si="102"/>
        <v>45.1</v>
      </c>
      <c r="K896" s="2334">
        <v>0</v>
      </c>
      <c r="L896" s="2334">
        <v>0</v>
      </c>
      <c r="M896" s="2334">
        <v>45.1</v>
      </c>
      <c r="N896" s="2184">
        <v>28825</v>
      </c>
      <c r="O896" s="2184">
        <v>32504</v>
      </c>
      <c r="P896" s="2271" t="s">
        <v>5893</v>
      </c>
      <c r="Q896" s="2184">
        <v>39173</v>
      </c>
      <c r="R896" s="2272" t="s">
        <v>5655</v>
      </c>
      <c r="S896" s="2344"/>
      <c r="T896" s="1181" t="str">
        <f t="shared" si="100"/>
        <v>改良済</v>
      </c>
      <c r="U896" s="2342"/>
      <c r="V896" s="2157"/>
      <c r="W896" s="2157"/>
      <c r="X896" s="2157"/>
      <c r="Y896" s="2157"/>
      <c r="Z896" s="2157"/>
      <c r="AA896" s="2342"/>
      <c r="AB896" s="2342"/>
      <c r="AC896" s="2342"/>
      <c r="AD896" s="2342"/>
      <c r="AE896" s="2342"/>
      <c r="AF896" s="2342"/>
    </row>
    <row r="897" spans="2:32" s="1457" customFormat="1" ht="39" customHeight="1">
      <c r="B897" s="2125"/>
      <c r="C897" s="1169" t="s">
        <v>5877</v>
      </c>
      <c r="D897" s="2333" t="s">
        <v>5894</v>
      </c>
      <c r="E897" s="1658" t="s">
        <v>5895</v>
      </c>
      <c r="F897" s="2334">
        <f>SUM(G897:I897)</f>
        <v>16.899999999999999</v>
      </c>
      <c r="G897" s="2334">
        <v>0</v>
      </c>
      <c r="H897" s="2334">
        <v>0</v>
      </c>
      <c r="I897" s="2334">
        <v>16.899999999999999</v>
      </c>
      <c r="J897" s="2334">
        <f>SUM(K897:M897)</f>
        <v>16.899999999999999</v>
      </c>
      <c r="K897" s="2334">
        <v>0</v>
      </c>
      <c r="L897" s="2334">
        <v>0</v>
      </c>
      <c r="M897" s="2334">
        <v>16.899999999999999</v>
      </c>
      <c r="N897" s="2184">
        <v>29679</v>
      </c>
      <c r="O897" s="2184">
        <v>29679</v>
      </c>
      <c r="P897" s="2271" t="s">
        <v>5896</v>
      </c>
      <c r="Q897" s="2184">
        <v>39173</v>
      </c>
      <c r="R897" s="2272" t="s">
        <v>5655</v>
      </c>
      <c r="S897" s="2344"/>
      <c r="T897" s="1181" t="str">
        <f t="shared" si="100"/>
        <v>改良済</v>
      </c>
      <c r="U897" s="2342"/>
      <c r="V897" s="2157"/>
      <c r="W897" s="2157"/>
      <c r="X897" s="2157"/>
      <c r="Y897" s="2157"/>
      <c r="Z897" s="2157"/>
      <c r="AA897" s="2342"/>
      <c r="AB897" s="2342"/>
      <c r="AC897" s="2342"/>
      <c r="AD897" s="2342"/>
      <c r="AE897" s="2342"/>
      <c r="AF897" s="2342"/>
    </row>
    <row r="898" spans="2:32" s="1457" customFormat="1" ht="39" customHeight="1">
      <c r="B898" s="2168"/>
      <c r="C898" s="1169" t="s">
        <v>5877</v>
      </c>
      <c r="D898" s="2333" t="s">
        <v>5897</v>
      </c>
      <c r="E898" s="1658" t="s">
        <v>5898</v>
      </c>
      <c r="F898" s="2334">
        <f t="shared" si="101"/>
        <v>25.6</v>
      </c>
      <c r="G898" s="2334">
        <v>0</v>
      </c>
      <c r="H898" s="2334">
        <v>25.6</v>
      </c>
      <c r="I898" s="2334">
        <v>0</v>
      </c>
      <c r="J898" s="2334">
        <f t="shared" si="102"/>
        <v>23.6</v>
      </c>
      <c r="K898" s="2334">
        <v>0</v>
      </c>
      <c r="L898" s="2334">
        <v>23.6</v>
      </c>
      <c r="M898" s="2334">
        <v>0</v>
      </c>
      <c r="N898" s="2184">
        <v>34191</v>
      </c>
      <c r="O898" s="2184">
        <v>34191</v>
      </c>
      <c r="P898" s="2271" t="s">
        <v>5899</v>
      </c>
      <c r="Q898" s="2184">
        <v>39173</v>
      </c>
      <c r="R898" s="2272" t="s">
        <v>5655</v>
      </c>
      <c r="S898" s="2344"/>
      <c r="T898" s="1181" t="str">
        <f t="shared" si="100"/>
        <v/>
      </c>
      <c r="U898" s="2342"/>
      <c r="V898" s="2157"/>
      <c r="W898" s="2157"/>
      <c r="X898" s="2157"/>
      <c r="Y898" s="2157"/>
      <c r="Z898" s="2157"/>
      <c r="AA898" s="2342"/>
      <c r="AB898" s="2342"/>
      <c r="AC898" s="2342"/>
      <c r="AD898" s="2342"/>
      <c r="AE898" s="2342"/>
      <c r="AF898" s="2342"/>
    </row>
    <row r="899" spans="2:32" s="1457" customFormat="1" ht="39" customHeight="1">
      <c r="B899" s="2168"/>
      <c r="C899" s="1169" t="s">
        <v>5877</v>
      </c>
      <c r="D899" s="2349" t="s">
        <v>5900</v>
      </c>
      <c r="E899" s="1745" t="s">
        <v>5901</v>
      </c>
      <c r="F899" s="2350">
        <f>SUM(G899:I899)</f>
        <v>9.3000000000000007</v>
      </c>
      <c r="G899" s="2350">
        <v>0</v>
      </c>
      <c r="H899" s="2350">
        <v>0</v>
      </c>
      <c r="I899" s="2351">
        <v>9.3000000000000007</v>
      </c>
      <c r="J899" s="2350">
        <f>SUM(K899:M899)</f>
        <v>9.3000000000000007</v>
      </c>
      <c r="K899" s="2350">
        <v>0</v>
      </c>
      <c r="L899" s="2350">
        <v>0</v>
      </c>
      <c r="M899" s="2350">
        <v>9.3000000000000007</v>
      </c>
      <c r="N899" s="2236">
        <v>36754</v>
      </c>
      <c r="O899" s="2184">
        <v>43462</v>
      </c>
      <c r="P899" s="2271" t="s">
        <v>5817</v>
      </c>
      <c r="Q899" s="2236">
        <v>39173</v>
      </c>
      <c r="R899" s="2272" t="s">
        <v>5655</v>
      </c>
      <c r="S899" s="2344"/>
      <c r="T899" s="1181" t="str">
        <f t="shared" si="100"/>
        <v>改良済</v>
      </c>
      <c r="U899" s="2342"/>
      <c r="V899" s="2157"/>
      <c r="W899" s="2157"/>
      <c r="X899" s="2157"/>
      <c r="Y899" s="2157"/>
      <c r="Z899" s="2157"/>
      <c r="AA899" s="2342"/>
      <c r="AB899" s="2342"/>
      <c r="AC899" s="2342"/>
      <c r="AD899" s="2342"/>
      <c r="AE899" s="2342"/>
      <c r="AF899" s="2342"/>
    </row>
    <row r="900" spans="2:32" s="1457" customFormat="1" ht="39" customHeight="1">
      <c r="B900" s="2168"/>
      <c r="C900" s="1169" t="s">
        <v>5902</v>
      </c>
      <c r="D900" s="2333" t="s">
        <v>5459</v>
      </c>
      <c r="E900" s="1658" t="s">
        <v>5903</v>
      </c>
      <c r="F900" s="2334">
        <f t="shared" si="101"/>
        <v>8.5</v>
      </c>
      <c r="G900" s="2334">
        <v>8.5</v>
      </c>
      <c r="H900" s="2334">
        <v>0</v>
      </c>
      <c r="I900" s="2334">
        <v>0</v>
      </c>
      <c r="J900" s="2334">
        <f t="shared" si="102"/>
        <v>8.5</v>
      </c>
      <c r="K900" s="2334">
        <v>8.5</v>
      </c>
      <c r="L900" s="2334">
        <v>0</v>
      </c>
      <c r="M900" s="2334">
        <v>0</v>
      </c>
      <c r="N900" s="2184">
        <v>17932</v>
      </c>
      <c r="O900" s="2184">
        <v>20179</v>
      </c>
      <c r="P900" s="2182" t="s">
        <v>5663</v>
      </c>
      <c r="Q900" s="2184">
        <v>39173</v>
      </c>
      <c r="R900" s="2272" t="s">
        <v>5655</v>
      </c>
      <c r="S900" s="2344"/>
      <c r="T900" s="1181" t="str">
        <f t="shared" si="100"/>
        <v>改良済</v>
      </c>
      <c r="U900" s="2342"/>
      <c r="V900" s="2157"/>
      <c r="W900" s="2157"/>
      <c r="X900" s="2157"/>
      <c r="Y900" s="2157"/>
      <c r="Z900" s="2157"/>
      <c r="AA900" s="2342"/>
      <c r="AB900" s="2342"/>
      <c r="AC900" s="2342"/>
      <c r="AD900" s="2342"/>
      <c r="AE900" s="2342"/>
      <c r="AF900" s="2342"/>
    </row>
    <row r="901" spans="2:32" s="1457" customFormat="1" ht="39" customHeight="1">
      <c r="B901" s="2168"/>
      <c r="C901" s="1169" t="s">
        <v>5902</v>
      </c>
      <c r="D901" s="2333" t="s">
        <v>5279</v>
      </c>
      <c r="E901" s="1658" t="s">
        <v>5904</v>
      </c>
      <c r="F901" s="2334">
        <f t="shared" si="101"/>
        <v>27.2</v>
      </c>
      <c r="G901" s="2334">
        <v>27.2</v>
      </c>
      <c r="H901" s="2334">
        <v>0</v>
      </c>
      <c r="I901" s="2334">
        <v>0</v>
      </c>
      <c r="J901" s="2334">
        <f t="shared" si="102"/>
        <v>18.899999999999999</v>
      </c>
      <c r="K901" s="2334">
        <v>18.899999999999999</v>
      </c>
      <c r="L901" s="2334">
        <v>0</v>
      </c>
      <c r="M901" s="2334">
        <v>0</v>
      </c>
      <c r="N901" s="2184">
        <v>17932</v>
      </c>
      <c r="O901" s="2184">
        <v>28822</v>
      </c>
      <c r="P901" s="2271" t="s">
        <v>5905</v>
      </c>
      <c r="Q901" s="2184">
        <v>39173</v>
      </c>
      <c r="R901" s="2272" t="s">
        <v>5655</v>
      </c>
      <c r="S901" s="2344"/>
      <c r="T901" s="1181" t="str">
        <f t="shared" si="100"/>
        <v/>
      </c>
      <c r="U901" s="2342"/>
      <c r="V901" s="2157"/>
      <c r="W901" s="2157"/>
      <c r="X901" s="2157"/>
      <c r="Y901" s="2157"/>
      <c r="Z901" s="2157"/>
      <c r="AA901" s="2342"/>
      <c r="AB901" s="2342"/>
      <c r="AC901" s="2342"/>
      <c r="AD901" s="2342"/>
      <c r="AE901" s="2342"/>
      <c r="AF901" s="2342"/>
    </row>
    <row r="902" spans="2:32" s="1457" customFormat="1" ht="39" customHeight="1">
      <c r="B902" s="2168"/>
      <c r="C902" s="1169" t="s">
        <v>5902</v>
      </c>
      <c r="D902" s="2333" t="s">
        <v>5906</v>
      </c>
      <c r="E902" s="1658" t="s">
        <v>5907</v>
      </c>
      <c r="F902" s="2334">
        <f t="shared" si="101"/>
        <v>20.100000000000001</v>
      </c>
      <c r="G902" s="2334">
        <v>0</v>
      </c>
      <c r="H902" s="2334">
        <v>20.100000000000001</v>
      </c>
      <c r="I902" s="2334">
        <v>0</v>
      </c>
      <c r="J902" s="2334">
        <f t="shared" si="102"/>
        <v>18.12</v>
      </c>
      <c r="K902" s="2334">
        <v>0</v>
      </c>
      <c r="L902" s="2334">
        <v>18.12</v>
      </c>
      <c r="M902" s="2334">
        <v>0</v>
      </c>
      <c r="N902" s="2184">
        <v>33596</v>
      </c>
      <c r="O902" s="2184">
        <v>43462</v>
      </c>
      <c r="P902" s="2271" t="s">
        <v>5817</v>
      </c>
      <c r="Q902" s="2184">
        <v>39173</v>
      </c>
      <c r="R902" s="2272" t="s">
        <v>5655</v>
      </c>
      <c r="S902" s="2341"/>
      <c r="T902" s="1181" t="str">
        <f t="shared" ref="T902:T923" si="103">IF(F902&lt;=J902,"改良済","")</f>
        <v/>
      </c>
      <c r="U902" s="2342"/>
      <c r="V902" s="2157"/>
      <c r="W902" s="2157"/>
      <c r="X902" s="2157"/>
      <c r="Y902" s="2157"/>
      <c r="Z902" s="2157"/>
      <c r="AA902" s="2342"/>
      <c r="AB902" s="2342"/>
      <c r="AC902" s="2342"/>
      <c r="AD902" s="2342"/>
      <c r="AE902" s="2342"/>
      <c r="AF902" s="2342"/>
    </row>
    <row r="903" spans="2:32" s="1457" customFormat="1" ht="39" customHeight="1">
      <c r="B903" s="2168"/>
      <c r="C903" s="2186" t="s">
        <v>5908</v>
      </c>
      <c r="D903" s="2333" t="s">
        <v>4568</v>
      </c>
      <c r="E903" s="1658" t="s">
        <v>5909</v>
      </c>
      <c r="F903" s="2334">
        <f>SUM(G903:I903)</f>
        <v>6.3</v>
      </c>
      <c r="G903" s="2334">
        <v>6.3</v>
      </c>
      <c r="H903" s="2334">
        <v>0</v>
      </c>
      <c r="I903" s="2334">
        <v>0</v>
      </c>
      <c r="J903" s="2334">
        <f>SUM(K903:M903)</f>
        <v>2.4900000000000002</v>
      </c>
      <c r="K903" s="2334">
        <v>2.4900000000000002</v>
      </c>
      <c r="L903" s="2334">
        <v>0</v>
      </c>
      <c r="M903" s="2334">
        <v>0</v>
      </c>
      <c r="N903" s="2184">
        <v>22141</v>
      </c>
      <c r="O903" s="2184">
        <v>22141</v>
      </c>
      <c r="P903" s="2271" t="s">
        <v>5910</v>
      </c>
      <c r="Q903" s="2184">
        <v>39173</v>
      </c>
      <c r="R903" s="2272" t="s">
        <v>5655</v>
      </c>
      <c r="S903" s="2341"/>
      <c r="T903" s="1181" t="str">
        <f t="shared" si="103"/>
        <v/>
      </c>
      <c r="U903" s="2342"/>
      <c r="V903" s="2157"/>
      <c r="W903" s="2157"/>
      <c r="X903" s="2157"/>
      <c r="Y903" s="2157"/>
      <c r="Z903" s="2157"/>
      <c r="AA903" s="2342"/>
      <c r="AB903" s="2342"/>
      <c r="AC903" s="2342"/>
      <c r="AD903" s="2342"/>
      <c r="AE903" s="2342"/>
      <c r="AF903" s="2342"/>
    </row>
    <row r="904" spans="2:32" s="1457" customFormat="1" ht="39" customHeight="1">
      <c r="B904" s="2168"/>
      <c r="C904" s="2186" t="s">
        <v>5911</v>
      </c>
      <c r="D904" s="2333" t="s">
        <v>5486</v>
      </c>
      <c r="E904" s="1658" t="s">
        <v>5912</v>
      </c>
      <c r="F904" s="2334">
        <f t="shared" si="101"/>
        <v>5.3</v>
      </c>
      <c r="G904" s="2334">
        <v>5.3</v>
      </c>
      <c r="H904" s="2334">
        <v>0</v>
      </c>
      <c r="I904" s="2334">
        <v>0</v>
      </c>
      <c r="J904" s="2334">
        <f t="shared" si="102"/>
        <v>0</v>
      </c>
      <c r="K904" s="2334">
        <v>0</v>
      </c>
      <c r="L904" s="2334">
        <v>0</v>
      </c>
      <c r="M904" s="2334">
        <v>0</v>
      </c>
      <c r="N904" s="2184">
        <v>21447</v>
      </c>
      <c r="O904" s="2184">
        <v>25928</v>
      </c>
      <c r="P904" s="2271" t="s">
        <v>5890</v>
      </c>
      <c r="Q904" s="2184">
        <v>39173</v>
      </c>
      <c r="R904" s="2272" t="s">
        <v>5655</v>
      </c>
      <c r="S904" s="2341"/>
      <c r="T904" s="1181" t="str">
        <f t="shared" si="103"/>
        <v/>
      </c>
      <c r="U904" s="2342"/>
      <c r="V904" s="2157"/>
      <c r="W904" s="2157"/>
      <c r="X904" s="2157"/>
      <c r="Y904" s="2157"/>
      <c r="Z904" s="2157"/>
      <c r="AA904" s="2342"/>
      <c r="AB904" s="2342"/>
      <c r="AC904" s="2342"/>
      <c r="AD904" s="2342"/>
      <c r="AE904" s="2342"/>
      <c r="AF904" s="2342"/>
    </row>
    <row r="905" spans="2:32" s="1457" customFormat="1" ht="39" customHeight="1">
      <c r="B905" s="2168"/>
      <c r="C905" s="2186" t="s">
        <v>5911</v>
      </c>
      <c r="D905" s="2333" t="s">
        <v>5913</v>
      </c>
      <c r="E905" s="1658" t="s">
        <v>5914</v>
      </c>
      <c r="F905" s="2334">
        <f>SUM(G905:I905)</f>
        <v>2.4</v>
      </c>
      <c r="G905" s="2334">
        <v>2.4</v>
      </c>
      <c r="H905" s="2334">
        <v>0</v>
      </c>
      <c r="I905" s="2334">
        <v>0</v>
      </c>
      <c r="J905" s="2334">
        <f>SUM(K905:M905)</f>
        <v>0</v>
      </c>
      <c r="K905" s="2334">
        <v>0</v>
      </c>
      <c r="L905" s="2334">
        <v>0</v>
      </c>
      <c r="M905" s="2334">
        <v>0</v>
      </c>
      <c r="N905" s="2184">
        <v>26890</v>
      </c>
      <c r="O905" s="2184">
        <v>26890</v>
      </c>
      <c r="P905" s="2271" t="s">
        <v>5915</v>
      </c>
      <c r="Q905" s="2184">
        <v>39173</v>
      </c>
      <c r="R905" s="2272" t="s">
        <v>5655</v>
      </c>
      <c r="S905" s="2341"/>
      <c r="T905" s="1181" t="str">
        <f t="shared" si="103"/>
        <v/>
      </c>
      <c r="U905" s="2342"/>
      <c r="V905" s="2157"/>
      <c r="W905" s="2157"/>
      <c r="X905" s="2157"/>
      <c r="Y905" s="2157"/>
      <c r="Z905" s="2157"/>
      <c r="AA905" s="2342"/>
      <c r="AB905" s="2342"/>
      <c r="AC905" s="2342"/>
      <c r="AD905" s="2342"/>
      <c r="AE905" s="2342"/>
      <c r="AF905" s="2342"/>
    </row>
    <row r="906" spans="2:32" s="1457" customFormat="1" ht="39" customHeight="1">
      <c r="B906" s="2168"/>
      <c r="C906" s="2186" t="s">
        <v>5911</v>
      </c>
      <c r="D906" s="2333" t="s">
        <v>5916</v>
      </c>
      <c r="E906" s="1658" t="s">
        <v>5917</v>
      </c>
      <c r="F906" s="2334">
        <f>SUM(G906:I906)</f>
        <v>0.52</v>
      </c>
      <c r="G906" s="2334">
        <v>0.52</v>
      </c>
      <c r="H906" s="2334">
        <v>0</v>
      </c>
      <c r="I906" s="2334">
        <v>0</v>
      </c>
      <c r="J906" s="2334">
        <f>SUM(K906:M906)</f>
        <v>0</v>
      </c>
      <c r="K906" s="2334">
        <v>0</v>
      </c>
      <c r="L906" s="2334">
        <v>0</v>
      </c>
      <c r="M906" s="2334">
        <v>0</v>
      </c>
      <c r="N906" s="2184">
        <v>17932</v>
      </c>
      <c r="O906" s="2184">
        <v>43096</v>
      </c>
      <c r="P906" s="2271" t="s">
        <v>5840</v>
      </c>
      <c r="Q906" s="2184">
        <v>39173</v>
      </c>
      <c r="R906" s="2272" t="s">
        <v>5655</v>
      </c>
      <c r="S906" s="2341"/>
      <c r="T906" s="1181" t="str">
        <f t="shared" si="103"/>
        <v/>
      </c>
      <c r="U906" s="2342"/>
      <c r="V906" s="2157"/>
      <c r="W906" s="2157"/>
      <c r="X906" s="2157"/>
      <c r="Y906" s="2157"/>
      <c r="Z906" s="2157"/>
      <c r="AA906" s="2342"/>
      <c r="AB906" s="2342"/>
      <c r="AC906" s="2342"/>
      <c r="AD906" s="2342"/>
      <c r="AE906" s="2342"/>
      <c r="AF906" s="2342"/>
    </row>
    <row r="907" spans="2:32" s="1457" customFormat="1" ht="39" customHeight="1">
      <c r="B907" s="2168"/>
      <c r="C907" s="2186" t="s">
        <v>5911</v>
      </c>
      <c r="D907" s="2333" t="s">
        <v>5918</v>
      </c>
      <c r="E907" s="1658" t="s">
        <v>5919</v>
      </c>
      <c r="F907" s="2334">
        <f>SUM(G907:I907)</f>
        <v>0.51</v>
      </c>
      <c r="G907" s="2334">
        <v>0.51</v>
      </c>
      <c r="H907" s="2334">
        <v>0</v>
      </c>
      <c r="I907" s="2334">
        <v>0</v>
      </c>
      <c r="J907" s="2334">
        <f>SUM(K907:M907)</f>
        <v>0</v>
      </c>
      <c r="K907" s="2334">
        <v>0</v>
      </c>
      <c r="L907" s="2334">
        <v>0</v>
      </c>
      <c r="M907" s="2334">
        <v>0</v>
      </c>
      <c r="N907" s="2184">
        <v>28117</v>
      </c>
      <c r="O907" s="2184">
        <v>43096</v>
      </c>
      <c r="P907" s="2271" t="s">
        <v>5840</v>
      </c>
      <c r="Q907" s="2184"/>
      <c r="R907" s="2272"/>
      <c r="S907" s="2341"/>
      <c r="T907" s="1181" t="str">
        <f t="shared" si="103"/>
        <v/>
      </c>
      <c r="U907" s="2342"/>
      <c r="V907" s="2157"/>
      <c r="W907" s="2157"/>
      <c r="X907" s="2157"/>
      <c r="Y907" s="2157"/>
      <c r="Z907" s="2157"/>
      <c r="AA907" s="2342"/>
      <c r="AB907" s="2342"/>
      <c r="AC907" s="2342"/>
      <c r="AD907" s="2342"/>
      <c r="AE907" s="2342"/>
      <c r="AF907" s="2342"/>
    </row>
    <row r="908" spans="2:32" s="1457" customFormat="1" ht="39" customHeight="1">
      <c r="B908" s="2338"/>
      <c r="C908" s="1169" t="s">
        <v>5920</v>
      </c>
      <c r="D908" s="2333" t="s">
        <v>5921</v>
      </c>
      <c r="E908" s="2340" t="s">
        <v>5922</v>
      </c>
      <c r="F908" s="2334">
        <f t="shared" si="101"/>
        <v>34.6</v>
      </c>
      <c r="G908" s="2334">
        <v>0</v>
      </c>
      <c r="H908" s="2334">
        <v>0</v>
      </c>
      <c r="I908" s="2334">
        <v>34.6</v>
      </c>
      <c r="J908" s="2334">
        <f t="shared" si="102"/>
        <v>34.6</v>
      </c>
      <c r="K908" s="2334">
        <v>0</v>
      </c>
      <c r="L908" s="2334">
        <v>0</v>
      </c>
      <c r="M908" s="2334">
        <v>34.6</v>
      </c>
      <c r="N908" s="2352">
        <v>36522</v>
      </c>
      <c r="O908" s="2352">
        <v>36522</v>
      </c>
      <c r="P908" s="2271" t="s">
        <v>3145</v>
      </c>
      <c r="Q908" s="2184">
        <v>39173</v>
      </c>
      <c r="R908" s="2272" t="s">
        <v>5655</v>
      </c>
      <c r="S908" s="2341"/>
      <c r="T908" s="1181" t="str">
        <f t="shared" si="103"/>
        <v>改良済</v>
      </c>
      <c r="U908" s="2342"/>
      <c r="V908" s="2157"/>
      <c r="W908" s="2157"/>
      <c r="X908" s="2157"/>
      <c r="Y908" s="2157"/>
      <c r="Z908" s="2157"/>
      <c r="AA908" s="2342"/>
      <c r="AB908" s="2342"/>
      <c r="AC908" s="2342"/>
      <c r="AD908" s="2342"/>
      <c r="AE908" s="2342"/>
      <c r="AF908" s="2342"/>
    </row>
    <row r="909" spans="2:32" s="1457" customFormat="1" ht="39" customHeight="1" thickBot="1">
      <c r="B909" s="2353"/>
      <c r="C909" s="1695" t="s">
        <v>5920</v>
      </c>
      <c r="D909" s="2354" t="s">
        <v>5923</v>
      </c>
      <c r="E909" s="2355" t="s">
        <v>5924</v>
      </c>
      <c r="F909" s="2356">
        <f>SUM(G909:I909)</f>
        <v>673</v>
      </c>
      <c r="G909" s="2356">
        <v>0</v>
      </c>
      <c r="H909" s="2356">
        <v>0</v>
      </c>
      <c r="I909" s="2356">
        <v>673</v>
      </c>
      <c r="J909" s="2356">
        <f>SUM(K909:M909)</f>
        <v>63.6</v>
      </c>
      <c r="K909" s="2356">
        <v>0</v>
      </c>
      <c r="L909" s="2356">
        <v>0</v>
      </c>
      <c r="M909" s="2356">
        <v>63.6</v>
      </c>
      <c r="N909" s="2299">
        <v>17932</v>
      </c>
      <c r="O909" s="2299" t="s">
        <v>5820</v>
      </c>
      <c r="P909" s="2217" t="s">
        <v>5821</v>
      </c>
      <c r="Q909" s="2299">
        <v>39173</v>
      </c>
      <c r="R909" s="2311" t="s">
        <v>5655</v>
      </c>
      <c r="S909" s="2341"/>
      <c r="T909" s="1181" t="str">
        <f t="shared" si="103"/>
        <v/>
      </c>
      <c r="U909" s="2342"/>
      <c r="V909" s="2157"/>
      <c r="W909" s="2157"/>
      <c r="X909" s="2157"/>
      <c r="Y909" s="2157"/>
      <c r="Z909" s="2157"/>
      <c r="AA909" s="2342"/>
      <c r="AB909" s="2342"/>
      <c r="AC909" s="2342"/>
      <c r="AD909" s="2342"/>
      <c r="AE909" s="2342"/>
      <c r="AF909" s="2342"/>
    </row>
    <row r="910" spans="2:32" s="1457" customFormat="1" ht="39" customHeight="1" thickTop="1" thickBot="1">
      <c r="B910" s="1175" t="s">
        <v>5925</v>
      </c>
      <c r="C910" s="1618"/>
      <c r="D910" s="1770" t="s">
        <v>301</v>
      </c>
      <c r="E910" s="1222">
        <f>COUNTA(E741:E909)</f>
        <v>169</v>
      </c>
      <c r="F910" s="2357">
        <f t="shared" ref="F910:M910" si="104">SUM(F741:F909)</f>
        <v>1247.7099999999998</v>
      </c>
      <c r="G910" s="2358">
        <f t="shared" si="104"/>
        <v>196.05</v>
      </c>
      <c r="H910" s="2358">
        <f t="shared" si="104"/>
        <v>248.80999999999997</v>
      </c>
      <c r="I910" s="2358">
        <f t="shared" si="104"/>
        <v>802.85</v>
      </c>
      <c r="J910" s="2357">
        <f t="shared" si="104"/>
        <v>407.11</v>
      </c>
      <c r="K910" s="2358">
        <f t="shared" si="104"/>
        <v>109.30999999999999</v>
      </c>
      <c r="L910" s="2358">
        <f t="shared" si="104"/>
        <v>113.22</v>
      </c>
      <c r="M910" s="2358">
        <f t="shared" si="104"/>
        <v>184.57999999999998</v>
      </c>
      <c r="N910" s="2159"/>
      <c r="O910" s="2159"/>
      <c r="P910" s="2261"/>
      <c r="Q910" s="2159"/>
      <c r="R910" s="2288"/>
      <c r="S910" s="2359"/>
      <c r="T910" s="1181" t="str">
        <f t="shared" si="103"/>
        <v/>
      </c>
      <c r="U910" s="2342"/>
      <c r="V910" s="2157"/>
      <c r="W910" s="2157"/>
      <c r="X910" s="2157"/>
      <c r="Y910" s="2157"/>
      <c r="Z910" s="2157"/>
      <c r="AA910" s="2342"/>
      <c r="AB910" s="2342"/>
      <c r="AC910" s="2342"/>
      <c r="AD910" s="2342"/>
      <c r="AE910" s="2342"/>
      <c r="AF910" s="2342"/>
    </row>
    <row r="911" spans="2:32" s="1457" customFormat="1" ht="39" customHeight="1" thickTop="1">
      <c r="B911" s="1576"/>
      <c r="C911" s="1576"/>
      <c r="D911" s="1010"/>
      <c r="E911" s="1625"/>
      <c r="F911" s="2161"/>
      <c r="G911" s="2161"/>
      <c r="H911" s="2161"/>
      <c r="I911" s="2161"/>
      <c r="J911" s="2161"/>
      <c r="K911" s="2161"/>
      <c r="L911" s="2161"/>
      <c r="M911" s="2161"/>
      <c r="N911" s="2162"/>
      <c r="O911" s="2162"/>
      <c r="P911" s="2292"/>
      <c r="Q911" s="2162"/>
      <c r="R911" s="2293"/>
      <c r="S911" s="2359"/>
      <c r="T911" s="1181">
        <v>1</v>
      </c>
      <c r="U911" s="2342"/>
      <c r="V911" s="2157"/>
      <c r="W911" s="2157"/>
      <c r="X911" s="2157"/>
      <c r="Y911" s="2157"/>
      <c r="Z911" s="2157"/>
      <c r="AA911" s="2342"/>
      <c r="AB911" s="2342"/>
      <c r="AC911" s="2342"/>
      <c r="AD911" s="2342"/>
      <c r="AE911" s="2342"/>
      <c r="AF911" s="2342"/>
    </row>
    <row r="912" spans="2:32" s="1457" customFormat="1" ht="39" customHeight="1" thickBot="1">
      <c r="B912" s="2134"/>
      <c r="C912" s="1840"/>
      <c r="D912" s="1154"/>
      <c r="E912" s="1624"/>
      <c r="F912" s="2161"/>
      <c r="G912" s="2161"/>
      <c r="H912" s="2161"/>
      <c r="I912" s="2161"/>
      <c r="J912" s="2161"/>
      <c r="K912" s="2161"/>
      <c r="L912" s="2161"/>
      <c r="M912" s="2161"/>
      <c r="N912" s="2162"/>
      <c r="O912" s="2162"/>
      <c r="P912" s="2292"/>
      <c r="Q912" s="2162"/>
      <c r="R912" s="2323"/>
      <c r="S912" s="2342"/>
      <c r="T912" s="1181">
        <v>1</v>
      </c>
      <c r="U912" s="2342"/>
      <c r="V912" s="2157"/>
      <c r="W912" s="2157"/>
      <c r="X912" s="2157"/>
      <c r="Y912" s="2157"/>
      <c r="Z912" s="2157"/>
      <c r="AA912" s="2342"/>
      <c r="AB912" s="2342"/>
      <c r="AC912" s="2342"/>
      <c r="AD912" s="2342"/>
      <c r="AE912" s="2342"/>
      <c r="AF912" s="2342"/>
    </row>
    <row r="913" spans="2:34" s="1457" customFormat="1" ht="39" customHeight="1">
      <c r="B913" s="2360" t="s">
        <v>304</v>
      </c>
      <c r="C913" s="2361" t="s">
        <v>5653</v>
      </c>
      <c r="D913" s="2362" t="s">
        <v>4463</v>
      </c>
      <c r="E913" s="2363" t="s">
        <v>5926</v>
      </c>
      <c r="F913" s="2364">
        <f t="shared" ref="F913:F920" si="105">SUM(G913:I913)</f>
        <v>0.38</v>
      </c>
      <c r="G913" s="2364">
        <v>0.38</v>
      </c>
      <c r="H913" s="2364">
        <v>0</v>
      </c>
      <c r="I913" s="2364">
        <v>0</v>
      </c>
      <c r="J913" s="2364">
        <f t="shared" ref="J913:J920" si="106">SUM(K913:M913)</f>
        <v>0.38</v>
      </c>
      <c r="K913" s="2364">
        <v>0.38</v>
      </c>
      <c r="L913" s="2364">
        <v>0</v>
      </c>
      <c r="M913" s="2364">
        <v>0</v>
      </c>
      <c r="N913" s="2365">
        <v>26389</v>
      </c>
      <c r="O913" s="2365">
        <v>32518</v>
      </c>
      <c r="P913" s="2366" t="s">
        <v>5927</v>
      </c>
      <c r="Q913" s="2367">
        <v>40631</v>
      </c>
      <c r="R913" s="2368" t="s">
        <v>5928</v>
      </c>
      <c r="S913" s="2344"/>
      <c r="T913" s="1181" t="str">
        <f t="shared" si="103"/>
        <v>改良済</v>
      </c>
      <c r="U913" s="2342"/>
      <c r="V913" s="2157"/>
      <c r="W913" s="2157"/>
      <c r="X913" s="2157"/>
      <c r="Y913" s="2157"/>
      <c r="Z913" s="2157"/>
      <c r="AA913" s="2342"/>
      <c r="AB913" s="2342"/>
      <c r="AC913" s="2342"/>
      <c r="AD913" s="2342"/>
      <c r="AE913" s="2342"/>
      <c r="AF913" s="2342"/>
    </row>
    <row r="914" spans="2:34" s="1457" customFormat="1" ht="39" customHeight="1">
      <c r="B914" s="2369"/>
      <c r="C914" s="2370" t="s">
        <v>5653</v>
      </c>
      <c r="D914" s="2371" t="s">
        <v>4485</v>
      </c>
      <c r="E914" s="2372" t="s">
        <v>5929</v>
      </c>
      <c r="F914" s="2373">
        <f t="shared" si="105"/>
        <v>0.33</v>
      </c>
      <c r="G914" s="2373">
        <v>0.33</v>
      </c>
      <c r="H914" s="2373">
        <v>0</v>
      </c>
      <c r="I914" s="2373">
        <v>0</v>
      </c>
      <c r="J914" s="2373">
        <f t="shared" si="106"/>
        <v>0.33</v>
      </c>
      <c r="K914" s="2373">
        <v>0.33</v>
      </c>
      <c r="L914" s="2373">
        <v>0</v>
      </c>
      <c r="M914" s="2373">
        <v>0</v>
      </c>
      <c r="N914" s="2374">
        <v>26389</v>
      </c>
      <c r="O914" s="2374">
        <v>32051</v>
      </c>
      <c r="P914" s="2375" t="s">
        <v>5696</v>
      </c>
      <c r="Q914" s="2376">
        <v>40631</v>
      </c>
      <c r="R914" s="2377" t="s">
        <v>5928</v>
      </c>
      <c r="S914" s="2344"/>
      <c r="T914" s="1181" t="str">
        <f t="shared" si="103"/>
        <v>改良済</v>
      </c>
      <c r="U914" s="2342"/>
      <c r="V914" s="2157"/>
      <c r="W914" s="2157"/>
      <c r="X914" s="2157"/>
      <c r="Y914" s="2157"/>
      <c r="Z914" s="2157"/>
      <c r="AA914" s="2342"/>
      <c r="AB914" s="2342"/>
      <c r="AC914" s="2342"/>
      <c r="AD914" s="2342"/>
      <c r="AE914" s="2342"/>
      <c r="AF914" s="2342"/>
    </row>
    <row r="915" spans="2:34" s="1457" customFormat="1" ht="39" customHeight="1">
      <c r="B915" s="2378"/>
      <c r="C915" s="2379" t="s">
        <v>5653</v>
      </c>
      <c r="D915" s="2371" t="s">
        <v>4487</v>
      </c>
      <c r="E915" s="2372" t="s">
        <v>5930</v>
      </c>
      <c r="F915" s="2373">
        <f t="shared" si="105"/>
        <v>0.24</v>
      </c>
      <c r="G915" s="2373">
        <v>0</v>
      </c>
      <c r="H915" s="2373">
        <v>0.24</v>
      </c>
      <c r="I915" s="2373">
        <v>0</v>
      </c>
      <c r="J915" s="2373">
        <f t="shared" si="106"/>
        <v>0</v>
      </c>
      <c r="K915" s="2373">
        <v>0</v>
      </c>
      <c r="L915" s="2373">
        <v>0</v>
      </c>
      <c r="M915" s="2373">
        <v>0</v>
      </c>
      <c r="N915" s="2374">
        <v>26389</v>
      </c>
      <c r="O915" s="2374">
        <v>26389</v>
      </c>
      <c r="P915" s="2375" t="s">
        <v>5931</v>
      </c>
      <c r="Q915" s="2376">
        <v>40631</v>
      </c>
      <c r="R915" s="2377" t="s">
        <v>5928</v>
      </c>
      <c r="S915" s="2344"/>
      <c r="T915" s="1181" t="str">
        <f t="shared" si="103"/>
        <v/>
      </c>
      <c r="V915" s="2157"/>
      <c r="W915" s="2157"/>
      <c r="X915" s="2157"/>
      <c r="Y915" s="2157"/>
      <c r="Z915" s="2157"/>
    </row>
    <row r="916" spans="2:34" s="1457" customFormat="1" ht="39" customHeight="1">
      <c r="B916" s="2339"/>
      <c r="C916" s="2379" t="s">
        <v>5653</v>
      </c>
      <c r="D916" s="2371" t="s">
        <v>4488</v>
      </c>
      <c r="E916" s="2372" t="s">
        <v>5932</v>
      </c>
      <c r="F916" s="2373">
        <f t="shared" si="105"/>
        <v>0.25</v>
      </c>
      <c r="G916" s="2373">
        <v>0.25</v>
      </c>
      <c r="H916" s="2373">
        <v>0</v>
      </c>
      <c r="I916" s="2373">
        <v>0</v>
      </c>
      <c r="J916" s="2373">
        <f t="shared" si="106"/>
        <v>0</v>
      </c>
      <c r="K916" s="2373">
        <v>0</v>
      </c>
      <c r="L916" s="2373">
        <v>0</v>
      </c>
      <c r="M916" s="2373">
        <v>0</v>
      </c>
      <c r="N916" s="2374">
        <v>26389</v>
      </c>
      <c r="O916" s="2374">
        <v>26389</v>
      </c>
      <c r="P916" s="2375" t="s">
        <v>5931</v>
      </c>
      <c r="Q916" s="2376">
        <v>40631</v>
      </c>
      <c r="R916" s="2377" t="s">
        <v>5928</v>
      </c>
      <c r="S916" s="2341"/>
      <c r="T916" s="1181" t="str">
        <f t="shared" si="103"/>
        <v/>
      </c>
      <c r="V916" s="2157"/>
      <c r="W916" s="2157"/>
      <c r="X916" s="2157"/>
      <c r="Y916" s="2157"/>
      <c r="Z916" s="2157"/>
    </row>
    <row r="917" spans="2:34" s="1457" customFormat="1" ht="39" customHeight="1">
      <c r="B917" s="2380" t="s">
        <v>4170</v>
      </c>
      <c r="C917" s="2370" t="s">
        <v>5653</v>
      </c>
      <c r="D917" s="2371" t="s">
        <v>4491</v>
      </c>
      <c r="E917" s="2372" t="s">
        <v>5933</v>
      </c>
      <c r="F917" s="2373">
        <f t="shared" si="105"/>
        <v>0.23</v>
      </c>
      <c r="G917" s="2373">
        <v>0</v>
      </c>
      <c r="H917" s="2373">
        <v>0</v>
      </c>
      <c r="I917" s="2373">
        <v>0.23</v>
      </c>
      <c r="J917" s="2373">
        <f t="shared" si="106"/>
        <v>0</v>
      </c>
      <c r="K917" s="2373">
        <v>0</v>
      </c>
      <c r="L917" s="2373">
        <v>0</v>
      </c>
      <c r="M917" s="2373">
        <v>0</v>
      </c>
      <c r="N917" s="2374">
        <v>26389</v>
      </c>
      <c r="O917" s="2374">
        <v>26389</v>
      </c>
      <c r="P917" s="2375" t="s">
        <v>5931</v>
      </c>
      <c r="Q917" s="2376">
        <v>40631</v>
      </c>
      <c r="R917" s="2377" t="s">
        <v>5928</v>
      </c>
      <c r="S917" s="2341"/>
      <c r="T917" s="1181" t="str">
        <f t="shared" si="103"/>
        <v/>
      </c>
      <c r="U917" s="2342"/>
      <c r="V917" s="2157"/>
      <c r="W917" s="2157"/>
      <c r="X917" s="2157"/>
      <c r="Y917" s="2157"/>
      <c r="Z917" s="2157"/>
      <c r="AA917" s="2342"/>
      <c r="AB917" s="2342"/>
      <c r="AC917" s="2342"/>
      <c r="AD917" s="2342"/>
      <c r="AE917" s="2342"/>
      <c r="AF917" s="2342"/>
    </row>
    <row r="918" spans="2:34" s="1457" customFormat="1" ht="39" customHeight="1">
      <c r="B918" s="2369"/>
      <c r="C918" s="2370" t="s">
        <v>5653</v>
      </c>
      <c r="D918" s="2371" t="s">
        <v>4494</v>
      </c>
      <c r="E918" s="2372" t="s">
        <v>5934</v>
      </c>
      <c r="F918" s="2373">
        <f t="shared" si="105"/>
        <v>0.28000000000000003</v>
      </c>
      <c r="G918" s="2373">
        <v>0</v>
      </c>
      <c r="H918" s="2373">
        <v>0</v>
      </c>
      <c r="I918" s="2373">
        <v>0.28000000000000003</v>
      </c>
      <c r="J918" s="2373">
        <f t="shared" si="106"/>
        <v>0</v>
      </c>
      <c r="K918" s="2373">
        <v>0</v>
      </c>
      <c r="L918" s="2373">
        <v>0</v>
      </c>
      <c r="M918" s="2373">
        <v>0</v>
      </c>
      <c r="N918" s="2374">
        <v>26389</v>
      </c>
      <c r="O918" s="2374">
        <v>26389</v>
      </c>
      <c r="P918" s="2375" t="s">
        <v>5931</v>
      </c>
      <c r="Q918" s="2376">
        <v>40631</v>
      </c>
      <c r="R918" s="2377" t="s">
        <v>5928</v>
      </c>
      <c r="S918" s="2344"/>
      <c r="T918" s="1181" t="str">
        <f t="shared" si="103"/>
        <v/>
      </c>
      <c r="U918" s="2342"/>
      <c r="V918" s="2157"/>
      <c r="W918" s="2157"/>
      <c r="X918" s="2157"/>
      <c r="Y918" s="2157"/>
      <c r="Z918" s="2157"/>
      <c r="AA918" s="2342"/>
      <c r="AB918" s="2342"/>
      <c r="AC918" s="2342"/>
      <c r="AD918" s="2342"/>
      <c r="AE918" s="2342"/>
      <c r="AF918" s="2342"/>
    </row>
    <row r="919" spans="2:34" s="1457" customFormat="1" ht="39" customHeight="1">
      <c r="B919" s="2369"/>
      <c r="C919" s="2379" t="s">
        <v>5822</v>
      </c>
      <c r="D919" s="2371" t="s">
        <v>4469</v>
      </c>
      <c r="E919" s="2372" t="s">
        <v>5935</v>
      </c>
      <c r="F919" s="2373">
        <f t="shared" si="105"/>
        <v>2.2999999999999998</v>
      </c>
      <c r="G919" s="2373">
        <v>0</v>
      </c>
      <c r="H919" s="2373">
        <v>2.2999999999999998</v>
      </c>
      <c r="I919" s="2373">
        <v>0</v>
      </c>
      <c r="J919" s="2373">
        <f t="shared" si="106"/>
        <v>0.4</v>
      </c>
      <c r="K919" s="2373">
        <v>0</v>
      </c>
      <c r="L919" s="2373">
        <v>0.4</v>
      </c>
      <c r="M919" s="2373">
        <v>0</v>
      </c>
      <c r="N919" s="2374">
        <v>26389</v>
      </c>
      <c r="O919" s="2374">
        <v>26389</v>
      </c>
      <c r="P919" s="2375" t="s">
        <v>5936</v>
      </c>
      <c r="Q919" s="2376">
        <v>40631</v>
      </c>
      <c r="R919" s="2377" t="s">
        <v>5928</v>
      </c>
      <c r="S919" s="2341"/>
      <c r="T919" s="1181" t="str">
        <f t="shared" si="103"/>
        <v/>
      </c>
      <c r="U919" s="2342"/>
      <c r="V919" s="2157"/>
      <c r="W919" s="2157"/>
      <c r="X919" s="2157"/>
      <c r="Y919" s="2157"/>
      <c r="Z919" s="2157"/>
      <c r="AA919" s="2342"/>
      <c r="AB919" s="2342"/>
      <c r="AC919" s="2342"/>
      <c r="AD919" s="2342"/>
      <c r="AE919" s="2342"/>
      <c r="AF919" s="2342"/>
    </row>
    <row r="920" spans="2:34" s="1457" customFormat="1" ht="39" customHeight="1">
      <c r="B920" s="2369"/>
      <c r="C920" s="2381" t="s">
        <v>5822</v>
      </c>
      <c r="D920" s="2371" t="s">
        <v>4519</v>
      </c>
      <c r="E920" s="2372" t="s">
        <v>5937</v>
      </c>
      <c r="F920" s="2373">
        <f t="shared" si="105"/>
        <v>1.9</v>
      </c>
      <c r="G920" s="2373">
        <v>1.9</v>
      </c>
      <c r="H920" s="2373">
        <v>0</v>
      </c>
      <c r="I920" s="2373">
        <v>0</v>
      </c>
      <c r="J920" s="2373">
        <f t="shared" si="106"/>
        <v>0.6</v>
      </c>
      <c r="K920" s="2373">
        <v>0.6</v>
      </c>
      <c r="L920" s="2373">
        <v>0</v>
      </c>
      <c r="M920" s="2373">
        <v>0</v>
      </c>
      <c r="N920" s="2374">
        <v>26389</v>
      </c>
      <c r="O920" s="2374">
        <v>26389</v>
      </c>
      <c r="P920" s="2375" t="s">
        <v>5936</v>
      </c>
      <c r="Q920" s="2376">
        <v>40631</v>
      </c>
      <c r="R920" s="2377" t="s">
        <v>5928</v>
      </c>
      <c r="S920" s="2341"/>
      <c r="T920" s="1181" t="str">
        <f t="shared" si="103"/>
        <v/>
      </c>
      <c r="U920" s="2342"/>
      <c r="V920" s="2157"/>
      <c r="W920" s="2157"/>
      <c r="X920" s="2157"/>
      <c r="Y920" s="2157"/>
      <c r="Z920" s="2157"/>
      <c r="AA920" s="2342"/>
      <c r="AB920" s="2342"/>
      <c r="AC920" s="2342"/>
      <c r="AD920" s="2342"/>
      <c r="AE920" s="2342"/>
      <c r="AF920" s="2342"/>
    </row>
    <row r="921" spans="2:34" s="1457" customFormat="1" ht="39" customHeight="1">
      <c r="B921" s="2382"/>
      <c r="C921" s="2381" t="s">
        <v>5938</v>
      </c>
      <c r="D921" s="2371" t="s">
        <v>4556</v>
      </c>
      <c r="E921" s="2372" t="s">
        <v>5939</v>
      </c>
      <c r="F921" s="2373">
        <f>SUM(G921:I921)</f>
        <v>8.3000000000000007</v>
      </c>
      <c r="G921" s="2373">
        <v>0</v>
      </c>
      <c r="H921" s="2373">
        <v>0</v>
      </c>
      <c r="I921" s="2373">
        <v>8.3000000000000007</v>
      </c>
      <c r="J921" s="2373">
        <f>SUM(K921:M921)</f>
        <v>0</v>
      </c>
      <c r="K921" s="2373">
        <v>0</v>
      </c>
      <c r="L921" s="2373">
        <v>0</v>
      </c>
      <c r="M921" s="2373">
        <v>0</v>
      </c>
      <c r="N921" s="2374">
        <v>14574</v>
      </c>
      <c r="O921" s="2374">
        <v>14574</v>
      </c>
      <c r="P921" s="2375" t="s">
        <v>5940</v>
      </c>
      <c r="Q921" s="2374">
        <v>40631</v>
      </c>
      <c r="R921" s="2377" t="s">
        <v>5928</v>
      </c>
      <c r="S921" s="2341"/>
      <c r="T921" s="1181" t="str">
        <f t="shared" si="103"/>
        <v/>
      </c>
      <c r="U921" s="2342"/>
      <c r="V921" s="2157"/>
      <c r="W921" s="2157"/>
      <c r="X921" s="2157"/>
      <c r="Y921" s="2157"/>
      <c r="Z921" s="2157"/>
      <c r="AA921" s="2342"/>
      <c r="AB921" s="2342"/>
      <c r="AC921" s="2342"/>
      <c r="AD921" s="2342"/>
      <c r="AE921" s="2342"/>
      <c r="AF921" s="2342"/>
    </row>
    <row r="922" spans="2:34" s="1457" customFormat="1" ht="39" customHeight="1">
      <c r="B922" s="2369"/>
      <c r="C922" s="2379" t="s">
        <v>5938</v>
      </c>
      <c r="D922" s="2383" t="s">
        <v>4933</v>
      </c>
      <c r="E922" s="2384" t="s">
        <v>5941</v>
      </c>
      <c r="F922" s="2385">
        <f>SUM(G922:I922)</f>
        <v>4.4000000000000004</v>
      </c>
      <c r="G922" s="2385">
        <v>0</v>
      </c>
      <c r="H922" s="2385">
        <v>0</v>
      </c>
      <c r="I922" s="2385">
        <v>4.4000000000000004</v>
      </c>
      <c r="J922" s="2385">
        <f>SUM(K922:M922)</f>
        <v>4.4000000000000004</v>
      </c>
      <c r="K922" s="2385">
        <v>0</v>
      </c>
      <c r="L922" s="2385">
        <v>0</v>
      </c>
      <c r="M922" s="2385">
        <v>4.4000000000000004</v>
      </c>
      <c r="N922" s="2386">
        <v>14574</v>
      </c>
      <c r="O922" s="2386">
        <v>14574</v>
      </c>
      <c r="P922" s="2387" t="s">
        <v>5940</v>
      </c>
      <c r="Q922" s="2386">
        <v>40631</v>
      </c>
      <c r="R922" s="2377" t="s">
        <v>5928</v>
      </c>
      <c r="S922" s="2341"/>
      <c r="T922" s="1181" t="str">
        <f t="shared" si="103"/>
        <v>改良済</v>
      </c>
      <c r="U922" s="2342"/>
      <c r="V922" s="2157"/>
      <c r="W922" s="2157"/>
      <c r="X922" s="2157"/>
      <c r="Y922" s="2157"/>
      <c r="Z922" s="2157"/>
      <c r="AA922" s="2342"/>
      <c r="AB922" s="2342"/>
      <c r="AC922" s="2342"/>
      <c r="AD922" s="2342"/>
      <c r="AE922" s="2342"/>
      <c r="AF922" s="2342"/>
    </row>
    <row r="923" spans="2:34" s="1457" customFormat="1" ht="39" customHeight="1" thickBot="1">
      <c r="B923" s="2388"/>
      <c r="C923" s="2389" t="s">
        <v>5902</v>
      </c>
      <c r="D923" s="2390" t="s">
        <v>4589</v>
      </c>
      <c r="E923" s="2391" t="s">
        <v>5942</v>
      </c>
      <c r="F923" s="2392">
        <f>SUM(G923:I923)</f>
        <v>12.2</v>
      </c>
      <c r="G923" s="2392">
        <v>0</v>
      </c>
      <c r="H923" s="2392">
        <v>0</v>
      </c>
      <c r="I923" s="2392">
        <v>12.2</v>
      </c>
      <c r="J923" s="2392">
        <f>SUM(K923:M923)</f>
        <v>12.2</v>
      </c>
      <c r="K923" s="2392">
        <v>0</v>
      </c>
      <c r="L923" s="2392">
        <v>0</v>
      </c>
      <c r="M923" s="2392">
        <v>12.2</v>
      </c>
      <c r="N923" s="2393">
        <v>26389</v>
      </c>
      <c r="O923" s="2394">
        <v>29900</v>
      </c>
      <c r="P923" s="2395" t="s">
        <v>5943</v>
      </c>
      <c r="Q923" s="2393">
        <v>40631</v>
      </c>
      <c r="R923" s="2396" t="s">
        <v>3939</v>
      </c>
      <c r="S923" s="2341"/>
      <c r="T923" s="1181" t="str">
        <f t="shared" si="103"/>
        <v>改良済</v>
      </c>
      <c r="U923" s="2342"/>
      <c r="V923" s="2157"/>
      <c r="W923" s="2157"/>
      <c r="X923" s="2157"/>
      <c r="Y923" s="2157"/>
      <c r="Z923" s="2157"/>
      <c r="AA923" s="2342"/>
      <c r="AB923" s="2342"/>
      <c r="AC923" s="2342"/>
      <c r="AD923" s="2342"/>
      <c r="AE923" s="2342"/>
      <c r="AF923" s="2342"/>
    </row>
    <row r="924" spans="2:34" s="1457" customFormat="1" ht="39" customHeight="1" thickTop="1" thickBot="1">
      <c r="B924" s="1175" t="s">
        <v>5925</v>
      </c>
      <c r="C924" s="2397"/>
      <c r="D924" s="2398" t="s">
        <v>332</v>
      </c>
      <c r="E924" s="2399">
        <f>COUNTA(E913:E923)</f>
        <v>11</v>
      </c>
      <c r="F924" s="2400">
        <f>SUM(F913:F923)</f>
        <v>30.81</v>
      </c>
      <c r="G924" s="2400">
        <f t="shared" ref="G924:M924" si="107">SUM(G913:G923)</f>
        <v>2.86</v>
      </c>
      <c r="H924" s="2400">
        <f t="shared" si="107"/>
        <v>2.54</v>
      </c>
      <c r="I924" s="2400">
        <f t="shared" si="107"/>
        <v>25.41</v>
      </c>
      <c r="J924" s="2400">
        <f>SUM(J913:J923)</f>
        <v>18.309999999999999</v>
      </c>
      <c r="K924" s="2400">
        <f t="shared" si="107"/>
        <v>1.31</v>
      </c>
      <c r="L924" s="2400">
        <f t="shared" si="107"/>
        <v>0.4</v>
      </c>
      <c r="M924" s="2400">
        <f t="shared" si="107"/>
        <v>16.600000000000001</v>
      </c>
      <c r="N924" s="2401"/>
      <c r="O924" s="2401"/>
      <c r="P924" s="2402"/>
      <c r="Q924" s="2401"/>
      <c r="R924" s="2403"/>
      <c r="S924" s="2341"/>
      <c r="T924" s="2342"/>
      <c r="U924" s="2342"/>
      <c r="V924" s="2157"/>
      <c r="W924" s="2157"/>
      <c r="X924" s="2157"/>
      <c r="Y924" s="2157"/>
      <c r="Z924" s="2157"/>
      <c r="AA924" s="2342"/>
      <c r="AB924" s="2342"/>
      <c r="AC924" s="2342"/>
      <c r="AD924" s="2342"/>
      <c r="AE924" s="2342"/>
      <c r="AF924" s="2342"/>
    </row>
    <row r="925" spans="2:34" s="1457" customFormat="1" ht="39" customHeight="1" thickTop="1">
      <c r="B925" s="2134"/>
      <c r="C925" s="1840"/>
      <c r="D925" s="1154"/>
      <c r="E925" s="1624"/>
      <c r="F925" s="2404"/>
      <c r="G925" s="2404"/>
      <c r="H925" s="2404"/>
      <c r="I925" s="2404"/>
      <c r="J925" s="2405"/>
      <c r="K925" s="2404"/>
      <c r="L925" s="2404"/>
      <c r="M925" s="2404"/>
      <c r="N925" s="2406"/>
      <c r="O925" s="2406"/>
      <c r="P925" s="2404"/>
      <c r="Q925" s="2406"/>
      <c r="R925" s="2407"/>
      <c r="S925" s="2342"/>
      <c r="T925" s="2342"/>
      <c r="U925" s="2342"/>
      <c r="V925" s="2342"/>
      <c r="W925" s="2342"/>
      <c r="X925" s="2342"/>
      <c r="Y925" s="2342"/>
      <c r="Z925" s="2342"/>
      <c r="AA925" s="2342"/>
      <c r="AB925" s="2342"/>
      <c r="AC925" s="2342"/>
      <c r="AD925" s="2342"/>
      <c r="AE925" s="2342"/>
      <c r="AF925" s="2342"/>
    </row>
    <row r="926" spans="2:34" s="1457" customFormat="1" ht="39" customHeight="1">
      <c r="B926" s="1576"/>
      <c r="C926" s="1623" t="s">
        <v>5944</v>
      </c>
      <c r="D926" s="1623"/>
      <c r="E926" s="1624"/>
      <c r="F926" s="2408"/>
      <c r="G926" s="2408"/>
      <c r="H926" s="2408"/>
      <c r="I926" s="2408"/>
      <c r="J926" s="2409"/>
      <c r="K926" s="2408"/>
      <c r="L926" s="2408"/>
      <c r="M926" s="2408"/>
      <c r="N926" s="2410"/>
      <c r="O926" s="2410"/>
      <c r="P926" s="2408"/>
      <c r="Q926" s="2410"/>
      <c r="R926" s="2408"/>
      <c r="S926" s="2342"/>
      <c r="T926" s="2342"/>
      <c r="U926" s="2342"/>
      <c r="V926" s="2342"/>
      <c r="W926" s="2342"/>
      <c r="X926" s="2342"/>
      <c r="Y926" s="2342"/>
      <c r="Z926" s="2342"/>
      <c r="AA926" s="2342"/>
      <c r="AB926" s="2342"/>
      <c r="AC926" s="2342"/>
      <c r="AD926" s="2342"/>
      <c r="AE926" s="2342"/>
      <c r="AF926" s="2342"/>
    </row>
    <row r="927" spans="2:34" s="1457" customFormat="1" ht="39" customHeight="1">
      <c r="B927" s="1623"/>
      <c r="C927" s="1623"/>
      <c r="D927" s="1623"/>
      <c r="E927" s="1624"/>
      <c r="F927" s="2411"/>
      <c r="G927" s="2411"/>
      <c r="H927" s="2411"/>
      <c r="I927" s="2411"/>
      <c r="J927" s="2411"/>
      <c r="K927" s="2411"/>
      <c r="L927" s="2411"/>
      <c r="M927" s="2411"/>
      <c r="N927" s="2410"/>
      <c r="O927" s="2410"/>
      <c r="P927" s="2408"/>
      <c r="Q927" s="2410"/>
      <c r="R927" s="2408"/>
      <c r="S927" s="2342"/>
      <c r="T927" s="2342"/>
      <c r="U927" s="2342"/>
      <c r="V927" s="2342"/>
      <c r="W927" s="2342"/>
      <c r="X927" s="2342"/>
      <c r="Y927" s="2342"/>
      <c r="Z927" s="2342"/>
      <c r="AA927" s="2342"/>
      <c r="AB927" s="2342"/>
      <c r="AC927" s="2342"/>
      <c r="AD927" s="2342"/>
      <c r="AE927" s="2342"/>
      <c r="AF927" s="2342"/>
      <c r="AG927" s="2342"/>
      <c r="AH927" s="2342"/>
    </row>
    <row r="928" spans="2:34" s="1457" customFormat="1" ht="39" customHeight="1">
      <c r="T928" s="2342"/>
      <c r="U928" s="2342"/>
      <c r="V928" s="2342"/>
      <c r="W928" s="2342"/>
      <c r="X928" s="2342"/>
      <c r="Y928" s="2342"/>
      <c r="Z928" s="2342"/>
      <c r="AA928" s="2342"/>
      <c r="AB928" s="2342"/>
      <c r="AC928" s="2342"/>
      <c r="AD928" s="2342"/>
      <c r="AE928" s="2342"/>
      <c r="AF928" s="2342"/>
      <c r="AG928" s="2342"/>
      <c r="AH928" s="2342"/>
    </row>
    <row r="929" spans="2:34" s="1457" customFormat="1" ht="39" customHeight="1">
      <c r="B929" s="1623"/>
      <c r="C929" s="1623"/>
      <c r="D929" s="1623"/>
      <c r="E929" s="1624"/>
      <c r="F929" s="2408"/>
      <c r="G929" s="2408"/>
      <c r="H929" s="2408"/>
      <c r="I929" s="2408"/>
      <c r="J929" s="2409"/>
      <c r="K929" s="2408"/>
      <c r="L929" s="2408"/>
      <c r="M929" s="2408"/>
      <c r="N929" s="2410"/>
      <c r="O929" s="2410"/>
      <c r="P929" s="2408"/>
      <c r="Q929" s="2410"/>
      <c r="R929" s="2408"/>
      <c r="S929" s="2412"/>
      <c r="T929" s="2342"/>
      <c r="U929" s="2342"/>
      <c r="V929" s="2342"/>
      <c r="W929" s="2342"/>
      <c r="X929" s="2342"/>
      <c r="Y929" s="2342"/>
      <c r="Z929" s="2342"/>
      <c r="AA929" s="2342"/>
      <c r="AB929" s="2342"/>
      <c r="AC929" s="2342"/>
      <c r="AD929" s="2342"/>
      <c r="AE929" s="2342"/>
      <c r="AF929" s="2342"/>
      <c r="AG929" s="2342"/>
      <c r="AH929" s="2342"/>
    </row>
    <row r="930" spans="2:34" s="1457" customFormat="1" ht="39" customHeight="1">
      <c r="B930" s="1623"/>
      <c r="C930" s="1623"/>
      <c r="D930" s="1623"/>
      <c r="E930" s="1624"/>
      <c r="F930" s="2408"/>
      <c r="G930" s="2408"/>
      <c r="H930" s="2408"/>
      <c r="I930" s="2408"/>
      <c r="J930" s="2409"/>
      <c r="K930" s="2408"/>
      <c r="L930" s="2408"/>
      <c r="M930" s="2408"/>
      <c r="N930" s="2410"/>
      <c r="O930" s="2410"/>
      <c r="P930" s="2408"/>
      <c r="Q930" s="2410"/>
      <c r="R930" s="2408"/>
      <c r="S930" s="2412"/>
      <c r="T930" s="2342"/>
      <c r="U930" s="2342"/>
      <c r="V930" s="2342"/>
      <c r="W930" s="2342"/>
      <c r="X930" s="2342"/>
      <c r="Y930" s="2342"/>
      <c r="Z930" s="2342"/>
      <c r="AA930" s="2342"/>
      <c r="AB930" s="2342"/>
      <c r="AC930" s="2342"/>
      <c r="AD930" s="2342"/>
      <c r="AE930" s="2342"/>
      <c r="AF930" s="2342"/>
      <c r="AG930" s="2342"/>
      <c r="AH930" s="2342"/>
    </row>
    <row r="931" spans="2:34" s="1457" customFormat="1" ht="39" customHeight="1">
      <c r="B931" s="1623"/>
      <c r="C931" s="1623"/>
      <c r="D931" s="1623"/>
      <c r="E931" s="1624"/>
      <c r="F931" s="2408"/>
      <c r="G931" s="2408"/>
      <c r="H931" s="2408"/>
      <c r="I931" s="2408"/>
      <c r="J931" s="2409"/>
      <c r="K931" s="2408"/>
      <c r="L931" s="2408"/>
      <c r="M931" s="2408"/>
      <c r="N931" s="2410"/>
      <c r="O931" s="2410"/>
      <c r="P931" s="2408"/>
      <c r="Q931" s="2410"/>
      <c r="R931" s="2408"/>
      <c r="S931" s="2412"/>
      <c r="T931" s="2342"/>
      <c r="U931" s="2342"/>
      <c r="V931" s="2342"/>
      <c r="W931" s="2342"/>
      <c r="X931" s="2342"/>
      <c r="Y931" s="2342"/>
      <c r="Z931" s="2342"/>
      <c r="AA931" s="2342"/>
      <c r="AB931" s="2342"/>
      <c r="AC931" s="2342"/>
      <c r="AD931" s="2342"/>
      <c r="AE931" s="2342"/>
      <c r="AF931" s="2342"/>
      <c r="AG931" s="2342"/>
      <c r="AH931" s="2342"/>
    </row>
    <row r="932" spans="2:34" s="1457" customFormat="1" ht="39" customHeight="1">
      <c r="B932" s="1623"/>
      <c r="C932" s="1623"/>
      <c r="D932" s="1623"/>
      <c r="E932" s="1624"/>
      <c r="F932" s="2408"/>
      <c r="G932" s="2408"/>
      <c r="H932" s="2408"/>
      <c r="I932" s="2408"/>
      <c r="J932" s="2409"/>
      <c r="K932" s="2408"/>
      <c r="L932" s="2408"/>
      <c r="M932" s="2408"/>
      <c r="N932" s="2410"/>
      <c r="O932" s="2410"/>
      <c r="P932" s="2408"/>
      <c r="Q932" s="2410"/>
      <c r="R932" s="2408"/>
      <c r="S932" s="2412"/>
      <c r="T932" s="2342"/>
      <c r="U932" s="2342"/>
      <c r="V932" s="2342"/>
      <c r="W932" s="2342"/>
      <c r="X932" s="2342"/>
      <c r="Y932" s="2342"/>
      <c r="Z932" s="2342"/>
      <c r="AA932" s="2342"/>
      <c r="AB932" s="2342"/>
      <c r="AC932" s="2342"/>
      <c r="AD932" s="2342"/>
      <c r="AE932" s="2342"/>
      <c r="AF932" s="2342"/>
      <c r="AG932" s="2342"/>
      <c r="AH932" s="2342"/>
    </row>
    <row r="933" spans="2:34" s="1457" customFormat="1" ht="39" customHeight="1">
      <c r="B933" s="1840"/>
      <c r="C933" s="1840"/>
      <c r="D933" s="1154"/>
      <c r="E933" s="1624"/>
      <c r="F933" s="2404"/>
      <c r="G933" s="2404"/>
      <c r="H933" s="2404"/>
      <c r="I933" s="2404"/>
      <c r="J933" s="2405"/>
      <c r="K933" s="2404"/>
      <c r="L933" s="2404"/>
      <c r="M933" s="2404"/>
      <c r="N933" s="2406"/>
      <c r="O933" s="2406"/>
      <c r="P933" s="2404"/>
      <c r="Q933" s="2406"/>
      <c r="R933" s="2404"/>
      <c r="S933" s="2412"/>
      <c r="T933" s="2342"/>
      <c r="U933" s="2342"/>
      <c r="V933" s="2342"/>
      <c r="W933" s="2342"/>
      <c r="X933" s="2342"/>
      <c r="Y933" s="2342"/>
      <c r="Z933" s="2342"/>
      <c r="AA933" s="2342"/>
      <c r="AB933" s="2342"/>
      <c r="AC933" s="2342"/>
      <c r="AD933" s="2342"/>
      <c r="AE933" s="2342"/>
      <c r="AF933" s="2342"/>
      <c r="AG933" s="2342"/>
      <c r="AH933" s="2342"/>
    </row>
    <row r="934" spans="2:34" s="1457" customFormat="1" ht="39" customHeight="1">
      <c r="B934" s="1840"/>
      <c r="C934" s="1840"/>
      <c r="D934" s="1154"/>
      <c r="E934" s="1624"/>
      <c r="F934" s="2404"/>
      <c r="G934" s="2404"/>
      <c r="H934" s="2404"/>
      <c r="I934" s="2404"/>
      <c r="J934" s="2405"/>
      <c r="K934" s="2404"/>
      <c r="L934" s="2404"/>
      <c r="M934" s="2404"/>
      <c r="N934" s="2406"/>
      <c r="O934" s="2406"/>
      <c r="P934" s="2404"/>
      <c r="Q934" s="2406"/>
      <c r="R934" s="2404"/>
      <c r="S934" s="2412"/>
      <c r="T934" s="2342"/>
      <c r="U934" s="2342"/>
      <c r="V934" s="2342"/>
      <c r="W934" s="2342"/>
      <c r="X934" s="2342"/>
      <c r="Y934" s="2342"/>
      <c r="Z934" s="2342"/>
      <c r="AA934" s="2342"/>
      <c r="AB934" s="2342"/>
      <c r="AC934" s="2342"/>
      <c r="AD934" s="2342"/>
      <c r="AE934" s="2342"/>
      <c r="AF934" s="2342"/>
      <c r="AG934" s="2342"/>
      <c r="AH934" s="2342"/>
    </row>
    <row r="935" spans="2:34" s="1457" customFormat="1" ht="39" customHeight="1">
      <c r="B935" s="1840"/>
      <c r="C935" s="1840"/>
      <c r="D935" s="1154"/>
      <c r="E935" s="1624"/>
      <c r="F935" s="1840"/>
      <c r="G935" s="1840"/>
      <c r="H935" s="1840"/>
      <c r="I935" s="1840"/>
      <c r="J935" s="2405"/>
      <c r="K935" s="1840"/>
      <c r="L935" s="1840"/>
      <c r="M935" s="1840"/>
      <c r="N935" s="2406"/>
      <c r="O935" s="2406"/>
      <c r="P935" s="1840"/>
      <c r="Q935" s="2406"/>
      <c r="R935" s="1840"/>
      <c r="S935" s="2412"/>
      <c r="T935" s="2342"/>
      <c r="U935" s="2342"/>
      <c r="V935" s="2342"/>
      <c r="W935" s="2342"/>
      <c r="X935" s="2342"/>
      <c r="Y935" s="2342"/>
      <c r="Z935" s="2342"/>
      <c r="AA935" s="2342"/>
      <c r="AB935" s="2342"/>
      <c r="AC935" s="2342"/>
      <c r="AD935" s="2342"/>
      <c r="AE935" s="2342"/>
      <c r="AF935" s="2342"/>
      <c r="AG935" s="2342"/>
      <c r="AH935" s="2342"/>
    </row>
    <row r="936" spans="2:34" s="1457" customFormat="1" ht="39" customHeight="1">
      <c r="B936" s="1840"/>
      <c r="C936" s="1840"/>
      <c r="D936" s="1154"/>
      <c r="E936" s="1624"/>
      <c r="F936" s="1840"/>
      <c r="G936" s="1840"/>
      <c r="H936" s="1840"/>
      <c r="I936" s="1840"/>
      <c r="J936" s="2405"/>
      <c r="K936" s="1840"/>
      <c r="L936" s="1840"/>
      <c r="M936" s="1840"/>
      <c r="N936" s="2406"/>
      <c r="O936" s="2406"/>
      <c r="P936" s="1840"/>
      <c r="Q936" s="2406"/>
      <c r="R936" s="1840"/>
      <c r="S936" s="2412"/>
      <c r="T936" s="2342"/>
      <c r="U936" s="2342"/>
      <c r="V936" s="2342"/>
      <c r="W936" s="2342"/>
      <c r="X936" s="2342"/>
      <c r="Y936" s="2342"/>
      <c r="Z936" s="2342"/>
      <c r="AA936" s="2342"/>
      <c r="AB936" s="2342"/>
      <c r="AC936" s="2342"/>
      <c r="AD936" s="2342"/>
      <c r="AE936" s="2342"/>
      <c r="AF936" s="2342"/>
      <c r="AG936" s="2342"/>
      <c r="AH936" s="2342"/>
    </row>
    <row r="937" spans="2:34" s="1457" customFormat="1" ht="39" customHeight="1">
      <c r="B937" s="1840"/>
      <c r="C937" s="1840"/>
      <c r="D937" s="1154"/>
      <c r="E937" s="1624"/>
      <c r="F937" s="1840"/>
      <c r="G937" s="1840"/>
      <c r="H937" s="1840"/>
      <c r="I937" s="1840"/>
      <c r="J937" s="2405"/>
      <c r="K937" s="1840"/>
      <c r="L937" s="1840"/>
      <c r="M937" s="1840"/>
      <c r="N937" s="2406"/>
      <c r="O937" s="2406"/>
      <c r="P937" s="1840"/>
      <c r="Q937" s="2406"/>
      <c r="R937" s="1840"/>
      <c r="S937" s="2342"/>
      <c r="T937" s="2342"/>
      <c r="U937" s="2342"/>
      <c r="V937" s="2342"/>
      <c r="W937" s="2342"/>
      <c r="X937" s="2342"/>
      <c r="Y937" s="2342"/>
      <c r="Z937" s="2342"/>
      <c r="AA937" s="2342"/>
      <c r="AB937" s="2342"/>
      <c r="AC937" s="2342"/>
      <c r="AD937" s="2342"/>
      <c r="AE937" s="2342"/>
      <c r="AF937" s="2342"/>
      <c r="AG937" s="2342"/>
      <c r="AH937" s="2342"/>
    </row>
    <row r="938" spans="2:34" s="1457" customFormat="1" ht="39" customHeight="1">
      <c r="B938" s="1840"/>
      <c r="C938" s="1840"/>
      <c r="D938" s="1154"/>
      <c r="E938" s="1624"/>
      <c r="F938" s="1840"/>
      <c r="G938" s="1840"/>
      <c r="H938" s="1840"/>
      <c r="I938" s="1840"/>
      <c r="J938" s="2405"/>
      <c r="K938" s="1840"/>
      <c r="L938" s="1840"/>
      <c r="M938" s="1840"/>
      <c r="N938" s="2406"/>
      <c r="O938" s="2406"/>
      <c r="P938" s="1840"/>
      <c r="Q938" s="2406"/>
      <c r="R938" s="1840"/>
      <c r="S938" s="2412"/>
      <c r="T938" s="2342"/>
      <c r="U938" s="2342"/>
      <c r="V938" s="2342"/>
      <c r="W938" s="2342"/>
      <c r="X938" s="2342"/>
      <c r="Y938" s="2342"/>
      <c r="Z938" s="2342"/>
      <c r="AA938" s="2342"/>
      <c r="AB938" s="2342"/>
      <c r="AC938" s="2342"/>
      <c r="AD938" s="2342"/>
      <c r="AE938" s="2342"/>
      <c r="AF938" s="2342"/>
      <c r="AG938" s="2342"/>
      <c r="AH938" s="2342"/>
    </row>
    <row r="939" spans="2:34" s="1457" customFormat="1" ht="39" customHeight="1">
      <c r="B939" s="1840"/>
      <c r="C939" s="1840"/>
      <c r="D939" s="1154"/>
      <c r="E939" s="1624"/>
      <c r="F939" s="1840"/>
      <c r="G939" s="1840"/>
      <c r="H939" s="1840"/>
      <c r="I939" s="1840"/>
      <c r="J939" s="2405"/>
      <c r="K939" s="1840"/>
      <c r="L939" s="1840"/>
      <c r="M939" s="1840"/>
      <c r="N939" s="2406"/>
      <c r="O939" s="2406"/>
      <c r="P939" s="1840"/>
      <c r="Q939" s="2406"/>
      <c r="R939" s="1840"/>
      <c r="S939" s="2412"/>
      <c r="T939" s="2342"/>
      <c r="U939" s="2342"/>
      <c r="V939" s="2342"/>
      <c r="W939" s="2342"/>
      <c r="X939" s="2342"/>
      <c r="Y939" s="2342"/>
      <c r="Z939" s="2342"/>
      <c r="AA939" s="2342"/>
      <c r="AB939" s="2342"/>
      <c r="AC939" s="2342"/>
      <c r="AD939" s="2342"/>
      <c r="AE939" s="2342"/>
      <c r="AF939" s="2342"/>
      <c r="AG939" s="2342"/>
      <c r="AH939" s="2342"/>
    </row>
    <row r="940" spans="2:34" s="1457" customFormat="1" ht="39" customHeight="1">
      <c r="B940" s="1840"/>
      <c r="C940" s="1840"/>
      <c r="D940" s="1154"/>
      <c r="E940" s="1624"/>
      <c r="F940" s="1840"/>
      <c r="G940" s="1840"/>
      <c r="H940" s="1840"/>
      <c r="I940" s="1840"/>
      <c r="J940" s="2405"/>
      <c r="K940" s="1840"/>
      <c r="L940" s="1840"/>
      <c r="M940" s="1840"/>
      <c r="N940" s="2406"/>
      <c r="O940" s="2406"/>
      <c r="P940" s="1840"/>
      <c r="Q940" s="2406"/>
      <c r="R940" s="1840"/>
      <c r="S940" s="2412"/>
      <c r="T940" s="2342"/>
      <c r="U940" s="2342"/>
      <c r="V940" s="2342"/>
      <c r="W940" s="2342"/>
      <c r="X940" s="2342"/>
      <c r="Y940" s="2342"/>
      <c r="Z940" s="2342"/>
      <c r="AA940" s="2342"/>
      <c r="AB940" s="2342"/>
      <c r="AC940" s="2342"/>
      <c r="AD940" s="2342"/>
      <c r="AE940" s="2342"/>
      <c r="AF940" s="2342"/>
      <c r="AG940" s="2342"/>
      <c r="AH940" s="2342"/>
    </row>
    <row r="941" spans="2:34" s="1457" customFormat="1" ht="39" customHeight="1">
      <c r="B941" s="1840"/>
      <c r="C941" s="1840"/>
      <c r="D941" s="1154"/>
      <c r="E941" s="1624"/>
      <c r="F941" s="1840"/>
      <c r="G941" s="1840"/>
      <c r="H941" s="1840"/>
      <c r="I941" s="1840"/>
      <c r="J941" s="2405"/>
      <c r="K941" s="1840"/>
      <c r="L941" s="1840"/>
      <c r="M941" s="1840"/>
      <c r="N941" s="2406"/>
      <c r="O941" s="2406"/>
      <c r="P941" s="1840"/>
      <c r="Q941" s="2406"/>
      <c r="R941" s="1840"/>
      <c r="S941" s="2342"/>
      <c r="T941" s="2342"/>
      <c r="U941" s="2342"/>
      <c r="V941" s="2342"/>
      <c r="W941" s="2342"/>
      <c r="X941" s="2342"/>
      <c r="Y941" s="2342"/>
      <c r="Z941" s="2342"/>
      <c r="AA941" s="2342"/>
      <c r="AB941" s="2342"/>
      <c r="AC941" s="2342"/>
      <c r="AD941" s="2342"/>
      <c r="AE941" s="2342"/>
      <c r="AF941" s="2342"/>
      <c r="AG941" s="2342"/>
      <c r="AH941" s="2342"/>
    </row>
    <row r="942" spans="2:34" ht="39" customHeight="1">
      <c r="B942" s="1840"/>
      <c r="C942" s="1840"/>
      <c r="D942" s="1154"/>
      <c r="E942" s="1624"/>
      <c r="F942" s="1840"/>
      <c r="G942" s="1840"/>
      <c r="H942" s="1840"/>
      <c r="I942" s="1840"/>
      <c r="J942" s="2405"/>
      <c r="K942" s="1840"/>
      <c r="L942" s="1840"/>
      <c r="M942" s="1840"/>
      <c r="N942" s="2406"/>
      <c r="O942" s="2406"/>
      <c r="P942" s="1840"/>
      <c r="Q942" s="2406"/>
      <c r="R942" s="1840"/>
      <c r="S942" s="1367"/>
      <c r="T942" s="1367"/>
      <c r="U942" s="1367"/>
      <c r="V942" s="1367"/>
      <c r="W942" s="1367"/>
      <c r="X942" s="1367"/>
      <c r="Y942" s="1367"/>
      <c r="Z942" s="1367"/>
      <c r="AA942" s="1367"/>
      <c r="AB942" s="1367"/>
      <c r="AC942" s="1367"/>
      <c r="AD942" s="1367"/>
      <c r="AE942" s="1367"/>
      <c r="AF942" s="1367"/>
      <c r="AG942" s="1367"/>
      <c r="AH942" s="1367"/>
    </row>
    <row r="943" spans="2:34" ht="39" customHeight="1">
      <c r="B943" s="1840"/>
      <c r="C943" s="1840"/>
      <c r="D943" s="1154"/>
      <c r="E943" s="1624"/>
      <c r="F943" s="1840"/>
      <c r="G943" s="1840"/>
      <c r="H943" s="1840"/>
      <c r="I943" s="1840"/>
      <c r="J943" s="2405"/>
      <c r="K943" s="1840"/>
      <c r="L943" s="1840"/>
      <c r="M943" s="1840"/>
      <c r="N943" s="2406"/>
      <c r="O943" s="2406"/>
      <c r="P943" s="1840"/>
      <c r="Q943" s="2406"/>
      <c r="R943" s="1840"/>
      <c r="S943" s="1367"/>
      <c r="T943" s="1367"/>
      <c r="U943" s="1367"/>
      <c r="V943" s="1367"/>
      <c r="W943" s="1367"/>
      <c r="X943" s="1367"/>
      <c r="Y943" s="1367"/>
      <c r="Z943" s="1367"/>
      <c r="AA943" s="1367"/>
      <c r="AB943" s="1367"/>
      <c r="AC943" s="1367"/>
      <c r="AD943" s="1367"/>
      <c r="AE943" s="1367"/>
      <c r="AF943" s="1367"/>
      <c r="AG943" s="1367"/>
      <c r="AH943" s="1367"/>
    </row>
    <row r="944" spans="2:34" ht="39" customHeight="1">
      <c r="B944" s="1840"/>
      <c r="C944" s="1840"/>
      <c r="D944" s="1154"/>
      <c r="E944" s="1624"/>
      <c r="F944" s="1840"/>
      <c r="G944" s="1840"/>
      <c r="H944" s="1840"/>
      <c r="I944" s="1840"/>
      <c r="J944" s="2405"/>
      <c r="K944" s="1840"/>
      <c r="L944" s="1840"/>
      <c r="M944" s="1840"/>
      <c r="N944" s="2406"/>
      <c r="O944" s="2406"/>
      <c r="P944" s="1840"/>
      <c r="Q944" s="2406"/>
      <c r="R944" s="1840"/>
      <c r="S944" s="1367"/>
      <c r="T944" s="1367"/>
      <c r="U944" s="1367"/>
      <c r="V944" s="1367"/>
      <c r="W944" s="1367"/>
      <c r="X944" s="1367"/>
      <c r="Y944" s="1367"/>
      <c r="Z944" s="1367"/>
      <c r="AA944" s="1367"/>
      <c r="AB944" s="1367"/>
      <c r="AC944" s="1367"/>
      <c r="AD944" s="1367"/>
      <c r="AE944" s="1367"/>
      <c r="AF944" s="1367"/>
      <c r="AG944" s="1367"/>
      <c r="AH944" s="1367"/>
    </row>
    <row r="945" spans="2:34" ht="39" customHeight="1">
      <c r="B945" s="1840"/>
      <c r="C945" s="1840"/>
      <c r="D945" s="1154"/>
      <c r="E945" s="1624"/>
      <c r="F945" s="1840"/>
      <c r="G945" s="1840"/>
      <c r="H945" s="1840"/>
      <c r="I945" s="1840"/>
      <c r="J945" s="2405"/>
      <c r="K945" s="1840"/>
      <c r="L945" s="1840"/>
      <c r="M945" s="1840"/>
      <c r="N945" s="2406"/>
      <c r="O945" s="2406"/>
      <c r="P945" s="1840"/>
      <c r="Q945" s="2406"/>
      <c r="R945" s="1840"/>
      <c r="S945" s="1367"/>
      <c r="T945" s="1367"/>
      <c r="U945" s="1367"/>
      <c r="V945" s="1367"/>
      <c r="W945" s="1367"/>
      <c r="X945" s="1367"/>
      <c r="Y945" s="1367"/>
      <c r="Z945" s="1367"/>
      <c r="AA945" s="1367"/>
      <c r="AB945" s="1367"/>
      <c r="AC945" s="1367"/>
      <c r="AD945" s="1367"/>
      <c r="AE945" s="1367"/>
      <c r="AF945" s="1367"/>
      <c r="AG945" s="1367"/>
      <c r="AH945" s="1367"/>
    </row>
    <row r="946" spans="2:34" ht="39" customHeight="1">
      <c r="B946" s="1840"/>
      <c r="C946" s="1840"/>
      <c r="D946" s="1154"/>
      <c r="E946" s="1624"/>
      <c r="F946" s="1840"/>
      <c r="G946" s="1840"/>
      <c r="H946" s="1840"/>
      <c r="I946" s="1840"/>
      <c r="J946" s="2405"/>
      <c r="K946" s="1840"/>
      <c r="L946" s="1840"/>
      <c r="M946" s="1840"/>
      <c r="N946" s="2406"/>
      <c r="O946" s="2406"/>
      <c r="P946" s="1840"/>
      <c r="Q946" s="2406"/>
      <c r="R946" s="1840"/>
      <c r="S946" s="1367"/>
      <c r="T946" s="1367"/>
      <c r="U946" s="1367"/>
      <c r="V946" s="1367"/>
      <c r="W946" s="1367"/>
      <c r="X946" s="1367"/>
      <c r="Y946" s="1367"/>
      <c r="Z946" s="1367"/>
      <c r="AA946" s="1367"/>
      <c r="AB946" s="1367"/>
      <c r="AC946" s="1367"/>
      <c r="AD946" s="1367"/>
      <c r="AE946" s="1367"/>
      <c r="AF946" s="1367"/>
      <c r="AG946" s="1367"/>
      <c r="AH946" s="1367"/>
    </row>
    <row r="947" spans="2:34" ht="39" customHeight="1">
      <c r="B947" s="1840"/>
      <c r="C947" s="1840"/>
      <c r="D947" s="1154"/>
      <c r="E947" s="1624"/>
      <c r="F947" s="1840"/>
      <c r="G947" s="1840"/>
      <c r="H947" s="1840"/>
      <c r="I947" s="1840"/>
      <c r="J947" s="2405"/>
      <c r="K947" s="1840"/>
      <c r="L947" s="1840"/>
      <c r="M947" s="1840"/>
      <c r="N947" s="2406"/>
      <c r="O947" s="2406"/>
      <c r="P947" s="1840"/>
      <c r="Q947" s="2406"/>
      <c r="R947" s="1840"/>
      <c r="S947" s="1367"/>
      <c r="T947" s="1367"/>
      <c r="U947" s="1367"/>
      <c r="V947" s="1367"/>
      <c r="W947" s="1367"/>
      <c r="X947" s="1367"/>
      <c r="Y947" s="1367"/>
      <c r="Z947" s="1367"/>
      <c r="AA947" s="1367"/>
      <c r="AB947" s="1367"/>
      <c r="AC947" s="1367"/>
      <c r="AD947" s="1367"/>
      <c r="AE947" s="1367"/>
      <c r="AF947" s="1367"/>
      <c r="AG947" s="1367"/>
      <c r="AH947" s="1367"/>
    </row>
    <row r="948" spans="2:34" s="1457" customFormat="1" ht="39" customHeight="1">
      <c r="B948" s="1840"/>
      <c r="C948" s="1840"/>
      <c r="D948" s="1154"/>
      <c r="E948" s="1624"/>
      <c r="F948" s="1840"/>
      <c r="G948" s="1840"/>
      <c r="H948" s="1840"/>
      <c r="I948" s="1840"/>
      <c r="J948" s="2405"/>
      <c r="K948" s="1840"/>
      <c r="L948" s="1840"/>
      <c r="M948" s="1840"/>
      <c r="N948" s="2406"/>
      <c r="O948" s="2406"/>
      <c r="P948" s="1840"/>
      <c r="Q948" s="2406"/>
      <c r="R948" s="1840"/>
      <c r="S948" s="2342"/>
      <c r="T948" s="2342"/>
      <c r="U948" s="2342"/>
      <c r="V948" s="2342"/>
      <c r="W948" s="2342"/>
      <c r="X948" s="2342"/>
      <c r="Y948" s="2342"/>
      <c r="Z948" s="2342"/>
      <c r="AA948" s="2342"/>
      <c r="AB948" s="2342"/>
      <c r="AC948" s="2342"/>
      <c r="AD948" s="2342"/>
      <c r="AE948" s="2342"/>
      <c r="AF948" s="2342"/>
      <c r="AG948" s="2342"/>
      <c r="AH948" s="2342"/>
    </row>
    <row r="949" spans="2:34" s="1457" customFormat="1" ht="39" customHeight="1">
      <c r="B949" s="1840"/>
      <c r="C949" s="1840"/>
      <c r="D949" s="1154"/>
      <c r="E949" s="1624"/>
      <c r="F949" s="1840"/>
      <c r="G949" s="1840"/>
      <c r="H949" s="1840"/>
      <c r="I949" s="1840"/>
      <c r="J949" s="2405"/>
      <c r="K949" s="1840"/>
      <c r="L949" s="1840"/>
      <c r="M949" s="1840"/>
      <c r="N949" s="2406"/>
      <c r="O949" s="2406"/>
      <c r="P949" s="1840"/>
      <c r="Q949" s="2406"/>
      <c r="R949" s="1840"/>
      <c r="S949" s="2342"/>
      <c r="T949" s="2342"/>
      <c r="U949" s="2342"/>
      <c r="V949" s="2342"/>
      <c r="W949" s="2342"/>
      <c r="X949" s="2342"/>
      <c r="Y949" s="2342"/>
      <c r="Z949" s="2342"/>
      <c r="AA949" s="2342"/>
      <c r="AB949" s="2342"/>
      <c r="AC949" s="2342"/>
      <c r="AD949" s="2342"/>
      <c r="AE949" s="2342"/>
      <c r="AF949" s="2342"/>
      <c r="AG949" s="2342"/>
      <c r="AH949" s="2342"/>
    </row>
    <row r="950" spans="2:34" s="1457" customFormat="1" ht="39" customHeight="1">
      <c r="B950" s="1840"/>
      <c r="C950" s="1840"/>
      <c r="D950" s="1154"/>
      <c r="E950" s="1624"/>
      <c r="F950" s="1840"/>
      <c r="G950" s="1840"/>
      <c r="H950" s="1840"/>
      <c r="I950" s="1840"/>
      <c r="J950" s="2405"/>
      <c r="K950" s="1840"/>
      <c r="L950" s="1840"/>
      <c r="M950" s="1840"/>
      <c r="N950" s="2406"/>
      <c r="O950" s="2406"/>
      <c r="P950" s="1840"/>
      <c r="Q950" s="2406"/>
      <c r="R950" s="1840"/>
    </row>
    <row r="951" spans="2:34" s="1457" customFormat="1" ht="39" customHeight="1">
      <c r="B951" s="1840"/>
      <c r="C951" s="1840"/>
      <c r="D951" s="1154"/>
      <c r="E951" s="1624"/>
      <c r="F951" s="1840"/>
      <c r="G951" s="1840"/>
      <c r="H951" s="1840"/>
      <c r="I951" s="1840"/>
      <c r="J951" s="2405"/>
      <c r="K951" s="1840"/>
      <c r="L951" s="1840"/>
      <c r="M951" s="1840"/>
      <c r="N951" s="2406"/>
      <c r="O951" s="2406"/>
      <c r="P951" s="1840"/>
      <c r="Q951" s="2406"/>
      <c r="R951" s="1840"/>
    </row>
    <row r="952" spans="2:34" s="1457" customFormat="1" ht="39" customHeight="1">
      <c r="B952" s="1840"/>
      <c r="C952" s="1840"/>
      <c r="D952" s="1154"/>
      <c r="E952" s="1624"/>
      <c r="F952" s="1840"/>
      <c r="G952" s="1840"/>
      <c r="H952" s="1840"/>
      <c r="I952" s="1840"/>
      <c r="J952" s="2405"/>
      <c r="K952" s="1840"/>
      <c r="L952" s="1840"/>
      <c r="M952" s="1840"/>
      <c r="N952" s="2406"/>
      <c r="O952" s="2406"/>
      <c r="P952" s="1840"/>
      <c r="Q952" s="2406"/>
      <c r="R952" s="1840"/>
    </row>
    <row r="953" spans="2:34" s="1457" customFormat="1" ht="39" customHeight="1">
      <c r="B953" s="1840"/>
      <c r="C953" s="1840"/>
      <c r="D953" s="1154"/>
      <c r="E953" s="1624"/>
      <c r="F953" s="1840"/>
      <c r="G953" s="1840"/>
      <c r="H953" s="1840"/>
      <c r="I953" s="1840"/>
      <c r="J953" s="2405"/>
      <c r="K953" s="1840"/>
      <c r="L953" s="1840"/>
      <c r="M953" s="1840"/>
      <c r="N953" s="2406"/>
      <c r="O953" s="2406"/>
      <c r="P953" s="1840"/>
      <c r="Q953" s="2406"/>
      <c r="R953" s="1840"/>
    </row>
    <row r="954" spans="2:34" s="1457" customFormat="1" ht="39" customHeight="1">
      <c r="B954" s="1840"/>
      <c r="C954" s="1840"/>
      <c r="D954" s="1154"/>
      <c r="E954" s="1624"/>
      <c r="F954" s="1840"/>
      <c r="G954" s="1840"/>
      <c r="H954" s="1840"/>
      <c r="I954" s="1840"/>
      <c r="J954" s="2405"/>
      <c r="K954" s="1840"/>
      <c r="L954" s="1840"/>
      <c r="M954" s="1840"/>
      <c r="N954" s="2406"/>
      <c r="O954" s="2406"/>
      <c r="P954" s="1840"/>
      <c r="Q954" s="2406"/>
      <c r="R954" s="1840"/>
    </row>
    <row r="955" spans="2:34" s="1457" customFormat="1" ht="39" customHeight="1">
      <c r="B955" s="1840"/>
      <c r="C955" s="1840"/>
      <c r="D955" s="1154"/>
      <c r="E955" s="1624"/>
      <c r="F955" s="1840"/>
      <c r="G955" s="1840"/>
      <c r="H955" s="1840"/>
      <c r="I955" s="1840"/>
      <c r="J955" s="2405"/>
      <c r="K955" s="1840"/>
      <c r="L955" s="1840"/>
      <c r="M955" s="1840"/>
      <c r="N955" s="2406"/>
      <c r="O955" s="2406"/>
      <c r="P955" s="1840"/>
      <c r="Q955" s="2406"/>
      <c r="R955" s="1840"/>
    </row>
    <row r="956" spans="2:34" s="1457" customFormat="1" ht="39" customHeight="1">
      <c r="B956" s="1840"/>
      <c r="C956" s="1840"/>
      <c r="D956" s="1154"/>
      <c r="E956" s="1624"/>
      <c r="F956" s="1840"/>
      <c r="G956" s="1840"/>
      <c r="H956" s="1840"/>
      <c r="I956" s="1840"/>
      <c r="J956" s="2405"/>
      <c r="K956" s="1840"/>
      <c r="L956" s="1840"/>
      <c r="M956" s="1840"/>
      <c r="N956" s="2406"/>
      <c r="O956" s="2406"/>
      <c r="P956" s="1840"/>
      <c r="Q956" s="2406"/>
      <c r="R956" s="1840"/>
    </row>
    <row r="957" spans="2:34" s="1457" customFormat="1" ht="39" customHeight="1">
      <c r="B957" s="1840"/>
      <c r="C957" s="1840"/>
      <c r="D957" s="1154"/>
      <c r="E957" s="1624"/>
      <c r="F957" s="1840"/>
      <c r="G957" s="1840"/>
      <c r="H957" s="1840"/>
      <c r="I957" s="1840"/>
      <c r="J957" s="2405"/>
      <c r="K957" s="1840"/>
      <c r="L957" s="1840"/>
      <c r="M957" s="1840"/>
      <c r="N957" s="2406"/>
      <c r="O957" s="2406"/>
      <c r="P957" s="1840"/>
      <c r="Q957" s="2406"/>
      <c r="R957" s="1840"/>
    </row>
    <row r="958" spans="2:34" s="1457" customFormat="1" ht="39" customHeight="1">
      <c r="B958" s="1840"/>
      <c r="C958" s="1840"/>
      <c r="D958" s="1154"/>
      <c r="E958" s="1624"/>
      <c r="F958" s="1840"/>
      <c r="G958" s="1840"/>
      <c r="H958" s="1840"/>
      <c r="I958" s="1840"/>
      <c r="J958" s="2405"/>
      <c r="K958" s="1840"/>
      <c r="L958" s="1840"/>
      <c r="M958" s="1840"/>
      <c r="N958" s="2406"/>
      <c r="O958" s="2406"/>
      <c r="P958" s="1840"/>
      <c r="Q958" s="2406"/>
      <c r="R958" s="1840"/>
    </row>
    <row r="959" spans="2:34" s="1457" customFormat="1" ht="39" customHeight="1">
      <c r="B959" s="1840"/>
      <c r="C959" s="1840"/>
      <c r="D959" s="1154"/>
      <c r="E959" s="1624"/>
      <c r="F959" s="1840"/>
      <c r="G959" s="1840"/>
      <c r="H959" s="1840"/>
      <c r="I959" s="1840"/>
      <c r="J959" s="2405"/>
      <c r="K959" s="1840"/>
      <c r="L959" s="1840"/>
      <c r="M959" s="1840"/>
      <c r="N959" s="2406"/>
      <c r="O959" s="2406"/>
      <c r="P959" s="1840"/>
      <c r="Q959" s="2406"/>
      <c r="R959" s="1840"/>
    </row>
    <row r="960" spans="2:34" s="1457" customFormat="1" ht="39" customHeight="1">
      <c r="B960" s="1840"/>
      <c r="C960" s="1840"/>
      <c r="D960" s="1154"/>
      <c r="E960" s="1624"/>
      <c r="F960" s="1840"/>
      <c r="G960" s="1840"/>
      <c r="H960" s="1840"/>
      <c r="I960" s="1840"/>
      <c r="J960" s="2405"/>
      <c r="K960" s="1840"/>
      <c r="L960" s="1840"/>
      <c r="M960" s="1840"/>
      <c r="N960" s="2406"/>
      <c r="O960" s="2406"/>
      <c r="P960" s="1840"/>
      <c r="Q960" s="2406"/>
      <c r="R960" s="1840"/>
    </row>
    <row r="961" spans="2:18" s="1457" customFormat="1" ht="39" customHeight="1">
      <c r="B961" s="1840"/>
      <c r="C961" s="1840"/>
      <c r="D961" s="1154"/>
      <c r="E961" s="1624"/>
      <c r="F961" s="1840"/>
      <c r="G961" s="1840"/>
      <c r="H961" s="1840"/>
      <c r="I961" s="1840"/>
      <c r="J961" s="2405"/>
      <c r="K961" s="1840"/>
      <c r="L961" s="1840"/>
      <c r="M961" s="1840"/>
      <c r="N961" s="2406"/>
      <c r="O961" s="2406"/>
      <c r="P961" s="1840"/>
      <c r="Q961" s="2406"/>
      <c r="R961" s="1840"/>
    </row>
    <row r="962" spans="2:18" s="1457" customFormat="1" ht="39" customHeight="1">
      <c r="B962" s="1840"/>
      <c r="C962" s="1840"/>
      <c r="D962" s="1154"/>
      <c r="E962" s="1624"/>
      <c r="F962" s="1840"/>
      <c r="G962" s="1840"/>
      <c r="H962" s="1840"/>
      <c r="I962" s="1840"/>
      <c r="J962" s="2405"/>
      <c r="K962" s="1840"/>
      <c r="L962" s="1840"/>
      <c r="M962" s="1840"/>
      <c r="N962" s="2406"/>
      <c r="O962" s="2406"/>
      <c r="P962" s="1840"/>
      <c r="Q962" s="2406"/>
      <c r="R962" s="1840"/>
    </row>
    <row r="963" spans="2:18" s="1457" customFormat="1" ht="39" customHeight="1">
      <c r="B963" s="1840"/>
      <c r="C963" s="1840"/>
      <c r="D963" s="1154"/>
      <c r="E963" s="1624"/>
      <c r="F963" s="1840"/>
      <c r="G963" s="1840"/>
      <c r="H963" s="1840"/>
      <c r="I963" s="1840"/>
      <c r="J963" s="2405"/>
      <c r="K963" s="1840"/>
      <c r="L963" s="1840"/>
      <c r="M963" s="1840"/>
      <c r="N963" s="2406"/>
      <c r="O963" s="2406"/>
      <c r="P963" s="1840"/>
      <c r="Q963" s="2406"/>
      <c r="R963" s="1840"/>
    </row>
    <row r="964" spans="2:18" s="1457" customFormat="1" ht="39" customHeight="1">
      <c r="B964" s="1840"/>
      <c r="C964" s="1840"/>
      <c r="D964" s="1154"/>
      <c r="E964" s="1624"/>
      <c r="F964" s="1840"/>
      <c r="G964" s="1840"/>
      <c r="H964" s="1840"/>
      <c r="I964" s="1840"/>
      <c r="J964" s="2405"/>
      <c r="K964" s="1840"/>
      <c r="L964" s="1840"/>
      <c r="M964" s="1840"/>
      <c r="N964" s="2406"/>
      <c r="O964" s="2406"/>
      <c r="P964" s="1840"/>
      <c r="Q964" s="2406"/>
      <c r="R964" s="1840"/>
    </row>
    <row r="965" spans="2:18" s="1457" customFormat="1" ht="39" customHeight="1">
      <c r="B965" s="1840"/>
      <c r="C965" s="1840"/>
      <c r="D965" s="1154"/>
      <c r="E965" s="1624"/>
      <c r="F965" s="1840"/>
      <c r="G965" s="1840"/>
      <c r="H965" s="1840"/>
      <c r="I965" s="1840"/>
      <c r="J965" s="2405"/>
      <c r="K965" s="1840"/>
      <c r="L965" s="1840"/>
      <c r="M965" s="1840"/>
      <c r="N965" s="2406"/>
      <c r="O965" s="2406"/>
      <c r="P965" s="1840"/>
      <c r="Q965" s="2406"/>
      <c r="R965" s="1840"/>
    </row>
    <row r="966" spans="2:18" s="1457" customFormat="1" ht="39" customHeight="1">
      <c r="B966" s="1840"/>
      <c r="C966" s="1840"/>
      <c r="D966" s="1154"/>
      <c r="E966" s="1624"/>
      <c r="F966" s="1840"/>
      <c r="G966" s="1840"/>
      <c r="H966" s="1840"/>
      <c r="I966" s="1840"/>
      <c r="J966" s="2405"/>
      <c r="K966" s="1840"/>
      <c r="L966" s="1840"/>
      <c r="M966" s="1840"/>
      <c r="N966" s="2406"/>
      <c r="O966" s="2406"/>
      <c r="P966" s="1840"/>
      <c r="Q966" s="2406"/>
      <c r="R966" s="1840"/>
    </row>
    <row r="967" spans="2:18" s="1457" customFormat="1" ht="39" customHeight="1">
      <c r="B967" s="1840"/>
      <c r="C967" s="1840"/>
      <c r="D967" s="1154"/>
      <c r="E967" s="1624"/>
      <c r="F967" s="1840"/>
      <c r="G967" s="1840"/>
      <c r="H967" s="1840"/>
      <c r="I967" s="1840"/>
      <c r="J967" s="2405"/>
      <c r="K967" s="1840"/>
      <c r="L967" s="1840"/>
      <c r="M967" s="1840"/>
      <c r="N967" s="2406"/>
      <c r="O967" s="2406"/>
      <c r="P967" s="1840"/>
      <c r="Q967" s="2406"/>
      <c r="R967" s="1840"/>
    </row>
    <row r="968" spans="2:18" s="1457" customFormat="1" ht="39" customHeight="1">
      <c r="B968" s="1840"/>
      <c r="C968" s="1840"/>
      <c r="D968" s="1154"/>
      <c r="E968" s="1624"/>
      <c r="F968" s="1840"/>
      <c r="G968" s="1840"/>
      <c r="H968" s="1840"/>
      <c r="I968" s="1840"/>
      <c r="J968" s="2405"/>
      <c r="K968" s="1840"/>
      <c r="L968" s="1840"/>
      <c r="M968" s="1840"/>
      <c r="N968" s="2406"/>
      <c r="O968" s="2406"/>
      <c r="P968" s="1840"/>
      <c r="Q968" s="2406"/>
      <c r="R968" s="1840"/>
    </row>
    <row r="969" spans="2:18" s="1457" customFormat="1" ht="39" customHeight="1">
      <c r="B969" s="1840"/>
      <c r="C969" s="1840"/>
      <c r="D969" s="1154"/>
      <c r="E969" s="1624"/>
      <c r="F969" s="1840"/>
      <c r="G969" s="1840"/>
      <c r="H969" s="1840"/>
      <c r="I969" s="1840"/>
      <c r="J969" s="2405"/>
      <c r="K969" s="1840"/>
      <c r="L969" s="1840"/>
      <c r="M969" s="1840"/>
      <c r="N969" s="2406"/>
      <c r="O969" s="2406"/>
      <c r="P969" s="1840"/>
      <c r="Q969" s="2406"/>
      <c r="R969" s="1840"/>
    </row>
    <row r="970" spans="2:18" s="1457" customFormat="1" ht="39" customHeight="1">
      <c r="B970" s="1840"/>
      <c r="C970" s="1840"/>
      <c r="D970" s="1154"/>
      <c r="E970" s="1624"/>
      <c r="F970" s="1840"/>
      <c r="G970" s="1840"/>
      <c r="H970" s="1840"/>
      <c r="I970" s="1840"/>
      <c r="J970" s="2405"/>
      <c r="K970" s="1840"/>
      <c r="L970" s="1840"/>
      <c r="M970" s="1840"/>
      <c r="N970" s="2406"/>
      <c r="O970" s="2406"/>
      <c r="P970" s="1840"/>
      <c r="Q970" s="2406"/>
      <c r="R970" s="1840"/>
    </row>
    <row r="971" spans="2:18" s="1457" customFormat="1" ht="39" customHeight="1">
      <c r="B971" s="1840"/>
      <c r="C971" s="1840"/>
      <c r="D971" s="1154"/>
      <c r="E971" s="1624"/>
      <c r="F971" s="1840"/>
      <c r="G971" s="1840"/>
      <c r="H971" s="1840"/>
      <c r="I971" s="1840"/>
      <c r="J971" s="2405"/>
      <c r="K971" s="1840"/>
      <c r="L971" s="1840"/>
      <c r="M971" s="1840"/>
      <c r="N971" s="2406"/>
      <c r="O971" s="2406"/>
      <c r="P971" s="1840"/>
      <c r="Q971" s="2406"/>
      <c r="R971" s="1840"/>
    </row>
    <row r="972" spans="2:18" s="1457" customFormat="1" ht="39" customHeight="1">
      <c r="B972" s="1840"/>
      <c r="C972" s="1840"/>
      <c r="D972" s="1154"/>
      <c r="E972" s="1624"/>
      <c r="F972" s="1840"/>
      <c r="G972" s="1840"/>
      <c r="H972" s="1840"/>
      <c r="I972" s="1840"/>
      <c r="J972" s="2405"/>
      <c r="K972" s="1840"/>
      <c r="L972" s="1840"/>
      <c r="M972" s="1840"/>
      <c r="N972" s="2406"/>
      <c r="O972" s="2406"/>
      <c r="P972" s="1840"/>
      <c r="Q972" s="2406"/>
      <c r="R972" s="1840"/>
    </row>
    <row r="973" spans="2:18" s="1457" customFormat="1" ht="39" customHeight="1">
      <c r="B973" s="1840"/>
      <c r="C973" s="1840"/>
      <c r="D973" s="1154"/>
      <c r="E973" s="1624"/>
      <c r="F973" s="1840"/>
      <c r="G973" s="1840"/>
      <c r="H973" s="1840"/>
      <c r="I973" s="1840"/>
      <c r="J973" s="2405"/>
      <c r="K973" s="1840"/>
      <c r="L973" s="1840"/>
      <c r="M973" s="1840"/>
      <c r="N973" s="2406"/>
      <c r="O973" s="2406"/>
      <c r="P973" s="1840"/>
      <c r="Q973" s="2406"/>
      <c r="R973" s="1840"/>
    </row>
    <row r="974" spans="2:18" s="1457" customFormat="1" ht="39" customHeight="1">
      <c r="B974" s="1840"/>
      <c r="C974" s="1840"/>
      <c r="D974" s="1154"/>
      <c r="E974" s="1624"/>
      <c r="F974" s="1840"/>
      <c r="G974" s="1840"/>
      <c r="H974" s="1840"/>
      <c r="I974" s="1840"/>
      <c r="J974" s="2405"/>
      <c r="K974" s="1840"/>
      <c r="L974" s="1840"/>
      <c r="M974" s="1840"/>
      <c r="N974" s="2406"/>
      <c r="O974" s="2406"/>
      <c r="P974" s="1840"/>
      <c r="Q974" s="2406"/>
      <c r="R974" s="1840"/>
    </row>
    <row r="975" spans="2:18" s="1457" customFormat="1" ht="39" customHeight="1">
      <c r="B975" s="1840"/>
      <c r="C975" s="1840"/>
      <c r="D975" s="1154"/>
      <c r="E975" s="1624"/>
      <c r="F975" s="1840"/>
      <c r="G975" s="1840"/>
      <c r="H975" s="1840"/>
      <c r="I975" s="1840"/>
      <c r="J975" s="2405"/>
      <c r="K975" s="1840"/>
      <c r="L975" s="1840"/>
      <c r="M975" s="1840"/>
      <c r="N975" s="2406"/>
      <c r="O975" s="2406"/>
      <c r="P975" s="1840"/>
      <c r="Q975" s="2406"/>
      <c r="R975" s="1840"/>
    </row>
    <row r="976" spans="2:18" s="1457" customFormat="1" ht="39" customHeight="1">
      <c r="B976" s="1840"/>
      <c r="C976" s="1840"/>
      <c r="D976" s="1154"/>
      <c r="E976" s="1624"/>
      <c r="F976" s="1840"/>
      <c r="G976" s="1840"/>
      <c r="H976" s="1840"/>
      <c r="I976" s="1840"/>
      <c r="J976" s="2405"/>
      <c r="K976" s="1840"/>
      <c r="L976" s="1840"/>
      <c r="M976" s="1840"/>
      <c r="N976" s="2406"/>
      <c r="O976" s="2406"/>
      <c r="P976" s="1840"/>
      <c r="Q976" s="2406"/>
      <c r="R976" s="1840"/>
    </row>
    <row r="977" spans="2:18" s="1457" customFormat="1" ht="39" customHeight="1">
      <c r="B977" s="1840"/>
      <c r="C977" s="1840"/>
      <c r="D977" s="1154"/>
      <c r="E977" s="1624"/>
      <c r="F977" s="1840"/>
      <c r="G977" s="1840"/>
      <c r="H977" s="1840"/>
      <c r="I977" s="1840"/>
      <c r="J977" s="2405"/>
      <c r="K977" s="1840"/>
      <c r="L977" s="1840"/>
      <c r="M977" s="1840"/>
      <c r="N977" s="2406"/>
      <c r="O977" s="2406"/>
      <c r="P977" s="1840"/>
      <c r="Q977" s="2406"/>
      <c r="R977" s="1840"/>
    </row>
    <row r="978" spans="2:18" s="1457" customFormat="1" ht="39" customHeight="1">
      <c r="B978" s="1840"/>
      <c r="C978" s="1840"/>
      <c r="D978" s="1154"/>
      <c r="E978" s="1624"/>
      <c r="F978" s="1840"/>
      <c r="G978" s="1840"/>
      <c r="H978" s="1840"/>
      <c r="I978" s="1840"/>
      <c r="J978" s="2405"/>
      <c r="K978" s="1840"/>
      <c r="L978" s="1840"/>
      <c r="M978" s="1840"/>
      <c r="N978" s="2406"/>
      <c r="O978" s="2406"/>
      <c r="P978" s="1840"/>
      <c r="Q978" s="2406"/>
      <c r="R978" s="1840"/>
    </row>
    <row r="979" spans="2:18" s="1457" customFormat="1" ht="39" customHeight="1">
      <c r="B979" s="1840"/>
      <c r="C979" s="1840"/>
      <c r="D979" s="1154"/>
      <c r="E979" s="1624"/>
      <c r="F979" s="1840"/>
      <c r="G979" s="1840"/>
      <c r="H979" s="1840"/>
      <c r="I979" s="1840"/>
      <c r="J979" s="2405"/>
      <c r="K979" s="1840"/>
      <c r="L979" s="1840"/>
      <c r="M979" s="1840"/>
      <c r="N979" s="2406"/>
      <c r="O979" s="2406"/>
      <c r="P979" s="1840"/>
      <c r="Q979" s="2406"/>
      <c r="R979" s="1840"/>
    </row>
    <row r="980" spans="2:18" s="1457" customFormat="1" ht="39" customHeight="1">
      <c r="B980" s="1840"/>
      <c r="C980" s="1840"/>
      <c r="D980" s="1154"/>
      <c r="E980" s="1624"/>
      <c r="F980" s="1840"/>
      <c r="G980" s="1840"/>
      <c r="H980" s="1840"/>
      <c r="I980" s="1840"/>
      <c r="J980" s="2405"/>
      <c r="K980" s="1840"/>
      <c r="L980" s="1840"/>
      <c r="M980" s="1840"/>
      <c r="N980" s="2406"/>
      <c r="O980" s="2406"/>
      <c r="P980" s="1840"/>
      <c r="Q980" s="2406"/>
      <c r="R980" s="1840"/>
    </row>
    <row r="981" spans="2:18" s="1457" customFormat="1" ht="39" customHeight="1">
      <c r="B981" s="1840"/>
      <c r="C981" s="1840"/>
      <c r="D981" s="1154"/>
      <c r="E981" s="1624"/>
      <c r="F981" s="1840"/>
      <c r="G981" s="1840"/>
      <c r="H981" s="1840"/>
      <c r="I981" s="1840"/>
      <c r="J981" s="2405"/>
      <c r="K981" s="1840"/>
      <c r="L981" s="1840"/>
      <c r="M981" s="1840"/>
      <c r="N981" s="2406"/>
      <c r="O981" s="2406"/>
      <c r="P981" s="1840"/>
      <c r="Q981" s="2406"/>
      <c r="R981" s="1840"/>
    </row>
    <row r="982" spans="2:18" s="1457" customFormat="1" ht="39" customHeight="1">
      <c r="B982" s="1840"/>
      <c r="C982" s="1840"/>
      <c r="D982" s="1154"/>
      <c r="E982" s="1624"/>
      <c r="F982" s="1840"/>
      <c r="G982" s="1840"/>
      <c r="H982" s="1840"/>
      <c r="I982" s="1840"/>
      <c r="J982" s="2405"/>
      <c r="K982" s="1840"/>
      <c r="L982" s="1840"/>
      <c r="M982" s="1840"/>
      <c r="N982" s="2406"/>
      <c r="O982" s="2406"/>
      <c r="P982" s="1840"/>
      <c r="Q982" s="2406"/>
      <c r="R982" s="1840"/>
    </row>
    <row r="983" spans="2:18" s="1457" customFormat="1" ht="39" customHeight="1">
      <c r="B983" s="1840"/>
      <c r="C983" s="1840"/>
      <c r="D983" s="1154"/>
      <c r="E983" s="1624"/>
      <c r="F983" s="1840"/>
      <c r="G983" s="1840"/>
      <c r="H983" s="1840"/>
      <c r="I983" s="1840"/>
      <c r="J983" s="2405"/>
      <c r="K983" s="1840"/>
      <c r="L983" s="1840"/>
      <c r="M983" s="1840"/>
      <c r="N983" s="2406"/>
      <c r="O983" s="2406"/>
      <c r="P983" s="1840"/>
      <c r="Q983" s="2406"/>
      <c r="R983" s="1840"/>
    </row>
    <row r="984" spans="2:18" s="1457" customFormat="1" ht="39" customHeight="1">
      <c r="B984" s="1840"/>
      <c r="C984" s="1840"/>
      <c r="D984" s="1154"/>
      <c r="E984" s="1624"/>
      <c r="F984" s="1840"/>
      <c r="G984" s="1840"/>
      <c r="H984" s="1840"/>
      <c r="I984" s="1840"/>
      <c r="J984" s="2405"/>
      <c r="K984" s="1840"/>
      <c r="L984" s="1840"/>
      <c r="M984" s="1840"/>
      <c r="N984" s="2406"/>
      <c r="O984" s="2406"/>
      <c r="P984" s="1840"/>
      <c r="Q984" s="2406"/>
      <c r="R984" s="1840"/>
    </row>
    <row r="985" spans="2:18" s="1457" customFormat="1" ht="39" customHeight="1">
      <c r="B985" s="1840"/>
      <c r="C985" s="1840"/>
      <c r="D985" s="1154"/>
      <c r="E985" s="1624"/>
      <c r="F985" s="1840"/>
      <c r="G985" s="1840"/>
      <c r="H985" s="1840"/>
      <c r="I985" s="1840"/>
      <c r="J985" s="2405"/>
      <c r="K985" s="1840"/>
      <c r="L985" s="1840"/>
      <c r="M985" s="1840"/>
      <c r="N985" s="2406"/>
      <c r="O985" s="2406"/>
      <c r="P985" s="1840"/>
      <c r="Q985" s="2406"/>
      <c r="R985" s="1840"/>
    </row>
    <row r="986" spans="2:18" s="1457" customFormat="1" ht="39" customHeight="1">
      <c r="B986" s="1840"/>
      <c r="C986" s="1840"/>
      <c r="D986" s="1154"/>
      <c r="E986" s="1624"/>
      <c r="F986" s="1840"/>
      <c r="G986" s="1840"/>
      <c r="H986" s="1840"/>
      <c r="I986" s="1840"/>
      <c r="J986" s="2405"/>
      <c r="K986" s="1840"/>
      <c r="L986" s="1840"/>
      <c r="M986" s="1840"/>
      <c r="N986" s="2406"/>
      <c r="O986" s="2406"/>
      <c r="P986" s="1840"/>
      <c r="Q986" s="2406"/>
      <c r="R986" s="1840"/>
    </row>
    <row r="987" spans="2:18" s="1457" customFormat="1" ht="39" customHeight="1">
      <c r="B987" s="1840"/>
      <c r="C987" s="1840"/>
      <c r="D987" s="1154"/>
      <c r="E987" s="1624"/>
      <c r="F987" s="1840"/>
      <c r="G987" s="1840"/>
      <c r="H987" s="1840"/>
      <c r="I987" s="1840"/>
      <c r="J987" s="2405"/>
      <c r="K987" s="1840"/>
      <c r="L987" s="1840"/>
      <c r="M987" s="1840"/>
      <c r="N987" s="2406"/>
      <c r="O987" s="2406"/>
      <c r="P987" s="1840"/>
      <c r="Q987" s="2406"/>
      <c r="R987" s="1840"/>
    </row>
    <row r="988" spans="2:18" s="1457" customFormat="1" ht="39" customHeight="1">
      <c r="B988" s="1840"/>
      <c r="C988" s="1840"/>
      <c r="D988" s="1154"/>
      <c r="E988" s="1624"/>
      <c r="F988" s="1840"/>
      <c r="G988" s="1840"/>
      <c r="H988" s="1840"/>
      <c r="I988" s="1840"/>
      <c r="J988" s="2405"/>
      <c r="K988" s="1840"/>
      <c r="L988" s="1840"/>
      <c r="M988" s="1840"/>
      <c r="N988" s="2406"/>
      <c r="O988" s="2406"/>
      <c r="P988" s="1840"/>
      <c r="Q988" s="2406"/>
      <c r="R988" s="1840"/>
    </row>
    <row r="989" spans="2:18" s="1457" customFormat="1" ht="39" customHeight="1">
      <c r="B989" s="1840"/>
      <c r="C989" s="1840"/>
      <c r="D989" s="1154"/>
      <c r="E989" s="1624"/>
      <c r="F989" s="1840"/>
      <c r="G989" s="1840"/>
      <c r="H989" s="1840"/>
      <c r="I989" s="1840"/>
      <c r="J989" s="2405"/>
      <c r="K989" s="1840"/>
      <c r="L989" s="1840"/>
      <c r="M989" s="1840"/>
      <c r="N989" s="2406"/>
      <c r="O989" s="2406"/>
      <c r="P989" s="1840"/>
      <c r="Q989" s="2406"/>
      <c r="R989" s="1840"/>
    </row>
    <row r="990" spans="2:18" s="1457" customFormat="1" ht="39" customHeight="1">
      <c r="B990" s="1840"/>
      <c r="C990" s="1840"/>
      <c r="D990" s="1154"/>
      <c r="E990" s="1624"/>
      <c r="F990" s="1840"/>
      <c r="G990" s="1840"/>
      <c r="H990" s="1840"/>
      <c r="I990" s="1840"/>
      <c r="J990" s="2405"/>
      <c r="K990" s="1840"/>
      <c r="L990" s="1840"/>
      <c r="M990" s="1840"/>
      <c r="N990" s="2406"/>
      <c r="O990" s="2406"/>
      <c r="P990" s="1840"/>
      <c r="Q990" s="2406"/>
      <c r="R990" s="1840"/>
    </row>
    <row r="991" spans="2:18" s="1457" customFormat="1" ht="39" customHeight="1">
      <c r="B991" s="1840"/>
      <c r="C991" s="1840"/>
      <c r="D991" s="1154"/>
      <c r="E991" s="1624"/>
      <c r="F991" s="1840"/>
      <c r="G991" s="1840"/>
      <c r="H991" s="1840"/>
      <c r="I991" s="1840"/>
      <c r="J991" s="2405"/>
      <c r="K991" s="1840"/>
      <c r="L991" s="1840"/>
      <c r="M991" s="1840"/>
      <c r="N991" s="2406"/>
      <c r="O991" s="2406"/>
      <c r="P991" s="1840"/>
      <c r="Q991" s="2406"/>
      <c r="R991" s="1840"/>
    </row>
    <row r="992" spans="2:18" s="1457" customFormat="1" ht="39" customHeight="1">
      <c r="B992" s="1840"/>
      <c r="C992" s="1840"/>
      <c r="D992" s="1154"/>
      <c r="E992" s="1624"/>
      <c r="F992" s="1840"/>
      <c r="G992" s="1840"/>
      <c r="H992" s="1840"/>
      <c r="I992" s="1840"/>
      <c r="J992" s="2405"/>
      <c r="K992" s="1840"/>
      <c r="L992" s="1840"/>
      <c r="M992" s="1840"/>
      <c r="N992" s="2406"/>
      <c r="O992" s="2406"/>
      <c r="P992" s="1840"/>
      <c r="Q992" s="2406"/>
      <c r="R992" s="1840"/>
    </row>
    <row r="993" spans="2:18" s="1457" customFormat="1" ht="39" customHeight="1">
      <c r="B993" s="1840"/>
      <c r="C993" s="1840"/>
      <c r="D993" s="1154"/>
      <c r="E993" s="1624"/>
      <c r="F993" s="1840"/>
      <c r="G993" s="1840"/>
      <c r="H993" s="1840"/>
      <c r="I993" s="1840"/>
      <c r="J993" s="2405"/>
      <c r="K993" s="1840"/>
      <c r="L993" s="1840"/>
      <c r="M993" s="1840"/>
      <c r="N993" s="2406"/>
      <c r="O993" s="2406"/>
      <c r="P993" s="1840"/>
      <c r="Q993" s="2406"/>
      <c r="R993" s="1840"/>
    </row>
    <row r="994" spans="2:18" s="1457" customFormat="1" ht="39" customHeight="1">
      <c r="B994" s="1840"/>
      <c r="C994" s="1840"/>
      <c r="D994" s="1154"/>
      <c r="E994" s="1624"/>
      <c r="F994" s="1840"/>
      <c r="G994" s="1840"/>
      <c r="H994" s="1840"/>
      <c r="I994" s="1840"/>
      <c r="J994" s="2405"/>
      <c r="K994" s="1840"/>
      <c r="L994" s="1840"/>
      <c r="M994" s="1840"/>
      <c r="N994" s="2406"/>
      <c r="O994" s="2406"/>
      <c r="P994" s="1840"/>
      <c r="Q994" s="2406"/>
      <c r="R994" s="1840"/>
    </row>
    <row r="995" spans="2:18" s="1457" customFormat="1" ht="39" customHeight="1">
      <c r="B995" s="1840"/>
      <c r="C995" s="1840"/>
      <c r="D995" s="1154"/>
      <c r="E995" s="1624"/>
      <c r="F995" s="1840"/>
      <c r="G995" s="1840"/>
      <c r="H995" s="1840"/>
      <c r="I995" s="1840"/>
      <c r="J995" s="2405"/>
      <c r="K995" s="1840"/>
      <c r="L995" s="1840"/>
      <c r="M995" s="1840"/>
      <c r="N995" s="2406"/>
      <c r="O995" s="2406"/>
      <c r="P995" s="1840"/>
      <c r="Q995" s="2406"/>
      <c r="R995" s="1840"/>
    </row>
    <row r="996" spans="2:18" s="1457" customFormat="1" ht="39" customHeight="1">
      <c r="B996" s="1840"/>
      <c r="C996" s="1840"/>
      <c r="D996" s="1154"/>
      <c r="E996" s="1624"/>
      <c r="F996" s="1840"/>
      <c r="G996" s="1840"/>
      <c r="H996" s="1840"/>
      <c r="I996" s="1840"/>
      <c r="J996" s="2405"/>
      <c r="K996" s="1840"/>
      <c r="L996" s="1840"/>
      <c r="M996" s="1840"/>
      <c r="N996" s="2406"/>
      <c r="O996" s="2406"/>
      <c r="P996" s="1840"/>
      <c r="Q996" s="2406"/>
      <c r="R996" s="1840"/>
    </row>
    <row r="997" spans="2:18" s="1457" customFormat="1" ht="39" customHeight="1">
      <c r="B997" s="1840"/>
      <c r="C997" s="1840"/>
      <c r="D997" s="1154"/>
      <c r="E997" s="1624"/>
      <c r="F997" s="1840"/>
      <c r="G997" s="1840"/>
      <c r="H997" s="1840"/>
      <c r="I997" s="1840"/>
      <c r="J997" s="2405"/>
      <c r="K997" s="1840"/>
      <c r="L997" s="1840"/>
      <c r="M997" s="1840"/>
      <c r="N997" s="2406"/>
      <c r="O997" s="2406"/>
      <c r="P997" s="1840"/>
      <c r="Q997" s="2406"/>
      <c r="R997" s="1840"/>
    </row>
    <row r="998" spans="2:18" s="1457" customFormat="1" ht="39" customHeight="1">
      <c r="B998" s="1840"/>
      <c r="C998" s="1840"/>
      <c r="D998" s="1154"/>
      <c r="E998" s="1624"/>
      <c r="F998" s="1840"/>
      <c r="G998" s="1840"/>
      <c r="H998" s="1840"/>
      <c r="I998" s="1840"/>
      <c r="J998" s="2405"/>
      <c r="K998" s="1840"/>
      <c r="L998" s="1840"/>
      <c r="M998" s="1840"/>
      <c r="N998" s="2406"/>
      <c r="O998" s="2406"/>
      <c r="P998" s="1840"/>
      <c r="Q998" s="2406"/>
      <c r="R998" s="1840"/>
    </row>
    <row r="999" spans="2:18" s="1457" customFormat="1" ht="39" customHeight="1">
      <c r="B999" s="1840"/>
      <c r="C999" s="1840"/>
      <c r="D999" s="1154"/>
      <c r="E999" s="1624"/>
      <c r="F999" s="1840"/>
      <c r="G999" s="1840"/>
      <c r="H999" s="1840"/>
      <c r="I999" s="1840"/>
      <c r="J999" s="2405"/>
      <c r="K999" s="1840"/>
      <c r="L999" s="1840"/>
      <c r="M999" s="1840"/>
      <c r="N999" s="2406"/>
      <c r="O999" s="2406"/>
      <c r="P999" s="1840"/>
      <c r="Q999" s="2406"/>
      <c r="R999" s="1840"/>
    </row>
    <row r="1000" spans="2:18" s="1457" customFormat="1" ht="39" customHeight="1">
      <c r="B1000" s="1840"/>
      <c r="C1000" s="1840"/>
      <c r="D1000" s="1154"/>
      <c r="E1000" s="1624"/>
      <c r="F1000" s="1840"/>
      <c r="G1000" s="1840"/>
      <c r="H1000" s="1840"/>
      <c r="I1000" s="1840"/>
      <c r="J1000" s="2405"/>
      <c r="K1000" s="1840"/>
      <c r="L1000" s="1840"/>
      <c r="M1000" s="1840"/>
      <c r="N1000" s="2406"/>
      <c r="O1000" s="2406"/>
      <c r="P1000" s="1840"/>
      <c r="Q1000" s="2406"/>
      <c r="R1000" s="1840"/>
    </row>
    <row r="1001" spans="2:18" s="1457" customFormat="1" ht="39" customHeight="1">
      <c r="B1001" s="1840"/>
      <c r="C1001" s="1840"/>
      <c r="D1001" s="1154"/>
      <c r="E1001" s="1624"/>
      <c r="F1001" s="1840"/>
      <c r="G1001" s="1840"/>
      <c r="H1001" s="1840"/>
      <c r="I1001" s="1840"/>
      <c r="J1001" s="2405"/>
      <c r="K1001" s="1840"/>
      <c r="L1001" s="1840"/>
      <c r="M1001" s="1840"/>
      <c r="N1001" s="2406"/>
      <c r="O1001" s="2406"/>
      <c r="P1001" s="1840"/>
      <c r="Q1001" s="2406"/>
      <c r="R1001" s="1840"/>
    </row>
    <row r="1002" spans="2:18" s="1457" customFormat="1" ht="39" customHeight="1">
      <c r="B1002" s="1840"/>
      <c r="C1002" s="1840"/>
      <c r="D1002" s="1154"/>
      <c r="E1002" s="1624"/>
      <c r="F1002" s="1840"/>
      <c r="G1002" s="1840"/>
      <c r="H1002" s="1840"/>
      <c r="I1002" s="1840"/>
      <c r="J1002" s="2405"/>
      <c r="K1002" s="1840"/>
      <c r="L1002" s="1840"/>
      <c r="M1002" s="1840"/>
      <c r="N1002" s="2406"/>
      <c r="O1002" s="2406"/>
      <c r="P1002" s="1840"/>
      <c r="Q1002" s="2406"/>
      <c r="R1002" s="1840"/>
    </row>
    <row r="1003" spans="2:18" s="1457" customFormat="1" ht="39" customHeight="1">
      <c r="B1003" s="1840"/>
      <c r="C1003" s="1840"/>
      <c r="D1003" s="1154"/>
      <c r="E1003" s="1624"/>
      <c r="F1003" s="1840"/>
      <c r="G1003" s="1840"/>
      <c r="H1003" s="1840"/>
      <c r="I1003" s="1840"/>
      <c r="J1003" s="2405"/>
      <c r="K1003" s="1840"/>
      <c r="L1003" s="1840"/>
      <c r="M1003" s="1840"/>
      <c r="N1003" s="2406"/>
      <c r="O1003" s="2406"/>
      <c r="P1003" s="1840"/>
      <c r="Q1003" s="2406"/>
      <c r="R1003" s="1840"/>
    </row>
    <row r="1004" spans="2:18" s="1457" customFormat="1" ht="39" customHeight="1">
      <c r="B1004" s="1840"/>
      <c r="C1004" s="1840"/>
      <c r="D1004" s="1154"/>
      <c r="E1004" s="1624"/>
      <c r="F1004" s="1840"/>
      <c r="G1004" s="1840"/>
      <c r="H1004" s="1840"/>
      <c r="I1004" s="1840"/>
      <c r="J1004" s="2405"/>
      <c r="K1004" s="1840"/>
      <c r="L1004" s="1840"/>
      <c r="M1004" s="1840"/>
      <c r="N1004" s="2406"/>
      <c r="O1004" s="2406"/>
      <c r="P1004" s="1840"/>
      <c r="Q1004" s="2406"/>
      <c r="R1004" s="1840"/>
    </row>
    <row r="1005" spans="2:18" s="1457" customFormat="1" ht="39" customHeight="1">
      <c r="B1005" s="1840"/>
      <c r="C1005" s="1840"/>
      <c r="D1005" s="1154"/>
      <c r="E1005" s="1624"/>
      <c r="F1005" s="1840"/>
      <c r="G1005" s="1840"/>
      <c r="H1005" s="1840"/>
      <c r="I1005" s="1840"/>
      <c r="J1005" s="2405"/>
      <c r="K1005" s="1840"/>
      <c r="L1005" s="1840"/>
      <c r="M1005" s="1840"/>
      <c r="N1005" s="2406"/>
      <c r="O1005" s="2406"/>
      <c r="P1005" s="1840"/>
      <c r="Q1005" s="2406"/>
      <c r="R1005" s="1840"/>
    </row>
    <row r="1006" spans="2:18" s="1457" customFormat="1" ht="39" customHeight="1">
      <c r="B1006" s="1840"/>
      <c r="C1006" s="1840"/>
      <c r="D1006" s="1154"/>
      <c r="E1006" s="1624"/>
      <c r="F1006" s="1840"/>
      <c r="G1006" s="1840"/>
      <c r="H1006" s="1840"/>
      <c r="I1006" s="1840"/>
      <c r="J1006" s="2405"/>
      <c r="K1006" s="1840"/>
      <c r="L1006" s="1840"/>
      <c r="M1006" s="1840"/>
      <c r="N1006" s="2406"/>
      <c r="O1006" s="2406"/>
      <c r="P1006" s="1840"/>
      <c r="Q1006" s="2406"/>
      <c r="R1006" s="1840"/>
    </row>
    <row r="1007" spans="2:18" s="1457" customFormat="1" ht="39" customHeight="1">
      <c r="B1007" s="1840"/>
      <c r="C1007" s="1840"/>
      <c r="D1007" s="1154"/>
      <c r="E1007" s="1624"/>
      <c r="F1007" s="1840"/>
      <c r="G1007" s="1840"/>
      <c r="H1007" s="1840"/>
      <c r="I1007" s="1840"/>
      <c r="J1007" s="2405"/>
      <c r="K1007" s="1840"/>
      <c r="L1007" s="1840"/>
      <c r="M1007" s="1840"/>
      <c r="N1007" s="2406"/>
      <c r="O1007" s="2406"/>
      <c r="P1007" s="1840"/>
      <c r="Q1007" s="2406"/>
      <c r="R1007" s="1840"/>
    </row>
    <row r="1008" spans="2:18" s="1457" customFormat="1" ht="39" customHeight="1">
      <c r="B1008" s="1840"/>
      <c r="C1008" s="1840"/>
      <c r="D1008" s="1154"/>
      <c r="E1008" s="1624"/>
      <c r="F1008" s="1840"/>
      <c r="G1008" s="1840"/>
      <c r="H1008" s="1840"/>
      <c r="I1008" s="1840"/>
      <c r="J1008" s="2405"/>
      <c r="K1008" s="1840"/>
      <c r="L1008" s="1840"/>
      <c r="M1008" s="1840"/>
      <c r="N1008" s="2406"/>
      <c r="O1008" s="2406"/>
      <c r="P1008" s="1840"/>
      <c r="Q1008" s="2406"/>
      <c r="R1008" s="1840"/>
    </row>
    <row r="1009" spans="2:18" s="1457" customFormat="1" ht="39" customHeight="1">
      <c r="B1009" s="1840"/>
      <c r="C1009" s="1840"/>
      <c r="D1009" s="1154"/>
      <c r="E1009" s="1624"/>
      <c r="F1009" s="1840"/>
      <c r="G1009" s="1840"/>
      <c r="H1009" s="1840"/>
      <c r="I1009" s="1840"/>
      <c r="J1009" s="2405"/>
      <c r="K1009" s="1840"/>
      <c r="L1009" s="1840"/>
      <c r="M1009" s="1840"/>
      <c r="N1009" s="2406"/>
      <c r="O1009" s="2406"/>
      <c r="P1009" s="1840"/>
      <c r="Q1009" s="2406"/>
      <c r="R1009" s="1840"/>
    </row>
    <row r="1010" spans="2:18" s="1457" customFormat="1" ht="39" customHeight="1">
      <c r="B1010" s="1840"/>
      <c r="C1010" s="1840"/>
      <c r="D1010" s="1154"/>
      <c r="E1010" s="1624"/>
      <c r="F1010" s="1840"/>
      <c r="G1010" s="1840"/>
      <c r="H1010" s="1840"/>
      <c r="I1010" s="1840"/>
      <c r="J1010" s="2405"/>
      <c r="K1010" s="1840"/>
      <c r="L1010" s="1840"/>
      <c r="M1010" s="1840"/>
      <c r="N1010" s="2406"/>
      <c r="O1010" s="2406"/>
      <c r="P1010" s="1840"/>
      <c r="Q1010" s="2406"/>
      <c r="R1010" s="1840"/>
    </row>
    <row r="1011" spans="2:18" s="1457" customFormat="1" ht="39" customHeight="1">
      <c r="B1011" s="1840"/>
      <c r="C1011" s="1840"/>
      <c r="D1011" s="1154"/>
      <c r="E1011" s="1624"/>
      <c r="F1011" s="1840"/>
      <c r="G1011" s="1840"/>
      <c r="H1011" s="1840"/>
      <c r="I1011" s="1840"/>
      <c r="J1011" s="2405"/>
      <c r="K1011" s="1840"/>
      <c r="L1011" s="1840"/>
      <c r="M1011" s="1840"/>
      <c r="N1011" s="2406"/>
      <c r="O1011" s="2406"/>
      <c r="P1011" s="1840"/>
      <c r="Q1011" s="2406"/>
      <c r="R1011" s="1840"/>
    </row>
    <row r="1012" spans="2:18" s="1457" customFormat="1" ht="39" customHeight="1">
      <c r="B1012" s="1840"/>
      <c r="C1012" s="1840"/>
      <c r="D1012" s="1154"/>
      <c r="E1012" s="1624"/>
      <c r="F1012" s="1840"/>
      <c r="G1012" s="1840"/>
      <c r="H1012" s="1840"/>
      <c r="I1012" s="1840"/>
      <c r="J1012" s="2405"/>
      <c r="K1012" s="1840"/>
      <c r="L1012" s="1840"/>
      <c r="M1012" s="1840"/>
      <c r="N1012" s="2406"/>
      <c r="O1012" s="2406"/>
      <c r="P1012" s="1840"/>
      <c r="Q1012" s="2406"/>
      <c r="R1012" s="1840"/>
    </row>
    <row r="1013" spans="2:18" s="1457" customFormat="1" ht="39" customHeight="1">
      <c r="D1013" s="1143"/>
      <c r="E1013" s="1921"/>
      <c r="J1013" s="2413"/>
      <c r="N1013" s="2414"/>
      <c r="O1013" s="2414"/>
      <c r="Q1013" s="2414"/>
    </row>
    <row r="1014" spans="2:18" s="1457" customFormat="1" ht="39" customHeight="1">
      <c r="D1014" s="1143"/>
      <c r="E1014" s="1921"/>
      <c r="J1014" s="2413"/>
      <c r="N1014" s="2414"/>
      <c r="O1014" s="2414"/>
      <c r="Q1014" s="2414"/>
    </row>
    <row r="1015" spans="2:18" s="1457" customFormat="1" ht="39" customHeight="1">
      <c r="D1015" s="1143"/>
      <c r="E1015" s="1921"/>
      <c r="J1015" s="2413"/>
      <c r="N1015" s="2414"/>
      <c r="O1015" s="2414"/>
      <c r="Q1015" s="2414"/>
    </row>
    <row r="1016" spans="2:18" s="1457" customFormat="1" ht="39" customHeight="1">
      <c r="D1016" s="1143"/>
      <c r="E1016" s="1921"/>
      <c r="J1016" s="2413"/>
      <c r="N1016" s="2414"/>
      <c r="O1016" s="2414"/>
      <c r="Q1016" s="2414"/>
    </row>
    <row r="1017" spans="2:18" s="1457" customFormat="1" ht="39" customHeight="1">
      <c r="D1017" s="1143"/>
      <c r="E1017" s="1921"/>
      <c r="J1017" s="2413"/>
      <c r="N1017" s="2414"/>
      <c r="O1017" s="2414"/>
      <c r="Q1017" s="2414"/>
    </row>
    <row r="1018" spans="2:18" s="1457" customFormat="1" ht="39" customHeight="1">
      <c r="D1018" s="1143"/>
      <c r="E1018" s="1921"/>
      <c r="J1018" s="2413"/>
      <c r="N1018" s="2414"/>
      <c r="O1018" s="2414"/>
      <c r="Q1018" s="2414"/>
    </row>
    <row r="1019" spans="2:18" s="1457" customFormat="1" ht="39" customHeight="1">
      <c r="D1019" s="1143"/>
      <c r="E1019" s="1921"/>
      <c r="J1019" s="2413"/>
      <c r="N1019" s="2414"/>
      <c r="O1019" s="2414"/>
      <c r="Q1019" s="2414"/>
    </row>
    <row r="1020" spans="2:18" s="1457" customFormat="1" ht="39" customHeight="1">
      <c r="D1020" s="1143"/>
      <c r="E1020" s="1921"/>
      <c r="J1020" s="2413"/>
      <c r="N1020" s="2414"/>
      <c r="O1020" s="2414"/>
      <c r="Q1020" s="2414"/>
    </row>
    <row r="1021" spans="2:18" s="1457" customFormat="1" ht="39" customHeight="1">
      <c r="D1021" s="1143"/>
      <c r="E1021" s="1921"/>
      <c r="J1021" s="2413"/>
      <c r="N1021" s="2414"/>
      <c r="O1021" s="2414"/>
      <c r="Q1021" s="2414"/>
    </row>
    <row r="1022" spans="2:18" s="1457" customFormat="1" ht="39" customHeight="1">
      <c r="D1022" s="1143"/>
      <c r="E1022" s="1921"/>
      <c r="J1022" s="2413"/>
      <c r="N1022" s="2414"/>
      <c r="O1022" s="2414"/>
      <c r="Q1022" s="2414"/>
    </row>
    <row r="1023" spans="2:18" s="1457" customFormat="1" ht="39" customHeight="1">
      <c r="D1023" s="1143"/>
      <c r="E1023" s="1921"/>
      <c r="J1023" s="2413"/>
      <c r="N1023" s="2414"/>
      <c r="O1023" s="2414"/>
      <c r="Q1023" s="2414"/>
    </row>
    <row r="1024" spans="2:18" s="1457" customFormat="1" ht="39" customHeight="1">
      <c r="D1024" s="1143"/>
      <c r="E1024" s="1921"/>
      <c r="J1024" s="2413"/>
      <c r="N1024" s="2414"/>
      <c r="O1024" s="2414"/>
      <c r="Q1024" s="2414"/>
    </row>
    <row r="1025" spans="4:17" s="1457" customFormat="1" ht="39" customHeight="1">
      <c r="D1025" s="1143"/>
      <c r="E1025" s="1921"/>
      <c r="J1025" s="2413"/>
      <c r="N1025" s="2414"/>
      <c r="O1025" s="2414"/>
      <c r="Q1025" s="2414"/>
    </row>
    <row r="1026" spans="4:17" s="1457" customFormat="1" ht="39" customHeight="1">
      <c r="D1026" s="1143"/>
      <c r="E1026" s="1921"/>
      <c r="J1026" s="2413"/>
      <c r="N1026" s="2414"/>
      <c r="O1026" s="2414"/>
      <c r="Q1026" s="2414"/>
    </row>
    <row r="1027" spans="4:17" s="1457" customFormat="1" ht="39" customHeight="1">
      <c r="D1027" s="1143"/>
      <c r="E1027" s="1921"/>
      <c r="J1027" s="2413"/>
      <c r="N1027" s="2414"/>
      <c r="O1027" s="2414"/>
      <c r="Q1027" s="2414"/>
    </row>
    <row r="1028" spans="4:17" s="1457" customFormat="1" ht="39" customHeight="1">
      <c r="D1028" s="1143"/>
      <c r="E1028" s="1921"/>
      <c r="J1028" s="2413"/>
      <c r="N1028" s="2414"/>
      <c r="O1028" s="2414"/>
      <c r="Q1028" s="2414"/>
    </row>
    <row r="1029" spans="4:17" s="1457" customFormat="1" ht="39" customHeight="1">
      <c r="D1029" s="1143"/>
      <c r="E1029" s="1921"/>
      <c r="J1029" s="2413"/>
      <c r="N1029" s="2414"/>
      <c r="O1029" s="2414"/>
      <c r="Q1029" s="2414"/>
    </row>
    <row r="1030" spans="4:17" s="1457" customFormat="1" ht="39" customHeight="1">
      <c r="D1030" s="1143"/>
      <c r="E1030" s="1921"/>
      <c r="J1030" s="2413"/>
      <c r="N1030" s="2414"/>
      <c r="O1030" s="2414"/>
      <c r="Q1030" s="2414"/>
    </row>
    <row r="1031" spans="4:17" s="1457" customFormat="1" ht="39" customHeight="1">
      <c r="D1031" s="1143"/>
      <c r="E1031" s="1921"/>
      <c r="J1031" s="2413"/>
      <c r="N1031" s="2414"/>
      <c r="O1031" s="2414"/>
      <c r="Q1031" s="2414"/>
    </row>
    <row r="1032" spans="4:17" s="1457" customFormat="1" ht="39" customHeight="1">
      <c r="D1032" s="1143"/>
      <c r="E1032" s="1921"/>
      <c r="J1032" s="2413"/>
      <c r="N1032" s="2414"/>
      <c r="O1032" s="2414"/>
      <c r="Q1032" s="2414"/>
    </row>
    <row r="1033" spans="4:17" s="1457" customFormat="1" ht="39" customHeight="1">
      <c r="D1033" s="1143"/>
      <c r="E1033" s="1921"/>
      <c r="J1033" s="2413"/>
      <c r="N1033" s="2414"/>
      <c r="O1033" s="2414"/>
      <c r="Q1033" s="2414"/>
    </row>
    <row r="1034" spans="4:17" s="1457" customFormat="1" ht="39" customHeight="1">
      <c r="D1034" s="1143"/>
      <c r="E1034" s="1921"/>
      <c r="J1034" s="2413"/>
      <c r="N1034" s="2414"/>
      <c r="O1034" s="2414"/>
      <c r="Q1034" s="2414"/>
    </row>
    <row r="1035" spans="4:17" s="1457" customFormat="1" ht="39" customHeight="1">
      <c r="D1035" s="1143"/>
      <c r="E1035" s="1921"/>
      <c r="J1035" s="2413"/>
      <c r="N1035" s="2414"/>
      <c r="O1035" s="2414"/>
      <c r="Q1035" s="2414"/>
    </row>
    <row r="1036" spans="4:17" s="1457" customFormat="1" ht="39" customHeight="1">
      <c r="D1036" s="1143"/>
      <c r="E1036" s="1921"/>
      <c r="J1036" s="2413"/>
      <c r="N1036" s="2414"/>
      <c r="O1036" s="2414"/>
      <c r="Q1036" s="2414"/>
    </row>
    <row r="1037" spans="4:17" s="1457" customFormat="1" ht="39" customHeight="1">
      <c r="D1037" s="1143"/>
      <c r="E1037" s="1921"/>
      <c r="J1037" s="2413"/>
      <c r="N1037" s="2414"/>
      <c r="O1037" s="2414"/>
      <c r="Q1037" s="2414"/>
    </row>
    <row r="1038" spans="4:17" s="1457" customFormat="1" ht="39" customHeight="1">
      <c r="D1038" s="1143"/>
      <c r="E1038" s="1921"/>
      <c r="J1038" s="2413"/>
      <c r="N1038" s="2414"/>
      <c r="O1038" s="2414"/>
      <c r="Q1038" s="2414"/>
    </row>
    <row r="1039" spans="4:17" s="1457" customFormat="1" ht="39" customHeight="1">
      <c r="D1039" s="1143"/>
      <c r="E1039" s="1921"/>
      <c r="J1039" s="2413"/>
      <c r="N1039" s="2414"/>
      <c r="O1039" s="2414"/>
      <c r="Q1039" s="2414"/>
    </row>
    <row r="1040" spans="4:17" s="1457" customFormat="1" ht="39" customHeight="1">
      <c r="D1040" s="1143"/>
      <c r="E1040" s="1921"/>
      <c r="J1040" s="2413"/>
      <c r="N1040" s="2414"/>
      <c r="O1040" s="2414"/>
      <c r="Q1040" s="2414"/>
    </row>
    <row r="1041" spans="4:17" s="1457" customFormat="1" ht="39" customHeight="1">
      <c r="D1041" s="1143"/>
      <c r="E1041" s="1921"/>
      <c r="J1041" s="2413"/>
      <c r="N1041" s="2414"/>
      <c r="O1041" s="2414"/>
      <c r="Q1041" s="2414"/>
    </row>
    <row r="1042" spans="4:17" s="1457" customFormat="1" ht="39" customHeight="1">
      <c r="D1042" s="1143"/>
      <c r="E1042" s="1921"/>
      <c r="J1042" s="2413"/>
      <c r="N1042" s="2414"/>
      <c r="O1042" s="2414"/>
      <c r="Q1042" s="2414"/>
    </row>
    <row r="1043" spans="4:17" s="1457" customFormat="1" ht="39" customHeight="1">
      <c r="D1043" s="1143"/>
      <c r="E1043" s="1921"/>
      <c r="J1043" s="2413"/>
      <c r="N1043" s="2414"/>
      <c r="O1043" s="2414"/>
      <c r="Q1043" s="2414"/>
    </row>
    <row r="1044" spans="4:17" s="1457" customFormat="1" ht="39" customHeight="1">
      <c r="D1044" s="1143"/>
      <c r="E1044" s="1921"/>
      <c r="J1044" s="2413"/>
      <c r="N1044" s="2414"/>
      <c r="O1044" s="2414"/>
      <c r="Q1044" s="2414"/>
    </row>
    <row r="1045" spans="4:17" s="1457" customFormat="1" ht="39" customHeight="1">
      <c r="D1045" s="1143"/>
      <c r="E1045" s="1921"/>
      <c r="J1045" s="2413"/>
      <c r="N1045" s="2414"/>
      <c r="O1045" s="2414"/>
      <c r="Q1045" s="2414"/>
    </row>
    <row r="1046" spans="4:17" s="1457" customFormat="1" ht="39" customHeight="1">
      <c r="D1046" s="1143"/>
      <c r="E1046" s="1921"/>
      <c r="J1046" s="2413"/>
      <c r="N1046" s="2414"/>
      <c r="O1046" s="2414"/>
      <c r="Q1046" s="2414"/>
    </row>
    <row r="1047" spans="4:17" s="1457" customFormat="1" ht="39" customHeight="1">
      <c r="D1047" s="1143"/>
      <c r="E1047" s="1921"/>
      <c r="J1047" s="2413"/>
      <c r="N1047" s="2414"/>
      <c r="O1047" s="2414"/>
      <c r="Q1047" s="2414"/>
    </row>
    <row r="1048" spans="4:17" s="1457" customFormat="1" ht="39" customHeight="1">
      <c r="D1048" s="1143"/>
      <c r="E1048" s="1921"/>
      <c r="J1048" s="2413"/>
      <c r="N1048" s="2414"/>
      <c r="O1048" s="2414"/>
      <c r="Q1048" s="2414"/>
    </row>
    <row r="1049" spans="4:17" s="1457" customFormat="1" ht="39" customHeight="1">
      <c r="D1049" s="1143"/>
      <c r="E1049" s="1921"/>
      <c r="J1049" s="2413"/>
      <c r="N1049" s="2414"/>
      <c r="O1049" s="2414"/>
      <c r="Q1049" s="2414"/>
    </row>
    <row r="1050" spans="4:17" s="1457" customFormat="1" ht="39" customHeight="1">
      <c r="D1050" s="1143"/>
      <c r="E1050" s="1921"/>
      <c r="J1050" s="2413"/>
      <c r="N1050" s="2414"/>
      <c r="O1050" s="2414"/>
      <c r="Q1050" s="2414"/>
    </row>
    <row r="1051" spans="4:17" s="1457" customFormat="1" ht="39" customHeight="1">
      <c r="D1051" s="1143"/>
      <c r="E1051" s="1921"/>
      <c r="J1051" s="2413"/>
      <c r="N1051" s="2414"/>
      <c r="O1051" s="2414"/>
      <c r="Q1051" s="2414"/>
    </row>
    <row r="1052" spans="4:17" s="1457" customFormat="1" ht="39" customHeight="1">
      <c r="D1052" s="1143"/>
      <c r="E1052" s="1921"/>
      <c r="J1052" s="2413"/>
      <c r="N1052" s="2414"/>
      <c r="O1052" s="2414"/>
      <c r="Q1052" s="2414"/>
    </row>
    <row r="1053" spans="4:17" s="1457" customFormat="1" ht="39" customHeight="1">
      <c r="D1053" s="1143"/>
      <c r="E1053" s="1921"/>
      <c r="J1053" s="2413"/>
      <c r="N1053" s="2414"/>
      <c r="O1053" s="2414"/>
      <c r="Q1053" s="2414"/>
    </row>
    <row r="1054" spans="4:17" s="1457" customFormat="1" ht="39" customHeight="1">
      <c r="D1054" s="1143"/>
      <c r="E1054" s="1921"/>
      <c r="J1054" s="2413"/>
      <c r="N1054" s="2414"/>
      <c r="O1054" s="2414"/>
      <c r="Q1054" s="2414"/>
    </row>
    <row r="1055" spans="4:17" s="1457" customFormat="1" ht="39" customHeight="1">
      <c r="D1055" s="1143"/>
      <c r="E1055" s="1921"/>
      <c r="J1055" s="2413"/>
      <c r="N1055" s="2414"/>
      <c r="O1055" s="2414"/>
      <c r="Q1055" s="2414"/>
    </row>
    <row r="1056" spans="4:17" s="1457" customFormat="1" ht="39" customHeight="1">
      <c r="D1056" s="1143"/>
      <c r="E1056" s="1921"/>
      <c r="J1056" s="2413"/>
      <c r="N1056" s="2414"/>
      <c r="O1056" s="2414"/>
      <c r="Q1056" s="2414"/>
    </row>
    <row r="1057" spans="4:17" s="1457" customFormat="1" ht="39" customHeight="1">
      <c r="D1057" s="1143"/>
      <c r="E1057" s="1921"/>
      <c r="J1057" s="2413"/>
      <c r="N1057" s="2414"/>
      <c r="O1057" s="2414"/>
      <c r="Q1057" s="2414"/>
    </row>
    <row r="1058" spans="4:17" s="1457" customFormat="1" ht="39" customHeight="1">
      <c r="D1058" s="1143"/>
      <c r="E1058" s="1921"/>
      <c r="J1058" s="2413"/>
      <c r="N1058" s="2414"/>
      <c r="O1058" s="2414"/>
      <c r="Q1058" s="2414"/>
    </row>
    <row r="1059" spans="4:17" s="1457" customFormat="1" ht="39" customHeight="1">
      <c r="D1059" s="1143"/>
      <c r="E1059" s="1921"/>
      <c r="J1059" s="2413"/>
      <c r="N1059" s="2414"/>
      <c r="O1059" s="2414"/>
      <c r="Q1059" s="2414"/>
    </row>
    <row r="1060" spans="4:17" s="1457" customFormat="1" ht="39" customHeight="1">
      <c r="D1060" s="1143"/>
      <c r="E1060" s="1921"/>
      <c r="J1060" s="2413"/>
      <c r="N1060" s="2414"/>
      <c r="O1060" s="2414"/>
      <c r="Q1060" s="2414"/>
    </row>
    <row r="1061" spans="4:17" s="1457" customFormat="1" ht="39" customHeight="1">
      <c r="D1061" s="1143"/>
      <c r="E1061" s="1921"/>
      <c r="J1061" s="2413"/>
      <c r="N1061" s="2414"/>
      <c r="O1061" s="2414"/>
      <c r="Q1061" s="2414"/>
    </row>
    <row r="1062" spans="4:17" s="1457" customFormat="1" ht="39" customHeight="1">
      <c r="D1062" s="1143"/>
      <c r="E1062" s="1921"/>
      <c r="J1062" s="2413"/>
      <c r="N1062" s="2414"/>
      <c r="O1062" s="2414"/>
      <c r="Q1062" s="2414"/>
    </row>
    <row r="1063" spans="4:17" s="1457" customFormat="1" ht="39" customHeight="1">
      <c r="D1063" s="1143"/>
      <c r="E1063" s="1921"/>
      <c r="J1063" s="2413"/>
      <c r="N1063" s="2414"/>
      <c r="O1063" s="2414"/>
      <c r="Q1063" s="2414"/>
    </row>
    <row r="1064" spans="4:17" s="1457" customFormat="1" ht="39" customHeight="1">
      <c r="D1064" s="1143"/>
      <c r="E1064" s="1921"/>
      <c r="J1064" s="2413"/>
      <c r="N1064" s="2414"/>
      <c r="O1064" s="2414"/>
      <c r="Q1064" s="2414"/>
    </row>
    <row r="1065" spans="4:17" s="1457" customFormat="1" ht="39" customHeight="1">
      <c r="D1065" s="1143"/>
      <c r="E1065" s="1921"/>
      <c r="J1065" s="2413"/>
      <c r="N1065" s="2414"/>
      <c r="O1065" s="2414"/>
      <c r="Q1065" s="2414"/>
    </row>
    <row r="1066" spans="4:17" s="1457" customFormat="1" ht="39" customHeight="1">
      <c r="D1066" s="1143"/>
      <c r="E1066" s="1921"/>
      <c r="J1066" s="2413"/>
      <c r="N1066" s="2414"/>
      <c r="O1066" s="2414"/>
      <c r="Q1066" s="2414"/>
    </row>
    <row r="1067" spans="4:17" s="1457" customFormat="1" ht="39" customHeight="1">
      <c r="D1067" s="1143"/>
      <c r="E1067" s="1921"/>
      <c r="J1067" s="2413"/>
      <c r="N1067" s="2414"/>
      <c r="O1067" s="2414"/>
      <c r="Q1067" s="2414"/>
    </row>
    <row r="1068" spans="4:17" s="1457" customFormat="1" ht="39" customHeight="1">
      <c r="D1068" s="1143"/>
      <c r="E1068" s="1921"/>
      <c r="J1068" s="2413"/>
      <c r="N1068" s="2414"/>
      <c r="O1068" s="2414"/>
      <c r="Q1068" s="2414"/>
    </row>
    <row r="1069" spans="4:17" s="1457" customFormat="1" ht="39" customHeight="1">
      <c r="D1069" s="1143"/>
      <c r="E1069" s="1921"/>
      <c r="J1069" s="2413"/>
      <c r="N1069" s="2414"/>
      <c r="O1069" s="2414"/>
      <c r="Q1069" s="2414"/>
    </row>
    <row r="1070" spans="4:17" s="1457" customFormat="1" ht="39" customHeight="1">
      <c r="D1070" s="1143"/>
      <c r="E1070" s="1921"/>
      <c r="J1070" s="2413"/>
      <c r="N1070" s="2414"/>
      <c r="O1070" s="2414"/>
      <c r="Q1070" s="2414"/>
    </row>
    <row r="1071" spans="4:17" s="1457" customFormat="1" ht="39" customHeight="1">
      <c r="D1071" s="1143"/>
      <c r="E1071" s="1921"/>
      <c r="J1071" s="2413"/>
      <c r="N1071" s="2414"/>
      <c r="O1071" s="2414"/>
      <c r="Q1071" s="2414"/>
    </row>
    <row r="1072" spans="4:17" s="1457" customFormat="1" ht="39" customHeight="1">
      <c r="D1072" s="1143"/>
      <c r="E1072" s="1921"/>
      <c r="J1072" s="2413"/>
      <c r="N1072" s="2414"/>
      <c r="O1072" s="2414"/>
      <c r="Q1072" s="2414"/>
    </row>
    <row r="1073" spans="4:17" s="1457" customFormat="1" ht="39" customHeight="1">
      <c r="D1073" s="1143"/>
      <c r="E1073" s="1921"/>
      <c r="J1073" s="2413"/>
      <c r="N1073" s="2414"/>
      <c r="O1073" s="2414"/>
      <c r="Q1073" s="2414"/>
    </row>
    <row r="1074" spans="4:17" s="1457" customFormat="1" ht="39" customHeight="1">
      <c r="D1074" s="1143"/>
      <c r="E1074" s="1921"/>
      <c r="J1074" s="2413"/>
      <c r="N1074" s="2414"/>
      <c r="O1074" s="2414"/>
      <c r="Q1074" s="2414"/>
    </row>
    <row r="1075" spans="4:17" s="1457" customFormat="1" ht="39" customHeight="1">
      <c r="D1075" s="1143"/>
      <c r="E1075" s="1921"/>
      <c r="J1075" s="2413"/>
      <c r="N1075" s="2414"/>
      <c r="O1075" s="2414"/>
      <c r="Q1075" s="2414"/>
    </row>
    <row r="1076" spans="4:17" s="1457" customFormat="1" ht="39" customHeight="1">
      <c r="D1076" s="1143"/>
      <c r="E1076" s="1921"/>
      <c r="J1076" s="2413"/>
      <c r="N1076" s="2414"/>
      <c r="O1076" s="2414"/>
      <c r="Q1076" s="2414"/>
    </row>
    <row r="1077" spans="4:17" s="1457" customFormat="1" ht="39" customHeight="1">
      <c r="D1077" s="1143"/>
      <c r="E1077" s="1921"/>
      <c r="J1077" s="2413"/>
      <c r="N1077" s="2414"/>
      <c r="O1077" s="2414"/>
      <c r="Q1077" s="2414"/>
    </row>
    <row r="1078" spans="4:17" s="1457" customFormat="1" ht="39" customHeight="1">
      <c r="D1078" s="1143"/>
      <c r="E1078" s="1921"/>
      <c r="J1078" s="2413"/>
      <c r="N1078" s="2414"/>
      <c r="O1078" s="2414"/>
      <c r="Q1078" s="2414"/>
    </row>
    <row r="1079" spans="4:17" s="1457" customFormat="1" ht="39" customHeight="1">
      <c r="D1079" s="1143"/>
      <c r="E1079" s="1921"/>
      <c r="J1079" s="2413"/>
      <c r="N1079" s="2414"/>
      <c r="O1079" s="2414"/>
      <c r="Q1079" s="2414"/>
    </row>
    <row r="1080" spans="4:17" s="1457" customFormat="1" ht="39" customHeight="1">
      <c r="D1080" s="1143"/>
      <c r="E1080" s="1921"/>
      <c r="J1080" s="2413"/>
      <c r="N1080" s="2414"/>
      <c r="O1080" s="2414"/>
      <c r="Q1080" s="2414"/>
    </row>
    <row r="1081" spans="4:17" s="1457" customFormat="1" ht="39" customHeight="1">
      <c r="D1081" s="1143"/>
      <c r="E1081" s="1921"/>
      <c r="J1081" s="2413"/>
      <c r="N1081" s="2414"/>
      <c r="O1081" s="2414"/>
      <c r="Q1081" s="2414"/>
    </row>
    <row r="1082" spans="4:17" s="1457" customFormat="1" ht="39" customHeight="1">
      <c r="D1082" s="1143"/>
      <c r="E1082" s="1921"/>
      <c r="J1082" s="2413"/>
      <c r="N1082" s="2414"/>
      <c r="O1082" s="2414"/>
      <c r="Q1082" s="2414"/>
    </row>
    <row r="1083" spans="4:17" s="1457" customFormat="1" ht="39" customHeight="1">
      <c r="D1083" s="1143"/>
      <c r="E1083" s="1921"/>
      <c r="J1083" s="2413"/>
      <c r="N1083" s="2414"/>
      <c r="O1083" s="2414"/>
      <c r="Q1083" s="2414"/>
    </row>
    <row r="1084" spans="4:17" s="1457" customFormat="1" ht="39" customHeight="1">
      <c r="D1084" s="1143"/>
      <c r="E1084" s="1921"/>
      <c r="J1084" s="2413"/>
      <c r="N1084" s="2414"/>
      <c r="O1084" s="2414"/>
      <c r="Q1084" s="2414"/>
    </row>
    <row r="1085" spans="4:17" s="1457" customFormat="1" ht="39" customHeight="1">
      <c r="D1085" s="1143"/>
      <c r="E1085" s="1921"/>
      <c r="J1085" s="2413"/>
      <c r="N1085" s="2414"/>
      <c r="O1085" s="2414"/>
      <c r="Q1085" s="2414"/>
    </row>
    <row r="1086" spans="4:17" s="1457" customFormat="1" ht="39" customHeight="1">
      <c r="D1086" s="1143"/>
      <c r="E1086" s="1921"/>
      <c r="J1086" s="2413"/>
      <c r="N1086" s="2414"/>
      <c r="O1086" s="2414"/>
      <c r="Q1086" s="2414"/>
    </row>
    <row r="1087" spans="4:17" s="1457" customFormat="1" ht="39" customHeight="1">
      <c r="D1087" s="1143"/>
      <c r="E1087" s="1921"/>
      <c r="J1087" s="2413"/>
      <c r="N1087" s="2414"/>
      <c r="O1087" s="2414"/>
      <c r="Q1087" s="2414"/>
    </row>
    <row r="1088" spans="4:17" s="1457" customFormat="1" ht="39" customHeight="1">
      <c r="D1088" s="1143"/>
      <c r="E1088" s="1921"/>
      <c r="J1088" s="2413"/>
      <c r="N1088" s="2414"/>
      <c r="O1088" s="2414"/>
      <c r="Q1088" s="2414"/>
    </row>
    <row r="1089" spans="4:17" s="1457" customFormat="1" ht="39" customHeight="1">
      <c r="D1089" s="1143"/>
      <c r="E1089" s="1921"/>
      <c r="J1089" s="2413"/>
      <c r="N1089" s="2414"/>
      <c r="O1089" s="2414"/>
      <c r="Q1089" s="2414"/>
    </row>
    <row r="1090" spans="4:17" s="1457" customFormat="1" ht="39" customHeight="1">
      <c r="D1090" s="1143"/>
      <c r="E1090" s="1921"/>
      <c r="J1090" s="2413"/>
      <c r="N1090" s="2414"/>
      <c r="O1090" s="2414"/>
      <c r="Q1090" s="2414"/>
    </row>
    <row r="1091" spans="4:17" s="1457" customFormat="1" ht="39" customHeight="1">
      <c r="D1091" s="1143"/>
      <c r="E1091" s="1921"/>
      <c r="J1091" s="2413"/>
      <c r="N1091" s="2414"/>
      <c r="O1091" s="2414"/>
      <c r="Q1091" s="2414"/>
    </row>
    <row r="1092" spans="4:17" s="1457" customFormat="1" ht="39" customHeight="1">
      <c r="D1092" s="1143"/>
      <c r="E1092" s="1921"/>
      <c r="J1092" s="2413"/>
      <c r="N1092" s="2414"/>
      <c r="O1092" s="2414"/>
      <c r="Q1092" s="2414"/>
    </row>
    <row r="1093" spans="4:17" s="1457" customFormat="1" ht="39" customHeight="1">
      <c r="D1093" s="1143"/>
      <c r="E1093" s="1921"/>
      <c r="J1093" s="2413"/>
      <c r="N1093" s="2414"/>
      <c r="O1093" s="2414"/>
      <c r="Q1093" s="2414"/>
    </row>
    <row r="1094" spans="4:17" s="1457" customFormat="1" ht="39" customHeight="1">
      <c r="D1094" s="1143"/>
      <c r="E1094" s="1921"/>
      <c r="J1094" s="2413"/>
      <c r="N1094" s="2414"/>
      <c r="O1094" s="2414"/>
      <c r="Q1094" s="2414"/>
    </row>
    <row r="1095" spans="4:17" s="1457" customFormat="1" ht="39" customHeight="1">
      <c r="D1095" s="1143"/>
      <c r="E1095" s="1921"/>
      <c r="J1095" s="2413"/>
      <c r="N1095" s="2414"/>
      <c r="O1095" s="2414"/>
      <c r="Q1095" s="2414"/>
    </row>
    <row r="1096" spans="4:17" s="1457" customFormat="1" ht="39" customHeight="1">
      <c r="D1096" s="1143"/>
      <c r="E1096" s="1921"/>
      <c r="J1096" s="2413"/>
      <c r="N1096" s="2414"/>
      <c r="O1096" s="2414"/>
      <c r="Q1096" s="2414"/>
    </row>
    <row r="1097" spans="4:17" s="1457" customFormat="1" ht="39" customHeight="1">
      <c r="D1097" s="1143"/>
      <c r="E1097" s="1921"/>
      <c r="J1097" s="2413"/>
      <c r="N1097" s="2414"/>
      <c r="O1097" s="2414"/>
      <c r="Q1097" s="2414"/>
    </row>
    <row r="1098" spans="4:17" s="1457" customFormat="1" ht="39" customHeight="1">
      <c r="D1098" s="1143"/>
      <c r="E1098" s="1921"/>
      <c r="J1098" s="2413"/>
      <c r="N1098" s="2414"/>
      <c r="O1098" s="2414"/>
      <c r="Q1098" s="2414"/>
    </row>
    <row r="1099" spans="4:17" s="1457" customFormat="1" ht="39" customHeight="1">
      <c r="D1099" s="1143"/>
      <c r="E1099" s="1921"/>
      <c r="J1099" s="2413"/>
      <c r="N1099" s="2414"/>
      <c r="O1099" s="2414"/>
      <c r="Q1099" s="2414"/>
    </row>
    <row r="1100" spans="4:17" s="1457" customFormat="1" ht="39" customHeight="1">
      <c r="D1100" s="1143"/>
      <c r="E1100" s="1921"/>
      <c r="J1100" s="2413"/>
      <c r="N1100" s="2414"/>
      <c r="O1100" s="2414"/>
      <c r="Q1100" s="2414"/>
    </row>
    <row r="1101" spans="4:17" s="1457" customFormat="1" ht="39" customHeight="1">
      <c r="D1101" s="1143"/>
      <c r="E1101" s="1921"/>
      <c r="J1101" s="2413"/>
      <c r="N1101" s="2414"/>
      <c r="O1101" s="2414"/>
      <c r="Q1101" s="2414"/>
    </row>
    <row r="1102" spans="4:17" s="1457" customFormat="1" ht="39" customHeight="1">
      <c r="D1102" s="1143"/>
      <c r="E1102" s="1921"/>
      <c r="J1102" s="2413"/>
      <c r="N1102" s="2414"/>
      <c r="O1102" s="2414"/>
      <c r="Q1102" s="2414"/>
    </row>
    <row r="1103" spans="4:17" s="1457" customFormat="1" ht="39" customHeight="1">
      <c r="D1103" s="1143"/>
      <c r="E1103" s="1921"/>
      <c r="J1103" s="2413"/>
      <c r="N1103" s="2414"/>
      <c r="O1103" s="2414"/>
      <c r="Q1103" s="2414"/>
    </row>
    <row r="1104" spans="4:17" s="1457" customFormat="1" ht="39" customHeight="1">
      <c r="D1104" s="1143"/>
      <c r="E1104" s="1921"/>
      <c r="J1104" s="2413"/>
      <c r="N1104" s="2414"/>
      <c r="O1104" s="2414"/>
      <c r="Q1104" s="2414"/>
    </row>
    <row r="1105" spans="4:17" s="1457" customFormat="1" ht="39" customHeight="1">
      <c r="D1105" s="1143"/>
      <c r="E1105" s="1921"/>
      <c r="J1105" s="2413"/>
      <c r="N1105" s="2414"/>
      <c r="O1105" s="2414"/>
      <c r="Q1105" s="2414"/>
    </row>
    <row r="1106" spans="4:17" s="1457" customFormat="1" ht="39" customHeight="1">
      <c r="D1106" s="1143"/>
      <c r="E1106" s="1921"/>
      <c r="J1106" s="2413"/>
      <c r="N1106" s="2414"/>
      <c r="O1106" s="2414"/>
      <c r="Q1106" s="2414"/>
    </row>
    <row r="1107" spans="4:17" s="1457" customFormat="1" ht="39" customHeight="1">
      <c r="D1107" s="1143"/>
      <c r="E1107" s="1921"/>
      <c r="J1107" s="2413"/>
      <c r="N1107" s="2414"/>
      <c r="O1107" s="2414"/>
      <c r="Q1107" s="2414"/>
    </row>
    <row r="1108" spans="4:17" s="1457" customFormat="1" ht="39" customHeight="1">
      <c r="D1108" s="1143"/>
      <c r="E1108" s="1921"/>
      <c r="J1108" s="2413"/>
      <c r="N1108" s="2414"/>
      <c r="O1108" s="2414"/>
      <c r="Q1108" s="2414"/>
    </row>
    <row r="1109" spans="4:17" s="1457" customFormat="1" ht="39" customHeight="1">
      <c r="D1109" s="1143"/>
      <c r="E1109" s="1921"/>
      <c r="J1109" s="2413"/>
      <c r="N1109" s="2414"/>
      <c r="O1109" s="2414"/>
      <c r="Q1109" s="2414"/>
    </row>
    <row r="1110" spans="4:17" s="1457" customFormat="1" ht="39" customHeight="1">
      <c r="D1110" s="1143"/>
      <c r="E1110" s="1921"/>
      <c r="J1110" s="2413"/>
      <c r="N1110" s="2414"/>
      <c r="O1110" s="2414"/>
      <c r="Q1110" s="2414"/>
    </row>
    <row r="1111" spans="4:17" s="1457" customFormat="1" ht="39" customHeight="1">
      <c r="D1111" s="1143"/>
      <c r="E1111" s="1921"/>
      <c r="J1111" s="2413"/>
      <c r="N1111" s="2414"/>
      <c r="O1111" s="2414"/>
      <c r="Q1111" s="2414"/>
    </row>
    <row r="1112" spans="4:17" s="1457" customFormat="1" ht="39" customHeight="1">
      <c r="D1112" s="1143"/>
      <c r="E1112" s="1921"/>
      <c r="J1112" s="2413"/>
      <c r="N1112" s="2414"/>
      <c r="O1112" s="2414"/>
      <c r="Q1112" s="2414"/>
    </row>
    <row r="1113" spans="4:17" s="1457" customFormat="1" ht="39" customHeight="1">
      <c r="D1113" s="1143"/>
      <c r="E1113" s="1921"/>
      <c r="J1113" s="2413"/>
      <c r="N1113" s="2414"/>
      <c r="O1113" s="2414"/>
      <c r="Q1113" s="2414"/>
    </row>
    <row r="1114" spans="4:17" s="1457" customFormat="1" ht="39" customHeight="1">
      <c r="D1114" s="1143"/>
      <c r="E1114" s="1921"/>
      <c r="J1114" s="2413"/>
      <c r="N1114" s="2414"/>
      <c r="O1114" s="2414"/>
      <c r="Q1114" s="2414"/>
    </row>
    <row r="1115" spans="4:17" s="1457" customFormat="1" ht="39" customHeight="1">
      <c r="D1115" s="1143"/>
      <c r="E1115" s="1921"/>
      <c r="J1115" s="2413"/>
      <c r="N1115" s="2414"/>
      <c r="O1115" s="2414"/>
      <c r="Q1115" s="2414"/>
    </row>
    <row r="1116" spans="4:17" s="1457" customFormat="1" ht="39" customHeight="1">
      <c r="D1116" s="1143"/>
      <c r="E1116" s="1921"/>
      <c r="J1116" s="2413"/>
      <c r="N1116" s="2414"/>
      <c r="O1116" s="2414"/>
      <c r="Q1116" s="2414"/>
    </row>
    <row r="1117" spans="4:17" s="1457" customFormat="1" ht="39" customHeight="1">
      <c r="D1117" s="1143"/>
      <c r="E1117" s="1921"/>
      <c r="J1117" s="2413"/>
      <c r="N1117" s="2414"/>
      <c r="O1117" s="2414"/>
      <c r="Q1117" s="2414"/>
    </row>
    <row r="1118" spans="4:17" s="1457" customFormat="1" ht="39" customHeight="1">
      <c r="D1118" s="1143"/>
      <c r="E1118" s="1921"/>
      <c r="J1118" s="2413"/>
      <c r="N1118" s="2414"/>
      <c r="O1118" s="2414"/>
      <c r="Q1118" s="2414"/>
    </row>
    <row r="1119" spans="4:17" s="1457" customFormat="1" ht="39" customHeight="1">
      <c r="D1119" s="1143"/>
      <c r="E1119" s="1921"/>
      <c r="J1119" s="2413"/>
      <c r="N1119" s="2414"/>
      <c r="O1119" s="2414"/>
      <c r="Q1119" s="2414"/>
    </row>
    <row r="1120" spans="4:17" s="1457" customFormat="1" ht="39" customHeight="1">
      <c r="D1120" s="1143"/>
      <c r="E1120" s="1921"/>
      <c r="J1120" s="2413"/>
      <c r="N1120" s="2414"/>
      <c r="O1120" s="2414"/>
      <c r="Q1120" s="2414"/>
    </row>
    <row r="1121" spans="4:17" s="1457" customFormat="1" ht="39" customHeight="1">
      <c r="D1121" s="1143"/>
      <c r="E1121" s="1921"/>
      <c r="J1121" s="2413"/>
      <c r="N1121" s="2414"/>
      <c r="O1121" s="2414"/>
      <c r="Q1121" s="2414"/>
    </row>
    <row r="1122" spans="4:17" s="1457" customFormat="1" ht="39" customHeight="1">
      <c r="D1122" s="1143"/>
      <c r="E1122" s="1921"/>
      <c r="J1122" s="2413"/>
      <c r="N1122" s="2414"/>
      <c r="O1122" s="2414"/>
      <c r="Q1122" s="2414"/>
    </row>
    <row r="1123" spans="4:17" s="1457" customFormat="1" ht="39" customHeight="1">
      <c r="D1123" s="1143"/>
      <c r="E1123" s="1921"/>
      <c r="J1123" s="2413"/>
      <c r="N1123" s="2414"/>
      <c r="O1123" s="2414"/>
      <c r="Q1123" s="2414"/>
    </row>
    <row r="1124" spans="4:17" s="1457" customFormat="1" ht="39" customHeight="1">
      <c r="D1124" s="1143"/>
      <c r="E1124" s="1921"/>
      <c r="J1124" s="2413"/>
      <c r="N1124" s="2414"/>
      <c r="O1124" s="2414"/>
      <c r="Q1124" s="2414"/>
    </row>
    <row r="1125" spans="4:17" s="1457" customFormat="1" ht="39" customHeight="1">
      <c r="D1125" s="1143"/>
      <c r="E1125" s="1921"/>
      <c r="J1125" s="2413"/>
      <c r="N1125" s="2414"/>
      <c r="O1125" s="2414"/>
      <c r="Q1125" s="2414"/>
    </row>
    <row r="1126" spans="4:17" s="1457" customFormat="1" ht="39" customHeight="1">
      <c r="D1126" s="1143"/>
      <c r="E1126" s="1921"/>
      <c r="J1126" s="2413"/>
      <c r="N1126" s="2414"/>
      <c r="O1126" s="2414"/>
      <c r="Q1126" s="2414"/>
    </row>
    <row r="1127" spans="4:17" s="1457" customFormat="1" ht="39" customHeight="1">
      <c r="D1127" s="1143"/>
      <c r="E1127" s="1921"/>
      <c r="J1127" s="2413"/>
      <c r="N1127" s="2414"/>
      <c r="O1127" s="2414"/>
      <c r="Q1127" s="2414"/>
    </row>
    <row r="1128" spans="4:17" s="1457" customFormat="1" ht="39" customHeight="1">
      <c r="D1128" s="1143"/>
      <c r="E1128" s="1921"/>
      <c r="J1128" s="2413"/>
      <c r="N1128" s="2414"/>
      <c r="O1128" s="2414"/>
      <c r="Q1128" s="2414"/>
    </row>
    <row r="1129" spans="4:17" s="1457" customFormat="1" ht="39" customHeight="1">
      <c r="D1129" s="1143"/>
      <c r="E1129" s="1921"/>
      <c r="J1129" s="2413"/>
      <c r="N1129" s="2414"/>
      <c r="O1129" s="2414"/>
      <c r="Q1129" s="2414"/>
    </row>
    <row r="1130" spans="4:17" s="1457" customFormat="1" ht="39" customHeight="1">
      <c r="D1130" s="1143"/>
      <c r="E1130" s="1921"/>
      <c r="J1130" s="2413"/>
      <c r="N1130" s="2414"/>
      <c r="O1130" s="2414"/>
      <c r="Q1130" s="2414"/>
    </row>
    <row r="1131" spans="4:17" s="1457" customFormat="1" ht="39" customHeight="1">
      <c r="D1131" s="1143"/>
      <c r="E1131" s="1921"/>
      <c r="J1131" s="2413"/>
      <c r="N1131" s="2414"/>
      <c r="O1131" s="2414"/>
      <c r="Q1131" s="2414"/>
    </row>
    <row r="1132" spans="4:17" s="1457" customFormat="1" ht="39" customHeight="1">
      <c r="D1132" s="1143"/>
      <c r="E1132" s="1921"/>
      <c r="J1132" s="2413"/>
      <c r="N1132" s="2414"/>
      <c r="O1132" s="2414"/>
      <c r="Q1132" s="2414"/>
    </row>
    <row r="1133" spans="4:17" s="1457" customFormat="1" ht="39" customHeight="1">
      <c r="D1133" s="1143"/>
      <c r="E1133" s="1921"/>
      <c r="J1133" s="2413"/>
      <c r="N1133" s="2414"/>
      <c r="O1133" s="2414"/>
      <c r="Q1133" s="2414"/>
    </row>
    <row r="1134" spans="4:17" s="1457" customFormat="1" ht="39" customHeight="1">
      <c r="D1134" s="1143"/>
      <c r="E1134" s="1921"/>
      <c r="J1134" s="2413"/>
      <c r="N1134" s="2414"/>
      <c r="O1134" s="2414"/>
      <c r="Q1134" s="2414"/>
    </row>
    <row r="1135" spans="4:17" s="1457" customFormat="1" ht="39" customHeight="1">
      <c r="D1135" s="1143"/>
      <c r="E1135" s="1921"/>
      <c r="J1135" s="2413"/>
      <c r="N1135" s="2414"/>
      <c r="O1135" s="2414"/>
      <c r="Q1135" s="2414"/>
    </row>
    <row r="1136" spans="4:17" s="1457" customFormat="1" ht="39" customHeight="1">
      <c r="D1136" s="1143"/>
      <c r="E1136" s="1921"/>
      <c r="J1136" s="2413"/>
      <c r="N1136" s="2414"/>
      <c r="O1136" s="2414"/>
      <c r="Q1136" s="2414"/>
    </row>
    <row r="1137" spans="4:17" s="1457" customFormat="1" ht="39" customHeight="1">
      <c r="D1137" s="1143"/>
      <c r="E1137" s="1921"/>
      <c r="J1137" s="2413"/>
      <c r="N1137" s="2414"/>
      <c r="O1137" s="2414"/>
      <c r="Q1137" s="2414"/>
    </row>
    <row r="1138" spans="4:17" s="1457" customFormat="1" ht="39" customHeight="1">
      <c r="D1138" s="1143"/>
      <c r="E1138" s="1921"/>
      <c r="J1138" s="2413"/>
      <c r="N1138" s="2414"/>
      <c r="O1138" s="2414"/>
      <c r="Q1138" s="2414"/>
    </row>
    <row r="1139" spans="4:17" s="1457" customFormat="1" ht="39" customHeight="1">
      <c r="D1139" s="1143"/>
      <c r="E1139" s="1921"/>
      <c r="J1139" s="2413"/>
      <c r="N1139" s="2414"/>
      <c r="O1139" s="2414"/>
      <c r="Q1139" s="2414"/>
    </row>
    <row r="1140" spans="4:17" s="1457" customFormat="1" ht="39" customHeight="1">
      <c r="D1140" s="1143"/>
      <c r="E1140" s="1921"/>
      <c r="J1140" s="2413"/>
      <c r="N1140" s="2414"/>
      <c r="O1140" s="2414"/>
      <c r="Q1140" s="2414"/>
    </row>
    <row r="1141" spans="4:17" s="1457" customFormat="1" ht="39" customHeight="1">
      <c r="D1141" s="1143"/>
      <c r="E1141" s="1921"/>
      <c r="J1141" s="2413"/>
      <c r="N1141" s="2414"/>
      <c r="O1141" s="2414"/>
      <c r="Q1141" s="2414"/>
    </row>
    <row r="1142" spans="4:17" s="1457" customFormat="1" ht="39" customHeight="1">
      <c r="D1142" s="1143"/>
      <c r="E1142" s="1921"/>
      <c r="J1142" s="2413"/>
      <c r="N1142" s="2414"/>
      <c r="O1142" s="2414"/>
      <c r="Q1142" s="2414"/>
    </row>
    <row r="1143" spans="4:17" s="1457" customFormat="1" ht="39" customHeight="1">
      <c r="D1143" s="1143"/>
      <c r="E1143" s="1921"/>
      <c r="J1143" s="2413"/>
      <c r="N1143" s="2414"/>
      <c r="O1143" s="2414"/>
      <c r="Q1143" s="2414"/>
    </row>
    <row r="1144" spans="4:17" s="1457" customFormat="1" ht="39" customHeight="1">
      <c r="D1144" s="1143"/>
      <c r="E1144" s="1921"/>
      <c r="J1144" s="2413"/>
      <c r="N1144" s="2414"/>
      <c r="O1144" s="2414"/>
      <c r="Q1144" s="2414"/>
    </row>
    <row r="1145" spans="4:17" s="1457" customFormat="1" ht="39" customHeight="1">
      <c r="D1145" s="1143"/>
      <c r="E1145" s="1921"/>
      <c r="J1145" s="2413"/>
      <c r="N1145" s="2414"/>
      <c r="O1145" s="2414"/>
      <c r="Q1145" s="2414"/>
    </row>
    <row r="1146" spans="4:17" s="1457" customFormat="1" ht="39" customHeight="1">
      <c r="D1146" s="1143"/>
      <c r="E1146" s="1921"/>
      <c r="J1146" s="2413"/>
      <c r="N1146" s="2414"/>
      <c r="O1146" s="2414"/>
      <c r="Q1146" s="2414"/>
    </row>
    <row r="1147" spans="4:17" s="1457" customFormat="1" ht="39" customHeight="1">
      <c r="D1147" s="1143"/>
      <c r="E1147" s="1921"/>
      <c r="J1147" s="2413"/>
      <c r="N1147" s="2414"/>
      <c r="O1147" s="2414"/>
      <c r="Q1147" s="2414"/>
    </row>
    <row r="1148" spans="4:17" s="1457" customFormat="1" ht="39" customHeight="1">
      <c r="D1148" s="1143"/>
      <c r="E1148" s="1921"/>
      <c r="J1148" s="2413"/>
      <c r="N1148" s="2414"/>
      <c r="O1148" s="2414"/>
      <c r="Q1148" s="2414"/>
    </row>
    <row r="1149" spans="4:17" s="1457" customFormat="1" ht="39" customHeight="1">
      <c r="D1149" s="1143"/>
      <c r="E1149" s="1921"/>
      <c r="J1149" s="2413"/>
      <c r="N1149" s="2414"/>
      <c r="O1149" s="2414"/>
      <c r="Q1149" s="2414"/>
    </row>
    <row r="1150" spans="4:17" s="1457" customFormat="1" ht="39" customHeight="1">
      <c r="D1150" s="1143"/>
      <c r="E1150" s="1921"/>
      <c r="J1150" s="2413"/>
      <c r="N1150" s="2414"/>
      <c r="O1150" s="2414"/>
      <c r="Q1150" s="2414"/>
    </row>
    <row r="1151" spans="4:17" s="1457" customFormat="1" ht="39" customHeight="1">
      <c r="D1151" s="1143"/>
      <c r="E1151" s="1921"/>
      <c r="J1151" s="2413"/>
      <c r="N1151" s="2414"/>
      <c r="O1151" s="2414"/>
      <c r="Q1151" s="2414"/>
    </row>
    <row r="1152" spans="4:17" s="1457" customFormat="1" ht="39" customHeight="1">
      <c r="D1152" s="1143"/>
      <c r="E1152" s="1921"/>
      <c r="J1152" s="2413"/>
      <c r="N1152" s="2414"/>
      <c r="O1152" s="2414"/>
      <c r="Q1152" s="2414"/>
    </row>
    <row r="1153" spans="4:17" s="1457" customFormat="1" ht="39" customHeight="1">
      <c r="D1153" s="1143"/>
      <c r="E1153" s="1921"/>
      <c r="J1153" s="2413"/>
      <c r="N1153" s="2414"/>
      <c r="O1153" s="2414"/>
      <c r="Q1153" s="2414"/>
    </row>
    <row r="1154" spans="4:17" s="1457" customFormat="1" ht="39" customHeight="1">
      <c r="D1154" s="1143"/>
      <c r="E1154" s="1921"/>
      <c r="J1154" s="2413"/>
      <c r="N1154" s="2414"/>
      <c r="O1154" s="2414"/>
      <c r="Q1154" s="2414"/>
    </row>
    <row r="1155" spans="4:17" s="1457" customFormat="1" ht="39" customHeight="1">
      <c r="D1155" s="1143"/>
      <c r="E1155" s="1921"/>
      <c r="J1155" s="2413"/>
      <c r="N1155" s="2414"/>
      <c r="O1155" s="2414"/>
      <c r="Q1155" s="2414"/>
    </row>
    <row r="1156" spans="4:17" s="1457" customFormat="1" ht="39" customHeight="1">
      <c r="D1156" s="1143"/>
      <c r="E1156" s="1921"/>
      <c r="J1156" s="2413"/>
      <c r="N1156" s="2414"/>
      <c r="O1156" s="2414"/>
      <c r="Q1156" s="2414"/>
    </row>
    <row r="1157" spans="4:17" s="1457" customFormat="1" ht="39" customHeight="1">
      <c r="D1157" s="1143"/>
      <c r="E1157" s="1921"/>
      <c r="J1157" s="2413"/>
      <c r="N1157" s="2414"/>
      <c r="O1157" s="2414"/>
      <c r="Q1157" s="2414"/>
    </row>
    <row r="1158" spans="4:17" s="1457" customFormat="1" ht="39" customHeight="1">
      <c r="D1158" s="1143"/>
      <c r="E1158" s="1921"/>
      <c r="J1158" s="2413"/>
      <c r="N1158" s="2414"/>
      <c r="O1158" s="2414"/>
      <c r="Q1158" s="2414"/>
    </row>
    <row r="1159" spans="4:17" s="1457" customFormat="1" ht="39" customHeight="1">
      <c r="D1159" s="1143"/>
      <c r="E1159" s="1921"/>
      <c r="J1159" s="2413"/>
      <c r="N1159" s="2414"/>
      <c r="O1159" s="2414"/>
      <c r="Q1159" s="2414"/>
    </row>
    <row r="1160" spans="4:17" s="1457" customFormat="1" ht="39" customHeight="1">
      <c r="D1160" s="1143"/>
      <c r="E1160" s="1921"/>
      <c r="J1160" s="2413"/>
      <c r="N1160" s="2414"/>
      <c r="O1160" s="2414"/>
      <c r="Q1160" s="2414"/>
    </row>
    <row r="1161" spans="4:17" s="1457" customFormat="1" ht="39" customHeight="1">
      <c r="D1161" s="1143"/>
      <c r="E1161" s="1921"/>
      <c r="J1161" s="2413"/>
      <c r="N1161" s="2414"/>
      <c r="O1161" s="2414"/>
      <c r="Q1161" s="2414"/>
    </row>
    <row r="1162" spans="4:17" s="1457" customFormat="1" ht="39" customHeight="1">
      <c r="D1162" s="1143"/>
      <c r="E1162" s="1921"/>
      <c r="J1162" s="2413"/>
      <c r="N1162" s="2414"/>
      <c r="O1162" s="2414"/>
      <c r="Q1162" s="2414"/>
    </row>
    <row r="1163" spans="4:17" s="1457" customFormat="1" ht="39" customHeight="1">
      <c r="D1163" s="1143"/>
      <c r="E1163" s="1921"/>
      <c r="J1163" s="2413"/>
      <c r="N1163" s="2414"/>
      <c r="O1163" s="2414"/>
      <c r="Q1163" s="2414"/>
    </row>
    <row r="1164" spans="4:17" s="1457" customFormat="1" ht="39" customHeight="1">
      <c r="D1164" s="1143"/>
      <c r="E1164" s="1921"/>
      <c r="J1164" s="2413"/>
      <c r="N1164" s="2414"/>
      <c r="O1164" s="2414"/>
      <c r="Q1164" s="2414"/>
    </row>
    <row r="1165" spans="4:17" s="1457" customFormat="1" ht="39" customHeight="1">
      <c r="D1165" s="1143"/>
      <c r="E1165" s="1921"/>
      <c r="J1165" s="2413"/>
      <c r="N1165" s="2414"/>
      <c r="O1165" s="2414"/>
      <c r="Q1165" s="2414"/>
    </row>
    <row r="1166" spans="4:17" s="1457" customFormat="1" ht="39" customHeight="1">
      <c r="D1166" s="1143"/>
      <c r="E1166" s="1921"/>
      <c r="J1166" s="2413"/>
      <c r="N1166" s="2414"/>
      <c r="O1166" s="2414"/>
      <c r="Q1166" s="2414"/>
    </row>
    <row r="1167" spans="4:17" s="1457" customFormat="1" ht="39" customHeight="1">
      <c r="D1167" s="1143"/>
      <c r="E1167" s="1921"/>
      <c r="J1167" s="2413"/>
      <c r="N1167" s="2414"/>
      <c r="O1167" s="2414"/>
      <c r="Q1167" s="2414"/>
    </row>
    <row r="1168" spans="4:17" s="1457" customFormat="1" ht="39" customHeight="1">
      <c r="D1168" s="1143"/>
      <c r="E1168" s="1921"/>
      <c r="J1168" s="2413"/>
      <c r="N1168" s="2414"/>
      <c r="O1168" s="2414"/>
      <c r="Q1168" s="2414"/>
    </row>
    <row r="1169" spans="4:17" s="1457" customFormat="1" ht="39" customHeight="1">
      <c r="D1169" s="1143"/>
      <c r="E1169" s="1921"/>
      <c r="J1169" s="2413"/>
      <c r="N1169" s="2414"/>
      <c r="O1169" s="2414"/>
      <c r="Q1169" s="2414"/>
    </row>
    <row r="1170" spans="4:17" s="1457" customFormat="1" ht="39" customHeight="1">
      <c r="D1170" s="1143"/>
      <c r="E1170" s="1921"/>
      <c r="J1170" s="2413"/>
      <c r="N1170" s="2414"/>
      <c r="O1170" s="2414"/>
      <c r="Q1170" s="2414"/>
    </row>
    <row r="1171" spans="4:17" s="1457" customFormat="1" ht="39" customHeight="1">
      <c r="D1171" s="1143"/>
      <c r="E1171" s="1921"/>
      <c r="J1171" s="2413"/>
      <c r="N1171" s="2414"/>
      <c r="O1171" s="2414"/>
      <c r="Q1171" s="2414"/>
    </row>
    <row r="1172" spans="4:17" s="1457" customFormat="1" ht="39" customHeight="1">
      <c r="D1172" s="1143"/>
      <c r="E1172" s="1921"/>
      <c r="J1172" s="2413"/>
      <c r="N1172" s="2414"/>
      <c r="O1172" s="2414"/>
      <c r="Q1172" s="2414"/>
    </row>
    <row r="1173" spans="4:17" s="1457" customFormat="1" ht="39" customHeight="1">
      <c r="D1173" s="1143"/>
      <c r="E1173" s="1921"/>
      <c r="J1173" s="2413"/>
      <c r="N1173" s="2414"/>
      <c r="O1173" s="2414"/>
      <c r="Q1173" s="2414"/>
    </row>
    <row r="1174" spans="4:17" s="1457" customFormat="1" ht="39" customHeight="1">
      <c r="D1174" s="1143"/>
      <c r="E1174" s="1921"/>
      <c r="J1174" s="2413"/>
      <c r="N1174" s="2414"/>
      <c r="O1174" s="2414"/>
      <c r="Q1174" s="2414"/>
    </row>
    <row r="1175" spans="4:17" s="1457" customFormat="1" ht="39" customHeight="1">
      <c r="D1175" s="1143"/>
      <c r="E1175" s="1921"/>
      <c r="J1175" s="2413"/>
      <c r="N1175" s="2414"/>
      <c r="O1175" s="2414"/>
      <c r="Q1175" s="2414"/>
    </row>
    <row r="1176" spans="4:17" s="1457" customFormat="1" ht="39" customHeight="1">
      <c r="D1176" s="1143"/>
      <c r="E1176" s="1921"/>
      <c r="J1176" s="2413"/>
      <c r="N1176" s="2414"/>
      <c r="O1176" s="2414"/>
      <c r="Q1176" s="2414"/>
    </row>
    <row r="1177" spans="4:17" s="1457" customFormat="1" ht="39" customHeight="1">
      <c r="D1177" s="1143"/>
      <c r="E1177" s="1921"/>
      <c r="J1177" s="2413"/>
      <c r="N1177" s="2414"/>
      <c r="O1177" s="2414"/>
      <c r="Q1177" s="2414"/>
    </row>
    <row r="1178" spans="4:17" s="1457" customFormat="1" ht="39" customHeight="1">
      <c r="D1178" s="1143"/>
      <c r="E1178" s="1921"/>
      <c r="J1178" s="2413"/>
      <c r="N1178" s="2414"/>
      <c r="O1178" s="2414"/>
      <c r="Q1178" s="2414"/>
    </row>
    <row r="1179" spans="4:17" s="1457" customFormat="1" ht="39" customHeight="1">
      <c r="D1179" s="1143"/>
      <c r="E1179" s="1921"/>
      <c r="J1179" s="2413"/>
      <c r="N1179" s="2414"/>
      <c r="O1179" s="2414"/>
      <c r="Q1179" s="2414"/>
    </row>
    <row r="1180" spans="4:17" s="1457" customFormat="1" ht="39" customHeight="1">
      <c r="D1180" s="1143"/>
      <c r="E1180" s="1921"/>
      <c r="J1180" s="2413"/>
      <c r="N1180" s="2414"/>
      <c r="O1180" s="2414"/>
      <c r="Q1180" s="2414"/>
    </row>
    <row r="1181" spans="4:17" s="1457" customFormat="1" ht="39" customHeight="1">
      <c r="D1181" s="1143"/>
      <c r="E1181" s="1921"/>
      <c r="J1181" s="2413"/>
      <c r="N1181" s="2414"/>
      <c r="O1181" s="2414"/>
      <c r="Q1181" s="2414"/>
    </row>
    <row r="1182" spans="4:17" s="1457" customFormat="1" ht="39" customHeight="1">
      <c r="D1182" s="1143"/>
      <c r="E1182" s="1921"/>
      <c r="J1182" s="2413"/>
      <c r="N1182" s="2414"/>
      <c r="O1182" s="2414"/>
      <c r="Q1182" s="2414"/>
    </row>
    <row r="1183" spans="4:17" s="1457" customFormat="1" ht="39" customHeight="1">
      <c r="D1183" s="1143"/>
      <c r="E1183" s="1921"/>
      <c r="J1183" s="2413"/>
      <c r="N1183" s="2414"/>
      <c r="O1183" s="2414"/>
      <c r="Q1183" s="2414"/>
    </row>
    <row r="1184" spans="4:17" s="1457" customFormat="1" ht="39" customHeight="1">
      <c r="D1184" s="1143"/>
      <c r="E1184" s="1921"/>
      <c r="J1184" s="2413"/>
      <c r="N1184" s="2414"/>
      <c r="O1184" s="2414"/>
      <c r="Q1184" s="2414"/>
    </row>
    <row r="1185" spans="4:17" s="1457" customFormat="1" ht="39" customHeight="1">
      <c r="D1185" s="1143"/>
      <c r="E1185" s="1921"/>
      <c r="J1185" s="2413"/>
      <c r="N1185" s="2414"/>
      <c r="O1185" s="2414"/>
      <c r="Q1185" s="2414"/>
    </row>
    <row r="1186" spans="4:17" s="1457" customFormat="1" ht="39" customHeight="1">
      <c r="D1186" s="1143"/>
      <c r="E1186" s="1921"/>
      <c r="J1186" s="2413"/>
      <c r="N1186" s="2414"/>
      <c r="O1186" s="2414"/>
      <c r="Q1186" s="2414"/>
    </row>
    <row r="1187" spans="4:17" s="1457" customFormat="1" ht="39" customHeight="1">
      <c r="D1187" s="1143"/>
      <c r="E1187" s="1921"/>
      <c r="J1187" s="2413"/>
      <c r="N1187" s="2414"/>
      <c r="O1187" s="2414"/>
      <c r="Q1187" s="2414"/>
    </row>
    <row r="1188" spans="4:17" s="1457" customFormat="1" ht="39" customHeight="1">
      <c r="D1188" s="1143"/>
      <c r="E1188" s="1921"/>
      <c r="J1188" s="2413"/>
      <c r="N1188" s="2414"/>
      <c r="O1188" s="2414"/>
      <c r="Q1188" s="2414"/>
    </row>
    <row r="1189" spans="4:17" s="1457" customFormat="1" ht="39" customHeight="1">
      <c r="D1189" s="1143"/>
      <c r="E1189" s="1921"/>
      <c r="J1189" s="2413"/>
      <c r="N1189" s="2414"/>
      <c r="O1189" s="2414"/>
      <c r="Q1189" s="2414"/>
    </row>
    <row r="1190" spans="4:17" s="1457" customFormat="1" ht="39" customHeight="1">
      <c r="D1190" s="1143"/>
      <c r="E1190" s="1921"/>
      <c r="J1190" s="2413"/>
      <c r="N1190" s="2414"/>
      <c r="O1190" s="2414"/>
      <c r="Q1190" s="2414"/>
    </row>
    <row r="1191" spans="4:17" s="1457" customFormat="1" ht="39" customHeight="1">
      <c r="D1191" s="1143"/>
      <c r="E1191" s="1921"/>
      <c r="J1191" s="2413"/>
      <c r="N1191" s="2414"/>
      <c r="O1191" s="2414"/>
      <c r="Q1191" s="2414"/>
    </row>
    <row r="1192" spans="4:17" s="1457" customFormat="1" ht="39" customHeight="1">
      <c r="D1192" s="1143"/>
      <c r="E1192" s="1921"/>
      <c r="J1192" s="2413"/>
      <c r="N1192" s="2414"/>
      <c r="O1192" s="2414"/>
      <c r="Q1192" s="2414"/>
    </row>
    <row r="1193" spans="4:17" s="1457" customFormat="1" ht="39" customHeight="1">
      <c r="D1193" s="1143"/>
      <c r="E1193" s="1921"/>
      <c r="J1193" s="2413"/>
      <c r="N1193" s="2414"/>
      <c r="O1193" s="2414"/>
      <c r="Q1193" s="2414"/>
    </row>
    <row r="1194" spans="4:17" s="1457" customFormat="1" ht="39" customHeight="1">
      <c r="D1194" s="1143"/>
      <c r="E1194" s="1921"/>
      <c r="J1194" s="2413"/>
      <c r="N1194" s="2414"/>
      <c r="O1194" s="2414"/>
      <c r="Q1194" s="2414"/>
    </row>
    <row r="1195" spans="4:17" s="1457" customFormat="1" ht="39" customHeight="1">
      <c r="D1195" s="1143"/>
      <c r="E1195" s="1921"/>
      <c r="J1195" s="2413"/>
      <c r="N1195" s="2414"/>
      <c r="O1195" s="2414"/>
      <c r="Q1195" s="2414"/>
    </row>
    <row r="1196" spans="4:17" s="1457" customFormat="1" ht="39" customHeight="1">
      <c r="D1196" s="1143"/>
      <c r="E1196" s="1921"/>
      <c r="J1196" s="2413"/>
      <c r="N1196" s="2414"/>
      <c r="O1196" s="2414"/>
      <c r="Q1196" s="2414"/>
    </row>
    <row r="1197" spans="4:17" s="1457" customFormat="1" ht="39" customHeight="1">
      <c r="D1197" s="1143"/>
      <c r="E1197" s="1921"/>
      <c r="J1197" s="2413"/>
      <c r="N1197" s="2414"/>
      <c r="O1197" s="2414"/>
      <c r="Q1197" s="2414"/>
    </row>
    <row r="1198" spans="4:17" s="1457" customFormat="1" ht="39" customHeight="1">
      <c r="D1198" s="1143"/>
      <c r="E1198" s="1921"/>
      <c r="J1198" s="2413"/>
      <c r="N1198" s="2414"/>
      <c r="O1198" s="2414"/>
      <c r="Q1198" s="2414"/>
    </row>
    <row r="1199" spans="4:17" s="1457" customFormat="1" ht="39" customHeight="1">
      <c r="D1199" s="1143"/>
      <c r="E1199" s="1921"/>
      <c r="J1199" s="2413"/>
      <c r="N1199" s="2414"/>
      <c r="O1199" s="2414"/>
      <c r="Q1199" s="2414"/>
    </row>
    <row r="1200" spans="4:17" s="1457" customFormat="1" ht="39" customHeight="1">
      <c r="D1200" s="1143"/>
      <c r="E1200" s="1921"/>
      <c r="J1200" s="2413"/>
      <c r="N1200" s="2414"/>
      <c r="O1200" s="2414"/>
      <c r="Q1200" s="2414"/>
    </row>
    <row r="1201" spans="4:17" s="1457" customFormat="1" ht="39" customHeight="1">
      <c r="D1201" s="1143"/>
      <c r="E1201" s="1921"/>
      <c r="J1201" s="2413"/>
      <c r="N1201" s="2414"/>
      <c r="O1201" s="2414"/>
      <c r="Q1201" s="2414"/>
    </row>
    <row r="1202" spans="4:17" s="1457" customFormat="1" ht="39" customHeight="1">
      <c r="D1202" s="1143"/>
      <c r="E1202" s="1921"/>
      <c r="J1202" s="2413"/>
      <c r="N1202" s="2414"/>
      <c r="O1202" s="2414"/>
      <c r="Q1202" s="2414"/>
    </row>
    <row r="1203" spans="4:17" s="1457" customFormat="1" ht="39" customHeight="1">
      <c r="D1203" s="1143"/>
      <c r="E1203" s="1921"/>
      <c r="J1203" s="2413"/>
      <c r="N1203" s="2414"/>
      <c r="O1203" s="2414"/>
      <c r="Q1203" s="2414"/>
    </row>
    <row r="1204" spans="4:17" s="1457" customFormat="1" ht="39" customHeight="1">
      <c r="D1204" s="1143"/>
      <c r="E1204" s="1921"/>
      <c r="J1204" s="2413"/>
      <c r="N1204" s="2414"/>
      <c r="O1204" s="2414"/>
      <c r="Q1204" s="2414"/>
    </row>
    <row r="1205" spans="4:17" s="1457" customFormat="1" ht="39" customHeight="1">
      <c r="D1205" s="1143"/>
      <c r="E1205" s="1921"/>
      <c r="J1205" s="2413"/>
      <c r="N1205" s="2414"/>
      <c r="O1205" s="2414"/>
      <c r="Q1205" s="2414"/>
    </row>
    <row r="1206" spans="4:17" s="1457" customFormat="1" ht="39" customHeight="1">
      <c r="D1206" s="1143"/>
      <c r="E1206" s="1921"/>
      <c r="J1206" s="2413"/>
      <c r="N1206" s="2414"/>
      <c r="O1206" s="2414"/>
      <c r="Q1206" s="2414"/>
    </row>
    <row r="1207" spans="4:17" s="1457" customFormat="1" ht="39" customHeight="1">
      <c r="D1207" s="1143"/>
      <c r="E1207" s="1921"/>
      <c r="J1207" s="2413"/>
      <c r="N1207" s="2414"/>
      <c r="O1207" s="2414"/>
      <c r="Q1207" s="2414"/>
    </row>
    <row r="1208" spans="4:17" s="1457" customFormat="1" ht="39" customHeight="1">
      <c r="D1208" s="1143"/>
      <c r="E1208" s="1921"/>
      <c r="J1208" s="2413"/>
      <c r="N1208" s="2414"/>
      <c r="O1208" s="2414"/>
      <c r="Q1208" s="2414"/>
    </row>
    <row r="1209" spans="4:17" s="1457" customFormat="1" ht="39" customHeight="1">
      <c r="D1209" s="1143"/>
      <c r="E1209" s="1921"/>
      <c r="J1209" s="2413"/>
      <c r="N1209" s="2414"/>
      <c r="O1209" s="2414"/>
      <c r="Q1209" s="2414"/>
    </row>
    <row r="1210" spans="4:17" s="1457" customFormat="1" ht="39" customHeight="1">
      <c r="D1210" s="1143"/>
      <c r="E1210" s="1921"/>
      <c r="J1210" s="2413"/>
      <c r="N1210" s="2414"/>
      <c r="O1210" s="2414"/>
      <c r="Q1210" s="2414"/>
    </row>
    <row r="1211" spans="4:17" s="1457" customFormat="1" ht="39" customHeight="1">
      <c r="D1211" s="1143"/>
      <c r="E1211" s="1921"/>
      <c r="J1211" s="2413"/>
      <c r="N1211" s="2414"/>
      <c r="O1211" s="2414"/>
      <c r="Q1211" s="2414"/>
    </row>
    <row r="1212" spans="4:17" s="1457" customFormat="1" ht="39" customHeight="1">
      <c r="D1212" s="1143"/>
      <c r="E1212" s="1921"/>
      <c r="J1212" s="2413"/>
      <c r="N1212" s="2414"/>
      <c r="O1212" s="2414"/>
      <c r="Q1212" s="2414"/>
    </row>
    <row r="1213" spans="4:17" s="1457" customFormat="1" ht="39" customHeight="1">
      <c r="D1213" s="1143"/>
      <c r="E1213" s="1921"/>
      <c r="J1213" s="2413"/>
      <c r="N1213" s="2414"/>
      <c r="O1213" s="2414"/>
      <c r="Q1213" s="2414"/>
    </row>
    <row r="1214" spans="4:17" s="1457" customFormat="1" ht="39" customHeight="1">
      <c r="D1214" s="1143"/>
      <c r="E1214" s="1921"/>
      <c r="J1214" s="2413"/>
      <c r="N1214" s="2414"/>
      <c r="O1214" s="2414"/>
      <c r="Q1214" s="2414"/>
    </row>
    <row r="1215" spans="4:17" s="1457" customFormat="1" ht="39" customHeight="1">
      <c r="D1215" s="1143"/>
      <c r="E1215" s="1921"/>
      <c r="J1215" s="2413"/>
      <c r="N1215" s="2414"/>
      <c r="O1215" s="2414"/>
      <c r="Q1215" s="2414"/>
    </row>
    <row r="1216" spans="4:17" s="1457" customFormat="1" ht="39" customHeight="1">
      <c r="D1216" s="1143"/>
      <c r="E1216" s="1921"/>
      <c r="J1216" s="2413"/>
      <c r="N1216" s="2414"/>
      <c r="O1216" s="2414"/>
      <c r="Q1216" s="2414"/>
    </row>
    <row r="1217" spans="4:17" s="1457" customFormat="1" ht="39" customHeight="1">
      <c r="D1217" s="1143"/>
      <c r="E1217" s="1921"/>
      <c r="J1217" s="2413"/>
      <c r="N1217" s="2414"/>
      <c r="O1217" s="2414"/>
      <c r="Q1217" s="2414"/>
    </row>
    <row r="1218" spans="4:17" s="1457" customFormat="1" ht="39" customHeight="1">
      <c r="D1218" s="1143"/>
      <c r="E1218" s="1921"/>
      <c r="J1218" s="2413"/>
      <c r="N1218" s="2414"/>
      <c r="O1218" s="2414"/>
      <c r="Q1218" s="2414"/>
    </row>
    <row r="1219" spans="4:17" s="1457" customFormat="1" ht="39" customHeight="1">
      <c r="D1219" s="1143"/>
      <c r="E1219" s="1921"/>
      <c r="J1219" s="2413"/>
      <c r="N1219" s="2414"/>
      <c r="O1219" s="2414"/>
      <c r="Q1219" s="2414"/>
    </row>
    <row r="1220" spans="4:17" s="1457" customFormat="1" ht="39" customHeight="1">
      <c r="D1220" s="1143"/>
      <c r="E1220" s="1921"/>
      <c r="J1220" s="2413"/>
      <c r="N1220" s="2414"/>
      <c r="O1220" s="2414"/>
      <c r="Q1220" s="2414"/>
    </row>
    <row r="1221" spans="4:17" s="1457" customFormat="1" ht="39" customHeight="1">
      <c r="D1221" s="1143"/>
      <c r="E1221" s="1921"/>
      <c r="J1221" s="2413"/>
      <c r="N1221" s="2414"/>
      <c r="O1221" s="2414"/>
      <c r="Q1221" s="2414"/>
    </row>
    <row r="1222" spans="4:17" s="1457" customFormat="1" ht="39" customHeight="1">
      <c r="D1222" s="1143"/>
      <c r="E1222" s="1921"/>
      <c r="J1222" s="2413"/>
      <c r="N1222" s="2414"/>
      <c r="O1222" s="2414"/>
      <c r="Q1222" s="2414"/>
    </row>
    <row r="1223" spans="4:17" s="1457" customFormat="1" ht="39" customHeight="1">
      <c r="D1223" s="1143"/>
      <c r="E1223" s="1921"/>
      <c r="J1223" s="2413"/>
      <c r="N1223" s="2414"/>
      <c r="O1223" s="2414"/>
      <c r="Q1223" s="2414"/>
    </row>
    <row r="1224" spans="4:17" s="1457" customFormat="1" ht="39" customHeight="1">
      <c r="D1224" s="1143"/>
      <c r="E1224" s="1921"/>
      <c r="J1224" s="2413"/>
      <c r="N1224" s="2414"/>
      <c r="O1224" s="2414"/>
      <c r="Q1224" s="2414"/>
    </row>
    <row r="1225" spans="4:17" s="1457" customFormat="1" ht="39" customHeight="1">
      <c r="D1225" s="1143"/>
      <c r="E1225" s="1921"/>
      <c r="J1225" s="2413"/>
      <c r="N1225" s="2414"/>
      <c r="O1225" s="2414"/>
      <c r="Q1225" s="2414"/>
    </row>
    <row r="1226" spans="4:17" s="1457" customFormat="1" ht="39" customHeight="1">
      <c r="D1226" s="1143"/>
      <c r="E1226" s="1921"/>
      <c r="J1226" s="2413"/>
      <c r="N1226" s="2414"/>
      <c r="O1226" s="2414"/>
      <c r="Q1226" s="2414"/>
    </row>
    <row r="1227" spans="4:17" s="1457" customFormat="1" ht="39" customHeight="1">
      <c r="D1227" s="1143"/>
      <c r="E1227" s="1921"/>
      <c r="J1227" s="2413"/>
      <c r="N1227" s="2414"/>
      <c r="O1227" s="2414"/>
      <c r="Q1227" s="2414"/>
    </row>
    <row r="1228" spans="4:17" s="1457" customFormat="1" ht="39" customHeight="1">
      <c r="D1228" s="1143"/>
      <c r="E1228" s="1921"/>
      <c r="J1228" s="2413"/>
      <c r="N1228" s="2414"/>
      <c r="O1228" s="2414"/>
      <c r="Q1228" s="2414"/>
    </row>
    <row r="1229" spans="4:17" s="1457" customFormat="1" ht="39" customHeight="1">
      <c r="D1229" s="1143"/>
      <c r="E1229" s="1921"/>
      <c r="J1229" s="2413"/>
      <c r="N1229" s="2414"/>
      <c r="O1229" s="2414"/>
      <c r="Q1229" s="2414"/>
    </row>
    <row r="1230" spans="4:17" s="1457" customFormat="1" ht="39" customHeight="1">
      <c r="D1230" s="1143"/>
      <c r="E1230" s="1921"/>
      <c r="J1230" s="2413"/>
      <c r="N1230" s="2414"/>
      <c r="O1230" s="2414"/>
      <c r="Q1230" s="2414"/>
    </row>
    <row r="1231" spans="4:17" s="1457" customFormat="1" ht="39" customHeight="1">
      <c r="D1231" s="1143"/>
      <c r="E1231" s="1921"/>
      <c r="J1231" s="2413"/>
      <c r="N1231" s="2414"/>
      <c r="O1231" s="2414"/>
      <c r="Q1231" s="2414"/>
    </row>
    <row r="1232" spans="4:17" s="1457" customFormat="1" ht="39" customHeight="1">
      <c r="D1232" s="1143"/>
      <c r="E1232" s="1921"/>
      <c r="J1232" s="2413"/>
      <c r="N1232" s="2414"/>
      <c r="O1232" s="2414"/>
      <c r="Q1232" s="2414"/>
    </row>
    <row r="1233" spans="4:17" s="1457" customFormat="1" ht="39" customHeight="1">
      <c r="D1233" s="1143"/>
      <c r="E1233" s="1921"/>
      <c r="J1233" s="2413"/>
      <c r="N1233" s="2414"/>
      <c r="O1233" s="2414"/>
      <c r="Q1233" s="2414"/>
    </row>
    <row r="1234" spans="4:17" s="1457" customFormat="1" ht="39" customHeight="1">
      <c r="D1234" s="1143"/>
      <c r="E1234" s="1921"/>
      <c r="J1234" s="2413"/>
      <c r="N1234" s="2414"/>
      <c r="O1234" s="2414"/>
      <c r="Q1234" s="2414"/>
    </row>
    <row r="1235" spans="4:17" s="1457" customFormat="1" ht="39" customHeight="1">
      <c r="D1235" s="1143"/>
      <c r="E1235" s="1921"/>
      <c r="J1235" s="2413"/>
      <c r="N1235" s="2414"/>
      <c r="O1235" s="2414"/>
      <c r="Q1235" s="2414"/>
    </row>
    <row r="1236" spans="4:17" s="1457" customFormat="1" ht="39" customHeight="1">
      <c r="D1236" s="1143"/>
      <c r="E1236" s="1921"/>
      <c r="J1236" s="2413"/>
      <c r="N1236" s="2414"/>
      <c r="O1236" s="2414"/>
      <c r="Q1236" s="2414"/>
    </row>
    <row r="1237" spans="4:17" s="1457" customFormat="1" ht="39" customHeight="1">
      <c r="D1237" s="1143"/>
      <c r="E1237" s="1921"/>
      <c r="J1237" s="2413"/>
      <c r="N1237" s="2414"/>
      <c r="O1237" s="2414"/>
      <c r="Q1237" s="2414"/>
    </row>
    <row r="1238" spans="4:17" s="1457" customFormat="1" ht="39" customHeight="1">
      <c r="D1238" s="1143"/>
      <c r="E1238" s="1921"/>
      <c r="J1238" s="2413"/>
      <c r="N1238" s="2414"/>
      <c r="O1238" s="2414"/>
      <c r="Q1238" s="2414"/>
    </row>
    <row r="1239" spans="4:17" s="1457" customFormat="1" ht="39" customHeight="1">
      <c r="D1239" s="1143"/>
      <c r="E1239" s="1921"/>
      <c r="J1239" s="2413"/>
      <c r="N1239" s="2414"/>
      <c r="O1239" s="2414"/>
      <c r="Q1239" s="2414"/>
    </row>
    <row r="1240" spans="4:17" s="1457" customFormat="1" ht="39" customHeight="1">
      <c r="D1240" s="1143"/>
      <c r="E1240" s="1921"/>
      <c r="J1240" s="2413"/>
      <c r="N1240" s="2414"/>
      <c r="O1240" s="2414"/>
      <c r="Q1240" s="2414"/>
    </row>
    <row r="1241" spans="4:17" s="1457" customFormat="1" ht="39" customHeight="1">
      <c r="D1241" s="1143"/>
      <c r="E1241" s="1921"/>
      <c r="J1241" s="2413"/>
      <c r="N1241" s="2414"/>
      <c r="O1241" s="2414"/>
      <c r="Q1241" s="2414"/>
    </row>
    <row r="1242" spans="4:17" s="1457" customFormat="1" ht="39" customHeight="1">
      <c r="D1242" s="1143"/>
      <c r="E1242" s="1921"/>
      <c r="J1242" s="2413"/>
      <c r="N1242" s="2414"/>
      <c r="O1242" s="2414"/>
      <c r="Q1242" s="2414"/>
    </row>
    <row r="1243" spans="4:17" s="1457" customFormat="1" ht="39" customHeight="1">
      <c r="D1243" s="1143"/>
      <c r="E1243" s="1921"/>
      <c r="J1243" s="2413"/>
      <c r="N1243" s="2414"/>
      <c r="O1243" s="2414"/>
      <c r="Q1243" s="2414"/>
    </row>
    <row r="1244" spans="4:17" s="1457" customFormat="1" ht="39" customHeight="1">
      <c r="D1244" s="1143"/>
      <c r="E1244" s="1921"/>
      <c r="J1244" s="2413"/>
      <c r="N1244" s="2414"/>
      <c r="O1244" s="2414"/>
      <c r="Q1244" s="2414"/>
    </row>
    <row r="1245" spans="4:17" s="1457" customFormat="1" ht="39" customHeight="1">
      <c r="D1245" s="1143"/>
      <c r="E1245" s="1921"/>
      <c r="J1245" s="2413"/>
      <c r="N1245" s="2414"/>
      <c r="O1245" s="2414"/>
      <c r="Q1245" s="2414"/>
    </row>
    <row r="1246" spans="4:17" s="1457" customFormat="1" ht="39" customHeight="1">
      <c r="D1246" s="1143"/>
      <c r="E1246" s="1921"/>
      <c r="J1246" s="2413"/>
      <c r="N1246" s="2414"/>
      <c r="O1246" s="2414"/>
      <c r="Q1246" s="2414"/>
    </row>
    <row r="1247" spans="4:17" s="1457" customFormat="1" ht="39" customHeight="1">
      <c r="D1247" s="1143"/>
      <c r="E1247" s="1921"/>
      <c r="J1247" s="2413"/>
      <c r="N1247" s="2414"/>
      <c r="O1247" s="2414"/>
      <c r="Q1247" s="2414"/>
    </row>
    <row r="1248" spans="4:17" s="1457" customFormat="1" ht="39" customHeight="1">
      <c r="D1248" s="1143"/>
      <c r="E1248" s="1921"/>
      <c r="J1248" s="2413"/>
      <c r="N1248" s="2414"/>
      <c r="O1248" s="2414"/>
      <c r="Q1248" s="2414"/>
    </row>
    <row r="1249" spans="4:17" s="1457" customFormat="1" ht="39" customHeight="1">
      <c r="D1249" s="1143"/>
      <c r="E1249" s="1921"/>
      <c r="J1249" s="2413"/>
      <c r="N1249" s="2414"/>
      <c r="O1249" s="2414"/>
      <c r="Q1249" s="2414"/>
    </row>
    <row r="1250" spans="4:17" s="1457" customFormat="1" ht="39" customHeight="1">
      <c r="D1250" s="1143"/>
      <c r="E1250" s="1921"/>
      <c r="J1250" s="2413"/>
      <c r="N1250" s="2414"/>
      <c r="O1250" s="2414"/>
      <c r="Q1250" s="2414"/>
    </row>
    <row r="1251" spans="4:17" s="1457" customFormat="1" ht="39" customHeight="1">
      <c r="D1251" s="1143"/>
      <c r="E1251" s="1921"/>
      <c r="J1251" s="2413"/>
      <c r="N1251" s="2414"/>
      <c r="O1251" s="2414"/>
      <c r="Q1251" s="2414"/>
    </row>
    <row r="1252" spans="4:17" s="1457" customFormat="1" ht="39" customHeight="1">
      <c r="D1252" s="1143"/>
      <c r="E1252" s="1921"/>
      <c r="J1252" s="2413"/>
      <c r="N1252" s="2414"/>
      <c r="O1252" s="2414"/>
      <c r="Q1252" s="2414"/>
    </row>
    <row r="1253" spans="4:17" s="1457" customFormat="1" ht="39" customHeight="1">
      <c r="D1253" s="1143"/>
      <c r="E1253" s="1921"/>
      <c r="J1253" s="2413"/>
      <c r="N1253" s="2414"/>
      <c r="O1253" s="2414"/>
      <c r="Q1253" s="2414"/>
    </row>
    <row r="1254" spans="4:17" s="1457" customFormat="1" ht="39" customHeight="1">
      <c r="D1254" s="1143"/>
      <c r="E1254" s="1921"/>
      <c r="J1254" s="2413"/>
      <c r="N1254" s="2414"/>
      <c r="O1254" s="2414"/>
      <c r="Q1254" s="2414"/>
    </row>
    <row r="1255" spans="4:17" s="1457" customFormat="1" ht="39" customHeight="1">
      <c r="D1255" s="1143"/>
      <c r="E1255" s="1921"/>
      <c r="J1255" s="2413"/>
      <c r="N1255" s="2414"/>
      <c r="O1255" s="2414"/>
      <c r="Q1255" s="2414"/>
    </row>
    <row r="1256" spans="4:17" s="1457" customFormat="1" ht="39" customHeight="1">
      <c r="D1256" s="1143"/>
      <c r="E1256" s="1921"/>
      <c r="J1256" s="2413"/>
      <c r="N1256" s="2414"/>
      <c r="O1256" s="2414"/>
      <c r="Q1256" s="2414"/>
    </row>
    <row r="1257" spans="4:17" s="1457" customFormat="1" ht="39" customHeight="1">
      <c r="D1257" s="1143"/>
      <c r="E1257" s="1921"/>
      <c r="J1257" s="2413"/>
      <c r="N1257" s="2414"/>
      <c r="O1257" s="2414"/>
      <c r="Q1257" s="2414"/>
    </row>
    <row r="1258" spans="4:17" s="1457" customFormat="1" ht="39" customHeight="1">
      <c r="D1258" s="1143"/>
      <c r="E1258" s="1921"/>
      <c r="J1258" s="2413"/>
      <c r="N1258" s="2414"/>
      <c r="O1258" s="2414"/>
      <c r="Q1258" s="2414"/>
    </row>
    <row r="1259" spans="4:17" s="1457" customFormat="1" ht="39" customHeight="1">
      <c r="D1259" s="1143"/>
      <c r="E1259" s="1921"/>
      <c r="J1259" s="2413"/>
      <c r="N1259" s="2414"/>
      <c r="O1259" s="2414"/>
      <c r="Q1259" s="2414"/>
    </row>
    <row r="1260" spans="4:17" s="1457" customFormat="1" ht="39" customHeight="1">
      <c r="D1260" s="1143"/>
      <c r="E1260" s="1921"/>
      <c r="J1260" s="2413"/>
      <c r="N1260" s="2414"/>
      <c r="O1260" s="2414"/>
      <c r="Q1260" s="2414"/>
    </row>
    <row r="1261" spans="4:17" s="1457" customFormat="1" ht="39" customHeight="1">
      <c r="D1261" s="1143"/>
      <c r="E1261" s="1921"/>
      <c r="J1261" s="2413"/>
      <c r="N1261" s="2414"/>
      <c r="O1261" s="2414"/>
      <c r="Q1261" s="2414"/>
    </row>
    <row r="1262" spans="4:17" s="1457" customFormat="1" ht="39" customHeight="1">
      <c r="D1262" s="1143"/>
      <c r="E1262" s="1921"/>
      <c r="J1262" s="2413"/>
      <c r="N1262" s="2414"/>
      <c r="O1262" s="2414"/>
      <c r="Q1262" s="2414"/>
    </row>
    <row r="1263" spans="4:17" s="1457" customFormat="1" ht="39" customHeight="1">
      <c r="D1263" s="1143"/>
      <c r="E1263" s="1921"/>
      <c r="J1263" s="2413"/>
      <c r="N1263" s="2414"/>
      <c r="O1263" s="2414"/>
      <c r="Q1263" s="2414"/>
    </row>
    <row r="1264" spans="4:17" s="1457" customFormat="1" ht="39" customHeight="1">
      <c r="D1264" s="1143"/>
      <c r="E1264" s="1921"/>
      <c r="J1264" s="2413"/>
      <c r="N1264" s="2414"/>
      <c r="O1264" s="2414"/>
      <c r="Q1264" s="2414"/>
    </row>
    <row r="1265" spans="4:17" s="1457" customFormat="1" ht="39" customHeight="1">
      <c r="D1265" s="1143"/>
      <c r="E1265" s="1921"/>
      <c r="J1265" s="2413"/>
      <c r="N1265" s="2414"/>
      <c r="O1265" s="2414"/>
      <c r="Q1265" s="2414"/>
    </row>
    <row r="1266" spans="4:17" s="1457" customFormat="1" ht="39" customHeight="1">
      <c r="D1266" s="1143"/>
      <c r="E1266" s="1921"/>
      <c r="J1266" s="2413"/>
      <c r="N1266" s="2414"/>
      <c r="O1266" s="2414"/>
      <c r="Q1266" s="2414"/>
    </row>
    <row r="1267" spans="4:17" s="1457" customFormat="1" ht="39" customHeight="1">
      <c r="D1267" s="1143"/>
      <c r="E1267" s="1921"/>
      <c r="J1267" s="2413"/>
      <c r="N1267" s="2414"/>
      <c r="O1267" s="2414"/>
      <c r="Q1267" s="2414"/>
    </row>
    <row r="1268" spans="4:17" s="1457" customFormat="1" ht="39" customHeight="1">
      <c r="D1268" s="1143"/>
      <c r="E1268" s="1921"/>
      <c r="J1268" s="2413"/>
      <c r="N1268" s="2414"/>
      <c r="O1268" s="2414"/>
      <c r="Q1268" s="2414"/>
    </row>
    <row r="1269" spans="4:17" s="1457" customFormat="1" ht="39" customHeight="1">
      <c r="D1269" s="1143"/>
      <c r="E1269" s="1921"/>
      <c r="J1269" s="2413"/>
      <c r="N1269" s="2414"/>
      <c r="O1269" s="2414"/>
      <c r="Q1269" s="2414"/>
    </row>
    <row r="1270" spans="4:17" s="1457" customFormat="1" ht="39" customHeight="1">
      <c r="D1270" s="1143"/>
      <c r="E1270" s="1921"/>
      <c r="J1270" s="2413"/>
      <c r="N1270" s="2414"/>
      <c r="O1270" s="2414"/>
      <c r="Q1270" s="2414"/>
    </row>
    <row r="1271" spans="4:17" s="1457" customFormat="1" ht="39" customHeight="1">
      <c r="D1271" s="1143"/>
      <c r="E1271" s="1921"/>
      <c r="J1271" s="2413"/>
      <c r="N1271" s="2414"/>
      <c r="O1271" s="2414"/>
      <c r="Q1271" s="2414"/>
    </row>
    <row r="1272" spans="4:17" s="1457" customFormat="1" ht="39" customHeight="1">
      <c r="D1272" s="1143"/>
      <c r="E1272" s="1921"/>
      <c r="J1272" s="2413"/>
      <c r="N1272" s="2414"/>
      <c r="O1272" s="2414"/>
      <c r="Q1272" s="2414"/>
    </row>
    <row r="1273" spans="4:17" s="1457" customFormat="1" ht="39" customHeight="1">
      <c r="D1273" s="1143"/>
      <c r="E1273" s="1921"/>
      <c r="J1273" s="2413"/>
      <c r="N1273" s="2414"/>
      <c r="O1273" s="2414"/>
      <c r="Q1273" s="2414"/>
    </row>
    <row r="1274" spans="4:17" s="1457" customFormat="1" ht="39" customHeight="1">
      <c r="D1274" s="1143"/>
      <c r="E1274" s="1921"/>
      <c r="J1274" s="2413"/>
      <c r="N1274" s="2414"/>
      <c r="O1274" s="2414"/>
      <c r="Q1274" s="2414"/>
    </row>
    <row r="1275" spans="4:17" s="1457" customFormat="1" ht="39" customHeight="1">
      <c r="D1275" s="1143"/>
      <c r="E1275" s="1921"/>
      <c r="J1275" s="2413"/>
      <c r="N1275" s="2414"/>
      <c r="O1275" s="2414"/>
      <c r="Q1275" s="2414"/>
    </row>
    <row r="1276" spans="4:17" s="1457" customFormat="1" ht="39" customHeight="1">
      <c r="D1276" s="1143"/>
      <c r="E1276" s="1921"/>
      <c r="J1276" s="2413"/>
      <c r="N1276" s="2414"/>
      <c r="O1276" s="2414"/>
      <c r="Q1276" s="2414"/>
    </row>
    <row r="1277" spans="4:17" s="1457" customFormat="1" ht="39" customHeight="1">
      <c r="D1277" s="1143"/>
      <c r="E1277" s="1921"/>
      <c r="J1277" s="2413"/>
      <c r="N1277" s="2414"/>
      <c r="O1277" s="2414"/>
      <c r="Q1277" s="2414"/>
    </row>
    <row r="1278" spans="4:17" s="1457" customFormat="1" ht="39" customHeight="1">
      <c r="D1278" s="1143"/>
      <c r="E1278" s="1921"/>
      <c r="J1278" s="2413"/>
      <c r="N1278" s="2414"/>
      <c r="O1278" s="2414"/>
      <c r="Q1278" s="2414"/>
    </row>
    <row r="1279" spans="4:17" s="1457" customFormat="1" ht="39" customHeight="1">
      <c r="D1279" s="1143"/>
      <c r="E1279" s="1921"/>
      <c r="J1279" s="2413"/>
      <c r="N1279" s="2414"/>
      <c r="O1279" s="2414"/>
      <c r="Q1279" s="2414"/>
    </row>
    <row r="1280" spans="4:17" s="1457" customFormat="1" ht="39" customHeight="1">
      <c r="D1280" s="1143"/>
      <c r="E1280" s="1921"/>
      <c r="J1280" s="2413"/>
      <c r="N1280" s="2414"/>
      <c r="O1280" s="2414"/>
      <c r="Q1280" s="2414"/>
    </row>
    <row r="1281" spans="4:17" s="1457" customFormat="1" ht="39" customHeight="1">
      <c r="D1281" s="1143"/>
      <c r="E1281" s="1921"/>
      <c r="J1281" s="2413"/>
      <c r="N1281" s="2414"/>
      <c r="O1281" s="2414"/>
      <c r="Q1281" s="2414"/>
    </row>
    <row r="1282" spans="4:17" s="1457" customFormat="1" ht="39" customHeight="1">
      <c r="D1282" s="1143"/>
      <c r="E1282" s="1921"/>
      <c r="J1282" s="2413"/>
      <c r="N1282" s="2414"/>
      <c r="O1282" s="2414"/>
      <c r="Q1282" s="2414"/>
    </row>
    <row r="1283" spans="4:17" s="1457" customFormat="1" ht="39" customHeight="1">
      <c r="D1283" s="1143"/>
      <c r="E1283" s="1921"/>
      <c r="J1283" s="2413"/>
      <c r="N1283" s="2414"/>
      <c r="O1283" s="2414"/>
      <c r="Q1283" s="2414"/>
    </row>
    <row r="1284" spans="4:17" s="1457" customFormat="1" ht="39" customHeight="1">
      <c r="D1284" s="1143"/>
      <c r="E1284" s="1921"/>
      <c r="J1284" s="2413"/>
      <c r="N1284" s="2414"/>
      <c r="O1284" s="2414"/>
      <c r="Q1284" s="2414"/>
    </row>
    <row r="1285" spans="4:17" s="1457" customFormat="1" ht="39" customHeight="1">
      <c r="D1285" s="1143"/>
      <c r="E1285" s="1921"/>
      <c r="J1285" s="2413"/>
      <c r="N1285" s="2414"/>
      <c r="O1285" s="2414"/>
      <c r="Q1285" s="2414"/>
    </row>
    <row r="1286" spans="4:17" s="1457" customFormat="1" ht="39" customHeight="1">
      <c r="D1286" s="1143"/>
      <c r="E1286" s="1921"/>
      <c r="J1286" s="2413"/>
      <c r="N1286" s="2414"/>
      <c r="O1286" s="2414"/>
      <c r="Q1286" s="2414"/>
    </row>
    <row r="1287" spans="4:17" s="1457" customFormat="1" ht="39" customHeight="1">
      <c r="D1287" s="1143"/>
      <c r="E1287" s="1921"/>
      <c r="J1287" s="2413"/>
      <c r="N1287" s="2414"/>
      <c r="O1287" s="2414"/>
      <c r="Q1287" s="2414"/>
    </row>
    <row r="1288" spans="4:17" s="1457" customFormat="1" ht="39" customHeight="1">
      <c r="D1288" s="1143"/>
      <c r="E1288" s="1921"/>
      <c r="J1288" s="2413"/>
      <c r="N1288" s="2414"/>
      <c r="O1288" s="2414"/>
      <c r="Q1288" s="2414"/>
    </row>
    <row r="1289" spans="4:17" s="1457" customFormat="1" ht="39" customHeight="1">
      <c r="D1289" s="1143"/>
      <c r="E1289" s="1921"/>
      <c r="J1289" s="2413"/>
      <c r="N1289" s="2414"/>
      <c r="O1289" s="2414"/>
      <c r="Q1289" s="2414"/>
    </row>
    <row r="1290" spans="4:17" s="1457" customFormat="1" ht="39" customHeight="1">
      <c r="D1290" s="1143"/>
      <c r="E1290" s="1921"/>
      <c r="J1290" s="2413"/>
      <c r="N1290" s="2414"/>
      <c r="O1290" s="2414"/>
      <c r="Q1290" s="2414"/>
    </row>
    <row r="1291" spans="4:17" s="1457" customFormat="1" ht="39" customHeight="1">
      <c r="D1291" s="1143"/>
      <c r="E1291" s="1921"/>
      <c r="J1291" s="2413"/>
      <c r="N1291" s="2414"/>
      <c r="O1291" s="2414"/>
      <c r="Q1291" s="2414"/>
    </row>
    <row r="1292" spans="4:17" s="1457" customFormat="1" ht="39" customHeight="1">
      <c r="D1292" s="1143"/>
      <c r="E1292" s="1921"/>
      <c r="J1292" s="2413"/>
      <c r="N1292" s="2414"/>
      <c r="O1292" s="2414"/>
      <c r="Q1292" s="2414"/>
    </row>
    <row r="1293" spans="4:17" s="1457" customFormat="1" ht="39" customHeight="1">
      <c r="D1293" s="1143"/>
      <c r="E1293" s="1921"/>
      <c r="J1293" s="2413"/>
      <c r="N1293" s="2414"/>
      <c r="O1293" s="2414"/>
      <c r="Q1293" s="2414"/>
    </row>
    <row r="1294" spans="4:17" s="1457" customFormat="1" ht="39" customHeight="1">
      <c r="D1294" s="1143"/>
      <c r="E1294" s="1921"/>
      <c r="J1294" s="2413"/>
      <c r="N1294" s="2414"/>
      <c r="O1294" s="2414"/>
      <c r="Q1294" s="2414"/>
    </row>
    <row r="1295" spans="4:17" s="1457" customFormat="1" ht="39" customHeight="1">
      <c r="D1295" s="1143"/>
      <c r="E1295" s="1921"/>
      <c r="J1295" s="2413"/>
      <c r="N1295" s="2414"/>
      <c r="O1295" s="2414"/>
      <c r="Q1295" s="2414"/>
    </row>
    <row r="1296" spans="4:17" s="1457" customFormat="1" ht="39" customHeight="1">
      <c r="D1296" s="1143"/>
      <c r="E1296" s="1921"/>
      <c r="J1296" s="2413"/>
      <c r="N1296" s="2414"/>
      <c r="O1296" s="2414"/>
      <c r="Q1296" s="2414"/>
    </row>
    <row r="1297" spans="4:17" s="1457" customFormat="1" ht="39" customHeight="1">
      <c r="D1297" s="1143"/>
      <c r="E1297" s="1921"/>
      <c r="J1297" s="2413"/>
      <c r="N1297" s="2414"/>
      <c r="O1297" s="2414"/>
      <c r="Q1297" s="2414"/>
    </row>
    <row r="1298" spans="4:17" s="1457" customFormat="1" ht="39" customHeight="1">
      <c r="D1298" s="1143"/>
      <c r="E1298" s="1921"/>
      <c r="J1298" s="2413"/>
      <c r="N1298" s="2414"/>
      <c r="O1298" s="2414"/>
      <c r="Q1298" s="2414"/>
    </row>
    <row r="1299" spans="4:17" s="1457" customFormat="1" ht="39" customHeight="1">
      <c r="D1299" s="1143"/>
      <c r="E1299" s="1921"/>
      <c r="J1299" s="2413"/>
      <c r="N1299" s="2414"/>
      <c r="O1299" s="2414"/>
      <c r="Q1299" s="2414"/>
    </row>
    <row r="1300" spans="4:17" s="1457" customFormat="1" ht="39" customHeight="1">
      <c r="D1300" s="1143"/>
      <c r="E1300" s="1921"/>
      <c r="J1300" s="2413"/>
      <c r="N1300" s="2414"/>
      <c r="O1300" s="2414"/>
      <c r="Q1300" s="2414"/>
    </row>
    <row r="1301" spans="4:17" s="1457" customFormat="1" ht="39" customHeight="1">
      <c r="D1301" s="1143"/>
      <c r="E1301" s="1921"/>
      <c r="J1301" s="2413"/>
      <c r="N1301" s="2414"/>
      <c r="O1301" s="2414"/>
      <c r="Q1301" s="2414"/>
    </row>
    <row r="1302" spans="4:17" s="1457" customFormat="1" ht="39" customHeight="1">
      <c r="D1302" s="1143"/>
      <c r="E1302" s="1921"/>
      <c r="J1302" s="2413"/>
      <c r="N1302" s="2414"/>
      <c r="O1302" s="2414"/>
      <c r="Q1302" s="2414"/>
    </row>
    <row r="1303" spans="4:17" s="1457" customFormat="1" ht="39" customHeight="1">
      <c r="D1303" s="1143"/>
      <c r="E1303" s="1921"/>
      <c r="J1303" s="2413"/>
      <c r="N1303" s="2414"/>
      <c r="O1303" s="2414"/>
      <c r="Q1303" s="2414"/>
    </row>
    <row r="1304" spans="4:17" s="1457" customFormat="1" ht="39" customHeight="1">
      <c r="D1304" s="1143"/>
      <c r="E1304" s="1921"/>
      <c r="J1304" s="2413"/>
      <c r="N1304" s="2414"/>
      <c r="O1304" s="2414"/>
      <c r="Q1304" s="2414"/>
    </row>
    <row r="1305" spans="4:17" s="1457" customFormat="1" ht="39" customHeight="1">
      <c r="D1305" s="1143"/>
      <c r="E1305" s="1921"/>
      <c r="J1305" s="2413"/>
      <c r="N1305" s="2414"/>
      <c r="O1305" s="2414"/>
      <c r="Q1305" s="2414"/>
    </row>
    <row r="1306" spans="4:17" s="1457" customFormat="1" ht="39" customHeight="1">
      <c r="D1306" s="1143"/>
      <c r="E1306" s="1921"/>
      <c r="J1306" s="2413"/>
      <c r="N1306" s="2414"/>
      <c r="O1306" s="2414"/>
      <c r="Q1306" s="2414"/>
    </row>
    <row r="1307" spans="4:17" s="1457" customFormat="1" ht="39" customHeight="1">
      <c r="D1307" s="1143"/>
      <c r="E1307" s="1921"/>
      <c r="J1307" s="2413"/>
      <c r="N1307" s="2414"/>
      <c r="O1307" s="2414"/>
      <c r="Q1307" s="2414"/>
    </row>
    <row r="1308" spans="4:17" s="1457" customFormat="1" ht="39" customHeight="1">
      <c r="D1308" s="1143"/>
      <c r="E1308" s="1921"/>
      <c r="J1308" s="2413"/>
      <c r="N1308" s="2414"/>
      <c r="O1308" s="2414"/>
      <c r="Q1308" s="2414"/>
    </row>
    <row r="1309" spans="4:17" s="1457" customFormat="1" ht="39" customHeight="1">
      <c r="D1309" s="1143"/>
      <c r="E1309" s="1921"/>
      <c r="J1309" s="2413"/>
      <c r="N1309" s="2414"/>
      <c r="O1309" s="2414"/>
      <c r="Q1309" s="2414"/>
    </row>
    <row r="1310" spans="4:17" s="1457" customFormat="1" ht="39" customHeight="1">
      <c r="D1310" s="1143"/>
      <c r="E1310" s="1921"/>
      <c r="J1310" s="2413"/>
      <c r="N1310" s="2414"/>
      <c r="O1310" s="2414"/>
      <c r="Q1310" s="2414"/>
    </row>
    <row r="1311" spans="4:17" s="1457" customFormat="1" ht="39" customHeight="1">
      <c r="D1311" s="1143"/>
      <c r="E1311" s="1921"/>
      <c r="J1311" s="2413"/>
      <c r="N1311" s="2414"/>
      <c r="O1311" s="2414"/>
      <c r="Q1311" s="2414"/>
    </row>
    <row r="1312" spans="4:17" s="1457" customFormat="1" ht="39" customHeight="1">
      <c r="D1312" s="1143"/>
      <c r="E1312" s="1921"/>
      <c r="J1312" s="2413"/>
      <c r="N1312" s="2414"/>
      <c r="O1312" s="2414"/>
      <c r="Q1312" s="2414"/>
    </row>
    <row r="1313" spans="4:17" s="1457" customFormat="1" ht="39" customHeight="1">
      <c r="D1313" s="1143"/>
      <c r="E1313" s="1921"/>
      <c r="J1313" s="2413"/>
      <c r="N1313" s="2414"/>
      <c r="O1313" s="2414"/>
      <c r="Q1313" s="2414"/>
    </row>
    <row r="1314" spans="4:17" s="1457" customFormat="1" ht="39" customHeight="1">
      <c r="D1314" s="1143"/>
      <c r="E1314" s="1921"/>
      <c r="J1314" s="2413"/>
      <c r="N1314" s="2414"/>
      <c r="O1314" s="2414"/>
      <c r="Q1314" s="2414"/>
    </row>
    <row r="1315" spans="4:17" s="1457" customFormat="1" ht="39" customHeight="1">
      <c r="D1315" s="1143"/>
      <c r="E1315" s="1921"/>
      <c r="J1315" s="2413"/>
      <c r="N1315" s="2414"/>
      <c r="O1315" s="2414"/>
      <c r="Q1315" s="2414"/>
    </row>
    <row r="1316" spans="4:17" s="1457" customFormat="1" ht="39" customHeight="1">
      <c r="D1316" s="1143"/>
      <c r="E1316" s="1921"/>
      <c r="J1316" s="2413"/>
      <c r="N1316" s="2414"/>
      <c r="O1316" s="2414"/>
      <c r="Q1316" s="2414"/>
    </row>
    <row r="1317" spans="4:17" s="1457" customFormat="1" ht="39" customHeight="1">
      <c r="D1317" s="1143"/>
      <c r="E1317" s="1921"/>
      <c r="J1317" s="2413"/>
      <c r="N1317" s="2414"/>
      <c r="O1317" s="2414"/>
      <c r="Q1317" s="2414"/>
    </row>
    <row r="1318" spans="4:17" s="1457" customFormat="1" ht="39" customHeight="1">
      <c r="D1318" s="1143"/>
      <c r="E1318" s="1921"/>
      <c r="J1318" s="2413"/>
      <c r="N1318" s="2414"/>
      <c r="O1318" s="2414"/>
      <c r="Q1318" s="2414"/>
    </row>
    <row r="1319" spans="4:17" s="1457" customFormat="1" ht="39" customHeight="1">
      <c r="D1319" s="1143"/>
      <c r="E1319" s="1921"/>
      <c r="J1319" s="2413"/>
      <c r="N1319" s="2414"/>
      <c r="O1319" s="2414"/>
      <c r="Q1319" s="2414"/>
    </row>
    <row r="1320" spans="4:17" s="1457" customFormat="1" ht="39" customHeight="1">
      <c r="D1320" s="1143"/>
      <c r="E1320" s="1921"/>
      <c r="J1320" s="2413"/>
      <c r="N1320" s="2414"/>
      <c r="O1320" s="2414"/>
      <c r="Q1320" s="2414"/>
    </row>
    <row r="1321" spans="4:17" s="1457" customFormat="1" ht="39" customHeight="1">
      <c r="D1321" s="1143"/>
      <c r="E1321" s="1921"/>
      <c r="J1321" s="2413"/>
      <c r="N1321" s="2414"/>
      <c r="O1321" s="2414"/>
      <c r="Q1321" s="2414"/>
    </row>
    <row r="1322" spans="4:17" s="1457" customFormat="1" ht="39" customHeight="1">
      <c r="D1322" s="1143"/>
      <c r="E1322" s="1921"/>
      <c r="J1322" s="2413"/>
      <c r="N1322" s="2414"/>
      <c r="O1322" s="2414"/>
      <c r="Q1322" s="2414"/>
    </row>
    <row r="1323" spans="4:17" s="1457" customFormat="1" ht="39" customHeight="1">
      <c r="D1323" s="1143"/>
      <c r="E1323" s="1921"/>
      <c r="J1323" s="2413"/>
      <c r="N1323" s="2414"/>
      <c r="O1323" s="2414"/>
      <c r="Q1323" s="2414"/>
    </row>
    <row r="1324" spans="4:17" s="1457" customFormat="1" ht="39" customHeight="1">
      <c r="D1324" s="1143"/>
      <c r="E1324" s="1921"/>
      <c r="J1324" s="2413"/>
      <c r="N1324" s="2414"/>
      <c r="O1324" s="2414"/>
      <c r="Q1324" s="2414"/>
    </row>
    <row r="1325" spans="4:17" s="1457" customFormat="1" ht="39" customHeight="1">
      <c r="D1325" s="1143"/>
      <c r="E1325" s="1921"/>
      <c r="J1325" s="2413"/>
      <c r="N1325" s="2414"/>
      <c r="O1325" s="2414"/>
      <c r="Q1325" s="2414"/>
    </row>
    <row r="1326" spans="4:17" s="1457" customFormat="1" ht="39" customHeight="1">
      <c r="D1326" s="1143"/>
      <c r="E1326" s="1921"/>
      <c r="J1326" s="2413"/>
      <c r="N1326" s="2414"/>
      <c r="O1326" s="2414"/>
      <c r="Q1326" s="2414"/>
    </row>
    <row r="1327" spans="4:17" s="1457" customFormat="1" ht="39" customHeight="1">
      <c r="D1327" s="1143"/>
      <c r="E1327" s="1921"/>
      <c r="J1327" s="2413"/>
      <c r="N1327" s="2414"/>
      <c r="O1327" s="2414"/>
      <c r="Q1327" s="2414"/>
    </row>
    <row r="1328" spans="4:17" s="1457" customFormat="1" ht="39" customHeight="1">
      <c r="D1328" s="1143"/>
      <c r="E1328" s="1921"/>
      <c r="J1328" s="2413"/>
      <c r="N1328" s="2414"/>
      <c r="O1328" s="2414"/>
      <c r="Q1328" s="2414"/>
    </row>
    <row r="1329" spans="4:17" s="1457" customFormat="1" ht="39" customHeight="1">
      <c r="D1329" s="1143"/>
      <c r="E1329" s="1921"/>
      <c r="J1329" s="2413"/>
      <c r="N1329" s="2414"/>
      <c r="O1329" s="2414"/>
      <c r="Q1329" s="2414"/>
    </row>
    <row r="1330" spans="4:17" s="1457" customFormat="1" ht="39" customHeight="1">
      <c r="D1330" s="1143"/>
      <c r="E1330" s="1921"/>
      <c r="J1330" s="2413"/>
      <c r="N1330" s="2414"/>
      <c r="O1330" s="2414"/>
      <c r="Q1330" s="2414"/>
    </row>
    <row r="1331" spans="4:17" s="1457" customFormat="1" ht="39" customHeight="1">
      <c r="D1331" s="1143"/>
      <c r="E1331" s="1921"/>
      <c r="J1331" s="2413"/>
      <c r="N1331" s="2414"/>
      <c r="O1331" s="2414"/>
      <c r="Q1331" s="2414"/>
    </row>
    <row r="1332" spans="4:17" s="1457" customFormat="1" ht="39" customHeight="1">
      <c r="D1332" s="1143"/>
      <c r="E1332" s="1921"/>
      <c r="J1332" s="2413"/>
      <c r="N1332" s="2414"/>
      <c r="O1332" s="2414"/>
      <c r="Q1332" s="2414"/>
    </row>
    <row r="1333" spans="4:17" s="1457" customFormat="1" ht="39" customHeight="1">
      <c r="D1333" s="1143"/>
      <c r="E1333" s="1921"/>
      <c r="J1333" s="2413"/>
      <c r="N1333" s="2414"/>
      <c r="O1333" s="2414"/>
      <c r="Q1333" s="2414"/>
    </row>
    <row r="1334" spans="4:17" s="1457" customFormat="1" ht="39" customHeight="1">
      <c r="D1334" s="1143"/>
      <c r="E1334" s="1921"/>
      <c r="J1334" s="2413"/>
      <c r="N1334" s="2414"/>
      <c r="O1334" s="2414"/>
      <c r="Q1334" s="2414"/>
    </row>
    <row r="1335" spans="4:17" s="1457" customFormat="1" ht="39" customHeight="1">
      <c r="D1335" s="1143"/>
      <c r="E1335" s="1921"/>
      <c r="J1335" s="2413"/>
      <c r="N1335" s="2414"/>
      <c r="O1335" s="2414"/>
      <c r="Q1335" s="2414"/>
    </row>
    <row r="1336" spans="4:17" s="1457" customFormat="1" ht="39" customHeight="1">
      <c r="D1336" s="1143"/>
      <c r="E1336" s="1921"/>
      <c r="J1336" s="2413"/>
      <c r="N1336" s="2414"/>
      <c r="O1336" s="2414"/>
      <c r="Q1336" s="2414"/>
    </row>
    <row r="1337" spans="4:17" s="1457" customFormat="1" ht="39" customHeight="1">
      <c r="D1337" s="1143"/>
      <c r="E1337" s="1921"/>
      <c r="J1337" s="2413"/>
      <c r="N1337" s="2414"/>
      <c r="O1337" s="2414"/>
      <c r="Q1337" s="2414"/>
    </row>
    <row r="1338" spans="4:17" s="1457" customFormat="1" ht="39" customHeight="1">
      <c r="D1338" s="1143"/>
      <c r="E1338" s="1921"/>
      <c r="J1338" s="2413"/>
      <c r="N1338" s="2414"/>
      <c r="O1338" s="2414"/>
      <c r="Q1338" s="2414"/>
    </row>
    <row r="1339" spans="4:17" s="1457" customFormat="1" ht="39" customHeight="1">
      <c r="D1339" s="1143"/>
      <c r="E1339" s="1921"/>
      <c r="J1339" s="2413"/>
      <c r="N1339" s="2414"/>
      <c r="O1339" s="2414"/>
      <c r="Q1339" s="2414"/>
    </row>
    <row r="1340" spans="4:17" s="1457" customFormat="1" ht="39" customHeight="1">
      <c r="D1340" s="1143"/>
      <c r="E1340" s="1921"/>
      <c r="J1340" s="2413"/>
      <c r="N1340" s="2414"/>
      <c r="O1340" s="2414"/>
      <c r="Q1340" s="2414"/>
    </row>
    <row r="1341" spans="4:17" s="1457" customFormat="1" ht="39" customHeight="1">
      <c r="D1341" s="1143"/>
      <c r="E1341" s="1921"/>
      <c r="J1341" s="2413"/>
      <c r="N1341" s="2414"/>
      <c r="O1341" s="2414"/>
      <c r="Q1341" s="2414"/>
    </row>
    <row r="1342" spans="4:17" s="1457" customFormat="1" ht="39" customHeight="1">
      <c r="D1342" s="1143"/>
      <c r="E1342" s="1921"/>
      <c r="J1342" s="2413"/>
      <c r="N1342" s="2414"/>
      <c r="O1342" s="2414"/>
      <c r="Q1342" s="2414"/>
    </row>
    <row r="1343" spans="4:17" s="1457" customFormat="1" ht="39" customHeight="1">
      <c r="D1343" s="1143"/>
      <c r="E1343" s="1921"/>
      <c r="J1343" s="2413"/>
      <c r="N1343" s="2414"/>
      <c r="O1343" s="2414"/>
      <c r="Q1343" s="2414"/>
    </row>
    <row r="1344" spans="4:17" s="1457" customFormat="1" ht="39" customHeight="1">
      <c r="D1344" s="1143"/>
      <c r="E1344" s="1921"/>
      <c r="J1344" s="2413"/>
      <c r="N1344" s="2414"/>
      <c r="O1344" s="2414"/>
      <c r="Q1344" s="2414"/>
    </row>
    <row r="1345" spans="4:17" s="1457" customFormat="1" ht="39" customHeight="1">
      <c r="D1345" s="1143"/>
      <c r="E1345" s="1921"/>
      <c r="J1345" s="2413"/>
      <c r="N1345" s="2414"/>
      <c r="O1345" s="2414"/>
      <c r="Q1345" s="2414"/>
    </row>
    <row r="1346" spans="4:17" s="1457" customFormat="1" ht="39" customHeight="1">
      <c r="D1346" s="1143"/>
      <c r="E1346" s="1921"/>
      <c r="J1346" s="2413"/>
      <c r="N1346" s="2414"/>
      <c r="O1346" s="2414"/>
      <c r="Q1346" s="2414"/>
    </row>
    <row r="1347" spans="4:17" s="1457" customFormat="1" ht="39" customHeight="1">
      <c r="D1347" s="1143"/>
      <c r="E1347" s="1921"/>
      <c r="J1347" s="2413"/>
      <c r="N1347" s="2414"/>
      <c r="O1347" s="2414"/>
      <c r="Q1347" s="2414"/>
    </row>
    <row r="1348" spans="4:17" s="1457" customFormat="1" ht="39" customHeight="1">
      <c r="D1348" s="1143"/>
      <c r="E1348" s="1921"/>
      <c r="J1348" s="2413"/>
      <c r="N1348" s="2414"/>
      <c r="O1348" s="2414"/>
      <c r="Q1348" s="2414"/>
    </row>
    <row r="1349" spans="4:17" s="1457" customFormat="1" ht="39" customHeight="1">
      <c r="D1349" s="1143"/>
      <c r="E1349" s="1921"/>
      <c r="J1349" s="2413"/>
      <c r="N1349" s="2414"/>
      <c r="O1349" s="2414"/>
      <c r="Q1349" s="2414"/>
    </row>
    <row r="1350" spans="4:17" s="1457" customFormat="1" ht="39" customHeight="1">
      <c r="D1350" s="1143"/>
      <c r="E1350" s="1921"/>
      <c r="J1350" s="2413"/>
      <c r="N1350" s="2414"/>
      <c r="O1350" s="2414"/>
      <c r="Q1350" s="2414"/>
    </row>
    <row r="1351" spans="4:17" s="1457" customFormat="1" ht="39" customHeight="1">
      <c r="D1351" s="1143"/>
      <c r="E1351" s="1921"/>
      <c r="J1351" s="2413"/>
      <c r="N1351" s="2414"/>
      <c r="O1351" s="2414"/>
      <c r="Q1351" s="2414"/>
    </row>
    <row r="1352" spans="4:17" s="1457" customFormat="1" ht="39" customHeight="1">
      <c r="D1352" s="1143"/>
      <c r="E1352" s="1921"/>
      <c r="J1352" s="2413"/>
      <c r="N1352" s="2414"/>
      <c r="O1352" s="2414"/>
      <c r="Q1352" s="2414"/>
    </row>
    <row r="1353" spans="4:17" s="1457" customFormat="1" ht="39" customHeight="1">
      <c r="D1353" s="1143"/>
      <c r="E1353" s="1921"/>
      <c r="J1353" s="2413"/>
      <c r="N1353" s="2414"/>
      <c r="O1353" s="2414"/>
      <c r="Q1353" s="2414"/>
    </row>
    <row r="1354" spans="4:17" s="1457" customFormat="1" ht="39" customHeight="1">
      <c r="D1354" s="1143"/>
      <c r="E1354" s="1921"/>
      <c r="J1354" s="2413"/>
      <c r="N1354" s="2414"/>
      <c r="O1354" s="2414"/>
      <c r="Q1354" s="2414"/>
    </row>
    <row r="1355" spans="4:17" s="1457" customFormat="1" ht="39" customHeight="1">
      <c r="D1355" s="1143"/>
      <c r="E1355" s="1921"/>
      <c r="J1355" s="2413"/>
      <c r="N1355" s="2414"/>
      <c r="O1355" s="2414"/>
      <c r="Q1355" s="2414"/>
    </row>
    <row r="1356" spans="4:17" s="1457" customFormat="1" ht="39" customHeight="1">
      <c r="D1356" s="1143"/>
      <c r="E1356" s="1921"/>
      <c r="J1356" s="2413"/>
      <c r="N1356" s="2414"/>
      <c r="O1356" s="2414"/>
      <c r="Q1356" s="2414"/>
    </row>
    <row r="1357" spans="4:17" s="1457" customFormat="1" ht="39" customHeight="1">
      <c r="D1357" s="1143"/>
      <c r="E1357" s="1921"/>
      <c r="J1357" s="2413"/>
      <c r="N1357" s="2414"/>
      <c r="O1357" s="2414"/>
      <c r="Q1357" s="2414"/>
    </row>
    <row r="1358" spans="4:17" s="1457" customFormat="1" ht="39" customHeight="1">
      <c r="D1358" s="1143"/>
      <c r="E1358" s="1921"/>
      <c r="J1358" s="2413"/>
      <c r="N1358" s="2414"/>
      <c r="O1358" s="2414"/>
      <c r="Q1358" s="2414"/>
    </row>
    <row r="1359" spans="4:17" s="1457" customFormat="1" ht="39" customHeight="1">
      <c r="D1359" s="1143"/>
      <c r="E1359" s="1921"/>
      <c r="J1359" s="2413"/>
      <c r="N1359" s="2414"/>
      <c r="O1359" s="2414"/>
      <c r="Q1359" s="2414"/>
    </row>
    <row r="1360" spans="4:17" s="1457" customFormat="1" ht="39" customHeight="1">
      <c r="D1360" s="1143"/>
      <c r="E1360" s="1921"/>
      <c r="J1360" s="2413"/>
      <c r="N1360" s="2414"/>
      <c r="O1360" s="2414"/>
      <c r="Q1360" s="2414"/>
    </row>
    <row r="1361" spans="4:17" s="1457" customFormat="1" ht="39" customHeight="1">
      <c r="D1361" s="1143"/>
      <c r="E1361" s="1921"/>
      <c r="J1361" s="2413"/>
      <c r="N1361" s="2414"/>
      <c r="O1361" s="2414"/>
      <c r="Q1361" s="2414"/>
    </row>
    <row r="1362" spans="4:17" s="1457" customFormat="1" ht="39" customHeight="1">
      <c r="D1362" s="1143"/>
      <c r="E1362" s="1921"/>
      <c r="J1362" s="2413"/>
      <c r="N1362" s="2414"/>
      <c r="O1362" s="2414"/>
      <c r="Q1362" s="2414"/>
    </row>
    <row r="1363" spans="4:17" s="1457" customFormat="1" ht="39" customHeight="1">
      <c r="D1363" s="1143"/>
      <c r="E1363" s="1921"/>
      <c r="J1363" s="2413"/>
      <c r="N1363" s="2414"/>
      <c r="O1363" s="2414"/>
      <c r="Q1363" s="2414"/>
    </row>
    <row r="1364" spans="4:17" s="1457" customFormat="1" ht="39" customHeight="1">
      <c r="D1364" s="1143"/>
      <c r="E1364" s="1921"/>
      <c r="J1364" s="2413"/>
      <c r="N1364" s="2414"/>
      <c r="O1364" s="2414"/>
      <c r="Q1364" s="2414"/>
    </row>
    <row r="1365" spans="4:17" s="1457" customFormat="1" ht="39" customHeight="1">
      <c r="D1365" s="1143"/>
      <c r="E1365" s="1921"/>
      <c r="J1365" s="2413"/>
      <c r="N1365" s="2414"/>
      <c r="O1365" s="2414"/>
      <c r="Q1365" s="2414"/>
    </row>
    <row r="1366" spans="4:17" s="1457" customFormat="1" ht="39" customHeight="1">
      <c r="D1366" s="1143"/>
      <c r="E1366" s="1921"/>
      <c r="J1366" s="2413"/>
      <c r="N1366" s="2414"/>
      <c r="O1366" s="2414"/>
      <c r="Q1366" s="2414"/>
    </row>
    <row r="1367" spans="4:17" s="1457" customFormat="1" ht="39" customHeight="1">
      <c r="D1367" s="1143"/>
      <c r="E1367" s="1921"/>
      <c r="J1367" s="2413"/>
      <c r="N1367" s="2414"/>
      <c r="O1367" s="2414"/>
      <c r="Q1367" s="2414"/>
    </row>
    <row r="1368" spans="4:17" s="1457" customFormat="1" ht="39" customHeight="1">
      <c r="D1368" s="1143"/>
      <c r="E1368" s="1921"/>
      <c r="J1368" s="2413"/>
      <c r="N1368" s="2414"/>
      <c r="O1368" s="2414"/>
      <c r="Q1368" s="2414"/>
    </row>
    <row r="1369" spans="4:17" s="1457" customFormat="1" ht="39" customHeight="1">
      <c r="D1369" s="1143"/>
      <c r="E1369" s="1921"/>
      <c r="J1369" s="2413"/>
      <c r="N1369" s="2414"/>
      <c r="O1369" s="2414"/>
      <c r="Q1369" s="2414"/>
    </row>
    <row r="1370" spans="4:17" s="1457" customFormat="1" ht="39" customHeight="1">
      <c r="D1370" s="1143"/>
      <c r="E1370" s="1921"/>
      <c r="J1370" s="2413"/>
      <c r="N1370" s="2414"/>
      <c r="O1370" s="2414"/>
      <c r="Q1370" s="2414"/>
    </row>
    <row r="1371" spans="4:17" s="1457" customFormat="1" ht="39" customHeight="1">
      <c r="D1371" s="1143"/>
      <c r="E1371" s="1921"/>
      <c r="J1371" s="2413"/>
      <c r="N1371" s="2414"/>
      <c r="O1371" s="2414"/>
      <c r="Q1371" s="2414"/>
    </row>
    <row r="1372" spans="4:17" s="1457" customFormat="1" ht="39" customHeight="1">
      <c r="D1372" s="1143"/>
      <c r="E1372" s="1921"/>
      <c r="J1372" s="2413"/>
      <c r="N1372" s="2414"/>
      <c r="O1372" s="2414"/>
      <c r="Q1372" s="2414"/>
    </row>
    <row r="1373" spans="4:17" s="1457" customFormat="1" ht="39" customHeight="1">
      <c r="D1373" s="1143"/>
      <c r="E1373" s="1921"/>
      <c r="J1373" s="2413"/>
      <c r="N1373" s="2414"/>
      <c r="O1373" s="2414"/>
      <c r="Q1373" s="2414"/>
    </row>
    <row r="1374" spans="4:17" s="1457" customFormat="1" ht="39" customHeight="1">
      <c r="D1374" s="1143"/>
      <c r="E1374" s="1921"/>
      <c r="J1374" s="2413"/>
      <c r="N1374" s="2414"/>
      <c r="O1374" s="2414"/>
      <c r="Q1374" s="2414"/>
    </row>
    <row r="1375" spans="4:17" s="1457" customFormat="1" ht="39" customHeight="1">
      <c r="D1375" s="1143"/>
      <c r="E1375" s="1921"/>
      <c r="J1375" s="2413"/>
      <c r="N1375" s="2414"/>
      <c r="O1375" s="2414"/>
      <c r="Q1375" s="2414"/>
    </row>
    <row r="1376" spans="4:17" s="1457" customFormat="1" ht="39" customHeight="1">
      <c r="D1376" s="1143"/>
      <c r="E1376" s="1921"/>
      <c r="J1376" s="2413"/>
      <c r="N1376" s="2414"/>
      <c r="O1376" s="2414"/>
      <c r="Q1376" s="2414"/>
    </row>
    <row r="1377" spans="4:17" s="1457" customFormat="1" ht="39" customHeight="1">
      <c r="D1377" s="1143"/>
      <c r="E1377" s="1921"/>
      <c r="J1377" s="2413"/>
      <c r="N1377" s="2414"/>
      <c r="O1377" s="2414"/>
      <c r="Q1377" s="2414"/>
    </row>
    <row r="1378" spans="4:17" s="1457" customFormat="1" ht="39" customHeight="1">
      <c r="D1378" s="1143"/>
      <c r="E1378" s="1921"/>
      <c r="J1378" s="2413"/>
      <c r="N1378" s="2414"/>
      <c r="O1378" s="2414"/>
      <c r="Q1378" s="2414"/>
    </row>
    <row r="1379" spans="4:17" s="1457" customFormat="1" ht="39" customHeight="1">
      <c r="D1379" s="1143"/>
      <c r="E1379" s="1921"/>
      <c r="J1379" s="2413"/>
      <c r="N1379" s="2414"/>
      <c r="O1379" s="2414"/>
      <c r="Q1379" s="2414"/>
    </row>
    <row r="1380" spans="4:17" s="1457" customFormat="1" ht="39" customHeight="1">
      <c r="D1380" s="1143"/>
      <c r="E1380" s="1921"/>
      <c r="J1380" s="2413"/>
      <c r="N1380" s="2414"/>
      <c r="O1380" s="2414"/>
      <c r="Q1380" s="2414"/>
    </row>
    <row r="1381" spans="4:17" s="1457" customFormat="1" ht="39" customHeight="1">
      <c r="D1381" s="1143"/>
      <c r="E1381" s="1921"/>
      <c r="J1381" s="2413"/>
      <c r="N1381" s="2414"/>
      <c r="O1381" s="2414"/>
      <c r="Q1381" s="2414"/>
    </row>
    <row r="1382" spans="4:17" s="1457" customFormat="1" ht="39" customHeight="1">
      <c r="D1382" s="1143"/>
      <c r="E1382" s="1921"/>
      <c r="J1382" s="2413"/>
      <c r="N1382" s="2414"/>
      <c r="O1382" s="2414"/>
      <c r="Q1382" s="2414"/>
    </row>
    <row r="1383" spans="4:17" s="1457" customFormat="1" ht="39" customHeight="1">
      <c r="D1383" s="1143"/>
      <c r="E1383" s="1921"/>
      <c r="J1383" s="2413"/>
      <c r="N1383" s="2414"/>
      <c r="O1383" s="2414"/>
      <c r="Q1383" s="2414"/>
    </row>
    <row r="1384" spans="4:17" s="1457" customFormat="1" ht="39" customHeight="1">
      <c r="D1384" s="1143"/>
      <c r="E1384" s="1921"/>
      <c r="J1384" s="2413"/>
      <c r="N1384" s="2414"/>
      <c r="O1384" s="2414"/>
      <c r="Q1384" s="2414"/>
    </row>
    <row r="1385" spans="4:17" s="1457" customFormat="1" ht="39" customHeight="1">
      <c r="D1385" s="1143"/>
      <c r="E1385" s="1921"/>
      <c r="J1385" s="2413"/>
      <c r="N1385" s="2414"/>
      <c r="O1385" s="2414"/>
      <c r="Q1385" s="2414"/>
    </row>
    <row r="1386" spans="4:17" s="1457" customFormat="1" ht="39" customHeight="1">
      <c r="D1386" s="1143"/>
      <c r="E1386" s="1921"/>
      <c r="J1386" s="2413"/>
      <c r="N1386" s="2414"/>
      <c r="O1386" s="2414"/>
      <c r="Q1386" s="2414"/>
    </row>
    <row r="1387" spans="4:17" s="1457" customFormat="1" ht="39" customHeight="1">
      <c r="D1387" s="1143"/>
      <c r="E1387" s="1921"/>
      <c r="J1387" s="2413"/>
      <c r="N1387" s="2414"/>
      <c r="O1387" s="2414"/>
      <c r="Q1387" s="2414"/>
    </row>
    <row r="1388" spans="4:17" s="1457" customFormat="1" ht="39" customHeight="1">
      <c r="D1388" s="1143"/>
      <c r="E1388" s="1921"/>
      <c r="J1388" s="2413"/>
      <c r="N1388" s="2414"/>
      <c r="O1388" s="2414"/>
      <c r="Q1388" s="2414"/>
    </row>
    <row r="1389" spans="4:17" s="1457" customFormat="1" ht="39" customHeight="1">
      <c r="D1389" s="1143"/>
      <c r="E1389" s="1921"/>
      <c r="J1389" s="2413"/>
      <c r="N1389" s="2414"/>
      <c r="O1389" s="2414"/>
      <c r="Q1389" s="2414"/>
    </row>
    <row r="1390" spans="4:17" s="1457" customFormat="1" ht="39" customHeight="1">
      <c r="D1390" s="1143"/>
      <c r="E1390" s="1921"/>
      <c r="J1390" s="2413"/>
      <c r="N1390" s="2414"/>
      <c r="O1390" s="2414"/>
      <c r="Q1390" s="2414"/>
    </row>
    <row r="1391" spans="4:17" s="1457" customFormat="1" ht="39" customHeight="1">
      <c r="D1391" s="1143"/>
      <c r="E1391" s="1921"/>
      <c r="J1391" s="2413"/>
      <c r="N1391" s="2414"/>
      <c r="O1391" s="2414"/>
      <c r="Q1391" s="2414"/>
    </row>
    <row r="1392" spans="4:17" s="1457" customFormat="1" ht="39" customHeight="1">
      <c r="D1392" s="1143"/>
      <c r="E1392" s="1921"/>
      <c r="J1392" s="2413"/>
      <c r="N1392" s="2414"/>
      <c r="O1392" s="2414"/>
      <c r="Q1392" s="2414"/>
    </row>
    <row r="1393" spans="4:17" s="1457" customFormat="1" ht="39" customHeight="1">
      <c r="D1393" s="1143"/>
      <c r="E1393" s="1921"/>
      <c r="J1393" s="2413"/>
      <c r="N1393" s="2414"/>
      <c r="O1393" s="2414"/>
      <c r="Q1393" s="2414"/>
    </row>
    <row r="1394" spans="4:17" s="1457" customFormat="1" ht="39" customHeight="1">
      <c r="D1394" s="1143"/>
      <c r="E1394" s="1921"/>
      <c r="J1394" s="2413"/>
      <c r="N1394" s="2414"/>
      <c r="O1394" s="2414"/>
      <c r="Q1394" s="2414"/>
    </row>
    <row r="1395" spans="4:17" s="1457" customFormat="1" ht="39" customHeight="1">
      <c r="D1395" s="1143"/>
      <c r="E1395" s="1921"/>
      <c r="J1395" s="2413"/>
      <c r="N1395" s="2414"/>
      <c r="O1395" s="2414"/>
      <c r="Q1395" s="2414"/>
    </row>
    <row r="1396" spans="4:17" s="1457" customFormat="1" ht="39" customHeight="1">
      <c r="D1396" s="1143"/>
      <c r="E1396" s="1921"/>
      <c r="J1396" s="2413"/>
      <c r="N1396" s="2414"/>
      <c r="O1396" s="2414"/>
      <c r="Q1396" s="2414"/>
    </row>
    <row r="1397" spans="4:17" s="1457" customFormat="1" ht="39" customHeight="1">
      <c r="D1397" s="1143"/>
      <c r="E1397" s="1921"/>
      <c r="J1397" s="2413"/>
      <c r="N1397" s="2414"/>
      <c r="O1397" s="2414"/>
      <c r="Q1397" s="2414"/>
    </row>
    <row r="1398" spans="4:17" s="1457" customFormat="1" ht="39" customHeight="1">
      <c r="D1398" s="1143"/>
      <c r="E1398" s="1921"/>
      <c r="J1398" s="2413"/>
      <c r="N1398" s="2414"/>
      <c r="O1398" s="2414"/>
      <c r="Q1398" s="2414"/>
    </row>
    <row r="1399" spans="4:17" s="1457" customFormat="1" ht="39" customHeight="1">
      <c r="D1399" s="1143"/>
      <c r="E1399" s="1921"/>
      <c r="J1399" s="2413"/>
      <c r="N1399" s="2414"/>
      <c r="O1399" s="2414"/>
      <c r="Q1399" s="2414"/>
    </row>
    <row r="1400" spans="4:17" s="1457" customFormat="1" ht="39" customHeight="1">
      <c r="D1400" s="1143"/>
      <c r="E1400" s="1921"/>
      <c r="J1400" s="2413"/>
      <c r="N1400" s="2414"/>
      <c r="O1400" s="2414"/>
      <c r="Q1400" s="2414"/>
    </row>
    <row r="1401" spans="4:17" s="1457" customFormat="1" ht="39" customHeight="1">
      <c r="D1401" s="1143"/>
      <c r="E1401" s="1921"/>
      <c r="J1401" s="2413"/>
      <c r="N1401" s="2414"/>
      <c r="O1401" s="2414"/>
      <c r="Q1401" s="2414"/>
    </row>
    <row r="1402" spans="4:17" s="1457" customFormat="1" ht="39" customHeight="1">
      <c r="D1402" s="1143"/>
      <c r="E1402" s="1921"/>
      <c r="J1402" s="2413"/>
      <c r="N1402" s="2414"/>
      <c r="O1402" s="2414"/>
      <c r="Q1402" s="2414"/>
    </row>
    <row r="1403" spans="4:17" s="1457" customFormat="1" ht="39" customHeight="1">
      <c r="D1403" s="1143"/>
      <c r="E1403" s="1921"/>
      <c r="J1403" s="2413"/>
      <c r="N1403" s="2414"/>
      <c r="O1403" s="2414"/>
      <c r="Q1403" s="2414"/>
    </row>
    <row r="1404" spans="4:17" s="1457" customFormat="1" ht="39" customHeight="1">
      <c r="D1404" s="1143"/>
      <c r="E1404" s="1921"/>
      <c r="J1404" s="2413"/>
      <c r="N1404" s="2414"/>
      <c r="O1404" s="2414"/>
      <c r="Q1404" s="2414"/>
    </row>
    <row r="1405" spans="4:17" s="1457" customFormat="1" ht="39" customHeight="1">
      <c r="D1405" s="1143"/>
      <c r="E1405" s="1921"/>
      <c r="J1405" s="2413"/>
      <c r="N1405" s="2414"/>
      <c r="O1405" s="2414"/>
      <c r="Q1405" s="2414"/>
    </row>
    <row r="1406" spans="4:17" s="1457" customFormat="1" ht="39" customHeight="1">
      <c r="D1406" s="1143"/>
      <c r="E1406" s="1921"/>
      <c r="J1406" s="2413"/>
      <c r="N1406" s="2414"/>
      <c r="O1406" s="2414"/>
      <c r="Q1406" s="2414"/>
    </row>
    <row r="1407" spans="4:17" s="1457" customFormat="1" ht="39" customHeight="1">
      <c r="D1407" s="1143"/>
      <c r="E1407" s="1921"/>
      <c r="J1407" s="2413"/>
      <c r="N1407" s="2414"/>
      <c r="O1407" s="2414"/>
      <c r="Q1407" s="2414"/>
    </row>
    <row r="1408" spans="4:17" s="1457" customFormat="1" ht="39" customHeight="1">
      <c r="D1408" s="1143"/>
      <c r="E1408" s="1921"/>
      <c r="J1408" s="2413"/>
      <c r="N1408" s="2414"/>
      <c r="O1408" s="2414"/>
      <c r="Q1408" s="2414"/>
    </row>
    <row r="1409" spans="4:17" s="1457" customFormat="1" ht="39" customHeight="1">
      <c r="D1409" s="1143"/>
      <c r="E1409" s="1921"/>
      <c r="J1409" s="2413"/>
      <c r="N1409" s="2414"/>
      <c r="O1409" s="2414"/>
      <c r="Q1409" s="2414"/>
    </row>
    <row r="1410" spans="4:17" s="1457" customFormat="1" ht="39" customHeight="1">
      <c r="D1410" s="1143"/>
      <c r="E1410" s="1921"/>
      <c r="J1410" s="2413"/>
      <c r="N1410" s="2414"/>
      <c r="O1410" s="2414"/>
      <c r="Q1410" s="2414"/>
    </row>
    <row r="1411" spans="4:17" s="1457" customFormat="1" ht="39" customHeight="1">
      <c r="D1411" s="1143"/>
      <c r="E1411" s="1921"/>
      <c r="J1411" s="2413"/>
      <c r="N1411" s="2414"/>
      <c r="O1411" s="2414"/>
      <c r="Q1411" s="2414"/>
    </row>
    <row r="1412" spans="4:17" s="1457" customFormat="1" ht="39" customHeight="1">
      <c r="D1412" s="1143"/>
      <c r="E1412" s="1921"/>
      <c r="J1412" s="2413"/>
      <c r="N1412" s="2414"/>
      <c r="O1412" s="2414"/>
      <c r="Q1412" s="2414"/>
    </row>
    <row r="1413" spans="4:17" s="1457" customFormat="1" ht="39" customHeight="1">
      <c r="D1413" s="1143"/>
      <c r="E1413" s="1921"/>
      <c r="J1413" s="2413"/>
      <c r="N1413" s="2414"/>
      <c r="O1413" s="2414"/>
      <c r="Q1413" s="2414"/>
    </row>
    <row r="1414" spans="4:17" s="1457" customFormat="1" ht="39" customHeight="1">
      <c r="D1414" s="1143"/>
      <c r="E1414" s="1921"/>
      <c r="J1414" s="2413"/>
      <c r="N1414" s="2414"/>
      <c r="O1414" s="2414"/>
      <c r="Q1414" s="2414"/>
    </row>
    <row r="1415" spans="4:17" s="1457" customFormat="1" ht="39" customHeight="1">
      <c r="D1415" s="1143"/>
      <c r="E1415" s="1921"/>
      <c r="J1415" s="2413"/>
      <c r="N1415" s="2414"/>
      <c r="O1415" s="2414"/>
      <c r="Q1415" s="2414"/>
    </row>
    <row r="1416" spans="4:17" s="1457" customFormat="1" ht="39" customHeight="1">
      <c r="D1416" s="1143"/>
      <c r="E1416" s="1921"/>
      <c r="J1416" s="2413"/>
      <c r="N1416" s="2414"/>
      <c r="O1416" s="2414"/>
      <c r="Q1416" s="2414"/>
    </row>
    <row r="1417" spans="4:17" s="1457" customFormat="1" ht="39" customHeight="1">
      <c r="D1417" s="1143"/>
      <c r="E1417" s="1921"/>
      <c r="J1417" s="2413"/>
      <c r="N1417" s="2414"/>
      <c r="O1417" s="2414"/>
      <c r="Q1417" s="2414"/>
    </row>
    <row r="1418" spans="4:17" s="1457" customFormat="1" ht="39" customHeight="1">
      <c r="D1418" s="1143"/>
      <c r="E1418" s="1921"/>
      <c r="J1418" s="2413"/>
      <c r="N1418" s="2414"/>
      <c r="O1418" s="2414"/>
      <c r="Q1418" s="2414"/>
    </row>
    <row r="1419" spans="4:17" s="1457" customFormat="1" ht="39" customHeight="1">
      <c r="D1419" s="1143"/>
      <c r="E1419" s="1921"/>
      <c r="J1419" s="2413"/>
      <c r="N1419" s="2414"/>
      <c r="O1419" s="2414"/>
      <c r="Q1419" s="2414"/>
    </row>
    <row r="1420" spans="4:17" s="1457" customFormat="1" ht="39" customHeight="1">
      <c r="D1420" s="1143"/>
      <c r="E1420" s="1921"/>
      <c r="J1420" s="2413"/>
      <c r="N1420" s="2414"/>
      <c r="O1420" s="2414"/>
      <c r="Q1420" s="2414"/>
    </row>
    <row r="1421" spans="4:17" s="1457" customFormat="1" ht="39" customHeight="1">
      <c r="D1421" s="1143"/>
      <c r="E1421" s="1921"/>
      <c r="J1421" s="2413"/>
      <c r="N1421" s="2414"/>
      <c r="O1421" s="2414"/>
      <c r="Q1421" s="2414"/>
    </row>
    <row r="1422" spans="4:17" s="1457" customFormat="1" ht="39" customHeight="1">
      <c r="D1422" s="1143"/>
      <c r="E1422" s="1921"/>
      <c r="J1422" s="2413"/>
      <c r="N1422" s="2414"/>
      <c r="O1422" s="2414"/>
      <c r="Q1422" s="2414"/>
    </row>
    <row r="1423" spans="4:17" s="1457" customFormat="1" ht="39" customHeight="1">
      <c r="D1423" s="1143"/>
      <c r="E1423" s="1921"/>
      <c r="J1423" s="2413"/>
      <c r="N1423" s="2414"/>
      <c r="O1423" s="2414"/>
      <c r="Q1423" s="2414"/>
    </row>
    <row r="1424" spans="4:17" s="1457" customFormat="1" ht="39" customHeight="1">
      <c r="D1424" s="1143"/>
      <c r="E1424" s="1921"/>
      <c r="J1424" s="2413"/>
      <c r="N1424" s="2414"/>
      <c r="O1424" s="2414"/>
      <c r="Q1424" s="2414"/>
    </row>
    <row r="1425" spans="4:17" s="1457" customFormat="1" ht="39" customHeight="1">
      <c r="D1425" s="1143"/>
      <c r="E1425" s="1921"/>
      <c r="J1425" s="2413"/>
      <c r="N1425" s="2414"/>
      <c r="O1425" s="2414"/>
      <c r="Q1425" s="2414"/>
    </row>
    <row r="1426" spans="4:17" s="1457" customFormat="1" ht="39" customHeight="1">
      <c r="D1426" s="1143"/>
      <c r="E1426" s="1921"/>
      <c r="J1426" s="2413"/>
      <c r="N1426" s="2414"/>
      <c r="O1426" s="2414"/>
      <c r="Q1426" s="2414"/>
    </row>
    <row r="1427" spans="4:17" s="1457" customFormat="1" ht="39" customHeight="1">
      <c r="D1427" s="1143"/>
      <c r="E1427" s="1921"/>
      <c r="J1427" s="2413"/>
      <c r="N1427" s="2414"/>
      <c r="O1427" s="2414"/>
      <c r="Q1427" s="2414"/>
    </row>
    <row r="1428" spans="4:17" s="1457" customFormat="1" ht="39" customHeight="1">
      <c r="D1428" s="1143"/>
      <c r="E1428" s="1921"/>
      <c r="J1428" s="2413"/>
      <c r="N1428" s="2414"/>
      <c r="O1428" s="2414"/>
      <c r="Q1428" s="2414"/>
    </row>
    <row r="1429" spans="4:17" s="1457" customFormat="1" ht="39" customHeight="1">
      <c r="D1429" s="1143"/>
      <c r="E1429" s="1921"/>
      <c r="J1429" s="2413"/>
      <c r="N1429" s="2414"/>
      <c r="O1429" s="2414"/>
      <c r="Q1429" s="2414"/>
    </row>
    <row r="1430" spans="4:17" s="1457" customFormat="1" ht="39" customHeight="1">
      <c r="D1430" s="1143"/>
      <c r="E1430" s="1921"/>
      <c r="J1430" s="2413"/>
      <c r="N1430" s="2414"/>
      <c r="O1430" s="2414"/>
      <c r="Q1430" s="2414"/>
    </row>
    <row r="1431" spans="4:17" s="1457" customFormat="1" ht="39" customHeight="1">
      <c r="D1431" s="1143"/>
      <c r="E1431" s="1921"/>
      <c r="J1431" s="2413"/>
      <c r="N1431" s="2414"/>
      <c r="O1431" s="2414"/>
      <c r="Q1431" s="2414"/>
    </row>
    <row r="1432" spans="4:17" s="1457" customFormat="1" ht="39" customHeight="1">
      <c r="D1432" s="1143"/>
      <c r="E1432" s="1921"/>
      <c r="J1432" s="2413"/>
      <c r="N1432" s="2414"/>
      <c r="O1432" s="2414"/>
      <c r="Q1432" s="2414"/>
    </row>
    <row r="1433" spans="4:17" s="1457" customFormat="1" ht="39" customHeight="1">
      <c r="D1433" s="1143"/>
      <c r="E1433" s="1921"/>
      <c r="J1433" s="2413"/>
      <c r="N1433" s="2414"/>
      <c r="O1433" s="2414"/>
      <c r="Q1433" s="2414"/>
    </row>
    <row r="1434" spans="4:17" s="1457" customFormat="1" ht="39" customHeight="1">
      <c r="D1434" s="1143"/>
      <c r="E1434" s="1921"/>
      <c r="J1434" s="2413"/>
      <c r="N1434" s="2414"/>
      <c r="O1434" s="2414"/>
      <c r="Q1434" s="2414"/>
    </row>
    <row r="1435" spans="4:17" s="1457" customFormat="1" ht="39" customHeight="1">
      <c r="D1435" s="1143"/>
      <c r="E1435" s="1921"/>
      <c r="J1435" s="2413"/>
      <c r="N1435" s="2414"/>
      <c r="O1435" s="2414"/>
      <c r="Q1435" s="2414"/>
    </row>
    <row r="1436" spans="4:17" s="1457" customFormat="1" ht="39" customHeight="1">
      <c r="D1436" s="1143"/>
      <c r="E1436" s="1921"/>
      <c r="J1436" s="2413"/>
      <c r="N1436" s="2414"/>
      <c r="O1436" s="2414"/>
      <c r="Q1436" s="2414"/>
    </row>
    <row r="1437" spans="4:17" s="1457" customFormat="1" ht="39" customHeight="1">
      <c r="D1437" s="1143"/>
      <c r="E1437" s="1921"/>
      <c r="J1437" s="2413"/>
      <c r="N1437" s="2414"/>
      <c r="O1437" s="2414"/>
      <c r="Q1437" s="2414"/>
    </row>
    <row r="1438" spans="4:17" s="1457" customFormat="1" ht="39" customHeight="1">
      <c r="D1438" s="1143"/>
      <c r="E1438" s="1921"/>
      <c r="J1438" s="2413"/>
      <c r="N1438" s="2414"/>
      <c r="O1438" s="2414"/>
      <c r="Q1438" s="2414"/>
    </row>
    <row r="1439" spans="4:17" s="1457" customFormat="1" ht="39" customHeight="1">
      <c r="D1439" s="1143"/>
      <c r="E1439" s="1921"/>
      <c r="J1439" s="2413"/>
      <c r="N1439" s="2414"/>
      <c r="O1439" s="2414"/>
      <c r="Q1439" s="2414"/>
    </row>
    <row r="1440" spans="4:17" s="1457" customFormat="1" ht="39" customHeight="1">
      <c r="D1440" s="1143"/>
      <c r="E1440" s="1921"/>
      <c r="J1440" s="2413"/>
      <c r="N1440" s="2414"/>
      <c r="O1440" s="2414"/>
      <c r="Q1440" s="2414"/>
    </row>
    <row r="1441" spans="2:18" s="1457" customFormat="1" ht="39" customHeight="1">
      <c r="D1441" s="1143"/>
      <c r="E1441" s="1921"/>
      <c r="J1441" s="2413"/>
      <c r="N1441" s="2414"/>
      <c r="O1441" s="2414"/>
      <c r="Q1441" s="2414"/>
    </row>
    <row r="1442" spans="2:18" s="1457" customFormat="1" ht="39" customHeight="1">
      <c r="D1442" s="1143"/>
      <c r="E1442" s="1921"/>
      <c r="J1442" s="2413"/>
      <c r="N1442" s="2414"/>
      <c r="O1442" s="2414"/>
      <c r="Q1442" s="2414"/>
    </row>
    <row r="1443" spans="2:18" s="1457" customFormat="1" ht="39" customHeight="1">
      <c r="D1443" s="1143"/>
      <c r="E1443" s="1921"/>
      <c r="J1443" s="2413"/>
      <c r="N1443" s="2414"/>
      <c r="O1443" s="2414"/>
      <c r="Q1443" s="2414"/>
    </row>
    <row r="1444" spans="2:18" s="1457" customFormat="1" ht="39" customHeight="1">
      <c r="D1444" s="1143"/>
      <c r="E1444" s="1921"/>
      <c r="J1444" s="2413"/>
      <c r="N1444" s="2414"/>
      <c r="O1444" s="2414"/>
      <c r="Q1444" s="2414"/>
    </row>
    <row r="1445" spans="2:18" s="1457" customFormat="1" ht="39" customHeight="1">
      <c r="B1445" s="1181"/>
      <c r="C1445" s="1181"/>
      <c r="D1445" s="1145"/>
      <c r="E1445" s="1921"/>
      <c r="F1445" s="1181"/>
      <c r="G1445" s="1181"/>
      <c r="H1445" s="1181"/>
      <c r="I1445" s="1181"/>
      <c r="J1445" s="1181"/>
      <c r="K1445" s="1181"/>
      <c r="L1445" s="2144"/>
      <c r="M1445" s="1181"/>
      <c r="N1445" s="2145"/>
      <c r="O1445" s="2145"/>
      <c r="P1445" s="1181"/>
      <c r="Q1445" s="1181"/>
      <c r="R1445" s="1181"/>
    </row>
    <row r="1446" spans="2:18" s="1457" customFormat="1" ht="39" customHeight="1">
      <c r="B1446" s="1181"/>
      <c r="C1446" s="1181"/>
      <c r="D1446" s="1145"/>
      <c r="E1446" s="1921"/>
      <c r="F1446" s="1181"/>
      <c r="G1446" s="1181"/>
      <c r="H1446" s="1181"/>
      <c r="I1446" s="1181"/>
      <c r="J1446" s="1181"/>
      <c r="K1446" s="1181"/>
      <c r="L1446" s="2144"/>
      <c r="M1446" s="1181"/>
      <c r="N1446" s="2145"/>
      <c r="O1446" s="2145"/>
      <c r="P1446" s="1181"/>
      <c r="Q1446" s="1181"/>
      <c r="R1446" s="1181"/>
    </row>
    <row r="1447" spans="2:18" s="1457" customFormat="1" ht="39" customHeight="1">
      <c r="B1447" s="1181"/>
      <c r="C1447" s="1181"/>
      <c r="D1447" s="1145"/>
      <c r="E1447" s="1921"/>
      <c r="F1447" s="1181"/>
      <c r="G1447" s="1181"/>
      <c r="H1447" s="1181"/>
      <c r="I1447" s="1181"/>
      <c r="J1447" s="1181"/>
      <c r="K1447" s="1181"/>
      <c r="L1447" s="2144"/>
      <c r="M1447" s="1181"/>
      <c r="N1447" s="2145"/>
      <c r="O1447" s="2145"/>
      <c r="P1447" s="1181"/>
      <c r="Q1447" s="1181"/>
      <c r="R1447" s="1181"/>
    </row>
    <row r="1448" spans="2:18" s="1457" customFormat="1" ht="39" customHeight="1">
      <c r="B1448" s="1181"/>
      <c r="C1448" s="1181"/>
      <c r="D1448" s="1145"/>
      <c r="E1448" s="1921"/>
      <c r="F1448" s="1181"/>
      <c r="G1448" s="1181"/>
      <c r="H1448" s="1181"/>
      <c r="I1448" s="1181"/>
      <c r="J1448" s="1181"/>
      <c r="K1448" s="1181"/>
      <c r="L1448" s="2144"/>
      <c r="M1448" s="1181"/>
      <c r="N1448" s="2145"/>
      <c r="O1448" s="2145"/>
      <c r="P1448" s="1181"/>
      <c r="Q1448" s="1181"/>
      <c r="R1448" s="1181"/>
    </row>
    <row r="1449" spans="2:18" s="1457" customFormat="1" ht="39" customHeight="1">
      <c r="B1449" s="1181"/>
      <c r="C1449" s="1181"/>
      <c r="D1449" s="1145"/>
      <c r="E1449" s="1921"/>
      <c r="F1449" s="1181"/>
      <c r="G1449" s="1181"/>
      <c r="H1449" s="1181"/>
      <c r="I1449" s="1181"/>
      <c r="J1449" s="1181"/>
      <c r="K1449" s="1181"/>
      <c r="L1449" s="2144"/>
      <c r="M1449" s="1181"/>
      <c r="N1449" s="2145"/>
      <c r="O1449" s="2145"/>
      <c r="P1449" s="1181"/>
      <c r="Q1449" s="1181"/>
      <c r="R1449" s="1181"/>
    </row>
    <row r="1450" spans="2:18" s="1457" customFormat="1" ht="39" customHeight="1">
      <c r="B1450" s="1181"/>
      <c r="C1450" s="1181"/>
      <c r="D1450" s="1145"/>
      <c r="E1450" s="1921"/>
      <c r="F1450" s="1181"/>
      <c r="G1450" s="1181"/>
      <c r="H1450" s="1181"/>
      <c r="I1450" s="1181"/>
      <c r="J1450" s="1181"/>
      <c r="K1450" s="1181"/>
      <c r="L1450" s="2144"/>
      <c r="M1450" s="1181"/>
      <c r="N1450" s="2145"/>
      <c r="O1450" s="2145"/>
      <c r="P1450" s="1181"/>
      <c r="Q1450" s="1181"/>
      <c r="R1450" s="1181"/>
    </row>
    <row r="1451" spans="2:18" s="1457" customFormat="1" ht="39" customHeight="1">
      <c r="B1451" s="1181"/>
      <c r="C1451" s="1181"/>
      <c r="D1451" s="1145"/>
      <c r="E1451" s="1921"/>
      <c r="F1451" s="1181"/>
      <c r="G1451" s="1181"/>
      <c r="H1451" s="1181"/>
      <c r="I1451" s="1181"/>
      <c r="J1451" s="1181"/>
      <c r="K1451" s="1181"/>
      <c r="L1451" s="2144"/>
      <c r="M1451" s="1181"/>
      <c r="N1451" s="2145"/>
      <c r="O1451" s="2145"/>
      <c r="P1451" s="1181"/>
      <c r="Q1451" s="1181"/>
      <c r="R1451" s="1181"/>
    </row>
    <row r="1452" spans="2:18" s="1457" customFormat="1" ht="39" customHeight="1">
      <c r="B1452" s="1181"/>
      <c r="C1452" s="1181"/>
      <c r="D1452" s="1145"/>
      <c r="E1452" s="1921"/>
      <c r="F1452" s="1181"/>
      <c r="G1452" s="1181"/>
      <c r="H1452" s="1181"/>
      <c r="I1452" s="1181"/>
      <c r="J1452" s="1181"/>
      <c r="K1452" s="1181"/>
      <c r="L1452" s="2144"/>
      <c r="M1452" s="1181"/>
      <c r="N1452" s="2145"/>
      <c r="O1452" s="2145"/>
      <c r="P1452" s="1181"/>
      <c r="Q1452" s="1181"/>
      <c r="R1452" s="1181"/>
    </row>
    <row r="1453" spans="2:18" s="1457" customFormat="1" ht="39" customHeight="1">
      <c r="B1453" s="1181"/>
      <c r="C1453" s="1181"/>
      <c r="D1453" s="1145"/>
      <c r="E1453" s="1921"/>
      <c r="F1453" s="1181"/>
      <c r="G1453" s="1181"/>
      <c r="H1453" s="1181"/>
      <c r="I1453" s="1181"/>
      <c r="J1453" s="1181"/>
      <c r="K1453" s="1181"/>
      <c r="L1453" s="2144"/>
      <c r="M1453" s="1181"/>
      <c r="N1453" s="2145"/>
      <c r="O1453" s="2145"/>
      <c r="P1453" s="1181"/>
      <c r="Q1453" s="1181"/>
      <c r="R1453" s="1181"/>
    </row>
    <row r="1454" spans="2:18" s="1457" customFormat="1" ht="39" customHeight="1">
      <c r="B1454" s="1181"/>
      <c r="C1454" s="1181"/>
      <c r="D1454" s="1145"/>
      <c r="E1454" s="1921"/>
      <c r="F1454" s="1181"/>
      <c r="G1454" s="1181"/>
      <c r="H1454" s="1181"/>
      <c r="I1454" s="1181"/>
      <c r="J1454" s="1181"/>
      <c r="K1454" s="1181"/>
      <c r="L1454" s="2144"/>
      <c r="M1454" s="1181"/>
      <c r="N1454" s="2145"/>
      <c r="O1454" s="2145"/>
      <c r="P1454" s="1181"/>
      <c r="Q1454" s="1181"/>
      <c r="R1454" s="1181"/>
    </row>
    <row r="1455" spans="2:18" s="1457" customFormat="1" ht="39" customHeight="1">
      <c r="B1455" s="1181"/>
      <c r="C1455" s="1181"/>
      <c r="D1455" s="1145"/>
      <c r="E1455" s="1921"/>
      <c r="F1455" s="1181"/>
      <c r="G1455" s="1181"/>
      <c r="H1455" s="1181"/>
      <c r="I1455" s="1181"/>
      <c r="J1455" s="1181"/>
      <c r="K1455" s="1181"/>
      <c r="L1455" s="2144"/>
      <c r="M1455" s="1181"/>
      <c r="N1455" s="2145"/>
      <c r="O1455" s="2145"/>
      <c r="P1455" s="1181"/>
      <c r="Q1455" s="1181"/>
      <c r="R1455" s="1181"/>
    </row>
    <row r="1456" spans="2:18" s="1457" customFormat="1" ht="39" customHeight="1">
      <c r="B1456" s="1181"/>
      <c r="C1456" s="1181"/>
      <c r="D1456" s="1145"/>
      <c r="E1456" s="1921"/>
      <c r="F1456" s="1181"/>
      <c r="G1456" s="1181"/>
      <c r="H1456" s="1181"/>
      <c r="I1456" s="1181"/>
      <c r="J1456" s="1181"/>
      <c r="K1456" s="1181"/>
      <c r="L1456" s="2144"/>
      <c r="M1456" s="1181"/>
      <c r="N1456" s="2145"/>
      <c r="O1456" s="2145"/>
      <c r="P1456" s="1181"/>
      <c r="Q1456" s="1181"/>
      <c r="R1456" s="1181"/>
    </row>
    <row r="1457" spans="2:18" s="1457" customFormat="1" ht="39" customHeight="1">
      <c r="B1457" s="1181"/>
      <c r="C1457" s="1181"/>
      <c r="D1457" s="1145"/>
      <c r="E1457" s="1921"/>
      <c r="F1457" s="1181"/>
      <c r="G1457" s="1181"/>
      <c r="H1457" s="1181"/>
      <c r="I1457" s="1181"/>
      <c r="J1457" s="1181"/>
      <c r="K1457" s="1181"/>
      <c r="L1457" s="2144"/>
      <c r="M1457" s="1181"/>
      <c r="N1457" s="2145"/>
      <c r="O1457" s="2145"/>
      <c r="P1457" s="1181"/>
      <c r="Q1457" s="1181"/>
      <c r="R1457" s="1181"/>
    </row>
    <row r="1458" spans="2:18" s="1457" customFormat="1" ht="39" customHeight="1">
      <c r="B1458" s="1181"/>
      <c r="C1458" s="1181"/>
      <c r="D1458" s="1145"/>
      <c r="E1458" s="1921"/>
      <c r="F1458" s="1181"/>
      <c r="G1458" s="1181"/>
      <c r="H1458" s="1181"/>
      <c r="I1458" s="1181"/>
      <c r="J1458" s="1181"/>
      <c r="K1458" s="1181"/>
      <c r="L1458" s="2144"/>
      <c r="M1458" s="1181"/>
      <c r="N1458" s="2145"/>
      <c r="O1458" s="2145"/>
      <c r="P1458" s="1181"/>
      <c r="Q1458" s="1181"/>
      <c r="R1458" s="1181"/>
    </row>
    <row r="1459" spans="2:18" s="1457" customFormat="1" ht="39" customHeight="1">
      <c r="B1459" s="1181"/>
      <c r="C1459" s="1181"/>
      <c r="D1459" s="1145"/>
      <c r="E1459" s="1921"/>
      <c r="F1459" s="1181"/>
      <c r="G1459" s="1181"/>
      <c r="H1459" s="1181"/>
      <c r="I1459" s="1181"/>
      <c r="J1459" s="1181"/>
      <c r="K1459" s="1181"/>
      <c r="L1459" s="2144"/>
      <c r="M1459" s="1181"/>
      <c r="N1459" s="2145"/>
      <c r="O1459" s="2145"/>
      <c r="P1459" s="1181"/>
      <c r="Q1459" s="1181"/>
      <c r="R1459" s="1181"/>
    </row>
  </sheetData>
  <mergeCells count="7">
    <mergeCell ref="Q3:R3"/>
    <mergeCell ref="B3:B4"/>
    <mergeCell ref="C3:C4"/>
    <mergeCell ref="D3:E3"/>
    <mergeCell ref="F3:I3"/>
    <mergeCell ref="J3:M3"/>
    <mergeCell ref="O3:P3"/>
  </mergeCells>
  <phoneticPr fontId="1"/>
  <conditionalFormatting sqref="D5:I52 D67:I144 D54:I62 E53:I53 D458:I459 D615:I622 K146:R149 K615:R622 K458:R459 K67:R144 K5:R45 D738:I740 K738:R740 D721:F737 D685:I720 K685:R720 D673:F684 D672:I672 K672:R672 D623:F671 K151:R184 N150:R150 D146:I201 K188:R201 J187:R187 K48:R52 K46:M47 R46:R47 K54:R62 K53:L53 N53:R53 K186:R186 L185:R185">
    <cfRule type="expression" dxfId="158" priority="50" stopIfTrue="1">
      <formula>$T5="改良済"</formula>
    </cfRule>
  </conditionalFormatting>
  <conditionalFormatting sqref="D63:I66 K63:R66">
    <cfRule type="expression" dxfId="157" priority="49" stopIfTrue="1">
      <formula>$T63="改良済"</formula>
    </cfRule>
  </conditionalFormatting>
  <conditionalFormatting sqref="D145:I145 K145:R145">
    <cfRule type="expression" dxfId="156" priority="48" stopIfTrue="1">
      <formula>$T145="改良済"</formula>
    </cfRule>
  </conditionalFormatting>
  <conditionalFormatting sqref="D53">
    <cfRule type="expression" dxfId="155" priority="47" stopIfTrue="1">
      <formula>$T53="改良済"</formula>
    </cfRule>
  </conditionalFormatting>
  <conditionalFormatting sqref="D202:I292 K202:R250 K252:R259 K251 M251:R251 K261:R263 L260:R260 K265:R292 K264:L264 N264:R264">
    <cfRule type="expression" dxfId="154" priority="46" stopIfTrue="1">
      <formula>$T202="改良済"</formula>
    </cfRule>
  </conditionalFormatting>
  <conditionalFormatting sqref="D293:I457 K457:R457 L293:R456">
    <cfRule type="expression" dxfId="153" priority="45" stopIfTrue="1">
      <formula>$T293="改良済"</formula>
    </cfRule>
  </conditionalFormatting>
  <conditionalFormatting sqref="D522:I543 K522:R551 K553:R614 D553:I614 D552:E552 D545:I551 D544:E544">
    <cfRule type="expression" dxfId="152" priority="44" stopIfTrue="1">
      <formula>$T522="改良済"</formula>
    </cfRule>
  </conditionalFormatting>
  <conditionalFormatting sqref="D521:I521 D460:E520 G460:I520 K460:R521">
    <cfRule type="expression" dxfId="151" priority="43" stopIfTrue="1">
      <formula>$T460="改良済"</formula>
    </cfRule>
  </conditionalFormatting>
  <conditionalFormatting sqref="D741:I924 K741:R924">
    <cfRule type="expression" dxfId="150" priority="42" stopIfTrue="1">
      <formula>$T741="改良済"</formula>
    </cfRule>
  </conditionalFormatting>
  <conditionalFormatting sqref="F460">
    <cfRule type="expression" dxfId="149" priority="41" stopIfTrue="1">
      <formula>$T460="改良済"</formula>
    </cfRule>
  </conditionalFormatting>
  <conditionalFormatting sqref="F461">
    <cfRule type="expression" dxfId="148" priority="40" stopIfTrue="1">
      <formula>$T461="改良済"</formula>
    </cfRule>
  </conditionalFormatting>
  <conditionalFormatting sqref="F462:F520">
    <cfRule type="expression" dxfId="147" priority="39" stopIfTrue="1">
      <formula>$T462="改良済"</formula>
    </cfRule>
  </conditionalFormatting>
  <conditionalFormatting sqref="J67:J144 J5:J62 J458:J459 J615:J676 J146:J186 J685:J740 J188:J201">
    <cfRule type="expression" dxfId="146" priority="38" stopIfTrue="1">
      <formula>$T5="改良済"</formula>
    </cfRule>
  </conditionalFormatting>
  <conditionalFormatting sqref="J63:J66">
    <cfRule type="expression" dxfId="145" priority="37" stopIfTrue="1">
      <formula>$T63="改良済"</formula>
    </cfRule>
  </conditionalFormatting>
  <conditionalFormatting sqref="J145">
    <cfRule type="expression" dxfId="144" priority="36" stopIfTrue="1">
      <formula>$T145="改良済"</formula>
    </cfRule>
  </conditionalFormatting>
  <conditionalFormatting sqref="J202:J292">
    <cfRule type="expression" dxfId="143" priority="35" stopIfTrue="1">
      <formula>$T202="改良済"</formula>
    </cfRule>
  </conditionalFormatting>
  <conditionalFormatting sqref="J293:J457">
    <cfRule type="expression" dxfId="142" priority="34" stopIfTrue="1">
      <formula>$T293="改良済"</formula>
    </cfRule>
  </conditionalFormatting>
  <conditionalFormatting sqref="J522:J551 J553:J614">
    <cfRule type="expression" dxfId="141" priority="33" stopIfTrue="1">
      <formula>$T522="改良済"</formula>
    </cfRule>
  </conditionalFormatting>
  <conditionalFormatting sqref="J521">
    <cfRule type="expression" dxfId="140" priority="32" stopIfTrue="1">
      <formula>$T521="改良済"</formula>
    </cfRule>
  </conditionalFormatting>
  <conditionalFormatting sqref="J741:J924">
    <cfRule type="expression" dxfId="139" priority="31" stopIfTrue="1">
      <formula>$T741="改良済"</formula>
    </cfRule>
  </conditionalFormatting>
  <conditionalFormatting sqref="J460">
    <cfRule type="expression" dxfId="138" priority="30" stopIfTrue="1">
      <formula>$T460="改良済"</formula>
    </cfRule>
  </conditionalFormatting>
  <conditionalFormatting sqref="J461">
    <cfRule type="expression" dxfId="137" priority="29" stopIfTrue="1">
      <formula>$T461="改良済"</formula>
    </cfRule>
  </conditionalFormatting>
  <conditionalFormatting sqref="J462:J520">
    <cfRule type="expression" dxfId="136" priority="28" stopIfTrue="1">
      <formula>$T462="改良済"</formula>
    </cfRule>
  </conditionalFormatting>
  <conditionalFormatting sqref="V5:Z924">
    <cfRule type="expression" dxfId="135" priority="27" stopIfTrue="1">
      <formula>$AF5="改良済"</formula>
    </cfRule>
  </conditionalFormatting>
  <conditionalFormatting sqref="G721:I724">
    <cfRule type="expression" dxfId="134" priority="26" stopIfTrue="1">
      <formula>$T721="改良済"</formula>
    </cfRule>
  </conditionalFormatting>
  <conditionalFormatting sqref="K721:R724">
    <cfRule type="expression" dxfId="133" priority="25" stopIfTrue="1">
      <formula>$T721="改良済"</formula>
    </cfRule>
  </conditionalFormatting>
  <conditionalFormatting sqref="G725:I737">
    <cfRule type="expression" dxfId="132" priority="24" stopIfTrue="1">
      <formula>$T725="改良済"</formula>
    </cfRule>
  </conditionalFormatting>
  <conditionalFormatting sqref="K725:R737">
    <cfRule type="expression" dxfId="131" priority="23" stopIfTrue="1">
      <formula>$T725="改良済"</formula>
    </cfRule>
  </conditionalFormatting>
  <conditionalFormatting sqref="G673:I676">
    <cfRule type="expression" dxfId="130" priority="22" stopIfTrue="1">
      <formula>$T673="改良済"</formula>
    </cfRule>
  </conditionalFormatting>
  <conditionalFormatting sqref="K673:R676">
    <cfRule type="expression" dxfId="129" priority="21" stopIfTrue="1">
      <formula>$T673="改良済"</formula>
    </cfRule>
  </conditionalFormatting>
  <conditionalFormatting sqref="G677:J684">
    <cfRule type="expression" dxfId="128" priority="20" stopIfTrue="1">
      <formula>$T677="改良済"</formula>
    </cfRule>
  </conditionalFormatting>
  <conditionalFormatting sqref="K677:R684">
    <cfRule type="expression" dxfId="127" priority="19" stopIfTrue="1">
      <formula>$T677="改良済"</formula>
    </cfRule>
  </conditionalFormatting>
  <conditionalFormatting sqref="G623:I628">
    <cfRule type="expression" dxfId="126" priority="18" stopIfTrue="1">
      <formula>$T623="改良済"</formula>
    </cfRule>
  </conditionalFormatting>
  <conditionalFormatting sqref="K623:R628">
    <cfRule type="expression" dxfId="125" priority="17" stopIfTrue="1">
      <formula>$T623="改良済"</formula>
    </cfRule>
  </conditionalFormatting>
  <conditionalFormatting sqref="G629:I671">
    <cfRule type="expression" dxfId="124" priority="16" stopIfTrue="1">
      <formula>$T629="改良済"</formula>
    </cfRule>
  </conditionalFormatting>
  <conditionalFormatting sqref="K629:R671">
    <cfRule type="expression" dxfId="123" priority="15" stopIfTrue="1">
      <formula>$T629="改良済"</formula>
    </cfRule>
  </conditionalFormatting>
  <conditionalFormatting sqref="K150:M150">
    <cfRule type="expression" dxfId="122" priority="14" stopIfTrue="1">
      <formula>$T150="改良済"</formula>
    </cfRule>
  </conditionalFormatting>
  <conditionalFormatting sqref="F552:I552 N552:R552">
    <cfRule type="expression" dxfId="121" priority="13" stopIfTrue="1">
      <formula>$T552="改良済"</formula>
    </cfRule>
  </conditionalFormatting>
  <conditionalFormatting sqref="F544:H544">
    <cfRule type="expression" dxfId="120" priority="12" stopIfTrue="1">
      <formula>$T544="改良済"</formula>
    </cfRule>
  </conditionalFormatting>
  <conditionalFormatting sqref="I544">
    <cfRule type="expression" dxfId="119" priority="11" stopIfTrue="1">
      <formula>$T544="改良済"</formula>
    </cfRule>
  </conditionalFormatting>
  <conditionalFormatting sqref="L552:M552">
    <cfRule type="expression" dxfId="118" priority="10" stopIfTrue="1">
      <formula>$T552="改良済"</formula>
    </cfRule>
  </conditionalFormatting>
  <conditionalFormatting sqref="J552">
    <cfRule type="expression" dxfId="117" priority="9" stopIfTrue="1">
      <formula>$T552="改良済"</formula>
    </cfRule>
  </conditionalFormatting>
  <conditionalFormatting sqref="K552">
    <cfRule type="expression" dxfId="116" priority="8" stopIfTrue="1">
      <formula>$T552="改良済"</formula>
    </cfRule>
  </conditionalFormatting>
  <conditionalFormatting sqref="N46:Q47">
    <cfRule type="expression" dxfId="115" priority="7" stopIfTrue="1">
      <formula>$T46="改良済"</formula>
    </cfRule>
  </conditionalFormatting>
  <conditionalFormatting sqref="M53">
    <cfRule type="expression" dxfId="114" priority="6" stopIfTrue="1">
      <formula>$T53="改良済"</formula>
    </cfRule>
  </conditionalFormatting>
  <conditionalFormatting sqref="K185">
    <cfRule type="expression" dxfId="113" priority="5" stopIfTrue="1">
      <formula>$T185="改良済"</formula>
    </cfRule>
  </conditionalFormatting>
  <conditionalFormatting sqref="L251">
    <cfRule type="expression" dxfId="112" priority="4" stopIfTrue="1">
      <formula>$T251="改良済"</formula>
    </cfRule>
  </conditionalFormatting>
  <conditionalFormatting sqref="K260">
    <cfRule type="expression" dxfId="111" priority="3" stopIfTrue="1">
      <formula>$T260="改良済"</formula>
    </cfRule>
  </conditionalFormatting>
  <conditionalFormatting sqref="M264">
    <cfRule type="expression" dxfId="110" priority="2" stopIfTrue="1">
      <formula>$T264="改良済"</formula>
    </cfRule>
  </conditionalFormatting>
  <conditionalFormatting sqref="K293:K456">
    <cfRule type="expression" dxfId="109" priority="1" stopIfTrue="1">
      <formula>$T293="改良済"</formula>
    </cfRule>
  </conditionalFormatting>
  <printOptions gridLinesSet="0"/>
  <pageMargins left="0.78740157480314965" right="0.78740157480314965" top="0.98425196850393704" bottom="0.98425196850393704" header="0.51181102362204722" footer="0.51181102362204722"/>
  <pageSetup paperSize="9" scale="33" fitToHeight="20" orientation="portrait" r:id="rId1"/>
  <headerFooter alignWithMargins="0"/>
  <rowBreaks count="19" manualBreakCount="19">
    <brk id="52" max="18" man="1"/>
    <brk id="100" max="18" man="1"/>
    <brk id="148" max="18" man="1"/>
    <brk id="196" max="18" man="1"/>
    <brk id="244" max="18" man="1"/>
    <brk id="292" max="18" man="1"/>
    <brk id="340" max="18" man="1"/>
    <brk id="388" max="18" man="1"/>
    <brk id="436" max="18" man="1"/>
    <brk id="484" max="18" man="1"/>
    <brk id="532" max="18" man="1"/>
    <brk id="580" max="18" man="1"/>
    <brk id="628" max="18" man="1"/>
    <brk id="676" max="18" man="1"/>
    <brk id="724" max="18" man="1"/>
    <brk id="772" max="18" man="1"/>
    <brk id="820" max="18" man="1"/>
    <brk id="868" max="18" man="1"/>
    <brk id="916" max="18" man="1"/>
  </row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BE318-62C5-4B0B-9E6A-A452A5A75EDC}">
  <sheetPr transitionEvaluation="1"/>
  <dimension ref="A1:Y60"/>
  <sheetViews>
    <sheetView view="pageBreakPreview" zoomScale="40" zoomScaleNormal="50" zoomScaleSheetLayoutView="40" workbookViewId="0">
      <pane ySplit="4" topLeftCell="A5" activePane="bottomLeft" state="frozen"/>
      <selection pane="bottomLeft" activeCell="Y19" sqref="Y19"/>
    </sheetView>
  </sheetViews>
  <sheetFormatPr defaultColWidth="11.54296875" defaultRowHeight="39" customHeight="1"/>
  <cols>
    <col min="1" max="1" width="18.08984375" style="1181" customWidth="1"/>
    <col min="2" max="2" width="14.81640625" style="1181" customWidth="1"/>
    <col min="3" max="3" width="9.6328125" style="1181" bestFit="1" customWidth="1"/>
    <col min="4" max="4" width="29" style="1181" customWidth="1"/>
    <col min="5" max="12" width="13.7265625" style="1181" customWidth="1"/>
    <col min="13" max="17" width="17" style="1181" customWidth="1"/>
    <col min="18" max="18" width="3.26953125" style="1181" customWidth="1"/>
    <col min="19" max="20" width="11.54296875" style="1181"/>
    <col min="21" max="25" width="14.6328125" style="1181" customWidth="1"/>
    <col min="26" max="16384" width="11.54296875" style="1181"/>
  </cols>
  <sheetData>
    <row r="1" spans="1:25" ht="39" customHeight="1">
      <c r="A1" s="2415" t="s">
        <v>5945</v>
      </c>
    </row>
    <row r="2" spans="1:25" ht="39" customHeight="1" thickBot="1">
      <c r="A2" s="1240"/>
      <c r="B2" s="1240"/>
      <c r="C2" s="1240"/>
      <c r="D2" s="1240"/>
      <c r="E2" s="1240"/>
      <c r="F2" s="1240"/>
      <c r="G2" s="1240"/>
      <c r="H2" s="1240"/>
      <c r="I2" s="1240"/>
      <c r="J2" s="1240"/>
      <c r="K2" s="1240"/>
      <c r="L2" s="1240"/>
      <c r="M2" s="1240"/>
      <c r="N2" s="1240"/>
      <c r="Q2" s="1346" t="s">
        <v>1263</v>
      </c>
    </row>
    <row r="3" spans="1:25" ht="39" customHeight="1">
      <c r="A3" s="4426" t="s">
        <v>1662</v>
      </c>
      <c r="B3" s="4428" t="s">
        <v>224</v>
      </c>
      <c r="C3" s="4430" t="s">
        <v>1516</v>
      </c>
      <c r="D3" s="4431"/>
      <c r="E3" s="4439" t="s">
        <v>5946</v>
      </c>
      <c r="F3" s="4431"/>
      <c r="G3" s="4431"/>
      <c r="H3" s="4440"/>
      <c r="I3" s="4439" t="s">
        <v>4007</v>
      </c>
      <c r="J3" s="4431"/>
      <c r="K3" s="4431"/>
      <c r="L3" s="4440"/>
      <c r="M3" s="2416" t="s">
        <v>701</v>
      </c>
      <c r="N3" s="2417" t="s">
        <v>1198</v>
      </c>
      <c r="O3" s="4428" t="s">
        <v>1199</v>
      </c>
      <c r="P3" s="2417" t="s">
        <v>783</v>
      </c>
      <c r="Q3" s="4432" t="s">
        <v>235</v>
      </c>
      <c r="U3" s="1582"/>
    </row>
    <row r="4" spans="1:25" ht="39" customHeight="1" thickBot="1">
      <c r="A4" s="4427"/>
      <c r="B4" s="4429"/>
      <c r="C4" s="2418" t="s">
        <v>4180</v>
      </c>
      <c r="D4" s="2418" t="s">
        <v>5947</v>
      </c>
      <c r="E4" s="2419" t="s">
        <v>306</v>
      </c>
      <c r="F4" s="2418" t="s">
        <v>1701</v>
      </c>
      <c r="G4" s="2418" t="s">
        <v>1702</v>
      </c>
      <c r="H4" s="2420" t="s">
        <v>1703</v>
      </c>
      <c r="I4" s="2419" t="s">
        <v>306</v>
      </c>
      <c r="J4" s="2418" t="s">
        <v>1701</v>
      </c>
      <c r="K4" s="2418" t="s">
        <v>1702</v>
      </c>
      <c r="L4" s="2420" t="s">
        <v>1703</v>
      </c>
      <c r="M4" s="2421" t="s">
        <v>236</v>
      </c>
      <c r="N4" s="2418" t="s">
        <v>236</v>
      </c>
      <c r="O4" s="4429"/>
      <c r="P4" s="2418" t="s">
        <v>236</v>
      </c>
      <c r="Q4" s="4433"/>
      <c r="U4" s="1180"/>
      <c r="V4" s="1180"/>
      <c r="W4" s="1180"/>
      <c r="X4" s="1180"/>
      <c r="Y4" s="1154"/>
    </row>
    <row r="5" spans="1:25" ht="39" customHeight="1">
      <c r="A5" s="1199" t="s">
        <v>253</v>
      </c>
      <c r="B5" s="1200" t="s">
        <v>254</v>
      </c>
      <c r="C5" s="2422">
        <v>1</v>
      </c>
      <c r="D5" s="2423" t="s">
        <v>5948</v>
      </c>
      <c r="E5" s="2424">
        <f>SUM(F5:H5)</f>
        <v>0.59</v>
      </c>
      <c r="F5" s="2425">
        <v>0</v>
      </c>
      <c r="G5" s="2425">
        <v>0.59</v>
      </c>
      <c r="H5" s="2426">
        <v>0</v>
      </c>
      <c r="I5" s="2424">
        <f>SUM(J5:L5)</f>
        <v>0.59</v>
      </c>
      <c r="J5" s="2425">
        <v>0</v>
      </c>
      <c r="K5" s="2425">
        <v>0.59</v>
      </c>
      <c r="L5" s="2426">
        <v>0</v>
      </c>
      <c r="M5" s="2427">
        <v>30728</v>
      </c>
      <c r="N5" s="2428">
        <v>36231</v>
      </c>
      <c r="O5" s="1200" t="s">
        <v>3518</v>
      </c>
      <c r="P5" s="1200"/>
      <c r="Q5" s="2429"/>
      <c r="S5" s="1181" t="str">
        <f>IF(E5&lt;=I5,"改良済","")</f>
        <v>改良済</v>
      </c>
      <c r="U5" s="2157"/>
      <c r="V5" s="2157"/>
      <c r="W5" s="2157"/>
      <c r="X5" s="2157"/>
      <c r="Y5" s="2157"/>
    </row>
    <row r="6" spans="1:25" ht="39" customHeight="1">
      <c r="A6" s="4434" t="s">
        <v>1608</v>
      </c>
      <c r="B6" s="3980" t="s">
        <v>271</v>
      </c>
      <c r="C6" s="2430">
        <v>1</v>
      </c>
      <c r="D6" s="2431" t="s">
        <v>5949</v>
      </c>
      <c r="E6" s="2432">
        <f t="shared" ref="E6:E18" si="0">SUM(F6:H6)</f>
        <v>1.3</v>
      </c>
      <c r="F6" s="2433">
        <v>1.3</v>
      </c>
      <c r="G6" s="2433">
        <v>0</v>
      </c>
      <c r="H6" s="2434">
        <v>0</v>
      </c>
      <c r="I6" s="2432">
        <f t="shared" ref="I6:I18" si="1">SUM(J6:L6)</f>
        <v>1.1000000000000001</v>
      </c>
      <c r="J6" s="2433">
        <v>1.1000000000000001</v>
      </c>
      <c r="K6" s="2433">
        <v>0</v>
      </c>
      <c r="L6" s="2434">
        <v>0</v>
      </c>
      <c r="M6" s="2435">
        <v>25630</v>
      </c>
      <c r="N6" s="1213">
        <v>25630</v>
      </c>
      <c r="O6" s="1206" t="s">
        <v>5950</v>
      </c>
      <c r="P6" s="1206"/>
      <c r="Q6" s="2436"/>
      <c r="S6" s="1181" t="str">
        <f t="shared" ref="S6:S48" si="2">IF(E6&lt;=I6,"改良済","")</f>
        <v/>
      </c>
      <c r="U6" s="2157"/>
      <c r="V6" s="2157"/>
      <c r="W6" s="2157"/>
      <c r="X6" s="2157"/>
      <c r="Y6" s="2157"/>
    </row>
    <row r="7" spans="1:25" ht="39" customHeight="1">
      <c r="A7" s="4424"/>
      <c r="B7" s="3981"/>
      <c r="C7" s="2430">
        <v>2</v>
      </c>
      <c r="D7" s="2431" t="s">
        <v>5951</v>
      </c>
      <c r="E7" s="2432">
        <f t="shared" si="0"/>
        <v>1.9</v>
      </c>
      <c r="F7" s="2433">
        <v>1.9</v>
      </c>
      <c r="G7" s="2433">
        <v>0</v>
      </c>
      <c r="H7" s="2434">
        <v>0</v>
      </c>
      <c r="I7" s="2432">
        <f t="shared" si="1"/>
        <v>1.7</v>
      </c>
      <c r="J7" s="2433">
        <v>1.7</v>
      </c>
      <c r="K7" s="2433">
        <v>0</v>
      </c>
      <c r="L7" s="2434">
        <v>0</v>
      </c>
      <c r="M7" s="2435">
        <v>27796</v>
      </c>
      <c r="N7" s="1213">
        <v>27796</v>
      </c>
      <c r="O7" s="1206" t="s">
        <v>5952</v>
      </c>
      <c r="P7" s="1206"/>
      <c r="Q7" s="2436"/>
      <c r="S7" s="1181" t="str">
        <f t="shared" si="2"/>
        <v/>
      </c>
      <c r="U7" s="2157"/>
      <c r="V7" s="2157"/>
      <c r="W7" s="2157"/>
      <c r="X7" s="2157"/>
      <c r="Y7" s="2157"/>
    </row>
    <row r="8" spans="1:25" ht="39" customHeight="1">
      <c r="A8" s="4424"/>
      <c r="B8" s="1206" t="s">
        <v>269</v>
      </c>
      <c r="C8" s="2430">
        <v>3</v>
      </c>
      <c r="D8" s="2431" t="s">
        <v>5953</v>
      </c>
      <c r="E8" s="2432">
        <f t="shared" si="0"/>
        <v>0.6</v>
      </c>
      <c r="F8" s="2433">
        <v>0.6</v>
      </c>
      <c r="G8" s="2433">
        <v>0</v>
      </c>
      <c r="H8" s="2434">
        <v>0</v>
      </c>
      <c r="I8" s="2432">
        <f t="shared" si="1"/>
        <v>0.6</v>
      </c>
      <c r="J8" s="2433">
        <v>0.6</v>
      </c>
      <c r="K8" s="2433">
        <v>0</v>
      </c>
      <c r="L8" s="2434">
        <v>0</v>
      </c>
      <c r="M8" s="2435">
        <v>28116</v>
      </c>
      <c r="N8" s="1213">
        <v>28116</v>
      </c>
      <c r="O8" s="1206" t="s">
        <v>5954</v>
      </c>
      <c r="P8" s="1206"/>
      <c r="Q8" s="2436"/>
      <c r="S8" s="1181" t="str">
        <f t="shared" si="2"/>
        <v>改良済</v>
      </c>
      <c r="U8" s="2157"/>
      <c r="V8" s="2157"/>
      <c r="W8" s="2157"/>
      <c r="X8" s="2157"/>
      <c r="Y8" s="2157"/>
    </row>
    <row r="9" spans="1:25" ht="39" customHeight="1">
      <c r="A9" s="4424"/>
      <c r="B9" s="1206" t="s">
        <v>273</v>
      </c>
      <c r="C9" s="2430">
        <v>4</v>
      </c>
      <c r="D9" s="2431" t="s">
        <v>5955</v>
      </c>
      <c r="E9" s="2432">
        <f t="shared" si="0"/>
        <v>13.9</v>
      </c>
      <c r="F9" s="2433">
        <v>13.9</v>
      </c>
      <c r="G9" s="2433">
        <v>0</v>
      </c>
      <c r="H9" s="2434">
        <v>0</v>
      </c>
      <c r="I9" s="2432">
        <f t="shared" si="1"/>
        <v>3.3</v>
      </c>
      <c r="J9" s="2433">
        <v>3.3</v>
      </c>
      <c r="K9" s="2433">
        <v>0</v>
      </c>
      <c r="L9" s="2434">
        <v>0</v>
      </c>
      <c r="M9" s="2435">
        <v>29970</v>
      </c>
      <c r="N9" s="1213">
        <v>33487</v>
      </c>
      <c r="O9" s="1206" t="s">
        <v>5956</v>
      </c>
      <c r="P9" s="1206"/>
      <c r="Q9" s="2436"/>
      <c r="S9" s="1181" t="str">
        <f t="shared" si="2"/>
        <v/>
      </c>
      <c r="U9" s="2157"/>
      <c r="V9" s="2157"/>
      <c r="W9" s="2157"/>
      <c r="X9" s="2157"/>
      <c r="Y9" s="2157"/>
    </row>
    <row r="10" spans="1:25" ht="39" customHeight="1">
      <c r="A10" s="4424"/>
      <c r="B10" s="1206" t="s">
        <v>271</v>
      </c>
      <c r="C10" s="4435">
        <v>5</v>
      </c>
      <c r="D10" s="4437" t="s">
        <v>5957</v>
      </c>
      <c r="E10" s="2432">
        <f t="shared" si="0"/>
        <v>2.1</v>
      </c>
      <c r="F10" s="2433">
        <v>2.1</v>
      </c>
      <c r="G10" s="2433">
        <v>0</v>
      </c>
      <c r="H10" s="2434">
        <v>0</v>
      </c>
      <c r="I10" s="2432">
        <f t="shared" si="1"/>
        <v>0.3</v>
      </c>
      <c r="J10" s="2433">
        <v>0.3</v>
      </c>
      <c r="K10" s="2433">
        <v>0</v>
      </c>
      <c r="L10" s="2434">
        <v>0</v>
      </c>
      <c r="M10" s="2435">
        <v>33232</v>
      </c>
      <c r="N10" s="1213">
        <v>33232</v>
      </c>
      <c r="O10" s="1206" t="s">
        <v>5958</v>
      </c>
      <c r="P10" s="1206"/>
      <c r="Q10" s="2436"/>
      <c r="S10" s="1181" t="str">
        <f t="shared" si="2"/>
        <v/>
      </c>
      <c r="U10" s="2157"/>
      <c r="V10" s="2157"/>
      <c r="W10" s="2157"/>
      <c r="X10" s="2157"/>
      <c r="Y10" s="2157"/>
    </row>
    <row r="11" spans="1:25" ht="39" customHeight="1">
      <c r="A11" s="4424"/>
      <c r="B11" s="1206" t="s">
        <v>272</v>
      </c>
      <c r="C11" s="4436"/>
      <c r="D11" s="4438"/>
      <c r="E11" s="2432">
        <f t="shared" si="0"/>
        <v>1.5</v>
      </c>
      <c r="F11" s="2433">
        <v>1.5</v>
      </c>
      <c r="G11" s="2433">
        <v>0</v>
      </c>
      <c r="H11" s="2434">
        <v>0</v>
      </c>
      <c r="I11" s="2432">
        <f t="shared" si="1"/>
        <v>0.3</v>
      </c>
      <c r="J11" s="2433">
        <v>0.3</v>
      </c>
      <c r="K11" s="2433">
        <v>0</v>
      </c>
      <c r="L11" s="2434">
        <v>0</v>
      </c>
      <c r="M11" s="2435">
        <v>33232</v>
      </c>
      <c r="N11" s="1213">
        <v>33232</v>
      </c>
      <c r="O11" s="1206" t="s">
        <v>5958</v>
      </c>
      <c r="P11" s="1206"/>
      <c r="Q11" s="2436"/>
      <c r="S11" s="1181" t="str">
        <f t="shared" si="2"/>
        <v/>
      </c>
      <c r="U11" s="2157"/>
      <c r="V11" s="2157"/>
      <c r="W11" s="2157"/>
      <c r="X11" s="2157"/>
      <c r="Y11" s="2157"/>
    </row>
    <row r="12" spans="1:25" ht="39" customHeight="1">
      <c r="A12" s="4424"/>
      <c r="B12" s="1206" t="s">
        <v>269</v>
      </c>
      <c r="C12" s="2430">
        <v>6</v>
      </c>
      <c r="D12" s="2431" t="s">
        <v>5959</v>
      </c>
      <c r="E12" s="2432">
        <f t="shared" si="0"/>
        <v>0.63</v>
      </c>
      <c r="F12" s="2433">
        <v>0.63</v>
      </c>
      <c r="G12" s="2433">
        <v>0</v>
      </c>
      <c r="H12" s="2434">
        <v>0</v>
      </c>
      <c r="I12" s="2432">
        <f t="shared" si="1"/>
        <v>0.63</v>
      </c>
      <c r="J12" s="2433">
        <v>0.63</v>
      </c>
      <c r="K12" s="2433">
        <v>0</v>
      </c>
      <c r="L12" s="2434">
        <v>0</v>
      </c>
      <c r="M12" s="2435">
        <v>33777</v>
      </c>
      <c r="N12" s="1213">
        <v>33777</v>
      </c>
      <c r="O12" s="1206" t="s">
        <v>3407</v>
      </c>
      <c r="P12" s="1206"/>
      <c r="Q12" s="2436"/>
      <c r="S12" s="1181" t="str">
        <f t="shared" si="2"/>
        <v>改良済</v>
      </c>
      <c r="U12" s="2157"/>
      <c r="V12" s="2157"/>
      <c r="W12" s="2157"/>
      <c r="X12" s="2157"/>
      <c r="Y12" s="2157"/>
    </row>
    <row r="13" spans="1:25" ht="39" customHeight="1">
      <c r="A13" s="3979"/>
      <c r="B13" s="1206" t="s">
        <v>271</v>
      </c>
      <c r="C13" s="2430">
        <v>7</v>
      </c>
      <c r="D13" s="2431" t="s">
        <v>5960</v>
      </c>
      <c r="E13" s="2432">
        <f t="shared" si="0"/>
        <v>9</v>
      </c>
      <c r="F13" s="2433">
        <v>0</v>
      </c>
      <c r="G13" s="2433">
        <v>0</v>
      </c>
      <c r="H13" s="2434">
        <v>9</v>
      </c>
      <c r="I13" s="2432">
        <f t="shared" si="1"/>
        <v>0</v>
      </c>
      <c r="J13" s="2433">
        <v>0</v>
      </c>
      <c r="K13" s="2433">
        <v>0</v>
      </c>
      <c r="L13" s="2434">
        <v>0</v>
      </c>
      <c r="M13" s="2435">
        <v>34709</v>
      </c>
      <c r="N13" s="1213">
        <v>34709</v>
      </c>
      <c r="O13" s="1206" t="s">
        <v>5961</v>
      </c>
      <c r="P13" s="1206"/>
      <c r="Q13" s="2436"/>
      <c r="S13" s="1181" t="str">
        <f t="shared" si="2"/>
        <v/>
      </c>
      <c r="U13" s="2157"/>
      <c r="V13" s="2157"/>
      <c r="W13" s="2157"/>
      <c r="X13" s="2157"/>
      <c r="Y13" s="2157"/>
    </row>
    <row r="14" spans="1:25" ht="39" customHeight="1">
      <c r="A14" s="1205" t="s">
        <v>274</v>
      </c>
      <c r="B14" s="1206" t="s">
        <v>275</v>
      </c>
      <c r="C14" s="2430">
        <v>1</v>
      </c>
      <c r="D14" s="2431" t="s">
        <v>5962</v>
      </c>
      <c r="E14" s="2432">
        <f t="shared" si="0"/>
        <v>0.7</v>
      </c>
      <c r="F14" s="2433">
        <v>0.7</v>
      </c>
      <c r="G14" s="2433">
        <v>0</v>
      </c>
      <c r="H14" s="2434">
        <v>0</v>
      </c>
      <c r="I14" s="2432">
        <f t="shared" si="1"/>
        <v>0.5</v>
      </c>
      <c r="J14" s="2433">
        <v>0.5</v>
      </c>
      <c r="K14" s="2433">
        <v>0</v>
      </c>
      <c r="L14" s="2434">
        <v>0</v>
      </c>
      <c r="M14" s="2437">
        <v>32226</v>
      </c>
      <c r="N14" s="1213">
        <v>43158</v>
      </c>
      <c r="O14" s="1206" t="s">
        <v>4767</v>
      </c>
      <c r="P14" s="1206"/>
      <c r="Q14" s="2436"/>
      <c r="S14" s="1181" t="str">
        <f t="shared" si="2"/>
        <v/>
      </c>
      <c r="U14" s="2157"/>
      <c r="V14" s="2157"/>
      <c r="W14" s="2157"/>
      <c r="X14" s="2157"/>
      <c r="Y14" s="2157"/>
    </row>
    <row r="15" spans="1:25" ht="39" customHeight="1">
      <c r="A15" s="3978" t="s">
        <v>1234</v>
      </c>
      <c r="B15" s="3980" t="s">
        <v>1235</v>
      </c>
      <c r="C15" s="2430">
        <v>1</v>
      </c>
      <c r="D15" s="2431" t="s">
        <v>5963</v>
      </c>
      <c r="E15" s="2432">
        <f t="shared" si="0"/>
        <v>183.6</v>
      </c>
      <c r="F15" s="2433">
        <v>0</v>
      </c>
      <c r="G15" s="2433">
        <v>0</v>
      </c>
      <c r="H15" s="2434">
        <v>183.6</v>
      </c>
      <c r="I15" s="2432">
        <f t="shared" si="1"/>
        <v>51.5</v>
      </c>
      <c r="J15" s="2433">
        <v>0</v>
      </c>
      <c r="K15" s="2433">
        <v>0</v>
      </c>
      <c r="L15" s="2434">
        <v>51.5</v>
      </c>
      <c r="M15" s="2435">
        <v>26610</v>
      </c>
      <c r="N15" s="1213">
        <v>26610</v>
      </c>
      <c r="O15" s="1206" t="s">
        <v>5964</v>
      </c>
      <c r="P15" s="1213">
        <v>40631</v>
      </c>
      <c r="Q15" s="2436" t="s">
        <v>5965</v>
      </c>
      <c r="S15" s="1181" t="str">
        <f t="shared" si="2"/>
        <v/>
      </c>
      <c r="U15" s="2157"/>
      <c r="V15" s="2157"/>
      <c r="W15" s="2157"/>
      <c r="X15" s="2157"/>
      <c r="Y15" s="2157"/>
    </row>
    <row r="16" spans="1:25" ht="39" customHeight="1">
      <c r="A16" s="4424"/>
      <c r="B16" s="4425"/>
      <c r="C16" s="2430">
        <v>2</v>
      </c>
      <c r="D16" s="2431" t="s">
        <v>5966</v>
      </c>
      <c r="E16" s="2432">
        <f>SUM(F16:H16)</f>
        <v>2</v>
      </c>
      <c r="F16" s="2433">
        <v>2</v>
      </c>
      <c r="G16" s="2433">
        <v>0</v>
      </c>
      <c r="H16" s="2434">
        <v>0</v>
      </c>
      <c r="I16" s="2432">
        <f t="shared" si="1"/>
        <v>2</v>
      </c>
      <c r="J16" s="2433">
        <v>2</v>
      </c>
      <c r="K16" s="2433">
        <v>0</v>
      </c>
      <c r="L16" s="2434">
        <v>0</v>
      </c>
      <c r="M16" s="2435">
        <v>28363</v>
      </c>
      <c r="N16" s="1213">
        <v>28363</v>
      </c>
      <c r="O16" s="1206" t="s">
        <v>5967</v>
      </c>
      <c r="P16" s="1206"/>
      <c r="Q16" s="2436"/>
      <c r="S16" s="1181" t="str">
        <f t="shared" si="2"/>
        <v>改良済</v>
      </c>
      <c r="U16" s="2157"/>
      <c r="V16" s="2157"/>
      <c r="W16" s="2157"/>
      <c r="X16" s="2157"/>
      <c r="Y16" s="2157"/>
    </row>
    <row r="17" spans="1:25" ht="39" customHeight="1">
      <c r="A17" s="4424"/>
      <c r="B17" s="4425"/>
      <c r="C17" s="2430">
        <v>3</v>
      </c>
      <c r="D17" s="2431" t="s">
        <v>5968</v>
      </c>
      <c r="E17" s="2432">
        <f>SUM(F17:H17)</f>
        <v>6.8</v>
      </c>
      <c r="F17" s="2433">
        <v>0</v>
      </c>
      <c r="G17" s="2433">
        <v>6.8</v>
      </c>
      <c r="H17" s="2434">
        <v>0</v>
      </c>
      <c r="I17" s="2432">
        <f t="shared" si="1"/>
        <v>6.8</v>
      </c>
      <c r="J17" s="2433">
        <v>0</v>
      </c>
      <c r="K17" s="2433">
        <v>6.8</v>
      </c>
      <c r="L17" s="2434">
        <v>0</v>
      </c>
      <c r="M17" s="2435">
        <v>35699</v>
      </c>
      <c r="N17" s="1213">
        <v>35699</v>
      </c>
      <c r="O17" s="1206" t="s">
        <v>2512</v>
      </c>
      <c r="P17" s="1206"/>
      <c r="Q17" s="2436"/>
      <c r="S17" s="1181" t="str">
        <f t="shared" si="2"/>
        <v>改良済</v>
      </c>
      <c r="U17" s="2157"/>
      <c r="V17" s="2157"/>
      <c r="W17" s="2157"/>
      <c r="X17" s="2157"/>
      <c r="Y17" s="2157"/>
    </row>
    <row r="18" spans="1:25" ht="39" customHeight="1">
      <c r="A18" s="3979"/>
      <c r="B18" s="3981"/>
      <c r="C18" s="2438">
        <v>4</v>
      </c>
      <c r="D18" s="2431" t="s">
        <v>5969</v>
      </c>
      <c r="E18" s="2432">
        <f t="shared" si="0"/>
        <v>23</v>
      </c>
      <c r="F18" s="2433">
        <v>0</v>
      </c>
      <c r="G18" s="2433">
        <v>0</v>
      </c>
      <c r="H18" s="2434">
        <v>23</v>
      </c>
      <c r="I18" s="2432">
        <f t="shared" si="1"/>
        <v>3.3</v>
      </c>
      <c r="J18" s="2433">
        <v>0</v>
      </c>
      <c r="K18" s="2433">
        <v>0</v>
      </c>
      <c r="L18" s="2434">
        <v>3.3</v>
      </c>
      <c r="M18" s="2435">
        <v>27453</v>
      </c>
      <c r="N18" s="1213">
        <v>39542</v>
      </c>
      <c r="O18" s="1206" t="s">
        <v>4098</v>
      </c>
      <c r="P18" s="1208">
        <v>40631</v>
      </c>
      <c r="Q18" s="2439" t="s">
        <v>5965</v>
      </c>
      <c r="S18" s="1181" t="str">
        <f t="shared" si="2"/>
        <v/>
      </c>
      <c r="U18" s="2157"/>
      <c r="V18" s="2157"/>
      <c r="W18" s="2157"/>
      <c r="X18" s="2157"/>
      <c r="Y18" s="2157"/>
    </row>
    <row r="19" spans="1:25" ht="39" customHeight="1">
      <c r="A19" s="3978" t="s">
        <v>78</v>
      </c>
      <c r="B19" s="3980" t="s">
        <v>465</v>
      </c>
      <c r="C19" s="2440">
        <v>1</v>
      </c>
      <c r="D19" s="2441" t="s">
        <v>5970</v>
      </c>
      <c r="E19" s="2432">
        <f>SUM(F19:H19)</f>
        <v>735.2</v>
      </c>
      <c r="F19" s="2433">
        <v>0</v>
      </c>
      <c r="G19" s="2433">
        <v>0</v>
      </c>
      <c r="H19" s="2434">
        <v>735.2</v>
      </c>
      <c r="I19" s="2432">
        <f>SUM(J19:L19)</f>
        <v>107.24</v>
      </c>
      <c r="J19" s="2433">
        <v>0</v>
      </c>
      <c r="K19" s="2433">
        <v>0</v>
      </c>
      <c r="L19" s="2434">
        <v>107.24</v>
      </c>
      <c r="M19" s="2437">
        <v>24832</v>
      </c>
      <c r="N19" s="1213">
        <v>29809</v>
      </c>
      <c r="O19" s="1206" t="s">
        <v>5971</v>
      </c>
      <c r="P19" s="1208">
        <v>38758</v>
      </c>
      <c r="Q19" s="2439" t="s">
        <v>5972</v>
      </c>
      <c r="S19" s="1181" t="str">
        <f t="shared" si="2"/>
        <v/>
      </c>
      <c r="U19" s="2157"/>
      <c r="V19" s="2157"/>
      <c r="W19" s="2157"/>
      <c r="X19" s="2157"/>
      <c r="Y19" s="2157"/>
    </row>
    <row r="20" spans="1:25" ht="39" customHeight="1">
      <c r="A20" s="4424"/>
      <c r="B20" s="4425"/>
      <c r="C20" s="2430">
        <v>2</v>
      </c>
      <c r="D20" s="2431" t="s">
        <v>5973</v>
      </c>
      <c r="E20" s="2432">
        <f>SUM(F20:H20)</f>
        <v>0.9</v>
      </c>
      <c r="F20" s="2433">
        <v>0.9</v>
      </c>
      <c r="G20" s="2433">
        <v>0</v>
      </c>
      <c r="H20" s="2434">
        <v>0</v>
      </c>
      <c r="I20" s="2432">
        <f>SUM(J20:L20)</f>
        <v>0.9</v>
      </c>
      <c r="J20" s="2433">
        <v>0.9</v>
      </c>
      <c r="K20" s="2433">
        <v>0</v>
      </c>
      <c r="L20" s="2434">
        <v>0</v>
      </c>
      <c r="M20" s="2435">
        <v>30313</v>
      </c>
      <c r="N20" s="1213">
        <v>30313</v>
      </c>
      <c r="O20" s="1206" t="s">
        <v>5974</v>
      </c>
      <c r="P20" s="1208">
        <v>38758</v>
      </c>
      <c r="Q20" s="2439" t="s">
        <v>5972</v>
      </c>
      <c r="S20" s="1181" t="str">
        <f t="shared" si="2"/>
        <v>改良済</v>
      </c>
      <c r="U20" s="2157"/>
      <c r="V20" s="2157"/>
      <c r="W20" s="2157"/>
      <c r="X20" s="2157"/>
      <c r="Y20" s="2157"/>
    </row>
    <row r="21" spans="1:25" ht="39" customHeight="1">
      <c r="A21" s="4424"/>
      <c r="B21" s="4425"/>
      <c r="C21" s="2430">
        <v>3</v>
      </c>
      <c r="D21" s="2431" t="s">
        <v>5975</v>
      </c>
      <c r="E21" s="2432">
        <f>SUM(F21:H21)</f>
        <v>52.3</v>
      </c>
      <c r="F21" s="2433">
        <v>0</v>
      </c>
      <c r="G21" s="2433">
        <v>0</v>
      </c>
      <c r="H21" s="2434">
        <v>52.3</v>
      </c>
      <c r="I21" s="2432">
        <f>SUM(J21:L21)</f>
        <v>0</v>
      </c>
      <c r="J21" s="2433">
        <v>0</v>
      </c>
      <c r="K21" s="2433">
        <v>0</v>
      </c>
      <c r="L21" s="2434">
        <v>0</v>
      </c>
      <c r="M21" s="2435">
        <v>31499</v>
      </c>
      <c r="N21" s="1213">
        <v>31499</v>
      </c>
      <c r="O21" s="1206" t="s">
        <v>5976</v>
      </c>
      <c r="P21" s="1208">
        <v>38758</v>
      </c>
      <c r="Q21" s="2439" t="s">
        <v>5972</v>
      </c>
      <c r="S21" s="1181" t="str">
        <f t="shared" si="2"/>
        <v/>
      </c>
      <c r="U21" s="2157"/>
      <c r="V21" s="2157"/>
      <c r="W21" s="2157"/>
      <c r="X21" s="2157"/>
      <c r="Y21" s="2157"/>
    </row>
    <row r="22" spans="1:25" ht="39" customHeight="1">
      <c r="A22" s="4424"/>
      <c r="B22" s="4425"/>
      <c r="C22" s="2430">
        <v>4</v>
      </c>
      <c r="D22" s="2431" t="s">
        <v>5977</v>
      </c>
      <c r="E22" s="2432">
        <f>SUM(F22:H22)</f>
        <v>17.2</v>
      </c>
      <c r="F22" s="2433">
        <v>0</v>
      </c>
      <c r="G22" s="2433">
        <v>0</v>
      </c>
      <c r="H22" s="2434">
        <v>17.2</v>
      </c>
      <c r="I22" s="2432">
        <f>SUM(J22:L22)</f>
        <v>17.2</v>
      </c>
      <c r="J22" s="2433">
        <v>0</v>
      </c>
      <c r="K22" s="2433">
        <v>0</v>
      </c>
      <c r="L22" s="2434">
        <v>17.2</v>
      </c>
      <c r="M22" s="2435">
        <v>38069</v>
      </c>
      <c r="N22" s="1208">
        <v>40962</v>
      </c>
      <c r="O22" s="1206" t="s">
        <v>1242</v>
      </c>
      <c r="P22" s="1208">
        <v>38758</v>
      </c>
      <c r="Q22" s="2439" t="s">
        <v>5972</v>
      </c>
      <c r="S22" s="1181" t="str">
        <f t="shared" si="2"/>
        <v>改良済</v>
      </c>
      <c r="U22" s="2157"/>
      <c r="V22" s="2157"/>
      <c r="W22" s="2157"/>
      <c r="X22" s="2157"/>
      <c r="Y22" s="2157"/>
    </row>
    <row r="23" spans="1:25" ht="39" customHeight="1">
      <c r="A23" s="3979"/>
      <c r="B23" s="3981"/>
      <c r="C23" s="2440">
        <v>5</v>
      </c>
      <c r="D23" s="2441" t="s">
        <v>5978</v>
      </c>
      <c r="E23" s="2432">
        <f>SUM(F23:H23)</f>
        <v>117</v>
      </c>
      <c r="F23" s="2433">
        <v>0</v>
      </c>
      <c r="G23" s="2433">
        <v>0</v>
      </c>
      <c r="H23" s="2434">
        <v>117</v>
      </c>
      <c r="I23" s="2432">
        <f>SUM(J23:L23)</f>
        <v>33.86</v>
      </c>
      <c r="J23" s="2433">
        <v>0</v>
      </c>
      <c r="K23" s="2433">
        <v>0</v>
      </c>
      <c r="L23" s="2434">
        <v>33.86</v>
      </c>
      <c r="M23" s="2435">
        <v>27453</v>
      </c>
      <c r="N23" s="1213">
        <v>27453</v>
      </c>
      <c r="O23" s="1206" t="s">
        <v>5979</v>
      </c>
      <c r="P23" s="1208">
        <v>39542</v>
      </c>
      <c r="Q23" s="2439" t="s">
        <v>5980</v>
      </c>
      <c r="S23" s="1181" t="str">
        <f t="shared" si="2"/>
        <v/>
      </c>
      <c r="U23" s="2157"/>
      <c r="V23" s="2157"/>
      <c r="W23" s="2157"/>
      <c r="X23" s="2157"/>
      <c r="Y23" s="2157"/>
    </row>
    <row r="24" spans="1:25" ht="39" customHeight="1">
      <c r="A24" s="3978" t="s">
        <v>1240</v>
      </c>
      <c r="B24" s="3980" t="s">
        <v>283</v>
      </c>
      <c r="C24" s="2430">
        <v>1</v>
      </c>
      <c r="D24" s="2431" t="s">
        <v>5981</v>
      </c>
      <c r="E24" s="2432">
        <f t="shared" ref="E24:E44" si="3">SUM(F24:H24)</f>
        <v>0.1</v>
      </c>
      <c r="F24" s="2433">
        <v>0.1</v>
      </c>
      <c r="G24" s="2433">
        <v>0</v>
      </c>
      <c r="H24" s="2434">
        <v>0</v>
      </c>
      <c r="I24" s="2432">
        <f t="shared" ref="I24:I26" si="4">SUM(J24:L24)</f>
        <v>0.1</v>
      </c>
      <c r="J24" s="2433">
        <v>0.1</v>
      </c>
      <c r="K24" s="2433">
        <v>0</v>
      </c>
      <c r="L24" s="2434">
        <v>0</v>
      </c>
      <c r="M24" s="2435">
        <v>26283</v>
      </c>
      <c r="N24" s="1213">
        <v>26283</v>
      </c>
      <c r="O24" s="1206" t="s">
        <v>1250</v>
      </c>
      <c r="P24" s="1209"/>
      <c r="Q24" s="2436"/>
      <c r="S24" s="1181" t="str">
        <f t="shared" si="2"/>
        <v>改良済</v>
      </c>
      <c r="U24" s="2157"/>
      <c r="V24" s="2157"/>
      <c r="W24" s="2157"/>
      <c r="X24" s="2157"/>
      <c r="Y24" s="2157"/>
    </row>
    <row r="25" spans="1:25" ht="39" customHeight="1">
      <c r="A25" s="4424"/>
      <c r="B25" s="3981"/>
      <c r="C25" s="2430">
        <v>2</v>
      </c>
      <c r="D25" s="2431" t="s">
        <v>5982</v>
      </c>
      <c r="E25" s="2432">
        <f t="shared" si="3"/>
        <v>1.9</v>
      </c>
      <c r="F25" s="2433">
        <v>1.9</v>
      </c>
      <c r="G25" s="2433">
        <v>0</v>
      </c>
      <c r="H25" s="2434">
        <v>0</v>
      </c>
      <c r="I25" s="2432">
        <f t="shared" si="4"/>
        <v>1.6</v>
      </c>
      <c r="J25" s="2433">
        <v>1.6</v>
      </c>
      <c r="K25" s="2433">
        <v>0</v>
      </c>
      <c r="L25" s="2434">
        <v>0</v>
      </c>
      <c r="M25" s="2435">
        <v>30274</v>
      </c>
      <c r="N25" s="1213">
        <v>30274</v>
      </c>
      <c r="O25" s="1206" t="s">
        <v>5983</v>
      </c>
      <c r="P25" s="1209"/>
      <c r="Q25" s="2436"/>
      <c r="S25" s="1181" t="str">
        <f t="shared" si="2"/>
        <v/>
      </c>
      <c r="U25" s="2157"/>
      <c r="V25" s="2157"/>
      <c r="W25" s="2157"/>
      <c r="X25" s="2157"/>
      <c r="Y25" s="2157"/>
    </row>
    <row r="26" spans="1:25" ht="39" customHeight="1">
      <c r="A26" s="4424"/>
      <c r="B26" s="3980" t="s">
        <v>285</v>
      </c>
      <c r="C26" s="2430">
        <v>3</v>
      </c>
      <c r="D26" s="2431" t="s">
        <v>5984</v>
      </c>
      <c r="E26" s="2432">
        <f t="shared" si="3"/>
        <v>0.12</v>
      </c>
      <c r="F26" s="2433">
        <v>0.12</v>
      </c>
      <c r="G26" s="2433">
        <v>0</v>
      </c>
      <c r="H26" s="2434">
        <v>0</v>
      </c>
      <c r="I26" s="2432">
        <f t="shared" si="4"/>
        <v>0.12</v>
      </c>
      <c r="J26" s="2433">
        <v>0.12</v>
      </c>
      <c r="K26" s="2433">
        <v>0</v>
      </c>
      <c r="L26" s="2434">
        <v>0</v>
      </c>
      <c r="M26" s="2435">
        <v>30534</v>
      </c>
      <c r="N26" s="1213">
        <v>30534</v>
      </c>
      <c r="O26" s="1206" t="s">
        <v>2721</v>
      </c>
      <c r="P26" s="1209"/>
      <c r="Q26" s="2436"/>
      <c r="S26" s="1181" t="str">
        <f t="shared" si="2"/>
        <v>改良済</v>
      </c>
      <c r="U26" s="2157"/>
      <c r="V26" s="2157"/>
      <c r="W26" s="2157"/>
      <c r="X26" s="2157"/>
      <c r="Y26" s="2157"/>
    </row>
    <row r="27" spans="1:25" ht="39" customHeight="1">
      <c r="A27" s="4424"/>
      <c r="B27" s="3981"/>
      <c r="C27" s="2430">
        <v>5</v>
      </c>
      <c r="D27" s="2431" t="s">
        <v>5985</v>
      </c>
      <c r="E27" s="2432">
        <f>SUM(F27:H27)</f>
        <v>11.6</v>
      </c>
      <c r="F27" s="2433">
        <v>0</v>
      </c>
      <c r="G27" s="2433">
        <v>0</v>
      </c>
      <c r="H27" s="2434">
        <v>11.6</v>
      </c>
      <c r="I27" s="2432">
        <v>8.9</v>
      </c>
      <c r="J27" s="2433">
        <v>0</v>
      </c>
      <c r="K27" s="2433">
        <v>0</v>
      </c>
      <c r="L27" s="2434">
        <v>8.9</v>
      </c>
      <c r="M27" s="2435">
        <v>43922</v>
      </c>
      <c r="N27" s="1213">
        <v>45363</v>
      </c>
      <c r="O27" s="1206" t="s">
        <v>5986</v>
      </c>
      <c r="P27" s="1209"/>
      <c r="Q27" s="2436"/>
      <c r="S27" s="1181" t="str">
        <f t="shared" si="2"/>
        <v/>
      </c>
      <c r="U27" s="2157"/>
      <c r="V27" s="2157"/>
      <c r="W27" s="2157"/>
      <c r="X27" s="2157"/>
      <c r="Y27" s="2157"/>
    </row>
    <row r="28" spans="1:25" ht="39" customHeight="1">
      <c r="A28" s="3979"/>
      <c r="B28" s="1206" t="s">
        <v>283</v>
      </c>
      <c r="C28" s="2430">
        <v>4</v>
      </c>
      <c r="D28" s="2431" t="s">
        <v>5987</v>
      </c>
      <c r="E28" s="2432">
        <f t="shared" si="3"/>
        <v>3</v>
      </c>
      <c r="F28" s="2433">
        <v>3</v>
      </c>
      <c r="G28" s="2433">
        <v>0</v>
      </c>
      <c r="H28" s="2434">
        <v>0</v>
      </c>
      <c r="I28" s="2432">
        <f>SUM(J28:L28)</f>
        <v>2.6</v>
      </c>
      <c r="J28" s="2433">
        <v>2.6</v>
      </c>
      <c r="K28" s="2433">
        <v>0</v>
      </c>
      <c r="L28" s="2434">
        <v>0</v>
      </c>
      <c r="M28" s="2435">
        <v>31356</v>
      </c>
      <c r="N28" s="1213">
        <v>31986</v>
      </c>
      <c r="O28" s="1206" t="s">
        <v>5988</v>
      </c>
      <c r="P28" s="1209"/>
      <c r="Q28" s="2436"/>
      <c r="S28" s="1181" t="str">
        <f t="shared" si="2"/>
        <v/>
      </c>
      <c r="U28" s="2157"/>
      <c r="V28" s="2157"/>
      <c r="W28" s="2157"/>
      <c r="X28" s="2157"/>
      <c r="Y28" s="2157"/>
    </row>
    <row r="29" spans="1:25" ht="39" customHeight="1">
      <c r="A29" s="3978" t="s">
        <v>79</v>
      </c>
      <c r="B29" s="3980" t="s">
        <v>29</v>
      </c>
      <c r="C29" s="2430">
        <v>1</v>
      </c>
      <c r="D29" s="2431" t="s">
        <v>5989</v>
      </c>
      <c r="E29" s="2432">
        <f t="shared" si="3"/>
        <v>97</v>
      </c>
      <c r="F29" s="2433">
        <v>0</v>
      </c>
      <c r="G29" s="2433">
        <v>0</v>
      </c>
      <c r="H29" s="2434">
        <v>97</v>
      </c>
      <c r="I29" s="2432">
        <f t="shared" ref="I29:I33" si="5">SUM(J29:L29)</f>
        <v>34.200000000000003</v>
      </c>
      <c r="J29" s="2433">
        <v>0</v>
      </c>
      <c r="K29" s="2433">
        <v>0</v>
      </c>
      <c r="L29" s="2434">
        <v>34.200000000000003</v>
      </c>
      <c r="M29" s="2437">
        <v>24399</v>
      </c>
      <c r="N29" s="1213">
        <v>34516</v>
      </c>
      <c r="O29" s="1206" t="s">
        <v>5990</v>
      </c>
      <c r="P29" s="1208">
        <v>38653</v>
      </c>
      <c r="Q29" s="2436" t="s">
        <v>4107</v>
      </c>
      <c r="S29" s="1181" t="str">
        <f t="shared" si="2"/>
        <v/>
      </c>
      <c r="U29" s="2157"/>
      <c r="V29" s="2157"/>
      <c r="W29" s="2157"/>
      <c r="X29" s="2157"/>
      <c r="Y29" s="2157"/>
    </row>
    <row r="30" spans="1:25" ht="39" customHeight="1">
      <c r="A30" s="4424"/>
      <c r="B30" s="4425"/>
      <c r="C30" s="2430">
        <v>2</v>
      </c>
      <c r="D30" s="2431" t="s">
        <v>5991</v>
      </c>
      <c r="E30" s="2432">
        <f t="shared" si="3"/>
        <v>0.1</v>
      </c>
      <c r="F30" s="2433">
        <v>0.1</v>
      </c>
      <c r="G30" s="2433">
        <v>0</v>
      </c>
      <c r="H30" s="2434">
        <v>0</v>
      </c>
      <c r="I30" s="2432">
        <f t="shared" si="5"/>
        <v>0.1</v>
      </c>
      <c r="J30" s="2433">
        <v>0.1</v>
      </c>
      <c r="K30" s="2433">
        <v>0</v>
      </c>
      <c r="L30" s="2434">
        <v>0</v>
      </c>
      <c r="M30" s="2435">
        <v>26823</v>
      </c>
      <c r="N30" s="1213">
        <v>26823</v>
      </c>
      <c r="O30" s="1206" t="s">
        <v>3327</v>
      </c>
      <c r="P30" s="1208">
        <v>38653</v>
      </c>
      <c r="Q30" s="2436" t="s">
        <v>5992</v>
      </c>
      <c r="S30" s="1181" t="str">
        <f t="shared" si="2"/>
        <v>改良済</v>
      </c>
      <c r="U30" s="2157"/>
      <c r="V30" s="2157"/>
      <c r="W30" s="2157"/>
      <c r="X30" s="2157"/>
      <c r="Y30" s="2157"/>
    </row>
    <row r="31" spans="1:25" ht="39" customHeight="1">
      <c r="A31" s="4424"/>
      <c r="B31" s="4425"/>
      <c r="C31" s="2430">
        <v>3</v>
      </c>
      <c r="D31" s="2431" t="s">
        <v>5993</v>
      </c>
      <c r="E31" s="2432">
        <f t="shared" si="3"/>
        <v>0.1</v>
      </c>
      <c r="F31" s="2433">
        <v>0.1</v>
      </c>
      <c r="G31" s="2433">
        <v>0</v>
      </c>
      <c r="H31" s="2434">
        <v>0</v>
      </c>
      <c r="I31" s="2432">
        <f t="shared" si="5"/>
        <v>0.1</v>
      </c>
      <c r="J31" s="2433">
        <v>0.1</v>
      </c>
      <c r="K31" s="2433">
        <v>0</v>
      </c>
      <c r="L31" s="2434">
        <v>0</v>
      </c>
      <c r="M31" s="2435">
        <v>26823</v>
      </c>
      <c r="N31" s="1213">
        <v>26823</v>
      </c>
      <c r="O31" s="1206" t="s">
        <v>3327</v>
      </c>
      <c r="P31" s="1208">
        <v>38653</v>
      </c>
      <c r="Q31" s="2436" t="s">
        <v>5992</v>
      </c>
      <c r="S31" s="1181" t="str">
        <f t="shared" si="2"/>
        <v>改良済</v>
      </c>
      <c r="U31" s="2157"/>
      <c r="V31" s="2157"/>
      <c r="W31" s="2157"/>
      <c r="X31" s="2157"/>
      <c r="Y31" s="2157"/>
    </row>
    <row r="32" spans="1:25" ht="39" customHeight="1">
      <c r="A32" s="3979"/>
      <c r="B32" s="3981"/>
      <c r="C32" s="2430">
        <v>4</v>
      </c>
      <c r="D32" s="2431" t="s">
        <v>5994</v>
      </c>
      <c r="E32" s="2432">
        <f t="shared" si="3"/>
        <v>153</v>
      </c>
      <c r="F32" s="2433">
        <v>0</v>
      </c>
      <c r="G32" s="2433">
        <v>0</v>
      </c>
      <c r="H32" s="2434">
        <v>153</v>
      </c>
      <c r="I32" s="2432">
        <f t="shared" si="5"/>
        <v>11.3</v>
      </c>
      <c r="J32" s="2433">
        <v>0</v>
      </c>
      <c r="K32" s="2433">
        <v>0</v>
      </c>
      <c r="L32" s="2434">
        <v>11.3</v>
      </c>
      <c r="M32" s="2435">
        <v>31772</v>
      </c>
      <c r="N32" s="1213">
        <v>31772</v>
      </c>
      <c r="O32" s="1206" t="s">
        <v>5995</v>
      </c>
      <c r="P32" s="1208">
        <v>38653</v>
      </c>
      <c r="Q32" s="2436" t="s">
        <v>4107</v>
      </c>
      <c r="S32" s="1181" t="str">
        <f t="shared" si="2"/>
        <v/>
      </c>
      <c r="U32" s="2157"/>
      <c r="V32" s="2157"/>
      <c r="W32" s="2157"/>
      <c r="X32" s="2157"/>
      <c r="Y32" s="2157"/>
    </row>
    <row r="33" spans="1:25" ht="39" customHeight="1">
      <c r="A33" s="2442" t="s">
        <v>288</v>
      </c>
      <c r="B33" s="1206" t="s">
        <v>289</v>
      </c>
      <c r="C33" s="2430">
        <v>1</v>
      </c>
      <c r="D33" s="2431" t="s">
        <v>5996</v>
      </c>
      <c r="E33" s="2432">
        <f t="shared" si="3"/>
        <v>148.69999999999999</v>
      </c>
      <c r="F33" s="2433">
        <v>0</v>
      </c>
      <c r="G33" s="2433">
        <v>0</v>
      </c>
      <c r="H33" s="2434">
        <v>148.69999999999999</v>
      </c>
      <c r="I33" s="2432">
        <f t="shared" si="5"/>
        <v>17</v>
      </c>
      <c r="J33" s="2433">
        <v>0</v>
      </c>
      <c r="K33" s="2433">
        <v>0</v>
      </c>
      <c r="L33" s="2434">
        <v>17</v>
      </c>
      <c r="M33" s="2435">
        <v>31685</v>
      </c>
      <c r="N33" s="1213">
        <v>31685</v>
      </c>
      <c r="O33" s="1206" t="s">
        <v>5997</v>
      </c>
      <c r="P33" s="1208">
        <v>39871</v>
      </c>
      <c r="Q33" s="2436" t="s">
        <v>3163</v>
      </c>
      <c r="S33" s="1181" t="str">
        <f t="shared" si="2"/>
        <v/>
      </c>
      <c r="U33" s="2157"/>
      <c r="V33" s="2157"/>
      <c r="W33" s="2157"/>
      <c r="X33" s="2157"/>
      <c r="Y33" s="2157"/>
    </row>
    <row r="34" spans="1:25" ht="39" customHeight="1">
      <c r="A34" s="1205" t="s">
        <v>769</v>
      </c>
      <c r="B34" s="1206" t="s">
        <v>34</v>
      </c>
      <c r="C34" s="2430">
        <v>1</v>
      </c>
      <c r="D34" s="2431" t="s">
        <v>5998</v>
      </c>
      <c r="E34" s="2432">
        <f t="shared" si="3"/>
        <v>2.2000000000000002</v>
      </c>
      <c r="F34" s="2433">
        <v>0</v>
      </c>
      <c r="G34" s="2433">
        <v>2.2000000000000002</v>
      </c>
      <c r="H34" s="2434">
        <v>0</v>
      </c>
      <c r="I34" s="2432">
        <f>SUM(J34:L34)</f>
        <v>0</v>
      </c>
      <c r="J34" s="2433">
        <v>0</v>
      </c>
      <c r="K34" s="2433">
        <v>0</v>
      </c>
      <c r="L34" s="2434">
        <v>0</v>
      </c>
      <c r="M34" s="2435">
        <v>41207</v>
      </c>
      <c r="N34" s="1213">
        <v>41207</v>
      </c>
      <c r="O34" s="1206" t="s">
        <v>3221</v>
      </c>
      <c r="P34" s="1208"/>
      <c r="Q34" s="2436"/>
      <c r="S34" s="1181" t="str">
        <f t="shared" si="2"/>
        <v/>
      </c>
      <c r="U34" s="2157"/>
      <c r="V34" s="2157"/>
      <c r="W34" s="2157"/>
      <c r="X34" s="2157"/>
      <c r="Y34" s="2157"/>
    </row>
    <row r="35" spans="1:25" ht="39" customHeight="1">
      <c r="A35" s="1205" t="s">
        <v>1253</v>
      </c>
      <c r="B35" s="1206" t="s">
        <v>821</v>
      </c>
      <c r="C35" s="2430">
        <v>1</v>
      </c>
      <c r="D35" s="2431" t="s">
        <v>5999</v>
      </c>
      <c r="E35" s="2432">
        <f t="shared" si="3"/>
        <v>3.2</v>
      </c>
      <c r="F35" s="2433">
        <v>0</v>
      </c>
      <c r="G35" s="2433">
        <v>0</v>
      </c>
      <c r="H35" s="2434">
        <v>3.2</v>
      </c>
      <c r="I35" s="2432">
        <f t="shared" ref="I35:I45" si="6">SUM(J35:L35)</f>
        <v>3.2</v>
      </c>
      <c r="J35" s="2433">
        <v>0</v>
      </c>
      <c r="K35" s="2433">
        <v>0</v>
      </c>
      <c r="L35" s="2434">
        <v>3.2</v>
      </c>
      <c r="M35" s="2435">
        <v>33876</v>
      </c>
      <c r="N35" s="1213">
        <v>33876</v>
      </c>
      <c r="O35" s="1206" t="s">
        <v>1218</v>
      </c>
      <c r="P35" s="1209"/>
      <c r="Q35" s="2436"/>
      <c r="S35" s="1181" t="str">
        <f t="shared" si="2"/>
        <v>改良済</v>
      </c>
      <c r="U35" s="2157"/>
      <c r="V35" s="2157"/>
      <c r="W35" s="2157"/>
      <c r="X35" s="2157"/>
      <c r="Y35" s="2157"/>
    </row>
    <row r="36" spans="1:25" ht="39" customHeight="1">
      <c r="A36" s="3978" t="s">
        <v>85</v>
      </c>
      <c r="B36" s="3980" t="s">
        <v>43</v>
      </c>
      <c r="C36" s="2430">
        <v>1</v>
      </c>
      <c r="D36" s="2431" t="s">
        <v>6000</v>
      </c>
      <c r="E36" s="2432">
        <f t="shared" si="3"/>
        <v>40.4</v>
      </c>
      <c r="F36" s="2433">
        <v>0</v>
      </c>
      <c r="G36" s="2433">
        <v>0</v>
      </c>
      <c r="H36" s="2434">
        <v>40.4</v>
      </c>
      <c r="I36" s="2432">
        <f t="shared" si="6"/>
        <v>31</v>
      </c>
      <c r="J36" s="2433">
        <v>0</v>
      </c>
      <c r="K36" s="2433">
        <v>0</v>
      </c>
      <c r="L36" s="2434">
        <v>31</v>
      </c>
      <c r="M36" s="2437">
        <v>24834</v>
      </c>
      <c r="N36" s="1213" t="s">
        <v>6001</v>
      </c>
      <c r="O36" s="2443" t="s">
        <v>6002</v>
      </c>
      <c r="P36" s="1208">
        <v>39173</v>
      </c>
      <c r="Q36" s="2439" t="s">
        <v>6003</v>
      </c>
      <c r="S36" s="1181" t="str">
        <f t="shared" si="2"/>
        <v/>
      </c>
      <c r="U36" s="2157"/>
      <c r="V36" s="2157"/>
      <c r="W36" s="2157"/>
      <c r="X36" s="2157"/>
      <c r="Y36" s="2157"/>
    </row>
    <row r="37" spans="1:25" ht="39" customHeight="1">
      <c r="A37" s="4424"/>
      <c r="B37" s="4425"/>
      <c r="C37" s="2430">
        <v>2</v>
      </c>
      <c r="D37" s="2431" t="s">
        <v>6004</v>
      </c>
      <c r="E37" s="2432">
        <f t="shared" si="3"/>
        <v>4</v>
      </c>
      <c r="F37" s="2433">
        <v>0</v>
      </c>
      <c r="G37" s="2433">
        <v>0</v>
      </c>
      <c r="H37" s="2434">
        <v>4</v>
      </c>
      <c r="I37" s="2432">
        <f t="shared" si="6"/>
        <v>4</v>
      </c>
      <c r="J37" s="2433">
        <v>0</v>
      </c>
      <c r="K37" s="2433">
        <v>0</v>
      </c>
      <c r="L37" s="2434">
        <v>4</v>
      </c>
      <c r="M37" s="2435">
        <v>26823</v>
      </c>
      <c r="N37" s="1213">
        <v>42081</v>
      </c>
      <c r="O37" s="1206" t="s">
        <v>6005</v>
      </c>
      <c r="P37" s="1208">
        <v>39173</v>
      </c>
      <c r="Q37" s="2439" t="s">
        <v>6003</v>
      </c>
      <c r="S37" s="1181" t="str">
        <f t="shared" si="2"/>
        <v>改良済</v>
      </c>
      <c r="U37" s="2157"/>
      <c r="V37" s="2157"/>
      <c r="W37" s="2157"/>
      <c r="X37" s="2157"/>
      <c r="Y37" s="2157"/>
    </row>
    <row r="38" spans="1:25" ht="39" customHeight="1">
      <c r="A38" s="4424"/>
      <c r="B38" s="4425"/>
      <c r="C38" s="2430">
        <v>3</v>
      </c>
      <c r="D38" s="2431" t="s">
        <v>6006</v>
      </c>
      <c r="E38" s="2432">
        <f t="shared" si="3"/>
        <v>0.9</v>
      </c>
      <c r="F38" s="2433">
        <v>0.9</v>
      </c>
      <c r="G38" s="2433">
        <v>0</v>
      </c>
      <c r="H38" s="2434">
        <v>0</v>
      </c>
      <c r="I38" s="2432">
        <f t="shared" si="6"/>
        <v>0.1</v>
      </c>
      <c r="J38" s="2433">
        <v>0.1</v>
      </c>
      <c r="K38" s="2433">
        <v>0</v>
      </c>
      <c r="L38" s="2434">
        <v>0</v>
      </c>
      <c r="M38" s="2435">
        <v>27692</v>
      </c>
      <c r="N38" s="1213">
        <v>27692</v>
      </c>
      <c r="O38" s="1206" t="s">
        <v>6007</v>
      </c>
      <c r="P38" s="1208">
        <v>39173</v>
      </c>
      <c r="Q38" s="2439" t="s">
        <v>6003</v>
      </c>
      <c r="S38" s="1181" t="str">
        <f t="shared" si="2"/>
        <v/>
      </c>
      <c r="U38" s="2157"/>
      <c r="V38" s="2157"/>
      <c r="W38" s="2157"/>
      <c r="X38" s="2157"/>
      <c r="Y38" s="2157"/>
    </row>
    <row r="39" spans="1:25" ht="39" customHeight="1">
      <c r="A39" s="4424"/>
      <c r="B39" s="4425"/>
      <c r="C39" s="2430">
        <v>5</v>
      </c>
      <c r="D39" s="2431" t="s">
        <v>6008</v>
      </c>
      <c r="E39" s="2432">
        <f t="shared" si="3"/>
        <v>7.4</v>
      </c>
      <c r="F39" s="2433">
        <v>0</v>
      </c>
      <c r="G39" s="2433">
        <v>0</v>
      </c>
      <c r="H39" s="2434">
        <v>7.4</v>
      </c>
      <c r="I39" s="2432">
        <f t="shared" si="6"/>
        <v>7.3</v>
      </c>
      <c r="J39" s="2433">
        <v>0</v>
      </c>
      <c r="K39" s="2433">
        <v>0</v>
      </c>
      <c r="L39" s="2434">
        <v>7.3</v>
      </c>
      <c r="M39" s="2435">
        <v>28117</v>
      </c>
      <c r="N39" s="1213">
        <v>30814</v>
      </c>
      <c r="O39" s="1206" t="s">
        <v>6009</v>
      </c>
      <c r="P39" s="1208">
        <v>39173</v>
      </c>
      <c r="Q39" s="2439" t="s">
        <v>6003</v>
      </c>
      <c r="S39" s="1181" t="str">
        <f t="shared" si="2"/>
        <v/>
      </c>
      <c r="U39" s="2157"/>
      <c r="V39" s="2157"/>
      <c r="W39" s="2157"/>
      <c r="X39" s="2157"/>
      <c r="Y39" s="2157"/>
    </row>
    <row r="40" spans="1:25" ht="39" customHeight="1">
      <c r="A40" s="4424"/>
      <c r="B40" s="4425"/>
      <c r="C40" s="2430">
        <v>6</v>
      </c>
      <c r="D40" s="2431" t="s">
        <v>6010</v>
      </c>
      <c r="E40" s="2432">
        <f t="shared" si="3"/>
        <v>1</v>
      </c>
      <c r="F40" s="2433">
        <v>1</v>
      </c>
      <c r="G40" s="2433">
        <v>0</v>
      </c>
      <c r="H40" s="2434">
        <v>0</v>
      </c>
      <c r="I40" s="2432">
        <f t="shared" si="6"/>
        <v>0.94</v>
      </c>
      <c r="J40" s="2433">
        <v>0.94</v>
      </c>
      <c r="K40" s="2433">
        <v>0</v>
      </c>
      <c r="L40" s="2434">
        <v>0</v>
      </c>
      <c r="M40" s="2435">
        <v>28709</v>
      </c>
      <c r="N40" s="2444">
        <v>42453</v>
      </c>
      <c r="O40" s="2445" t="s">
        <v>6011</v>
      </c>
      <c r="P40" s="1208">
        <v>39173</v>
      </c>
      <c r="Q40" s="2439" t="s">
        <v>6003</v>
      </c>
      <c r="S40" s="1181" t="str">
        <f t="shared" si="2"/>
        <v/>
      </c>
      <c r="U40" s="2157"/>
      <c r="V40" s="2157"/>
      <c r="W40" s="2157"/>
      <c r="X40" s="2157"/>
      <c r="Y40" s="2157"/>
    </row>
    <row r="41" spans="1:25" ht="39" customHeight="1">
      <c r="A41" s="4424"/>
      <c r="B41" s="4425"/>
      <c r="C41" s="2430">
        <v>7</v>
      </c>
      <c r="D41" s="2431" t="s">
        <v>6012</v>
      </c>
      <c r="E41" s="2432">
        <f t="shared" si="3"/>
        <v>3.6</v>
      </c>
      <c r="F41" s="2433">
        <v>0</v>
      </c>
      <c r="G41" s="2433">
        <v>0</v>
      </c>
      <c r="H41" s="2434">
        <v>3.6</v>
      </c>
      <c r="I41" s="2432">
        <f t="shared" si="6"/>
        <v>3.6</v>
      </c>
      <c r="J41" s="2433">
        <v>0</v>
      </c>
      <c r="K41" s="2433">
        <v>0</v>
      </c>
      <c r="L41" s="2434">
        <v>3.6</v>
      </c>
      <c r="M41" s="2435">
        <v>30334</v>
      </c>
      <c r="N41" s="1213">
        <v>30334</v>
      </c>
      <c r="O41" s="1206" t="s">
        <v>4603</v>
      </c>
      <c r="P41" s="1208">
        <v>39173</v>
      </c>
      <c r="Q41" s="2439" t="s">
        <v>6003</v>
      </c>
      <c r="S41" s="1181" t="str">
        <f t="shared" si="2"/>
        <v>改良済</v>
      </c>
      <c r="U41" s="2157"/>
      <c r="V41" s="2157"/>
      <c r="W41" s="2157"/>
      <c r="X41" s="2157"/>
      <c r="Y41" s="2157"/>
    </row>
    <row r="42" spans="1:25" ht="39" customHeight="1">
      <c r="A42" s="4424"/>
      <c r="B42" s="4425"/>
      <c r="C42" s="2430">
        <v>8</v>
      </c>
      <c r="D42" s="2431" t="s">
        <v>6013</v>
      </c>
      <c r="E42" s="2432">
        <f t="shared" si="3"/>
        <v>6.8</v>
      </c>
      <c r="F42" s="2433">
        <v>0</v>
      </c>
      <c r="G42" s="2433">
        <v>6.8</v>
      </c>
      <c r="H42" s="2434">
        <v>0</v>
      </c>
      <c r="I42" s="2432">
        <f t="shared" si="6"/>
        <v>6.8</v>
      </c>
      <c r="J42" s="2433">
        <v>0</v>
      </c>
      <c r="K42" s="2433">
        <v>6.8</v>
      </c>
      <c r="L42" s="2434">
        <v>0</v>
      </c>
      <c r="M42" s="2435">
        <v>33690</v>
      </c>
      <c r="N42" s="1213">
        <v>33690</v>
      </c>
      <c r="O42" s="1206" t="s">
        <v>6014</v>
      </c>
      <c r="P42" s="1208">
        <v>39173</v>
      </c>
      <c r="Q42" s="2439" t="s">
        <v>6003</v>
      </c>
      <c r="S42" s="1181" t="str">
        <f t="shared" si="2"/>
        <v>改良済</v>
      </c>
      <c r="U42" s="2157"/>
      <c r="V42" s="2157"/>
      <c r="W42" s="2157"/>
      <c r="X42" s="2157"/>
      <c r="Y42" s="2157"/>
    </row>
    <row r="43" spans="1:25" ht="39" customHeight="1">
      <c r="A43" s="4424"/>
      <c r="B43" s="4425"/>
      <c r="C43" s="2446">
        <v>9</v>
      </c>
      <c r="D43" s="2447" t="s">
        <v>6015</v>
      </c>
      <c r="E43" s="2448">
        <f t="shared" si="3"/>
        <v>2.5</v>
      </c>
      <c r="F43" s="2449">
        <v>0</v>
      </c>
      <c r="G43" s="2449">
        <v>2.5</v>
      </c>
      <c r="H43" s="2450">
        <v>0</v>
      </c>
      <c r="I43" s="2448">
        <f t="shared" si="6"/>
        <v>2.5</v>
      </c>
      <c r="J43" s="2449">
        <v>0</v>
      </c>
      <c r="K43" s="2449">
        <v>2.5</v>
      </c>
      <c r="L43" s="2450">
        <v>0</v>
      </c>
      <c r="M43" s="2451">
        <v>34191</v>
      </c>
      <c r="N43" s="2452">
        <v>34191</v>
      </c>
      <c r="O43" s="2453" t="s">
        <v>6016</v>
      </c>
      <c r="P43" s="1208">
        <v>39173</v>
      </c>
      <c r="Q43" s="2439" t="s">
        <v>6003</v>
      </c>
      <c r="S43" s="1181" t="str">
        <f t="shared" si="2"/>
        <v>改良済</v>
      </c>
      <c r="U43" s="2157"/>
      <c r="V43" s="2157"/>
      <c r="W43" s="2157"/>
      <c r="X43" s="2157"/>
      <c r="Y43" s="2157"/>
    </row>
    <row r="44" spans="1:25" ht="39" customHeight="1">
      <c r="A44" s="4424"/>
      <c r="B44" s="4425"/>
      <c r="C44" s="2440">
        <v>10</v>
      </c>
      <c r="D44" s="2441" t="s">
        <v>6017</v>
      </c>
      <c r="E44" s="2454">
        <f t="shared" si="3"/>
        <v>7.3</v>
      </c>
      <c r="F44" s="2455">
        <v>0</v>
      </c>
      <c r="G44" s="2455">
        <v>7.3</v>
      </c>
      <c r="H44" s="2456">
        <v>0</v>
      </c>
      <c r="I44" s="2454">
        <f t="shared" si="6"/>
        <v>7.3</v>
      </c>
      <c r="J44" s="2455">
        <v>0</v>
      </c>
      <c r="K44" s="2455">
        <v>7.3</v>
      </c>
      <c r="L44" s="2456">
        <v>0</v>
      </c>
      <c r="M44" s="2457">
        <v>37361</v>
      </c>
      <c r="N44" s="2458">
        <v>38734</v>
      </c>
      <c r="O44" s="1209" t="s">
        <v>2663</v>
      </c>
      <c r="P44" s="1208">
        <v>39173</v>
      </c>
      <c r="Q44" s="2439" t="s">
        <v>6003</v>
      </c>
      <c r="S44" s="1181" t="str">
        <f t="shared" si="2"/>
        <v>改良済</v>
      </c>
      <c r="U44" s="2157"/>
      <c r="V44" s="2157"/>
      <c r="W44" s="2157"/>
      <c r="X44" s="2157"/>
      <c r="Y44" s="2157"/>
    </row>
    <row r="45" spans="1:25" ht="39" customHeight="1">
      <c r="A45" s="4424"/>
      <c r="B45" s="4425"/>
      <c r="C45" s="2438">
        <v>11</v>
      </c>
      <c r="D45" s="2431" t="s">
        <v>6018</v>
      </c>
      <c r="E45" s="2459">
        <f>SUM(F45:H45)</f>
        <v>7.6</v>
      </c>
      <c r="F45" s="2460">
        <v>0</v>
      </c>
      <c r="G45" s="2460">
        <v>0</v>
      </c>
      <c r="H45" s="2434">
        <v>7.6</v>
      </c>
      <c r="I45" s="2454">
        <f t="shared" si="6"/>
        <v>7.1</v>
      </c>
      <c r="J45" s="2460">
        <v>0</v>
      </c>
      <c r="K45" s="2460">
        <v>0</v>
      </c>
      <c r="L45" s="2461">
        <v>7.1</v>
      </c>
      <c r="M45" s="2462">
        <v>39496</v>
      </c>
      <c r="N45" s="2463">
        <v>39496</v>
      </c>
      <c r="O45" s="1206" t="s">
        <v>2769</v>
      </c>
      <c r="P45" s="1206"/>
      <c r="Q45" s="2436"/>
      <c r="S45" s="1181" t="str">
        <f t="shared" si="2"/>
        <v/>
      </c>
      <c r="U45" s="2157"/>
      <c r="V45" s="2157"/>
      <c r="W45" s="2157"/>
      <c r="X45" s="2157"/>
      <c r="Y45" s="2157"/>
    </row>
    <row r="46" spans="1:25" ht="39" customHeight="1">
      <c r="A46" s="4424"/>
      <c r="B46" s="4425"/>
      <c r="C46" s="2464">
        <v>12</v>
      </c>
      <c r="D46" s="2447" t="s">
        <v>6019</v>
      </c>
      <c r="E46" s="2454">
        <f>SUM(F46:H46)</f>
        <v>7.4</v>
      </c>
      <c r="F46" s="2465">
        <v>0</v>
      </c>
      <c r="G46" s="2465">
        <v>0</v>
      </c>
      <c r="H46" s="2450">
        <v>7.4</v>
      </c>
      <c r="I46" s="2466">
        <f>SUM(J46:L46)</f>
        <v>4.2</v>
      </c>
      <c r="J46" s="2465">
        <v>0</v>
      </c>
      <c r="K46" s="2465">
        <v>0</v>
      </c>
      <c r="L46" s="2450">
        <v>4.2</v>
      </c>
      <c r="M46" s="2467">
        <v>39496</v>
      </c>
      <c r="N46" s="2468">
        <v>39496</v>
      </c>
      <c r="O46" s="2453" t="s">
        <v>6020</v>
      </c>
      <c r="P46" s="2453"/>
      <c r="Q46" s="2469"/>
      <c r="S46" s="1181" t="str">
        <f t="shared" si="2"/>
        <v/>
      </c>
      <c r="U46" s="2157"/>
      <c r="V46" s="2157"/>
      <c r="W46" s="2157"/>
      <c r="X46" s="2157"/>
      <c r="Y46" s="2157"/>
    </row>
    <row r="47" spans="1:25" ht="39" customHeight="1">
      <c r="A47" s="4424"/>
      <c r="B47" s="4425"/>
      <c r="C47" s="2440">
        <v>13</v>
      </c>
      <c r="D47" s="2441" t="s">
        <v>6021</v>
      </c>
      <c r="E47" s="2454">
        <f>SUM(F47:H47)</f>
        <v>1.3</v>
      </c>
      <c r="F47" s="2455">
        <v>0</v>
      </c>
      <c r="G47" s="2455">
        <v>0</v>
      </c>
      <c r="H47" s="2456">
        <v>1.3</v>
      </c>
      <c r="I47" s="2454">
        <f>SUM(J47:L47)</f>
        <v>1.3</v>
      </c>
      <c r="J47" s="2455">
        <v>0</v>
      </c>
      <c r="K47" s="2455">
        <v>0</v>
      </c>
      <c r="L47" s="2456">
        <v>1.3</v>
      </c>
      <c r="M47" s="2457">
        <v>42081</v>
      </c>
      <c r="N47" s="2458">
        <v>42081</v>
      </c>
      <c r="O47" s="1215" t="s">
        <v>6022</v>
      </c>
      <c r="P47" s="1215"/>
      <c r="Q47" s="2469"/>
      <c r="S47" s="1181" t="str">
        <f t="shared" si="2"/>
        <v>改良済</v>
      </c>
      <c r="U47" s="2157"/>
      <c r="V47" s="2157"/>
      <c r="W47" s="2157"/>
      <c r="X47" s="2157"/>
      <c r="Y47" s="2157"/>
    </row>
    <row r="48" spans="1:25" ht="39" customHeight="1" thickBot="1">
      <c r="A48" s="3993"/>
      <c r="B48" s="3994"/>
      <c r="C48" s="2470">
        <v>14</v>
      </c>
      <c r="D48" s="2471" t="s">
        <v>6023</v>
      </c>
      <c r="E48" s="2472">
        <f>SUM(F48:H48)</f>
        <v>7.1</v>
      </c>
      <c r="F48" s="2473">
        <v>0</v>
      </c>
      <c r="G48" s="2473">
        <v>0</v>
      </c>
      <c r="H48" s="2474">
        <v>7.1</v>
      </c>
      <c r="I48" s="2472">
        <v>4.3</v>
      </c>
      <c r="J48" s="2473">
        <v>0</v>
      </c>
      <c r="K48" s="2473">
        <v>0</v>
      </c>
      <c r="L48" s="2474">
        <v>4.3</v>
      </c>
      <c r="M48" s="2475">
        <v>43462</v>
      </c>
      <c r="N48" s="2444">
        <v>43462</v>
      </c>
      <c r="O48" s="2476" t="s">
        <v>6024</v>
      </c>
      <c r="P48" s="2477"/>
      <c r="Q48" s="2469"/>
      <c r="S48" s="1181" t="str">
        <f t="shared" si="2"/>
        <v/>
      </c>
      <c r="U48" s="2157"/>
      <c r="V48" s="2157"/>
      <c r="W48" s="2157"/>
      <c r="X48" s="2157"/>
      <c r="Y48" s="2157"/>
    </row>
    <row r="49" spans="1:25" ht="39" customHeight="1" thickTop="1" thickBot="1">
      <c r="A49" s="2478" t="s">
        <v>306</v>
      </c>
      <c r="B49" s="2478">
        <f>COUNTA(B5:B48)</f>
        <v>19</v>
      </c>
      <c r="C49" s="2479"/>
      <c r="D49" s="2478">
        <f>COUNTA(D5:D48)</f>
        <v>43</v>
      </c>
      <c r="E49" s="2480">
        <f>SUM(E5:E48)</f>
        <v>1688.5399999999997</v>
      </c>
      <c r="F49" s="2480">
        <f>SUM(F5:F48)</f>
        <v>32.75</v>
      </c>
      <c r="G49" s="2480">
        <f t="shared" ref="G49:L49" si="7">SUM(G5:G48)</f>
        <v>26.19</v>
      </c>
      <c r="H49" s="2480">
        <f t="shared" si="7"/>
        <v>1629.6000000000001</v>
      </c>
      <c r="I49" s="2480">
        <f t="shared" si="7"/>
        <v>391.48000000000013</v>
      </c>
      <c r="J49" s="2480">
        <f t="shared" si="7"/>
        <v>16.989999999999998</v>
      </c>
      <c r="K49" s="2480">
        <f t="shared" si="7"/>
        <v>23.99</v>
      </c>
      <c r="L49" s="2480">
        <f t="shared" si="7"/>
        <v>350.50000000000006</v>
      </c>
      <c r="M49" s="2480"/>
      <c r="N49" s="2480"/>
      <c r="O49" s="2480"/>
      <c r="P49" s="2480"/>
      <c r="Q49" s="2480"/>
      <c r="U49" s="2157"/>
      <c r="V49" s="2157"/>
      <c r="W49" s="2157"/>
      <c r="X49" s="2157"/>
      <c r="Y49" s="2157"/>
    </row>
    <row r="50" spans="1:25" ht="39" customHeight="1" thickTop="1">
      <c r="E50" s="2245"/>
      <c r="F50" s="2245"/>
      <c r="G50" s="2245"/>
      <c r="H50" s="2245"/>
      <c r="I50" s="2245"/>
      <c r="J50" s="2245"/>
      <c r="K50" s="2245"/>
      <c r="L50" s="2245"/>
      <c r="M50" s="2245"/>
    </row>
    <row r="51" spans="1:25" ht="39" customHeight="1">
      <c r="E51" s="2245"/>
      <c r="F51" s="2245"/>
      <c r="G51" s="2245"/>
      <c r="H51" s="2245"/>
      <c r="I51" s="2245"/>
      <c r="J51" s="2245"/>
      <c r="K51" s="2245"/>
      <c r="L51" s="2245"/>
      <c r="M51" s="2245"/>
    </row>
    <row r="52" spans="1:25" ht="39" customHeight="1">
      <c r="E52" s="2245"/>
      <c r="F52" s="2245"/>
      <c r="G52" s="2245"/>
      <c r="H52" s="2245"/>
      <c r="I52" s="2245"/>
      <c r="J52" s="2245"/>
      <c r="K52" s="2245"/>
      <c r="L52" s="2245"/>
      <c r="M52" s="2245"/>
    </row>
    <row r="53" spans="1:25" ht="39" customHeight="1">
      <c r="E53" s="2245"/>
      <c r="F53" s="2245"/>
      <c r="G53" s="2245"/>
      <c r="H53" s="2245"/>
      <c r="I53" s="2245"/>
      <c r="J53" s="2245"/>
      <c r="K53" s="2245"/>
      <c r="L53" s="2245"/>
      <c r="M53" s="2245"/>
    </row>
    <row r="54" spans="1:25" ht="39" customHeight="1">
      <c r="E54" s="2245"/>
      <c r="F54" s="2245"/>
      <c r="G54" s="2245"/>
      <c r="H54" s="2245"/>
      <c r="I54" s="2245"/>
      <c r="J54" s="2245"/>
      <c r="K54" s="2245"/>
      <c r="L54" s="2245"/>
      <c r="M54" s="2245"/>
    </row>
    <row r="55" spans="1:25" ht="39" customHeight="1">
      <c r="E55" s="2245"/>
      <c r="F55" s="2245"/>
      <c r="G55" s="2245"/>
      <c r="H55" s="2245"/>
      <c r="I55" s="2245"/>
      <c r="J55" s="2245"/>
      <c r="K55" s="2245"/>
      <c r="L55" s="2245"/>
      <c r="M55" s="2245"/>
    </row>
    <row r="56" spans="1:25" ht="39" customHeight="1">
      <c r="E56" s="2245"/>
      <c r="F56" s="2245"/>
      <c r="G56" s="2245"/>
      <c r="H56" s="2245"/>
      <c r="I56" s="2245"/>
      <c r="J56" s="2245"/>
      <c r="K56" s="2245"/>
      <c r="L56" s="2245"/>
      <c r="M56" s="2245"/>
    </row>
    <row r="57" spans="1:25" ht="39" customHeight="1">
      <c r="E57" s="2245"/>
      <c r="F57" s="2245"/>
      <c r="G57" s="2245"/>
      <c r="H57" s="2245"/>
      <c r="I57" s="2245"/>
      <c r="J57" s="2245"/>
      <c r="K57" s="2245"/>
      <c r="L57" s="2245"/>
      <c r="M57" s="2245"/>
    </row>
    <row r="58" spans="1:25" ht="39" customHeight="1">
      <c r="E58" s="2245"/>
      <c r="F58" s="2245"/>
      <c r="G58" s="2245"/>
      <c r="H58" s="2245"/>
      <c r="I58" s="2245"/>
      <c r="J58" s="2245"/>
      <c r="K58" s="2245"/>
      <c r="L58" s="2245"/>
      <c r="M58" s="2245"/>
    </row>
    <row r="59" spans="1:25" ht="39" customHeight="1">
      <c r="E59" s="2245"/>
      <c r="F59" s="2245"/>
      <c r="G59" s="2245"/>
      <c r="H59" s="2245"/>
      <c r="I59" s="2245"/>
      <c r="J59" s="2245"/>
      <c r="K59" s="2245"/>
      <c r="L59" s="2245"/>
      <c r="M59" s="2245"/>
    </row>
    <row r="60" spans="1:25" ht="39" customHeight="1">
      <c r="E60" s="2245"/>
      <c r="F60" s="2245"/>
      <c r="G60" s="2245"/>
      <c r="H60" s="2245"/>
      <c r="I60" s="2245"/>
      <c r="J60" s="2245"/>
      <c r="K60" s="2245"/>
      <c r="L60" s="2245"/>
      <c r="M60" s="2245"/>
    </row>
  </sheetData>
  <mergeCells count="22">
    <mergeCell ref="A36:A48"/>
    <mergeCell ref="B36:B48"/>
    <mergeCell ref="A19:A23"/>
    <mergeCell ref="B19:B23"/>
    <mergeCell ref="A24:A28"/>
    <mergeCell ref="B24:B25"/>
    <mergeCell ref="B26:B27"/>
    <mergeCell ref="A29:A32"/>
    <mergeCell ref="B29:B32"/>
    <mergeCell ref="Q3:Q4"/>
    <mergeCell ref="A6:A13"/>
    <mergeCell ref="B6:B7"/>
    <mergeCell ref="C10:C11"/>
    <mergeCell ref="D10:D11"/>
    <mergeCell ref="E3:H3"/>
    <mergeCell ref="I3:L3"/>
    <mergeCell ref="O3:O4"/>
    <mergeCell ref="A15:A18"/>
    <mergeCell ref="B15:B18"/>
    <mergeCell ref="A3:A4"/>
    <mergeCell ref="B3:B4"/>
    <mergeCell ref="C3:D3"/>
  </mergeCells>
  <phoneticPr fontId="1"/>
  <conditionalFormatting sqref="C5:Q18 C29:Q48">
    <cfRule type="expression" dxfId="108" priority="5" stopIfTrue="1">
      <formula>$S5="改良済"</formula>
    </cfRule>
  </conditionalFormatting>
  <conditionalFormatting sqref="U5:Y49">
    <cfRule type="expression" dxfId="107" priority="4" stopIfTrue="1">
      <formula>$AF5="改良済"</formula>
    </cfRule>
  </conditionalFormatting>
  <conditionalFormatting sqref="C19:Q23">
    <cfRule type="expression" dxfId="106" priority="3" stopIfTrue="1">
      <formula>$S19="改良済"</formula>
    </cfRule>
  </conditionalFormatting>
  <conditionalFormatting sqref="C24:Q26 C28:Q28 C27:D27 F27:Q27">
    <cfRule type="expression" dxfId="105" priority="2" stopIfTrue="1">
      <formula>$S24="改良済"</formula>
    </cfRule>
  </conditionalFormatting>
  <conditionalFormatting sqref="E27">
    <cfRule type="expression" dxfId="104" priority="1" stopIfTrue="1">
      <formula>$S27="改良済"</formula>
    </cfRule>
  </conditionalFormatting>
  <printOptions gridLinesSet="0"/>
  <pageMargins left="0.59055118110236227" right="0.59055118110236227" top="0.98425196850393704" bottom="0.98425196850393704" header="0.51181102362204722" footer="0.51181102362204722"/>
  <pageSetup paperSize="9" scale="34" fitToHeight="2"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DCD98-9C4C-4AB4-84E1-5D916BDA56D7}">
  <sheetPr transitionEvaluation="1"/>
  <dimension ref="A1:X24"/>
  <sheetViews>
    <sheetView view="pageBreakPreview" zoomScale="50" zoomScaleNormal="50" workbookViewId="0">
      <selection activeCell="W19" sqref="W19"/>
    </sheetView>
  </sheetViews>
  <sheetFormatPr defaultColWidth="11.54296875" defaultRowHeight="39" customHeight="1"/>
  <cols>
    <col min="1" max="1" width="18.08984375" style="2482" customWidth="1"/>
    <col min="2" max="2" width="17" style="2482" customWidth="1"/>
    <col min="3" max="3" width="9" style="2483" bestFit="1" customWidth="1"/>
    <col min="4" max="4" width="25.7265625" style="2483" customWidth="1"/>
    <col min="5" max="12" width="11.54296875" style="2483" customWidth="1"/>
    <col min="13" max="16" width="15.90625" style="2483" customWidth="1"/>
    <col min="17" max="17" width="18.36328125" style="2483" customWidth="1"/>
    <col min="18" max="16384" width="11.54296875" style="1181"/>
  </cols>
  <sheetData>
    <row r="1" spans="1:24" ht="39" customHeight="1">
      <c r="A1" s="2481" t="s">
        <v>6025</v>
      </c>
    </row>
    <row r="2" spans="1:24" ht="39" customHeight="1" thickBot="1">
      <c r="A2" s="2484"/>
      <c r="B2" s="2484"/>
      <c r="C2" s="2485"/>
      <c r="D2" s="2485"/>
      <c r="E2" s="2485"/>
      <c r="F2" s="2485"/>
      <c r="G2" s="2485"/>
      <c r="H2" s="2485"/>
      <c r="I2" s="2485"/>
      <c r="J2" s="2485"/>
      <c r="K2" s="2485"/>
      <c r="L2" s="2485"/>
      <c r="M2" s="2485"/>
      <c r="N2" s="2485"/>
      <c r="P2" s="2486"/>
      <c r="Q2" s="2486" t="s">
        <v>1263</v>
      </c>
    </row>
    <row r="3" spans="1:24" ht="39" customHeight="1">
      <c r="A3" s="2487" t="s">
        <v>1195</v>
      </c>
      <c r="B3" s="2488" t="s">
        <v>224</v>
      </c>
      <c r="C3" s="4447" t="s">
        <v>6026</v>
      </c>
      <c r="D3" s="4448"/>
      <c r="E3" s="4449" t="s">
        <v>6027</v>
      </c>
      <c r="F3" s="4450"/>
      <c r="G3" s="4450"/>
      <c r="H3" s="4448"/>
      <c r="I3" s="4449" t="s">
        <v>6028</v>
      </c>
      <c r="J3" s="4450"/>
      <c r="K3" s="4450"/>
      <c r="L3" s="4448"/>
      <c r="M3" s="2489" t="s">
        <v>701</v>
      </c>
      <c r="N3" s="2488" t="s">
        <v>1198</v>
      </c>
      <c r="O3" s="2488" t="s">
        <v>1199</v>
      </c>
      <c r="P3" s="2488" t="s">
        <v>783</v>
      </c>
      <c r="Q3" s="2490" t="s">
        <v>235</v>
      </c>
      <c r="T3" s="1582"/>
    </row>
    <row r="4" spans="1:24" ht="39" customHeight="1" thickBot="1">
      <c r="A4" s="2491" t="s">
        <v>1212</v>
      </c>
      <c r="B4" s="2492"/>
      <c r="C4" s="2491" t="s">
        <v>4180</v>
      </c>
      <c r="D4" s="2492" t="s">
        <v>6029</v>
      </c>
      <c r="E4" s="2492" t="s">
        <v>306</v>
      </c>
      <c r="F4" s="2492" t="s">
        <v>1701</v>
      </c>
      <c r="G4" s="2492" t="s">
        <v>1702</v>
      </c>
      <c r="H4" s="2492" t="s">
        <v>1703</v>
      </c>
      <c r="I4" s="2492" t="s">
        <v>306</v>
      </c>
      <c r="J4" s="2492" t="s">
        <v>1701</v>
      </c>
      <c r="K4" s="2492" t="s">
        <v>1702</v>
      </c>
      <c r="L4" s="2492" t="s">
        <v>1703</v>
      </c>
      <c r="M4" s="2492"/>
      <c r="N4" s="2492"/>
      <c r="O4" s="2493"/>
      <c r="P4" s="2492"/>
      <c r="Q4" s="2494"/>
      <c r="T4" s="1180"/>
      <c r="U4" s="1180"/>
      <c r="V4" s="1180"/>
      <c r="W4" s="1180"/>
      <c r="X4" s="1154"/>
    </row>
    <row r="5" spans="1:24" ht="39" customHeight="1">
      <c r="A5" s="2495" t="s">
        <v>250</v>
      </c>
      <c r="B5" s="2496" t="s">
        <v>251</v>
      </c>
      <c r="C5" s="2497">
        <v>2</v>
      </c>
      <c r="D5" s="2498" t="s">
        <v>6030</v>
      </c>
      <c r="E5" s="2499">
        <f t="shared" ref="E5:E15" si="0">SUM(F5:H5)</f>
        <v>9.6999999999999993</v>
      </c>
      <c r="F5" s="2499">
        <v>0</v>
      </c>
      <c r="G5" s="2499">
        <v>0</v>
      </c>
      <c r="H5" s="2499">
        <v>9.6999999999999993</v>
      </c>
      <c r="I5" s="2500">
        <f t="shared" ref="I5:I15" si="1">SUM(J5:L5)</f>
        <v>5.23</v>
      </c>
      <c r="J5" s="2499">
        <v>0</v>
      </c>
      <c r="K5" s="2499">
        <v>0</v>
      </c>
      <c r="L5" s="2499">
        <v>5.23</v>
      </c>
      <c r="M5" s="2501">
        <v>19767</v>
      </c>
      <c r="N5" s="2501">
        <v>32514</v>
      </c>
      <c r="O5" s="2496" t="s">
        <v>5534</v>
      </c>
      <c r="P5" s="2502"/>
      <c r="Q5" s="2503"/>
      <c r="R5" s="1181" t="str">
        <f>IF(E5&lt;=I5,"改良済","")</f>
        <v/>
      </c>
      <c r="T5" s="2157"/>
      <c r="U5" s="2157"/>
      <c r="V5" s="2157"/>
      <c r="W5" s="2157"/>
      <c r="X5" s="2157"/>
    </row>
    <row r="6" spans="1:24" ht="39" customHeight="1">
      <c r="A6" s="4451" t="s">
        <v>1608</v>
      </c>
      <c r="B6" s="2502" t="s">
        <v>271</v>
      </c>
      <c r="C6" s="2504">
        <v>2</v>
      </c>
      <c r="D6" s="2505" t="s">
        <v>6031</v>
      </c>
      <c r="E6" s="2500">
        <f t="shared" si="0"/>
        <v>6.06</v>
      </c>
      <c r="F6" s="2500">
        <v>6.06</v>
      </c>
      <c r="G6" s="2500">
        <v>0</v>
      </c>
      <c r="H6" s="2500">
        <v>0</v>
      </c>
      <c r="I6" s="2500">
        <f t="shared" si="1"/>
        <v>0</v>
      </c>
      <c r="J6" s="2500">
        <v>0</v>
      </c>
      <c r="K6" s="2500">
        <v>0</v>
      </c>
      <c r="L6" s="2500">
        <v>0</v>
      </c>
      <c r="M6" s="2506">
        <v>17932</v>
      </c>
      <c r="N6" s="2506">
        <v>17932</v>
      </c>
      <c r="O6" s="2502" t="s">
        <v>6032</v>
      </c>
      <c r="P6" s="2507"/>
      <c r="Q6" s="2508"/>
      <c r="R6" s="1181" t="str">
        <f t="shared" ref="R6:R14" si="2">IF(E6&lt;=I6,"改良済","")</f>
        <v/>
      </c>
      <c r="T6" s="2157"/>
      <c r="U6" s="2157"/>
      <c r="V6" s="2157"/>
      <c r="W6" s="2157"/>
      <c r="X6" s="2157"/>
    </row>
    <row r="7" spans="1:24" ht="39" customHeight="1">
      <c r="A7" s="4452"/>
      <c r="B7" s="2502" t="s">
        <v>269</v>
      </c>
      <c r="C7" s="2504">
        <v>3</v>
      </c>
      <c r="D7" s="2505" t="s">
        <v>6033</v>
      </c>
      <c r="E7" s="2500">
        <f t="shared" si="0"/>
        <v>4.3</v>
      </c>
      <c r="F7" s="2500">
        <v>0</v>
      </c>
      <c r="G7" s="2500">
        <v>0</v>
      </c>
      <c r="H7" s="2500">
        <v>4.3</v>
      </c>
      <c r="I7" s="2500">
        <f t="shared" si="1"/>
        <v>0.6</v>
      </c>
      <c r="J7" s="2500">
        <v>0</v>
      </c>
      <c r="K7" s="2500">
        <v>0</v>
      </c>
      <c r="L7" s="2500">
        <v>0.6</v>
      </c>
      <c r="M7" s="2506">
        <v>27976</v>
      </c>
      <c r="N7" s="2506">
        <v>38160</v>
      </c>
      <c r="O7" s="2502" t="s">
        <v>2039</v>
      </c>
      <c r="P7" s="2507"/>
      <c r="Q7" s="2508"/>
      <c r="R7" s="1181" t="str">
        <f t="shared" si="2"/>
        <v/>
      </c>
      <c r="T7" s="2157"/>
      <c r="U7" s="2157"/>
      <c r="V7" s="2157"/>
      <c r="W7" s="2157"/>
      <c r="X7" s="2157"/>
    </row>
    <row r="8" spans="1:24" ht="39" customHeight="1">
      <c r="A8" s="4441" t="s">
        <v>1234</v>
      </c>
      <c r="B8" s="2502" t="s">
        <v>280</v>
      </c>
      <c r="C8" s="2504">
        <v>1</v>
      </c>
      <c r="D8" s="2505" t="s">
        <v>6034</v>
      </c>
      <c r="E8" s="2500">
        <f t="shared" si="0"/>
        <v>3.4</v>
      </c>
      <c r="F8" s="2500">
        <v>3.4</v>
      </c>
      <c r="G8" s="2500">
        <v>0</v>
      </c>
      <c r="H8" s="2500">
        <v>0</v>
      </c>
      <c r="I8" s="2500">
        <f t="shared" si="1"/>
        <v>3.4</v>
      </c>
      <c r="J8" s="2500">
        <v>3.4</v>
      </c>
      <c r="K8" s="2500">
        <v>0</v>
      </c>
      <c r="L8" s="2500">
        <v>0</v>
      </c>
      <c r="M8" s="2506">
        <v>13972</v>
      </c>
      <c r="N8" s="2506">
        <v>13972</v>
      </c>
      <c r="O8" s="2502" t="s">
        <v>6035</v>
      </c>
      <c r="P8" s="2507"/>
      <c r="Q8" s="2508"/>
      <c r="R8" s="1181" t="str">
        <f t="shared" si="2"/>
        <v>改良済</v>
      </c>
      <c r="T8" s="2157"/>
      <c r="U8" s="2157"/>
      <c r="V8" s="2157"/>
      <c r="W8" s="2157"/>
      <c r="X8" s="2157"/>
    </row>
    <row r="9" spans="1:24" ht="39" customHeight="1">
      <c r="A9" s="4453"/>
      <c r="B9" s="2502" t="s">
        <v>21</v>
      </c>
      <c r="C9" s="2504">
        <v>2</v>
      </c>
      <c r="D9" s="2505" t="s">
        <v>6036</v>
      </c>
      <c r="E9" s="2500">
        <f t="shared" si="0"/>
        <v>14.3</v>
      </c>
      <c r="F9" s="2500">
        <v>0</v>
      </c>
      <c r="G9" s="2500">
        <v>0</v>
      </c>
      <c r="H9" s="2500">
        <v>14.3</v>
      </c>
      <c r="I9" s="2500">
        <f t="shared" si="1"/>
        <v>14.3</v>
      </c>
      <c r="J9" s="2500">
        <v>0</v>
      </c>
      <c r="K9" s="2500">
        <v>0</v>
      </c>
      <c r="L9" s="2500">
        <v>14.3</v>
      </c>
      <c r="M9" s="2506">
        <v>35542</v>
      </c>
      <c r="N9" s="2506">
        <v>35542</v>
      </c>
      <c r="O9" s="2502" t="s">
        <v>6037</v>
      </c>
      <c r="P9" s="2507"/>
      <c r="Q9" s="2508"/>
      <c r="R9" s="1181" t="str">
        <f t="shared" si="2"/>
        <v>改良済</v>
      </c>
      <c r="T9" s="2157"/>
      <c r="U9" s="2157"/>
      <c r="V9" s="2157"/>
      <c r="W9" s="2157"/>
      <c r="X9" s="2157"/>
    </row>
    <row r="10" spans="1:24" ht="39" customHeight="1">
      <c r="A10" s="2509" t="s">
        <v>78</v>
      </c>
      <c r="B10" s="2502" t="s">
        <v>465</v>
      </c>
      <c r="C10" s="2504">
        <v>1</v>
      </c>
      <c r="D10" s="2505" t="s">
        <v>6038</v>
      </c>
      <c r="E10" s="2500">
        <f t="shared" si="0"/>
        <v>5.82</v>
      </c>
      <c r="F10" s="2500">
        <v>5.82</v>
      </c>
      <c r="G10" s="2500">
        <v>0</v>
      </c>
      <c r="H10" s="2500">
        <v>0</v>
      </c>
      <c r="I10" s="2500">
        <f t="shared" si="1"/>
        <v>5.82</v>
      </c>
      <c r="J10" s="2500">
        <v>5.82</v>
      </c>
      <c r="K10" s="2500">
        <v>0</v>
      </c>
      <c r="L10" s="2500">
        <v>0</v>
      </c>
      <c r="M10" s="2506">
        <v>20179</v>
      </c>
      <c r="N10" s="2506">
        <v>20179</v>
      </c>
      <c r="O10" s="2502" t="s">
        <v>6039</v>
      </c>
      <c r="P10" s="2510">
        <v>38758</v>
      </c>
      <c r="Q10" s="2508" t="s">
        <v>5972</v>
      </c>
      <c r="R10" s="1181" t="str">
        <f t="shared" si="2"/>
        <v>改良済</v>
      </c>
      <c r="T10" s="2157"/>
      <c r="U10" s="2157"/>
      <c r="V10" s="2157"/>
      <c r="W10" s="2157"/>
      <c r="X10" s="2157"/>
    </row>
    <row r="11" spans="1:24" ht="39" customHeight="1">
      <c r="A11" s="2509" t="s">
        <v>1249</v>
      </c>
      <c r="B11" s="2502" t="s">
        <v>292</v>
      </c>
      <c r="C11" s="2504">
        <v>1</v>
      </c>
      <c r="D11" s="2505" t="s">
        <v>6040</v>
      </c>
      <c r="E11" s="2500">
        <f t="shared" si="0"/>
        <v>9.6999999999999993</v>
      </c>
      <c r="F11" s="2500">
        <v>0</v>
      </c>
      <c r="G11" s="2500">
        <v>0</v>
      </c>
      <c r="H11" s="2500">
        <v>9.6999999999999993</v>
      </c>
      <c r="I11" s="2500">
        <f t="shared" si="1"/>
        <v>8.4</v>
      </c>
      <c r="J11" s="2500">
        <v>0</v>
      </c>
      <c r="K11" s="2500">
        <v>0</v>
      </c>
      <c r="L11" s="2500">
        <v>8.4</v>
      </c>
      <c r="M11" s="2511">
        <v>26889</v>
      </c>
      <c r="N11" s="2506">
        <v>41206</v>
      </c>
      <c r="O11" s="2502" t="s">
        <v>1242</v>
      </c>
      <c r="P11" s="2507"/>
      <c r="Q11" s="2508"/>
      <c r="R11" s="1181" t="str">
        <f t="shared" si="2"/>
        <v/>
      </c>
      <c r="T11" s="2157"/>
      <c r="U11" s="2157"/>
      <c r="V11" s="2157"/>
      <c r="W11" s="2157"/>
      <c r="X11" s="2157"/>
    </row>
    <row r="12" spans="1:24" ht="39" customHeight="1">
      <c r="A12" s="4441" t="s">
        <v>85</v>
      </c>
      <c r="B12" s="4444" t="s">
        <v>1174</v>
      </c>
      <c r="C12" s="2504">
        <v>1</v>
      </c>
      <c r="D12" s="2505" t="s">
        <v>6041</v>
      </c>
      <c r="E12" s="2500">
        <f t="shared" si="0"/>
        <v>6.8</v>
      </c>
      <c r="F12" s="2500">
        <v>6.8</v>
      </c>
      <c r="G12" s="2500">
        <v>0</v>
      </c>
      <c r="H12" s="2500">
        <v>0</v>
      </c>
      <c r="I12" s="2500">
        <f t="shared" si="1"/>
        <v>0</v>
      </c>
      <c r="J12" s="2500">
        <v>0</v>
      </c>
      <c r="K12" s="2500">
        <v>0</v>
      </c>
      <c r="L12" s="2500">
        <v>0</v>
      </c>
      <c r="M12" s="2506">
        <v>17932</v>
      </c>
      <c r="N12" s="2506">
        <v>25119</v>
      </c>
      <c r="O12" s="2502" t="s">
        <v>6042</v>
      </c>
      <c r="P12" s="2510">
        <v>39173</v>
      </c>
      <c r="Q12" s="2508" t="s">
        <v>6043</v>
      </c>
      <c r="R12" s="1181" t="str">
        <f t="shared" si="2"/>
        <v/>
      </c>
      <c r="T12" s="2157"/>
      <c r="U12" s="2157"/>
      <c r="V12" s="2157"/>
      <c r="W12" s="2157"/>
      <c r="X12" s="2157"/>
    </row>
    <row r="13" spans="1:24" ht="39" customHeight="1">
      <c r="A13" s="4442"/>
      <c r="B13" s="4445"/>
      <c r="C13" s="2504">
        <v>2</v>
      </c>
      <c r="D13" s="2505" t="s">
        <v>6044</v>
      </c>
      <c r="E13" s="2500">
        <f t="shared" si="0"/>
        <v>3.6</v>
      </c>
      <c r="F13" s="2500">
        <v>3.6</v>
      </c>
      <c r="G13" s="2500">
        <v>0</v>
      </c>
      <c r="H13" s="2500">
        <v>0</v>
      </c>
      <c r="I13" s="2500">
        <f t="shared" si="1"/>
        <v>0</v>
      </c>
      <c r="J13" s="2500">
        <v>0</v>
      </c>
      <c r="K13" s="2500">
        <v>0</v>
      </c>
      <c r="L13" s="2500">
        <v>0</v>
      </c>
      <c r="M13" s="2506">
        <v>17932</v>
      </c>
      <c r="N13" s="2512" t="s">
        <v>6001</v>
      </c>
      <c r="O13" s="2513" t="s">
        <v>6045</v>
      </c>
      <c r="P13" s="2510">
        <v>39173</v>
      </c>
      <c r="Q13" s="2508" t="s">
        <v>6043</v>
      </c>
      <c r="R13" s="1181" t="str">
        <f t="shared" si="2"/>
        <v/>
      </c>
      <c r="T13" s="2157"/>
      <c r="U13" s="2157"/>
      <c r="V13" s="2157"/>
      <c r="W13" s="2157"/>
      <c r="X13" s="2157"/>
    </row>
    <row r="14" spans="1:24" ht="39" customHeight="1" thickBot="1">
      <c r="A14" s="4443"/>
      <c r="B14" s="4446"/>
      <c r="C14" s="2514">
        <v>3</v>
      </c>
      <c r="D14" s="2515" t="s">
        <v>6046</v>
      </c>
      <c r="E14" s="2516">
        <f t="shared" si="0"/>
        <v>28.2</v>
      </c>
      <c r="F14" s="2516">
        <v>0</v>
      </c>
      <c r="G14" s="2516">
        <v>0</v>
      </c>
      <c r="H14" s="2516">
        <v>28.2</v>
      </c>
      <c r="I14" s="2516">
        <f t="shared" si="1"/>
        <v>8.4</v>
      </c>
      <c r="J14" s="2516">
        <v>0</v>
      </c>
      <c r="K14" s="2516">
        <v>0</v>
      </c>
      <c r="L14" s="2516">
        <v>8.4</v>
      </c>
      <c r="M14" s="2517">
        <v>23006</v>
      </c>
      <c r="N14" s="2517">
        <v>23006</v>
      </c>
      <c r="O14" s="2518" t="s">
        <v>6047</v>
      </c>
      <c r="P14" s="2519">
        <v>39173</v>
      </c>
      <c r="Q14" s="2508" t="s">
        <v>6043</v>
      </c>
      <c r="R14" s="1181" t="str">
        <f t="shared" si="2"/>
        <v/>
      </c>
      <c r="T14" s="2157"/>
      <c r="U14" s="2157"/>
      <c r="V14" s="2157"/>
      <c r="W14" s="2157"/>
      <c r="X14" s="2157"/>
    </row>
    <row r="15" spans="1:24" ht="39" customHeight="1" thickTop="1" thickBot="1">
      <c r="A15" s="2520" t="s">
        <v>306</v>
      </c>
      <c r="B15" s="2520">
        <f>COUNTA(B5:B14)</f>
        <v>8</v>
      </c>
      <c r="C15" s="2521"/>
      <c r="D15" s="2520">
        <f>COUNTA(D5:D14)</f>
        <v>10</v>
      </c>
      <c r="E15" s="2522">
        <f t="shared" si="0"/>
        <v>91.88</v>
      </c>
      <c r="F15" s="2522">
        <f>SUM(F5:F14)</f>
        <v>25.68</v>
      </c>
      <c r="G15" s="2522">
        <f>SUM(G5:G14)</f>
        <v>0</v>
      </c>
      <c r="H15" s="2522">
        <f>SUM(H5:H14)</f>
        <v>66.2</v>
      </c>
      <c r="I15" s="2522">
        <f t="shared" si="1"/>
        <v>46.15</v>
      </c>
      <c r="J15" s="2522">
        <f>SUM(J5:J14)</f>
        <v>9.2200000000000006</v>
      </c>
      <c r="K15" s="2522">
        <f>SUM(K5:K14)</f>
        <v>0</v>
      </c>
      <c r="L15" s="2522">
        <f>SUM(L5:L14)</f>
        <v>36.93</v>
      </c>
      <c r="M15" s="4454"/>
      <c r="N15" s="4455"/>
      <c r="O15" s="4455"/>
      <c r="P15" s="4455"/>
      <c r="Q15" s="4456"/>
      <c r="T15" s="2157"/>
      <c r="U15" s="2157"/>
      <c r="V15" s="2157"/>
      <c r="W15" s="2157"/>
      <c r="X15" s="2157"/>
    </row>
    <row r="16" spans="1:24" ht="39" customHeight="1" thickTop="1"/>
    <row r="18" spans="1:18" ht="39" customHeight="1">
      <c r="A18" s="2481" t="s">
        <v>6048</v>
      </c>
    </row>
    <row r="19" spans="1:18" ht="39" customHeight="1" thickBot="1">
      <c r="A19" s="2484"/>
      <c r="B19" s="2484"/>
      <c r="C19" s="2523"/>
      <c r="D19" s="2523"/>
      <c r="E19" s="2485"/>
      <c r="F19" s="2485"/>
      <c r="G19" s="2485"/>
      <c r="H19" s="2485"/>
      <c r="I19" s="2485"/>
      <c r="O19" s="2486"/>
      <c r="P19" s="2486" t="s">
        <v>1263</v>
      </c>
    </row>
    <row r="20" spans="1:18" ht="39" customHeight="1">
      <c r="A20" s="2487" t="s">
        <v>1195</v>
      </c>
      <c r="B20" s="4457" t="s">
        <v>224</v>
      </c>
      <c r="C20" s="4459" t="s">
        <v>6026</v>
      </c>
      <c r="D20" s="4460"/>
      <c r="E20" s="4449" t="s">
        <v>6049</v>
      </c>
      <c r="F20" s="4450"/>
      <c r="G20" s="4450"/>
      <c r="H20" s="4448"/>
      <c r="I20" s="4461" t="s">
        <v>701</v>
      </c>
      <c r="J20" s="4462"/>
      <c r="K20" s="4461" t="s">
        <v>1198</v>
      </c>
      <c r="L20" s="4462"/>
      <c r="M20" s="4461" t="s">
        <v>1199</v>
      </c>
      <c r="N20" s="4462"/>
      <c r="O20" s="4457" t="s">
        <v>783</v>
      </c>
      <c r="P20" s="4465" t="s">
        <v>235</v>
      </c>
    </row>
    <row r="21" spans="1:18" ht="39" customHeight="1" thickBot="1">
      <c r="A21" s="2491" t="s">
        <v>1212</v>
      </c>
      <c r="B21" s="4458"/>
      <c r="C21" s="2524" t="s">
        <v>4180</v>
      </c>
      <c r="D21" s="2492" t="s">
        <v>6050</v>
      </c>
      <c r="E21" s="4467" t="s">
        <v>1709</v>
      </c>
      <c r="F21" s="4468"/>
      <c r="G21" s="4467" t="s">
        <v>4335</v>
      </c>
      <c r="H21" s="4468"/>
      <c r="I21" s="4463"/>
      <c r="J21" s="4464"/>
      <c r="K21" s="4463"/>
      <c r="L21" s="4464"/>
      <c r="M21" s="4463"/>
      <c r="N21" s="4464"/>
      <c r="O21" s="4458"/>
      <c r="P21" s="4466"/>
    </row>
    <row r="22" spans="1:18" ht="39" customHeight="1" thickBot="1">
      <c r="A22" s="2525" t="s">
        <v>78</v>
      </c>
      <c r="B22" s="2526" t="s">
        <v>465</v>
      </c>
      <c r="C22" s="2527">
        <v>1</v>
      </c>
      <c r="D22" s="2528" t="s">
        <v>6051</v>
      </c>
      <c r="E22" s="4474">
        <v>2.1</v>
      </c>
      <c r="F22" s="4475"/>
      <c r="G22" s="4474">
        <v>2.1</v>
      </c>
      <c r="H22" s="4475"/>
      <c r="I22" s="4476">
        <v>31986</v>
      </c>
      <c r="J22" s="4477"/>
      <c r="K22" s="4476">
        <v>31986</v>
      </c>
      <c r="L22" s="4478"/>
      <c r="M22" s="4461" t="s">
        <v>6052</v>
      </c>
      <c r="N22" s="4479"/>
      <c r="O22" s="2529">
        <v>38758</v>
      </c>
      <c r="P22" s="2530" t="s">
        <v>5972</v>
      </c>
      <c r="R22" s="1181" t="str">
        <f>IF(E22&lt;=G22,"改良済","")</f>
        <v>改良済</v>
      </c>
    </row>
    <row r="23" spans="1:18" ht="39" customHeight="1" thickTop="1" thickBot="1">
      <c r="A23" s="2531" t="s">
        <v>306</v>
      </c>
      <c r="B23" s="2531">
        <v>1</v>
      </c>
      <c r="C23" s="2532"/>
      <c r="D23" s="2520">
        <f>COUNTA(D22)</f>
        <v>1</v>
      </c>
      <c r="E23" s="4469">
        <f>SUM(E22)</f>
        <v>2.1</v>
      </c>
      <c r="F23" s="4470"/>
      <c r="G23" s="4469">
        <f>SUM(G22)</f>
        <v>2.1</v>
      </c>
      <c r="H23" s="4470"/>
      <c r="I23" s="4471"/>
      <c r="J23" s="4472"/>
      <c r="K23" s="4472"/>
      <c r="L23" s="4472"/>
      <c r="M23" s="4472"/>
      <c r="N23" s="4472"/>
      <c r="O23" s="4472"/>
      <c r="P23" s="4473"/>
    </row>
    <row r="24" spans="1:18" ht="39" customHeight="1" thickTop="1"/>
  </sheetData>
  <mergeCells count="26">
    <mergeCell ref="E23:F23"/>
    <mergeCell ref="G23:H23"/>
    <mergeCell ref="I23:P23"/>
    <mergeCell ref="G21:H21"/>
    <mergeCell ref="E22:F22"/>
    <mergeCell ref="G22:H22"/>
    <mergeCell ref="I22:J22"/>
    <mergeCell ref="K22:L22"/>
    <mergeCell ref="M22:N22"/>
    <mergeCell ref="M15:Q15"/>
    <mergeCell ref="B20:B21"/>
    <mergeCell ref="C20:D20"/>
    <mergeCell ref="E20:H20"/>
    <mergeCell ref="I20:J21"/>
    <mergeCell ref="K20:L21"/>
    <mergeCell ref="M20:N21"/>
    <mergeCell ref="O20:O21"/>
    <mergeCell ref="P20:P21"/>
    <mergeCell ref="E21:F21"/>
    <mergeCell ref="A12:A14"/>
    <mergeCell ref="B12:B14"/>
    <mergeCell ref="C3:D3"/>
    <mergeCell ref="E3:H3"/>
    <mergeCell ref="I3:L3"/>
    <mergeCell ref="A6:A7"/>
    <mergeCell ref="A8:A9"/>
  </mergeCells>
  <phoneticPr fontId="1"/>
  <conditionalFormatting sqref="C5:Q14">
    <cfRule type="expression" dxfId="103" priority="3" stopIfTrue="1">
      <formula>$R5="改良済"</formula>
    </cfRule>
  </conditionalFormatting>
  <conditionalFormatting sqref="C22:P22">
    <cfRule type="expression" dxfId="102" priority="2" stopIfTrue="1">
      <formula>$R22="改良済"</formula>
    </cfRule>
  </conditionalFormatting>
  <conditionalFormatting sqref="T5:X15">
    <cfRule type="expression" dxfId="101" priority="1" stopIfTrue="1">
      <formula>$AF5="改良済"</formula>
    </cfRule>
  </conditionalFormatting>
  <printOptions gridLinesSet="0"/>
  <pageMargins left="0.78" right="0.78" top="1" bottom="1" header="0.51200000000000001" footer="0.51200000000000001"/>
  <pageSetup paperSize="9" scale="33"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5E2F9-F879-4949-932D-99E821D862F4}">
  <sheetPr>
    <pageSetUpPr fitToPage="1"/>
  </sheetPr>
  <dimension ref="A1:N53"/>
  <sheetViews>
    <sheetView view="pageBreakPreview" zoomScale="55" zoomScaleNormal="75" zoomScaleSheetLayoutView="55" workbookViewId="0">
      <pane ySplit="6" topLeftCell="A7" activePane="bottomLeft" state="frozen"/>
      <selection pane="bottomLeft" activeCell="N56" sqref="N56"/>
    </sheetView>
  </sheetViews>
  <sheetFormatPr defaultColWidth="5.81640625" defaultRowHeight="11"/>
  <cols>
    <col min="1" max="1" width="17.7265625" style="2534" customWidth="1"/>
    <col min="2" max="2" width="7.7265625" style="2534" bestFit="1" customWidth="1"/>
    <col min="3" max="3" width="10.453125" style="2534" customWidth="1"/>
    <col min="4" max="4" width="16.36328125" style="2534" customWidth="1"/>
    <col min="5" max="5" width="17.453125" style="2535" customWidth="1"/>
    <col min="6" max="6" width="14.26953125" style="2534" customWidth="1"/>
    <col min="7" max="7" width="17" style="2534" customWidth="1"/>
    <col min="8" max="8" width="17" style="2536" customWidth="1"/>
    <col min="9" max="10" width="17.81640625" style="2534" customWidth="1"/>
    <col min="11" max="11" width="17.81640625" style="2537" customWidth="1"/>
    <col min="12" max="13" width="17.81640625" style="2534" customWidth="1"/>
    <col min="14" max="14" width="17.81640625" style="2538" customWidth="1"/>
    <col min="15" max="16384" width="5.81640625" style="2534"/>
  </cols>
  <sheetData>
    <row r="1" spans="1:14" ht="18" customHeight="1">
      <c r="A1" s="2533" t="s">
        <v>6053</v>
      </c>
    </row>
    <row r="2" spans="1:14" ht="18" customHeight="1">
      <c r="A2" s="2533" t="s">
        <v>6054</v>
      </c>
    </row>
    <row r="3" spans="1:14" ht="18" customHeight="1" thickBot="1">
      <c r="A3" s="2533" t="s">
        <v>6055</v>
      </c>
      <c r="N3" s="2539" t="s">
        <v>1263</v>
      </c>
    </row>
    <row r="4" spans="1:14" ht="14.25" customHeight="1">
      <c r="A4" s="4482" t="s">
        <v>6056</v>
      </c>
      <c r="B4" s="4485" t="s">
        <v>6057</v>
      </c>
      <c r="C4" s="4488" t="s">
        <v>6058</v>
      </c>
      <c r="D4" s="4488" t="s">
        <v>6059</v>
      </c>
      <c r="E4" s="2540" t="s">
        <v>6060</v>
      </c>
      <c r="F4" s="2541" t="s">
        <v>6061</v>
      </c>
      <c r="G4" s="2542"/>
      <c r="H4" s="2543"/>
      <c r="I4" s="2542" t="s">
        <v>6062</v>
      </c>
      <c r="J4" s="2542"/>
      <c r="K4" s="2544"/>
      <c r="L4" s="2542" t="s">
        <v>6063</v>
      </c>
      <c r="M4" s="2545"/>
      <c r="N4" s="2546"/>
    </row>
    <row r="5" spans="1:14" ht="14.25" customHeight="1">
      <c r="A5" s="4483"/>
      <c r="B5" s="4486"/>
      <c r="C5" s="4489"/>
      <c r="D5" s="4489"/>
      <c r="E5" s="2547" t="s">
        <v>6064</v>
      </c>
      <c r="F5" s="4480" t="s">
        <v>6065</v>
      </c>
      <c r="G5" s="2548" t="s">
        <v>6066</v>
      </c>
      <c r="H5" s="2549" t="s">
        <v>6067</v>
      </c>
      <c r="I5" s="4480" t="s">
        <v>6065</v>
      </c>
      <c r="J5" s="4480" t="s">
        <v>6068</v>
      </c>
      <c r="K5" s="4490" t="s">
        <v>6069</v>
      </c>
      <c r="L5" s="4480" t="s">
        <v>6065</v>
      </c>
      <c r="M5" s="4480" t="s">
        <v>6068</v>
      </c>
      <c r="N5" s="4492" t="s">
        <v>6069</v>
      </c>
    </row>
    <row r="6" spans="1:14" ht="14.25" customHeight="1" thickBot="1">
      <c r="A6" s="4484"/>
      <c r="B6" s="4487"/>
      <c r="C6" s="4481"/>
      <c r="D6" s="4481"/>
      <c r="E6" s="2550" t="s">
        <v>6070</v>
      </c>
      <c r="F6" s="4481"/>
      <c r="G6" s="2551" t="s">
        <v>6071</v>
      </c>
      <c r="H6" s="2552" t="s">
        <v>6072</v>
      </c>
      <c r="I6" s="4481"/>
      <c r="J6" s="4481"/>
      <c r="K6" s="4491"/>
      <c r="L6" s="4481"/>
      <c r="M6" s="4481"/>
      <c r="N6" s="4493"/>
    </row>
    <row r="7" spans="1:14" ht="34.5" customHeight="1">
      <c r="A7" s="4497" t="s">
        <v>6073</v>
      </c>
      <c r="B7" s="4485" t="s">
        <v>6074</v>
      </c>
      <c r="C7" s="2553"/>
      <c r="D7" s="4506" t="s">
        <v>6075</v>
      </c>
      <c r="E7" s="2554" t="s">
        <v>6076</v>
      </c>
      <c r="F7" s="4500" t="s">
        <v>1940</v>
      </c>
      <c r="G7" s="2555" t="s">
        <v>6077</v>
      </c>
      <c r="H7" s="2556" t="s">
        <v>6078</v>
      </c>
      <c r="I7" s="2553"/>
      <c r="J7" s="2553"/>
      <c r="K7" s="2557"/>
      <c r="L7" s="2553"/>
      <c r="M7" s="2553"/>
      <c r="N7" s="2558"/>
    </row>
    <row r="8" spans="1:14" ht="34.5" customHeight="1">
      <c r="A8" s="4504"/>
      <c r="B8" s="4486"/>
      <c r="C8" s="2559" t="s">
        <v>260</v>
      </c>
      <c r="D8" s="4507"/>
      <c r="E8" s="2560" t="s">
        <v>6079</v>
      </c>
      <c r="F8" s="4501"/>
      <c r="G8" s="2548" t="s">
        <v>6076</v>
      </c>
      <c r="H8" s="2548" t="s">
        <v>6076</v>
      </c>
      <c r="I8" s="2561"/>
      <c r="J8" s="2561"/>
      <c r="K8" s="2562"/>
      <c r="L8" s="2561"/>
      <c r="M8" s="2561"/>
      <c r="N8" s="2563"/>
    </row>
    <row r="9" spans="1:14" ht="34.5" customHeight="1">
      <c r="A9" s="4504"/>
      <c r="B9" s="4486"/>
      <c r="C9" s="2559"/>
      <c r="D9" s="4507"/>
      <c r="E9" s="2564"/>
      <c r="F9" s="4502" t="s">
        <v>6080</v>
      </c>
      <c r="G9" s="2565" t="s">
        <v>6081</v>
      </c>
      <c r="H9" s="2566" t="s">
        <v>6082</v>
      </c>
      <c r="I9" s="2561"/>
      <c r="J9" s="2561"/>
      <c r="K9" s="2562"/>
      <c r="L9" s="2561"/>
      <c r="M9" s="2561"/>
      <c r="N9" s="2563"/>
    </row>
    <row r="10" spans="1:14" ht="34.5" customHeight="1">
      <c r="A10" s="4504"/>
      <c r="B10" s="4486"/>
      <c r="C10" s="2559" t="s">
        <v>6083</v>
      </c>
      <c r="D10" s="4507"/>
      <c r="E10" s="2547" t="s">
        <v>6084</v>
      </c>
      <c r="F10" s="4501"/>
      <c r="G10" s="2548" t="s">
        <v>6076</v>
      </c>
      <c r="H10" s="2548" t="s">
        <v>6076</v>
      </c>
      <c r="I10" s="2559" t="s">
        <v>6076</v>
      </c>
      <c r="J10" s="2559" t="s">
        <v>6076</v>
      </c>
      <c r="K10" s="2567" t="s">
        <v>6076</v>
      </c>
      <c r="L10" s="2559" t="s">
        <v>6085</v>
      </c>
      <c r="M10" s="2568" t="s">
        <v>6086</v>
      </c>
      <c r="N10" s="2569">
        <v>95300</v>
      </c>
    </row>
    <row r="11" spans="1:14" ht="34.5" customHeight="1">
      <c r="A11" s="4504"/>
      <c r="B11" s="4486"/>
      <c r="C11" s="2561"/>
      <c r="D11" s="4507"/>
      <c r="E11" s="2547"/>
      <c r="F11" s="4495" t="s">
        <v>6087</v>
      </c>
      <c r="G11" s="2565" t="s">
        <v>6088</v>
      </c>
      <c r="H11" s="2566" t="s">
        <v>6089</v>
      </c>
      <c r="I11" s="2570"/>
      <c r="J11" s="2570"/>
      <c r="K11" s="2562"/>
      <c r="L11" s="2559"/>
      <c r="M11" s="2568"/>
      <c r="N11" s="2563"/>
    </row>
    <row r="12" spans="1:14" ht="34.5" customHeight="1" thickBot="1">
      <c r="A12" s="4505"/>
      <c r="B12" s="2571" t="s">
        <v>6090</v>
      </c>
      <c r="C12" s="2572" t="s">
        <v>6091</v>
      </c>
      <c r="D12" s="4508"/>
      <c r="E12" s="2550" t="s">
        <v>6092</v>
      </c>
      <c r="F12" s="4496"/>
      <c r="G12" s="2548" t="s">
        <v>6076</v>
      </c>
      <c r="H12" s="2548" t="s">
        <v>6076</v>
      </c>
      <c r="I12" s="2573"/>
      <c r="J12" s="2573"/>
      <c r="K12" s="2574"/>
      <c r="L12" s="2551"/>
      <c r="M12" s="2575"/>
      <c r="N12" s="2576"/>
    </row>
    <row r="13" spans="1:14" ht="25" customHeight="1">
      <c r="A13" s="4497" t="s">
        <v>6093</v>
      </c>
      <c r="B13" s="4485" t="s">
        <v>6094</v>
      </c>
      <c r="C13" s="4485" t="s">
        <v>6095</v>
      </c>
      <c r="D13" s="4485" t="s">
        <v>6096</v>
      </c>
      <c r="E13" s="2577" t="s">
        <v>6076</v>
      </c>
      <c r="F13" s="4500" t="s">
        <v>6097</v>
      </c>
      <c r="G13" s="2555" t="s">
        <v>6098</v>
      </c>
      <c r="H13" s="2556" t="s">
        <v>6099</v>
      </c>
      <c r="I13" s="2578"/>
      <c r="J13" s="2578"/>
      <c r="K13" s="2579"/>
      <c r="L13" s="2553"/>
      <c r="M13" s="2580"/>
      <c r="N13" s="2558"/>
    </row>
    <row r="14" spans="1:14" ht="25" customHeight="1">
      <c r="A14" s="4498"/>
      <c r="B14" s="4489"/>
      <c r="C14" s="4489"/>
      <c r="D14" s="4489"/>
      <c r="E14" s="2560" t="s">
        <v>6100</v>
      </c>
      <c r="F14" s="4501"/>
      <c r="G14" s="2548" t="s">
        <v>6076</v>
      </c>
      <c r="H14" s="2581" t="s">
        <v>6076</v>
      </c>
      <c r="I14" s="2561"/>
      <c r="J14" s="2561"/>
      <c r="K14" s="2562"/>
      <c r="L14" s="2561"/>
      <c r="M14" s="2561"/>
      <c r="N14" s="2563"/>
    </row>
    <row r="15" spans="1:14" ht="25" customHeight="1">
      <c r="A15" s="4498"/>
      <c r="B15" s="4489"/>
      <c r="C15" s="4489"/>
      <c r="D15" s="4489"/>
      <c r="E15" s="2560" t="s">
        <v>6101</v>
      </c>
      <c r="F15" s="4502" t="s">
        <v>3144</v>
      </c>
      <c r="G15" s="2565" t="s">
        <v>6102</v>
      </c>
      <c r="H15" s="2566" t="s">
        <v>6103</v>
      </c>
      <c r="I15" s="4486" t="s">
        <v>6104</v>
      </c>
      <c r="J15" s="4509" t="s">
        <v>6105</v>
      </c>
      <c r="K15" s="4510">
        <v>1600</v>
      </c>
      <c r="L15" s="4489" t="s">
        <v>6106</v>
      </c>
      <c r="M15" s="4486" t="s">
        <v>6107</v>
      </c>
      <c r="N15" s="4494">
        <v>183900</v>
      </c>
    </row>
    <row r="16" spans="1:14" ht="25" customHeight="1">
      <c r="A16" s="4498"/>
      <c r="B16" s="4489"/>
      <c r="C16" s="4489"/>
      <c r="D16" s="4489"/>
      <c r="E16" s="2560" t="s">
        <v>6108</v>
      </c>
      <c r="F16" s="4501"/>
      <c r="G16" s="2548" t="s">
        <v>6076</v>
      </c>
      <c r="H16" s="2548" t="s">
        <v>6076</v>
      </c>
      <c r="I16" s="4489"/>
      <c r="J16" s="4503"/>
      <c r="K16" s="4510"/>
      <c r="L16" s="4489"/>
      <c r="M16" s="4489"/>
      <c r="N16" s="4494"/>
    </row>
    <row r="17" spans="1:14" ht="25" customHeight="1">
      <c r="A17" s="4498"/>
      <c r="B17" s="4489"/>
      <c r="C17" s="4489"/>
      <c r="D17" s="4489"/>
      <c r="E17" s="2560" t="s">
        <v>6109</v>
      </c>
      <c r="F17" s="4502" t="s">
        <v>6110</v>
      </c>
      <c r="G17" s="2565" t="s">
        <v>6111</v>
      </c>
      <c r="H17" s="2566" t="s">
        <v>6098</v>
      </c>
      <c r="I17" s="2561"/>
      <c r="J17" s="2561"/>
      <c r="K17" s="2562"/>
      <c r="L17" s="2559"/>
      <c r="M17" s="2561"/>
      <c r="N17" s="2563"/>
    </row>
    <row r="18" spans="1:14" ht="12.65" customHeight="1">
      <c r="A18" s="4498"/>
      <c r="B18" s="4489"/>
      <c r="C18" s="4489"/>
      <c r="D18" s="4489"/>
      <c r="E18" s="2582"/>
      <c r="F18" s="4503"/>
      <c r="G18" s="4480" t="s">
        <v>1916</v>
      </c>
      <c r="H18" s="4511" t="s">
        <v>1916</v>
      </c>
      <c r="I18" s="2561"/>
      <c r="J18" s="2561"/>
      <c r="K18" s="2562"/>
      <c r="L18" s="2561"/>
      <c r="M18" s="2561"/>
      <c r="N18" s="2563"/>
    </row>
    <row r="19" spans="1:14" ht="12.65" customHeight="1" thickBot="1">
      <c r="A19" s="4499"/>
      <c r="B19" s="2572" t="s">
        <v>6112</v>
      </c>
      <c r="C19" s="2572" t="s">
        <v>6113</v>
      </c>
      <c r="D19" s="4481"/>
      <c r="E19" s="2583" t="s">
        <v>6114</v>
      </c>
      <c r="F19" s="2584"/>
      <c r="G19" s="4481"/>
      <c r="H19" s="4512"/>
      <c r="I19" s="2585"/>
      <c r="J19" s="2585"/>
      <c r="K19" s="2574"/>
      <c r="L19" s="2585"/>
      <c r="M19" s="2585"/>
      <c r="N19" s="2576"/>
    </row>
    <row r="20" spans="1:14" ht="25" customHeight="1">
      <c r="A20" s="4497" t="s">
        <v>6115</v>
      </c>
      <c r="B20" s="4485" t="s">
        <v>6116</v>
      </c>
      <c r="C20" s="4513" t="s">
        <v>6117</v>
      </c>
      <c r="D20" s="4485" t="s">
        <v>6118</v>
      </c>
      <c r="E20" s="2577">
        <v>2605</v>
      </c>
      <c r="F20" s="4500" t="s">
        <v>3144</v>
      </c>
      <c r="G20" s="2555" t="s">
        <v>6119</v>
      </c>
      <c r="H20" s="2556" t="s">
        <v>6120</v>
      </c>
      <c r="I20" s="2586"/>
      <c r="J20" s="2586"/>
      <c r="K20" s="2579"/>
      <c r="L20" s="2586"/>
      <c r="M20" s="2586"/>
      <c r="N20" s="2558"/>
    </row>
    <row r="21" spans="1:14" ht="25" customHeight="1">
      <c r="A21" s="4498"/>
      <c r="B21" s="4489"/>
      <c r="C21" s="4514"/>
      <c r="D21" s="4489"/>
      <c r="E21" s="2587"/>
      <c r="F21" s="4501"/>
      <c r="G21" s="2588"/>
      <c r="H21" s="2581">
        <v>6740</v>
      </c>
      <c r="I21" s="2561"/>
      <c r="J21" s="2561"/>
      <c r="K21" s="2562"/>
      <c r="L21" s="2561"/>
      <c r="M21" s="2561"/>
      <c r="N21" s="2563"/>
    </row>
    <row r="22" spans="1:14" ht="25" customHeight="1">
      <c r="A22" s="4498"/>
      <c r="B22" s="4489"/>
      <c r="C22" s="4514"/>
      <c r="D22" s="4489"/>
      <c r="E22" s="2589" t="s">
        <v>6121</v>
      </c>
      <c r="F22" s="4502" t="s">
        <v>3956</v>
      </c>
      <c r="G22" s="2565" t="s">
        <v>6122</v>
      </c>
      <c r="H22" s="2566" t="s">
        <v>6123</v>
      </c>
      <c r="I22" s="2561"/>
      <c r="J22" s="2561"/>
      <c r="K22" s="2562"/>
      <c r="L22" s="4489" t="s">
        <v>6124</v>
      </c>
      <c r="M22" s="4509" t="s">
        <v>6125</v>
      </c>
      <c r="N22" s="4494">
        <v>44500</v>
      </c>
    </row>
    <row r="23" spans="1:14" ht="25" customHeight="1">
      <c r="A23" s="4498"/>
      <c r="B23" s="4489"/>
      <c r="C23" s="4514"/>
      <c r="D23" s="4489"/>
      <c r="E23" s="2589"/>
      <c r="F23" s="4501"/>
      <c r="G23" s="2588"/>
      <c r="H23" s="2581">
        <v>9600</v>
      </c>
      <c r="I23" s="2559" t="s">
        <v>6076</v>
      </c>
      <c r="J23" s="2559" t="s">
        <v>6076</v>
      </c>
      <c r="K23" s="2567" t="s">
        <v>6076</v>
      </c>
      <c r="L23" s="4489"/>
      <c r="M23" s="4503"/>
      <c r="N23" s="4494"/>
    </row>
    <row r="24" spans="1:14" ht="25" customHeight="1">
      <c r="A24" s="4498"/>
      <c r="B24" s="4489"/>
      <c r="C24" s="4514"/>
      <c r="D24" s="4489"/>
      <c r="E24" s="2587"/>
      <c r="F24" s="4502" t="s">
        <v>1940</v>
      </c>
      <c r="G24" s="2565" t="s">
        <v>6126</v>
      </c>
      <c r="H24" s="2566" t="s">
        <v>6127</v>
      </c>
      <c r="I24" s="2570"/>
      <c r="J24" s="2570"/>
      <c r="K24" s="2562"/>
      <c r="L24" s="2559"/>
      <c r="M24" s="2561"/>
      <c r="N24" s="2563"/>
    </row>
    <row r="25" spans="1:14" ht="25" customHeight="1" thickBot="1">
      <c r="A25" s="4499"/>
      <c r="B25" s="4481"/>
      <c r="C25" s="4515"/>
      <c r="D25" s="4481"/>
      <c r="E25" s="2590"/>
      <c r="F25" s="4516"/>
      <c r="G25" s="2572" t="s">
        <v>6128</v>
      </c>
      <c r="H25" s="2591">
        <v>3970</v>
      </c>
      <c r="I25" s="2573"/>
      <c r="J25" s="2573"/>
      <c r="K25" s="2574"/>
      <c r="L25" s="2585"/>
      <c r="M25" s="2585"/>
      <c r="N25" s="2576"/>
    </row>
    <row r="26" spans="1:14" ht="25" customHeight="1">
      <c r="A26" s="4497" t="s">
        <v>6129</v>
      </c>
      <c r="B26" s="4485" t="s">
        <v>6130</v>
      </c>
      <c r="C26" s="4488" t="s">
        <v>6131</v>
      </c>
      <c r="D26" s="4485" t="s">
        <v>6132</v>
      </c>
      <c r="E26" s="2577">
        <v>2699</v>
      </c>
      <c r="F26" s="4500" t="s">
        <v>6133</v>
      </c>
      <c r="G26" s="2555" t="s">
        <v>6134</v>
      </c>
      <c r="H26" s="2556" t="s">
        <v>6135</v>
      </c>
      <c r="I26" s="2578"/>
      <c r="J26" s="2578"/>
      <c r="K26" s="2579"/>
      <c r="L26" s="2586"/>
      <c r="M26" s="2586"/>
      <c r="N26" s="2558"/>
    </row>
    <row r="27" spans="1:14" ht="25" customHeight="1">
      <c r="A27" s="4498"/>
      <c r="B27" s="4489"/>
      <c r="C27" s="4489"/>
      <c r="D27" s="4489"/>
      <c r="E27" s="4517" t="s">
        <v>6136</v>
      </c>
      <c r="F27" s="4501"/>
      <c r="G27" s="2588"/>
      <c r="H27" s="2581">
        <v>7550</v>
      </c>
      <c r="I27" s="2561"/>
      <c r="J27" s="2561"/>
      <c r="K27" s="2562"/>
      <c r="L27" s="4489" t="s">
        <v>6137</v>
      </c>
      <c r="M27" s="4509" t="s">
        <v>6138</v>
      </c>
      <c r="N27" s="4494">
        <v>130200</v>
      </c>
    </row>
    <row r="28" spans="1:14" ht="25" customHeight="1">
      <c r="A28" s="4498"/>
      <c r="B28" s="4489"/>
      <c r="C28" s="4489"/>
      <c r="D28" s="4489"/>
      <c r="E28" s="4518"/>
      <c r="F28" s="4502" t="s">
        <v>6139</v>
      </c>
      <c r="G28" s="2565" t="s">
        <v>6140</v>
      </c>
      <c r="H28" s="2566" t="s">
        <v>6141</v>
      </c>
      <c r="I28" s="2561"/>
      <c r="J28" s="2561"/>
      <c r="K28" s="2562"/>
      <c r="L28" s="4489"/>
      <c r="M28" s="4509"/>
      <c r="N28" s="4494"/>
    </row>
    <row r="29" spans="1:14" ht="25" customHeight="1">
      <c r="A29" s="4498"/>
      <c r="B29" s="4489"/>
      <c r="C29" s="4489"/>
      <c r="D29" s="4489"/>
      <c r="E29" s="4518"/>
      <c r="F29" s="4501"/>
      <c r="G29" s="2548" t="s">
        <v>6142</v>
      </c>
      <c r="H29" s="2581">
        <v>1410</v>
      </c>
      <c r="I29" s="2559" t="s">
        <v>6076</v>
      </c>
      <c r="J29" s="2559" t="s">
        <v>6076</v>
      </c>
      <c r="K29" s="2567" t="s">
        <v>6076</v>
      </c>
      <c r="L29" s="4489"/>
      <c r="M29" s="4509"/>
      <c r="N29" s="4494"/>
    </row>
    <row r="30" spans="1:14" ht="25" customHeight="1">
      <c r="A30" s="4498"/>
      <c r="B30" s="4489"/>
      <c r="C30" s="4489"/>
      <c r="D30" s="4489"/>
      <c r="E30" s="4518"/>
      <c r="F30" s="4502" t="s">
        <v>6143</v>
      </c>
      <c r="G30" s="2565" t="s">
        <v>6144</v>
      </c>
      <c r="H30" s="2566" t="s">
        <v>6145</v>
      </c>
      <c r="I30" s="2570"/>
      <c r="J30" s="2570"/>
      <c r="K30" s="2562"/>
      <c r="L30" s="4489"/>
      <c r="M30" s="4509"/>
      <c r="N30" s="4494"/>
    </row>
    <row r="31" spans="1:14" ht="25" customHeight="1">
      <c r="A31" s="4498"/>
      <c r="B31" s="4489"/>
      <c r="C31" s="4489"/>
      <c r="D31" s="4489"/>
      <c r="E31" s="4518"/>
      <c r="F31" s="4501"/>
      <c r="G31" s="2548" t="s">
        <v>6142</v>
      </c>
      <c r="H31" s="2581">
        <v>2230</v>
      </c>
      <c r="I31" s="2561"/>
      <c r="J31" s="2561"/>
      <c r="K31" s="2562"/>
      <c r="L31" s="4489"/>
      <c r="M31" s="4509"/>
      <c r="N31" s="4494"/>
    </row>
    <row r="32" spans="1:14" ht="25" customHeight="1">
      <c r="A32" s="4498"/>
      <c r="B32" s="4489"/>
      <c r="C32" s="4489"/>
      <c r="D32" s="4489"/>
      <c r="E32" s="4518"/>
      <c r="F32" s="4502" t="s">
        <v>6146</v>
      </c>
      <c r="G32" s="2565" t="s">
        <v>6147</v>
      </c>
      <c r="H32" s="2566" t="s">
        <v>6148</v>
      </c>
      <c r="I32" s="2561"/>
      <c r="J32" s="2561"/>
      <c r="K32" s="2562"/>
      <c r="L32" s="4489"/>
      <c r="M32" s="4509"/>
      <c r="N32" s="4494"/>
    </row>
    <row r="33" spans="1:14" ht="25" customHeight="1" thickBot="1">
      <c r="A33" s="4499"/>
      <c r="B33" s="4481"/>
      <c r="C33" s="4481"/>
      <c r="D33" s="4481"/>
      <c r="E33" s="4518"/>
      <c r="F33" s="4516"/>
      <c r="G33" s="2572" t="s">
        <v>6149</v>
      </c>
      <c r="H33" s="2591">
        <v>510</v>
      </c>
      <c r="I33" s="2585"/>
      <c r="J33" s="2585"/>
      <c r="K33" s="2574"/>
      <c r="L33" s="2551"/>
      <c r="M33" s="2584"/>
      <c r="N33" s="2592"/>
    </row>
    <row r="34" spans="1:14" ht="25" customHeight="1">
      <c r="A34" s="4497" t="s">
        <v>6150</v>
      </c>
      <c r="B34" s="4485" t="s">
        <v>6151</v>
      </c>
      <c r="C34" s="4485" t="s">
        <v>6152</v>
      </c>
      <c r="D34" s="4519" t="s">
        <v>6153</v>
      </c>
      <c r="E34" s="2593" t="s">
        <v>6154</v>
      </c>
      <c r="F34" s="4500" t="s">
        <v>6155</v>
      </c>
      <c r="G34" s="2555" t="s">
        <v>6156</v>
      </c>
      <c r="H34" s="2556" t="s">
        <v>6157</v>
      </c>
      <c r="I34" s="2586"/>
      <c r="J34" s="2586"/>
      <c r="K34" s="2579"/>
      <c r="L34" s="2553"/>
      <c r="M34" s="2594"/>
      <c r="N34" s="2558"/>
    </row>
    <row r="35" spans="1:14" ht="25" customHeight="1">
      <c r="A35" s="4498"/>
      <c r="B35" s="4489"/>
      <c r="C35" s="4486"/>
      <c r="D35" s="4489"/>
      <c r="E35" s="2595"/>
      <c r="F35" s="4501"/>
      <c r="G35" s="2548" t="s">
        <v>6154</v>
      </c>
      <c r="H35" s="2548" t="s">
        <v>6154</v>
      </c>
      <c r="I35" s="2561"/>
      <c r="J35" s="2561"/>
      <c r="K35" s="2562"/>
      <c r="L35" s="2561"/>
      <c r="M35" s="2561"/>
      <c r="N35" s="2563"/>
    </row>
    <row r="36" spans="1:14" ht="25" customHeight="1">
      <c r="A36" s="4498"/>
      <c r="B36" s="4489"/>
      <c r="C36" s="4486"/>
      <c r="D36" s="4489"/>
      <c r="E36" s="2589"/>
      <c r="F36" s="4502" t="s">
        <v>6158</v>
      </c>
      <c r="G36" s="2565" t="s">
        <v>6159</v>
      </c>
      <c r="H36" s="2566" t="s">
        <v>6160</v>
      </c>
      <c r="I36" s="2561"/>
      <c r="J36" s="2561"/>
      <c r="K36" s="2562"/>
      <c r="L36" s="2561"/>
      <c r="M36" s="2561"/>
      <c r="N36" s="2563"/>
    </row>
    <row r="37" spans="1:14" ht="25" customHeight="1">
      <c r="A37" s="4498"/>
      <c r="B37" s="4489"/>
      <c r="C37" s="4486"/>
      <c r="D37" s="4489"/>
      <c r="E37" s="2589"/>
      <c r="F37" s="4501"/>
      <c r="G37" s="2548" t="s">
        <v>6154</v>
      </c>
      <c r="H37" s="2548" t="s">
        <v>6154</v>
      </c>
      <c r="I37" s="2559"/>
      <c r="J37" s="2568" t="s">
        <v>6161</v>
      </c>
      <c r="K37" s="2567">
        <v>3700</v>
      </c>
      <c r="L37" s="2561"/>
      <c r="M37" s="4509" t="s">
        <v>6162</v>
      </c>
      <c r="N37" s="2563"/>
    </row>
    <row r="38" spans="1:14" ht="25" customHeight="1">
      <c r="A38" s="4498"/>
      <c r="B38" s="4489"/>
      <c r="C38" s="4486"/>
      <c r="D38" s="4489"/>
      <c r="E38" s="2589"/>
      <c r="F38" s="4502" t="s">
        <v>6163</v>
      </c>
      <c r="G38" s="2565" t="s">
        <v>6164</v>
      </c>
      <c r="H38" s="2566" t="s">
        <v>6165</v>
      </c>
      <c r="I38" s="2559"/>
      <c r="J38" s="2561"/>
      <c r="K38" s="2562"/>
      <c r="L38" s="2561"/>
      <c r="M38" s="4509"/>
      <c r="N38" s="2563"/>
    </row>
    <row r="39" spans="1:14" ht="25" customHeight="1">
      <c r="A39" s="4498"/>
      <c r="B39" s="4489"/>
      <c r="C39" s="4486"/>
      <c r="D39" s="4489"/>
      <c r="E39" s="2589" t="s">
        <v>6166</v>
      </c>
      <c r="F39" s="4501"/>
      <c r="G39" s="2548" t="s">
        <v>6154</v>
      </c>
      <c r="H39" s="2548" t="s">
        <v>6154</v>
      </c>
      <c r="I39" s="2596"/>
      <c r="J39" s="2596"/>
      <c r="K39" s="2597"/>
      <c r="L39" s="2559" t="s">
        <v>6167</v>
      </c>
      <c r="M39" s="4509"/>
      <c r="N39" s="2569">
        <v>280600</v>
      </c>
    </row>
    <row r="40" spans="1:14" ht="25" customHeight="1">
      <c r="A40" s="4498"/>
      <c r="B40" s="4489"/>
      <c r="C40" s="4486"/>
      <c r="D40" s="4489"/>
      <c r="E40" s="2589"/>
      <c r="F40" s="4502" t="s">
        <v>6168</v>
      </c>
      <c r="G40" s="2565" t="s">
        <v>6169</v>
      </c>
      <c r="H40" s="2598" t="s">
        <v>6170</v>
      </c>
      <c r="I40" s="2561"/>
      <c r="J40" s="2599"/>
      <c r="K40" s="2600"/>
      <c r="L40" s="2559"/>
      <c r="M40" s="4509"/>
      <c r="N40" s="2563"/>
    </row>
    <row r="41" spans="1:14" ht="25" customHeight="1">
      <c r="A41" s="4498"/>
      <c r="B41" s="4489"/>
      <c r="C41" s="4486"/>
      <c r="D41" s="4489"/>
      <c r="E41" s="2587"/>
      <c r="F41" s="4501"/>
      <c r="G41" s="2548" t="s">
        <v>6154</v>
      </c>
      <c r="H41" s="2548" t="s">
        <v>6154</v>
      </c>
      <c r="I41" s="2561"/>
      <c r="J41" s="2601"/>
      <c r="K41" s="4510">
        <v>590</v>
      </c>
      <c r="L41" s="2561"/>
      <c r="M41" s="4509"/>
      <c r="N41" s="2563"/>
    </row>
    <row r="42" spans="1:14" ht="45.75" customHeight="1">
      <c r="A42" s="4498"/>
      <c r="B42" s="4489"/>
      <c r="C42" s="4486"/>
      <c r="D42" s="4489"/>
      <c r="E42" s="2587"/>
      <c r="F42" s="4502" t="s">
        <v>6146</v>
      </c>
      <c r="G42" s="2602" t="s">
        <v>6171</v>
      </c>
      <c r="H42" s="2603" t="s">
        <v>6172</v>
      </c>
      <c r="I42" s="2561"/>
      <c r="J42" s="2568" t="s">
        <v>6173</v>
      </c>
      <c r="K42" s="4510"/>
      <c r="L42" s="2561"/>
      <c r="M42" s="2604"/>
      <c r="N42" s="2563"/>
    </row>
    <row r="43" spans="1:14" ht="25" customHeight="1" thickBot="1">
      <c r="A43" s="4499"/>
      <c r="B43" s="4481"/>
      <c r="C43" s="4487"/>
      <c r="D43" s="4481"/>
      <c r="E43" s="2605"/>
      <c r="F43" s="4516"/>
      <c r="G43" s="2551" t="s">
        <v>6154</v>
      </c>
      <c r="H43" s="2606" t="s">
        <v>6154</v>
      </c>
      <c r="I43" s="2585"/>
      <c r="J43" s="2607"/>
      <c r="K43" s="4491"/>
      <c r="L43" s="2585"/>
      <c r="M43" s="2585"/>
      <c r="N43" s="2576"/>
    </row>
    <row r="44" spans="1:14" ht="14.25" customHeight="1">
      <c r="A44" s="2534" t="s">
        <v>6174</v>
      </c>
    </row>
    <row r="45" spans="1:14" ht="30.75" customHeight="1"/>
    <row r="46" spans="1:14" ht="22.5" customHeight="1"/>
    <row r="47" spans="1:14" ht="22.5" customHeight="1"/>
    <row r="48" spans="1:14" ht="22.5" customHeight="1"/>
    <row r="49" ht="22.5" customHeight="1"/>
    <row r="50" ht="22.5" customHeight="1"/>
    <row r="51" ht="22.5" customHeight="1"/>
    <row r="52" ht="22.5" customHeight="1"/>
    <row r="53" ht="22.5" customHeight="1"/>
  </sheetData>
  <mergeCells count="65">
    <mergeCell ref="M37:M41"/>
    <mergeCell ref="F38:F39"/>
    <mergeCell ref="F40:F41"/>
    <mergeCell ref="K41:K43"/>
    <mergeCell ref="F42:F43"/>
    <mergeCell ref="A34:A43"/>
    <mergeCell ref="B34:B43"/>
    <mergeCell ref="C34:C43"/>
    <mergeCell ref="D34:D43"/>
    <mergeCell ref="F34:F35"/>
    <mergeCell ref="F36:F37"/>
    <mergeCell ref="L22:L23"/>
    <mergeCell ref="M22:M23"/>
    <mergeCell ref="N22:N23"/>
    <mergeCell ref="F24:F25"/>
    <mergeCell ref="A26:A33"/>
    <mergeCell ref="B26:B33"/>
    <mergeCell ref="C26:C33"/>
    <mergeCell ref="D26:D33"/>
    <mergeCell ref="F26:F27"/>
    <mergeCell ref="E27:E33"/>
    <mergeCell ref="L27:L32"/>
    <mergeCell ref="M27:M32"/>
    <mergeCell ref="N27:N32"/>
    <mergeCell ref="F28:F29"/>
    <mergeCell ref="F30:F31"/>
    <mergeCell ref="F32:F33"/>
    <mergeCell ref="A20:A25"/>
    <mergeCell ref="B20:B25"/>
    <mergeCell ref="C20:C25"/>
    <mergeCell ref="D20:D25"/>
    <mergeCell ref="F20:F21"/>
    <mergeCell ref="F22:F23"/>
    <mergeCell ref="K15:K16"/>
    <mergeCell ref="L15:L16"/>
    <mergeCell ref="M15:M16"/>
    <mergeCell ref="G18:G19"/>
    <mergeCell ref="H18:H19"/>
    <mergeCell ref="N15:N16"/>
    <mergeCell ref="F11:F12"/>
    <mergeCell ref="A13:A19"/>
    <mergeCell ref="B13:B18"/>
    <mergeCell ref="C13:C18"/>
    <mergeCell ref="D13:D19"/>
    <mergeCell ref="F13:F14"/>
    <mergeCell ref="F15:F16"/>
    <mergeCell ref="F17:F18"/>
    <mergeCell ref="A7:A12"/>
    <mergeCell ref="B7:B11"/>
    <mergeCell ref="D7:D12"/>
    <mergeCell ref="F7:F8"/>
    <mergeCell ref="F9:F10"/>
    <mergeCell ref="I15:I16"/>
    <mergeCell ref="J15:J16"/>
    <mergeCell ref="J5:J6"/>
    <mergeCell ref="K5:K6"/>
    <mergeCell ref="L5:L6"/>
    <mergeCell ref="M5:M6"/>
    <mergeCell ref="N5:N6"/>
    <mergeCell ref="I5:I6"/>
    <mergeCell ref="A4:A6"/>
    <mergeCell ref="B4:B6"/>
    <mergeCell ref="C4:C6"/>
    <mergeCell ref="D4:D6"/>
    <mergeCell ref="F5:F6"/>
  </mergeCells>
  <phoneticPr fontId="1"/>
  <printOptions horizontalCentered="1" verticalCentered="1"/>
  <pageMargins left="0.59055118110236227" right="0.59055118110236227" top="0.59055118110236227" bottom="0.59055118110236227" header="0.70866141732283472" footer="0.51181102362204722"/>
  <pageSetup paperSize="8" scale="73"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8A700-5BA8-42AB-AEF7-B198E50543D0}">
  <sheetPr transitionEvaluation="1"/>
  <dimension ref="A1:AJ314"/>
  <sheetViews>
    <sheetView view="pageBreakPreview" zoomScale="25" zoomScaleNormal="50" zoomScaleSheetLayoutView="25" workbookViewId="0">
      <pane xSplit="3" ySplit="6" topLeftCell="D55" activePane="bottomRight" state="frozen"/>
      <selection pane="topRight" activeCell="D1" sqref="D1"/>
      <selection pane="bottomLeft" activeCell="A7" sqref="A7"/>
      <selection pane="bottomRight" activeCell="T108" sqref="T108"/>
    </sheetView>
  </sheetViews>
  <sheetFormatPr defaultColWidth="11.54296875" defaultRowHeight="40" customHeight="1"/>
  <cols>
    <col min="1" max="2" width="22.36328125" style="1143" customWidth="1"/>
    <col min="3" max="3" width="27.90625" style="1143" customWidth="1"/>
    <col min="4" max="4" width="9.54296875" style="1143" customWidth="1"/>
    <col min="5" max="8" width="11.453125" style="1143" customWidth="1"/>
    <col min="9" max="9" width="14.81640625" style="1143" customWidth="1"/>
    <col min="10" max="10" width="14.81640625" style="2609" customWidth="1"/>
    <col min="11" max="11" width="6.08984375" style="1143" customWidth="1"/>
    <col min="12" max="12" width="16.90625" style="2609" customWidth="1"/>
    <col min="13" max="13" width="6.08984375" style="1143" customWidth="1"/>
    <col min="14" max="14" width="17" style="2609" customWidth="1"/>
    <col min="15" max="18" width="11.453125" style="1143" customWidth="1"/>
    <col min="19" max="19" width="14.81640625" style="1143" customWidth="1"/>
    <col min="20" max="20" width="14.81640625" style="2609" customWidth="1"/>
    <col min="21" max="21" width="6.08984375" style="1143" customWidth="1"/>
    <col min="22" max="22" width="16.90625" style="2609" customWidth="1"/>
    <col min="23" max="23" width="6.08984375" style="1143" customWidth="1"/>
    <col min="24" max="24" width="17" style="2609" customWidth="1"/>
    <col min="25" max="29" width="19.6328125" style="1145" customWidth="1"/>
    <col min="30" max="31" width="11.54296875" style="1143"/>
    <col min="32" max="36" width="16.08984375" style="1143" customWidth="1"/>
    <col min="37" max="16384" width="11.54296875" style="1143"/>
  </cols>
  <sheetData>
    <row r="1" spans="1:36" ht="40" customHeight="1">
      <c r="A1" s="2608" t="s">
        <v>6175</v>
      </c>
    </row>
    <row r="2" spans="1:36" ht="40" customHeight="1">
      <c r="A2" s="2608" t="s">
        <v>6176</v>
      </c>
    </row>
    <row r="3" spans="1:36" ht="40" customHeight="1" thickBot="1">
      <c r="A3" s="1146"/>
      <c r="B3" s="1146"/>
      <c r="C3" s="1146"/>
      <c r="D3" s="1146"/>
      <c r="E3" s="1146"/>
      <c r="F3" s="1146"/>
      <c r="G3" s="1146"/>
      <c r="H3" s="1146"/>
      <c r="I3" s="1146"/>
      <c r="J3" s="2610"/>
      <c r="K3" s="1146"/>
      <c r="L3" s="2610"/>
      <c r="M3" s="1146"/>
      <c r="N3" s="2610"/>
      <c r="O3" s="1146"/>
      <c r="P3" s="1146"/>
      <c r="Q3" s="1146"/>
      <c r="R3" s="1146"/>
      <c r="S3" s="1146"/>
      <c r="T3" s="2610"/>
      <c r="U3" s="1146"/>
      <c r="V3" s="2610"/>
      <c r="W3" s="1146"/>
      <c r="X3" s="2610"/>
      <c r="Y3" s="1147"/>
      <c r="Z3" s="1147"/>
      <c r="AB3" s="1227"/>
      <c r="AC3" s="1227" t="s">
        <v>1263</v>
      </c>
    </row>
    <row r="4" spans="1:36" ht="40" customHeight="1">
      <c r="A4" s="4529" t="s">
        <v>316</v>
      </c>
      <c r="B4" s="3962" t="s">
        <v>224</v>
      </c>
      <c r="C4" s="3962" t="s">
        <v>6177</v>
      </c>
      <c r="D4" s="3962" t="s">
        <v>6178</v>
      </c>
      <c r="E4" s="4049" t="s">
        <v>6179</v>
      </c>
      <c r="F4" s="4050"/>
      <c r="G4" s="4050"/>
      <c r="H4" s="4050"/>
      <c r="I4" s="4050"/>
      <c r="J4" s="4050"/>
      <c r="K4" s="4050"/>
      <c r="L4" s="4050"/>
      <c r="M4" s="4050"/>
      <c r="N4" s="4051"/>
      <c r="O4" s="4049" t="s">
        <v>6180</v>
      </c>
      <c r="P4" s="4050"/>
      <c r="Q4" s="4050"/>
      <c r="R4" s="4050"/>
      <c r="S4" s="4050"/>
      <c r="T4" s="4050"/>
      <c r="U4" s="4050"/>
      <c r="V4" s="4050"/>
      <c r="W4" s="4050"/>
      <c r="X4" s="4051"/>
      <c r="Y4" s="3962" t="s">
        <v>1197</v>
      </c>
      <c r="Z4" s="3962" t="s">
        <v>1198</v>
      </c>
      <c r="AA4" s="3962" t="s">
        <v>1199</v>
      </c>
      <c r="AB4" s="3962" t="s">
        <v>783</v>
      </c>
      <c r="AC4" s="4052" t="s">
        <v>235</v>
      </c>
    </row>
    <row r="5" spans="1:36" ht="40" customHeight="1">
      <c r="A5" s="4530"/>
      <c r="B5" s="3940"/>
      <c r="C5" s="3940"/>
      <c r="D5" s="3940"/>
      <c r="E5" s="4526" t="s">
        <v>6181</v>
      </c>
      <c r="F5" s="4527"/>
      <c r="G5" s="4527"/>
      <c r="H5" s="4528"/>
      <c r="I5" s="1156" t="s">
        <v>6182</v>
      </c>
      <c r="J5" s="2611" t="s">
        <v>6183</v>
      </c>
      <c r="K5" s="4526" t="s">
        <v>6184</v>
      </c>
      <c r="L5" s="4528"/>
      <c r="M5" s="4526" t="s">
        <v>6185</v>
      </c>
      <c r="N5" s="4528"/>
      <c r="O5" s="4526" t="s">
        <v>6186</v>
      </c>
      <c r="P5" s="4527"/>
      <c r="Q5" s="4527"/>
      <c r="R5" s="4528"/>
      <c r="S5" s="1156" t="s">
        <v>6182</v>
      </c>
      <c r="T5" s="2611" t="s">
        <v>6187</v>
      </c>
      <c r="U5" s="4526" t="s">
        <v>6184</v>
      </c>
      <c r="V5" s="4528"/>
      <c r="W5" s="4526" t="s">
        <v>6185</v>
      </c>
      <c r="X5" s="4528"/>
      <c r="Y5" s="3940"/>
      <c r="Z5" s="3940"/>
      <c r="AA5" s="3940"/>
      <c r="AB5" s="3940"/>
      <c r="AC5" s="4525"/>
      <c r="AF5" s="1582"/>
      <c r="AG5" s="1181"/>
      <c r="AH5" s="1181"/>
      <c r="AI5" s="1181"/>
      <c r="AJ5" s="1181"/>
    </row>
    <row r="6" spans="1:36" ht="40" customHeight="1" thickBot="1">
      <c r="A6" s="4045"/>
      <c r="B6" s="4046"/>
      <c r="C6" s="4046"/>
      <c r="D6" s="4046"/>
      <c r="E6" s="1351" t="s">
        <v>306</v>
      </c>
      <c r="F6" s="1351" t="s">
        <v>1701</v>
      </c>
      <c r="G6" s="1351" t="s">
        <v>1702</v>
      </c>
      <c r="H6" s="1351" t="s">
        <v>1703</v>
      </c>
      <c r="I6" s="1351" t="s">
        <v>6188</v>
      </c>
      <c r="J6" s="2612" t="s">
        <v>6189</v>
      </c>
      <c r="K6" s="1351" t="s">
        <v>4454</v>
      </c>
      <c r="L6" s="2612" t="s">
        <v>6190</v>
      </c>
      <c r="M6" s="1351" t="s">
        <v>4454</v>
      </c>
      <c r="N6" s="2613" t="s">
        <v>6190</v>
      </c>
      <c r="O6" s="1351" t="s">
        <v>306</v>
      </c>
      <c r="P6" s="1351" t="s">
        <v>1701</v>
      </c>
      <c r="Q6" s="1351" t="s">
        <v>1702</v>
      </c>
      <c r="R6" s="1351" t="s">
        <v>1703</v>
      </c>
      <c r="S6" s="1351" t="s">
        <v>6188</v>
      </c>
      <c r="T6" s="2612" t="s">
        <v>6189</v>
      </c>
      <c r="U6" s="1351" t="s">
        <v>4454</v>
      </c>
      <c r="V6" s="2612" t="s">
        <v>6190</v>
      </c>
      <c r="W6" s="1351" t="s">
        <v>4454</v>
      </c>
      <c r="X6" s="2612" t="s">
        <v>6190</v>
      </c>
      <c r="Y6" s="4046"/>
      <c r="Z6" s="4046"/>
      <c r="AA6" s="4046"/>
      <c r="AB6" s="4046"/>
      <c r="AC6" s="4053"/>
      <c r="AF6" s="1180"/>
      <c r="AG6" s="1180"/>
      <c r="AH6" s="1180"/>
      <c r="AI6" s="1180"/>
      <c r="AJ6" s="1154"/>
    </row>
    <row r="7" spans="1:36" ht="39.75" customHeight="1">
      <c r="A7" s="4520" t="s">
        <v>237</v>
      </c>
      <c r="B7" s="3962" t="s">
        <v>238</v>
      </c>
      <c r="C7" s="2614" t="s">
        <v>6191</v>
      </c>
      <c r="D7" s="2614" t="s">
        <v>6192</v>
      </c>
      <c r="E7" s="2615">
        <f>SUM(F7:H7)</f>
        <v>128</v>
      </c>
      <c r="F7" s="2616">
        <v>0</v>
      </c>
      <c r="G7" s="2616">
        <v>0</v>
      </c>
      <c r="H7" s="2616">
        <v>128</v>
      </c>
      <c r="I7" s="2616">
        <v>128</v>
      </c>
      <c r="J7" s="2617">
        <v>3800</v>
      </c>
      <c r="K7" s="2618">
        <v>1</v>
      </c>
      <c r="L7" s="2619">
        <v>90</v>
      </c>
      <c r="M7" s="2618">
        <v>1</v>
      </c>
      <c r="N7" s="2620">
        <v>8100</v>
      </c>
      <c r="O7" s="2616">
        <v>119</v>
      </c>
      <c r="P7" s="2616">
        <v>0</v>
      </c>
      <c r="Q7" s="2616">
        <v>0</v>
      </c>
      <c r="R7" s="2616">
        <v>119</v>
      </c>
      <c r="S7" s="2616">
        <v>119</v>
      </c>
      <c r="T7" s="2617">
        <v>3800</v>
      </c>
      <c r="U7" s="2616">
        <v>1</v>
      </c>
      <c r="V7" s="2619">
        <v>90</v>
      </c>
      <c r="W7" s="2616">
        <v>1</v>
      </c>
      <c r="X7" s="2619">
        <v>8100</v>
      </c>
      <c r="Y7" s="1355">
        <v>34327</v>
      </c>
      <c r="Z7" s="1355">
        <v>38954</v>
      </c>
      <c r="AA7" s="2614" t="s">
        <v>6193</v>
      </c>
      <c r="AB7" s="2614"/>
      <c r="AC7" s="2621"/>
      <c r="AD7" s="1143" t="str">
        <f>IF(E7&lt;=O7,"改良済","")</f>
        <v/>
      </c>
      <c r="AF7" s="2622"/>
      <c r="AG7" s="2622"/>
      <c r="AH7" s="2622"/>
      <c r="AI7" s="2622"/>
      <c r="AJ7" s="2622"/>
    </row>
    <row r="8" spans="1:36" ht="39.75" customHeight="1" thickBot="1">
      <c r="A8" s="4521"/>
      <c r="B8" s="4046"/>
      <c r="C8" s="1351" t="s">
        <v>1208</v>
      </c>
      <c r="D8" s="2623"/>
      <c r="E8" s="2624">
        <f>SUM(F8:H8)</f>
        <v>128</v>
      </c>
      <c r="F8" s="2625">
        <f>SUM(F7)</f>
        <v>0</v>
      </c>
      <c r="G8" s="2625">
        <f t="shared" ref="G8:X8" si="0">SUM(G7)</f>
        <v>0</v>
      </c>
      <c r="H8" s="2625">
        <f t="shared" si="0"/>
        <v>128</v>
      </c>
      <c r="I8" s="2625">
        <f t="shared" si="0"/>
        <v>128</v>
      </c>
      <c r="J8" s="2626">
        <f t="shared" si="0"/>
        <v>3800</v>
      </c>
      <c r="K8" s="2625">
        <f t="shared" si="0"/>
        <v>1</v>
      </c>
      <c r="L8" s="2626">
        <f t="shared" si="0"/>
        <v>90</v>
      </c>
      <c r="M8" s="2625">
        <f t="shared" si="0"/>
        <v>1</v>
      </c>
      <c r="N8" s="2627">
        <f t="shared" si="0"/>
        <v>8100</v>
      </c>
      <c r="O8" s="2625">
        <f t="shared" si="0"/>
        <v>119</v>
      </c>
      <c r="P8" s="2625">
        <f t="shared" si="0"/>
        <v>0</v>
      </c>
      <c r="Q8" s="2625">
        <f t="shared" si="0"/>
        <v>0</v>
      </c>
      <c r="R8" s="2625">
        <f t="shared" si="0"/>
        <v>119</v>
      </c>
      <c r="S8" s="2625">
        <f t="shared" si="0"/>
        <v>119</v>
      </c>
      <c r="T8" s="2626">
        <f t="shared" si="0"/>
        <v>3800</v>
      </c>
      <c r="U8" s="2625">
        <f t="shared" si="0"/>
        <v>1</v>
      </c>
      <c r="V8" s="2626">
        <f t="shared" si="0"/>
        <v>90</v>
      </c>
      <c r="W8" s="2625">
        <f t="shared" si="0"/>
        <v>1</v>
      </c>
      <c r="X8" s="2626">
        <f t="shared" si="0"/>
        <v>8100</v>
      </c>
      <c r="Y8" s="4522"/>
      <c r="Z8" s="4523"/>
      <c r="AA8" s="4523"/>
      <c r="AB8" s="4523"/>
      <c r="AC8" s="4524"/>
      <c r="AD8" s="1143" t="str">
        <f t="shared" ref="AD8:AD71" si="1">IF(E8&lt;=O8,"改良済","")</f>
        <v/>
      </c>
      <c r="AF8" s="2622"/>
      <c r="AG8" s="2622"/>
      <c r="AH8" s="2622"/>
      <c r="AI8" s="2622"/>
      <c r="AJ8" s="2622"/>
    </row>
    <row r="9" spans="1:36" ht="39.75" customHeight="1">
      <c r="A9" s="4520" t="s">
        <v>240</v>
      </c>
      <c r="B9" s="3962" t="s">
        <v>241</v>
      </c>
      <c r="C9" s="2614" t="s">
        <v>240</v>
      </c>
      <c r="D9" s="2614" t="s">
        <v>6192</v>
      </c>
      <c r="E9" s="2615">
        <f>SUM(F9:H9)</f>
        <v>379</v>
      </c>
      <c r="F9" s="2616">
        <v>144</v>
      </c>
      <c r="G9" s="2616">
        <v>157</v>
      </c>
      <c r="H9" s="2616">
        <v>78</v>
      </c>
      <c r="I9" s="2616">
        <v>379</v>
      </c>
      <c r="J9" s="2628" t="s">
        <v>6194</v>
      </c>
      <c r="K9" s="2618">
        <v>3</v>
      </c>
      <c r="L9" s="2619">
        <v>2050</v>
      </c>
      <c r="M9" s="2618">
        <v>1</v>
      </c>
      <c r="N9" s="2620">
        <v>30300</v>
      </c>
      <c r="O9" s="2616">
        <f>SUM(P9:R9)</f>
        <v>284</v>
      </c>
      <c r="P9" s="2616">
        <v>141</v>
      </c>
      <c r="Q9" s="2616">
        <v>96</v>
      </c>
      <c r="R9" s="2616">
        <v>47</v>
      </c>
      <c r="S9" s="2616">
        <f>+O9</f>
        <v>284</v>
      </c>
      <c r="T9" s="2628" t="s">
        <v>6194</v>
      </c>
      <c r="U9" s="2616">
        <v>3</v>
      </c>
      <c r="V9" s="2619">
        <v>2050</v>
      </c>
      <c r="W9" s="2616">
        <v>1</v>
      </c>
      <c r="X9" s="2619">
        <v>30300</v>
      </c>
      <c r="Y9" s="1355">
        <v>27111</v>
      </c>
      <c r="Z9" s="1355">
        <v>41913</v>
      </c>
      <c r="AA9" s="2614" t="s">
        <v>6195</v>
      </c>
      <c r="AB9" s="1355"/>
      <c r="AC9" s="2621"/>
      <c r="AD9" s="1143" t="str">
        <f t="shared" si="1"/>
        <v/>
      </c>
      <c r="AF9" s="2622"/>
      <c r="AG9" s="2622"/>
      <c r="AH9" s="2622"/>
      <c r="AI9" s="2622"/>
      <c r="AJ9" s="2622"/>
    </row>
    <row r="10" spans="1:36" ht="39.75" customHeight="1" thickBot="1">
      <c r="A10" s="4521"/>
      <c r="B10" s="4046"/>
      <c r="C10" s="1351" t="s">
        <v>1208</v>
      </c>
      <c r="D10" s="2623"/>
      <c r="E10" s="2629">
        <f>SUM(F10:H10)</f>
        <v>379</v>
      </c>
      <c r="F10" s="2625">
        <f t="shared" ref="F10:X10" si="2">SUM(F9)</f>
        <v>144</v>
      </c>
      <c r="G10" s="2625">
        <f t="shared" si="2"/>
        <v>157</v>
      </c>
      <c r="H10" s="2625">
        <f t="shared" si="2"/>
        <v>78</v>
      </c>
      <c r="I10" s="2625">
        <f t="shared" si="2"/>
        <v>379</v>
      </c>
      <c r="J10" s="2625">
        <f t="shared" si="2"/>
        <v>0</v>
      </c>
      <c r="K10" s="2625">
        <f t="shared" si="2"/>
        <v>3</v>
      </c>
      <c r="L10" s="2626">
        <f t="shared" si="2"/>
        <v>2050</v>
      </c>
      <c r="M10" s="2625">
        <f t="shared" si="2"/>
        <v>1</v>
      </c>
      <c r="N10" s="2630">
        <f t="shared" si="2"/>
        <v>30300</v>
      </c>
      <c r="O10" s="2625">
        <f>SUM(O9)</f>
        <v>284</v>
      </c>
      <c r="P10" s="2625">
        <f t="shared" si="2"/>
        <v>141</v>
      </c>
      <c r="Q10" s="2625">
        <f t="shared" si="2"/>
        <v>96</v>
      </c>
      <c r="R10" s="2625">
        <f t="shared" si="2"/>
        <v>47</v>
      </c>
      <c r="S10" s="2625">
        <f>SUM(S9)</f>
        <v>284</v>
      </c>
      <c r="T10" s="2625">
        <f t="shared" si="2"/>
        <v>0</v>
      </c>
      <c r="U10" s="2625">
        <f t="shared" si="2"/>
        <v>3</v>
      </c>
      <c r="V10" s="2626">
        <f t="shared" si="2"/>
        <v>2050</v>
      </c>
      <c r="W10" s="2625">
        <f t="shared" si="2"/>
        <v>1</v>
      </c>
      <c r="X10" s="2626">
        <f t="shared" si="2"/>
        <v>30300</v>
      </c>
      <c r="Y10" s="4522"/>
      <c r="Z10" s="4523"/>
      <c r="AA10" s="4523"/>
      <c r="AB10" s="4523"/>
      <c r="AC10" s="4524"/>
      <c r="AD10" s="1143" t="str">
        <f t="shared" si="1"/>
        <v/>
      </c>
      <c r="AF10" s="2622"/>
      <c r="AG10" s="2622"/>
      <c r="AH10" s="2622"/>
      <c r="AI10" s="2622"/>
      <c r="AJ10" s="2622"/>
    </row>
    <row r="11" spans="1:36" ht="39.75" customHeight="1">
      <c r="A11" s="4520" t="s">
        <v>250</v>
      </c>
      <c r="B11" s="3962" t="s">
        <v>251</v>
      </c>
      <c r="C11" s="4541" t="s">
        <v>250</v>
      </c>
      <c r="D11" s="2614" t="s">
        <v>6192</v>
      </c>
      <c r="E11" s="2631">
        <f t="shared" ref="E11:E43" si="3">SUM(F11:H11)</f>
        <v>711</v>
      </c>
      <c r="F11" s="2616">
        <v>475</v>
      </c>
      <c r="G11" s="2616">
        <v>164</v>
      </c>
      <c r="H11" s="2616">
        <v>72</v>
      </c>
      <c r="I11" s="2616">
        <v>711</v>
      </c>
      <c r="J11" s="2619">
        <v>8730</v>
      </c>
      <c r="K11" s="2618">
        <v>1</v>
      </c>
      <c r="L11" s="2619">
        <v>1500</v>
      </c>
      <c r="M11" s="4543">
        <v>1</v>
      </c>
      <c r="N11" s="4531">
        <v>29300</v>
      </c>
      <c r="O11" s="2632">
        <v>492</v>
      </c>
      <c r="P11" s="2616">
        <v>386</v>
      </c>
      <c r="Q11" s="2616">
        <v>58</v>
      </c>
      <c r="R11" s="2616">
        <v>48</v>
      </c>
      <c r="S11" s="2616">
        <v>492</v>
      </c>
      <c r="T11" s="2619">
        <v>8790</v>
      </c>
      <c r="U11" s="2616">
        <v>1</v>
      </c>
      <c r="V11" s="2619">
        <v>1500</v>
      </c>
      <c r="W11" s="4543">
        <v>1</v>
      </c>
      <c r="X11" s="4531">
        <v>29300</v>
      </c>
      <c r="Y11" s="4533">
        <v>21072</v>
      </c>
      <c r="Z11" s="4533">
        <v>35153</v>
      </c>
      <c r="AA11" s="4535" t="s">
        <v>6196</v>
      </c>
      <c r="AB11" s="4537"/>
      <c r="AC11" s="4539"/>
      <c r="AD11" s="1143" t="str">
        <f t="shared" si="1"/>
        <v/>
      </c>
      <c r="AF11" s="2622"/>
      <c r="AG11" s="2622"/>
      <c r="AH11" s="2622"/>
      <c r="AI11" s="2622"/>
      <c r="AJ11" s="2622"/>
    </row>
    <row r="12" spans="1:36" ht="39.75" customHeight="1">
      <c r="A12" s="3946"/>
      <c r="B12" s="3940"/>
      <c r="C12" s="4542"/>
      <c r="D12" s="1156" t="s">
        <v>6197</v>
      </c>
      <c r="E12" s="2633">
        <f t="shared" si="3"/>
        <v>4</v>
      </c>
      <c r="F12" s="2632">
        <v>4</v>
      </c>
      <c r="G12" s="2632">
        <v>0</v>
      </c>
      <c r="H12" s="2632">
        <v>0</v>
      </c>
      <c r="I12" s="2632">
        <v>4</v>
      </c>
      <c r="J12" s="2634">
        <v>0</v>
      </c>
      <c r="K12" s="1360">
        <v>1</v>
      </c>
      <c r="L12" s="2634">
        <v>5400</v>
      </c>
      <c r="M12" s="4544"/>
      <c r="N12" s="4532"/>
      <c r="O12" s="2632">
        <f>SUM(P12:R12)</f>
        <v>4</v>
      </c>
      <c r="P12" s="2632">
        <v>4</v>
      </c>
      <c r="Q12" s="2632">
        <v>0</v>
      </c>
      <c r="R12" s="2632">
        <v>0</v>
      </c>
      <c r="S12" s="2632">
        <v>4</v>
      </c>
      <c r="T12" s="2634">
        <v>0</v>
      </c>
      <c r="U12" s="2632">
        <v>1</v>
      </c>
      <c r="V12" s="2634">
        <v>5400</v>
      </c>
      <c r="W12" s="4544"/>
      <c r="X12" s="4532"/>
      <c r="Y12" s="4534"/>
      <c r="Z12" s="4534"/>
      <c r="AA12" s="4536"/>
      <c r="AB12" s="4538"/>
      <c r="AC12" s="4540"/>
      <c r="AD12" s="1143" t="str">
        <f t="shared" si="1"/>
        <v>改良済</v>
      </c>
      <c r="AF12" s="2622"/>
      <c r="AG12" s="2622"/>
      <c r="AH12" s="2622"/>
      <c r="AI12" s="2622"/>
      <c r="AJ12" s="2622"/>
    </row>
    <row r="13" spans="1:36" ht="39.75" customHeight="1">
      <c r="A13" s="3946"/>
      <c r="B13" s="3940"/>
      <c r="C13" s="3925" t="s">
        <v>1208</v>
      </c>
      <c r="D13" s="1156" t="s">
        <v>6192</v>
      </c>
      <c r="E13" s="2633">
        <f t="shared" si="3"/>
        <v>711</v>
      </c>
      <c r="F13" s="2632">
        <f t="shared" ref="F13:N14" si="4">F11</f>
        <v>475</v>
      </c>
      <c r="G13" s="2632">
        <f t="shared" si="4"/>
        <v>164</v>
      </c>
      <c r="H13" s="2632">
        <f t="shared" si="4"/>
        <v>72</v>
      </c>
      <c r="I13" s="2632">
        <f t="shared" si="4"/>
        <v>711</v>
      </c>
      <c r="J13" s="2632">
        <f t="shared" si="4"/>
        <v>8730</v>
      </c>
      <c r="K13" s="2632">
        <f t="shared" si="4"/>
        <v>1</v>
      </c>
      <c r="L13" s="2632">
        <f t="shared" si="4"/>
        <v>1500</v>
      </c>
      <c r="M13" s="2632">
        <f t="shared" si="4"/>
        <v>1</v>
      </c>
      <c r="N13" s="2631">
        <f t="shared" si="4"/>
        <v>29300</v>
      </c>
      <c r="O13" s="2632">
        <v>492</v>
      </c>
      <c r="P13" s="2632">
        <f>P11</f>
        <v>386</v>
      </c>
      <c r="Q13" s="2632">
        <f>Q11</f>
        <v>58</v>
      </c>
      <c r="R13" s="2632">
        <f>R11</f>
        <v>48</v>
      </c>
      <c r="S13" s="2632">
        <f>S11</f>
        <v>492</v>
      </c>
      <c r="T13" s="2632">
        <f t="shared" ref="Q13:X14" si="5">T11</f>
        <v>8790</v>
      </c>
      <c r="U13" s="2632">
        <f t="shared" si="5"/>
        <v>1</v>
      </c>
      <c r="V13" s="2632">
        <f t="shared" si="5"/>
        <v>1500</v>
      </c>
      <c r="W13" s="2632">
        <f t="shared" si="5"/>
        <v>1</v>
      </c>
      <c r="X13" s="2632">
        <f t="shared" si="5"/>
        <v>29300</v>
      </c>
      <c r="Y13" s="4041"/>
      <c r="Z13" s="4042"/>
      <c r="AA13" s="4042"/>
      <c r="AB13" s="4042"/>
      <c r="AC13" s="4043"/>
      <c r="AD13" s="1143" t="str">
        <f t="shared" si="1"/>
        <v/>
      </c>
      <c r="AF13" s="2622"/>
      <c r="AG13" s="2622"/>
      <c r="AH13" s="2622"/>
      <c r="AI13" s="2622"/>
      <c r="AJ13" s="2622"/>
    </row>
    <row r="14" spans="1:36" ht="39.75" customHeight="1" thickBot="1">
      <c r="A14" s="4521"/>
      <c r="B14" s="4046"/>
      <c r="C14" s="4046"/>
      <c r="D14" s="1351" t="s">
        <v>6197</v>
      </c>
      <c r="E14" s="2624">
        <f t="shared" si="3"/>
        <v>4</v>
      </c>
      <c r="F14" s="2625">
        <f>F12</f>
        <v>4</v>
      </c>
      <c r="G14" s="2625">
        <f t="shared" si="4"/>
        <v>0</v>
      </c>
      <c r="H14" s="2625">
        <f t="shared" si="4"/>
        <v>0</v>
      </c>
      <c r="I14" s="2625">
        <f t="shared" si="4"/>
        <v>4</v>
      </c>
      <c r="J14" s="2625">
        <f t="shared" si="4"/>
        <v>0</v>
      </c>
      <c r="K14" s="2625">
        <f t="shared" si="4"/>
        <v>1</v>
      </c>
      <c r="L14" s="2625">
        <f t="shared" si="4"/>
        <v>5400</v>
      </c>
      <c r="M14" s="2625">
        <f t="shared" si="4"/>
        <v>0</v>
      </c>
      <c r="N14" s="2635">
        <f t="shared" si="4"/>
        <v>0</v>
      </c>
      <c r="O14" s="2625">
        <f>SUM(P14:R14)</f>
        <v>4</v>
      </c>
      <c r="P14" s="2625">
        <f>P12</f>
        <v>4</v>
      </c>
      <c r="Q14" s="2625">
        <f t="shared" si="5"/>
        <v>0</v>
      </c>
      <c r="R14" s="2625">
        <f t="shared" si="5"/>
        <v>0</v>
      </c>
      <c r="S14" s="2625">
        <f t="shared" si="5"/>
        <v>4</v>
      </c>
      <c r="T14" s="2625">
        <f t="shared" si="5"/>
        <v>0</v>
      </c>
      <c r="U14" s="2625">
        <f t="shared" si="5"/>
        <v>1</v>
      </c>
      <c r="V14" s="2625">
        <f t="shared" si="5"/>
        <v>5400</v>
      </c>
      <c r="W14" s="2625">
        <f t="shared" si="5"/>
        <v>0</v>
      </c>
      <c r="X14" s="2625">
        <f t="shared" si="5"/>
        <v>0</v>
      </c>
      <c r="Y14" s="4551"/>
      <c r="Z14" s="4552"/>
      <c r="AA14" s="4552"/>
      <c r="AB14" s="4552"/>
      <c r="AC14" s="4553"/>
      <c r="AD14" s="1143" t="str">
        <f t="shared" si="1"/>
        <v>改良済</v>
      </c>
      <c r="AF14" s="2622"/>
      <c r="AG14" s="2622"/>
      <c r="AH14" s="2622"/>
      <c r="AI14" s="2622"/>
      <c r="AJ14" s="2622"/>
    </row>
    <row r="15" spans="1:36" ht="39.75" customHeight="1">
      <c r="A15" s="4520" t="s">
        <v>253</v>
      </c>
      <c r="B15" s="3962" t="s">
        <v>254</v>
      </c>
      <c r="C15" s="2614" t="s">
        <v>253</v>
      </c>
      <c r="D15" s="2614" t="s">
        <v>6192</v>
      </c>
      <c r="E15" s="2615">
        <f t="shared" si="3"/>
        <v>1135</v>
      </c>
      <c r="F15" s="2616">
        <v>245</v>
      </c>
      <c r="G15" s="2616">
        <v>839</v>
      </c>
      <c r="H15" s="2616">
        <v>51</v>
      </c>
      <c r="I15" s="2616">
        <v>1135</v>
      </c>
      <c r="J15" s="2628" t="s">
        <v>6194</v>
      </c>
      <c r="K15" s="2618">
        <v>2</v>
      </c>
      <c r="L15" s="2619">
        <v>3400</v>
      </c>
      <c r="M15" s="2618">
        <v>1</v>
      </c>
      <c r="N15" s="2620">
        <v>58230</v>
      </c>
      <c r="O15" s="2616">
        <f>SUM(P15:R15)</f>
        <v>723</v>
      </c>
      <c r="P15" s="2616">
        <v>231</v>
      </c>
      <c r="Q15" s="2616">
        <v>453</v>
      </c>
      <c r="R15" s="2616">
        <v>39</v>
      </c>
      <c r="S15" s="2616">
        <v>723</v>
      </c>
      <c r="T15" s="2628" t="s">
        <v>6194</v>
      </c>
      <c r="U15" s="2616">
        <v>2</v>
      </c>
      <c r="V15" s="2619">
        <v>3400</v>
      </c>
      <c r="W15" s="2616">
        <v>1</v>
      </c>
      <c r="X15" s="2619">
        <v>58230</v>
      </c>
      <c r="Y15" s="1355">
        <v>21072</v>
      </c>
      <c r="Z15" s="1355">
        <v>35864</v>
      </c>
      <c r="AA15" s="2614" t="s">
        <v>5157</v>
      </c>
      <c r="AB15" s="2614"/>
      <c r="AC15" s="2621"/>
      <c r="AD15" s="1143" t="str">
        <f t="shared" si="1"/>
        <v/>
      </c>
      <c r="AF15" s="2622"/>
      <c r="AG15" s="2622"/>
      <c r="AH15" s="2622"/>
      <c r="AI15" s="2622"/>
      <c r="AJ15" s="2622"/>
    </row>
    <row r="16" spans="1:36" ht="39.75" customHeight="1">
      <c r="A16" s="3946"/>
      <c r="B16" s="3940"/>
      <c r="C16" s="1156" t="s">
        <v>6198</v>
      </c>
      <c r="D16" s="1156" t="s">
        <v>6192</v>
      </c>
      <c r="E16" s="2633">
        <f t="shared" si="3"/>
        <v>127</v>
      </c>
      <c r="F16" s="2632">
        <v>0</v>
      </c>
      <c r="G16" s="2632">
        <v>118</v>
      </c>
      <c r="H16" s="2632">
        <v>9</v>
      </c>
      <c r="I16" s="2632">
        <v>127</v>
      </c>
      <c r="J16" s="2634">
        <v>0</v>
      </c>
      <c r="K16" s="1360">
        <v>0</v>
      </c>
      <c r="L16" s="2634">
        <v>0</v>
      </c>
      <c r="M16" s="1360" t="s">
        <v>6199</v>
      </c>
      <c r="N16" s="2636"/>
      <c r="O16" s="2632">
        <v>67</v>
      </c>
      <c r="P16" s="2632">
        <v>0</v>
      </c>
      <c r="Q16" s="2632">
        <v>58</v>
      </c>
      <c r="R16" s="2632">
        <v>9</v>
      </c>
      <c r="S16" s="2632">
        <v>67</v>
      </c>
      <c r="T16" s="2634">
        <v>0</v>
      </c>
      <c r="U16" s="2632">
        <v>0</v>
      </c>
      <c r="V16" s="2634">
        <v>0</v>
      </c>
      <c r="W16" s="1360" t="s">
        <v>6199</v>
      </c>
      <c r="X16" s="2634"/>
      <c r="Y16" s="1356">
        <v>30322</v>
      </c>
      <c r="Z16" s="1356">
        <v>34055</v>
      </c>
      <c r="AA16" s="1156" t="s">
        <v>1868</v>
      </c>
      <c r="AB16" s="2443"/>
      <c r="AC16" s="1188"/>
      <c r="AD16" s="1143" t="str">
        <f t="shared" si="1"/>
        <v/>
      </c>
      <c r="AF16" s="2622"/>
      <c r="AG16" s="2622"/>
      <c r="AH16" s="2622"/>
      <c r="AI16" s="2622"/>
      <c r="AJ16" s="2622"/>
    </row>
    <row r="17" spans="1:36" ht="39.75" customHeight="1" thickBot="1">
      <c r="A17" s="4521"/>
      <c r="B17" s="4046"/>
      <c r="C17" s="1351" t="s">
        <v>1208</v>
      </c>
      <c r="D17" s="2623"/>
      <c r="E17" s="2629">
        <f t="shared" si="3"/>
        <v>1262</v>
      </c>
      <c r="F17" s="2625">
        <f>SUM(F15:F16)</f>
        <v>245</v>
      </c>
      <c r="G17" s="2625">
        <f>SUM(G15:G16)</f>
        <v>957</v>
      </c>
      <c r="H17" s="2625">
        <f t="shared" ref="H17:X17" si="6">SUM(H15:H16)</f>
        <v>60</v>
      </c>
      <c r="I17" s="2625">
        <f t="shared" si="6"/>
        <v>1262</v>
      </c>
      <c r="J17" s="2625">
        <f t="shared" si="6"/>
        <v>0</v>
      </c>
      <c r="K17" s="2625">
        <f t="shared" si="6"/>
        <v>2</v>
      </c>
      <c r="L17" s="2625">
        <f t="shared" si="6"/>
        <v>3400</v>
      </c>
      <c r="M17" s="2625">
        <f t="shared" si="6"/>
        <v>1</v>
      </c>
      <c r="N17" s="2635">
        <f t="shared" si="6"/>
        <v>58230</v>
      </c>
      <c r="O17" s="2625">
        <f t="shared" si="6"/>
        <v>790</v>
      </c>
      <c r="P17" s="2625">
        <f t="shared" si="6"/>
        <v>231</v>
      </c>
      <c r="Q17" s="2625">
        <f t="shared" si="6"/>
        <v>511</v>
      </c>
      <c r="R17" s="2625">
        <f t="shared" si="6"/>
        <v>48</v>
      </c>
      <c r="S17" s="2625">
        <f>SUM(S15:S16)</f>
        <v>790</v>
      </c>
      <c r="T17" s="2625">
        <f t="shared" si="6"/>
        <v>0</v>
      </c>
      <c r="U17" s="2625">
        <f t="shared" si="6"/>
        <v>2</v>
      </c>
      <c r="V17" s="2625">
        <f t="shared" si="6"/>
        <v>3400</v>
      </c>
      <c r="W17" s="2625">
        <f t="shared" si="6"/>
        <v>1</v>
      </c>
      <c r="X17" s="2625">
        <f t="shared" si="6"/>
        <v>58230</v>
      </c>
      <c r="Y17" s="4522"/>
      <c r="Z17" s="4523"/>
      <c r="AA17" s="4523"/>
      <c r="AB17" s="4523"/>
      <c r="AC17" s="4524"/>
      <c r="AD17" s="1143" t="str">
        <f t="shared" si="1"/>
        <v/>
      </c>
      <c r="AF17" s="2622"/>
      <c r="AG17" s="2622"/>
      <c r="AH17" s="2622"/>
      <c r="AI17" s="2622"/>
      <c r="AJ17" s="2622"/>
    </row>
    <row r="18" spans="1:36" ht="39.75" customHeight="1">
      <c r="A18" s="4520" t="s">
        <v>256</v>
      </c>
      <c r="B18" s="3962" t="s">
        <v>257</v>
      </c>
      <c r="C18" s="2637" t="s">
        <v>6200</v>
      </c>
      <c r="D18" s="2637" t="s">
        <v>6192</v>
      </c>
      <c r="E18" s="2615">
        <f t="shared" si="3"/>
        <v>360</v>
      </c>
      <c r="F18" s="2616">
        <v>0</v>
      </c>
      <c r="G18" s="2616">
        <v>203</v>
      </c>
      <c r="H18" s="2616">
        <v>157</v>
      </c>
      <c r="I18" s="2616">
        <v>360</v>
      </c>
      <c r="J18" s="2619">
        <v>3150</v>
      </c>
      <c r="K18" s="2618">
        <v>2</v>
      </c>
      <c r="L18" s="2619">
        <v>850</v>
      </c>
      <c r="M18" s="1353" t="s">
        <v>6201</v>
      </c>
      <c r="N18" s="2620"/>
      <c r="O18" s="2616">
        <f>SUM(P18:R18)</f>
        <v>309</v>
      </c>
      <c r="P18" s="2616">
        <v>0</v>
      </c>
      <c r="Q18" s="2616">
        <v>157</v>
      </c>
      <c r="R18" s="2616">
        <v>152</v>
      </c>
      <c r="S18" s="2616">
        <v>309</v>
      </c>
      <c r="T18" s="2619">
        <v>3150</v>
      </c>
      <c r="U18" s="2616">
        <v>2</v>
      </c>
      <c r="V18" s="2619">
        <v>850</v>
      </c>
      <c r="W18" s="2616" t="s">
        <v>6201</v>
      </c>
      <c r="X18" s="2619"/>
      <c r="Y18" s="1355">
        <v>26887</v>
      </c>
      <c r="Z18" s="1355">
        <v>34610</v>
      </c>
      <c r="AA18" s="2614" t="s">
        <v>6202</v>
      </c>
      <c r="AB18" s="1355">
        <v>42825</v>
      </c>
      <c r="AC18" s="2638" t="s">
        <v>2181</v>
      </c>
      <c r="AD18" s="1143" t="str">
        <f t="shared" si="1"/>
        <v/>
      </c>
      <c r="AF18" s="2622"/>
      <c r="AG18" s="2622"/>
      <c r="AH18" s="2622"/>
      <c r="AI18" s="2622"/>
      <c r="AJ18" s="2622"/>
    </row>
    <row r="19" spans="1:36" ht="39.75" customHeight="1" thickBot="1">
      <c r="A19" s="4521"/>
      <c r="B19" s="4046"/>
      <c r="C19" s="1351" t="s">
        <v>1208</v>
      </c>
      <c r="D19" s="2639"/>
      <c r="E19" s="2629">
        <f t="shared" si="3"/>
        <v>360</v>
      </c>
      <c r="F19" s="2640">
        <f t="shared" ref="F19:X19" si="7">SUM(F18:F18)</f>
        <v>0</v>
      </c>
      <c r="G19" s="2640">
        <f t="shared" si="7"/>
        <v>203</v>
      </c>
      <c r="H19" s="2640">
        <f t="shared" si="7"/>
        <v>157</v>
      </c>
      <c r="I19" s="2640">
        <f t="shared" si="7"/>
        <v>360</v>
      </c>
      <c r="J19" s="2640">
        <f t="shared" si="7"/>
        <v>3150</v>
      </c>
      <c r="K19" s="2640">
        <f t="shared" si="7"/>
        <v>2</v>
      </c>
      <c r="L19" s="2640">
        <f t="shared" si="7"/>
        <v>850</v>
      </c>
      <c r="M19" s="2640">
        <f t="shared" si="7"/>
        <v>0</v>
      </c>
      <c r="N19" s="2629">
        <f t="shared" si="7"/>
        <v>0</v>
      </c>
      <c r="O19" s="2640">
        <f t="shared" si="7"/>
        <v>309</v>
      </c>
      <c r="P19" s="2640">
        <f t="shared" si="7"/>
        <v>0</v>
      </c>
      <c r="Q19" s="2640">
        <f t="shared" si="7"/>
        <v>157</v>
      </c>
      <c r="R19" s="2640">
        <f t="shared" si="7"/>
        <v>152</v>
      </c>
      <c r="S19" s="2640">
        <f t="shared" si="7"/>
        <v>309</v>
      </c>
      <c r="T19" s="2640">
        <f t="shared" si="7"/>
        <v>3150</v>
      </c>
      <c r="U19" s="2640">
        <f t="shared" si="7"/>
        <v>2</v>
      </c>
      <c r="V19" s="2640">
        <f t="shared" si="7"/>
        <v>850</v>
      </c>
      <c r="W19" s="2640">
        <f t="shared" si="7"/>
        <v>0</v>
      </c>
      <c r="X19" s="2640">
        <f t="shared" si="7"/>
        <v>0</v>
      </c>
      <c r="Y19" s="4522"/>
      <c r="Z19" s="4523"/>
      <c r="AA19" s="4523"/>
      <c r="AB19" s="4523"/>
      <c r="AC19" s="4524"/>
      <c r="AD19" s="1143" t="str">
        <f t="shared" si="1"/>
        <v/>
      </c>
      <c r="AF19" s="2622"/>
      <c r="AG19" s="2622"/>
      <c r="AH19" s="2622"/>
      <c r="AI19" s="2622"/>
      <c r="AJ19" s="2622"/>
    </row>
    <row r="20" spans="1:36" ht="39.75" customHeight="1">
      <c r="A20" s="4545" t="s">
        <v>457</v>
      </c>
      <c r="B20" s="1156" t="s">
        <v>260</v>
      </c>
      <c r="C20" s="1156" t="s">
        <v>6200</v>
      </c>
      <c r="D20" s="1156" t="s">
        <v>6192</v>
      </c>
      <c r="E20" s="2633">
        <f t="shared" si="3"/>
        <v>878</v>
      </c>
      <c r="F20" s="2632">
        <v>511</v>
      </c>
      <c r="G20" s="2632">
        <v>83</v>
      </c>
      <c r="H20" s="2632">
        <v>284</v>
      </c>
      <c r="I20" s="2632">
        <v>878</v>
      </c>
      <c r="J20" s="2634">
        <v>400</v>
      </c>
      <c r="K20" s="1360">
        <v>0</v>
      </c>
      <c r="L20" s="2634">
        <v>0</v>
      </c>
      <c r="M20" s="1157" t="s">
        <v>6201</v>
      </c>
      <c r="N20" s="2636"/>
      <c r="O20" s="2632">
        <v>764</v>
      </c>
      <c r="P20" s="2632">
        <v>485</v>
      </c>
      <c r="Q20" s="2632">
        <v>74</v>
      </c>
      <c r="R20" s="2632">
        <v>205</v>
      </c>
      <c r="S20" s="2632">
        <v>764</v>
      </c>
      <c r="T20" s="2634">
        <v>400</v>
      </c>
      <c r="U20" s="2632">
        <v>0</v>
      </c>
      <c r="V20" s="2634">
        <v>0</v>
      </c>
      <c r="W20" s="2632" t="s">
        <v>6201</v>
      </c>
      <c r="X20" s="2634"/>
      <c r="Y20" s="1356">
        <v>28504</v>
      </c>
      <c r="Z20" s="1356">
        <v>40903</v>
      </c>
      <c r="AA20" s="1156" t="s">
        <v>6203</v>
      </c>
      <c r="AB20" s="2444">
        <v>38443</v>
      </c>
      <c r="AC20" s="1188" t="s">
        <v>6204</v>
      </c>
      <c r="AD20" s="1143" t="str">
        <f t="shared" si="1"/>
        <v/>
      </c>
      <c r="AF20" s="2622"/>
      <c r="AG20" s="2622"/>
      <c r="AH20" s="2622"/>
      <c r="AI20" s="2622"/>
      <c r="AJ20" s="2622"/>
    </row>
    <row r="21" spans="1:36" ht="39.75" customHeight="1">
      <c r="A21" s="4546"/>
      <c r="B21" s="3925" t="s">
        <v>262</v>
      </c>
      <c r="C21" s="1156" t="s">
        <v>6205</v>
      </c>
      <c r="D21" s="1156" t="s">
        <v>6192</v>
      </c>
      <c r="E21" s="2633">
        <f t="shared" si="3"/>
        <v>450</v>
      </c>
      <c r="F21" s="2632">
        <v>344</v>
      </c>
      <c r="G21" s="2632">
        <v>82</v>
      </c>
      <c r="H21" s="2632">
        <v>24</v>
      </c>
      <c r="I21" s="2632">
        <v>450</v>
      </c>
      <c r="J21" s="2634">
        <v>890</v>
      </c>
      <c r="K21" s="1360">
        <v>5</v>
      </c>
      <c r="L21" s="2634">
        <v>11890</v>
      </c>
      <c r="M21" s="1157" t="s">
        <v>6201</v>
      </c>
      <c r="N21" s="2641"/>
      <c r="O21" s="2632">
        <f>SUM(P21:R21)</f>
        <v>433</v>
      </c>
      <c r="P21" s="2632">
        <v>338</v>
      </c>
      <c r="Q21" s="2632">
        <v>71</v>
      </c>
      <c r="R21" s="2632">
        <v>24</v>
      </c>
      <c r="S21" s="2632">
        <v>433</v>
      </c>
      <c r="T21" s="2634">
        <v>890</v>
      </c>
      <c r="U21" s="2632">
        <v>1</v>
      </c>
      <c r="V21" s="2634">
        <v>2600</v>
      </c>
      <c r="W21" s="2632" t="s">
        <v>6201</v>
      </c>
      <c r="X21" s="2634"/>
      <c r="Y21" s="2444">
        <v>27958</v>
      </c>
      <c r="Z21" s="2444">
        <v>45357</v>
      </c>
      <c r="AA21" s="2443" t="s">
        <v>6206</v>
      </c>
      <c r="AB21" s="2443"/>
      <c r="AC21" s="1188"/>
      <c r="AD21" s="1143" t="str">
        <f t="shared" si="1"/>
        <v/>
      </c>
      <c r="AF21" s="2622"/>
      <c r="AG21" s="2622"/>
      <c r="AH21" s="2622"/>
      <c r="AI21" s="2622"/>
      <c r="AJ21" s="2622"/>
    </row>
    <row r="22" spans="1:36" ht="39.75" customHeight="1">
      <c r="A22" s="4546"/>
      <c r="B22" s="3940"/>
      <c r="C22" s="1156" t="s">
        <v>6207</v>
      </c>
      <c r="D22" s="1156" t="s">
        <v>6192</v>
      </c>
      <c r="E22" s="2633">
        <f t="shared" si="3"/>
        <v>4</v>
      </c>
      <c r="F22" s="2632">
        <v>2</v>
      </c>
      <c r="G22" s="2632">
        <v>2</v>
      </c>
      <c r="H22" s="2632">
        <v>0</v>
      </c>
      <c r="I22" s="2632">
        <v>4</v>
      </c>
      <c r="J22" s="2634">
        <v>0</v>
      </c>
      <c r="K22" s="1360">
        <v>0</v>
      </c>
      <c r="L22" s="2634">
        <v>0</v>
      </c>
      <c r="M22" s="1360" t="s">
        <v>6208</v>
      </c>
      <c r="N22" s="2636"/>
      <c r="O22" s="2632">
        <v>4</v>
      </c>
      <c r="P22" s="2632">
        <v>2</v>
      </c>
      <c r="Q22" s="2632">
        <v>2</v>
      </c>
      <c r="R22" s="2632">
        <v>0</v>
      </c>
      <c r="S22" s="2632">
        <v>4</v>
      </c>
      <c r="T22" s="2634">
        <v>0</v>
      </c>
      <c r="U22" s="2632">
        <v>0</v>
      </c>
      <c r="V22" s="2634">
        <v>0</v>
      </c>
      <c r="W22" s="1360" t="s">
        <v>6208</v>
      </c>
      <c r="X22" s="2634"/>
      <c r="Y22" s="1356">
        <v>33959</v>
      </c>
      <c r="Z22" s="1356">
        <v>45380</v>
      </c>
      <c r="AA22" s="2443" t="s">
        <v>6209</v>
      </c>
      <c r="AB22" s="2443"/>
      <c r="AC22" s="1188"/>
      <c r="AD22" s="1143" t="str">
        <f t="shared" si="1"/>
        <v>改良済</v>
      </c>
      <c r="AF22" s="2622"/>
      <c r="AG22" s="2622"/>
      <c r="AH22" s="2622"/>
      <c r="AI22" s="2622"/>
      <c r="AJ22" s="2622"/>
    </row>
    <row r="23" spans="1:36" ht="39.75" customHeight="1" thickBot="1">
      <c r="A23" s="4546"/>
      <c r="B23" s="4046"/>
      <c r="C23" s="1156" t="s">
        <v>1208</v>
      </c>
      <c r="D23" s="2642"/>
      <c r="E23" s="2624">
        <f t="shared" si="3"/>
        <v>454</v>
      </c>
      <c r="F23" s="2632">
        <f>SUM(F21:F22)</f>
        <v>346</v>
      </c>
      <c r="G23" s="2632">
        <f>SUM(G21:G22)</f>
        <v>84</v>
      </c>
      <c r="H23" s="2632">
        <f>SUM(H21:H22)</f>
        <v>24</v>
      </c>
      <c r="I23" s="2632">
        <f>SUM(I21:I22)</f>
        <v>454</v>
      </c>
      <c r="J23" s="2632">
        <v>890</v>
      </c>
      <c r="K23" s="2632">
        <v>5</v>
      </c>
      <c r="L23" s="2632">
        <v>11890</v>
      </c>
      <c r="M23" s="2632">
        <v>0</v>
      </c>
      <c r="N23" s="2631">
        <v>0</v>
      </c>
      <c r="O23" s="2632">
        <f>SUM(O21:O22)</f>
        <v>437</v>
      </c>
      <c r="P23" s="2632">
        <f>SUM(P21:P22)</f>
        <v>340</v>
      </c>
      <c r="Q23" s="2632">
        <f t="shared" ref="Q23:S23" si="8">SUM(Q21:Q22)</f>
        <v>73</v>
      </c>
      <c r="R23" s="2632">
        <f t="shared" si="8"/>
        <v>24</v>
      </c>
      <c r="S23" s="2632">
        <f t="shared" si="8"/>
        <v>437</v>
      </c>
      <c r="T23" s="2632">
        <v>890</v>
      </c>
      <c r="U23" s="2632">
        <v>1</v>
      </c>
      <c r="V23" s="2632">
        <v>2600</v>
      </c>
      <c r="W23" s="2632">
        <v>0</v>
      </c>
      <c r="X23" s="2632">
        <v>0</v>
      </c>
      <c r="Y23" s="4522"/>
      <c r="Z23" s="4523"/>
      <c r="AA23" s="4523"/>
      <c r="AB23" s="4523"/>
      <c r="AC23" s="4524"/>
      <c r="AD23" s="1143" t="str">
        <f t="shared" si="1"/>
        <v/>
      </c>
      <c r="AF23" s="2622"/>
      <c r="AG23" s="2622"/>
      <c r="AH23" s="2622"/>
      <c r="AI23" s="2622"/>
      <c r="AJ23" s="2622"/>
    </row>
    <row r="24" spans="1:36" ht="39.75" customHeight="1" thickBot="1">
      <c r="A24" s="4547"/>
      <c r="B24" s="2643" t="s">
        <v>263</v>
      </c>
      <c r="C24" s="2644"/>
      <c r="D24" s="2644"/>
      <c r="E24" s="2645">
        <f t="shared" si="3"/>
        <v>1332</v>
      </c>
      <c r="F24" s="2646">
        <f>SUM(F20:F22)</f>
        <v>857</v>
      </c>
      <c r="G24" s="2646">
        <f t="shared" ref="G24:X24" si="9">SUM(G20:G22)</f>
        <v>167</v>
      </c>
      <c r="H24" s="2646">
        <f t="shared" si="9"/>
        <v>308</v>
      </c>
      <c r="I24" s="2646">
        <f t="shared" si="9"/>
        <v>1332</v>
      </c>
      <c r="J24" s="2646">
        <f t="shared" si="9"/>
        <v>1290</v>
      </c>
      <c r="K24" s="2646">
        <f t="shared" si="9"/>
        <v>5</v>
      </c>
      <c r="L24" s="2646">
        <f t="shared" si="9"/>
        <v>11890</v>
      </c>
      <c r="M24" s="2646">
        <f t="shared" si="9"/>
        <v>0</v>
      </c>
      <c r="N24" s="2645">
        <f t="shared" si="9"/>
        <v>0</v>
      </c>
      <c r="O24" s="2646">
        <f>SUM(O20:O22)</f>
        <v>1201</v>
      </c>
      <c r="P24" s="2646">
        <f t="shared" si="9"/>
        <v>825</v>
      </c>
      <c r="Q24" s="2646">
        <f t="shared" si="9"/>
        <v>147</v>
      </c>
      <c r="R24" s="2646">
        <f t="shared" si="9"/>
        <v>229</v>
      </c>
      <c r="S24" s="2646">
        <f t="shared" si="9"/>
        <v>1201</v>
      </c>
      <c r="T24" s="2646">
        <f t="shared" si="9"/>
        <v>1290</v>
      </c>
      <c r="U24" s="2646">
        <f t="shared" si="9"/>
        <v>1</v>
      </c>
      <c r="V24" s="2646">
        <f t="shared" si="9"/>
        <v>2600</v>
      </c>
      <c r="W24" s="2646">
        <f t="shared" si="9"/>
        <v>0</v>
      </c>
      <c r="X24" s="2646">
        <f t="shared" si="9"/>
        <v>0</v>
      </c>
      <c r="Y24" s="4548"/>
      <c r="Z24" s="4549"/>
      <c r="AA24" s="4549"/>
      <c r="AB24" s="4549"/>
      <c r="AC24" s="4550"/>
      <c r="AD24" s="1143" t="str">
        <f t="shared" si="1"/>
        <v/>
      </c>
      <c r="AF24" s="2622"/>
      <c r="AG24" s="2622"/>
      <c r="AH24" s="2622"/>
      <c r="AI24" s="2622"/>
      <c r="AJ24" s="2622"/>
    </row>
    <row r="25" spans="1:36" ht="39.75" customHeight="1">
      <c r="A25" s="4545" t="s">
        <v>458</v>
      </c>
      <c r="B25" s="3962" t="s">
        <v>265</v>
      </c>
      <c r="C25" s="1156" t="s">
        <v>4026</v>
      </c>
      <c r="D25" s="1156" t="s">
        <v>6192</v>
      </c>
      <c r="E25" s="2631">
        <f t="shared" si="3"/>
        <v>710</v>
      </c>
      <c r="F25" s="2632">
        <v>626</v>
      </c>
      <c r="G25" s="2632">
        <v>84</v>
      </c>
      <c r="H25" s="2632">
        <v>0</v>
      </c>
      <c r="I25" s="2632">
        <v>710</v>
      </c>
      <c r="J25" s="2634">
        <v>9400</v>
      </c>
      <c r="K25" s="1360">
        <v>2</v>
      </c>
      <c r="L25" s="2634">
        <v>1380</v>
      </c>
      <c r="M25" s="1360">
        <v>1</v>
      </c>
      <c r="N25" s="2636">
        <v>37900</v>
      </c>
      <c r="O25" s="2632">
        <f>SUM(P25:R25)</f>
        <v>628</v>
      </c>
      <c r="P25" s="2632">
        <v>559</v>
      </c>
      <c r="Q25" s="2632">
        <v>69</v>
      </c>
      <c r="R25" s="2632">
        <v>0</v>
      </c>
      <c r="S25" s="2632">
        <v>628</v>
      </c>
      <c r="T25" s="2634">
        <v>7990</v>
      </c>
      <c r="U25" s="2632">
        <v>1</v>
      </c>
      <c r="V25" s="2634">
        <v>511</v>
      </c>
      <c r="W25" s="2632">
        <v>1</v>
      </c>
      <c r="X25" s="2634">
        <v>37766</v>
      </c>
      <c r="Y25" s="2444">
        <v>31989</v>
      </c>
      <c r="Z25" s="2444">
        <v>33963</v>
      </c>
      <c r="AA25" s="2443" t="s">
        <v>6210</v>
      </c>
      <c r="AB25" s="2614"/>
      <c r="AC25" s="2621"/>
      <c r="AD25" s="1143" t="str">
        <f t="shared" si="1"/>
        <v/>
      </c>
      <c r="AF25" s="2622"/>
      <c r="AG25" s="2622"/>
      <c r="AH25" s="2622"/>
      <c r="AI25" s="2622"/>
      <c r="AJ25" s="2622"/>
    </row>
    <row r="26" spans="1:36" ht="39.75" customHeight="1">
      <c r="A26" s="4546"/>
      <c r="B26" s="3940"/>
      <c r="C26" s="1156" t="s">
        <v>6211</v>
      </c>
      <c r="D26" s="1156" t="s">
        <v>6192</v>
      </c>
      <c r="E26" s="2633">
        <f t="shared" si="3"/>
        <v>103</v>
      </c>
      <c r="F26" s="2632">
        <v>81</v>
      </c>
      <c r="G26" s="2632">
        <v>22</v>
      </c>
      <c r="H26" s="2632">
        <v>0</v>
      </c>
      <c r="I26" s="2632">
        <v>103</v>
      </c>
      <c r="J26" s="2634">
        <v>1120</v>
      </c>
      <c r="K26" s="1360">
        <v>0</v>
      </c>
      <c r="L26" s="2634">
        <v>0</v>
      </c>
      <c r="M26" s="1360">
        <v>1</v>
      </c>
      <c r="N26" s="2636">
        <v>22000</v>
      </c>
      <c r="O26" s="2632">
        <f>SUM(P26:R26)</f>
        <v>0</v>
      </c>
      <c r="P26" s="2632">
        <v>0</v>
      </c>
      <c r="Q26" s="2632">
        <v>0</v>
      </c>
      <c r="R26" s="2632">
        <v>0</v>
      </c>
      <c r="S26" s="2632">
        <v>0</v>
      </c>
      <c r="T26" s="2634">
        <v>0</v>
      </c>
      <c r="U26" s="2632">
        <v>0</v>
      </c>
      <c r="V26" s="2634">
        <v>0</v>
      </c>
      <c r="W26" s="2632">
        <v>0</v>
      </c>
      <c r="X26" s="2634">
        <v>0</v>
      </c>
      <c r="Y26" s="2444">
        <v>31989</v>
      </c>
      <c r="Z26" s="2444">
        <v>33963</v>
      </c>
      <c r="AA26" s="2443" t="s">
        <v>5317</v>
      </c>
      <c r="AB26" s="2443"/>
      <c r="AC26" s="1188"/>
      <c r="AD26" s="1143" t="str">
        <f t="shared" si="1"/>
        <v/>
      </c>
      <c r="AF26" s="2622"/>
      <c r="AG26" s="2622"/>
      <c r="AH26" s="2622"/>
      <c r="AI26" s="2622"/>
      <c r="AJ26" s="2622"/>
    </row>
    <row r="27" spans="1:36" ht="39.75" customHeight="1">
      <c r="A27" s="4546"/>
      <c r="B27" s="3926"/>
      <c r="C27" s="1156" t="s">
        <v>1208</v>
      </c>
      <c r="D27" s="1156"/>
      <c r="E27" s="2633">
        <f t="shared" si="3"/>
        <v>813</v>
      </c>
      <c r="F27" s="2632">
        <f>SUM(F25:F26)</f>
        <v>707</v>
      </c>
      <c r="G27" s="2632">
        <f>SUM(G25:G26)</f>
        <v>106</v>
      </c>
      <c r="H27" s="2632">
        <f>SUM(H25:H26)</f>
        <v>0</v>
      </c>
      <c r="I27" s="2632">
        <f>SUM(I25:I26)</f>
        <v>813</v>
      </c>
      <c r="J27" s="2632">
        <v>10520</v>
      </c>
      <c r="K27" s="2632">
        <v>2</v>
      </c>
      <c r="L27" s="2632">
        <v>1380</v>
      </c>
      <c r="M27" s="2632">
        <v>2</v>
      </c>
      <c r="N27" s="2631">
        <v>59900</v>
      </c>
      <c r="O27" s="2632">
        <f>SUM(P27:R27)</f>
        <v>628</v>
      </c>
      <c r="P27" s="2632">
        <f>SUM(P25:P26)</f>
        <v>559</v>
      </c>
      <c r="Q27" s="2632">
        <f t="shared" ref="Q27:T27" si="10">SUM(Q25:Q26)</f>
        <v>69</v>
      </c>
      <c r="R27" s="2632">
        <f t="shared" si="10"/>
        <v>0</v>
      </c>
      <c r="S27" s="2632">
        <f t="shared" si="10"/>
        <v>628</v>
      </c>
      <c r="T27" s="2632">
        <f t="shared" si="10"/>
        <v>7990</v>
      </c>
      <c r="U27" s="2632">
        <v>1</v>
      </c>
      <c r="V27" s="2632">
        <v>511</v>
      </c>
      <c r="W27" s="2632">
        <v>1</v>
      </c>
      <c r="X27" s="2632">
        <v>37766</v>
      </c>
      <c r="Y27" s="4041"/>
      <c r="Z27" s="4042"/>
      <c r="AA27" s="4042"/>
      <c r="AB27" s="4042"/>
      <c r="AC27" s="4043"/>
      <c r="AD27" s="1143" t="str">
        <f t="shared" si="1"/>
        <v/>
      </c>
      <c r="AF27" s="2622"/>
      <c r="AG27" s="2622"/>
      <c r="AH27" s="2622"/>
      <c r="AI27" s="2622"/>
      <c r="AJ27" s="2622"/>
    </row>
    <row r="28" spans="1:36" ht="39.75" customHeight="1" thickBot="1">
      <c r="A28" s="4546"/>
      <c r="B28" s="1156" t="s">
        <v>267</v>
      </c>
      <c r="C28" s="1156" t="s">
        <v>6212</v>
      </c>
      <c r="D28" s="1156" t="s">
        <v>6192</v>
      </c>
      <c r="E28" s="2624">
        <f t="shared" si="3"/>
        <v>214</v>
      </c>
      <c r="F28" s="2632">
        <v>0</v>
      </c>
      <c r="G28" s="2632">
        <v>108</v>
      </c>
      <c r="H28" s="2632">
        <v>106</v>
      </c>
      <c r="I28" s="2632">
        <v>214</v>
      </c>
      <c r="J28" s="2634">
        <v>670</v>
      </c>
      <c r="K28" s="1360">
        <v>0</v>
      </c>
      <c r="L28" s="2634">
        <v>0</v>
      </c>
      <c r="M28" s="1360">
        <v>1</v>
      </c>
      <c r="N28" s="2636">
        <v>25100</v>
      </c>
      <c r="O28" s="2632">
        <f>SUM(P28:R28)</f>
        <v>202</v>
      </c>
      <c r="P28" s="2632">
        <v>0</v>
      </c>
      <c r="Q28" s="2632">
        <v>102</v>
      </c>
      <c r="R28" s="2632">
        <v>100</v>
      </c>
      <c r="S28" s="2632">
        <v>202</v>
      </c>
      <c r="T28" s="2634">
        <v>670</v>
      </c>
      <c r="U28" s="2632">
        <v>0</v>
      </c>
      <c r="V28" s="2634">
        <v>0</v>
      </c>
      <c r="W28" s="2632">
        <v>1</v>
      </c>
      <c r="X28" s="2634">
        <v>25100</v>
      </c>
      <c r="Y28" s="1356">
        <v>34149</v>
      </c>
      <c r="Z28" s="1356">
        <v>34149</v>
      </c>
      <c r="AA28" s="1156" t="s">
        <v>6213</v>
      </c>
      <c r="AB28" s="2647"/>
      <c r="AC28" s="2648"/>
      <c r="AD28" s="1143" t="str">
        <f t="shared" si="1"/>
        <v/>
      </c>
      <c r="AF28" s="2622"/>
      <c r="AG28" s="2622"/>
      <c r="AH28" s="2622"/>
      <c r="AI28" s="2622"/>
      <c r="AJ28" s="2622"/>
    </row>
    <row r="29" spans="1:36" ht="39.75" customHeight="1" thickBot="1">
      <c r="A29" s="4547"/>
      <c r="B29" s="2643" t="s">
        <v>263</v>
      </c>
      <c r="C29" s="2644"/>
      <c r="D29" s="2644"/>
      <c r="E29" s="2645">
        <f t="shared" si="3"/>
        <v>1027</v>
      </c>
      <c r="F29" s="2646">
        <f>SUM(F27:F28)</f>
        <v>707</v>
      </c>
      <c r="G29" s="2646">
        <f>SUM(G27:G28)</f>
        <v>214</v>
      </c>
      <c r="H29" s="2646">
        <f t="shared" ref="H29:X29" si="11">SUM(H27:H28)</f>
        <v>106</v>
      </c>
      <c r="I29" s="2646">
        <f t="shared" si="11"/>
        <v>1027</v>
      </c>
      <c r="J29" s="2646">
        <f t="shared" si="11"/>
        <v>11190</v>
      </c>
      <c r="K29" s="2646">
        <f t="shared" si="11"/>
        <v>2</v>
      </c>
      <c r="L29" s="2646">
        <f t="shared" si="11"/>
        <v>1380</v>
      </c>
      <c r="M29" s="2646">
        <f t="shared" si="11"/>
        <v>3</v>
      </c>
      <c r="N29" s="2645">
        <f t="shared" si="11"/>
        <v>85000</v>
      </c>
      <c r="O29" s="2646">
        <f t="shared" si="11"/>
        <v>830</v>
      </c>
      <c r="P29" s="2646">
        <f t="shared" si="11"/>
        <v>559</v>
      </c>
      <c r="Q29" s="2646">
        <f>SUM(Q27:Q28)</f>
        <v>171</v>
      </c>
      <c r="R29" s="2646">
        <f t="shared" si="11"/>
        <v>100</v>
      </c>
      <c r="S29" s="2646">
        <f t="shared" si="11"/>
        <v>830</v>
      </c>
      <c r="T29" s="2646">
        <f t="shared" si="11"/>
        <v>8660</v>
      </c>
      <c r="U29" s="2646">
        <f t="shared" si="11"/>
        <v>1</v>
      </c>
      <c r="V29" s="2646">
        <f t="shared" si="11"/>
        <v>511</v>
      </c>
      <c r="W29" s="2646">
        <f t="shared" si="11"/>
        <v>2</v>
      </c>
      <c r="X29" s="2646">
        <f t="shared" si="11"/>
        <v>62866</v>
      </c>
      <c r="Y29" s="4548"/>
      <c r="Z29" s="4549"/>
      <c r="AA29" s="4549"/>
      <c r="AB29" s="4549"/>
      <c r="AC29" s="4550"/>
      <c r="AD29" s="1143" t="str">
        <f t="shared" si="1"/>
        <v/>
      </c>
      <c r="AF29" s="2622"/>
      <c r="AG29" s="2622"/>
      <c r="AH29" s="2622"/>
      <c r="AI29" s="2622"/>
      <c r="AJ29" s="2622"/>
    </row>
    <row r="30" spans="1:36" ht="39.75" customHeight="1">
      <c r="A30" s="4545" t="s">
        <v>459</v>
      </c>
      <c r="B30" s="3962" t="s">
        <v>269</v>
      </c>
      <c r="C30" s="1156" t="s">
        <v>6214</v>
      </c>
      <c r="D30" s="1156" t="s">
        <v>6192</v>
      </c>
      <c r="E30" s="2631">
        <f t="shared" si="3"/>
        <v>707</v>
      </c>
      <c r="F30" s="2632">
        <v>630</v>
      </c>
      <c r="G30" s="2632">
        <v>76</v>
      </c>
      <c r="H30" s="2632">
        <v>1</v>
      </c>
      <c r="I30" s="2632">
        <v>707</v>
      </c>
      <c r="J30" s="2611" t="s">
        <v>6194</v>
      </c>
      <c r="K30" s="2632">
        <v>4</v>
      </c>
      <c r="L30" s="2634">
        <v>5150</v>
      </c>
      <c r="M30" s="1360">
        <v>1</v>
      </c>
      <c r="N30" s="2636">
        <v>40000</v>
      </c>
      <c r="O30" s="2631">
        <f>SUM(P30:R30)</f>
        <v>651</v>
      </c>
      <c r="P30" s="2649">
        <f>605+4</f>
        <v>609</v>
      </c>
      <c r="Q30" s="2649">
        <v>42</v>
      </c>
      <c r="R30" s="2649">
        <v>0</v>
      </c>
      <c r="S30" s="2649">
        <v>651</v>
      </c>
      <c r="T30" s="2611" t="s">
        <v>6194</v>
      </c>
      <c r="U30" s="2632">
        <v>4</v>
      </c>
      <c r="V30" s="2634">
        <v>5150</v>
      </c>
      <c r="W30" s="2632">
        <v>1</v>
      </c>
      <c r="X30" s="2634">
        <v>40000</v>
      </c>
      <c r="Y30" s="1356">
        <v>23546</v>
      </c>
      <c r="Z30" s="1356">
        <v>44974</v>
      </c>
      <c r="AA30" s="1156" t="s">
        <v>4986</v>
      </c>
      <c r="AB30" s="2614"/>
      <c r="AC30" s="2621"/>
      <c r="AD30" s="1143" t="str">
        <f t="shared" si="1"/>
        <v/>
      </c>
      <c r="AF30" s="2622"/>
      <c r="AG30" s="2622"/>
      <c r="AH30" s="2622"/>
      <c r="AI30" s="2622"/>
      <c r="AJ30" s="2622"/>
    </row>
    <row r="31" spans="1:36" ht="39.75" customHeight="1">
      <c r="A31" s="4546"/>
      <c r="B31" s="3940"/>
      <c r="C31" s="1156" t="s">
        <v>6215</v>
      </c>
      <c r="D31" s="1156" t="s">
        <v>6192</v>
      </c>
      <c r="E31" s="2633">
        <f t="shared" si="3"/>
        <v>626</v>
      </c>
      <c r="F31" s="2632">
        <v>487</v>
      </c>
      <c r="G31" s="2632">
        <v>139</v>
      </c>
      <c r="H31" s="2632">
        <v>0</v>
      </c>
      <c r="I31" s="2632">
        <v>626</v>
      </c>
      <c r="J31" s="2611" t="s">
        <v>6194</v>
      </c>
      <c r="K31" s="1360">
        <v>1</v>
      </c>
      <c r="L31" s="2634">
        <v>890</v>
      </c>
      <c r="M31" s="1157" t="s">
        <v>6201</v>
      </c>
      <c r="N31" s="2641"/>
      <c r="O31" s="2633">
        <f>SUM(P31:R31)</f>
        <v>505</v>
      </c>
      <c r="P31" s="2649">
        <v>485</v>
      </c>
      <c r="Q31" s="2649">
        <v>20</v>
      </c>
      <c r="R31" s="2649">
        <v>0</v>
      </c>
      <c r="S31" s="2649">
        <v>505</v>
      </c>
      <c r="T31" s="2611" t="s">
        <v>6194</v>
      </c>
      <c r="U31" s="2632">
        <v>1</v>
      </c>
      <c r="V31" s="2634">
        <v>890</v>
      </c>
      <c r="W31" s="2632" t="s">
        <v>6216</v>
      </c>
      <c r="X31" s="2634"/>
      <c r="Y31" s="1356">
        <v>31770</v>
      </c>
      <c r="Z31" s="1356">
        <v>44974</v>
      </c>
      <c r="AA31" s="1156" t="s">
        <v>5450</v>
      </c>
      <c r="AB31" s="2443"/>
      <c r="AC31" s="1188"/>
      <c r="AD31" s="1143" t="str">
        <f t="shared" si="1"/>
        <v/>
      </c>
      <c r="AF31" s="2622"/>
      <c r="AG31" s="2622"/>
      <c r="AH31" s="2622"/>
      <c r="AI31" s="2622"/>
      <c r="AJ31" s="2622"/>
    </row>
    <row r="32" spans="1:36" ht="39.75" customHeight="1">
      <c r="A32" s="4546"/>
      <c r="B32" s="3926"/>
      <c r="C32" s="1156" t="s">
        <v>1208</v>
      </c>
      <c r="D32" s="2642"/>
      <c r="E32" s="2633">
        <f t="shared" si="3"/>
        <v>1333</v>
      </c>
      <c r="F32" s="2632">
        <f>SUM(F30:F31)</f>
        <v>1117</v>
      </c>
      <c r="G32" s="2632">
        <f>SUM(G30:G31)</f>
        <v>215</v>
      </c>
      <c r="H32" s="2632">
        <f t="shared" ref="H32:X32" si="12">SUM(H30:H31)</f>
        <v>1</v>
      </c>
      <c r="I32" s="2632">
        <f t="shared" si="12"/>
        <v>1333</v>
      </c>
      <c r="J32" s="2632">
        <f t="shared" si="12"/>
        <v>0</v>
      </c>
      <c r="K32" s="2632">
        <f t="shared" si="12"/>
        <v>5</v>
      </c>
      <c r="L32" s="2632">
        <f>SUM(L30:L31)</f>
        <v>6040</v>
      </c>
      <c r="M32" s="2632">
        <f t="shared" si="12"/>
        <v>1</v>
      </c>
      <c r="N32" s="2631">
        <f t="shared" si="12"/>
        <v>40000</v>
      </c>
      <c r="O32" s="2632">
        <f t="shared" si="12"/>
        <v>1156</v>
      </c>
      <c r="P32" s="2632">
        <f t="shared" si="12"/>
        <v>1094</v>
      </c>
      <c r="Q32" s="2632">
        <f t="shared" si="12"/>
        <v>62</v>
      </c>
      <c r="R32" s="2632">
        <f t="shared" si="12"/>
        <v>0</v>
      </c>
      <c r="S32" s="2632">
        <f t="shared" si="12"/>
        <v>1156</v>
      </c>
      <c r="T32" s="2632">
        <f t="shared" si="12"/>
        <v>0</v>
      </c>
      <c r="U32" s="2632">
        <f t="shared" si="12"/>
        <v>5</v>
      </c>
      <c r="V32" s="2632">
        <f t="shared" si="12"/>
        <v>6040</v>
      </c>
      <c r="W32" s="2632">
        <f t="shared" si="12"/>
        <v>1</v>
      </c>
      <c r="X32" s="2632">
        <f t="shared" si="12"/>
        <v>40000</v>
      </c>
      <c r="Y32" s="4041"/>
      <c r="Z32" s="4042"/>
      <c r="AA32" s="4042"/>
      <c r="AB32" s="4042"/>
      <c r="AC32" s="4043"/>
      <c r="AD32" s="1143" t="str">
        <f t="shared" si="1"/>
        <v/>
      </c>
      <c r="AF32" s="2622"/>
      <c r="AG32" s="2622"/>
      <c r="AH32" s="2622"/>
      <c r="AI32" s="2622"/>
      <c r="AJ32" s="2622"/>
    </row>
    <row r="33" spans="1:36" ht="39.75" customHeight="1">
      <c r="A33" s="4546"/>
      <c r="B33" s="3925" t="s">
        <v>271</v>
      </c>
      <c r="C33" s="4559" t="s">
        <v>6217</v>
      </c>
      <c r="D33" s="1156" t="s">
        <v>6192</v>
      </c>
      <c r="E33" s="2633">
        <f t="shared" si="3"/>
        <v>145</v>
      </c>
      <c r="F33" s="2650">
        <v>145</v>
      </c>
      <c r="G33" s="2650">
        <v>0</v>
      </c>
      <c r="H33" s="2650">
        <v>0</v>
      </c>
      <c r="I33" s="2650">
        <v>145</v>
      </c>
      <c r="J33" s="2651" t="s">
        <v>3058</v>
      </c>
      <c r="K33" s="2652">
        <v>1</v>
      </c>
      <c r="L33" s="2653">
        <v>830</v>
      </c>
      <c r="M33" s="4563">
        <v>1</v>
      </c>
      <c r="N33" s="4564">
        <v>20270</v>
      </c>
      <c r="O33" s="2650">
        <f>SUM(P33:R33)</f>
        <v>145</v>
      </c>
      <c r="P33" s="2650">
        <v>145</v>
      </c>
      <c r="Q33" s="2650">
        <v>0</v>
      </c>
      <c r="R33" s="2650">
        <v>0</v>
      </c>
      <c r="S33" s="2650">
        <v>145</v>
      </c>
      <c r="T33" s="2651" t="s">
        <v>3058</v>
      </c>
      <c r="U33" s="2650">
        <v>1</v>
      </c>
      <c r="V33" s="2653">
        <v>830</v>
      </c>
      <c r="W33" s="2650">
        <v>1</v>
      </c>
      <c r="X33" s="2653">
        <v>20270</v>
      </c>
      <c r="Y33" s="4557">
        <v>24666</v>
      </c>
      <c r="Z33" s="4557">
        <v>40631</v>
      </c>
      <c r="AA33" s="4559" t="s">
        <v>2961</v>
      </c>
      <c r="AB33" s="4557">
        <v>31859</v>
      </c>
      <c r="AC33" s="4559" t="s">
        <v>6218</v>
      </c>
      <c r="AD33" s="1143" t="str">
        <f t="shared" si="1"/>
        <v>改良済</v>
      </c>
      <c r="AF33" s="2622"/>
      <c r="AG33" s="2622"/>
      <c r="AH33" s="2622"/>
      <c r="AI33" s="2622"/>
      <c r="AJ33" s="2622"/>
    </row>
    <row r="34" spans="1:36" ht="39.75" customHeight="1">
      <c r="A34" s="4546"/>
      <c r="B34" s="3940"/>
      <c r="C34" s="4534"/>
      <c r="D34" s="1156" t="s">
        <v>6197</v>
      </c>
      <c r="E34" s="2633">
        <f t="shared" si="3"/>
        <v>196</v>
      </c>
      <c r="F34" s="2632">
        <v>196</v>
      </c>
      <c r="G34" s="2632">
        <v>0</v>
      </c>
      <c r="H34" s="2632">
        <v>0</v>
      </c>
      <c r="I34" s="2632">
        <v>196</v>
      </c>
      <c r="J34" s="2634">
        <v>80</v>
      </c>
      <c r="K34" s="1360">
        <v>1</v>
      </c>
      <c r="L34" s="2634">
        <v>8110</v>
      </c>
      <c r="M34" s="4544"/>
      <c r="N34" s="4532"/>
      <c r="O34" s="2632">
        <f>SUM(P34:R34)</f>
        <v>187</v>
      </c>
      <c r="P34" s="2632">
        <v>187</v>
      </c>
      <c r="Q34" s="2632">
        <v>0</v>
      </c>
      <c r="R34" s="2632">
        <v>0</v>
      </c>
      <c r="S34" s="2632">
        <v>187</v>
      </c>
      <c r="T34" s="2634">
        <v>80</v>
      </c>
      <c r="U34" s="2632">
        <v>1</v>
      </c>
      <c r="V34" s="2634">
        <v>8110</v>
      </c>
      <c r="W34" s="1156" t="s">
        <v>1916</v>
      </c>
      <c r="X34" s="2654" t="s">
        <v>1916</v>
      </c>
      <c r="Y34" s="4558"/>
      <c r="Z34" s="4558"/>
      <c r="AA34" s="4534"/>
      <c r="AB34" s="4558"/>
      <c r="AC34" s="4534"/>
      <c r="AD34" s="1143" t="str">
        <f t="shared" si="1"/>
        <v/>
      </c>
      <c r="AF34" s="2622"/>
      <c r="AG34" s="2622"/>
      <c r="AH34" s="2622"/>
      <c r="AI34" s="2622"/>
      <c r="AJ34" s="2622"/>
    </row>
    <row r="35" spans="1:36" ht="39.75" customHeight="1">
      <c r="A35" s="4546"/>
      <c r="B35" s="3940"/>
      <c r="C35" s="1156" t="s">
        <v>6219</v>
      </c>
      <c r="D35" s="1156" t="s">
        <v>6192</v>
      </c>
      <c r="E35" s="2633">
        <f t="shared" si="3"/>
        <v>58</v>
      </c>
      <c r="F35" s="2632">
        <v>0</v>
      </c>
      <c r="G35" s="2632">
        <v>0</v>
      </c>
      <c r="H35" s="2632">
        <v>58</v>
      </c>
      <c r="I35" s="2632">
        <v>58</v>
      </c>
      <c r="J35" s="2634">
        <v>0</v>
      </c>
      <c r="K35" s="1360">
        <v>1</v>
      </c>
      <c r="L35" s="2634">
        <v>140</v>
      </c>
      <c r="M35" s="1360">
        <v>1</v>
      </c>
      <c r="N35" s="2636">
        <v>8230</v>
      </c>
      <c r="O35" s="2632">
        <f>SUM(P35:R35)</f>
        <v>51</v>
      </c>
      <c r="P35" s="2632">
        <v>0</v>
      </c>
      <c r="Q35" s="2632">
        <v>0</v>
      </c>
      <c r="R35" s="2632">
        <v>51</v>
      </c>
      <c r="S35" s="2632">
        <v>51</v>
      </c>
      <c r="T35" s="2634">
        <v>0</v>
      </c>
      <c r="U35" s="2632">
        <v>1</v>
      </c>
      <c r="V35" s="2634">
        <v>138</v>
      </c>
      <c r="W35" s="2632">
        <v>1</v>
      </c>
      <c r="X35" s="2634">
        <v>8230</v>
      </c>
      <c r="Y35" s="1356">
        <v>29592</v>
      </c>
      <c r="Z35" s="1356">
        <v>40631</v>
      </c>
      <c r="AA35" s="1156" t="s">
        <v>2975</v>
      </c>
      <c r="AB35" s="1356">
        <v>31425</v>
      </c>
      <c r="AC35" s="2655" t="s">
        <v>6220</v>
      </c>
      <c r="AD35" s="1143" t="str">
        <f t="shared" si="1"/>
        <v/>
      </c>
      <c r="AF35" s="2622"/>
      <c r="AG35" s="2622"/>
      <c r="AH35" s="2622"/>
      <c r="AI35" s="2622"/>
      <c r="AJ35" s="2622"/>
    </row>
    <row r="36" spans="1:36" ht="39.75" customHeight="1">
      <c r="A36" s="4546"/>
      <c r="B36" s="3940"/>
      <c r="C36" s="1156" t="s">
        <v>6215</v>
      </c>
      <c r="D36" s="1156" t="s">
        <v>6192</v>
      </c>
      <c r="E36" s="2633">
        <f t="shared" si="3"/>
        <v>2422</v>
      </c>
      <c r="F36" s="2632">
        <v>1968</v>
      </c>
      <c r="G36" s="2632">
        <v>219</v>
      </c>
      <c r="H36" s="2632">
        <v>235</v>
      </c>
      <c r="I36" s="2632">
        <v>2422</v>
      </c>
      <c r="J36" s="2634">
        <v>15150</v>
      </c>
      <c r="K36" s="1360">
        <v>2</v>
      </c>
      <c r="L36" s="2634">
        <v>1040</v>
      </c>
      <c r="M36" s="1157" t="s">
        <v>6201</v>
      </c>
      <c r="N36" s="2636"/>
      <c r="O36" s="2632">
        <f t="shared" ref="O36:O37" si="13">SUM(P36:R36)</f>
        <v>1216</v>
      </c>
      <c r="P36" s="2632">
        <v>960</v>
      </c>
      <c r="Q36" s="2632">
        <v>82</v>
      </c>
      <c r="R36" s="2632">
        <v>174</v>
      </c>
      <c r="S36" s="2632">
        <v>1216</v>
      </c>
      <c r="T36" s="2634">
        <v>12184</v>
      </c>
      <c r="U36" s="2632">
        <v>2</v>
      </c>
      <c r="V36" s="2634">
        <v>1040</v>
      </c>
      <c r="W36" s="2632" t="s">
        <v>6201</v>
      </c>
      <c r="X36" s="2634"/>
      <c r="Y36" s="1356">
        <v>31859</v>
      </c>
      <c r="Z36" s="1356">
        <v>34516</v>
      </c>
      <c r="AA36" s="1156" t="s">
        <v>2154</v>
      </c>
      <c r="AB36" s="2443"/>
      <c r="AC36" s="2655"/>
      <c r="AD36" s="1143" t="str">
        <f t="shared" si="1"/>
        <v/>
      </c>
      <c r="AF36" s="2622"/>
      <c r="AG36" s="2622"/>
      <c r="AH36" s="2622"/>
      <c r="AI36" s="2622"/>
      <c r="AJ36" s="2622"/>
    </row>
    <row r="37" spans="1:36" ht="39.75" customHeight="1">
      <c r="A37" s="4546"/>
      <c r="B37" s="3940"/>
      <c r="C37" s="1156" t="s">
        <v>6221</v>
      </c>
      <c r="D37" s="1156" t="s">
        <v>6192</v>
      </c>
      <c r="E37" s="2633">
        <f t="shared" si="3"/>
        <v>545</v>
      </c>
      <c r="F37" s="2632">
        <v>460</v>
      </c>
      <c r="G37" s="2632">
        <v>85</v>
      </c>
      <c r="H37" s="2632">
        <v>0</v>
      </c>
      <c r="I37" s="2632">
        <v>545</v>
      </c>
      <c r="J37" s="2634">
        <v>10030</v>
      </c>
      <c r="K37" s="1360">
        <v>0</v>
      </c>
      <c r="L37" s="2634"/>
      <c r="M37" s="1360">
        <v>1</v>
      </c>
      <c r="N37" s="2636">
        <v>41400</v>
      </c>
      <c r="O37" s="2632">
        <f t="shared" si="13"/>
        <v>369</v>
      </c>
      <c r="P37" s="2632">
        <v>355</v>
      </c>
      <c r="Q37" s="2632">
        <v>14</v>
      </c>
      <c r="R37" s="2632">
        <v>0</v>
      </c>
      <c r="S37" s="2632">
        <v>369</v>
      </c>
      <c r="T37" s="2634">
        <v>8378</v>
      </c>
      <c r="U37" s="2632">
        <v>0</v>
      </c>
      <c r="V37" s="2634">
        <v>0</v>
      </c>
      <c r="W37" s="2632">
        <v>1</v>
      </c>
      <c r="X37" s="2634">
        <v>41400</v>
      </c>
      <c r="Y37" s="1356">
        <v>34911</v>
      </c>
      <c r="Z37" s="1356">
        <v>34911</v>
      </c>
      <c r="AA37" s="1156" t="s">
        <v>6222</v>
      </c>
      <c r="AB37" s="2443"/>
      <c r="AC37" s="2655"/>
      <c r="AD37" s="1143" t="str">
        <f t="shared" si="1"/>
        <v/>
      </c>
      <c r="AF37" s="2622"/>
      <c r="AG37" s="2622"/>
      <c r="AH37" s="2622"/>
      <c r="AI37" s="2622"/>
      <c r="AJ37" s="2622"/>
    </row>
    <row r="38" spans="1:36" ht="39.75" customHeight="1">
      <c r="A38" s="4546"/>
      <c r="B38" s="3940"/>
      <c r="C38" s="3925" t="s">
        <v>1208</v>
      </c>
      <c r="D38" s="1156" t="s">
        <v>6192</v>
      </c>
      <c r="E38" s="2633">
        <f t="shared" si="3"/>
        <v>3170</v>
      </c>
      <c r="F38" s="2632">
        <f>F33+F35+F36+F37</f>
        <v>2573</v>
      </c>
      <c r="G38" s="2632">
        <f t="shared" ref="G38:H38" si="14">G33+G35+G36+G37</f>
        <v>304</v>
      </c>
      <c r="H38" s="2632">
        <f t="shared" si="14"/>
        <v>293</v>
      </c>
      <c r="I38" s="2632">
        <f>I33+I35+I36+I37</f>
        <v>3170</v>
      </c>
      <c r="J38" s="2632">
        <f>J33+J35+J36+J37</f>
        <v>25180</v>
      </c>
      <c r="K38" s="2632">
        <f t="shared" ref="K38:X38" si="15">K33+K35+K36+K37</f>
        <v>4</v>
      </c>
      <c r="L38" s="2632">
        <f t="shared" si="15"/>
        <v>2010</v>
      </c>
      <c r="M38" s="2632">
        <f t="shared" si="15"/>
        <v>3</v>
      </c>
      <c r="N38" s="2632">
        <f t="shared" si="15"/>
        <v>69900</v>
      </c>
      <c r="O38" s="2632">
        <f t="shared" si="15"/>
        <v>1781</v>
      </c>
      <c r="P38" s="2632">
        <f t="shared" si="15"/>
        <v>1460</v>
      </c>
      <c r="Q38" s="2632">
        <f t="shared" si="15"/>
        <v>96</v>
      </c>
      <c r="R38" s="2632">
        <f t="shared" si="15"/>
        <v>225</v>
      </c>
      <c r="S38" s="2632">
        <f t="shared" si="15"/>
        <v>1781</v>
      </c>
      <c r="T38" s="2632">
        <f t="shared" si="15"/>
        <v>20562</v>
      </c>
      <c r="U38" s="2632">
        <f t="shared" si="15"/>
        <v>4</v>
      </c>
      <c r="V38" s="2632">
        <f t="shared" si="15"/>
        <v>2008</v>
      </c>
      <c r="W38" s="2632">
        <f t="shared" si="15"/>
        <v>3</v>
      </c>
      <c r="X38" s="2632">
        <f t="shared" si="15"/>
        <v>69900</v>
      </c>
      <c r="Y38" s="4560"/>
      <c r="Z38" s="4561"/>
      <c r="AA38" s="4561"/>
      <c r="AB38" s="4561"/>
      <c r="AC38" s="4562"/>
      <c r="AD38" s="1143" t="str">
        <f t="shared" si="1"/>
        <v/>
      </c>
      <c r="AF38" s="2622"/>
      <c r="AG38" s="2622"/>
      <c r="AH38" s="2622"/>
      <c r="AI38" s="2622"/>
      <c r="AJ38" s="2622"/>
    </row>
    <row r="39" spans="1:36" ht="39.75" customHeight="1">
      <c r="A39" s="4546"/>
      <c r="B39" s="3926"/>
      <c r="C39" s="3926"/>
      <c r="D39" s="1156" t="s">
        <v>6197</v>
      </c>
      <c r="E39" s="2633">
        <f>SUM(F39:H39)</f>
        <v>196</v>
      </c>
      <c r="F39" s="2632">
        <f>F34</f>
        <v>196</v>
      </c>
      <c r="G39" s="2632">
        <f t="shared" ref="G39:V39" si="16">G34</f>
        <v>0</v>
      </c>
      <c r="H39" s="2632">
        <f t="shared" si="16"/>
        <v>0</v>
      </c>
      <c r="I39" s="2632">
        <f t="shared" si="16"/>
        <v>196</v>
      </c>
      <c r="J39" s="2632">
        <f t="shared" si="16"/>
        <v>80</v>
      </c>
      <c r="K39" s="2632">
        <f t="shared" si="16"/>
        <v>1</v>
      </c>
      <c r="L39" s="2632">
        <f t="shared" si="16"/>
        <v>8110</v>
      </c>
      <c r="M39" s="2632">
        <f t="shared" si="16"/>
        <v>0</v>
      </c>
      <c r="N39" s="2632">
        <f t="shared" si="16"/>
        <v>0</v>
      </c>
      <c r="O39" s="2632">
        <f t="shared" si="16"/>
        <v>187</v>
      </c>
      <c r="P39" s="2632">
        <f t="shared" si="16"/>
        <v>187</v>
      </c>
      <c r="Q39" s="2632">
        <f t="shared" si="16"/>
        <v>0</v>
      </c>
      <c r="R39" s="2632">
        <f t="shared" si="16"/>
        <v>0</v>
      </c>
      <c r="S39" s="2632">
        <f t="shared" si="16"/>
        <v>187</v>
      </c>
      <c r="T39" s="2632">
        <f t="shared" si="16"/>
        <v>80</v>
      </c>
      <c r="U39" s="2632">
        <f t="shared" si="16"/>
        <v>1</v>
      </c>
      <c r="V39" s="2632">
        <f t="shared" si="16"/>
        <v>8110</v>
      </c>
      <c r="W39" s="2656" t="s">
        <v>1916</v>
      </c>
      <c r="X39" s="2656" t="s">
        <v>1916</v>
      </c>
      <c r="Y39" s="4041"/>
      <c r="Z39" s="4042"/>
      <c r="AA39" s="4042"/>
      <c r="AB39" s="4042"/>
      <c r="AC39" s="4043"/>
      <c r="AD39" s="1143" t="str">
        <f t="shared" si="1"/>
        <v/>
      </c>
      <c r="AF39" s="2622"/>
      <c r="AG39" s="2622"/>
      <c r="AH39" s="2622"/>
      <c r="AI39" s="2622"/>
      <c r="AJ39" s="2622"/>
    </row>
    <row r="40" spans="1:36" ht="39.75" customHeight="1">
      <c r="A40" s="4546"/>
      <c r="B40" s="1156" t="s">
        <v>272</v>
      </c>
      <c r="C40" s="1156" t="s">
        <v>6215</v>
      </c>
      <c r="D40" s="1156" t="s">
        <v>6192</v>
      </c>
      <c r="E40" s="2633">
        <f t="shared" si="3"/>
        <v>682</v>
      </c>
      <c r="F40" s="2632">
        <v>669</v>
      </c>
      <c r="G40" s="2632">
        <v>13</v>
      </c>
      <c r="H40" s="2632">
        <v>0</v>
      </c>
      <c r="I40" s="2632">
        <v>682</v>
      </c>
      <c r="J40" s="2634">
        <v>1220</v>
      </c>
      <c r="K40" s="1360">
        <v>0</v>
      </c>
      <c r="L40" s="2634">
        <v>0</v>
      </c>
      <c r="M40" s="1157" t="s">
        <v>6201</v>
      </c>
      <c r="N40" s="2636"/>
      <c r="O40" s="2632">
        <f t="shared" ref="O40:O42" si="17">SUM(P40:R40)</f>
        <v>498</v>
      </c>
      <c r="P40" s="2632">
        <v>498</v>
      </c>
      <c r="Q40" s="2632">
        <v>0</v>
      </c>
      <c r="R40" s="2632">
        <v>0</v>
      </c>
      <c r="S40" s="2632">
        <v>496</v>
      </c>
      <c r="T40" s="2634">
        <v>1220</v>
      </c>
      <c r="U40" s="2632">
        <v>0</v>
      </c>
      <c r="V40" s="2634">
        <v>0</v>
      </c>
      <c r="W40" s="2632" t="s">
        <v>6201</v>
      </c>
      <c r="X40" s="2634"/>
      <c r="Y40" s="1356">
        <v>32051</v>
      </c>
      <c r="Z40" s="1356">
        <v>43678</v>
      </c>
      <c r="AA40" s="1156" t="s">
        <v>6223</v>
      </c>
      <c r="AB40" s="2655"/>
      <c r="AC40" s="2297"/>
      <c r="AD40" s="1143" t="str">
        <f t="shared" si="1"/>
        <v/>
      </c>
      <c r="AF40" s="2622"/>
      <c r="AG40" s="2622"/>
      <c r="AH40" s="2622"/>
      <c r="AI40" s="2622"/>
      <c r="AJ40" s="2622"/>
    </row>
    <row r="41" spans="1:36" ht="39.75" customHeight="1">
      <c r="A41" s="4546"/>
      <c r="B41" s="3925" t="s">
        <v>273</v>
      </c>
      <c r="C41" s="1156" t="s">
        <v>6221</v>
      </c>
      <c r="D41" s="1156" t="s">
        <v>6192</v>
      </c>
      <c r="E41" s="2633">
        <f t="shared" si="3"/>
        <v>160</v>
      </c>
      <c r="F41" s="2632">
        <v>120</v>
      </c>
      <c r="G41" s="2632">
        <v>40</v>
      </c>
      <c r="H41" s="2632">
        <v>0</v>
      </c>
      <c r="I41" s="2632">
        <v>160</v>
      </c>
      <c r="J41" s="2634">
        <v>1770</v>
      </c>
      <c r="K41" s="1360">
        <v>1</v>
      </c>
      <c r="L41" s="2634">
        <v>580</v>
      </c>
      <c r="M41" s="1360" t="s">
        <v>6224</v>
      </c>
      <c r="N41" s="2636"/>
      <c r="O41" s="2632">
        <f t="shared" si="17"/>
        <v>121</v>
      </c>
      <c r="P41" s="2632">
        <v>106</v>
      </c>
      <c r="Q41" s="2632">
        <v>15</v>
      </c>
      <c r="R41" s="2632">
        <v>0</v>
      </c>
      <c r="S41" s="2632">
        <v>112</v>
      </c>
      <c r="T41" s="2634">
        <v>1770</v>
      </c>
      <c r="U41" s="2632">
        <v>1</v>
      </c>
      <c r="V41" s="2634">
        <v>580</v>
      </c>
      <c r="W41" s="1360" t="s">
        <v>6224</v>
      </c>
      <c r="X41" s="2634"/>
      <c r="Y41" s="1356">
        <v>34897</v>
      </c>
      <c r="Z41" s="1356">
        <v>34897</v>
      </c>
      <c r="AA41" s="1156" t="s">
        <v>6225</v>
      </c>
      <c r="AB41" s="2443"/>
      <c r="AC41" s="1188"/>
      <c r="AD41" s="1143" t="str">
        <f t="shared" si="1"/>
        <v/>
      </c>
      <c r="AF41" s="2622"/>
      <c r="AG41" s="2622"/>
      <c r="AH41" s="2622"/>
      <c r="AI41" s="2622"/>
      <c r="AJ41" s="2622"/>
    </row>
    <row r="42" spans="1:36" ht="39.75" customHeight="1">
      <c r="A42" s="4546"/>
      <c r="B42" s="3940"/>
      <c r="C42" s="1156" t="s">
        <v>6215</v>
      </c>
      <c r="D42" s="1156" t="s">
        <v>6192</v>
      </c>
      <c r="E42" s="2633">
        <f t="shared" si="3"/>
        <v>378</v>
      </c>
      <c r="F42" s="2632">
        <v>313</v>
      </c>
      <c r="G42" s="2632">
        <v>65</v>
      </c>
      <c r="H42" s="2632">
        <v>0</v>
      </c>
      <c r="I42" s="2632">
        <v>378</v>
      </c>
      <c r="J42" s="2634">
        <v>4260</v>
      </c>
      <c r="K42" s="1360">
        <v>1</v>
      </c>
      <c r="L42" s="2634">
        <v>820</v>
      </c>
      <c r="M42" s="1157" t="s">
        <v>6201</v>
      </c>
      <c r="N42" s="2636"/>
      <c r="O42" s="2632">
        <f t="shared" si="17"/>
        <v>328</v>
      </c>
      <c r="P42" s="2632">
        <v>272</v>
      </c>
      <c r="Q42" s="2632">
        <v>56</v>
      </c>
      <c r="R42" s="2632">
        <v>0</v>
      </c>
      <c r="S42" s="2632">
        <v>325</v>
      </c>
      <c r="T42" s="2634">
        <v>4260</v>
      </c>
      <c r="U42" s="2632">
        <v>1</v>
      </c>
      <c r="V42" s="2634">
        <v>820</v>
      </c>
      <c r="W42" s="2632" t="s">
        <v>6201</v>
      </c>
      <c r="X42" s="2634"/>
      <c r="Y42" s="1356">
        <v>32136</v>
      </c>
      <c r="Z42" s="1356">
        <v>34793</v>
      </c>
      <c r="AA42" s="1156" t="s">
        <v>6226</v>
      </c>
      <c r="AB42" s="2443"/>
      <c r="AC42" s="1188"/>
      <c r="AD42" s="1143" t="str">
        <f t="shared" si="1"/>
        <v/>
      </c>
      <c r="AF42" s="2622"/>
      <c r="AG42" s="2622"/>
      <c r="AH42" s="2622"/>
      <c r="AI42" s="2622"/>
      <c r="AJ42" s="2622"/>
    </row>
    <row r="43" spans="1:36" ht="39.75" customHeight="1" thickBot="1">
      <c r="A43" s="4546"/>
      <c r="B43" s="4046"/>
      <c r="C43" s="1156" t="s">
        <v>1208</v>
      </c>
      <c r="D43" s="2642"/>
      <c r="E43" s="2624">
        <f t="shared" si="3"/>
        <v>538</v>
      </c>
      <c r="F43" s="2632">
        <f>SUM(F41:F42)</f>
        <v>433</v>
      </c>
      <c r="G43" s="2632">
        <f>SUM(G41:G42)</f>
        <v>105</v>
      </c>
      <c r="H43" s="2632">
        <f>SUM(H41:H42)</f>
        <v>0</v>
      </c>
      <c r="I43" s="2632">
        <f>SUM(I41:I42)</f>
        <v>538</v>
      </c>
      <c r="J43" s="2632">
        <f>SUM(J41:J42)</f>
        <v>6030</v>
      </c>
      <c r="K43" s="2632">
        <f t="shared" ref="K43:L43" si="18">SUM(K41:K42)</f>
        <v>2</v>
      </c>
      <c r="L43" s="2632">
        <f t="shared" si="18"/>
        <v>1400</v>
      </c>
      <c r="M43" s="2632">
        <v>0</v>
      </c>
      <c r="N43" s="2635">
        <v>0</v>
      </c>
      <c r="O43" s="2632">
        <f>SUM(O41:O42)</f>
        <v>449</v>
      </c>
      <c r="P43" s="2632">
        <f t="shared" ref="P43:X43" si="19">SUM(P41:P42)</f>
        <v>378</v>
      </c>
      <c r="Q43" s="2632">
        <f t="shared" si="19"/>
        <v>71</v>
      </c>
      <c r="R43" s="2632">
        <f t="shared" si="19"/>
        <v>0</v>
      </c>
      <c r="S43" s="2632">
        <f t="shared" si="19"/>
        <v>437</v>
      </c>
      <c r="T43" s="2632">
        <f t="shared" si="19"/>
        <v>6030</v>
      </c>
      <c r="U43" s="2632">
        <f t="shared" si="19"/>
        <v>2</v>
      </c>
      <c r="V43" s="2632">
        <f t="shared" si="19"/>
        <v>1400</v>
      </c>
      <c r="W43" s="2632">
        <f t="shared" si="19"/>
        <v>0</v>
      </c>
      <c r="X43" s="2632">
        <f t="shared" si="19"/>
        <v>0</v>
      </c>
      <c r="Y43" s="4522"/>
      <c r="Z43" s="4523"/>
      <c r="AA43" s="4523"/>
      <c r="AB43" s="4523"/>
      <c r="AC43" s="4524"/>
      <c r="AD43" s="1143" t="str">
        <f t="shared" si="1"/>
        <v/>
      </c>
      <c r="AF43" s="2622"/>
      <c r="AG43" s="2622"/>
      <c r="AH43" s="2622"/>
      <c r="AI43" s="2622"/>
      <c r="AJ43" s="2622"/>
    </row>
    <row r="44" spans="1:36" ht="39.75" customHeight="1">
      <c r="A44" s="4546"/>
      <c r="B44" s="4047" t="s">
        <v>263</v>
      </c>
      <c r="C44" s="1347"/>
      <c r="D44" s="2614" t="s">
        <v>6192</v>
      </c>
      <c r="E44" s="2615">
        <f t="shared" ref="E44:E82" si="20">SUM(F44:H44)</f>
        <v>5723</v>
      </c>
      <c r="F44" s="2616">
        <f>F32+F38+F40+F43</f>
        <v>4792</v>
      </c>
      <c r="G44" s="2616">
        <f t="shared" ref="G44:X44" si="21">G32+G38+G40+G43</f>
        <v>637</v>
      </c>
      <c r="H44" s="2616">
        <f t="shared" si="21"/>
        <v>294</v>
      </c>
      <c r="I44" s="2616">
        <f t="shared" si="21"/>
        <v>5723</v>
      </c>
      <c r="J44" s="2616">
        <f t="shared" si="21"/>
        <v>32430</v>
      </c>
      <c r="K44" s="2616">
        <f t="shared" si="21"/>
        <v>11</v>
      </c>
      <c r="L44" s="2616">
        <f t="shared" si="21"/>
        <v>9450</v>
      </c>
      <c r="M44" s="2616">
        <f t="shared" si="21"/>
        <v>4</v>
      </c>
      <c r="N44" s="2616">
        <f t="shared" si="21"/>
        <v>109900</v>
      </c>
      <c r="O44" s="2616">
        <f t="shared" si="21"/>
        <v>3884</v>
      </c>
      <c r="P44" s="2616">
        <f t="shared" si="21"/>
        <v>3430</v>
      </c>
      <c r="Q44" s="2616">
        <f t="shared" si="21"/>
        <v>229</v>
      </c>
      <c r="R44" s="2616">
        <f t="shared" si="21"/>
        <v>225</v>
      </c>
      <c r="S44" s="2616">
        <f t="shared" si="21"/>
        <v>3870</v>
      </c>
      <c r="T44" s="2616">
        <f t="shared" si="21"/>
        <v>27812</v>
      </c>
      <c r="U44" s="2616">
        <f t="shared" si="21"/>
        <v>11</v>
      </c>
      <c r="V44" s="2616">
        <f t="shared" si="21"/>
        <v>9448</v>
      </c>
      <c r="W44" s="2616">
        <f t="shared" si="21"/>
        <v>4</v>
      </c>
      <c r="X44" s="2616">
        <f t="shared" si="21"/>
        <v>109900</v>
      </c>
      <c r="Y44" s="4554"/>
      <c r="Z44" s="4555"/>
      <c r="AA44" s="4555"/>
      <c r="AB44" s="4555"/>
      <c r="AC44" s="4556"/>
      <c r="AD44" s="1143" t="str">
        <f t="shared" si="1"/>
        <v/>
      </c>
      <c r="AF44" s="2622"/>
      <c r="AG44" s="2622"/>
      <c r="AH44" s="2622"/>
      <c r="AI44" s="2622"/>
      <c r="AJ44" s="2622"/>
    </row>
    <row r="45" spans="1:36" ht="39.75" customHeight="1" thickBot="1">
      <c r="A45" s="4547"/>
      <c r="B45" s="4048"/>
      <c r="C45" s="2623"/>
      <c r="D45" s="1351" t="s">
        <v>6197</v>
      </c>
      <c r="E45" s="2629">
        <f t="shared" si="20"/>
        <v>196</v>
      </c>
      <c r="F45" s="2625">
        <f t="shared" ref="F45:X45" si="22">F39</f>
        <v>196</v>
      </c>
      <c r="G45" s="2625">
        <f t="shared" si="22"/>
        <v>0</v>
      </c>
      <c r="H45" s="2625">
        <f t="shared" si="22"/>
        <v>0</v>
      </c>
      <c r="I45" s="2625">
        <f t="shared" si="22"/>
        <v>196</v>
      </c>
      <c r="J45" s="2625">
        <f t="shared" si="22"/>
        <v>80</v>
      </c>
      <c r="K45" s="2625">
        <f t="shared" si="22"/>
        <v>1</v>
      </c>
      <c r="L45" s="2625">
        <f t="shared" si="22"/>
        <v>8110</v>
      </c>
      <c r="M45" s="2625">
        <f t="shared" si="22"/>
        <v>0</v>
      </c>
      <c r="N45" s="2625">
        <f t="shared" si="22"/>
        <v>0</v>
      </c>
      <c r="O45" s="2625">
        <f t="shared" si="22"/>
        <v>187</v>
      </c>
      <c r="P45" s="2625">
        <f t="shared" si="22"/>
        <v>187</v>
      </c>
      <c r="Q45" s="2625">
        <f t="shared" si="22"/>
        <v>0</v>
      </c>
      <c r="R45" s="2625">
        <f t="shared" si="22"/>
        <v>0</v>
      </c>
      <c r="S45" s="2625">
        <f t="shared" si="22"/>
        <v>187</v>
      </c>
      <c r="T45" s="2625">
        <f t="shared" si="22"/>
        <v>80</v>
      </c>
      <c r="U45" s="2625">
        <f t="shared" si="22"/>
        <v>1</v>
      </c>
      <c r="V45" s="2625">
        <f t="shared" si="22"/>
        <v>8110</v>
      </c>
      <c r="W45" s="2657" t="str">
        <f t="shared" si="22"/>
        <v>-</v>
      </c>
      <c r="X45" s="2657" t="str">
        <f t="shared" si="22"/>
        <v>-</v>
      </c>
      <c r="Y45" s="4522"/>
      <c r="Z45" s="4523"/>
      <c r="AA45" s="4523"/>
      <c r="AB45" s="4523"/>
      <c r="AC45" s="4524"/>
      <c r="AD45" s="1143" t="str">
        <f t="shared" si="1"/>
        <v/>
      </c>
      <c r="AF45" s="2622"/>
      <c r="AG45" s="2622"/>
      <c r="AH45" s="2622"/>
      <c r="AI45" s="2622"/>
      <c r="AJ45" s="2622"/>
    </row>
    <row r="46" spans="1:36" s="1524" customFormat="1" ht="39.75" customHeight="1">
      <c r="A46" s="4520" t="s">
        <v>274</v>
      </c>
      <c r="B46" s="3962" t="s">
        <v>275</v>
      </c>
      <c r="C46" s="2614" t="s">
        <v>6215</v>
      </c>
      <c r="D46" s="2614" t="s">
        <v>6192</v>
      </c>
      <c r="E46" s="2631">
        <f t="shared" si="20"/>
        <v>565</v>
      </c>
      <c r="F46" s="2616">
        <v>404</v>
      </c>
      <c r="G46" s="2616">
        <v>161</v>
      </c>
      <c r="H46" s="2616">
        <v>0</v>
      </c>
      <c r="I46" s="2616">
        <v>565</v>
      </c>
      <c r="J46" s="2619">
        <v>4770</v>
      </c>
      <c r="K46" s="2618">
        <v>0</v>
      </c>
      <c r="L46" s="2619">
        <v>0</v>
      </c>
      <c r="M46" s="2618" t="s">
        <v>6201</v>
      </c>
      <c r="N46" s="2620"/>
      <c r="O46" s="2616">
        <f>SUM(P46:R46)</f>
        <v>412.3</v>
      </c>
      <c r="P46" s="2658">
        <v>324.3</v>
      </c>
      <c r="Q46" s="2616">
        <v>88</v>
      </c>
      <c r="R46" s="2616">
        <v>0</v>
      </c>
      <c r="S46" s="2658">
        <v>412</v>
      </c>
      <c r="T46" s="2619">
        <v>4770</v>
      </c>
      <c r="U46" s="2616">
        <v>0</v>
      </c>
      <c r="V46" s="2619">
        <v>0</v>
      </c>
      <c r="W46" s="2616" t="s">
        <v>6201</v>
      </c>
      <c r="X46" s="2619"/>
      <c r="Y46" s="1355">
        <v>32956</v>
      </c>
      <c r="Z46" s="1355">
        <v>34793</v>
      </c>
      <c r="AA46" s="2614" t="s">
        <v>2987</v>
      </c>
      <c r="AB46" s="2614"/>
      <c r="AC46" s="2621"/>
      <c r="AD46" s="1143" t="str">
        <f t="shared" si="1"/>
        <v/>
      </c>
      <c r="AF46" s="2622"/>
      <c r="AG46" s="2622"/>
      <c r="AH46" s="2622"/>
      <c r="AI46" s="2622"/>
      <c r="AJ46" s="2622"/>
    </row>
    <row r="47" spans="1:36" s="1524" customFormat="1" ht="39.75" customHeight="1" thickBot="1">
      <c r="A47" s="4521"/>
      <c r="B47" s="4046"/>
      <c r="C47" s="1351" t="s">
        <v>1208</v>
      </c>
      <c r="D47" s="2623"/>
      <c r="E47" s="2629">
        <f t="shared" si="20"/>
        <v>565</v>
      </c>
      <c r="F47" s="2625">
        <f>F46</f>
        <v>404</v>
      </c>
      <c r="G47" s="2625">
        <f>G46</f>
        <v>161</v>
      </c>
      <c r="H47" s="2625">
        <f>H46</f>
        <v>0</v>
      </c>
      <c r="I47" s="2625">
        <f>I46</f>
        <v>565</v>
      </c>
      <c r="J47" s="2625">
        <f>J46</f>
        <v>4770</v>
      </c>
      <c r="K47" s="2625">
        <v>0</v>
      </c>
      <c r="L47" s="2626">
        <v>0</v>
      </c>
      <c r="M47" s="2625">
        <v>0</v>
      </c>
      <c r="N47" s="2630">
        <v>0</v>
      </c>
      <c r="O47" s="2625">
        <f t="shared" ref="O47:V47" si="23">O46</f>
        <v>412.3</v>
      </c>
      <c r="P47" s="2625">
        <f t="shared" si="23"/>
        <v>324.3</v>
      </c>
      <c r="Q47" s="2625">
        <f t="shared" si="23"/>
        <v>88</v>
      </c>
      <c r="R47" s="2625">
        <f t="shared" si="23"/>
        <v>0</v>
      </c>
      <c r="S47" s="2625">
        <f t="shared" si="23"/>
        <v>412</v>
      </c>
      <c r="T47" s="2625">
        <f t="shared" si="23"/>
        <v>4770</v>
      </c>
      <c r="U47" s="2625">
        <f t="shared" si="23"/>
        <v>0</v>
      </c>
      <c r="V47" s="2625">
        <f t="shared" si="23"/>
        <v>0</v>
      </c>
      <c r="W47" s="2625">
        <v>0</v>
      </c>
      <c r="X47" s="2626">
        <v>0</v>
      </c>
      <c r="Y47" s="4522"/>
      <c r="Z47" s="4523"/>
      <c r="AA47" s="4523"/>
      <c r="AB47" s="4523"/>
      <c r="AC47" s="4524"/>
      <c r="AD47" s="1143" t="str">
        <f t="shared" si="1"/>
        <v/>
      </c>
      <c r="AF47" s="2622"/>
      <c r="AG47" s="2622"/>
      <c r="AH47" s="2622"/>
      <c r="AI47" s="2622"/>
      <c r="AJ47" s="2622"/>
    </row>
    <row r="48" spans="1:36" ht="39.75" customHeight="1">
      <c r="A48" s="4520" t="s">
        <v>277</v>
      </c>
      <c r="B48" s="3962" t="s">
        <v>1235</v>
      </c>
      <c r="C48" s="1156" t="s">
        <v>6227</v>
      </c>
      <c r="D48" s="1156" t="s">
        <v>6192</v>
      </c>
      <c r="E48" s="2615">
        <f t="shared" si="20"/>
        <v>2807</v>
      </c>
      <c r="F48" s="2632">
        <v>2592</v>
      </c>
      <c r="G48" s="2632">
        <v>194</v>
      </c>
      <c r="H48" s="2632">
        <v>21</v>
      </c>
      <c r="I48" s="2632">
        <v>2807</v>
      </c>
      <c r="J48" s="2634">
        <v>3240</v>
      </c>
      <c r="K48" s="1360">
        <v>0</v>
      </c>
      <c r="L48" s="2634">
        <v>0</v>
      </c>
      <c r="M48" s="1360">
        <v>1</v>
      </c>
      <c r="N48" s="2636">
        <v>53100</v>
      </c>
      <c r="O48" s="2632">
        <f>SUM(P48:R48)</f>
        <v>2317</v>
      </c>
      <c r="P48" s="2632">
        <v>2167</v>
      </c>
      <c r="Q48" s="2632">
        <v>132</v>
      </c>
      <c r="R48" s="2632">
        <v>18</v>
      </c>
      <c r="S48" s="2632">
        <v>2317</v>
      </c>
      <c r="T48" s="2634">
        <v>3240</v>
      </c>
      <c r="U48" s="2632">
        <v>0</v>
      </c>
      <c r="V48" s="2634">
        <v>0</v>
      </c>
      <c r="W48" s="2632">
        <v>1</v>
      </c>
      <c r="X48" s="2634">
        <v>53100</v>
      </c>
      <c r="Y48" s="1356">
        <v>26639</v>
      </c>
      <c r="Z48" s="1356">
        <v>38057</v>
      </c>
      <c r="AA48" s="1156" t="s">
        <v>1880</v>
      </c>
      <c r="AB48" s="1355">
        <v>38057</v>
      </c>
      <c r="AC48" s="2638" t="s">
        <v>6228</v>
      </c>
      <c r="AD48" s="1143" t="str">
        <f t="shared" si="1"/>
        <v/>
      </c>
      <c r="AF48" s="2622"/>
      <c r="AG48" s="2622"/>
      <c r="AH48" s="2622"/>
      <c r="AI48" s="2622"/>
      <c r="AJ48" s="2622"/>
    </row>
    <row r="49" spans="1:36" ht="39.75" customHeight="1">
      <c r="A49" s="3946"/>
      <c r="B49" s="3940"/>
      <c r="C49" s="1156" t="s">
        <v>6200</v>
      </c>
      <c r="D49" s="1156" t="s">
        <v>6192</v>
      </c>
      <c r="E49" s="2633">
        <f t="shared" si="20"/>
        <v>2821</v>
      </c>
      <c r="F49" s="2632">
        <v>2452</v>
      </c>
      <c r="G49" s="2633">
        <v>275</v>
      </c>
      <c r="H49" s="2632">
        <v>94</v>
      </c>
      <c r="I49" s="2632">
        <v>2821</v>
      </c>
      <c r="J49" s="2634">
        <v>3920</v>
      </c>
      <c r="K49" s="1360">
        <v>1</v>
      </c>
      <c r="L49" s="2634">
        <v>4500</v>
      </c>
      <c r="M49" s="1360">
        <v>1</v>
      </c>
      <c r="N49" s="2636">
        <v>124000</v>
      </c>
      <c r="O49" s="2632">
        <f>SUM(P49:R49)</f>
        <v>1924</v>
      </c>
      <c r="P49" s="2632">
        <v>1676</v>
      </c>
      <c r="Q49" s="2632">
        <v>168</v>
      </c>
      <c r="R49" s="2632">
        <v>80</v>
      </c>
      <c r="S49" s="2632">
        <v>1924</v>
      </c>
      <c r="T49" s="2634">
        <v>3310</v>
      </c>
      <c r="U49" s="2632">
        <v>0</v>
      </c>
      <c r="V49" s="2634">
        <v>0</v>
      </c>
      <c r="W49" s="2632">
        <v>1</v>
      </c>
      <c r="X49" s="2634">
        <v>115700</v>
      </c>
      <c r="Y49" s="1356">
        <v>29955</v>
      </c>
      <c r="Z49" s="1356">
        <v>45566</v>
      </c>
      <c r="AA49" s="1156" t="s">
        <v>2687</v>
      </c>
      <c r="AB49" s="2443"/>
      <c r="AC49" s="1188"/>
      <c r="AD49" s="1143" t="str">
        <f t="shared" si="1"/>
        <v/>
      </c>
      <c r="AF49" s="2622"/>
      <c r="AG49" s="2622"/>
      <c r="AH49" s="2622"/>
      <c r="AI49" s="2622"/>
      <c r="AJ49" s="2622"/>
    </row>
    <row r="50" spans="1:36" ht="39.75" customHeight="1">
      <c r="A50" s="3946"/>
      <c r="B50" s="3926"/>
      <c r="C50" s="1156" t="s">
        <v>1208</v>
      </c>
      <c r="D50" s="2642"/>
      <c r="E50" s="2633">
        <f t="shared" si="20"/>
        <v>5628</v>
      </c>
      <c r="F50" s="2632">
        <f t="shared" ref="F50:X50" si="24">SUM(F48:F49)</f>
        <v>5044</v>
      </c>
      <c r="G50" s="2633">
        <f t="shared" si="24"/>
        <v>469</v>
      </c>
      <c r="H50" s="2632">
        <f t="shared" si="24"/>
        <v>115</v>
      </c>
      <c r="I50" s="2632">
        <f t="shared" si="24"/>
        <v>5628</v>
      </c>
      <c r="J50" s="2632">
        <f t="shared" si="24"/>
        <v>7160</v>
      </c>
      <c r="K50" s="2632">
        <f t="shared" si="24"/>
        <v>1</v>
      </c>
      <c r="L50" s="2632">
        <f t="shared" si="24"/>
        <v>4500</v>
      </c>
      <c r="M50" s="2632">
        <f t="shared" si="24"/>
        <v>2</v>
      </c>
      <c r="N50" s="2631">
        <f t="shared" si="24"/>
        <v>177100</v>
      </c>
      <c r="O50" s="2632">
        <f>SUM(O48:O49)</f>
        <v>4241</v>
      </c>
      <c r="P50" s="2632">
        <f>SUM(P48:P49)</f>
        <v>3843</v>
      </c>
      <c r="Q50" s="2632">
        <f>SUM(Q48:Q49)</f>
        <v>300</v>
      </c>
      <c r="R50" s="2632">
        <f>SUM(R48:R49)</f>
        <v>98</v>
      </c>
      <c r="S50" s="2632">
        <f>SUM(S48:S49)</f>
        <v>4241</v>
      </c>
      <c r="T50" s="2632">
        <f t="shared" si="24"/>
        <v>6550</v>
      </c>
      <c r="U50" s="2632">
        <f t="shared" si="24"/>
        <v>0</v>
      </c>
      <c r="V50" s="2632">
        <f t="shared" si="24"/>
        <v>0</v>
      </c>
      <c r="W50" s="2632">
        <f t="shared" si="24"/>
        <v>2</v>
      </c>
      <c r="X50" s="2632">
        <f t="shared" si="24"/>
        <v>168800</v>
      </c>
      <c r="Y50" s="4041"/>
      <c r="Z50" s="4042"/>
      <c r="AA50" s="4042"/>
      <c r="AB50" s="4042"/>
      <c r="AC50" s="4043"/>
      <c r="AD50" s="1143" t="str">
        <f t="shared" si="1"/>
        <v/>
      </c>
      <c r="AF50" s="2622"/>
      <c r="AG50" s="2622"/>
      <c r="AH50" s="2622"/>
      <c r="AI50" s="2622"/>
      <c r="AJ50" s="2622"/>
    </row>
    <row r="51" spans="1:36" ht="39.75" customHeight="1" thickBot="1">
      <c r="A51" s="3946"/>
      <c r="B51" s="1156" t="s">
        <v>280</v>
      </c>
      <c r="C51" s="1156" t="s">
        <v>6229</v>
      </c>
      <c r="D51" s="1156" t="s">
        <v>6192</v>
      </c>
      <c r="E51" s="2629">
        <f t="shared" si="20"/>
        <v>2748</v>
      </c>
      <c r="F51" s="2632">
        <v>1537</v>
      </c>
      <c r="G51" s="2632">
        <v>768</v>
      </c>
      <c r="H51" s="2632">
        <v>443</v>
      </c>
      <c r="I51" s="2632">
        <v>2337</v>
      </c>
      <c r="J51" s="2626">
        <v>5440</v>
      </c>
      <c r="K51" s="1360">
        <v>1</v>
      </c>
      <c r="L51" s="2634">
        <v>1280</v>
      </c>
      <c r="M51" s="1360">
        <v>1</v>
      </c>
      <c r="N51" s="2636">
        <v>43600</v>
      </c>
      <c r="O51" s="2632">
        <f>SUM(P51:R51)</f>
        <v>1519</v>
      </c>
      <c r="P51" s="2632">
        <v>1173</v>
      </c>
      <c r="Q51" s="2632">
        <v>308</v>
      </c>
      <c r="R51" s="2632">
        <v>38</v>
      </c>
      <c r="S51" s="2632">
        <v>1519</v>
      </c>
      <c r="T51" s="2634">
        <v>5429</v>
      </c>
      <c r="U51" s="2632">
        <v>1</v>
      </c>
      <c r="V51" s="2634">
        <v>1280</v>
      </c>
      <c r="W51" s="2632">
        <v>1</v>
      </c>
      <c r="X51" s="2634">
        <v>32400</v>
      </c>
      <c r="Y51" s="1356">
        <v>25841</v>
      </c>
      <c r="Z51" s="1356">
        <v>37635</v>
      </c>
      <c r="AA51" s="1156" t="s">
        <v>3247</v>
      </c>
      <c r="AB51" s="2647"/>
      <c r="AC51" s="2648"/>
      <c r="AD51" s="1143" t="str">
        <f t="shared" si="1"/>
        <v/>
      </c>
      <c r="AF51" s="2622"/>
      <c r="AG51" s="2622"/>
      <c r="AH51" s="2622"/>
      <c r="AI51" s="2622"/>
      <c r="AJ51" s="2622"/>
    </row>
    <row r="52" spans="1:36" ht="39.75" customHeight="1" thickBot="1">
      <c r="A52" s="4521"/>
      <c r="B52" s="2643" t="s">
        <v>263</v>
      </c>
      <c r="C52" s="2644"/>
      <c r="D52" s="2643"/>
      <c r="E52" s="2659">
        <f t="shared" si="20"/>
        <v>8376</v>
      </c>
      <c r="F52" s="2646">
        <f>SUM(F50:F51)</f>
        <v>6581</v>
      </c>
      <c r="G52" s="2646">
        <f>SUM(G50:G51)</f>
        <v>1237</v>
      </c>
      <c r="H52" s="2646">
        <f>SUM(H50:H51)</f>
        <v>558</v>
      </c>
      <c r="I52" s="2646">
        <f t="shared" ref="I52:X52" si="25">SUM(I50:I51)</f>
        <v>7965</v>
      </c>
      <c r="J52" s="2646">
        <f t="shared" si="25"/>
        <v>12600</v>
      </c>
      <c r="K52" s="2646">
        <f t="shared" si="25"/>
        <v>2</v>
      </c>
      <c r="L52" s="2646">
        <f t="shared" si="25"/>
        <v>5780</v>
      </c>
      <c r="M52" s="2646">
        <f t="shared" si="25"/>
        <v>3</v>
      </c>
      <c r="N52" s="2645">
        <f t="shared" si="25"/>
        <v>220700</v>
      </c>
      <c r="O52" s="2646">
        <f>SUM(O50:O51)</f>
        <v>5760</v>
      </c>
      <c r="P52" s="2646">
        <f t="shared" si="25"/>
        <v>5016</v>
      </c>
      <c r="Q52" s="2646">
        <f t="shared" si="25"/>
        <v>608</v>
      </c>
      <c r="R52" s="2646">
        <f t="shared" si="25"/>
        <v>136</v>
      </c>
      <c r="S52" s="2646">
        <f>SUM(S50:S51)</f>
        <v>5760</v>
      </c>
      <c r="T52" s="2646">
        <f t="shared" si="25"/>
        <v>11979</v>
      </c>
      <c r="U52" s="2646">
        <f t="shared" si="25"/>
        <v>1</v>
      </c>
      <c r="V52" s="2646">
        <f t="shared" si="25"/>
        <v>1280</v>
      </c>
      <c r="W52" s="2646">
        <f t="shared" si="25"/>
        <v>3</v>
      </c>
      <c r="X52" s="2646">
        <f t="shared" si="25"/>
        <v>201200</v>
      </c>
      <c r="Y52" s="4548"/>
      <c r="Z52" s="4549"/>
      <c r="AA52" s="4549"/>
      <c r="AB52" s="4549"/>
      <c r="AC52" s="4550"/>
      <c r="AD52" s="1143" t="str">
        <f t="shared" si="1"/>
        <v/>
      </c>
      <c r="AF52" s="2622"/>
      <c r="AG52" s="2622"/>
      <c r="AH52" s="2622"/>
      <c r="AI52" s="2622"/>
      <c r="AJ52" s="2622"/>
    </row>
    <row r="53" spans="1:36" s="1181" customFormat="1" ht="39.75" customHeight="1">
      <c r="A53" s="4520" t="s">
        <v>78</v>
      </c>
      <c r="B53" s="3962" t="s">
        <v>26</v>
      </c>
      <c r="C53" s="2660" t="s">
        <v>1471</v>
      </c>
      <c r="D53" s="2661" t="s">
        <v>6230</v>
      </c>
      <c r="E53" s="2662">
        <f t="shared" si="20"/>
        <v>705</v>
      </c>
      <c r="F53" s="2663">
        <v>705</v>
      </c>
      <c r="G53" s="2664">
        <v>0</v>
      </c>
      <c r="H53" s="2663">
        <v>0</v>
      </c>
      <c r="I53" s="2663">
        <v>705</v>
      </c>
      <c r="J53" s="2665">
        <v>1040</v>
      </c>
      <c r="K53" s="2664">
        <v>0</v>
      </c>
      <c r="L53" s="2611" t="s">
        <v>6194</v>
      </c>
      <c r="M53" s="2666">
        <v>1</v>
      </c>
      <c r="N53" s="2667">
        <v>43600</v>
      </c>
      <c r="O53" s="2668">
        <f t="shared" ref="O53:O55" si="26">P53+Q53+R53</f>
        <v>704</v>
      </c>
      <c r="P53" s="2669">
        <v>704</v>
      </c>
      <c r="Q53" s="2670">
        <v>0</v>
      </c>
      <c r="R53" s="2669">
        <v>0</v>
      </c>
      <c r="S53" s="2669">
        <v>704</v>
      </c>
      <c r="T53" s="2671">
        <v>1040</v>
      </c>
      <c r="U53" s="2670">
        <v>0</v>
      </c>
      <c r="V53" s="2672" t="s">
        <v>6194</v>
      </c>
      <c r="W53" s="2670">
        <v>1</v>
      </c>
      <c r="X53" s="2673">
        <v>43600</v>
      </c>
      <c r="Y53" s="2061">
        <v>20698</v>
      </c>
      <c r="Z53" s="4565">
        <v>44299</v>
      </c>
      <c r="AA53" s="4565" t="s">
        <v>6231</v>
      </c>
      <c r="AB53" s="4565">
        <v>38758</v>
      </c>
      <c r="AC53" s="4568" t="s">
        <v>5972</v>
      </c>
      <c r="AD53" s="1143" t="str">
        <f t="shared" si="1"/>
        <v/>
      </c>
      <c r="AF53" s="2622"/>
      <c r="AG53" s="2622"/>
      <c r="AH53" s="2622"/>
      <c r="AI53" s="2622"/>
      <c r="AJ53" s="2622"/>
    </row>
    <row r="54" spans="1:36" s="1181" customFormat="1" ht="39.75" customHeight="1">
      <c r="A54" s="3946"/>
      <c r="B54" s="3940"/>
      <c r="C54" s="3925" t="s">
        <v>6232</v>
      </c>
      <c r="D54" s="2661" t="s">
        <v>6233</v>
      </c>
      <c r="E54" s="2664">
        <f t="shared" si="20"/>
        <v>860</v>
      </c>
      <c r="F54" s="2663">
        <v>755</v>
      </c>
      <c r="G54" s="2664">
        <v>68</v>
      </c>
      <c r="H54" s="2663">
        <v>37</v>
      </c>
      <c r="I54" s="2663">
        <v>860</v>
      </c>
      <c r="J54" s="2665">
        <v>0</v>
      </c>
      <c r="K54" s="4575">
        <v>0</v>
      </c>
      <c r="L54" s="4571" t="s">
        <v>3058</v>
      </c>
      <c r="M54" s="4575">
        <v>1</v>
      </c>
      <c r="N54" s="4575">
        <v>59300</v>
      </c>
      <c r="O54" s="2663">
        <f t="shared" si="26"/>
        <v>801</v>
      </c>
      <c r="P54" s="2663">
        <v>703</v>
      </c>
      <c r="Q54" s="2664">
        <v>65</v>
      </c>
      <c r="R54" s="2663">
        <v>33</v>
      </c>
      <c r="S54" s="2663">
        <v>801</v>
      </c>
      <c r="T54" s="2665">
        <v>0</v>
      </c>
      <c r="U54" s="4575">
        <v>0</v>
      </c>
      <c r="V54" s="4571" t="s">
        <v>3058</v>
      </c>
      <c r="W54" s="4573">
        <v>1</v>
      </c>
      <c r="X54" s="4575">
        <v>59300</v>
      </c>
      <c r="Y54" s="4577">
        <v>25653</v>
      </c>
      <c r="Z54" s="4566"/>
      <c r="AA54" s="4566"/>
      <c r="AB54" s="4566"/>
      <c r="AC54" s="4569"/>
      <c r="AD54" s="1143" t="str">
        <f t="shared" si="1"/>
        <v/>
      </c>
      <c r="AF54" s="2622"/>
      <c r="AG54" s="2622"/>
      <c r="AH54" s="2622"/>
      <c r="AI54" s="2622"/>
      <c r="AJ54" s="2622"/>
    </row>
    <row r="55" spans="1:36" s="1181" customFormat="1" ht="39.75" customHeight="1">
      <c r="A55" s="3946"/>
      <c r="B55" s="3940"/>
      <c r="C55" s="3926"/>
      <c r="D55" s="2661" t="s">
        <v>6230</v>
      </c>
      <c r="E55" s="2664">
        <f t="shared" si="20"/>
        <v>124</v>
      </c>
      <c r="F55" s="2663">
        <v>124</v>
      </c>
      <c r="G55" s="2664">
        <v>0</v>
      </c>
      <c r="H55" s="2663">
        <v>0</v>
      </c>
      <c r="I55" s="2663">
        <v>124</v>
      </c>
      <c r="J55" s="2665">
        <v>10</v>
      </c>
      <c r="K55" s="4576"/>
      <c r="L55" s="4572"/>
      <c r="M55" s="4576"/>
      <c r="N55" s="4576"/>
      <c r="O55" s="2663">
        <f t="shared" si="26"/>
        <v>124</v>
      </c>
      <c r="P55" s="2663">
        <v>124</v>
      </c>
      <c r="Q55" s="2664">
        <v>0</v>
      </c>
      <c r="R55" s="2663">
        <v>0</v>
      </c>
      <c r="S55" s="2663">
        <v>124</v>
      </c>
      <c r="T55" s="2665">
        <v>10</v>
      </c>
      <c r="U55" s="4576"/>
      <c r="V55" s="4572"/>
      <c r="W55" s="4574"/>
      <c r="X55" s="4576"/>
      <c r="Y55" s="4567"/>
      <c r="Z55" s="4566"/>
      <c r="AA55" s="4566"/>
      <c r="AB55" s="4566"/>
      <c r="AC55" s="4569"/>
      <c r="AD55" s="1143" t="str">
        <f t="shared" si="1"/>
        <v>改良済</v>
      </c>
      <c r="AF55" s="2622"/>
      <c r="AG55" s="2622"/>
      <c r="AH55" s="2622"/>
      <c r="AI55" s="2622"/>
      <c r="AJ55" s="2622"/>
    </row>
    <row r="56" spans="1:36" s="1181" customFormat="1" ht="39.75" customHeight="1">
      <c r="A56" s="3946"/>
      <c r="B56" s="3940"/>
      <c r="C56" s="2661" t="s">
        <v>6234</v>
      </c>
      <c r="D56" s="2661" t="s">
        <v>6233</v>
      </c>
      <c r="E56" s="2664">
        <f t="shared" si="20"/>
        <v>2667</v>
      </c>
      <c r="F56" s="2663">
        <v>2315</v>
      </c>
      <c r="G56" s="2664">
        <v>256</v>
      </c>
      <c r="H56" s="2663">
        <v>96</v>
      </c>
      <c r="I56" s="2663">
        <v>2667</v>
      </c>
      <c r="J56" s="2667">
        <v>2556</v>
      </c>
      <c r="K56" s="2664">
        <v>3</v>
      </c>
      <c r="L56" s="2663">
        <v>16160</v>
      </c>
      <c r="M56" s="2664">
        <v>1</v>
      </c>
      <c r="N56" s="2667">
        <v>160800</v>
      </c>
      <c r="O56" s="2663">
        <f>SUM(P56:R56)</f>
        <v>2562</v>
      </c>
      <c r="P56" s="2663">
        <v>2287</v>
      </c>
      <c r="Q56" s="2664">
        <v>220</v>
      </c>
      <c r="R56" s="2663">
        <v>55</v>
      </c>
      <c r="S56" s="2663">
        <f>O56</f>
        <v>2562</v>
      </c>
      <c r="T56" s="2667">
        <v>2556</v>
      </c>
      <c r="U56" s="2664">
        <v>3</v>
      </c>
      <c r="V56" s="2667">
        <v>16160</v>
      </c>
      <c r="W56" s="2664">
        <v>1</v>
      </c>
      <c r="X56" s="2674">
        <v>160800</v>
      </c>
      <c r="Y56" s="2675">
        <v>27450</v>
      </c>
      <c r="Z56" s="4566"/>
      <c r="AA56" s="4566"/>
      <c r="AB56" s="4566"/>
      <c r="AC56" s="4569"/>
      <c r="AD56" s="1143" t="str">
        <f t="shared" si="1"/>
        <v/>
      </c>
      <c r="AF56" s="2622"/>
      <c r="AG56" s="2622"/>
      <c r="AH56" s="2622"/>
      <c r="AI56" s="2622"/>
      <c r="AJ56" s="2622"/>
    </row>
    <row r="57" spans="1:36" s="1181" customFormat="1" ht="39.75" customHeight="1">
      <c r="A57" s="3946"/>
      <c r="B57" s="3940"/>
      <c r="C57" s="2661" t="s">
        <v>6235</v>
      </c>
      <c r="D57" s="2661" t="s">
        <v>6233</v>
      </c>
      <c r="E57" s="2664">
        <f t="shared" si="20"/>
        <v>3024</v>
      </c>
      <c r="F57" s="2663">
        <v>2639</v>
      </c>
      <c r="G57" s="2664">
        <f>136+249</f>
        <v>385</v>
      </c>
      <c r="H57" s="2663">
        <f>0+0</f>
        <v>0</v>
      </c>
      <c r="I57" s="2663">
        <v>3024</v>
      </c>
      <c r="J57" s="2676">
        <v>6417</v>
      </c>
      <c r="K57" s="2663">
        <v>4</v>
      </c>
      <c r="L57" s="2677">
        <v>10300</v>
      </c>
      <c r="M57" s="2678">
        <v>1</v>
      </c>
      <c r="N57" s="2667">
        <v>42300</v>
      </c>
      <c r="O57" s="2663">
        <f>SUM(P57:R57)</f>
        <v>2768</v>
      </c>
      <c r="P57" s="2663">
        <v>2616</v>
      </c>
      <c r="Q57" s="2664">
        <v>152</v>
      </c>
      <c r="R57" s="2663">
        <v>0</v>
      </c>
      <c r="S57" s="2663">
        <f t="shared" ref="S57:S62" si="27">O57</f>
        <v>2768</v>
      </c>
      <c r="T57" s="2676">
        <v>6417</v>
      </c>
      <c r="U57" s="2677">
        <v>4</v>
      </c>
      <c r="V57" s="2676">
        <v>10300</v>
      </c>
      <c r="W57" s="2678">
        <v>1</v>
      </c>
      <c r="X57" s="2667">
        <v>42300</v>
      </c>
      <c r="Y57" s="2675">
        <v>32504</v>
      </c>
      <c r="Z57" s="4566"/>
      <c r="AA57" s="4566"/>
      <c r="AB57" s="4566"/>
      <c r="AC57" s="4569"/>
      <c r="AD57" s="1143" t="str">
        <f t="shared" si="1"/>
        <v/>
      </c>
      <c r="AF57" s="2622"/>
      <c r="AG57" s="2622"/>
      <c r="AH57" s="2622"/>
      <c r="AI57" s="2622"/>
      <c r="AJ57" s="2622"/>
    </row>
    <row r="58" spans="1:36" s="1181" customFormat="1" ht="39.75" customHeight="1">
      <c r="A58" s="3946"/>
      <c r="B58" s="3940"/>
      <c r="C58" s="2655" t="s">
        <v>6236</v>
      </c>
      <c r="D58" s="2655" t="s">
        <v>6233</v>
      </c>
      <c r="E58" s="2679">
        <f t="shared" si="20"/>
        <v>1046</v>
      </c>
      <c r="F58" s="2667">
        <v>809</v>
      </c>
      <c r="G58" s="2679">
        <v>237</v>
      </c>
      <c r="H58" s="2667">
        <v>0</v>
      </c>
      <c r="I58" s="2667">
        <v>1046</v>
      </c>
      <c r="J58" s="2680">
        <v>146</v>
      </c>
      <c r="K58" s="2679">
        <v>2</v>
      </c>
      <c r="L58" s="2667">
        <v>9500</v>
      </c>
      <c r="M58" s="2667">
        <v>1</v>
      </c>
      <c r="N58" s="2667">
        <v>34600</v>
      </c>
      <c r="O58" s="2663">
        <f t="shared" ref="O58:O59" si="28">SUM(P58:R58)</f>
        <v>922</v>
      </c>
      <c r="P58" s="2667">
        <v>809</v>
      </c>
      <c r="Q58" s="2679">
        <v>113</v>
      </c>
      <c r="R58" s="2667">
        <v>0</v>
      </c>
      <c r="S58" s="2663">
        <f t="shared" si="27"/>
        <v>922</v>
      </c>
      <c r="T58" s="2680">
        <v>146</v>
      </c>
      <c r="U58" s="2679">
        <v>2</v>
      </c>
      <c r="V58" s="2667">
        <v>9500</v>
      </c>
      <c r="W58" s="2679">
        <v>1</v>
      </c>
      <c r="X58" s="2678">
        <v>34600</v>
      </c>
      <c r="Y58" s="2681">
        <v>33781</v>
      </c>
      <c r="Z58" s="4566"/>
      <c r="AA58" s="4566"/>
      <c r="AB58" s="4566"/>
      <c r="AC58" s="4569"/>
      <c r="AD58" s="1143" t="str">
        <f t="shared" si="1"/>
        <v/>
      </c>
      <c r="AF58" s="2622"/>
      <c r="AG58" s="2622"/>
      <c r="AH58" s="2622"/>
      <c r="AI58" s="2622"/>
      <c r="AJ58" s="2622"/>
    </row>
    <row r="59" spans="1:36" s="1181" customFormat="1" ht="39.75" customHeight="1">
      <c r="A59" s="3946"/>
      <c r="B59" s="3940"/>
      <c r="C59" s="3925" t="s">
        <v>6237</v>
      </c>
      <c r="D59" s="2060" t="s">
        <v>6233</v>
      </c>
      <c r="E59" s="2670">
        <f t="shared" si="20"/>
        <v>896</v>
      </c>
      <c r="F59" s="2669">
        <v>821</v>
      </c>
      <c r="G59" s="2670">
        <v>44</v>
      </c>
      <c r="H59" s="2669">
        <v>31</v>
      </c>
      <c r="I59" s="2669">
        <v>896</v>
      </c>
      <c r="J59" s="2671">
        <v>0</v>
      </c>
      <c r="K59" s="4575">
        <v>5</v>
      </c>
      <c r="L59" s="4575">
        <v>23970</v>
      </c>
      <c r="M59" s="4575">
        <v>1</v>
      </c>
      <c r="N59" s="4575">
        <v>26400</v>
      </c>
      <c r="O59" s="2663">
        <f t="shared" si="28"/>
        <v>555</v>
      </c>
      <c r="P59" s="2669">
        <v>486</v>
      </c>
      <c r="Q59" s="2670">
        <v>38</v>
      </c>
      <c r="R59" s="2669">
        <v>31</v>
      </c>
      <c r="S59" s="2663">
        <f t="shared" si="27"/>
        <v>555</v>
      </c>
      <c r="T59" s="2671">
        <v>0</v>
      </c>
      <c r="U59" s="4575">
        <v>5</v>
      </c>
      <c r="V59" s="4575">
        <v>23970</v>
      </c>
      <c r="W59" s="4575">
        <v>1</v>
      </c>
      <c r="X59" s="4575">
        <v>26400</v>
      </c>
      <c r="Y59" s="4577">
        <v>21072</v>
      </c>
      <c r="Z59" s="4566"/>
      <c r="AA59" s="4566"/>
      <c r="AB59" s="4566"/>
      <c r="AC59" s="4569"/>
      <c r="AD59" s="1143" t="str">
        <f t="shared" si="1"/>
        <v/>
      </c>
      <c r="AF59" s="2622"/>
      <c r="AG59" s="2622"/>
      <c r="AH59" s="2622"/>
      <c r="AI59" s="2622"/>
      <c r="AJ59" s="2622"/>
    </row>
    <row r="60" spans="1:36" s="1181" customFormat="1" ht="39.75" customHeight="1">
      <c r="A60" s="3946"/>
      <c r="B60" s="3940"/>
      <c r="C60" s="3926"/>
      <c r="D60" s="2661" t="s">
        <v>6230</v>
      </c>
      <c r="E60" s="2664">
        <f t="shared" si="20"/>
        <v>266</v>
      </c>
      <c r="F60" s="2663">
        <v>266</v>
      </c>
      <c r="G60" s="2664">
        <v>0</v>
      </c>
      <c r="H60" s="2663">
        <v>0</v>
      </c>
      <c r="I60" s="2663">
        <v>266</v>
      </c>
      <c r="J60" s="2665">
        <v>270</v>
      </c>
      <c r="K60" s="4576"/>
      <c r="L60" s="4576"/>
      <c r="M60" s="4576"/>
      <c r="N60" s="4576"/>
      <c r="O60" s="2667">
        <f>P60+Q60+R60</f>
        <v>266</v>
      </c>
      <c r="P60" s="2663">
        <v>266</v>
      </c>
      <c r="Q60" s="2664">
        <v>0</v>
      </c>
      <c r="R60" s="2663">
        <v>0</v>
      </c>
      <c r="S60" s="2663">
        <f t="shared" si="27"/>
        <v>266</v>
      </c>
      <c r="T60" s="2665">
        <v>6390</v>
      </c>
      <c r="U60" s="4576"/>
      <c r="V60" s="4576"/>
      <c r="W60" s="4576"/>
      <c r="X60" s="4576"/>
      <c r="Y60" s="4567"/>
      <c r="Z60" s="4566"/>
      <c r="AA60" s="4566"/>
      <c r="AB60" s="4566"/>
      <c r="AC60" s="4569"/>
      <c r="AD60" s="1143" t="str">
        <f t="shared" si="1"/>
        <v>改良済</v>
      </c>
      <c r="AF60" s="2622"/>
      <c r="AG60" s="2622"/>
      <c r="AH60" s="2622"/>
      <c r="AI60" s="2622"/>
      <c r="AJ60" s="2622"/>
    </row>
    <row r="61" spans="1:36" s="1181" customFormat="1" ht="39.75" customHeight="1">
      <c r="A61" s="3946"/>
      <c r="B61" s="3940"/>
      <c r="C61" s="3925" t="s">
        <v>6238</v>
      </c>
      <c r="D61" s="2661" t="s">
        <v>6233</v>
      </c>
      <c r="E61" s="2664">
        <f t="shared" si="20"/>
        <v>402</v>
      </c>
      <c r="F61" s="2663">
        <v>381</v>
      </c>
      <c r="G61" s="2664">
        <v>21</v>
      </c>
      <c r="H61" s="2663">
        <v>0</v>
      </c>
      <c r="I61" s="2663">
        <v>402</v>
      </c>
      <c r="J61" s="2665">
        <v>0</v>
      </c>
      <c r="K61" s="4575">
        <v>1</v>
      </c>
      <c r="L61" s="4575">
        <v>4900</v>
      </c>
      <c r="M61" s="4575">
        <v>1</v>
      </c>
      <c r="N61" s="4575">
        <v>25500</v>
      </c>
      <c r="O61" s="2667">
        <f>P61+Q61+R61</f>
        <v>249</v>
      </c>
      <c r="P61" s="2663">
        <v>239</v>
      </c>
      <c r="Q61" s="2664">
        <v>10</v>
      </c>
      <c r="R61" s="2663">
        <v>0</v>
      </c>
      <c r="S61" s="2663">
        <f t="shared" si="27"/>
        <v>249</v>
      </c>
      <c r="T61" s="2665">
        <v>0</v>
      </c>
      <c r="U61" s="4575">
        <v>1</v>
      </c>
      <c r="V61" s="4575">
        <v>4900</v>
      </c>
      <c r="W61" s="4575">
        <v>1</v>
      </c>
      <c r="X61" s="4575">
        <v>25500</v>
      </c>
      <c r="Y61" s="4577">
        <v>27453</v>
      </c>
      <c r="Z61" s="4566"/>
      <c r="AA61" s="4566"/>
      <c r="AB61" s="4566"/>
      <c r="AC61" s="4569"/>
      <c r="AD61" s="1143" t="str">
        <f t="shared" si="1"/>
        <v/>
      </c>
      <c r="AF61" s="2622"/>
      <c r="AG61" s="2622"/>
      <c r="AH61" s="2622"/>
      <c r="AI61" s="2622"/>
      <c r="AJ61" s="2622"/>
    </row>
    <row r="62" spans="1:36" s="1181" customFormat="1" ht="39.75" customHeight="1">
      <c r="A62" s="3946"/>
      <c r="B62" s="3940"/>
      <c r="C62" s="3926"/>
      <c r="D62" s="2661" t="s">
        <v>6230</v>
      </c>
      <c r="E62" s="2664">
        <f t="shared" si="20"/>
        <v>100</v>
      </c>
      <c r="F62" s="2663">
        <v>100</v>
      </c>
      <c r="G62" s="2664">
        <v>0</v>
      </c>
      <c r="H62" s="2663">
        <v>0</v>
      </c>
      <c r="I62" s="2663">
        <v>100</v>
      </c>
      <c r="J62" s="2665">
        <v>970</v>
      </c>
      <c r="K62" s="4576"/>
      <c r="L62" s="4576"/>
      <c r="M62" s="4576"/>
      <c r="N62" s="4576"/>
      <c r="O62" s="2663">
        <f>P62+Q62+R62</f>
        <v>100</v>
      </c>
      <c r="P62" s="2663">
        <v>100</v>
      </c>
      <c r="Q62" s="2663">
        <v>0</v>
      </c>
      <c r="R62" s="2663">
        <v>0</v>
      </c>
      <c r="S62" s="2663">
        <f t="shared" si="27"/>
        <v>100</v>
      </c>
      <c r="T62" s="2663">
        <v>970</v>
      </c>
      <c r="U62" s="4576"/>
      <c r="V62" s="4576"/>
      <c r="W62" s="4576"/>
      <c r="X62" s="4576"/>
      <c r="Y62" s="4567"/>
      <c r="Z62" s="4567"/>
      <c r="AA62" s="4567"/>
      <c r="AB62" s="4567"/>
      <c r="AC62" s="4570"/>
      <c r="AD62" s="1143" t="str">
        <f t="shared" si="1"/>
        <v>改良済</v>
      </c>
      <c r="AF62" s="2622"/>
      <c r="AG62" s="2622"/>
      <c r="AH62" s="2622"/>
      <c r="AI62" s="2622"/>
      <c r="AJ62" s="2622"/>
    </row>
    <row r="63" spans="1:36" s="1181" customFormat="1" ht="39.75" customHeight="1">
      <c r="A63" s="3946"/>
      <c r="B63" s="3940"/>
      <c r="C63" s="3925" t="s">
        <v>1208</v>
      </c>
      <c r="D63" s="2443" t="s">
        <v>6192</v>
      </c>
      <c r="E63" s="2633">
        <f t="shared" si="20"/>
        <v>8895</v>
      </c>
      <c r="F63" s="2650">
        <f t="shared" ref="F63:J63" si="29">F54+F56+F57+F58+F59+F61</f>
        <v>7720</v>
      </c>
      <c r="G63" s="2650">
        <f t="shared" si="29"/>
        <v>1011</v>
      </c>
      <c r="H63" s="2650">
        <f t="shared" si="29"/>
        <v>164</v>
      </c>
      <c r="I63" s="2650">
        <f t="shared" si="29"/>
        <v>8895</v>
      </c>
      <c r="J63" s="2650">
        <f t="shared" si="29"/>
        <v>9119</v>
      </c>
      <c r="K63" s="4578">
        <f>K53+K54+K56+K57+K58+K59+K61</f>
        <v>15</v>
      </c>
      <c r="L63" s="4578">
        <f>L53+L54+L56+L57+L58+L59+L61</f>
        <v>64830</v>
      </c>
      <c r="M63" s="4578">
        <f>M53+M54+M56+M57+M58+M59+M61</f>
        <v>7</v>
      </c>
      <c r="N63" s="4578">
        <f>N53+N54+N56+N57+N58+N59+N61</f>
        <v>392500</v>
      </c>
      <c r="O63" s="2650">
        <f t="shared" ref="O63:T63" si="30">O54+O56+O57+O58+O59+O61</f>
        <v>7857</v>
      </c>
      <c r="P63" s="2650">
        <f t="shared" si="30"/>
        <v>7140</v>
      </c>
      <c r="Q63" s="2650">
        <f t="shared" si="30"/>
        <v>598</v>
      </c>
      <c r="R63" s="2650">
        <f t="shared" si="30"/>
        <v>119</v>
      </c>
      <c r="S63" s="2650">
        <f t="shared" si="30"/>
        <v>7857</v>
      </c>
      <c r="T63" s="2650">
        <f t="shared" si="30"/>
        <v>9119</v>
      </c>
      <c r="U63" s="4586">
        <f>U53+U54+U56+U57+U58+U59+U61</f>
        <v>15</v>
      </c>
      <c r="V63" s="4578">
        <f>V53+V54+V56+V57+V58+V59+V61</f>
        <v>64830</v>
      </c>
      <c r="W63" s="4578">
        <f>W53+W54+W56+W57+W58+W59+W61</f>
        <v>7</v>
      </c>
      <c r="X63" s="4578">
        <f>X53+X54+X56+X57+X58+X59+X61</f>
        <v>392500</v>
      </c>
      <c r="Y63" s="4580"/>
      <c r="Z63" s="4581"/>
      <c r="AA63" s="4581"/>
      <c r="AB63" s="4581"/>
      <c r="AC63" s="4582"/>
      <c r="AD63" s="1143" t="str">
        <f t="shared" si="1"/>
        <v/>
      </c>
      <c r="AF63" s="2622"/>
      <c r="AG63" s="2622"/>
      <c r="AH63" s="2622"/>
      <c r="AI63" s="2622"/>
      <c r="AJ63" s="2622"/>
    </row>
    <row r="64" spans="1:36" s="1181" customFormat="1" ht="39.75" customHeight="1" thickBot="1">
      <c r="A64" s="4521"/>
      <c r="B64" s="4046"/>
      <c r="C64" s="4046"/>
      <c r="D64" s="2647" t="s">
        <v>6197</v>
      </c>
      <c r="E64" s="2629">
        <f t="shared" si="20"/>
        <v>1195</v>
      </c>
      <c r="F64" s="2640">
        <f t="shared" ref="F64:J64" si="31">F53+F55+F60+F62</f>
        <v>1195</v>
      </c>
      <c r="G64" s="2640">
        <f t="shared" si="31"/>
        <v>0</v>
      </c>
      <c r="H64" s="2640">
        <f t="shared" si="31"/>
        <v>0</v>
      </c>
      <c r="I64" s="2640">
        <f t="shared" si="31"/>
        <v>1195</v>
      </c>
      <c r="J64" s="2640">
        <f t="shared" si="31"/>
        <v>2290</v>
      </c>
      <c r="K64" s="4579"/>
      <c r="L64" s="4579"/>
      <c r="M64" s="4579"/>
      <c r="N64" s="4579"/>
      <c r="O64" s="2640">
        <f t="shared" ref="O64:T64" si="32">O53+O55+O60+O62</f>
        <v>1194</v>
      </c>
      <c r="P64" s="2640">
        <f t="shared" si="32"/>
        <v>1194</v>
      </c>
      <c r="Q64" s="2640">
        <f t="shared" si="32"/>
        <v>0</v>
      </c>
      <c r="R64" s="2640">
        <f t="shared" si="32"/>
        <v>0</v>
      </c>
      <c r="S64" s="2640">
        <f t="shared" si="32"/>
        <v>1194</v>
      </c>
      <c r="T64" s="2640">
        <f t="shared" si="32"/>
        <v>8410</v>
      </c>
      <c r="U64" s="4587"/>
      <c r="V64" s="4579"/>
      <c r="W64" s="4579"/>
      <c r="X64" s="4579"/>
      <c r="Y64" s="4583"/>
      <c r="Z64" s="4584"/>
      <c r="AA64" s="4584"/>
      <c r="AB64" s="4584"/>
      <c r="AC64" s="4585"/>
      <c r="AD64" s="1143" t="str">
        <f t="shared" si="1"/>
        <v/>
      </c>
      <c r="AF64" s="2622"/>
      <c r="AG64" s="2622"/>
      <c r="AH64" s="2622"/>
      <c r="AI64" s="2622"/>
      <c r="AJ64" s="2622"/>
    </row>
    <row r="65" spans="1:36" s="1181" customFormat="1" ht="39.75" customHeight="1">
      <c r="A65" s="4520" t="s">
        <v>282</v>
      </c>
      <c r="B65" s="2614" t="s">
        <v>283</v>
      </c>
      <c r="C65" s="2614" t="s">
        <v>6239</v>
      </c>
      <c r="D65" s="2614" t="s">
        <v>6192</v>
      </c>
      <c r="E65" s="2615">
        <f t="shared" si="20"/>
        <v>1684</v>
      </c>
      <c r="F65" s="2616">
        <v>1339</v>
      </c>
      <c r="G65" s="2616">
        <v>345</v>
      </c>
      <c r="H65" s="2616">
        <v>0</v>
      </c>
      <c r="I65" s="2616">
        <v>1684</v>
      </c>
      <c r="J65" s="2616">
        <v>1530</v>
      </c>
      <c r="K65" s="2618">
        <v>7</v>
      </c>
      <c r="L65" s="2619">
        <v>2900</v>
      </c>
      <c r="M65" s="2618">
        <v>1</v>
      </c>
      <c r="N65" s="2620">
        <v>53000</v>
      </c>
      <c r="O65" s="2616">
        <f t="shared" ref="O65" si="33">SUM(P65:R65)</f>
        <v>1122</v>
      </c>
      <c r="P65" s="2616">
        <v>969</v>
      </c>
      <c r="Q65" s="2616">
        <v>153</v>
      </c>
      <c r="R65" s="2616">
        <v>0</v>
      </c>
      <c r="S65" s="2616">
        <v>1122</v>
      </c>
      <c r="T65" s="2616">
        <v>1530</v>
      </c>
      <c r="U65" s="2616">
        <v>5</v>
      </c>
      <c r="V65" s="2619">
        <v>1713</v>
      </c>
      <c r="W65" s="2616">
        <v>1</v>
      </c>
      <c r="X65" s="2619">
        <v>52108</v>
      </c>
      <c r="Y65" s="1355">
        <v>27456</v>
      </c>
      <c r="Z65" s="1355">
        <v>39903</v>
      </c>
      <c r="AA65" s="2614" t="s">
        <v>6240</v>
      </c>
      <c r="AB65" s="2614"/>
      <c r="AC65" s="2621"/>
      <c r="AD65" s="1143" t="str">
        <f t="shared" si="1"/>
        <v/>
      </c>
      <c r="AF65" s="2622"/>
      <c r="AG65" s="2622"/>
      <c r="AH65" s="2622"/>
      <c r="AI65" s="2622"/>
      <c r="AJ65" s="2622"/>
    </row>
    <row r="66" spans="1:36" s="1181" customFormat="1" ht="39.75" customHeight="1" thickBot="1">
      <c r="A66" s="3946"/>
      <c r="B66" s="1351" t="s">
        <v>285</v>
      </c>
      <c r="C66" s="1351" t="s">
        <v>6241</v>
      </c>
      <c r="D66" s="1351" t="s">
        <v>6192</v>
      </c>
      <c r="E66" s="2629">
        <f t="shared" si="20"/>
        <v>1138</v>
      </c>
      <c r="F66" s="2625">
        <v>1049</v>
      </c>
      <c r="G66" s="2625">
        <v>54</v>
      </c>
      <c r="H66" s="2625">
        <v>35</v>
      </c>
      <c r="I66" s="2625">
        <v>1138</v>
      </c>
      <c r="J66" s="2612" t="s">
        <v>6194</v>
      </c>
      <c r="K66" s="2682">
        <v>2</v>
      </c>
      <c r="L66" s="2626">
        <v>3420</v>
      </c>
      <c r="M66" s="2682">
        <v>1</v>
      </c>
      <c r="N66" s="2627">
        <v>28300</v>
      </c>
      <c r="O66" s="2625">
        <f t="shared" ref="O66" si="34">SUM(P66:R66)</f>
        <v>550</v>
      </c>
      <c r="P66" s="2625">
        <v>550</v>
      </c>
      <c r="Q66" s="2625">
        <v>0</v>
      </c>
      <c r="R66" s="2625">
        <v>0</v>
      </c>
      <c r="S66" s="2625">
        <v>550</v>
      </c>
      <c r="T66" s="2612" t="s">
        <v>6194</v>
      </c>
      <c r="U66" s="2625">
        <v>1</v>
      </c>
      <c r="V66" s="2626">
        <v>2700</v>
      </c>
      <c r="W66" s="2625">
        <v>1</v>
      </c>
      <c r="X66" s="2626">
        <v>28300</v>
      </c>
      <c r="Y66" s="2683">
        <v>25538</v>
      </c>
      <c r="Z66" s="2683">
        <v>45363</v>
      </c>
      <c r="AA66" s="1351" t="s">
        <v>6242</v>
      </c>
      <c r="AB66" s="2647"/>
      <c r="AC66" s="2648"/>
      <c r="AD66" s="1143" t="str">
        <f t="shared" si="1"/>
        <v/>
      </c>
      <c r="AF66" s="2622"/>
      <c r="AG66" s="2622"/>
      <c r="AH66" s="2622"/>
      <c r="AI66" s="2622"/>
      <c r="AJ66" s="2622"/>
    </row>
    <row r="67" spans="1:36" s="1181" customFormat="1" ht="39.75" customHeight="1" thickBot="1">
      <c r="A67" s="4521"/>
      <c r="B67" s="2643" t="s">
        <v>263</v>
      </c>
      <c r="C67" s="2644"/>
      <c r="D67" s="2643"/>
      <c r="E67" s="2635">
        <f t="shared" si="20"/>
        <v>2822</v>
      </c>
      <c r="F67" s="2646">
        <f>SUM(F65:F66)</f>
        <v>2388</v>
      </c>
      <c r="G67" s="2646">
        <f t="shared" ref="G67:T67" si="35">SUM(G65:G66)</f>
        <v>399</v>
      </c>
      <c r="H67" s="2646">
        <f t="shared" si="35"/>
        <v>35</v>
      </c>
      <c r="I67" s="2646">
        <f t="shared" si="35"/>
        <v>2822</v>
      </c>
      <c r="J67" s="2646">
        <f t="shared" si="35"/>
        <v>1530</v>
      </c>
      <c r="K67" s="2646">
        <f t="shared" si="35"/>
        <v>9</v>
      </c>
      <c r="L67" s="2646">
        <f t="shared" si="35"/>
        <v>6320</v>
      </c>
      <c r="M67" s="2646">
        <f t="shared" si="35"/>
        <v>2</v>
      </c>
      <c r="N67" s="2645">
        <f t="shared" si="35"/>
        <v>81300</v>
      </c>
      <c r="O67" s="2646">
        <f t="shared" si="35"/>
        <v>1672</v>
      </c>
      <c r="P67" s="2646">
        <f t="shared" si="35"/>
        <v>1519</v>
      </c>
      <c r="Q67" s="2646">
        <f t="shared" si="35"/>
        <v>153</v>
      </c>
      <c r="R67" s="2646">
        <f t="shared" si="35"/>
        <v>0</v>
      </c>
      <c r="S67" s="2646">
        <f t="shared" si="35"/>
        <v>1672</v>
      </c>
      <c r="T67" s="2646">
        <f t="shared" si="35"/>
        <v>1530</v>
      </c>
      <c r="U67" s="2646">
        <f>SUM(U65:U66)</f>
        <v>6</v>
      </c>
      <c r="V67" s="2646">
        <f>SUM(V65:V66)</f>
        <v>4413</v>
      </c>
      <c r="W67" s="2646">
        <f>SUM(W65:W66)</f>
        <v>2</v>
      </c>
      <c r="X67" s="2646">
        <f>SUM(X65:X66)</f>
        <v>80408</v>
      </c>
      <c r="Y67" s="4548"/>
      <c r="Z67" s="4549"/>
      <c r="AA67" s="4549"/>
      <c r="AB67" s="4549"/>
      <c r="AC67" s="4550"/>
      <c r="AD67" s="1143" t="str">
        <f t="shared" si="1"/>
        <v/>
      </c>
      <c r="AF67" s="2622"/>
      <c r="AG67" s="2622"/>
      <c r="AH67" s="2622"/>
      <c r="AI67" s="2622"/>
      <c r="AJ67" s="2622"/>
    </row>
    <row r="68" spans="1:36" s="1181" customFormat="1" ht="39.75" customHeight="1">
      <c r="A68" s="4520" t="s">
        <v>79</v>
      </c>
      <c r="B68" s="3962" t="s">
        <v>1243</v>
      </c>
      <c r="C68" s="2614" t="s">
        <v>1328</v>
      </c>
      <c r="D68" s="2614" t="s">
        <v>6192</v>
      </c>
      <c r="E68" s="2615">
        <f t="shared" si="20"/>
        <v>815</v>
      </c>
      <c r="F68" s="2616">
        <v>717</v>
      </c>
      <c r="G68" s="2616">
        <v>98</v>
      </c>
      <c r="H68" s="2616">
        <v>0</v>
      </c>
      <c r="I68" s="2616">
        <v>815</v>
      </c>
      <c r="J68" s="2619">
        <v>48680</v>
      </c>
      <c r="K68" s="2618">
        <v>1</v>
      </c>
      <c r="L68" s="2619">
        <v>5190</v>
      </c>
      <c r="M68" s="2618">
        <v>1</v>
      </c>
      <c r="N68" s="2620">
        <v>38300</v>
      </c>
      <c r="O68" s="2616">
        <v>240</v>
      </c>
      <c r="P68" s="2616">
        <v>240</v>
      </c>
      <c r="Q68" s="2616">
        <v>0</v>
      </c>
      <c r="R68" s="2616">
        <v>0</v>
      </c>
      <c r="S68" s="2616">
        <v>240</v>
      </c>
      <c r="T68" s="2616">
        <v>7279</v>
      </c>
      <c r="U68" s="2616">
        <v>0</v>
      </c>
      <c r="V68" s="2619">
        <v>0</v>
      </c>
      <c r="W68" s="2616">
        <v>1</v>
      </c>
      <c r="X68" s="2619">
        <v>38300</v>
      </c>
      <c r="Y68" s="1355">
        <v>32225</v>
      </c>
      <c r="Z68" s="1355">
        <v>32225</v>
      </c>
      <c r="AA68" s="2614" t="s">
        <v>6243</v>
      </c>
      <c r="AB68" s="1355">
        <v>38653</v>
      </c>
      <c r="AC68" s="2638" t="s">
        <v>3063</v>
      </c>
      <c r="AD68" s="1143" t="str">
        <f t="shared" si="1"/>
        <v/>
      </c>
      <c r="AF68" s="2622"/>
      <c r="AG68" s="2622"/>
      <c r="AH68" s="2622"/>
      <c r="AI68" s="2622"/>
      <c r="AJ68" s="2622"/>
    </row>
    <row r="69" spans="1:36" s="1181" customFormat="1" ht="39.75" customHeight="1" thickBot="1">
      <c r="A69" s="4521"/>
      <c r="B69" s="4046"/>
      <c r="C69" s="1351" t="s">
        <v>1208</v>
      </c>
      <c r="D69" s="2623"/>
      <c r="E69" s="2629">
        <f t="shared" si="20"/>
        <v>815</v>
      </c>
      <c r="F69" s="2625">
        <f>F68</f>
        <v>717</v>
      </c>
      <c r="G69" s="2625">
        <f>G68</f>
        <v>98</v>
      </c>
      <c r="H69" s="2625">
        <f>H68</f>
        <v>0</v>
      </c>
      <c r="I69" s="2625">
        <f>I68</f>
        <v>815</v>
      </c>
      <c r="J69" s="2625">
        <f>J68</f>
        <v>48680</v>
      </c>
      <c r="K69" s="2625">
        <v>1</v>
      </c>
      <c r="L69" s="2626">
        <v>5190</v>
      </c>
      <c r="M69" s="2625">
        <v>1</v>
      </c>
      <c r="N69" s="2627">
        <v>38300</v>
      </c>
      <c r="O69" s="2629">
        <f t="shared" ref="O69:T69" si="36">SUM(O68)</f>
        <v>240</v>
      </c>
      <c r="P69" s="2629">
        <f t="shared" si="36"/>
        <v>240</v>
      </c>
      <c r="Q69" s="2629">
        <f t="shared" si="36"/>
        <v>0</v>
      </c>
      <c r="R69" s="2629">
        <f t="shared" si="36"/>
        <v>0</v>
      </c>
      <c r="S69" s="2625">
        <f t="shared" si="36"/>
        <v>240</v>
      </c>
      <c r="T69" s="2629">
        <f t="shared" si="36"/>
        <v>7279</v>
      </c>
      <c r="U69" s="2625">
        <v>0</v>
      </c>
      <c r="V69" s="2626">
        <v>0</v>
      </c>
      <c r="W69" s="2625">
        <v>1</v>
      </c>
      <c r="X69" s="2626">
        <v>38300</v>
      </c>
      <c r="Y69" s="2684"/>
      <c r="Z69" s="2685"/>
      <c r="AA69" s="2685"/>
      <c r="AB69" s="2685"/>
      <c r="AC69" s="2686"/>
      <c r="AD69" s="1143" t="str">
        <f t="shared" si="1"/>
        <v/>
      </c>
      <c r="AF69" s="2622"/>
      <c r="AG69" s="2622"/>
      <c r="AH69" s="2622"/>
      <c r="AI69" s="2622"/>
      <c r="AJ69" s="2622"/>
    </row>
    <row r="70" spans="1:36" s="1181" customFormat="1" ht="39.75" customHeight="1">
      <c r="A70" s="4545" t="s">
        <v>288</v>
      </c>
      <c r="B70" s="2637" t="s">
        <v>289</v>
      </c>
      <c r="C70" s="2614" t="s">
        <v>6244</v>
      </c>
      <c r="D70" s="2614" t="s">
        <v>6192</v>
      </c>
      <c r="E70" s="2631">
        <f t="shared" si="20"/>
        <v>379</v>
      </c>
      <c r="F70" s="2616">
        <v>155</v>
      </c>
      <c r="G70" s="2616">
        <v>224</v>
      </c>
      <c r="H70" s="2616">
        <v>0</v>
      </c>
      <c r="I70" s="2616">
        <v>379</v>
      </c>
      <c r="J70" s="2619">
        <v>300</v>
      </c>
      <c r="K70" s="2618">
        <v>1</v>
      </c>
      <c r="L70" s="2619">
        <v>4000</v>
      </c>
      <c r="M70" s="2618">
        <v>1</v>
      </c>
      <c r="N70" s="2620">
        <v>23000</v>
      </c>
      <c r="O70" s="2632">
        <v>303</v>
      </c>
      <c r="P70" s="2616">
        <v>148</v>
      </c>
      <c r="Q70" s="2616">
        <v>155</v>
      </c>
      <c r="R70" s="2616">
        <v>0</v>
      </c>
      <c r="S70" s="2616">
        <v>303</v>
      </c>
      <c r="T70" s="2619">
        <v>300</v>
      </c>
      <c r="U70" s="2616">
        <v>0</v>
      </c>
      <c r="V70" s="2619">
        <v>0</v>
      </c>
      <c r="W70" s="2616">
        <v>1</v>
      </c>
      <c r="X70" s="2619">
        <v>23000</v>
      </c>
      <c r="Y70" s="1355">
        <v>32786</v>
      </c>
      <c r="Z70" s="1355">
        <v>45167</v>
      </c>
      <c r="AA70" s="2687" t="s">
        <v>6245</v>
      </c>
      <c r="AB70" s="2688">
        <v>39871</v>
      </c>
      <c r="AC70" s="2689" t="s">
        <v>6246</v>
      </c>
      <c r="AD70" s="1143" t="str">
        <f t="shared" si="1"/>
        <v/>
      </c>
      <c r="AF70" s="2622"/>
      <c r="AG70" s="2622"/>
      <c r="AH70" s="2622"/>
      <c r="AI70" s="2622"/>
      <c r="AJ70" s="2622"/>
    </row>
    <row r="71" spans="1:36" s="1181" customFormat="1" ht="39.75" customHeight="1">
      <c r="A71" s="3946"/>
      <c r="B71" s="3925" t="s">
        <v>81</v>
      </c>
      <c r="C71" s="1156" t="s">
        <v>6247</v>
      </c>
      <c r="D71" s="1156" t="s">
        <v>6192</v>
      </c>
      <c r="E71" s="2631">
        <f t="shared" si="20"/>
        <v>582</v>
      </c>
      <c r="F71" s="2632">
        <v>0</v>
      </c>
      <c r="G71" s="2632">
        <v>290</v>
      </c>
      <c r="H71" s="2632">
        <v>292</v>
      </c>
      <c r="I71" s="2632">
        <v>582</v>
      </c>
      <c r="J71" s="2634">
        <v>16290</v>
      </c>
      <c r="K71" s="1360">
        <v>0</v>
      </c>
      <c r="L71" s="2634">
        <v>0</v>
      </c>
      <c r="M71" s="1360">
        <v>1</v>
      </c>
      <c r="N71" s="2641">
        <v>17500</v>
      </c>
      <c r="O71" s="2632">
        <f>SUM(P71:R71)</f>
        <v>315</v>
      </c>
      <c r="P71" s="2632">
        <v>0</v>
      </c>
      <c r="Q71" s="2632">
        <v>290</v>
      </c>
      <c r="R71" s="2632">
        <v>25</v>
      </c>
      <c r="S71" s="2632">
        <v>315</v>
      </c>
      <c r="T71" s="2634">
        <v>720</v>
      </c>
      <c r="U71" s="2632">
        <v>0</v>
      </c>
      <c r="V71" s="2634">
        <v>0</v>
      </c>
      <c r="W71" s="2632">
        <v>1</v>
      </c>
      <c r="X71" s="2634">
        <v>17500</v>
      </c>
      <c r="Y71" s="1356">
        <v>33304</v>
      </c>
      <c r="Z71" s="1356">
        <v>36446</v>
      </c>
      <c r="AA71" s="1156" t="s">
        <v>6248</v>
      </c>
      <c r="AB71" s="1382">
        <v>39871</v>
      </c>
      <c r="AC71" s="2690" t="s">
        <v>3221</v>
      </c>
      <c r="AD71" s="1143" t="str">
        <f t="shared" si="1"/>
        <v/>
      </c>
      <c r="AF71" s="2622"/>
      <c r="AG71" s="2622"/>
      <c r="AH71" s="2622"/>
      <c r="AI71" s="2622"/>
      <c r="AJ71" s="2622"/>
    </row>
    <row r="72" spans="1:36" s="1181" customFormat="1" ht="39.75" customHeight="1">
      <c r="A72" s="3946"/>
      <c r="B72" s="3940"/>
      <c r="C72" s="1156" t="s">
        <v>6249</v>
      </c>
      <c r="D72" s="1156" t="s">
        <v>6192</v>
      </c>
      <c r="E72" s="2633">
        <f t="shared" si="20"/>
        <v>162</v>
      </c>
      <c r="F72" s="2632">
        <v>0</v>
      </c>
      <c r="G72" s="2632">
        <v>0</v>
      </c>
      <c r="H72" s="2632">
        <v>162</v>
      </c>
      <c r="I72" s="2632">
        <v>162</v>
      </c>
      <c r="J72" s="2634">
        <v>5210</v>
      </c>
      <c r="K72" s="1360">
        <v>0</v>
      </c>
      <c r="L72" s="2634">
        <v>0</v>
      </c>
      <c r="M72" s="1360">
        <v>1</v>
      </c>
      <c r="N72" s="2636">
        <v>17900</v>
      </c>
      <c r="O72" s="2632">
        <f>SUM(P72:R72)</f>
        <v>141</v>
      </c>
      <c r="P72" s="2632">
        <v>0</v>
      </c>
      <c r="Q72" s="2632">
        <v>0</v>
      </c>
      <c r="R72" s="2632">
        <v>141</v>
      </c>
      <c r="S72" s="2632">
        <v>141</v>
      </c>
      <c r="T72" s="2634">
        <v>1540</v>
      </c>
      <c r="U72" s="2632">
        <v>0</v>
      </c>
      <c r="V72" s="2634">
        <v>0</v>
      </c>
      <c r="W72" s="2632">
        <v>1</v>
      </c>
      <c r="X72" s="2634">
        <v>17900</v>
      </c>
      <c r="Y72" s="1356">
        <v>34234</v>
      </c>
      <c r="Z72" s="1356">
        <v>36446</v>
      </c>
      <c r="AA72" s="1156" t="s">
        <v>6250</v>
      </c>
      <c r="AB72" s="2688">
        <v>39871</v>
      </c>
      <c r="AC72" s="2689" t="s">
        <v>3221</v>
      </c>
      <c r="AD72" s="1143" t="str">
        <f t="shared" ref="AD72:AD101" si="37">IF(E72&lt;=O72,"改良済","")</f>
        <v/>
      </c>
      <c r="AF72" s="2622"/>
      <c r="AG72" s="2622"/>
      <c r="AH72" s="2622"/>
      <c r="AI72" s="2622"/>
      <c r="AJ72" s="2622"/>
    </row>
    <row r="73" spans="1:36" s="1181" customFormat="1" ht="39.75" customHeight="1" thickBot="1">
      <c r="A73" s="3946"/>
      <c r="B73" s="4046"/>
      <c r="C73" s="1351" t="s">
        <v>1208</v>
      </c>
      <c r="D73" s="2623"/>
      <c r="E73" s="2629">
        <f t="shared" si="20"/>
        <v>744</v>
      </c>
      <c r="F73" s="2625">
        <f>SUM(F71:F72)</f>
        <v>0</v>
      </c>
      <c r="G73" s="2625">
        <f t="shared" ref="G73:X73" si="38">SUM(G71:G72)</f>
        <v>290</v>
      </c>
      <c r="H73" s="2625">
        <f t="shared" si="38"/>
        <v>454</v>
      </c>
      <c r="I73" s="2625">
        <f t="shared" si="38"/>
        <v>744</v>
      </c>
      <c r="J73" s="2625">
        <f t="shared" si="38"/>
        <v>21500</v>
      </c>
      <c r="K73" s="2625">
        <f t="shared" si="38"/>
        <v>0</v>
      </c>
      <c r="L73" s="2625">
        <f t="shared" si="38"/>
        <v>0</v>
      </c>
      <c r="M73" s="2625">
        <f t="shared" si="38"/>
        <v>2</v>
      </c>
      <c r="N73" s="2635">
        <f t="shared" si="38"/>
        <v>35400</v>
      </c>
      <c r="O73" s="2625">
        <f t="shared" si="38"/>
        <v>456</v>
      </c>
      <c r="P73" s="2625">
        <f t="shared" si="38"/>
        <v>0</v>
      </c>
      <c r="Q73" s="2625">
        <f t="shared" si="38"/>
        <v>290</v>
      </c>
      <c r="R73" s="2625">
        <f t="shared" si="38"/>
        <v>166</v>
      </c>
      <c r="S73" s="2625">
        <f>SUM(S71:S72)</f>
        <v>456</v>
      </c>
      <c r="T73" s="2625">
        <f t="shared" si="38"/>
        <v>2260</v>
      </c>
      <c r="U73" s="2625">
        <f t="shared" si="38"/>
        <v>0</v>
      </c>
      <c r="V73" s="2625">
        <f t="shared" si="38"/>
        <v>0</v>
      </c>
      <c r="W73" s="2625">
        <f t="shared" si="38"/>
        <v>2</v>
      </c>
      <c r="X73" s="2625">
        <f t="shared" si="38"/>
        <v>35400</v>
      </c>
      <c r="Y73" s="4522"/>
      <c r="Z73" s="4523"/>
      <c r="AA73" s="4523"/>
      <c r="AB73" s="4523"/>
      <c r="AC73" s="4524"/>
      <c r="AD73" s="1143" t="str">
        <f t="shared" si="37"/>
        <v/>
      </c>
      <c r="AF73" s="2622"/>
      <c r="AG73" s="2622"/>
      <c r="AH73" s="2622"/>
      <c r="AI73" s="2622"/>
      <c r="AJ73" s="2622"/>
    </row>
    <row r="74" spans="1:36" s="1181" customFormat="1" ht="39.75" customHeight="1" thickBot="1">
      <c r="A74" s="4521"/>
      <c r="B74" s="2643" t="s">
        <v>263</v>
      </c>
      <c r="C74" s="2691"/>
      <c r="D74" s="2692"/>
      <c r="E74" s="2645">
        <f t="shared" si="20"/>
        <v>1123</v>
      </c>
      <c r="F74" s="2645">
        <f t="shared" ref="F74:X74" si="39">F70+F73</f>
        <v>155</v>
      </c>
      <c r="G74" s="2645">
        <f t="shared" si="39"/>
        <v>514</v>
      </c>
      <c r="H74" s="2645">
        <f t="shared" si="39"/>
        <v>454</v>
      </c>
      <c r="I74" s="2645">
        <f t="shared" si="39"/>
        <v>1123</v>
      </c>
      <c r="J74" s="2645">
        <f>J70+J73</f>
        <v>21800</v>
      </c>
      <c r="K74" s="2645">
        <f t="shared" si="39"/>
        <v>1</v>
      </c>
      <c r="L74" s="2645">
        <f t="shared" si="39"/>
        <v>4000</v>
      </c>
      <c r="M74" s="2645">
        <f t="shared" si="39"/>
        <v>3</v>
      </c>
      <c r="N74" s="2645">
        <f t="shared" si="39"/>
        <v>58400</v>
      </c>
      <c r="O74" s="2645">
        <f>O70+O73</f>
        <v>759</v>
      </c>
      <c r="P74" s="2645">
        <f>P70+P73</f>
        <v>148</v>
      </c>
      <c r="Q74" s="2645">
        <f t="shared" ref="Q74:S74" si="40">Q70+Q73</f>
        <v>445</v>
      </c>
      <c r="R74" s="2645">
        <f t="shared" si="40"/>
        <v>166</v>
      </c>
      <c r="S74" s="2645">
        <f t="shared" si="40"/>
        <v>759</v>
      </c>
      <c r="T74" s="2645">
        <f t="shared" si="39"/>
        <v>2560</v>
      </c>
      <c r="U74" s="2645">
        <f t="shared" si="39"/>
        <v>0</v>
      </c>
      <c r="V74" s="2645">
        <f t="shared" si="39"/>
        <v>0</v>
      </c>
      <c r="W74" s="2645">
        <f t="shared" si="39"/>
        <v>3</v>
      </c>
      <c r="X74" s="2645">
        <f t="shared" si="39"/>
        <v>58400</v>
      </c>
      <c r="Y74" s="4548"/>
      <c r="Z74" s="4549"/>
      <c r="AA74" s="4549"/>
      <c r="AB74" s="4549"/>
      <c r="AC74" s="4550"/>
      <c r="AD74" s="1143" t="str">
        <f t="shared" si="37"/>
        <v/>
      </c>
      <c r="AF74" s="2622"/>
      <c r="AG74" s="2622"/>
      <c r="AH74" s="2622"/>
      <c r="AI74" s="2622"/>
      <c r="AJ74" s="2622"/>
    </row>
    <row r="75" spans="1:36" s="1181" customFormat="1" ht="39.75" customHeight="1">
      <c r="A75" s="4520" t="s">
        <v>291</v>
      </c>
      <c r="B75" s="3962" t="s">
        <v>34</v>
      </c>
      <c r="C75" s="2614" t="s">
        <v>6251</v>
      </c>
      <c r="D75" s="2614" t="s">
        <v>6192</v>
      </c>
      <c r="E75" s="2631">
        <f t="shared" si="20"/>
        <v>1813</v>
      </c>
      <c r="F75" s="2616">
        <v>572</v>
      </c>
      <c r="G75" s="2616">
        <v>1164</v>
      </c>
      <c r="H75" s="2616">
        <v>77</v>
      </c>
      <c r="I75" s="2616">
        <v>1813</v>
      </c>
      <c r="J75" s="2619">
        <v>5510</v>
      </c>
      <c r="K75" s="2618">
        <v>4</v>
      </c>
      <c r="L75" s="2619">
        <v>1890</v>
      </c>
      <c r="M75" s="2618">
        <v>1</v>
      </c>
      <c r="N75" s="2620">
        <v>27000</v>
      </c>
      <c r="O75" s="2693">
        <f>SUM(P75:R75)</f>
        <v>498</v>
      </c>
      <c r="P75" s="2693">
        <v>376</v>
      </c>
      <c r="Q75" s="2693">
        <v>87</v>
      </c>
      <c r="R75" s="2693">
        <v>35</v>
      </c>
      <c r="S75" s="2693">
        <v>498</v>
      </c>
      <c r="T75" s="2619">
        <v>5510</v>
      </c>
      <c r="U75" s="2616">
        <v>1</v>
      </c>
      <c r="V75" s="2619">
        <v>151</v>
      </c>
      <c r="W75" s="2616">
        <v>1</v>
      </c>
      <c r="X75" s="2619">
        <v>27000</v>
      </c>
      <c r="Y75" s="1355">
        <v>34234</v>
      </c>
      <c r="Z75" s="1355">
        <v>37028</v>
      </c>
      <c r="AA75" s="2614" t="s">
        <v>4784</v>
      </c>
      <c r="AB75" s="2614"/>
      <c r="AC75" s="2621"/>
      <c r="AD75" s="1143" t="str">
        <f t="shared" si="37"/>
        <v/>
      </c>
      <c r="AF75" s="2622"/>
      <c r="AG75" s="2622"/>
      <c r="AH75" s="2622"/>
      <c r="AI75" s="2622"/>
      <c r="AJ75" s="2622"/>
    </row>
    <row r="76" spans="1:36" s="1181" customFormat="1" ht="39.75" customHeight="1">
      <c r="A76" s="3946"/>
      <c r="B76" s="3940"/>
      <c r="C76" s="2655" t="s">
        <v>6252</v>
      </c>
      <c r="D76" s="2655" t="s">
        <v>6192</v>
      </c>
      <c r="E76" s="2633">
        <f t="shared" si="20"/>
        <v>285</v>
      </c>
      <c r="F76" s="2633">
        <v>0</v>
      </c>
      <c r="G76" s="2633">
        <v>283</v>
      </c>
      <c r="H76" s="2633">
        <v>2</v>
      </c>
      <c r="I76" s="2633">
        <v>285</v>
      </c>
      <c r="J76" s="2641">
        <v>2790</v>
      </c>
      <c r="K76" s="2694">
        <v>0</v>
      </c>
      <c r="L76" s="2641">
        <v>0</v>
      </c>
      <c r="M76" s="2694">
        <v>1</v>
      </c>
      <c r="N76" s="2641">
        <v>19000</v>
      </c>
      <c r="O76" s="2633">
        <f>SUM(P76:R76)</f>
        <v>285</v>
      </c>
      <c r="P76" s="2633">
        <v>0</v>
      </c>
      <c r="Q76" s="2633">
        <v>283</v>
      </c>
      <c r="R76" s="2633">
        <v>2</v>
      </c>
      <c r="S76" s="2633">
        <v>285</v>
      </c>
      <c r="T76" s="2641">
        <v>2790</v>
      </c>
      <c r="U76" s="2633">
        <v>0</v>
      </c>
      <c r="V76" s="2641">
        <v>0</v>
      </c>
      <c r="W76" s="2633">
        <v>1</v>
      </c>
      <c r="X76" s="2641">
        <v>19000</v>
      </c>
      <c r="Y76" s="2695">
        <v>35016</v>
      </c>
      <c r="Z76" s="2695">
        <v>44958</v>
      </c>
      <c r="AA76" s="1156" t="s">
        <v>5534</v>
      </c>
      <c r="AB76" s="2444">
        <v>39220</v>
      </c>
      <c r="AC76" s="2696" t="s">
        <v>6253</v>
      </c>
      <c r="AD76" s="1143" t="str">
        <f t="shared" si="37"/>
        <v>改良済</v>
      </c>
      <c r="AF76" s="2622"/>
      <c r="AG76" s="2622"/>
      <c r="AH76" s="2622"/>
      <c r="AI76" s="2622"/>
      <c r="AJ76" s="2622"/>
    </row>
    <row r="77" spans="1:36" s="1181" customFormat="1" ht="39.75" customHeight="1">
      <c r="A77" s="3946"/>
      <c r="B77" s="3940"/>
      <c r="C77" s="2655" t="s">
        <v>6254</v>
      </c>
      <c r="D77" s="2655" t="s">
        <v>6192</v>
      </c>
      <c r="E77" s="2633">
        <f t="shared" si="20"/>
        <v>224</v>
      </c>
      <c r="F77" s="2633">
        <v>0</v>
      </c>
      <c r="G77" s="2633">
        <v>180</v>
      </c>
      <c r="H77" s="2633">
        <v>44</v>
      </c>
      <c r="I77" s="2633">
        <v>224</v>
      </c>
      <c r="J77" s="2641">
        <v>1440</v>
      </c>
      <c r="K77" s="2694">
        <v>0</v>
      </c>
      <c r="L77" s="2641">
        <v>0</v>
      </c>
      <c r="M77" s="2694">
        <v>1</v>
      </c>
      <c r="N77" s="2641">
        <v>34000</v>
      </c>
      <c r="O77" s="2633">
        <f>SUM(P77:R77)</f>
        <v>209</v>
      </c>
      <c r="P77" s="2633">
        <v>0</v>
      </c>
      <c r="Q77" s="2633">
        <v>180</v>
      </c>
      <c r="R77" s="2633">
        <v>29</v>
      </c>
      <c r="S77" s="2633">
        <v>209</v>
      </c>
      <c r="T77" s="2641">
        <v>1440</v>
      </c>
      <c r="U77" s="2633">
        <v>0</v>
      </c>
      <c r="V77" s="2641">
        <v>0</v>
      </c>
      <c r="W77" s="2633">
        <v>1</v>
      </c>
      <c r="X77" s="2641">
        <v>34000</v>
      </c>
      <c r="Y77" s="2695">
        <v>34695</v>
      </c>
      <c r="Z77" s="2695">
        <v>36956</v>
      </c>
      <c r="AA77" s="1156" t="s">
        <v>6255</v>
      </c>
      <c r="AB77" s="2444">
        <v>39220</v>
      </c>
      <c r="AC77" s="2696" t="s">
        <v>6253</v>
      </c>
      <c r="AD77" s="1143" t="str">
        <f t="shared" si="37"/>
        <v/>
      </c>
      <c r="AF77" s="2622"/>
      <c r="AG77" s="2622"/>
      <c r="AH77" s="2622"/>
      <c r="AI77" s="2622"/>
      <c r="AJ77" s="2622"/>
    </row>
    <row r="78" spans="1:36" s="1181" customFormat="1" ht="39.75" customHeight="1">
      <c r="A78" s="3946"/>
      <c r="B78" s="3926"/>
      <c r="C78" s="1156" t="s">
        <v>1208</v>
      </c>
      <c r="D78" s="2642"/>
      <c r="E78" s="2633">
        <f t="shared" si="20"/>
        <v>2322</v>
      </c>
      <c r="F78" s="2633">
        <f>SUM(F75:F77)</f>
        <v>572</v>
      </c>
      <c r="G78" s="2633">
        <f>SUM(G75:G77)</f>
        <v>1627</v>
      </c>
      <c r="H78" s="2633">
        <f>SUM(H75:H77)</f>
        <v>123</v>
      </c>
      <c r="I78" s="2633">
        <f t="shared" ref="I78:X78" si="41">SUM(I75:I77)</f>
        <v>2322</v>
      </c>
      <c r="J78" s="2633">
        <f t="shared" si="41"/>
        <v>9740</v>
      </c>
      <c r="K78" s="2633">
        <f t="shared" si="41"/>
        <v>4</v>
      </c>
      <c r="L78" s="2633">
        <f t="shared" si="41"/>
        <v>1890</v>
      </c>
      <c r="M78" s="2633">
        <f t="shared" si="41"/>
        <v>3</v>
      </c>
      <c r="N78" s="2633">
        <f t="shared" si="41"/>
        <v>80000</v>
      </c>
      <c r="O78" s="2633">
        <f t="shared" si="41"/>
        <v>992</v>
      </c>
      <c r="P78" s="2633">
        <f>SUM(P75:P77)</f>
        <v>376</v>
      </c>
      <c r="Q78" s="2633">
        <f t="shared" si="41"/>
        <v>550</v>
      </c>
      <c r="R78" s="2633">
        <f t="shared" si="41"/>
        <v>66</v>
      </c>
      <c r="S78" s="2633">
        <f>SUM(S75:S77)</f>
        <v>992</v>
      </c>
      <c r="T78" s="2633">
        <f t="shared" si="41"/>
        <v>9740</v>
      </c>
      <c r="U78" s="2633">
        <f t="shared" si="41"/>
        <v>1</v>
      </c>
      <c r="V78" s="2633">
        <f t="shared" si="41"/>
        <v>151</v>
      </c>
      <c r="W78" s="2633">
        <f t="shared" si="41"/>
        <v>3</v>
      </c>
      <c r="X78" s="2633">
        <f t="shared" si="41"/>
        <v>80000</v>
      </c>
      <c r="Y78" s="4041"/>
      <c r="Z78" s="4042"/>
      <c r="AA78" s="4042"/>
      <c r="AB78" s="4042"/>
      <c r="AC78" s="4043"/>
      <c r="AD78" s="1143" t="str">
        <f t="shared" si="37"/>
        <v/>
      </c>
      <c r="AF78" s="2622"/>
      <c r="AG78" s="2622"/>
      <c r="AH78" s="2622"/>
      <c r="AI78" s="2622"/>
      <c r="AJ78" s="2622"/>
    </row>
    <row r="79" spans="1:36" s="1181" customFormat="1" ht="39.75" customHeight="1" thickBot="1">
      <c r="A79" s="3946"/>
      <c r="B79" s="2697" t="s">
        <v>1251</v>
      </c>
      <c r="C79" s="1351" t="s">
        <v>6256</v>
      </c>
      <c r="D79" s="1351" t="s">
        <v>6192</v>
      </c>
      <c r="E79" s="2624">
        <f t="shared" si="20"/>
        <v>606</v>
      </c>
      <c r="F79" s="2640">
        <v>180</v>
      </c>
      <c r="G79" s="2640">
        <v>426</v>
      </c>
      <c r="H79" s="2640">
        <v>0</v>
      </c>
      <c r="I79" s="2640">
        <v>606</v>
      </c>
      <c r="J79" s="2698">
        <v>3550</v>
      </c>
      <c r="K79" s="2699">
        <v>1</v>
      </c>
      <c r="L79" s="2700">
        <v>200</v>
      </c>
      <c r="M79" s="2699">
        <v>1</v>
      </c>
      <c r="N79" s="2630">
        <v>12100</v>
      </c>
      <c r="O79" s="2629">
        <f>SUM(P79:R79)</f>
        <v>309.39999999999998</v>
      </c>
      <c r="P79" s="2640">
        <v>142.19999999999999</v>
      </c>
      <c r="Q79" s="2640">
        <v>167.2</v>
      </c>
      <c r="R79" s="2640">
        <v>0</v>
      </c>
      <c r="S79" s="2640">
        <v>268.89999999999998</v>
      </c>
      <c r="T79" s="2698">
        <v>3550</v>
      </c>
      <c r="U79" s="2640">
        <v>1</v>
      </c>
      <c r="V79" s="2700">
        <v>200</v>
      </c>
      <c r="W79" s="2640">
        <v>1</v>
      </c>
      <c r="X79" s="2700">
        <v>12100</v>
      </c>
      <c r="Y79" s="2684">
        <v>35853</v>
      </c>
      <c r="Z79" s="2684">
        <v>37551</v>
      </c>
      <c r="AA79" s="2647" t="s">
        <v>3173</v>
      </c>
      <c r="AB79" s="2701">
        <v>39220</v>
      </c>
      <c r="AC79" s="2702" t="s">
        <v>1351</v>
      </c>
      <c r="AD79" s="1143" t="str">
        <f t="shared" si="37"/>
        <v/>
      </c>
      <c r="AF79" s="2622"/>
      <c r="AG79" s="2622"/>
      <c r="AH79" s="2622"/>
      <c r="AI79" s="2622"/>
      <c r="AJ79" s="2622"/>
    </row>
    <row r="80" spans="1:36" s="1181" customFormat="1" ht="39.75" customHeight="1" thickBot="1">
      <c r="A80" s="4521"/>
      <c r="B80" s="2643" t="s">
        <v>263</v>
      </c>
      <c r="C80" s="2623"/>
      <c r="D80" s="1351"/>
      <c r="E80" s="2645">
        <f t="shared" si="20"/>
        <v>2928</v>
      </c>
      <c r="F80" s="2625">
        <f>SUM(F78:F79)</f>
        <v>752</v>
      </c>
      <c r="G80" s="2625">
        <f t="shared" ref="G80:X80" si="42">SUM(G78:G79)</f>
        <v>2053</v>
      </c>
      <c r="H80" s="2625">
        <f t="shared" si="42"/>
        <v>123</v>
      </c>
      <c r="I80" s="2625">
        <f t="shared" si="42"/>
        <v>2928</v>
      </c>
      <c r="J80" s="2625">
        <f t="shared" si="42"/>
        <v>13290</v>
      </c>
      <c r="K80" s="2625">
        <f t="shared" si="42"/>
        <v>5</v>
      </c>
      <c r="L80" s="2625">
        <f t="shared" si="42"/>
        <v>2090</v>
      </c>
      <c r="M80" s="2625">
        <f t="shared" si="42"/>
        <v>4</v>
      </c>
      <c r="N80" s="2635">
        <f t="shared" si="42"/>
        <v>92100</v>
      </c>
      <c r="O80" s="2625">
        <f>SUM(O78:O79)</f>
        <v>1301.4000000000001</v>
      </c>
      <c r="P80" s="2625">
        <f t="shared" si="42"/>
        <v>518.20000000000005</v>
      </c>
      <c r="Q80" s="2625">
        <f t="shared" si="42"/>
        <v>717.2</v>
      </c>
      <c r="R80" s="2625">
        <f>SUM(R78:R79)</f>
        <v>66</v>
      </c>
      <c r="S80" s="2625">
        <f t="shared" si="42"/>
        <v>1260.9000000000001</v>
      </c>
      <c r="T80" s="2625">
        <f t="shared" si="42"/>
        <v>13290</v>
      </c>
      <c r="U80" s="2625">
        <f t="shared" si="42"/>
        <v>2</v>
      </c>
      <c r="V80" s="2625">
        <f t="shared" si="42"/>
        <v>351</v>
      </c>
      <c r="W80" s="2625">
        <f t="shared" si="42"/>
        <v>4</v>
      </c>
      <c r="X80" s="2625">
        <f t="shared" si="42"/>
        <v>92100</v>
      </c>
      <c r="Y80" s="4548"/>
      <c r="Z80" s="4549"/>
      <c r="AA80" s="4549"/>
      <c r="AB80" s="4549"/>
      <c r="AC80" s="4550"/>
      <c r="AD80" s="1143" t="str">
        <f t="shared" si="37"/>
        <v/>
      </c>
      <c r="AF80" s="2622"/>
      <c r="AG80" s="2622"/>
      <c r="AH80" s="2622"/>
      <c r="AI80" s="2622"/>
      <c r="AJ80" s="2622"/>
    </row>
    <row r="81" spans="1:36" s="1181" customFormat="1" ht="39.75" customHeight="1">
      <c r="A81" s="4520" t="s">
        <v>294</v>
      </c>
      <c r="B81" s="3962" t="s">
        <v>295</v>
      </c>
      <c r="C81" s="2614" t="s">
        <v>6257</v>
      </c>
      <c r="D81" s="2614" t="s">
        <v>6192</v>
      </c>
      <c r="E81" s="2615">
        <f t="shared" si="20"/>
        <v>1540</v>
      </c>
      <c r="F81" s="2616">
        <v>463</v>
      </c>
      <c r="G81" s="2616">
        <v>878</v>
      </c>
      <c r="H81" s="2616">
        <v>199</v>
      </c>
      <c r="I81" s="2616">
        <v>1540</v>
      </c>
      <c r="J81" s="2619">
        <v>892</v>
      </c>
      <c r="K81" s="2618">
        <v>1</v>
      </c>
      <c r="L81" s="2619">
        <v>6000</v>
      </c>
      <c r="M81" s="2703">
        <v>1</v>
      </c>
      <c r="N81" s="2620">
        <v>56800</v>
      </c>
      <c r="O81" s="2631">
        <f t="shared" ref="O81:O84" si="43">SUM(P81:R81)</f>
        <v>716.8</v>
      </c>
      <c r="P81" s="2616">
        <v>389.8</v>
      </c>
      <c r="Q81" s="2616">
        <v>246</v>
      </c>
      <c r="R81" s="2616">
        <v>81</v>
      </c>
      <c r="S81" s="2616">
        <v>717.2</v>
      </c>
      <c r="T81" s="2704">
        <v>892</v>
      </c>
      <c r="U81" s="2616">
        <v>0</v>
      </c>
      <c r="V81" s="2619">
        <v>0</v>
      </c>
      <c r="W81" s="2616">
        <v>1</v>
      </c>
      <c r="X81" s="2619">
        <v>56747</v>
      </c>
      <c r="Y81" s="1355">
        <v>33876</v>
      </c>
      <c r="Z81" s="2705">
        <v>43185</v>
      </c>
      <c r="AA81" s="1348" t="s">
        <v>5128</v>
      </c>
      <c r="AB81" s="2706">
        <v>42314</v>
      </c>
      <c r="AC81" s="2621" t="s">
        <v>6258</v>
      </c>
      <c r="AD81" s="1143" t="str">
        <f t="shared" si="37"/>
        <v/>
      </c>
      <c r="AF81" s="2622"/>
      <c r="AG81" s="2622"/>
      <c r="AH81" s="2622"/>
      <c r="AI81" s="2622"/>
      <c r="AJ81" s="2622"/>
    </row>
    <row r="82" spans="1:36" s="1181" customFormat="1" ht="39.75" customHeight="1">
      <c r="A82" s="3946"/>
      <c r="B82" s="3940"/>
      <c r="C82" s="1156" t="s">
        <v>6259</v>
      </c>
      <c r="D82" s="1156" t="s">
        <v>6233</v>
      </c>
      <c r="E82" s="2631">
        <f t="shared" si="20"/>
        <v>344</v>
      </c>
      <c r="F82" s="2632">
        <v>0</v>
      </c>
      <c r="G82" s="2632">
        <v>192</v>
      </c>
      <c r="H82" s="2632">
        <v>152</v>
      </c>
      <c r="I82" s="2632">
        <v>344</v>
      </c>
      <c r="J82" s="2634">
        <v>0</v>
      </c>
      <c r="K82" s="1360">
        <v>0</v>
      </c>
      <c r="L82" s="2634">
        <v>0</v>
      </c>
      <c r="M82" s="2707">
        <v>1</v>
      </c>
      <c r="N82" s="2636">
        <v>33900</v>
      </c>
      <c r="O82" s="2631">
        <f t="shared" si="43"/>
        <v>309</v>
      </c>
      <c r="P82" s="2632">
        <v>0</v>
      </c>
      <c r="Q82" s="2632">
        <v>177</v>
      </c>
      <c r="R82" s="2632">
        <v>132</v>
      </c>
      <c r="S82" s="2632">
        <v>309</v>
      </c>
      <c r="T82" s="2676">
        <v>0</v>
      </c>
      <c r="U82" s="2632">
        <v>0</v>
      </c>
      <c r="V82" s="2634">
        <v>0</v>
      </c>
      <c r="W82" s="2632">
        <v>1</v>
      </c>
      <c r="X82" s="2634">
        <v>33833</v>
      </c>
      <c r="Y82" s="1356">
        <v>34906</v>
      </c>
      <c r="Z82" s="2444">
        <v>43185</v>
      </c>
      <c r="AA82" s="2443" t="s">
        <v>5128</v>
      </c>
      <c r="AB82" s="2695">
        <v>42314</v>
      </c>
      <c r="AC82" s="1357" t="s">
        <v>6258</v>
      </c>
      <c r="AD82" s="1143" t="str">
        <f t="shared" si="37"/>
        <v/>
      </c>
      <c r="AF82" s="2622"/>
      <c r="AG82" s="2622"/>
      <c r="AH82" s="2622"/>
      <c r="AI82" s="2622"/>
      <c r="AJ82" s="2622"/>
    </row>
    <row r="83" spans="1:36" s="1181" customFormat="1" ht="39.75" customHeight="1">
      <c r="A83" s="3946"/>
      <c r="B83" s="3926"/>
      <c r="C83" s="1156" t="s">
        <v>1208</v>
      </c>
      <c r="D83" s="2642"/>
      <c r="E83" s="2631">
        <f t="shared" ref="E83:E96" si="44">SUM(F83:H83)</f>
        <v>1884</v>
      </c>
      <c r="F83" s="2632">
        <f t="shared" ref="F83:N83" si="45">SUM(F81:F82)</f>
        <v>463</v>
      </c>
      <c r="G83" s="2632">
        <f t="shared" si="45"/>
        <v>1070</v>
      </c>
      <c r="H83" s="2632">
        <f t="shared" si="45"/>
        <v>351</v>
      </c>
      <c r="I83" s="2632">
        <f t="shared" si="45"/>
        <v>1884</v>
      </c>
      <c r="J83" s="2632">
        <f t="shared" si="45"/>
        <v>892</v>
      </c>
      <c r="K83" s="2632">
        <f t="shared" si="45"/>
        <v>1</v>
      </c>
      <c r="L83" s="2632">
        <f t="shared" si="45"/>
        <v>6000</v>
      </c>
      <c r="M83" s="2632">
        <f t="shared" si="45"/>
        <v>2</v>
      </c>
      <c r="N83" s="2631">
        <f t="shared" si="45"/>
        <v>90700</v>
      </c>
      <c r="O83" s="2631">
        <f t="shared" si="43"/>
        <v>1026</v>
      </c>
      <c r="P83" s="2632">
        <v>390</v>
      </c>
      <c r="Q83" s="2632">
        <f t="shared" ref="Q83:S83" si="46">SUM(Q81:Q82)</f>
        <v>423</v>
      </c>
      <c r="R83" s="2632">
        <f t="shared" si="46"/>
        <v>213</v>
      </c>
      <c r="S83" s="2632">
        <f t="shared" si="46"/>
        <v>1026.2</v>
      </c>
      <c r="T83" s="2632">
        <f>SUM(T81:T82)</f>
        <v>892</v>
      </c>
      <c r="U83" s="2632">
        <f>SUM(U81:U82)</f>
        <v>0</v>
      </c>
      <c r="V83" s="2632">
        <f>SUM(V81:V82)</f>
        <v>0</v>
      </c>
      <c r="W83" s="2632">
        <f>SUM(W81:W82)</f>
        <v>2</v>
      </c>
      <c r="X83" s="2632">
        <f>SUM(X81:X82)</f>
        <v>90580</v>
      </c>
      <c r="Y83" s="4041"/>
      <c r="Z83" s="4042"/>
      <c r="AA83" s="4042"/>
      <c r="AB83" s="4042"/>
      <c r="AC83" s="4043"/>
      <c r="AD83" s="1143" t="str">
        <f t="shared" si="37"/>
        <v/>
      </c>
      <c r="AF83" s="2622"/>
      <c r="AG83" s="2622"/>
      <c r="AH83" s="2622"/>
      <c r="AI83" s="2622"/>
      <c r="AJ83" s="2622"/>
    </row>
    <row r="84" spans="1:36" s="1181" customFormat="1" ht="39.75" customHeight="1" thickBot="1">
      <c r="A84" s="3946"/>
      <c r="B84" s="1156" t="s">
        <v>39</v>
      </c>
      <c r="C84" s="1156" t="s">
        <v>6260</v>
      </c>
      <c r="D84" s="1156" t="s">
        <v>6233</v>
      </c>
      <c r="E84" s="2631">
        <f t="shared" si="44"/>
        <v>183</v>
      </c>
      <c r="F84" s="2632">
        <v>0</v>
      </c>
      <c r="G84" s="2632">
        <v>183</v>
      </c>
      <c r="H84" s="2632">
        <v>0</v>
      </c>
      <c r="I84" s="2632">
        <v>183</v>
      </c>
      <c r="J84" s="2611" t="s">
        <v>3058</v>
      </c>
      <c r="K84" s="1360">
        <v>0</v>
      </c>
      <c r="L84" s="2634">
        <v>0</v>
      </c>
      <c r="M84" s="2694">
        <v>1</v>
      </c>
      <c r="N84" s="2636">
        <v>11900</v>
      </c>
      <c r="O84" s="2632">
        <f t="shared" si="43"/>
        <v>183</v>
      </c>
      <c r="P84" s="2632">
        <v>0</v>
      </c>
      <c r="Q84" s="2632">
        <v>183</v>
      </c>
      <c r="R84" s="2632">
        <v>0</v>
      </c>
      <c r="S84" s="2632">
        <v>183</v>
      </c>
      <c r="T84" s="2611" t="s">
        <v>6194</v>
      </c>
      <c r="U84" s="2632">
        <v>0</v>
      </c>
      <c r="V84" s="2634">
        <v>0</v>
      </c>
      <c r="W84" s="2632">
        <v>1</v>
      </c>
      <c r="X84" s="2634">
        <v>11900</v>
      </c>
      <c r="Y84" s="1356">
        <v>38173</v>
      </c>
      <c r="Z84" s="1356">
        <v>45614</v>
      </c>
      <c r="AA84" s="1156" t="s">
        <v>6261</v>
      </c>
      <c r="AB84" s="2647"/>
      <c r="AC84" s="2648"/>
      <c r="AD84" s="1143" t="str">
        <f t="shared" si="37"/>
        <v>改良済</v>
      </c>
      <c r="AF84" s="2622"/>
      <c r="AG84" s="2622"/>
      <c r="AH84" s="2622"/>
      <c r="AI84" s="2622"/>
      <c r="AJ84" s="2622"/>
    </row>
    <row r="85" spans="1:36" s="1181" customFormat="1" ht="39.75" customHeight="1" thickBot="1">
      <c r="A85" s="4521"/>
      <c r="B85" s="2643" t="s">
        <v>263</v>
      </c>
      <c r="C85" s="2644"/>
      <c r="D85" s="2643"/>
      <c r="E85" s="2645">
        <f t="shared" si="44"/>
        <v>2067</v>
      </c>
      <c r="F85" s="2646">
        <f>SUM(F83:F84)</f>
        <v>463</v>
      </c>
      <c r="G85" s="2646">
        <f t="shared" ref="G85:X85" si="47">SUM(G83:G84)</f>
        <v>1253</v>
      </c>
      <c r="H85" s="2646">
        <f t="shared" si="47"/>
        <v>351</v>
      </c>
      <c r="I85" s="2646">
        <f t="shared" si="47"/>
        <v>2067</v>
      </c>
      <c r="J85" s="2646">
        <f t="shared" si="47"/>
        <v>892</v>
      </c>
      <c r="K85" s="2646">
        <f t="shared" si="47"/>
        <v>1</v>
      </c>
      <c r="L85" s="2646">
        <f t="shared" si="47"/>
        <v>6000</v>
      </c>
      <c r="M85" s="2646">
        <f t="shared" si="47"/>
        <v>3</v>
      </c>
      <c r="N85" s="2645">
        <f t="shared" si="47"/>
        <v>102600</v>
      </c>
      <c r="O85" s="2646">
        <f t="shared" si="47"/>
        <v>1209</v>
      </c>
      <c r="P85" s="2646">
        <f t="shared" si="47"/>
        <v>390</v>
      </c>
      <c r="Q85" s="2646">
        <f t="shared" si="47"/>
        <v>606</v>
      </c>
      <c r="R85" s="2646">
        <f t="shared" si="47"/>
        <v>213</v>
      </c>
      <c r="S85" s="2646">
        <f t="shared" si="47"/>
        <v>1209.2</v>
      </c>
      <c r="T85" s="2646">
        <f t="shared" si="47"/>
        <v>892</v>
      </c>
      <c r="U85" s="2646">
        <f t="shared" si="47"/>
        <v>0</v>
      </c>
      <c r="V85" s="2646">
        <f t="shared" si="47"/>
        <v>0</v>
      </c>
      <c r="W85" s="2646">
        <f t="shared" si="47"/>
        <v>3</v>
      </c>
      <c r="X85" s="2646">
        <f t="shared" si="47"/>
        <v>102480</v>
      </c>
      <c r="Y85" s="4548"/>
      <c r="Z85" s="4549"/>
      <c r="AA85" s="4549"/>
      <c r="AB85" s="4549"/>
      <c r="AC85" s="4550"/>
      <c r="AD85" s="1143" t="str">
        <f t="shared" si="37"/>
        <v/>
      </c>
      <c r="AF85" s="2622"/>
      <c r="AG85" s="2622"/>
      <c r="AH85" s="2622"/>
      <c r="AI85" s="2622"/>
      <c r="AJ85" s="2622"/>
    </row>
    <row r="86" spans="1:36" s="1181" customFormat="1" ht="39.75" customHeight="1">
      <c r="A86" s="4520" t="s">
        <v>6262</v>
      </c>
      <c r="B86" s="3962" t="s">
        <v>40</v>
      </c>
      <c r="C86" s="2614" t="s">
        <v>6263</v>
      </c>
      <c r="D86" s="2614" t="s">
        <v>6192</v>
      </c>
      <c r="E86" s="2615">
        <f t="shared" si="44"/>
        <v>2794</v>
      </c>
      <c r="F86" s="2616">
        <v>1215</v>
      </c>
      <c r="G86" s="2616">
        <v>1484</v>
      </c>
      <c r="H86" s="2616">
        <v>95</v>
      </c>
      <c r="I86" s="2616">
        <v>2794</v>
      </c>
      <c r="J86" s="2619">
        <v>9670</v>
      </c>
      <c r="K86" s="2618">
        <v>18</v>
      </c>
      <c r="L86" s="2619">
        <v>37820</v>
      </c>
      <c r="M86" s="2703">
        <v>1</v>
      </c>
      <c r="N86" s="2620">
        <v>130200</v>
      </c>
      <c r="O86" s="2632">
        <f>SUM(P86:R86)</f>
        <v>2157</v>
      </c>
      <c r="P86" s="2616">
        <v>1215</v>
      </c>
      <c r="Q86" s="2616">
        <v>847</v>
      </c>
      <c r="R86" s="2616">
        <v>95</v>
      </c>
      <c r="S86" s="2616">
        <v>2153</v>
      </c>
      <c r="T86" s="2619">
        <v>9670</v>
      </c>
      <c r="U86" s="2616">
        <v>16</v>
      </c>
      <c r="V86" s="2619">
        <v>32420</v>
      </c>
      <c r="W86" s="2616">
        <v>1</v>
      </c>
      <c r="X86" s="2619">
        <v>130200</v>
      </c>
      <c r="Y86" s="1355">
        <v>29799</v>
      </c>
      <c r="Z86" s="1355">
        <v>42825</v>
      </c>
      <c r="AA86" s="2614" t="s">
        <v>6264</v>
      </c>
      <c r="AB86" s="1355">
        <v>42095</v>
      </c>
      <c r="AC86" s="2621" t="s">
        <v>6265</v>
      </c>
      <c r="AD86" s="1143" t="str">
        <f t="shared" si="37"/>
        <v/>
      </c>
      <c r="AF86" s="2622"/>
      <c r="AG86" s="2622"/>
      <c r="AH86" s="2622"/>
      <c r="AI86" s="2622"/>
      <c r="AJ86" s="2622"/>
    </row>
    <row r="87" spans="1:36" s="1181" customFormat="1" ht="39.75" customHeight="1">
      <c r="A87" s="3946"/>
      <c r="B87" s="3940"/>
      <c r="C87" s="1156" t="s">
        <v>6266</v>
      </c>
      <c r="D87" s="1156" t="s">
        <v>6192</v>
      </c>
      <c r="E87" s="2633">
        <f t="shared" si="44"/>
        <v>200</v>
      </c>
      <c r="F87" s="2632">
        <v>0</v>
      </c>
      <c r="G87" s="2632">
        <v>0</v>
      </c>
      <c r="H87" s="2632">
        <v>200</v>
      </c>
      <c r="I87" s="2632">
        <v>200</v>
      </c>
      <c r="J87" s="2676">
        <v>440</v>
      </c>
      <c r="K87" s="1360">
        <v>0</v>
      </c>
      <c r="L87" s="2634">
        <v>0</v>
      </c>
      <c r="M87" s="1360">
        <v>1</v>
      </c>
      <c r="N87" s="2636">
        <v>23800</v>
      </c>
      <c r="O87" s="2632">
        <f>SUM(P87:R87)</f>
        <v>199</v>
      </c>
      <c r="P87" s="2632">
        <v>0</v>
      </c>
      <c r="Q87" s="2632">
        <v>0</v>
      </c>
      <c r="R87" s="2632">
        <v>199</v>
      </c>
      <c r="S87" s="2632">
        <v>199</v>
      </c>
      <c r="T87" s="2676">
        <v>440</v>
      </c>
      <c r="U87" s="2632">
        <v>0</v>
      </c>
      <c r="V87" s="2634">
        <v>0</v>
      </c>
      <c r="W87" s="2632">
        <v>1</v>
      </c>
      <c r="X87" s="2634">
        <v>23800</v>
      </c>
      <c r="Y87" s="1356">
        <v>34513</v>
      </c>
      <c r="Z87" s="1356">
        <v>38692</v>
      </c>
      <c r="AA87" s="1156" t="s">
        <v>6267</v>
      </c>
      <c r="AB87" s="1356">
        <v>42095</v>
      </c>
      <c r="AC87" s="1357" t="s">
        <v>6265</v>
      </c>
      <c r="AD87" s="1143" t="str">
        <f t="shared" si="37"/>
        <v/>
      </c>
      <c r="AF87" s="2622"/>
      <c r="AG87" s="2622"/>
      <c r="AH87" s="2622"/>
      <c r="AI87" s="2622"/>
      <c r="AJ87" s="2622"/>
    </row>
    <row r="88" spans="1:36" s="1181" customFormat="1" ht="39.75" customHeight="1" thickBot="1">
      <c r="A88" s="4521"/>
      <c r="B88" s="4046"/>
      <c r="C88" s="1351" t="s">
        <v>823</v>
      </c>
      <c r="D88" s="2623"/>
      <c r="E88" s="2629">
        <f t="shared" si="44"/>
        <v>2994</v>
      </c>
      <c r="F88" s="2625">
        <f t="shared" ref="F88:N88" si="48">SUM(F86:F87)</f>
        <v>1215</v>
      </c>
      <c r="G88" s="2625">
        <f t="shared" si="48"/>
        <v>1484</v>
      </c>
      <c r="H88" s="2625">
        <f t="shared" si="48"/>
        <v>295</v>
      </c>
      <c r="I88" s="2625">
        <f t="shared" si="48"/>
        <v>2994</v>
      </c>
      <c r="J88" s="2625">
        <f t="shared" si="48"/>
        <v>10110</v>
      </c>
      <c r="K88" s="2625">
        <f t="shared" si="48"/>
        <v>18</v>
      </c>
      <c r="L88" s="2625">
        <f t="shared" si="48"/>
        <v>37820</v>
      </c>
      <c r="M88" s="2625">
        <f t="shared" si="48"/>
        <v>2</v>
      </c>
      <c r="N88" s="2635">
        <f t="shared" si="48"/>
        <v>154000</v>
      </c>
      <c r="O88" s="2625">
        <f>SUM(P88:R88)</f>
        <v>2356</v>
      </c>
      <c r="P88" s="2625">
        <f t="shared" ref="P88:X88" si="49">SUM(P86:P87)</f>
        <v>1215</v>
      </c>
      <c r="Q88" s="2625">
        <f t="shared" si="49"/>
        <v>847</v>
      </c>
      <c r="R88" s="2625">
        <f t="shared" si="49"/>
        <v>294</v>
      </c>
      <c r="S88" s="2625">
        <f t="shared" si="49"/>
        <v>2352</v>
      </c>
      <c r="T88" s="2625">
        <f t="shared" si="49"/>
        <v>10110</v>
      </c>
      <c r="U88" s="2625">
        <v>16</v>
      </c>
      <c r="V88" s="2625">
        <v>32420</v>
      </c>
      <c r="W88" s="2625">
        <f t="shared" si="49"/>
        <v>2</v>
      </c>
      <c r="X88" s="2625">
        <f t="shared" si="49"/>
        <v>154000</v>
      </c>
      <c r="Y88" s="4522"/>
      <c r="Z88" s="4523"/>
      <c r="AA88" s="4523"/>
      <c r="AB88" s="4523"/>
      <c r="AC88" s="4524"/>
      <c r="AD88" s="1143" t="str">
        <f t="shared" si="37"/>
        <v/>
      </c>
      <c r="AF88" s="2622"/>
      <c r="AG88" s="2622"/>
      <c r="AH88" s="2622"/>
      <c r="AI88" s="2622"/>
      <c r="AJ88" s="2622"/>
    </row>
    <row r="89" spans="1:36" s="1599" customFormat="1" ht="39.75" customHeight="1">
      <c r="A89" s="4520" t="s">
        <v>6268</v>
      </c>
      <c r="B89" s="3940" t="s">
        <v>302</v>
      </c>
      <c r="C89" s="2708" t="s">
        <v>6269</v>
      </c>
      <c r="D89" s="2708" t="s">
        <v>6192</v>
      </c>
      <c r="E89" s="2631">
        <f t="shared" si="44"/>
        <v>8005</v>
      </c>
      <c r="F89" s="2631">
        <v>5223</v>
      </c>
      <c r="G89" s="2631">
        <v>1569</v>
      </c>
      <c r="H89" s="2631">
        <v>1213</v>
      </c>
      <c r="I89" s="2631">
        <v>8005</v>
      </c>
      <c r="J89" s="2654" t="s">
        <v>6270</v>
      </c>
      <c r="K89" s="2703">
        <v>18</v>
      </c>
      <c r="L89" s="2654" t="s">
        <v>6270</v>
      </c>
      <c r="M89" s="2709">
        <v>1</v>
      </c>
      <c r="N89" s="2654" t="s">
        <v>6270</v>
      </c>
      <c r="O89" s="2632">
        <f t="shared" ref="O89:O95" si="50">SUM(P89:R89)</f>
        <v>7397</v>
      </c>
      <c r="P89" s="2631">
        <v>4875</v>
      </c>
      <c r="Q89" s="2631">
        <v>1398</v>
      </c>
      <c r="R89" s="2631">
        <v>1124</v>
      </c>
      <c r="S89" s="2631">
        <v>7396.76</v>
      </c>
      <c r="T89" s="2654" t="s">
        <v>6270</v>
      </c>
      <c r="U89" s="2632">
        <v>17</v>
      </c>
      <c r="V89" s="2710" t="s">
        <v>6270</v>
      </c>
      <c r="W89" s="2709">
        <v>1</v>
      </c>
      <c r="X89" s="2654" t="s">
        <v>6270</v>
      </c>
      <c r="Y89" s="2711">
        <v>29438</v>
      </c>
      <c r="Z89" s="3959">
        <v>44278</v>
      </c>
      <c r="AA89" s="3962" t="s">
        <v>6271</v>
      </c>
      <c r="AB89" s="2711">
        <v>39311</v>
      </c>
      <c r="AC89" s="2708" t="s">
        <v>6272</v>
      </c>
      <c r="AD89" s="1143" t="str">
        <f t="shared" si="37"/>
        <v/>
      </c>
      <c r="AF89" s="2622"/>
      <c r="AG89" s="2622"/>
      <c r="AH89" s="2622"/>
      <c r="AI89" s="2622"/>
      <c r="AJ89" s="2622"/>
    </row>
    <row r="90" spans="1:36" s="1599" customFormat="1" ht="39.75" customHeight="1">
      <c r="A90" s="3946"/>
      <c r="B90" s="3940"/>
      <c r="C90" s="4597" t="s">
        <v>6217</v>
      </c>
      <c r="D90" s="1156" t="s">
        <v>6192</v>
      </c>
      <c r="E90" s="2631">
        <f t="shared" si="44"/>
        <v>1676</v>
      </c>
      <c r="F90" s="2632">
        <v>1484</v>
      </c>
      <c r="G90" s="2632">
        <v>29</v>
      </c>
      <c r="H90" s="2632">
        <v>163</v>
      </c>
      <c r="I90" s="2632">
        <v>1676</v>
      </c>
      <c r="J90" s="2654" t="s">
        <v>6270</v>
      </c>
      <c r="K90" s="1360">
        <v>3</v>
      </c>
      <c r="L90" s="2654" t="s">
        <v>6270</v>
      </c>
      <c r="M90" s="2633">
        <v>0</v>
      </c>
      <c r="N90" s="2654" t="s">
        <v>6270</v>
      </c>
      <c r="O90" s="2632">
        <f t="shared" si="50"/>
        <v>1570</v>
      </c>
      <c r="P90" s="2632">
        <v>1441</v>
      </c>
      <c r="Q90" s="2632">
        <v>25</v>
      </c>
      <c r="R90" s="2632">
        <v>104</v>
      </c>
      <c r="S90" s="2632">
        <v>1570</v>
      </c>
      <c r="T90" s="2654" t="s">
        <v>6270</v>
      </c>
      <c r="U90" s="2632">
        <v>3</v>
      </c>
      <c r="V90" s="2654" t="s">
        <v>6270</v>
      </c>
      <c r="W90" s="2633">
        <v>0</v>
      </c>
      <c r="X90" s="2611" t="s">
        <v>6270</v>
      </c>
      <c r="Y90" s="2712">
        <v>27118</v>
      </c>
      <c r="Z90" s="3960"/>
      <c r="AA90" s="3940"/>
      <c r="AB90" s="4598">
        <v>39173</v>
      </c>
      <c r="AC90" s="3936" t="s">
        <v>6273</v>
      </c>
      <c r="AD90" s="1143" t="str">
        <f t="shared" si="37"/>
        <v/>
      </c>
      <c r="AF90" s="2622"/>
      <c r="AG90" s="2622"/>
      <c r="AH90" s="2622"/>
      <c r="AI90" s="2622"/>
      <c r="AJ90" s="2622"/>
    </row>
    <row r="91" spans="1:36" s="1599" customFormat="1" ht="39.75" customHeight="1">
      <c r="A91" s="3946"/>
      <c r="B91" s="3940"/>
      <c r="C91" s="4542"/>
      <c r="D91" s="1156" t="s">
        <v>6197</v>
      </c>
      <c r="E91" s="2633">
        <f t="shared" si="44"/>
        <v>724</v>
      </c>
      <c r="F91" s="2632">
        <v>721</v>
      </c>
      <c r="G91" s="2632">
        <v>0</v>
      </c>
      <c r="H91" s="2632">
        <v>3</v>
      </c>
      <c r="I91" s="2632">
        <v>724</v>
      </c>
      <c r="J91" s="2654" t="s">
        <v>6270</v>
      </c>
      <c r="K91" s="1360">
        <v>3</v>
      </c>
      <c r="L91" s="2654" t="s">
        <v>6270</v>
      </c>
      <c r="M91" s="2694">
        <v>1</v>
      </c>
      <c r="N91" s="2710" t="s">
        <v>6270</v>
      </c>
      <c r="O91" s="2632">
        <f t="shared" si="50"/>
        <v>720</v>
      </c>
      <c r="P91" s="2632">
        <v>717</v>
      </c>
      <c r="Q91" s="2632">
        <v>0</v>
      </c>
      <c r="R91" s="2632">
        <v>3</v>
      </c>
      <c r="S91" s="2632">
        <v>720</v>
      </c>
      <c r="T91" s="2654" t="s">
        <v>6270</v>
      </c>
      <c r="U91" s="2632">
        <v>3</v>
      </c>
      <c r="V91" s="2654" t="s">
        <v>6270</v>
      </c>
      <c r="W91" s="2694">
        <v>1</v>
      </c>
      <c r="X91" s="2710" t="s">
        <v>6270</v>
      </c>
      <c r="Y91" s="1164" t="s">
        <v>6274</v>
      </c>
      <c r="Z91" s="3960"/>
      <c r="AA91" s="3940"/>
      <c r="AB91" s="4598"/>
      <c r="AC91" s="3936"/>
      <c r="AD91" s="1143" t="str">
        <f t="shared" si="37"/>
        <v/>
      </c>
      <c r="AF91" s="2622"/>
      <c r="AG91" s="2622"/>
      <c r="AH91" s="2622"/>
      <c r="AI91" s="2622"/>
      <c r="AJ91" s="2622"/>
    </row>
    <row r="92" spans="1:36" s="1599" customFormat="1" ht="39.75" customHeight="1">
      <c r="A92" s="3946"/>
      <c r="B92" s="3940"/>
      <c r="C92" s="1156" t="s">
        <v>6275</v>
      </c>
      <c r="D92" s="1156" t="s">
        <v>6192</v>
      </c>
      <c r="E92" s="2633">
        <f t="shared" si="44"/>
        <v>0</v>
      </c>
      <c r="F92" s="2632">
        <v>0</v>
      </c>
      <c r="G92" s="2632">
        <v>0</v>
      </c>
      <c r="H92" s="2632">
        <v>0</v>
      </c>
      <c r="I92" s="2632">
        <v>0</v>
      </c>
      <c r="J92" s="2654" t="s">
        <v>6270</v>
      </c>
      <c r="K92" s="1360">
        <v>0</v>
      </c>
      <c r="L92" s="2654" t="s">
        <v>6270</v>
      </c>
      <c r="M92" s="1360">
        <v>0</v>
      </c>
      <c r="N92" s="2710" t="s">
        <v>6270</v>
      </c>
      <c r="O92" s="2632">
        <f t="shared" si="50"/>
        <v>0</v>
      </c>
      <c r="P92" s="2632">
        <v>0</v>
      </c>
      <c r="Q92" s="2632">
        <v>0</v>
      </c>
      <c r="R92" s="2632">
        <v>0</v>
      </c>
      <c r="S92" s="2632">
        <v>0</v>
      </c>
      <c r="T92" s="2654" t="s">
        <v>6270</v>
      </c>
      <c r="U92" s="2632">
        <v>0</v>
      </c>
      <c r="V92" s="2654" t="s">
        <v>6270</v>
      </c>
      <c r="W92" s="2632">
        <v>0</v>
      </c>
      <c r="X92" s="2710" t="s">
        <v>6270</v>
      </c>
      <c r="Y92" s="1356">
        <v>29232</v>
      </c>
      <c r="Z92" s="3960"/>
      <c r="AA92" s="3940"/>
      <c r="AB92" s="4598"/>
      <c r="AC92" s="3936"/>
      <c r="AD92" s="1143" t="str">
        <f t="shared" si="37"/>
        <v>改良済</v>
      </c>
      <c r="AF92" s="2622"/>
      <c r="AG92" s="2622"/>
      <c r="AH92" s="2622"/>
      <c r="AI92" s="2622"/>
      <c r="AJ92" s="2622"/>
    </row>
    <row r="93" spans="1:36" s="1599" customFormat="1" ht="39.75" customHeight="1">
      <c r="A93" s="3946"/>
      <c r="B93" s="3940"/>
      <c r="C93" s="1156" t="s">
        <v>6276</v>
      </c>
      <c r="D93" s="1156" t="s">
        <v>6192</v>
      </c>
      <c r="E93" s="2633">
        <f t="shared" si="44"/>
        <v>295</v>
      </c>
      <c r="F93" s="2632">
        <v>0</v>
      </c>
      <c r="G93" s="2632">
        <v>107</v>
      </c>
      <c r="H93" s="2632">
        <v>188</v>
      </c>
      <c r="I93" s="2632">
        <v>295</v>
      </c>
      <c r="J93" s="2654" t="s">
        <v>6270</v>
      </c>
      <c r="K93" s="1360">
        <v>1</v>
      </c>
      <c r="L93" s="2654" t="s">
        <v>6270</v>
      </c>
      <c r="M93" s="1360">
        <v>1</v>
      </c>
      <c r="N93" s="2654" t="s">
        <v>6270</v>
      </c>
      <c r="O93" s="2632">
        <f t="shared" si="50"/>
        <v>258</v>
      </c>
      <c r="P93" s="2632">
        <v>0</v>
      </c>
      <c r="Q93" s="2632">
        <v>100</v>
      </c>
      <c r="R93" s="2632">
        <v>158</v>
      </c>
      <c r="S93" s="2632">
        <v>258</v>
      </c>
      <c r="T93" s="2654" t="s">
        <v>6270</v>
      </c>
      <c r="U93" s="2632">
        <v>1</v>
      </c>
      <c r="V93" s="2654" t="s">
        <v>6270</v>
      </c>
      <c r="W93" s="2632">
        <v>1</v>
      </c>
      <c r="X93" s="2654" t="s">
        <v>6270</v>
      </c>
      <c r="Y93" s="1356">
        <v>30533</v>
      </c>
      <c r="Z93" s="3960"/>
      <c r="AA93" s="3940"/>
      <c r="AB93" s="4598"/>
      <c r="AC93" s="3936"/>
      <c r="AD93" s="1143" t="str">
        <f t="shared" si="37"/>
        <v/>
      </c>
      <c r="AF93" s="2622"/>
      <c r="AG93" s="2622"/>
      <c r="AH93" s="2622"/>
      <c r="AI93" s="2622"/>
      <c r="AJ93" s="2622"/>
    </row>
    <row r="94" spans="1:36" s="1599" customFormat="1" ht="39.75" customHeight="1">
      <c r="A94" s="3946"/>
      <c r="B94" s="3940"/>
      <c r="C94" s="2692" t="s">
        <v>6277</v>
      </c>
      <c r="D94" s="1156" t="s">
        <v>6192</v>
      </c>
      <c r="E94" s="2632">
        <f t="shared" si="44"/>
        <v>315</v>
      </c>
      <c r="F94" s="2632">
        <v>0</v>
      </c>
      <c r="G94" s="2632">
        <v>315</v>
      </c>
      <c r="H94" s="2632">
        <v>0</v>
      </c>
      <c r="I94" s="2632">
        <v>315</v>
      </c>
      <c r="J94" s="2654" t="s">
        <v>6270</v>
      </c>
      <c r="K94" s="1360">
        <v>2</v>
      </c>
      <c r="L94" s="2654" t="s">
        <v>6270</v>
      </c>
      <c r="M94" s="1360">
        <v>1</v>
      </c>
      <c r="N94" s="2654" t="s">
        <v>6270</v>
      </c>
      <c r="O94" s="2632">
        <f t="shared" si="50"/>
        <v>263</v>
      </c>
      <c r="P94" s="2632">
        <v>0</v>
      </c>
      <c r="Q94" s="2632">
        <v>263</v>
      </c>
      <c r="R94" s="2632">
        <v>0</v>
      </c>
      <c r="S94" s="2632">
        <v>263</v>
      </c>
      <c r="T94" s="2654" t="s">
        <v>6270</v>
      </c>
      <c r="U94" s="2632">
        <v>1</v>
      </c>
      <c r="V94" s="2654" t="s">
        <v>6270</v>
      </c>
      <c r="W94" s="2632">
        <v>1</v>
      </c>
      <c r="X94" s="2654" t="s">
        <v>6270</v>
      </c>
      <c r="Y94" s="1356">
        <v>33686</v>
      </c>
      <c r="Z94" s="3960"/>
      <c r="AA94" s="3940"/>
      <c r="AB94" s="4598"/>
      <c r="AC94" s="3936"/>
      <c r="AD94" s="1143" t="str">
        <f t="shared" si="37"/>
        <v/>
      </c>
      <c r="AF94" s="2622"/>
      <c r="AG94" s="2622"/>
      <c r="AH94" s="2622"/>
      <c r="AI94" s="2622"/>
      <c r="AJ94" s="2622"/>
    </row>
    <row r="95" spans="1:36" s="1599" customFormat="1" ht="39.75" customHeight="1">
      <c r="A95" s="3946"/>
      <c r="B95" s="3940"/>
      <c r="C95" s="2655" t="s">
        <v>6278</v>
      </c>
      <c r="D95" s="1156" t="s">
        <v>6192</v>
      </c>
      <c r="E95" s="2632">
        <f t="shared" si="44"/>
        <v>161</v>
      </c>
      <c r="F95" s="2632">
        <v>0</v>
      </c>
      <c r="G95" s="2632">
        <v>161</v>
      </c>
      <c r="H95" s="2632">
        <v>0</v>
      </c>
      <c r="I95" s="2632">
        <v>161</v>
      </c>
      <c r="J95" s="2654" t="s">
        <v>6270</v>
      </c>
      <c r="K95" s="1360">
        <v>1</v>
      </c>
      <c r="L95" s="2654" t="s">
        <v>6270</v>
      </c>
      <c r="M95" s="1360">
        <v>1</v>
      </c>
      <c r="N95" s="2710" t="s">
        <v>6270</v>
      </c>
      <c r="O95" s="2632">
        <f t="shared" si="50"/>
        <v>133</v>
      </c>
      <c r="P95" s="2632">
        <v>0</v>
      </c>
      <c r="Q95" s="2632">
        <v>133</v>
      </c>
      <c r="R95" s="2632">
        <v>0</v>
      </c>
      <c r="S95" s="2632">
        <v>133</v>
      </c>
      <c r="T95" s="2654" t="s">
        <v>6270</v>
      </c>
      <c r="U95" s="2632">
        <v>1</v>
      </c>
      <c r="V95" s="2654" t="s">
        <v>6270</v>
      </c>
      <c r="W95" s="2632">
        <v>1</v>
      </c>
      <c r="X95" s="2654" t="s">
        <v>6270</v>
      </c>
      <c r="Y95" s="1356">
        <v>32955</v>
      </c>
      <c r="Z95" s="3960"/>
      <c r="AA95" s="3940"/>
      <c r="AB95" s="4598"/>
      <c r="AC95" s="3936"/>
      <c r="AD95" s="1143" t="str">
        <f t="shared" si="37"/>
        <v/>
      </c>
      <c r="AF95" s="2622"/>
      <c r="AG95" s="2622"/>
      <c r="AH95" s="2622"/>
      <c r="AI95" s="2622"/>
      <c r="AJ95" s="2622"/>
    </row>
    <row r="96" spans="1:36" s="1599" customFormat="1" ht="39.75" customHeight="1">
      <c r="A96" s="3946"/>
      <c r="B96" s="3940"/>
      <c r="C96" s="2655" t="s">
        <v>6279</v>
      </c>
      <c r="D96" s="1156" t="s">
        <v>6192</v>
      </c>
      <c r="E96" s="2632">
        <f t="shared" si="44"/>
        <v>145</v>
      </c>
      <c r="F96" s="2632">
        <v>0</v>
      </c>
      <c r="G96" s="2632">
        <v>145</v>
      </c>
      <c r="H96" s="2632">
        <v>0</v>
      </c>
      <c r="I96" s="2632">
        <v>145</v>
      </c>
      <c r="J96" s="2654" t="s">
        <v>6270</v>
      </c>
      <c r="K96" s="1360">
        <v>0</v>
      </c>
      <c r="L96" s="2654" t="s">
        <v>6270</v>
      </c>
      <c r="M96" s="1360">
        <v>1</v>
      </c>
      <c r="N96" s="2654" t="s">
        <v>6270</v>
      </c>
      <c r="O96" s="2632">
        <f>SUM(P96:R96)</f>
        <v>78</v>
      </c>
      <c r="P96" s="2632">
        <v>0</v>
      </c>
      <c r="Q96" s="2632">
        <v>78</v>
      </c>
      <c r="R96" s="2632">
        <v>0</v>
      </c>
      <c r="S96" s="2632">
        <v>77</v>
      </c>
      <c r="T96" s="2654" t="s">
        <v>6270</v>
      </c>
      <c r="U96" s="2632">
        <v>0</v>
      </c>
      <c r="V96" s="2654" t="s">
        <v>6270</v>
      </c>
      <c r="W96" s="2632">
        <v>1</v>
      </c>
      <c r="X96" s="2654" t="s">
        <v>6270</v>
      </c>
      <c r="Y96" s="1356">
        <v>39173</v>
      </c>
      <c r="Z96" s="3960"/>
      <c r="AA96" s="3940"/>
      <c r="AB96" s="4598"/>
      <c r="AC96" s="3936"/>
      <c r="AD96" s="1143" t="str">
        <f t="shared" si="37"/>
        <v/>
      </c>
      <c r="AF96" s="2622"/>
      <c r="AG96" s="2622"/>
      <c r="AH96" s="2622"/>
      <c r="AI96" s="2622"/>
      <c r="AJ96" s="2622"/>
    </row>
    <row r="97" spans="1:36" s="1599" customFormat="1" ht="39.75" customHeight="1">
      <c r="A97" s="3946"/>
      <c r="B97" s="3940"/>
      <c r="C97" s="3925" t="s">
        <v>1208</v>
      </c>
      <c r="D97" s="1156" t="s">
        <v>6192</v>
      </c>
      <c r="E97" s="2713">
        <f>SUM(F97:H97)</f>
        <v>10597</v>
      </c>
      <c r="F97" s="2632">
        <f>F90+F92+F93+F89+F94+F95+F96</f>
        <v>6707</v>
      </c>
      <c r="G97" s="2632">
        <f>G90+G92+G93+G89+G94+G95+G96</f>
        <v>2326</v>
      </c>
      <c r="H97" s="2632">
        <f>H90+H92+H93+H89+H94+H95+H96</f>
        <v>1564</v>
      </c>
      <c r="I97" s="2632">
        <f>I90+I92+I93+I89+I94+I95+I96</f>
        <v>10597</v>
      </c>
      <c r="J97" s="2654" t="s">
        <v>6270</v>
      </c>
      <c r="K97" s="2632">
        <f>K90+K92+K93+K89+K94+K95+K96</f>
        <v>25</v>
      </c>
      <c r="L97" s="2654" t="s">
        <v>6270</v>
      </c>
      <c r="M97" s="2632">
        <f>M90+M92+M93+M89+M94+M95+M96</f>
        <v>5</v>
      </c>
      <c r="N97" s="2654" t="s">
        <v>6270</v>
      </c>
      <c r="O97" s="2632">
        <f>O90+O92+O93+O89+O94+O95+O96</f>
        <v>9699</v>
      </c>
      <c r="P97" s="2632">
        <f>P90+P92+P93+P89+P94+P95+P96</f>
        <v>6316</v>
      </c>
      <c r="Q97" s="2632">
        <f>Q90+Q92+Q93+Q89+Q94+Q95+Q96</f>
        <v>1997</v>
      </c>
      <c r="R97" s="2632">
        <f>R90+R92+R93+R89+R94+R95+R96</f>
        <v>1386</v>
      </c>
      <c r="S97" s="2632">
        <f>S89+S90+S92+S93+S94+S95+S96</f>
        <v>9697.76</v>
      </c>
      <c r="T97" s="2654" t="s">
        <v>6270</v>
      </c>
      <c r="U97" s="2632">
        <f>U90+U92+U93+U89+U94+U95+U96</f>
        <v>23</v>
      </c>
      <c r="V97" s="2654" t="s">
        <v>6270</v>
      </c>
      <c r="W97" s="2632">
        <f>W90+W92+W93+W89+W94+W95+W96</f>
        <v>5</v>
      </c>
      <c r="X97" s="2654" t="s">
        <v>6270</v>
      </c>
      <c r="Y97" s="1356"/>
      <c r="Z97" s="3960"/>
      <c r="AA97" s="3940"/>
      <c r="AB97" s="4598"/>
      <c r="AC97" s="3936"/>
      <c r="AD97" s="1143" t="str">
        <f t="shared" si="37"/>
        <v/>
      </c>
      <c r="AF97" s="2622"/>
      <c r="AG97" s="2622"/>
      <c r="AH97" s="2622"/>
      <c r="AI97" s="2622"/>
      <c r="AJ97" s="2622"/>
    </row>
    <row r="98" spans="1:36" s="1599" customFormat="1" ht="39.75" customHeight="1" thickBot="1">
      <c r="A98" s="4521"/>
      <c r="B98" s="3940"/>
      <c r="C98" s="4046"/>
      <c r="D98" s="1351" t="s">
        <v>6197</v>
      </c>
      <c r="E98" s="2629">
        <f>SUM(F98:H98)</f>
        <v>724</v>
      </c>
      <c r="F98" s="2632">
        <f>F91</f>
        <v>721</v>
      </c>
      <c r="G98" s="2625">
        <f t="shared" ref="G98:W98" si="51">G91</f>
        <v>0</v>
      </c>
      <c r="H98" s="2632">
        <f t="shared" si="51"/>
        <v>3</v>
      </c>
      <c r="I98" s="2625">
        <f t="shared" si="51"/>
        <v>724</v>
      </c>
      <c r="J98" s="2613" t="s">
        <v>6270</v>
      </c>
      <c r="K98" s="2625">
        <f>K91</f>
        <v>3</v>
      </c>
      <c r="L98" s="2613" t="s">
        <v>6270</v>
      </c>
      <c r="M98" s="2625">
        <f t="shared" si="51"/>
        <v>1</v>
      </c>
      <c r="N98" s="2714" t="str">
        <f t="shared" si="51"/>
        <v>－</v>
      </c>
      <c r="O98" s="2632">
        <f t="shared" si="51"/>
        <v>720</v>
      </c>
      <c r="P98" s="2632">
        <f t="shared" si="51"/>
        <v>717</v>
      </c>
      <c r="Q98" s="2625">
        <f t="shared" si="51"/>
        <v>0</v>
      </c>
      <c r="R98" s="2632">
        <f t="shared" si="51"/>
        <v>3</v>
      </c>
      <c r="S98" s="2632">
        <v>720</v>
      </c>
      <c r="T98" s="2613" t="s">
        <v>6270</v>
      </c>
      <c r="U98" s="2625">
        <f t="shared" si="51"/>
        <v>3</v>
      </c>
      <c r="V98" s="2613" t="s">
        <v>6270</v>
      </c>
      <c r="W98" s="2625">
        <f t="shared" si="51"/>
        <v>1</v>
      </c>
      <c r="X98" s="2714" t="str">
        <f>X91</f>
        <v>－</v>
      </c>
      <c r="Y98" s="2683"/>
      <c r="Z98" s="4596"/>
      <c r="AA98" s="4046"/>
      <c r="AB98" s="4599"/>
      <c r="AC98" s="4600"/>
      <c r="AD98" s="1143" t="str">
        <f t="shared" si="37"/>
        <v/>
      </c>
      <c r="AF98" s="2622"/>
      <c r="AG98" s="2622"/>
      <c r="AH98" s="2622"/>
      <c r="AI98" s="2622"/>
      <c r="AJ98" s="2622"/>
    </row>
    <row r="99" spans="1:36" s="1599" customFormat="1" ht="39.75" customHeight="1">
      <c r="A99" s="4520" t="s">
        <v>332</v>
      </c>
      <c r="B99" s="3962" t="s">
        <v>304</v>
      </c>
      <c r="C99" s="1161" t="s">
        <v>6280</v>
      </c>
      <c r="D99" s="2637" t="s">
        <v>6192</v>
      </c>
      <c r="E99" s="2615">
        <f>SUM(F99:H99)</f>
        <v>711</v>
      </c>
      <c r="F99" s="2615">
        <v>445</v>
      </c>
      <c r="G99" s="2615">
        <v>180</v>
      </c>
      <c r="H99" s="2615">
        <v>86</v>
      </c>
      <c r="I99" s="2615">
        <f>E99</f>
        <v>711</v>
      </c>
      <c r="J99" s="2715" t="s">
        <v>6270</v>
      </c>
      <c r="K99" s="2615">
        <v>1</v>
      </c>
      <c r="L99" s="2615">
        <v>980</v>
      </c>
      <c r="M99" s="2615">
        <v>1</v>
      </c>
      <c r="N99" s="2615">
        <v>63800</v>
      </c>
      <c r="O99" s="2615">
        <f>SUM(P99:R99)</f>
        <v>377</v>
      </c>
      <c r="P99" s="2615">
        <v>276</v>
      </c>
      <c r="Q99" s="2615">
        <v>15</v>
      </c>
      <c r="R99" s="2615">
        <v>86</v>
      </c>
      <c r="S99" s="2615">
        <v>377</v>
      </c>
      <c r="T99" s="2715" t="s">
        <v>6270</v>
      </c>
      <c r="U99" s="2615">
        <v>0</v>
      </c>
      <c r="V99" s="2615">
        <v>0</v>
      </c>
      <c r="W99" s="2615">
        <v>1</v>
      </c>
      <c r="X99" s="2615">
        <v>63800</v>
      </c>
      <c r="Y99" s="2716">
        <v>34516</v>
      </c>
      <c r="Z99" s="2716">
        <v>44624</v>
      </c>
      <c r="AA99" s="2637" t="s">
        <v>6281</v>
      </c>
      <c r="AB99" s="2716">
        <v>41346</v>
      </c>
      <c r="AC99" s="2621" t="s">
        <v>6282</v>
      </c>
      <c r="AD99" s="1143" t="str">
        <f t="shared" si="37"/>
        <v/>
      </c>
      <c r="AF99" s="2622"/>
      <c r="AG99" s="2622"/>
      <c r="AH99" s="2622"/>
      <c r="AI99" s="2622"/>
      <c r="AJ99" s="2622"/>
    </row>
    <row r="100" spans="1:36" s="1599" customFormat="1" ht="39.75" customHeight="1">
      <c r="A100" s="3946"/>
      <c r="B100" s="3940"/>
      <c r="C100" s="1660" t="s">
        <v>6283</v>
      </c>
      <c r="D100" s="2692" t="s">
        <v>6192</v>
      </c>
      <c r="E100" s="2659">
        <f>SUM(F100:H100)</f>
        <v>387</v>
      </c>
      <c r="F100" s="2717">
        <v>196</v>
      </c>
      <c r="G100" s="2717">
        <v>166</v>
      </c>
      <c r="H100" s="2717">
        <v>25</v>
      </c>
      <c r="I100" s="2717">
        <f>E100</f>
        <v>387</v>
      </c>
      <c r="J100" s="2718" t="s">
        <v>6076</v>
      </c>
      <c r="K100" s="2717">
        <v>0</v>
      </c>
      <c r="L100" s="2717">
        <v>0</v>
      </c>
      <c r="M100" s="2717">
        <v>1</v>
      </c>
      <c r="N100" s="2659">
        <v>34000</v>
      </c>
      <c r="O100" s="2659">
        <f>SUM(P100:R100)</f>
        <v>213</v>
      </c>
      <c r="P100" s="2717">
        <v>149</v>
      </c>
      <c r="Q100" s="2717">
        <v>39</v>
      </c>
      <c r="R100" s="2717">
        <v>25</v>
      </c>
      <c r="S100" s="2717">
        <v>213</v>
      </c>
      <c r="T100" s="2718" t="s">
        <v>6076</v>
      </c>
      <c r="U100" s="2717">
        <v>0</v>
      </c>
      <c r="V100" s="2717">
        <v>0</v>
      </c>
      <c r="W100" s="2717">
        <v>1</v>
      </c>
      <c r="X100" s="2717">
        <v>34000</v>
      </c>
      <c r="Y100" s="2062">
        <v>34512</v>
      </c>
      <c r="Z100" s="2062">
        <v>44624</v>
      </c>
      <c r="AA100" s="2060" t="s">
        <v>6281</v>
      </c>
      <c r="AB100" s="2062">
        <v>41346</v>
      </c>
      <c r="AC100" s="2063" t="s">
        <v>6282</v>
      </c>
      <c r="AD100" s="1143" t="str">
        <f t="shared" si="37"/>
        <v/>
      </c>
      <c r="AF100" s="2622"/>
      <c r="AG100" s="2622"/>
      <c r="AH100" s="2622"/>
      <c r="AI100" s="2622"/>
      <c r="AJ100" s="2622"/>
    </row>
    <row r="101" spans="1:36" s="1599" customFormat="1" ht="39.75" customHeight="1" thickBot="1">
      <c r="A101" s="4588"/>
      <c r="B101" s="4589"/>
      <c r="C101" s="2719" t="s">
        <v>6284</v>
      </c>
      <c r="D101" s="2720"/>
      <c r="E101" s="2721">
        <f>SUM(F101:H101)</f>
        <v>1098</v>
      </c>
      <c r="F101" s="2721">
        <f t="shared" ref="F101:X101" si="52">SUM(F99:F100)</f>
        <v>641</v>
      </c>
      <c r="G101" s="2721">
        <f t="shared" si="52"/>
        <v>346</v>
      </c>
      <c r="H101" s="2721">
        <f t="shared" si="52"/>
        <v>111</v>
      </c>
      <c r="I101" s="2721">
        <f t="shared" si="52"/>
        <v>1098</v>
      </c>
      <c r="J101" s="2721">
        <f t="shared" si="52"/>
        <v>0</v>
      </c>
      <c r="K101" s="2721">
        <f t="shared" si="52"/>
        <v>1</v>
      </c>
      <c r="L101" s="2721">
        <f t="shared" si="52"/>
        <v>980</v>
      </c>
      <c r="M101" s="2721">
        <f t="shared" si="52"/>
        <v>2</v>
      </c>
      <c r="N101" s="2721">
        <f t="shared" si="52"/>
        <v>97800</v>
      </c>
      <c r="O101" s="2721">
        <f>SUM(O99:O100)</f>
        <v>590</v>
      </c>
      <c r="P101" s="2721">
        <f>SUM(P99:P100)</f>
        <v>425</v>
      </c>
      <c r="Q101" s="2721">
        <f>SUM(Q99:Q100)</f>
        <v>54</v>
      </c>
      <c r="R101" s="2721">
        <f>SUM(R99:R100)</f>
        <v>111</v>
      </c>
      <c r="S101" s="2721">
        <f>SUM(S99:S100)</f>
        <v>590</v>
      </c>
      <c r="T101" s="2721">
        <f t="shared" si="52"/>
        <v>0</v>
      </c>
      <c r="U101" s="2721">
        <f t="shared" si="52"/>
        <v>0</v>
      </c>
      <c r="V101" s="2721">
        <f t="shared" si="52"/>
        <v>0</v>
      </c>
      <c r="W101" s="2721">
        <f t="shared" si="52"/>
        <v>2</v>
      </c>
      <c r="X101" s="2721">
        <f t="shared" si="52"/>
        <v>97800</v>
      </c>
      <c r="Y101" s="4056"/>
      <c r="Z101" s="4057"/>
      <c r="AA101" s="4057"/>
      <c r="AB101" s="4057"/>
      <c r="AC101" s="4058"/>
      <c r="AD101" s="1143" t="str">
        <f t="shared" si="37"/>
        <v/>
      </c>
      <c r="AF101" s="2622"/>
      <c r="AG101" s="2622"/>
      <c r="AH101" s="2622"/>
      <c r="AI101" s="2622"/>
      <c r="AJ101" s="2622"/>
    </row>
    <row r="102" spans="1:36" s="1181" customFormat="1" ht="39.75" customHeight="1" thickTop="1" thickBot="1">
      <c r="A102" s="4590" t="s">
        <v>786</v>
      </c>
      <c r="B102" s="4590"/>
      <c r="C102" s="4590" t="s">
        <v>786</v>
      </c>
      <c r="D102" s="1175" t="s">
        <v>6233</v>
      </c>
      <c r="E102" s="2722">
        <f>E101+E97+E88+E85+E80+E74+E69+E67+E63+E52+E44+E29+E24+E17+E13+E10+E8+E19+E47</f>
        <v>53202</v>
      </c>
      <c r="F102" s="2722">
        <f t="shared" ref="F102:X102" si="53">F101+F97+F88+F85+F80+F74+F69+F67+F63+F52+F44+F29+F24+F17+F13+F10+F8+F19+F47</f>
        <v>34963</v>
      </c>
      <c r="G102" s="2722">
        <f t="shared" si="53"/>
        <v>13381</v>
      </c>
      <c r="H102" s="2722">
        <f t="shared" si="53"/>
        <v>4858</v>
      </c>
      <c r="I102" s="2722">
        <f t="shared" si="53"/>
        <v>52791</v>
      </c>
      <c r="J102" s="2722">
        <f t="shared" si="53"/>
        <v>183381</v>
      </c>
      <c r="K102" s="1676">
        <f t="shared" si="53"/>
        <v>105</v>
      </c>
      <c r="L102" s="2722">
        <f t="shared" si="53"/>
        <v>163620</v>
      </c>
      <c r="M102" s="2722">
        <f t="shared" si="53"/>
        <v>43</v>
      </c>
      <c r="N102" s="2722">
        <f t="shared" si="53"/>
        <v>1558530</v>
      </c>
      <c r="O102" s="2722">
        <f t="shared" si="53"/>
        <v>39764.700000000004</v>
      </c>
      <c r="P102" s="2722">
        <f t="shared" si="53"/>
        <v>28823.5</v>
      </c>
      <c r="Q102" s="2722">
        <f t="shared" si="53"/>
        <v>7482.2</v>
      </c>
      <c r="R102" s="2722">
        <f t="shared" si="53"/>
        <v>3459</v>
      </c>
      <c r="S102" s="2722">
        <f t="shared" si="53"/>
        <v>39704.86</v>
      </c>
      <c r="T102" s="2722">
        <f t="shared" si="53"/>
        <v>115031</v>
      </c>
      <c r="U102" s="2722">
        <f t="shared" si="53"/>
        <v>85</v>
      </c>
      <c r="V102" s="2722">
        <f t="shared" si="53"/>
        <v>123743</v>
      </c>
      <c r="W102" s="2722">
        <f t="shared" si="53"/>
        <v>42</v>
      </c>
      <c r="X102" s="2722">
        <f t="shared" si="53"/>
        <v>1515884</v>
      </c>
      <c r="Y102" s="4590"/>
      <c r="Z102" s="4592"/>
      <c r="AA102" s="4592"/>
      <c r="AB102" s="4592"/>
      <c r="AC102" s="4593"/>
      <c r="AF102" s="2622"/>
      <c r="AG102" s="2622"/>
      <c r="AH102" s="2622"/>
      <c r="AI102" s="2622"/>
      <c r="AJ102" s="2622"/>
    </row>
    <row r="103" spans="1:36" s="1179" customFormat="1" ht="39.75" customHeight="1" thickTop="1" thickBot="1">
      <c r="A103" s="4591"/>
      <c r="B103" s="4591"/>
      <c r="C103" s="4591"/>
      <c r="D103" s="1175" t="s">
        <v>6230</v>
      </c>
      <c r="E103" s="2722">
        <f>E98+E64+E45+E14</f>
        <v>2119</v>
      </c>
      <c r="F103" s="2722">
        <f t="shared" ref="F103:X103" si="54">F98+F64+F45+F14</f>
        <v>2116</v>
      </c>
      <c r="G103" s="2722">
        <f t="shared" si="54"/>
        <v>0</v>
      </c>
      <c r="H103" s="2722">
        <f t="shared" si="54"/>
        <v>3</v>
      </c>
      <c r="I103" s="2722">
        <f t="shared" si="54"/>
        <v>2119</v>
      </c>
      <c r="J103" s="2722">
        <f t="shared" si="54"/>
        <v>2370</v>
      </c>
      <c r="K103" s="2722">
        <f t="shared" si="54"/>
        <v>5</v>
      </c>
      <c r="L103" s="2722">
        <f t="shared" si="54"/>
        <v>13510</v>
      </c>
      <c r="M103" s="2722">
        <f t="shared" si="54"/>
        <v>1</v>
      </c>
      <c r="N103" s="2722">
        <f t="shared" si="54"/>
        <v>0</v>
      </c>
      <c r="O103" s="2722">
        <f t="shared" si="54"/>
        <v>2105</v>
      </c>
      <c r="P103" s="2722">
        <f t="shared" si="54"/>
        <v>2102</v>
      </c>
      <c r="Q103" s="2722">
        <f t="shared" si="54"/>
        <v>0</v>
      </c>
      <c r="R103" s="2722">
        <f t="shared" si="54"/>
        <v>3</v>
      </c>
      <c r="S103" s="2722">
        <f t="shared" si="54"/>
        <v>2105</v>
      </c>
      <c r="T103" s="2722">
        <f t="shared" si="54"/>
        <v>8490</v>
      </c>
      <c r="U103" s="2722">
        <f t="shared" si="54"/>
        <v>5</v>
      </c>
      <c r="V103" s="2722">
        <f t="shared" si="54"/>
        <v>13510</v>
      </c>
      <c r="W103" s="2722">
        <f t="shared" si="54"/>
        <v>1</v>
      </c>
      <c r="X103" s="2722">
        <f t="shared" si="54"/>
        <v>0</v>
      </c>
      <c r="Y103" s="4591"/>
      <c r="Z103" s="4594"/>
      <c r="AA103" s="4594"/>
      <c r="AB103" s="4594"/>
      <c r="AC103" s="4595"/>
      <c r="AF103" s="2622"/>
      <c r="AG103" s="2622"/>
      <c r="AH103" s="2622"/>
      <c r="AI103" s="2622"/>
      <c r="AJ103" s="2622"/>
    </row>
    <row r="104" spans="1:36" s="1181" customFormat="1" ht="40" customHeight="1" thickTop="1">
      <c r="E104" s="1862"/>
      <c r="J104" s="2723"/>
      <c r="L104" s="2723"/>
      <c r="N104" s="2723"/>
      <c r="T104" s="2723"/>
      <c r="V104" s="2723"/>
      <c r="X104" s="2723"/>
      <c r="Y104" s="1179"/>
      <c r="Z104" s="1179"/>
      <c r="AA104" s="1179"/>
      <c r="AB104" s="1179"/>
      <c r="AC104" s="1179"/>
    </row>
    <row r="105" spans="1:36" s="1181" customFormat="1" ht="40" customHeight="1">
      <c r="J105" s="2723"/>
      <c r="L105" s="2723"/>
      <c r="N105" s="2723"/>
      <c r="T105" s="2723"/>
      <c r="V105" s="2723"/>
      <c r="X105" s="2723"/>
      <c r="Y105" s="1179"/>
      <c r="Z105" s="1179"/>
      <c r="AA105" s="1179"/>
      <c r="AB105" s="1179"/>
      <c r="AC105" s="1179"/>
    </row>
    <row r="106" spans="1:36" s="1181" customFormat="1" ht="40" customHeight="1">
      <c r="J106" s="2723"/>
      <c r="L106" s="2723"/>
      <c r="N106" s="2723"/>
      <c r="T106" s="2723"/>
      <c r="V106" s="2723"/>
      <c r="X106" s="2723"/>
      <c r="Y106" s="1179"/>
      <c r="Z106" s="1179"/>
      <c r="AA106" s="1179"/>
      <c r="AB106" s="1179"/>
      <c r="AC106" s="1179"/>
    </row>
    <row r="107" spans="1:36" s="1181" customFormat="1" ht="40" customHeight="1">
      <c r="J107" s="2723"/>
      <c r="L107" s="2723"/>
      <c r="N107" s="2723"/>
      <c r="T107" s="2723"/>
      <c r="V107" s="2723"/>
      <c r="X107" s="2723"/>
      <c r="Y107" s="1179"/>
      <c r="Z107" s="1179"/>
      <c r="AA107" s="1179"/>
      <c r="AB107" s="1179"/>
      <c r="AC107" s="1179"/>
    </row>
    <row r="108" spans="1:36" s="1181" customFormat="1" ht="40" customHeight="1">
      <c r="J108" s="2723"/>
      <c r="L108" s="2723"/>
      <c r="N108" s="2723"/>
      <c r="T108" s="2723"/>
      <c r="V108" s="2723"/>
      <c r="X108" s="2723"/>
      <c r="Y108" s="1179"/>
      <c r="Z108" s="1179"/>
      <c r="AA108" s="1179"/>
      <c r="AB108" s="1179"/>
      <c r="AC108" s="1179"/>
    </row>
    <row r="109" spans="1:36" s="1181" customFormat="1" ht="40" customHeight="1">
      <c r="J109" s="2723"/>
      <c r="L109" s="2723"/>
      <c r="N109" s="2723"/>
      <c r="T109" s="2723"/>
      <c r="V109" s="2723"/>
      <c r="X109" s="2723"/>
      <c r="Y109" s="1179"/>
      <c r="Z109" s="1179"/>
      <c r="AA109" s="1179"/>
      <c r="AB109" s="1179"/>
      <c r="AC109" s="1179"/>
    </row>
    <row r="110" spans="1:36" s="1181" customFormat="1" ht="40" customHeight="1">
      <c r="J110" s="2723"/>
      <c r="L110" s="2723"/>
      <c r="N110" s="2723"/>
      <c r="T110" s="2723"/>
      <c r="V110" s="2723"/>
      <c r="X110" s="2723"/>
      <c r="Y110" s="1179"/>
      <c r="Z110" s="1179"/>
      <c r="AA110" s="1179"/>
      <c r="AB110" s="1179"/>
      <c r="AC110" s="1179"/>
    </row>
    <row r="111" spans="1:36" s="1181" customFormat="1" ht="40" customHeight="1">
      <c r="J111" s="2723"/>
      <c r="L111" s="2723"/>
      <c r="N111" s="2723"/>
      <c r="T111" s="2723"/>
      <c r="V111" s="2723"/>
      <c r="X111" s="2723"/>
      <c r="Y111" s="1179"/>
      <c r="Z111" s="1179"/>
      <c r="AA111" s="1179"/>
      <c r="AB111" s="1179"/>
      <c r="AC111" s="1179"/>
    </row>
    <row r="112" spans="1:36" s="1181" customFormat="1" ht="40" customHeight="1">
      <c r="J112" s="2723"/>
      <c r="L112" s="2723"/>
      <c r="N112" s="2723"/>
      <c r="T112" s="2723"/>
      <c r="V112" s="2723"/>
      <c r="X112" s="2723"/>
      <c r="Y112" s="1179"/>
      <c r="Z112" s="1179"/>
      <c r="AA112" s="1179"/>
      <c r="AB112" s="1179"/>
      <c r="AC112" s="1179"/>
    </row>
    <row r="113" spans="10:29" s="1181" customFormat="1" ht="40" customHeight="1">
      <c r="J113" s="2723"/>
      <c r="L113" s="2723"/>
      <c r="N113" s="2723"/>
      <c r="T113" s="2723"/>
      <c r="V113" s="2723"/>
      <c r="X113" s="2723"/>
      <c r="Y113" s="1179"/>
      <c r="Z113" s="1179"/>
      <c r="AA113" s="1179"/>
      <c r="AB113" s="1179"/>
      <c r="AC113" s="1179"/>
    </row>
    <row r="114" spans="10:29" s="1181" customFormat="1" ht="40" customHeight="1">
      <c r="J114" s="2723"/>
      <c r="L114" s="2723"/>
      <c r="N114" s="2723"/>
      <c r="T114" s="2723"/>
      <c r="V114" s="2723"/>
      <c r="X114" s="2723"/>
      <c r="Y114" s="1179"/>
      <c r="Z114" s="1179"/>
      <c r="AA114" s="1179"/>
      <c r="AB114" s="1179"/>
      <c r="AC114" s="1179"/>
    </row>
    <row r="115" spans="10:29" s="1181" customFormat="1" ht="40" customHeight="1">
      <c r="J115" s="2723"/>
      <c r="L115" s="2723"/>
      <c r="N115" s="2723"/>
      <c r="T115" s="2723"/>
      <c r="V115" s="2723"/>
      <c r="X115" s="2723"/>
      <c r="Y115" s="1179"/>
      <c r="Z115" s="1179"/>
      <c r="AA115" s="1179"/>
      <c r="AB115" s="1179"/>
      <c r="AC115" s="1179"/>
    </row>
    <row r="116" spans="10:29" s="1181" customFormat="1" ht="40" customHeight="1">
      <c r="J116" s="2723"/>
      <c r="L116" s="2723"/>
      <c r="N116" s="2723"/>
      <c r="T116" s="2723"/>
      <c r="V116" s="2723"/>
      <c r="X116" s="2723"/>
      <c r="Y116" s="1179"/>
      <c r="Z116" s="1179"/>
      <c r="AA116" s="1179"/>
      <c r="AB116" s="1179"/>
      <c r="AC116" s="1179"/>
    </row>
    <row r="117" spans="10:29" s="1181" customFormat="1" ht="40" customHeight="1">
      <c r="J117" s="2723"/>
      <c r="L117" s="2723"/>
      <c r="N117" s="2723"/>
      <c r="T117" s="2723"/>
      <c r="V117" s="2723"/>
      <c r="X117" s="2723"/>
      <c r="Y117" s="1179"/>
      <c r="Z117" s="1179"/>
      <c r="AA117" s="1179"/>
      <c r="AB117" s="1179"/>
      <c r="AC117" s="1179"/>
    </row>
    <row r="118" spans="10:29" s="1181" customFormat="1" ht="40" customHeight="1">
      <c r="J118" s="2723"/>
      <c r="L118" s="2723"/>
      <c r="N118" s="2723"/>
      <c r="T118" s="2723"/>
      <c r="V118" s="2723"/>
      <c r="X118" s="2723"/>
      <c r="Y118" s="1179"/>
      <c r="Z118" s="1179"/>
      <c r="AA118" s="1179"/>
      <c r="AB118" s="1179"/>
      <c r="AC118" s="1179"/>
    </row>
    <row r="119" spans="10:29" s="1181" customFormat="1" ht="40" customHeight="1">
      <c r="J119" s="2723"/>
      <c r="L119" s="2723"/>
      <c r="N119" s="2723"/>
      <c r="T119" s="2723"/>
      <c r="V119" s="2723"/>
      <c r="X119" s="2723"/>
      <c r="Y119" s="1179"/>
      <c r="Z119" s="1179"/>
      <c r="AA119" s="1179"/>
      <c r="AB119" s="1179"/>
      <c r="AC119" s="1179"/>
    </row>
    <row r="120" spans="10:29" s="1181" customFormat="1" ht="40" customHeight="1">
      <c r="J120" s="2723"/>
      <c r="L120" s="2723"/>
      <c r="N120" s="2723"/>
      <c r="T120" s="2723"/>
      <c r="V120" s="2723"/>
      <c r="X120" s="2723"/>
      <c r="Y120" s="1179"/>
      <c r="Z120" s="1179"/>
      <c r="AA120" s="1179"/>
      <c r="AB120" s="1179"/>
      <c r="AC120" s="1179"/>
    </row>
    <row r="121" spans="10:29" s="1181" customFormat="1" ht="40" customHeight="1">
      <c r="J121" s="2723"/>
      <c r="L121" s="2723"/>
      <c r="N121" s="2723"/>
      <c r="T121" s="2723"/>
      <c r="V121" s="2723"/>
      <c r="X121" s="2723"/>
      <c r="Y121" s="1179"/>
      <c r="Z121" s="1179"/>
      <c r="AA121" s="1179"/>
      <c r="AB121" s="1179"/>
      <c r="AC121" s="1179"/>
    </row>
    <row r="122" spans="10:29" s="1181" customFormat="1" ht="40" customHeight="1">
      <c r="J122" s="2723"/>
      <c r="L122" s="2723"/>
      <c r="N122" s="2723"/>
      <c r="T122" s="2723"/>
      <c r="V122" s="2723"/>
      <c r="X122" s="2723"/>
      <c r="Y122" s="1179"/>
      <c r="Z122" s="1179"/>
      <c r="AA122" s="1179"/>
      <c r="AB122" s="1179"/>
      <c r="AC122" s="1179"/>
    </row>
    <row r="123" spans="10:29" s="1181" customFormat="1" ht="40" customHeight="1">
      <c r="J123" s="2723"/>
      <c r="L123" s="2723"/>
      <c r="N123" s="2723"/>
      <c r="T123" s="2723"/>
      <c r="V123" s="2723"/>
      <c r="X123" s="2723"/>
      <c r="Y123" s="1179"/>
      <c r="Z123" s="1179"/>
      <c r="AA123" s="1179"/>
      <c r="AB123" s="1179"/>
      <c r="AC123" s="1179"/>
    </row>
    <row r="124" spans="10:29" s="1181" customFormat="1" ht="40" customHeight="1">
      <c r="J124" s="2723"/>
      <c r="L124" s="2723"/>
      <c r="N124" s="2723"/>
      <c r="T124" s="2723"/>
      <c r="V124" s="2723"/>
      <c r="X124" s="2723"/>
      <c r="Y124" s="1179"/>
      <c r="Z124" s="1179"/>
      <c r="AA124" s="1179"/>
      <c r="AB124" s="1179"/>
      <c r="AC124" s="1179"/>
    </row>
    <row r="125" spans="10:29" s="1181" customFormat="1" ht="40" customHeight="1">
      <c r="J125" s="2723"/>
      <c r="L125" s="2723"/>
      <c r="N125" s="2723"/>
      <c r="T125" s="2723"/>
      <c r="V125" s="2723"/>
      <c r="X125" s="2723"/>
      <c r="Y125" s="1179"/>
      <c r="Z125" s="1179"/>
      <c r="AA125" s="1179"/>
      <c r="AB125" s="1179"/>
      <c r="AC125" s="1179"/>
    </row>
    <row r="126" spans="10:29" s="1181" customFormat="1" ht="40" customHeight="1">
      <c r="J126" s="2723"/>
      <c r="L126" s="2723"/>
      <c r="N126" s="2723"/>
      <c r="T126" s="2723"/>
      <c r="V126" s="2723"/>
      <c r="X126" s="2723"/>
      <c r="Y126" s="1179"/>
      <c r="Z126" s="1179"/>
      <c r="AA126" s="1179"/>
      <c r="AB126" s="1179"/>
      <c r="AC126" s="1179"/>
    </row>
    <row r="127" spans="10:29" s="1181" customFormat="1" ht="40" customHeight="1">
      <c r="J127" s="2723"/>
      <c r="L127" s="2723"/>
      <c r="N127" s="2723"/>
      <c r="T127" s="2723"/>
      <c r="V127" s="2723"/>
      <c r="X127" s="2723"/>
      <c r="Y127" s="1179"/>
      <c r="Z127" s="1179"/>
      <c r="AA127" s="1179"/>
      <c r="AB127" s="1179"/>
      <c r="AC127" s="1179"/>
    </row>
    <row r="128" spans="10:29" s="1181" customFormat="1" ht="40" customHeight="1">
      <c r="J128" s="2723"/>
      <c r="L128" s="2723"/>
      <c r="N128" s="2723"/>
      <c r="T128" s="2723"/>
      <c r="V128" s="2723"/>
      <c r="X128" s="2723"/>
      <c r="Y128" s="1179"/>
      <c r="Z128" s="1179"/>
      <c r="AA128" s="1179"/>
      <c r="AB128" s="1179"/>
      <c r="AC128" s="1179"/>
    </row>
    <row r="129" spans="10:29" s="1181" customFormat="1" ht="40" customHeight="1">
      <c r="J129" s="2723"/>
      <c r="L129" s="2723"/>
      <c r="N129" s="2723"/>
      <c r="T129" s="2723"/>
      <c r="V129" s="2723"/>
      <c r="X129" s="2723"/>
      <c r="Y129" s="1179"/>
      <c r="Z129" s="1179"/>
      <c r="AA129" s="1179"/>
      <c r="AB129" s="1179"/>
      <c r="AC129" s="1179"/>
    </row>
    <row r="130" spans="10:29" s="1181" customFormat="1" ht="40" customHeight="1">
      <c r="J130" s="2723"/>
      <c r="L130" s="2723"/>
      <c r="N130" s="2723"/>
      <c r="T130" s="2723"/>
      <c r="V130" s="2723"/>
      <c r="X130" s="2723"/>
      <c r="Y130" s="1179"/>
      <c r="Z130" s="1179"/>
      <c r="AA130" s="1179"/>
      <c r="AB130" s="1179"/>
      <c r="AC130" s="1179"/>
    </row>
    <row r="131" spans="10:29" s="1181" customFormat="1" ht="40" customHeight="1">
      <c r="J131" s="2723"/>
      <c r="L131" s="2723"/>
      <c r="N131" s="2723"/>
      <c r="T131" s="2723"/>
      <c r="V131" s="2723"/>
      <c r="X131" s="2723"/>
      <c r="Y131" s="1179"/>
      <c r="Z131" s="1179"/>
      <c r="AA131" s="1179"/>
      <c r="AB131" s="1179"/>
      <c r="AC131" s="1179"/>
    </row>
    <row r="132" spans="10:29" s="1181" customFormat="1" ht="40" customHeight="1">
      <c r="J132" s="2723"/>
      <c r="L132" s="2723"/>
      <c r="N132" s="2723"/>
      <c r="T132" s="2723"/>
      <c r="V132" s="2723"/>
      <c r="X132" s="2723"/>
      <c r="Y132" s="1179"/>
      <c r="Z132" s="1179"/>
      <c r="AA132" s="1179"/>
      <c r="AB132" s="1179"/>
      <c r="AC132" s="1179"/>
    </row>
    <row r="133" spans="10:29" s="1181" customFormat="1" ht="40" customHeight="1">
      <c r="J133" s="2723"/>
      <c r="L133" s="2723"/>
      <c r="N133" s="2723"/>
      <c r="T133" s="2723"/>
      <c r="V133" s="2723"/>
      <c r="X133" s="2723"/>
      <c r="Y133" s="1179"/>
      <c r="Z133" s="1179"/>
      <c r="AA133" s="1179"/>
      <c r="AB133" s="1179"/>
      <c r="AC133" s="1179"/>
    </row>
    <row r="134" spans="10:29" s="1181" customFormat="1" ht="40" customHeight="1">
      <c r="J134" s="2723"/>
      <c r="L134" s="2723"/>
      <c r="N134" s="2723"/>
      <c r="T134" s="2723"/>
      <c r="V134" s="2723"/>
      <c r="X134" s="2723"/>
      <c r="Y134" s="1179"/>
      <c r="Z134" s="1179"/>
      <c r="AA134" s="1179"/>
      <c r="AB134" s="1179"/>
      <c r="AC134" s="1179"/>
    </row>
    <row r="135" spans="10:29" s="1181" customFormat="1" ht="40" customHeight="1">
      <c r="J135" s="2723"/>
      <c r="L135" s="2723"/>
      <c r="N135" s="2723"/>
      <c r="T135" s="2723"/>
      <c r="V135" s="2723"/>
      <c r="X135" s="2723"/>
      <c r="Y135" s="1179"/>
      <c r="Z135" s="1179"/>
      <c r="AA135" s="1179"/>
      <c r="AB135" s="1179"/>
      <c r="AC135" s="1179"/>
    </row>
    <row r="136" spans="10:29" s="1181" customFormat="1" ht="40" customHeight="1">
      <c r="J136" s="2723"/>
      <c r="L136" s="2723"/>
      <c r="N136" s="2723"/>
      <c r="T136" s="2723"/>
      <c r="V136" s="2723"/>
      <c r="X136" s="2723"/>
      <c r="Y136" s="1179"/>
      <c r="Z136" s="1179"/>
      <c r="AA136" s="1179"/>
      <c r="AB136" s="1179"/>
      <c r="AC136" s="1179"/>
    </row>
    <row r="137" spans="10:29" s="1181" customFormat="1" ht="40" customHeight="1">
      <c r="J137" s="2723"/>
      <c r="L137" s="2723"/>
      <c r="N137" s="2723"/>
      <c r="T137" s="2723"/>
      <c r="V137" s="2723"/>
      <c r="X137" s="2723"/>
      <c r="Y137" s="1179"/>
      <c r="Z137" s="1179"/>
      <c r="AA137" s="1179"/>
      <c r="AB137" s="1179"/>
      <c r="AC137" s="1179"/>
    </row>
    <row r="138" spans="10:29" s="1181" customFormat="1" ht="40" customHeight="1">
      <c r="J138" s="2723"/>
      <c r="L138" s="2723"/>
      <c r="N138" s="2723"/>
      <c r="T138" s="2723"/>
      <c r="V138" s="2723"/>
      <c r="X138" s="2723"/>
      <c r="Y138" s="1179"/>
      <c r="Z138" s="1179"/>
      <c r="AA138" s="1179"/>
      <c r="AB138" s="1179"/>
      <c r="AC138" s="1179"/>
    </row>
    <row r="139" spans="10:29" s="1181" customFormat="1" ht="40" customHeight="1">
      <c r="J139" s="2723"/>
      <c r="L139" s="2723"/>
      <c r="N139" s="2723"/>
      <c r="T139" s="2723"/>
      <c r="V139" s="2723"/>
      <c r="X139" s="2723"/>
      <c r="Y139" s="1179"/>
      <c r="Z139" s="1179"/>
      <c r="AA139" s="1179"/>
      <c r="AB139" s="1179"/>
      <c r="AC139" s="1179"/>
    </row>
    <row r="140" spans="10:29" s="1181" customFormat="1" ht="40" customHeight="1">
      <c r="J140" s="2723"/>
      <c r="L140" s="2723"/>
      <c r="N140" s="2723"/>
      <c r="T140" s="2723"/>
      <c r="V140" s="2723"/>
      <c r="X140" s="2723"/>
      <c r="Y140" s="1179"/>
      <c r="Z140" s="1179"/>
      <c r="AA140" s="1179"/>
      <c r="AB140" s="1179"/>
      <c r="AC140" s="1179"/>
    </row>
    <row r="141" spans="10:29" s="1181" customFormat="1" ht="40" customHeight="1">
      <c r="J141" s="2723"/>
      <c r="L141" s="2723"/>
      <c r="N141" s="2723"/>
      <c r="T141" s="2723"/>
      <c r="V141" s="2723"/>
      <c r="X141" s="2723"/>
      <c r="Y141" s="1179"/>
      <c r="Z141" s="1179"/>
      <c r="AA141" s="1179"/>
      <c r="AB141" s="1179"/>
      <c r="AC141" s="1179"/>
    </row>
    <row r="142" spans="10:29" s="1181" customFormat="1" ht="40" customHeight="1">
      <c r="J142" s="2723"/>
      <c r="L142" s="2723"/>
      <c r="N142" s="2723"/>
      <c r="T142" s="2723"/>
      <c r="V142" s="2723"/>
      <c r="X142" s="2723"/>
      <c r="Y142" s="1179"/>
      <c r="Z142" s="1179"/>
      <c r="AA142" s="1179"/>
      <c r="AB142" s="1179"/>
      <c r="AC142" s="1179"/>
    </row>
    <row r="143" spans="10:29" s="1181" customFormat="1" ht="40" customHeight="1">
      <c r="J143" s="2723"/>
      <c r="L143" s="2723"/>
      <c r="N143" s="2723"/>
      <c r="T143" s="2723"/>
      <c r="V143" s="2723"/>
      <c r="X143" s="2723"/>
      <c r="Y143" s="1179"/>
      <c r="Z143" s="1179"/>
      <c r="AA143" s="1179"/>
      <c r="AB143" s="1179"/>
      <c r="AC143" s="1179"/>
    </row>
    <row r="144" spans="10:29" s="1181" customFormat="1" ht="40" customHeight="1">
      <c r="J144" s="2723"/>
      <c r="L144" s="2723"/>
      <c r="N144" s="2723"/>
      <c r="T144" s="2723"/>
      <c r="V144" s="2723"/>
      <c r="X144" s="2723"/>
      <c r="Y144" s="1179"/>
      <c r="Z144" s="1179"/>
      <c r="AA144" s="1179"/>
      <c r="AB144" s="1179"/>
      <c r="AC144" s="1179"/>
    </row>
    <row r="145" spans="10:29" s="1181" customFormat="1" ht="40" customHeight="1">
      <c r="J145" s="2723"/>
      <c r="L145" s="2723"/>
      <c r="N145" s="2723"/>
      <c r="T145" s="2723"/>
      <c r="V145" s="2723"/>
      <c r="X145" s="2723"/>
      <c r="Y145" s="1179"/>
      <c r="Z145" s="1179"/>
      <c r="AA145" s="1179"/>
      <c r="AB145" s="1179"/>
      <c r="AC145" s="1179"/>
    </row>
    <row r="146" spans="10:29" s="1181" customFormat="1" ht="40" customHeight="1">
      <c r="J146" s="2723"/>
      <c r="L146" s="2723"/>
      <c r="N146" s="2723"/>
      <c r="T146" s="2723"/>
      <c r="V146" s="2723"/>
      <c r="X146" s="2723"/>
      <c r="Y146" s="1179"/>
      <c r="Z146" s="1179"/>
      <c r="AA146" s="1179"/>
      <c r="AB146" s="1179"/>
      <c r="AC146" s="1179"/>
    </row>
    <row r="147" spans="10:29" s="1181" customFormat="1" ht="40" customHeight="1">
      <c r="J147" s="2723"/>
      <c r="L147" s="2723"/>
      <c r="N147" s="2723"/>
      <c r="T147" s="2723"/>
      <c r="V147" s="2723"/>
      <c r="X147" s="2723"/>
      <c r="Y147" s="1179"/>
      <c r="Z147" s="1179"/>
      <c r="AA147" s="1179"/>
      <c r="AB147" s="1179"/>
      <c r="AC147" s="1179"/>
    </row>
    <row r="148" spans="10:29" s="1181" customFormat="1" ht="40" customHeight="1">
      <c r="J148" s="2723"/>
      <c r="L148" s="2723"/>
      <c r="N148" s="2723"/>
      <c r="T148" s="2723"/>
      <c r="V148" s="2723"/>
      <c r="X148" s="2723"/>
      <c r="Y148" s="1179"/>
      <c r="Z148" s="1179"/>
      <c r="AA148" s="1179"/>
      <c r="AB148" s="1179"/>
      <c r="AC148" s="1179"/>
    </row>
    <row r="149" spans="10:29" s="1181" customFormat="1" ht="40" customHeight="1">
      <c r="J149" s="2723"/>
      <c r="L149" s="2723"/>
      <c r="N149" s="2723"/>
      <c r="T149" s="2723"/>
      <c r="V149" s="2723"/>
      <c r="X149" s="2723"/>
      <c r="Y149" s="1179"/>
      <c r="Z149" s="1179"/>
      <c r="AA149" s="1179"/>
      <c r="AB149" s="1179"/>
      <c r="AC149" s="1179"/>
    </row>
    <row r="150" spans="10:29" s="1181" customFormat="1" ht="40" customHeight="1">
      <c r="J150" s="2723"/>
      <c r="L150" s="2723"/>
      <c r="N150" s="2723"/>
      <c r="T150" s="2723"/>
      <c r="V150" s="2723"/>
      <c r="X150" s="2723"/>
      <c r="Y150" s="1179"/>
      <c r="Z150" s="1179"/>
      <c r="AA150" s="1179"/>
      <c r="AB150" s="1179"/>
      <c r="AC150" s="1179"/>
    </row>
    <row r="151" spans="10:29" s="1181" customFormat="1" ht="40" customHeight="1">
      <c r="J151" s="2723"/>
      <c r="L151" s="2723"/>
      <c r="N151" s="2723"/>
      <c r="T151" s="2723"/>
      <c r="V151" s="2723"/>
      <c r="X151" s="2723"/>
      <c r="Y151" s="1179"/>
      <c r="Z151" s="1179"/>
      <c r="AA151" s="1179"/>
      <c r="AB151" s="1179"/>
      <c r="AC151" s="1179"/>
    </row>
    <row r="152" spans="10:29" s="1181" customFormat="1" ht="40" customHeight="1">
      <c r="J152" s="2723"/>
      <c r="L152" s="2723"/>
      <c r="N152" s="2723"/>
      <c r="T152" s="2723"/>
      <c r="V152" s="2723"/>
      <c r="X152" s="2723"/>
      <c r="Y152" s="1179"/>
      <c r="Z152" s="1179"/>
      <c r="AA152" s="1179"/>
      <c r="AB152" s="1179"/>
      <c r="AC152" s="1179"/>
    </row>
    <row r="153" spans="10:29" s="1181" customFormat="1" ht="40" customHeight="1">
      <c r="J153" s="2723"/>
      <c r="L153" s="2723"/>
      <c r="N153" s="2723"/>
      <c r="T153" s="2723"/>
      <c r="V153" s="2723"/>
      <c r="X153" s="2723"/>
      <c r="Y153" s="1179"/>
      <c r="Z153" s="1179"/>
      <c r="AA153" s="1179"/>
      <c r="AB153" s="1179"/>
      <c r="AC153" s="1179"/>
    </row>
    <row r="154" spans="10:29" s="1181" customFormat="1" ht="40" customHeight="1">
      <c r="J154" s="2723"/>
      <c r="L154" s="2723"/>
      <c r="N154" s="2723"/>
      <c r="T154" s="2723"/>
      <c r="V154" s="2723"/>
      <c r="X154" s="2723"/>
      <c r="Y154" s="1179"/>
      <c r="Z154" s="1179"/>
      <c r="AA154" s="1179"/>
      <c r="AB154" s="1179"/>
      <c r="AC154" s="1179"/>
    </row>
    <row r="155" spans="10:29" s="1181" customFormat="1" ht="40" customHeight="1">
      <c r="J155" s="2723"/>
      <c r="L155" s="2723"/>
      <c r="N155" s="2723"/>
      <c r="T155" s="2723"/>
      <c r="V155" s="2723"/>
      <c r="X155" s="2723"/>
      <c r="Y155" s="1179"/>
      <c r="Z155" s="1179"/>
      <c r="AA155" s="1179"/>
      <c r="AB155" s="1179"/>
      <c r="AC155" s="1179"/>
    </row>
    <row r="156" spans="10:29" s="1181" customFormat="1" ht="40" customHeight="1">
      <c r="J156" s="2723"/>
      <c r="L156" s="2723"/>
      <c r="N156" s="2723"/>
      <c r="T156" s="2723"/>
      <c r="V156" s="2723"/>
      <c r="X156" s="2723"/>
      <c r="Y156" s="1179"/>
      <c r="Z156" s="1179"/>
      <c r="AA156" s="1179"/>
      <c r="AB156" s="1179"/>
      <c r="AC156" s="1179"/>
    </row>
    <row r="157" spans="10:29" s="1181" customFormat="1" ht="40" customHeight="1">
      <c r="J157" s="2723"/>
      <c r="L157" s="2723"/>
      <c r="N157" s="2723"/>
      <c r="T157" s="2723"/>
      <c r="V157" s="2723"/>
      <c r="X157" s="2723"/>
      <c r="Y157" s="1179"/>
      <c r="Z157" s="1179"/>
      <c r="AA157" s="1179"/>
      <c r="AB157" s="1179"/>
      <c r="AC157" s="1179"/>
    </row>
    <row r="158" spans="10:29" s="1181" customFormat="1" ht="40" customHeight="1">
      <c r="J158" s="2723"/>
      <c r="L158" s="2723"/>
      <c r="N158" s="2723"/>
      <c r="T158" s="2723"/>
      <c r="V158" s="2723"/>
      <c r="X158" s="2723"/>
      <c r="Y158" s="1179"/>
      <c r="Z158" s="1179"/>
      <c r="AA158" s="1179"/>
      <c r="AB158" s="1179"/>
      <c r="AC158" s="1179"/>
    </row>
    <row r="159" spans="10:29" s="1181" customFormat="1" ht="40" customHeight="1">
      <c r="J159" s="2723"/>
      <c r="L159" s="2723"/>
      <c r="N159" s="2723"/>
      <c r="T159" s="2723"/>
      <c r="V159" s="2723"/>
      <c r="X159" s="2723"/>
      <c r="Y159" s="1179"/>
      <c r="Z159" s="1179"/>
      <c r="AA159" s="1179"/>
      <c r="AB159" s="1179"/>
      <c r="AC159" s="1179"/>
    </row>
    <row r="160" spans="10:29" s="1181" customFormat="1" ht="40" customHeight="1">
      <c r="J160" s="2723"/>
      <c r="L160" s="2723"/>
      <c r="N160" s="2723"/>
      <c r="T160" s="2723"/>
      <c r="V160" s="2723"/>
      <c r="X160" s="2723"/>
      <c r="Y160" s="1179"/>
      <c r="Z160" s="1179"/>
      <c r="AA160" s="1179"/>
      <c r="AB160" s="1179"/>
      <c r="AC160" s="1179"/>
    </row>
    <row r="161" spans="10:29" s="1181" customFormat="1" ht="40" customHeight="1">
      <c r="J161" s="2723"/>
      <c r="L161" s="2723"/>
      <c r="N161" s="2723"/>
      <c r="T161" s="2723"/>
      <c r="V161" s="2723"/>
      <c r="X161" s="2723"/>
      <c r="Y161" s="1179"/>
      <c r="Z161" s="1179"/>
      <c r="AA161" s="1179"/>
      <c r="AB161" s="1179"/>
      <c r="AC161" s="1179"/>
    </row>
    <row r="162" spans="10:29" s="1181" customFormat="1" ht="40" customHeight="1">
      <c r="J162" s="2723"/>
      <c r="L162" s="2723"/>
      <c r="N162" s="2723"/>
      <c r="T162" s="2723"/>
      <c r="V162" s="2723"/>
      <c r="X162" s="2723"/>
      <c r="Y162" s="1179"/>
      <c r="Z162" s="1179"/>
      <c r="AA162" s="1179"/>
      <c r="AB162" s="1179"/>
      <c r="AC162" s="1179"/>
    </row>
    <row r="163" spans="10:29" s="1181" customFormat="1" ht="40" customHeight="1">
      <c r="J163" s="2723"/>
      <c r="L163" s="2723"/>
      <c r="N163" s="2723"/>
      <c r="T163" s="2723"/>
      <c r="V163" s="2723"/>
      <c r="X163" s="2723"/>
      <c r="Y163" s="1179"/>
      <c r="Z163" s="1179"/>
      <c r="AA163" s="1179"/>
      <c r="AB163" s="1179"/>
      <c r="AC163" s="1179"/>
    </row>
    <row r="164" spans="10:29" s="1181" customFormat="1" ht="40" customHeight="1">
      <c r="J164" s="2723"/>
      <c r="L164" s="2723"/>
      <c r="N164" s="2723"/>
      <c r="T164" s="2723"/>
      <c r="V164" s="2723"/>
      <c r="X164" s="2723"/>
      <c r="Y164" s="1179"/>
      <c r="Z164" s="1179"/>
      <c r="AA164" s="1179"/>
      <c r="AB164" s="1179"/>
      <c r="AC164" s="1179"/>
    </row>
    <row r="165" spans="10:29" s="1181" customFormat="1" ht="40" customHeight="1">
      <c r="J165" s="2723"/>
      <c r="L165" s="2723"/>
      <c r="N165" s="2723"/>
      <c r="T165" s="2723"/>
      <c r="V165" s="2723"/>
      <c r="X165" s="2723"/>
      <c r="Y165" s="1179"/>
      <c r="Z165" s="1179"/>
      <c r="AA165" s="1179"/>
      <c r="AB165" s="1179"/>
      <c r="AC165" s="1179"/>
    </row>
    <row r="166" spans="10:29" s="1181" customFormat="1" ht="40" customHeight="1">
      <c r="J166" s="2723"/>
      <c r="L166" s="2723"/>
      <c r="N166" s="2723"/>
      <c r="T166" s="2723"/>
      <c r="V166" s="2723"/>
      <c r="X166" s="2723"/>
      <c r="Y166" s="1179"/>
      <c r="Z166" s="1179"/>
      <c r="AA166" s="1179"/>
      <c r="AB166" s="1179"/>
      <c r="AC166" s="1179"/>
    </row>
    <row r="167" spans="10:29" s="1181" customFormat="1" ht="40" customHeight="1">
      <c r="J167" s="2723"/>
      <c r="L167" s="2723"/>
      <c r="N167" s="2723"/>
      <c r="T167" s="2723"/>
      <c r="V167" s="2723"/>
      <c r="X167" s="2723"/>
      <c r="Y167" s="1179"/>
      <c r="Z167" s="1179"/>
      <c r="AA167" s="1179"/>
      <c r="AB167" s="1179"/>
      <c r="AC167" s="1179"/>
    </row>
    <row r="168" spans="10:29" s="1181" customFormat="1" ht="40" customHeight="1">
      <c r="J168" s="2723"/>
      <c r="L168" s="2723"/>
      <c r="N168" s="2723"/>
      <c r="T168" s="2723"/>
      <c r="V168" s="2723"/>
      <c r="X168" s="2723"/>
      <c r="Y168" s="1179"/>
      <c r="Z168" s="1179"/>
      <c r="AA168" s="1179"/>
      <c r="AB168" s="1179"/>
      <c r="AC168" s="1179"/>
    </row>
    <row r="169" spans="10:29" s="1181" customFormat="1" ht="40" customHeight="1">
      <c r="J169" s="2723"/>
      <c r="L169" s="2723"/>
      <c r="N169" s="2723"/>
      <c r="T169" s="2723"/>
      <c r="V169" s="2723"/>
      <c r="X169" s="2723"/>
      <c r="Y169" s="1179"/>
      <c r="Z169" s="1179"/>
      <c r="AA169" s="1179"/>
      <c r="AB169" s="1179"/>
      <c r="AC169" s="1179"/>
    </row>
    <row r="170" spans="10:29" s="1181" customFormat="1" ht="40" customHeight="1">
      <c r="J170" s="2723"/>
      <c r="L170" s="2723"/>
      <c r="N170" s="2723"/>
      <c r="T170" s="2723"/>
      <c r="V170" s="2723"/>
      <c r="X170" s="2723"/>
      <c r="Y170" s="1179"/>
      <c r="Z170" s="1179"/>
      <c r="AA170" s="1179"/>
      <c r="AB170" s="1179"/>
      <c r="AC170" s="1179"/>
    </row>
    <row r="171" spans="10:29" s="1181" customFormat="1" ht="40" customHeight="1">
      <c r="J171" s="2723"/>
      <c r="L171" s="2723"/>
      <c r="N171" s="2723"/>
      <c r="T171" s="2723"/>
      <c r="V171" s="2723"/>
      <c r="X171" s="2723"/>
      <c r="Y171" s="1179"/>
      <c r="Z171" s="1179"/>
      <c r="AA171" s="1179"/>
      <c r="AB171" s="1179"/>
      <c r="AC171" s="1179"/>
    </row>
    <row r="172" spans="10:29" s="1181" customFormat="1" ht="40" customHeight="1">
      <c r="J172" s="2723"/>
      <c r="L172" s="2723"/>
      <c r="N172" s="2723"/>
      <c r="T172" s="2723"/>
      <c r="V172" s="2723"/>
      <c r="X172" s="2723"/>
      <c r="Y172" s="1179"/>
      <c r="Z172" s="1179"/>
      <c r="AA172" s="1179"/>
      <c r="AB172" s="1179"/>
      <c r="AC172" s="1179"/>
    </row>
    <row r="173" spans="10:29" s="1181" customFormat="1" ht="40" customHeight="1">
      <c r="J173" s="2723"/>
      <c r="L173" s="2723"/>
      <c r="N173" s="2723"/>
      <c r="T173" s="2723"/>
      <c r="V173" s="2723"/>
      <c r="X173" s="2723"/>
      <c r="Y173" s="1179"/>
      <c r="Z173" s="1179"/>
      <c r="AA173" s="1179"/>
      <c r="AB173" s="1179"/>
      <c r="AC173" s="1179"/>
    </row>
    <row r="174" spans="10:29" s="1181" customFormat="1" ht="40" customHeight="1">
      <c r="J174" s="2723"/>
      <c r="L174" s="2723"/>
      <c r="N174" s="2723"/>
      <c r="T174" s="2723"/>
      <c r="V174" s="2723"/>
      <c r="X174" s="2723"/>
      <c r="Y174" s="1179"/>
      <c r="Z174" s="1179"/>
      <c r="AA174" s="1179"/>
      <c r="AB174" s="1179"/>
      <c r="AC174" s="1179"/>
    </row>
    <row r="175" spans="10:29" s="1181" customFormat="1" ht="40" customHeight="1">
      <c r="J175" s="2723"/>
      <c r="L175" s="2723"/>
      <c r="N175" s="2723"/>
      <c r="T175" s="2723"/>
      <c r="V175" s="2723"/>
      <c r="X175" s="2723"/>
      <c r="Y175" s="1179"/>
      <c r="Z175" s="1179"/>
      <c r="AA175" s="1179"/>
      <c r="AB175" s="1179"/>
      <c r="AC175" s="1179"/>
    </row>
    <row r="176" spans="10:29" s="1181" customFormat="1" ht="40" customHeight="1">
      <c r="J176" s="2723"/>
      <c r="L176" s="2723"/>
      <c r="N176" s="2723"/>
      <c r="T176" s="2723"/>
      <c r="V176" s="2723"/>
      <c r="X176" s="2723"/>
      <c r="Y176" s="1179"/>
      <c r="Z176" s="1179"/>
      <c r="AA176" s="1179"/>
      <c r="AB176" s="1179"/>
      <c r="AC176" s="1179"/>
    </row>
    <row r="177" spans="10:29" s="1181" customFormat="1" ht="40" customHeight="1">
      <c r="J177" s="2723"/>
      <c r="L177" s="2723"/>
      <c r="N177" s="2723"/>
      <c r="T177" s="2723"/>
      <c r="V177" s="2723"/>
      <c r="X177" s="2723"/>
      <c r="Y177" s="1179"/>
      <c r="Z177" s="1179"/>
      <c r="AA177" s="1179"/>
      <c r="AB177" s="1179"/>
      <c r="AC177" s="1179"/>
    </row>
    <row r="178" spans="10:29" s="1181" customFormat="1" ht="40" customHeight="1">
      <c r="J178" s="2723"/>
      <c r="L178" s="2723"/>
      <c r="N178" s="2723"/>
      <c r="T178" s="2723"/>
      <c r="V178" s="2723"/>
      <c r="X178" s="2723"/>
      <c r="Y178" s="1179"/>
      <c r="Z178" s="1179"/>
      <c r="AA178" s="1179"/>
      <c r="AB178" s="1179"/>
      <c r="AC178" s="1179"/>
    </row>
    <row r="179" spans="10:29" s="1181" customFormat="1" ht="40" customHeight="1">
      <c r="J179" s="2723"/>
      <c r="L179" s="2723"/>
      <c r="N179" s="2723"/>
      <c r="T179" s="2723"/>
      <c r="V179" s="2723"/>
      <c r="X179" s="2723"/>
      <c r="Y179" s="1179"/>
      <c r="Z179" s="1179"/>
      <c r="AA179" s="1179"/>
      <c r="AB179" s="1179"/>
      <c r="AC179" s="1179"/>
    </row>
    <row r="180" spans="10:29" s="1181" customFormat="1" ht="40" customHeight="1">
      <c r="J180" s="2723"/>
      <c r="L180" s="2723"/>
      <c r="N180" s="2723"/>
      <c r="T180" s="2723"/>
      <c r="V180" s="2723"/>
      <c r="X180" s="2723"/>
      <c r="Y180" s="1179"/>
      <c r="Z180" s="1179"/>
      <c r="AA180" s="1179"/>
      <c r="AB180" s="1179"/>
      <c r="AC180" s="1179"/>
    </row>
    <row r="181" spans="10:29" s="1181" customFormat="1" ht="40" customHeight="1">
      <c r="J181" s="2723"/>
      <c r="L181" s="2723"/>
      <c r="N181" s="2723"/>
      <c r="T181" s="2723"/>
      <c r="V181" s="2723"/>
      <c r="X181" s="2723"/>
      <c r="Y181" s="1179"/>
      <c r="Z181" s="1179"/>
      <c r="AA181" s="1179"/>
      <c r="AB181" s="1179"/>
      <c r="AC181" s="1179"/>
    </row>
    <row r="182" spans="10:29" s="1181" customFormat="1" ht="40" customHeight="1">
      <c r="J182" s="2723"/>
      <c r="L182" s="2723"/>
      <c r="N182" s="2723"/>
      <c r="T182" s="2723"/>
      <c r="V182" s="2723"/>
      <c r="X182" s="2723"/>
      <c r="Y182" s="1179"/>
      <c r="Z182" s="1179"/>
      <c r="AA182" s="1179"/>
      <c r="AB182" s="1179"/>
      <c r="AC182" s="1179"/>
    </row>
    <row r="183" spans="10:29" s="1181" customFormat="1" ht="40" customHeight="1">
      <c r="J183" s="2723"/>
      <c r="L183" s="2723"/>
      <c r="N183" s="2723"/>
      <c r="T183" s="2723"/>
      <c r="V183" s="2723"/>
      <c r="X183" s="2723"/>
      <c r="Y183" s="1179"/>
      <c r="Z183" s="1179"/>
      <c r="AA183" s="1179"/>
      <c r="AB183" s="1179"/>
      <c r="AC183" s="1179"/>
    </row>
    <row r="184" spans="10:29" s="1181" customFormat="1" ht="40" customHeight="1">
      <c r="J184" s="2723"/>
      <c r="L184" s="2723"/>
      <c r="N184" s="2723"/>
      <c r="T184" s="2723"/>
      <c r="V184" s="2723"/>
      <c r="X184" s="2723"/>
      <c r="Y184" s="1179"/>
      <c r="Z184" s="1179"/>
      <c r="AA184" s="1179"/>
      <c r="AB184" s="1179"/>
      <c r="AC184" s="1179"/>
    </row>
    <row r="185" spans="10:29" s="1181" customFormat="1" ht="40" customHeight="1">
      <c r="J185" s="2723"/>
      <c r="L185" s="2723"/>
      <c r="N185" s="2723"/>
      <c r="T185" s="2723"/>
      <c r="V185" s="2723"/>
      <c r="X185" s="2723"/>
      <c r="Y185" s="1179"/>
      <c r="Z185" s="1179"/>
      <c r="AA185" s="1179"/>
      <c r="AB185" s="1179"/>
      <c r="AC185" s="1179"/>
    </row>
    <row r="186" spans="10:29" s="1181" customFormat="1" ht="40" customHeight="1">
      <c r="J186" s="2723"/>
      <c r="L186" s="2723"/>
      <c r="N186" s="2723"/>
      <c r="T186" s="2723"/>
      <c r="V186" s="2723"/>
      <c r="X186" s="2723"/>
      <c r="Y186" s="1179"/>
      <c r="Z186" s="1179"/>
      <c r="AA186" s="1179"/>
      <c r="AB186" s="1179"/>
      <c r="AC186" s="1179"/>
    </row>
    <row r="187" spans="10:29" s="1181" customFormat="1" ht="40" customHeight="1">
      <c r="J187" s="2723"/>
      <c r="L187" s="2723"/>
      <c r="N187" s="2723"/>
      <c r="T187" s="2723"/>
      <c r="V187" s="2723"/>
      <c r="X187" s="2723"/>
      <c r="Y187" s="1179"/>
      <c r="Z187" s="1179"/>
      <c r="AA187" s="1179"/>
      <c r="AB187" s="1179"/>
      <c r="AC187" s="1179"/>
    </row>
    <row r="188" spans="10:29" s="1181" customFormat="1" ht="40" customHeight="1">
      <c r="J188" s="2723"/>
      <c r="L188" s="2723"/>
      <c r="N188" s="2723"/>
      <c r="T188" s="2723"/>
      <c r="V188" s="2723"/>
      <c r="X188" s="2723"/>
      <c r="Y188" s="1179"/>
      <c r="Z188" s="1179"/>
      <c r="AA188" s="1179"/>
      <c r="AB188" s="1179"/>
      <c r="AC188" s="1179"/>
    </row>
    <row r="189" spans="10:29" s="1181" customFormat="1" ht="40" customHeight="1">
      <c r="J189" s="2723"/>
      <c r="L189" s="2723"/>
      <c r="N189" s="2723"/>
      <c r="T189" s="2723"/>
      <c r="V189" s="2723"/>
      <c r="X189" s="2723"/>
      <c r="Y189" s="1179"/>
      <c r="Z189" s="1179"/>
      <c r="AA189" s="1179"/>
      <c r="AB189" s="1179"/>
      <c r="AC189" s="1179"/>
    </row>
    <row r="190" spans="10:29" s="1181" customFormat="1" ht="40" customHeight="1">
      <c r="J190" s="2723"/>
      <c r="L190" s="2723"/>
      <c r="N190" s="2723"/>
      <c r="T190" s="2723"/>
      <c r="V190" s="2723"/>
      <c r="X190" s="2723"/>
      <c r="Y190" s="1179"/>
      <c r="Z190" s="1179"/>
      <c r="AA190" s="1179"/>
      <c r="AB190" s="1179"/>
      <c r="AC190" s="1179"/>
    </row>
    <row r="191" spans="10:29" s="1181" customFormat="1" ht="40" customHeight="1">
      <c r="J191" s="2723"/>
      <c r="L191" s="2723"/>
      <c r="N191" s="2723"/>
      <c r="T191" s="2723"/>
      <c r="V191" s="2723"/>
      <c r="X191" s="2723"/>
      <c r="Y191" s="1179"/>
      <c r="Z191" s="1179"/>
      <c r="AA191" s="1179"/>
      <c r="AB191" s="1179"/>
      <c r="AC191" s="1179"/>
    </row>
    <row r="192" spans="10:29" s="1181" customFormat="1" ht="40" customHeight="1">
      <c r="J192" s="2723"/>
      <c r="L192" s="2723"/>
      <c r="N192" s="2723"/>
      <c r="T192" s="2723"/>
      <c r="V192" s="2723"/>
      <c r="X192" s="2723"/>
      <c r="Y192" s="1179"/>
      <c r="Z192" s="1179"/>
      <c r="AA192" s="1179"/>
      <c r="AB192" s="1179"/>
      <c r="AC192" s="1179"/>
    </row>
    <row r="193" spans="10:29" s="1181" customFormat="1" ht="40" customHeight="1">
      <c r="J193" s="2723"/>
      <c r="L193" s="2723"/>
      <c r="N193" s="2723"/>
      <c r="T193" s="2723"/>
      <c r="V193" s="2723"/>
      <c r="X193" s="2723"/>
      <c r="Y193" s="1179"/>
      <c r="Z193" s="1179"/>
      <c r="AA193" s="1179"/>
      <c r="AB193" s="1179"/>
      <c r="AC193" s="1179"/>
    </row>
    <row r="194" spans="10:29" s="1181" customFormat="1" ht="40" customHeight="1">
      <c r="J194" s="2723"/>
      <c r="L194" s="2723"/>
      <c r="N194" s="2723"/>
      <c r="T194" s="2723"/>
      <c r="V194" s="2723"/>
      <c r="X194" s="2723"/>
      <c r="Y194" s="1179"/>
      <c r="Z194" s="1179"/>
      <c r="AA194" s="1179"/>
      <c r="AB194" s="1179"/>
      <c r="AC194" s="1179"/>
    </row>
    <row r="195" spans="10:29" s="1181" customFormat="1" ht="40" customHeight="1">
      <c r="J195" s="2723"/>
      <c r="L195" s="2723"/>
      <c r="N195" s="2723"/>
      <c r="T195" s="2723"/>
      <c r="V195" s="2723"/>
      <c r="X195" s="2723"/>
      <c r="Y195" s="1179"/>
      <c r="Z195" s="1179"/>
      <c r="AA195" s="1179"/>
      <c r="AB195" s="1179"/>
      <c r="AC195" s="1179"/>
    </row>
    <row r="196" spans="10:29" s="1181" customFormat="1" ht="40" customHeight="1">
      <c r="J196" s="2723"/>
      <c r="L196" s="2723"/>
      <c r="N196" s="2723"/>
      <c r="T196" s="2723"/>
      <c r="V196" s="2723"/>
      <c r="X196" s="2723"/>
      <c r="Y196" s="1179"/>
      <c r="Z196" s="1179"/>
      <c r="AA196" s="1179"/>
      <c r="AB196" s="1179"/>
      <c r="AC196" s="1179"/>
    </row>
    <row r="197" spans="10:29" s="1181" customFormat="1" ht="40" customHeight="1">
      <c r="J197" s="2723"/>
      <c r="L197" s="2723"/>
      <c r="N197" s="2723"/>
      <c r="T197" s="2723"/>
      <c r="V197" s="2723"/>
      <c r="X197" s="2723"/>
      <c r="Y197" s="1179"/>
      <c r="Z197" s="1179"/>
      <c r="AA197" s="1179"/>
      <c r="AB197" s="1179"/>
      <c r="AC197" s="1179"/>
    </row>
    <row r="198" spans="10:29" s="1181" customFormat="1" ht="40" customHeight="1">
      <c r="J198" s="2723"/>
      <c r="L198" s="2723"/>
      <c r="N198" s="2723"/>
      <c r="T198" s="2723"/>
      <c r="V198" s="2723"/>
      <c r="X198" s="2723"/>
      <c r="Y198" s="1179"/>
      <c r="Z198" s="1179"/>
      <c r="AA198" s="1179"/>
      <c r="AB198" s="1179"/>
      <c r="AC198" s="1179"/>
    </row>
    <row r="199" spans="10:29" s="1181" customFormat="1" ht="40" customHeight="1">
      <c r="J199" s="2723"/>
      <c r="L199" s="2723"/>
      <c r="N199" s="2723"/>
      <c r="T199" s="2723"/>
      <c r="V199" s="2723"/>
      <c r="X199" s="2723"/>
      <c r="Y199" s="1179"/>
      <c r="Z199" s="1179"/>
      <c r="AA199" s="1179"/>
      <c r="AB199" s="1179"/>
      <c r="AC199" s="1179"/>
    </row>
    <row r="200" spans="10:29" s="1181" customFormat="1" ht="40" customHeight="1">
      <c r="J200" s="2723"/>
      <c r="L200" s="2723"/>
      <c r="N200" s="2723"/>
      <c r="T200" s="2723"/>
      <c r="V200" s="2723"/>
      <c r="X200" s="2723"/>
      <c r="Y200" s="1179"/>
      <c r="Z200" s="1179"/>
      <c r="AA200" s="1179"/>
      <c r="AB200" s="1179"/>
      <c r="AC200" s="1179"/>
    </row>
    <row r="201" spans="10:29" s="1181" customFormat="1" ht="40" customHeight="1">
      <c r="J201" s="2723"/>
      <c r="L201" s="2723"/>
      <c r="N201" s="2723"/>
      <c r="T201" s="2723"/>
      <c r="V201" s="2723"/>
      <c r="X201" s="2723"/>
      <c r="Y201" s="1179"/>
      <c r="Z201" s="1179"/>
      <c r="AA201" s="1179"/>
      <c r="AB201" s="1179"/>
      <c r="AC201" s="1179"/>
    </row>
    <row r="202" spans="10:29" s="1181" customFormat="1" ht="40" customHeight="1">
      <c r="J202" s="2723"/>
      <c r="L202" s="2723"/>
      <c r="N202" s="2723"/>
      <c r="T202" s="2723"/>
      <c r="V202" s="2723"/>
      <c r="X202" s="2723"/>
      <c r="Y202" s="1179"/>
      <c r="Z202" s="1179"/>
      <c r="AA202" s="1179"/>
      <c r="AB202" s="1179"/>
      <c r="AC202" s="1179"/>
    </row>
    <row r="203" spans="10:29" s="1181" customFormat="1" ht="40" customHeight="1">
      <c r="J203" s="2723"/>
      <c r="L203" s="2723"/>
      <c r="N203" s="2723"/>
      <c r="T203" s="2723"/>
      <c r="V203" s="2723"/>
      <c r="X203" s="2723"/>
      <c r="Y203" s="1179"/>
      <c r="Z203" s="1179"/>
      <c r="AA203" s="1179"/>
      <c r="AB203" s="1179"/>
      <c r="AC203" s="1179"/>
    </row>
    <row r="204" spans="10:29" s="1181" customFormat="1" ht="40" customHeight="1">
      <c r="J204" s="2723"/>
      <c r="L204" s="2723"/>
      <c r="N204" s="2723"/>
      <c r="T204" s="2723"/>
      <c r="V204" s="2723"/>
      <c r="X204" s="2723"/>
      <c r="Y204" s="1179"/>
      <c r="Z204" s="1179"/>
      <c r="AA204" s="1179"/>
      <c r="AB204" s="1179"/>
      <c r="AC204" s="1179"/>
    </row>
    <row r="205" spans="10:29" s="1181" customFormat="1" ht="40" customHeight="1">
      <c r="J205" s="2723"/>
      <c r="L205" s="2723"/>
      <c r="N205" s="2723"/>
      <c r="T205" s="2723"/>
      <c r="V205" s="2723"/>
      <c r="X205" s="2723"/>
      <c r="Y205" s="1179"/>
      <c r="Z205" s="1179"/>
      <c r="AA205" s="1179"/>
      <c r="AB205" s="1179"/>
      <c r="AC205" s="1179"/>
    </row>
    <row r="206" spans="10:29" s="1181" customFormat="1" ht="40" customHeight="1">
      <c r="J206" s="2723"/>
      <c r="L206" s="2723"/>
      <c r="N206" s="2723"/>
      <c r="T206" s="2723"/>
      <c r="V206" s="2723"/>
      <c r="X206" s="2723"/>
      <c r="Y206" s="1179"/>
      <c r="Z206" s="1179"/>
      <c r="AA206" s="1179"/>
      <c r="AB206" s="1179"/>
      <c r="AC206" s="1179"/>
    </row>
    <row r="207" spans="10:29" s="1181" customFormat="1" ht="40" customHeight="1">
      <c r="J207" s="2723"/>
      <c r="L207" s="2723"/>
      <c r="N207" s="2723"/>
      <c r="T207" s="2723"/>
      <c r="V207" s="2723"/>
      <c r="X207" s="2723"/>
      <c r="Y207" s="1179"/>
      <c r="Z207" s="1179"/>
      <c r="AA207" s="1179"/>
      <c r="AB207" s="1179"/>
      <c r="AC207" s="1179"/>
    </row>
    <row r="208" spans="10:29" s="1181" customFormat="1" ht="40" customHeight="1">
      <c r="J208" s="2723"/>
      <c r="L208" s="2723"/>
      <c r="N208" s="2723"/>
      <c r="T208" s="2723"/>
      <c r="V208" s="2723"/>
      <c r="X208" s="2723"/>
      <c r="Y208" s="1179"/>
      <c r="Z208" s="1179"/>
      <c r="AA208" s="1179"/>
      <c r="AB208" s="1179"/>
      <c r="AC208" s="1179"/>
    </row>
    <row r="209" spans="10:29" s="1181" customFormat="1" ht="40" customHeight="1">
      <c r="J209" s="2723"/>
      <c r="L209" s="2723"/>
      <c r="N209" s="2723"/>
      <c r="T209" s="2723"/>
      <c r="V209" s="2723"/>
      <c r="X209" s="2723"/>
      <c r="Y209" s="1179"/>
      <c r="Z209" s="1179"/>
      <c r="AA209" s="1179"/>
      <c r="AB209" s="1179"/>
      <c r="AC209" s="1179"/>
    </row>
    <row r="210" spans="10:29" s="1181" customFormat="1" ht="40" customHeight="1">
      <c r="J210" s="2723"/>
      <c r="L210" s="2723"/>
      <c r="N210" s="2723"/>
      <c r="T210" s="2723"/>
      <c r="V210" s="2723"/>
      <c r="X210" s="2723"/>
      <c r="Y210" s="1179"/>
      <c r="Z210" s="1179"/>
      <c r="AA210" s="1179"/>
      <c r="AB210" s="1179"/>
      <c r="AC210" s="1179"/>
    </row>
    <row r="211" spans="10:29" s="1181" customFormat="1" ht="40" customHeight="1">
      <c r="J211" s="2723"/>
      <c r="L211" s="2723"/>
      <c r="N211" s="2723"/>
      <c r="T211" s="2723"/>
      <c r="V211" s="2723"/>
      <c r="X211" s="2723"/>
      <c r="Y211" s="1179"/>
      <c r="Z211" s="1179"/>
      <c r="AA211" s="1179"/>
      <c r="AB211" s="1179"/>
      <c r="AC211" s="1179"/>
    </row>
    <row r="212" spans="10:29" s="1181" customFormat="1" ht="40" customHeight="1">
      <c r="J212" s="2723"/>
      <c r="L212" s="2723"/>
      <c r="N212" s="2723"/>
      <c r="T212" s="2723"/>
      <c r="V212" s="2723"/>
      <c r="X212" s="2723"/>
      <c r="Y212" s="1179"/>
      <c r="Z212" s="1179"/>
      <c r="AA212" s="1179"/>
      <c r="AB212" s="1179"/>
      <c r="AC212" s="1179"/>
    </row>
    <row r="213" spans="10:29" s="1181" customFormat="1" ht="40" customHeight="1">
      <c r="J213" s="2723"/>
      <c r="L213" s="2723"/>
      <c r="N213" s="2723"/>
      <c r="T213" s="2723"/>
      <c r="V213" s="2723"/>
      <c r="X213" s="2723"/>
      <c r="Y213" s="1179"/>
      <c r="Z213" s="1179"/>
      <c r="AA213" s="1179"/>
      <c r="AB213" s="1179"/>
      <c r="AC213" s="1179"/>
    </row>
    <row r="214" spans="10:29" s="1181" customFormat="1" ht="40" customHeight="1">
      <c r="J214" s="2723"/>
      <c r="L214" s="2723"/>
      <c r="N214" s="2723"/>
      <c r="T214" s="2723"/>
      <c r="V214" s="2723"/>
      <c r="X214" s="2723"/>
      <c r="Y214" s="1179"/>
      <c r="Z214" s="1179"/>
      <c r="AA214" s="1179"/>
      <c r="AB214" s="1179"/>
      <c r="AC214" s="1179"/>
    </row>
    <row r="215" spans="10:29" s="1181" customFormat="1" ht="40" customHeight="1">
      <c r="J215" s="2723"/>
      <c r="L215" s="2723"/>
      <c r="N215" s="2723"/>
      <c r="T215" s="2723"/>
      <c r="V215" s="2723"/>
      <c r="X215" s="2723"/>
      <c r="Y215" s="1179"/>
      <c r="Z215" s="1179"/>
      <c r="AA215" s="1179"/>
      <c r="AB215" s="1179"/>
      <c r="AC215" s="1179"/>
    </row>
    <row r="216" spans="10:29" s="1181" customFormat="1" ht="40" customHeight="1">
      <c r="J216" s="2723"/>
      <c r="L216" s="2723"/>
      <c r="N216" s="2723"/>
      <c r="T216" s="2723"/>
      <c r="V216" s="2723"/>
      <c r="X216" s="2723"/>
      <c r="Y216" s="1179"/>
      <c r="Z216" s="1179"/>
      <c r="AA216" s="1179"/>
      <c r="AB216" s="1179"/>
      <c r="AC216" s="1179"/>
    </row>
    <row r="217" spans="10:29" s="1181" customFormat="1" ht="40" customHeight="1">
      <c r="J217" s="2723"/>
      <c r="L217" s="2723"/>
      <c r="N217" s="2723"/>
      <c r="T217" s="2723"/>
      <c r="V217" s="2723"/>
      <c r="X217" s="2723"/>
      <c r="Y217" s="1179"/>
      <c r="Z217" s="1179"/>
      <c r="AA217" s="1179"/>
      <c r="AB217" s="1179"/>
      <c r="AC217" s="1179"/>
    </row>
    <row r="218" spans="10:29" s="1181" customFormat="1" ht="40" customHeight="1">
      <c r="J218" s="2723"/>
      <c r="L218" s="2723"/>
      <c r="N218" s="2723"/>
      <c r="T218" s="2723"/>
      <c r="V218" s="2723"/>
      <c r="X218" s="2723"/>
      <c r="Y218" s="1179"/>
      <c r="Z218" s="1179"/>
      <c r="AA218" s="1179"/>
      <c r="AB218" s="1179"/>
      <c r="AC218" s="1179"/>
    </row>
    <row r="219" spans="10:29" s="1181" customFormat="1" ht="40" customHeight="1">
      <c r="J219" s="2723"/>
      <c r="L219" s="2723"/>
      <c r="N219" s="2723"/>
      <c r="T219" s="2723"/>
      <c r="V219" s="2723"/>
      <c r="X219" s="2723"/>
      <c r="Y219" s="1179"/>
      <c r="Z219" s="1179"/>
      <c r="AA219" s="1179"/>
      <c r="AB219" s="1179"/>
      <c r="AC219" s="1179"/>
    </row>
    <row r="220" spans="10:29" s="1181" customFormat="1" ht="40" customHeight="1">
      <c r="J220" s="2723"/>
      <c r="L220" s="2723"/>
      <c r="N220" s="2723"/>
      <c r="T220" s="2723"/>
      <c r="V220" s="2723"/>
      <c r="X220" s="2723"/>
      <c r="Y220" s="1179"/>
      <c r="Z220" s="1179"/>
      <c r="AA220" s="1179"/>
      <c r="AB220" s="1179"/>
      <c r="AC220" s="1179"/>
    </row>
    <row r="221" spans="10:29" s="1181" customFormat="1" ht="40" customHeight="1">
      <c r="J221" s="2723"/>
      <c r="L221" s="2723"/>
      <c r="N221" s="2723"/>
      <c r="T221" s="2723"/>
      <c r="V221" s="2723"/>
      <c r="X221" s="2723"/>
      <c r="Y221" s="1179"/>
      <c r="Z221" s="1179"/>
      <c r="AA221" s="1179"/>
      <c r="AB221" s="1179"/>
      <c r="AC221" s="1179"/>
    </row>
    <row r="222" spans="10:29" s="1181" customFormat="1" ht="40" customHeight="1">
      <c r="J222" s="2723"/>
      <c r="L222" s="2723"/>
      <c r="N222" s="2723"/>
      <c r="T222" s="2723"/>
      <c r="V222" s="2723"/>
      <c r="X222" s="2723"/>
      <c r="Y222" s="1179"/>
      <c r="Z222" s="1179"/>
      <c r="AA222" s="1179"/>
      <c r="AB222" s="1179"/>
      <c r="AC222" s="1179"/>
    </row>
    <row r="223" spans="10:29" s="1181" customFormat="1" ht="40" customHeight="1">
      <c r="J223" s="2723"/>
      <c r="L223" s="2723"/>
      <c r="N223" s="2723"/>
      <c r="T223" s="2723"/>
      <c r="V223" s="2723"/>
      <c r="X223" s="2723"/>
      <c r="Y223" s="1179"/>
      <c r="Z223" s="1179"/>
      <c r="AA223" s="1179"/>
      <c r="AB223" s="1179"/>
      <c r="AC223" s="1179"/>
    </row>
    <row r="224" spans="10:29" s="1181" customFormat="1" ht="40" customHeight="1">
      <c r="J224" s="2723"/>
      <c r="L224" s="2723"/>
      <c r="N224" s="2723"/>
      <c r="T224" s="2723"/>
      <c r="V224" s="2723"/>
      <c r="X224" s="2723"/>
      <c r="Y224" s="1179"/>
      <c r="Z224" s="1179"/>
      <c r="AA224" s="1179"/>
      <c r="AB224" s="1179"/>
      <c r="AC224" s="1179"/>
    </row>
    <row r="225" spans="10:29" s="1181" customFormat="1" ht="40" customHeight="1">
      <c r="J225" s="2723"/>
      <c r="L225" s="2723"/>
      <c r="N225" s="2723"/>
      <c r="T225" s="2723"/>
      <c r="V225" s="2723"/>
      <c r="X225" s="2723"/>
      <c r="Y225" s="1179"/>
      <c r="Z225" s="1179"/>
      <c r="AA225" s="1179"/>
      <c r="AB225" s="1179"/>
      <c r="AC225" s="1179"/>
    </row>
    <row r="226" spans="10:29" s="1181" customFormat="1" ht="40" customHeight="1">
      <c r="J226" s="2723"/>
      <c r="L226" s="2723"/>
      <c r="N226" s="2723"/>
      <c r="T226" s="2723"/>
      <c r="V226" s="2723"/>
      <c r="X226" s="2723"/>
      <c r="Y226" s="1179"/>
      <c r="Z226" s="1179"/>
      <c r="AA226" s="1179"/>
      <c r="AB226" s="1179"/>
      <c r="AC226" s="1179"/>
    </row>
    <row r="227" spans="10:29" s="1181" customFormat="1" ht="40" customHeight="1">
      <c r="J227" s="2723"/>
      <c r="L227" s="2723"/>
      <c r="N227" s="2723"/>
      <c r="T227" s="2723"/>
      <c r="V227" s="2723"/>
      <c r="X227" s="2723"/>
      <c r="Y227" s="1179"/>
      <c r="Z227" s="1179"/>
      <c r="AA227" s="1179"/>
      <c r="AB227" s="1179"/>
      <c r="AC227" s="1179"/>
    </row>
    <row r="228" spans="10:29" s="1181" customFormat="1" ht="40" customHeight="1">
      <c r="J228" s="2723"/>
      <c r="L228" s="2723"/>
      <c r="N228" s="2723"/>
      <c r="T228" s="2723"/>
      <c r="V228" s="2723"/>
      <c r="X228" s="2723"/>
      <c r="Y228" s="1179"/>
      <c r="Z228" s="1179"/>
      <c r="AA228" s="1179"/>
      <c r="AB228" s="1179"/>
      <c r="AC228" s="1179"/>
    </row>
    <row r="229" spans="10:29" s="1181" customFormat="1" ht="40" customHeight="1">
      <c r="J229" s="2723"/>
      <c r="L229" s="2723"/>
      <c r="N229" s="2723"/>
      <c r="T229" s="2723"/>
      <c r="V229" s="2723"/>
      <c r="X229" s="2723"/>
      <c r="Y229" s="1179"/>
      <c r="Z229" s="1179"/>
      <c r="AA229" s="1179"/>
      <c r="AB229" s="1179"/>
      <c r="AC229" s="1179"/>
    </row>
    <row r="230" spans="10:29" s="1181" customFormat="1" ht="40" customHeight="1">
      <c r="J230" s="2723"/>
      <c r="L230" s="2723"/>
      <c r="N230" s="2723"/>
      <c r="T230" s="2723"/>
      <c r="V230" s="2723"/>
      <c r="X230" s="2723"/>
      <c r="Y230" s="1179"/>
      <c r="Z230" s="1179"/>
      <c r="AA230" s="1179"/>
      <c r="AB230" s="1179"/>
      <c r="AC230" s="1179"/>
    </row>
    <row r="231" spans="10:29" s="1181" customFormat="1" ht="40" customHeight="1">
      <c r="J231" s="2723"/>
      <c r="L231" s="2723"/>
      <c r="N231" s="2723"/>
      <c r="T231" s="2723"/>
      <c r="V231" s="2723"/>
      <c r="X231" s="2723"/>
      <c r="Y231" s="1179"/>
      <c r="Z231" s="1179"/>
      <c r="AA231" s="1179"/>
      <c r="AB231" s="1179"/>
      <c r="AC231" s="1179"/>
    </row>
    <row r="232" spans="10:29" s="1181" customFormat="1" ht="40" customHeight="1">
      <c r="J232" s="2723"/>
      <c r="L232" s="2723"/>
      <c r="N232" s="2723"/>
      <c r="T232" s="2723"/>
      <c r="V232" s="2723"/>
      <c r="X232" s="2723"/>
      <c r="Y232" s="1179"/>
      <c r="Z232" s="1179"/>
      <c r="AA232" s="1179"/>
      <c r="AB232" s="1179"/>
      <c r="AC232" s="1179"/>
    </row>
    <row r="233" spans="10:29" s="1181" customFormat="1" ht="40" customHeight="1">
      <c r="J233" s="2723"/>
      <c r="L233" s="2723"/>
      <c r="N233" s="2723"/>
      <c r="T233" s="2723"/>
      <c r="V233" s="2723"/>
      <c r="X233" s="2723"/>
      <c r="Y233" s="1179"/>
      <c r="Z233" s="1179"/>
      <c r="AA233" s="1179"/>
      <c r="AB233" s="1179"/>
      <c r="AC233" s="1179"/>
    </row>
    <row r="234" spans="10:29" s="1181" customFormat="1" ht="40" customHeight="1">
      <c r="J234" s="2723"/>
      <c r="L234" s="2723"/>
      <c r="N234" s="2723"/>
      <c r="T234" s="2723"/>
      <c r="V234" s="2723"/>
      <c r="X234" s="2723"/>
      <c r="Y234" s="1179"/>
      <c r="Z234" s="1179"/>
      <c r="AA234" s="1179"/>
      <c r="AB234" s="1179"/>
      <c r="AC234" s="1179"/>
    </row>
    <row r="235" spans="10:29" s="1181" customFormat="1" ht="40" customHeight="1">
      <c r="J235" s="2723"/>
      <c r="L235" s="2723"/>
      <c r="N235" s="2723"/>
      <c r="T235" s="2723"/>
      <c r="V235" s="2723"/>
      <c r="X235" s="2723"/>
      <c r="Y235" s="1179"/>
      <c r="Z235" s="1179"/>
      <c r="AA235" s="1179"/>
      <c r="AB235" s="1179"/>
      <c r="AC235" s="1179"/>
    </row>
    <row r="236" spans="10:29" s="1181" customFormat="1" ht="40" customHeight="1">
      <c r="J236" s="2723"/>
      <c r="L236" s="2723"/>
      <c r="N236" s="2723"/>
      <c r="T236" s="2723"/>
      <c r="V236" s="2723"/>
      <c r="X236" s="2723"/>
      <c r="Y236" s="1179"/>
      <c r="Z236" s="1179"/>
      <c r="AA236" s="1179"/>
      <c r="AB236" s="1179"/>
      <c r="AC236" s="1179"/>
    </row>
    <row r="237" spans="10:29" s="1181" customFormat="1" ht="40" customHeight="1">
      <c r="J237" s="2723"/>
      <c r="L237" s="2723"/>
      <c r="N237" s="2723"/>
      <c r="T237" s="2723"/>
      <c r="V237" s="2723"/>
      <c r="X237" s="2723"/>
      <c r="Y237" s="1179"/>
      <c r="Z237" s="1179"/>
      <c r="AA237" s="1179"/>
      <c r="AB237" s="1179"/>
      <c r="AC237" s="1179"/>
    </row>
    <row r="238" spans="10:29" s="1181" customFormat="1" ht="40" customHeight="1">
      <c r="J238" s="2723"/>
      <c r="L238" s="2723"/>
      <c r="N238" s="2723"/>
      <c r="T238" s="2723"/>
      <c r="V238" s="2723"/>
      <c r="X238" s="2723"/>
      <c r="Y238" s="1179"/>
      <c r="Z238" s="1179"/>
      <c r="AA238" s="1179"/>
      <c r="AB238" s="1179"/>
      <c r="AC238" s="1179"/>
    </row>
    <row r="239" spans="10:29" s="1181" customFormat="1" ht="40" customHeight="1">
      <c r="J239" s="2723"/>
      <c r="L239" s="2723"/>
      <c r="N239" s="2723"/>
      <c r="T239" s="2723"/>
      <c r="V239" s="2723"/>
      <c r="X239" s="2723"/>
      <c r="Y239" s="1179"/>
      <c r="Z239" s="1179"/>
      <c r="AA239" s="1179"/>
      <c r="AB239" s="1179"/>
      <c r="AC239" s="1179"/>
    </row>
    <row r="240" spans="10:29" s="1181" customFormat="1" ht="40" customHeight="1">
      <c r="J240" s="2723"/>
      <c r="L240" s="2723"/>
      <c r="N240" s="2723"/>
      <c r="T240" s="2723"/>
      <c r="V240" s="2723"/>
      <c r="X240" s="2723"/>
      <c r="Y240" s="1179"/>
      <c r="Z240" s="1179"/>
      <c r="AA240" s="1179"/>
      <c r="AB240" s="1179"/>
      <c r="AC240" s="1179"/>
    </row>
    <row r="241" spans="10:29" s="1181" customFormat="1" ht="40" customHeight="1">
      <c r="J241" s="2723"/>
      <c r="L241" s="2723"/>
      <c r="N241" s="2723"/>
      <c r="T241" s="2723"/>
      <c r="V241" s="2723"/>
      <c r="X241" s="2723"/>
      <c r="Y241" s="1179"/>
      <c r="Z241" s="1179"/>
      <c r="AA241" s="1179"/>
      <c r="AB241" s="1179"/>
      <c r="AC241" s="1179"/>
    </row>
    <row r="242" spans="10:29" s="1181" customFormat="1" ht="40" customHeight="1">
      <c r="J242" s="2723"/>
      <c r="L242" s="2723"/>
      <c r="N242" s="2723"/>
      <c r="T242" s="2723"/>
      <c r="V242" s="2723"/>
      <c r="X242" s="2723"/>
      <c r="Y242" s="1179"/>
      <c r="Z242" s="1179"/>
      <c r="AA242" s="1179"/>
      <c r="AB242" s="1179"/>
      <c r="AC242" s="1179"/>
    </row>
    <row r="243" spans="10:29" s="1181" customFormat="1" ht="40" customHeight="1">
      <c r="J243" s="2723"/>
      <c r="L243" s="2723"/>
      <c r="N243" s="2723"/>
      <c r="T243" s="2723"/>
      <c r="V243" s="2723"/>
      <c r="X243" s="2723"/>
      <c r="Y243" s="1179"/>
      <c r="Z243" s="1179"/>
      <c r="AA243" s="1179"/>
      <c r="AB243" s="1179"/>
      <c r="AC243" s="1179"/>
    </row>
    <row r="244" spans="10:29" s="1181" customFormat="1" ht="40" customHeight="1">
      <c r="J244" s="2723"/>
      <c r="L244" s="2723"/>
      <c r="N244" s="2723"/>
      <c r="T244" s="2723"/>
      <c r="V244" s="2723"/>
      <c r="X244" s="2723"/>
      <c r="Y244" s="1179"/>
      <c r="Z244" s="1179"/>
      <c r="AA244" s="1179"/>
      <c r="AB244" s="1179"/>
      <c r="AC244" s="1179"/>
    </row>
    <row r="245" spans="10:29" s="1181" customFormat="1" ht="40" customHeight="1">
      <c r="J245" s="2723"/>
      <c r="L245" s="2723"/>
      <c r="N245" s="2723"/>
      <c r="T245" s="2723"/>
      <c r="V245" s="2723"/>
      <c r="X245" s="2723"/>
      <c r="Y245" s="1179"/>
      <c r="Z245" s="1179"/>
      <c r="AA245" s="1179"/>
      <c r="AB245" s="1179"/>
      <c r="AC245" s="1179"/>
    </row>
    <row r="246" spans="10:29" s="1181" customFormat="1" ht="40" customHeight="1">
      <c r="J246" s="2723"/>
      <c r="L246" s="2723"/>
      <c r="N246" s="2723"/>
      <c r="T246" s="2723"/>
      <c r="V246" s="2723"/>
      <c r="X246" s="2723"/>
      <c r="Y246" s="1179"/>
      <c r="Z246" s="1179"/>
      <c r="AA246" s="1179"/>
      <c r="AB246" s="1179"/>
      <c r="AC246" s="1179"/>
    </row>
    <row r="247" spans="10:29" s="1181" customFormat="1" ht="40" customHeight="1">
      <c r="J247" s="2723"/>
      <c r="L247" s="2723"/>
      <c r="N247" s="2723"/>
      <c r="T247" s="2723"/>
      <c r="V247" s="2723"/>
      <c r="X247" s="2723"/>
      <c r="Y247" s="1179"/>
      <c r="Z247" s="1179"/>
      <c r="AA247" s="1179"/>
      <c r="AB247" s="1179"/>
      <c r="AC247" s="1179"/>
    </row>
    <row r="248" spans="10:29" s="1181" customFormat="1" ht="40" customHeight="1">
      <c r="J248" s="2723"/>
      <c r="L248" s="2723"/>
      <c r="N248" s="2723"/>
      <c r="T248" s="2723"/>
      <c r="V248" s="2723"/>
      <c r="X248" s="2723"/>
      <c r="Y248" s="1179"/>
      <c r="Z248" s="1179"/>
      <c r="AA248" s="1179"/>
      <c r="AB248" s="1179"/>
      <c r="AC248" s="1179"/>
    </row>
    <row r="249" spans="10:29" s="1181" customFormat="1" ht="40" customHeight="1">
      <c r="J249" s="2723"/>
      <c r="L249" s="2723"/>
      <c r="N249" s="2723"/>
      <c r="T249" s="2723"/>
      <c r="V249" s="2723"/>
      <c r="X249" s="2723"/>
      <c r="Y249" s="1179"/>
      <c r="Z249" s="1179"/>
      <c r="AA249" s="1179"/>
      <c r="AB249" s="1179"/>
      <c r="AC249" s="1179"/>
    </row>
    <row r="250" spans="10:29" s="1181" customFormat="1" ht="40" customHeight="1">
      <c r="J250" s="2723"/>
      <c r="L250" s="2723"/>
      <c r="N250" s="2723"/>
      <c r="T250" s="2723"/>
      <c r="V250" s="2723"/>
      <c r="X250" s="2723"/>
      <c r="Y250" s="1179"/>
      <c r="Z250" s="1179"/>
      <c r="AA250" s="1179"/>
      <c r="AB250" s="1179"/>
      <c r="AC250" s="1179"/>
    </row>
    <row r="251" spans="10:29" s="1181" customFormat="1" ht="40" customHeight="1">
      <c r="J251" s="2723"/>
      <c r="L251" s="2723"/>
      <c r="N251" s="2723"/>
      <c r="T251" s="2723"/>
      <c r="V251" s="2723"/>
      <c r="X251" s="2723"/>
      <c r="Y251" s="1179"/>
      <c r="Z251" s="1179"/>
      <c r="AA251" s="1179"/>
      <c r="AB251" s="1179"/>
      <c r="AC251" s="1179"/>
    </row>
    <row r="252" spans="10:29" s="1181" customFormat="1" ht="40" customHeight="1">
      <c r="J252" s="2723"/>
      <c r="L252" s="2723"/>
      <c r="N252" s="2723"/>
      <c r="T252" s="2723"/>
      <c r="V252" s="2723"/>
      <c r="X252" s="2723"/>
      <c r="Y252" s="1179"/>
      <c r="Z252" s="1179"/>
      <c r="AA252" s="1179"/>
      <c r="AB252" s="1179"/>
      <c r="AC252" s="1179"/>
    </row>
    <row r="253" spans="10:29" s="1181" customFormat="1" ht="40" customHeight="1">
      <c r="J253" s="2723"/>
      <c r="L253" s="2723"/>
      <c r="N253" s="2723"/>
      <c r="T253" s="2723"/>
      <c r="V253" s="2723"/>
      <c r="X253" s="2723"/>
      <c r="Y253" s="1179"/>
      <c r="Z253" s="1179"/>
      <c r="AA253" s="1179"/>
      <c r="AB253" s="1179"/>
      <c r="AC253" s="1179"/>
    </row>
    <row r="254" spans="10:29" s="1181" customFormat="1" ht="40" customHeight="1">
      <c r="J254" s="2723"/>
      <c r="L254" s="2723"/>
      <c r="N254" s="2723"/>
      <c r="T254" s="2723"/>
      <c r="V254" s="2723"/>
      <c r="X254" s="2723"/>
      <c r="Y254" s="1179"/>
      <c r="Z254" s="1179"/>
      <c r="AA254" s="1179"/>
      <c r="AB254" s="1179"/>
      <c r="AC254" s="1179"/>
    </row>
    <row r="255" spans="10:29" s="1181" customFormat="1" ht="40" customHeight="1">
      <c r="J255" s="2723"/>
      <c r="L255" s="2723"/>
      <c r="N255" s="2723"/>
      <c r="T255" s="2723"/>
      <c r="V255" s="2723"/>
      <c r="X255" s="2723"/>
      <c r="Y255" s="1179"/>
      <c r="Z255" s="1179"/>
      <c r="AA255" s="1179"/>
      <c r="AB255" s="1179"/>
      <c r="AC255" s="1179"/>
    </row>
    <row r="256" spans="10:29" s="1181" customFormat="1" ht="40" customHeight="1">
      <c r="J256" s="2723"/>
      <c r="L256" s="2723"/>
      <c r="N256" s="2723"/>
      <c r="T256" s="2723"/>
      <c r="V256" s="2723"/>
      <c r="X256" s="2723"/>
      <c r="Y256" s="1179"/>
      <c r="Z256" s="1179"/>
      <c r="AA256" s="1179"/>
      <c r="AB256" s="1179"/>
      <c r="AC256" s="1179"/>
    </row>
    <row r="257" spans="10:29" s="1181" customFormat="1" ht="40" customHeight="1">
      <c r="J257" s="2723"/>
      <c r="L257" s="2723"/>
      <c r="N257" s="2723"/>
      <c r="T257" s="2723"/>
      <c r="V257" s="2723"/>
      <c r="X257" s="2723"/>
      <c r="Y257" s="1179"/>
      <c r="Z257" s="1179"/>
      <c r="AA257" s="1179"/>
      <c r="AB257" s="1179"/>
      <c r="AC257" s="1179"/>
    </row>
    <row r="258" spans="10:29" s="1181" customFormat="1" ht="40" customHeight="1">
      <c r="J258" s="2723"/>
      <c r="L258" s="2723"/>
      <c r="N258" s="2723"/>
      <c r="T258" s="2723"/>
      <c r="V258" s="2723"/>
      <c r="X258" s="2723"/>
      <c r="Y258" s="1179"/>
      <c r="Z258" s="1179"/>
      <c r="AA258" s="1179"/>
      <c r="AB258" s="1179"/>
      <c r="AC258" s="1179"/>
    </row>
    <row r="259" spans="10:29" s="1181" customFormat="1" ht="40" customHeight="1">
      <c r="J259" s="2723"/>
      <c r="L259" s="2723"/>
      <c r="N259" s="2723"/>
      <c r="T259" s="2723"/>
      <c r="V259" s="2723"/>
      <c r="X259" s="2723"/>
      <c r="Y259" s="1179"/>
      <c r="Z259" s="1179"/>
      <c r="AA259" s="1179"/>
      <c r="AB259" s="1179"/>
      <c r="AC259" s="1179"/>
    </row>
    <row r="260" spans="10:29" s="1181" customFormat="1" ht="40" customHeight="1">
      <c r="J260" s="2723"/>
      <c r="L260" s="2723"/>
      <c r="N260" s="2723"/>
      <c r="T260" s="2723"/>
      <c r="V260" s="2723"/>
      <c r="X260" s="2723"/>
      <c r="Y260" s="1179"/>
      <c r="Z260" s="1179"/>
      <c r="AA260" s="1179"/>
      <c r="AB260" s="1179"/>
      <c r="AC260" s="1179"/>
    </row>
    <row r="261" spans="10:29" s="1181" customFormat="1" ht="40" customHeight="1">
      <c r="J261" s="2723"/>
      <c r="L261" s="2723"/>
      <c r="N261" s="2723"/>
      <c r="T261" s="2723"/>
      <c r="V261" s="2723"/>
      <c r="X261" s="2723"/>
      <c r="Y261" s="1179"/>
      <c r="Z261" s="1179"/>
      <c r="AA261" s="1179"/>
      <c r="AB261" s="1179"/>
      <c r="AC261" s="1179"/>
    </row>
    <row r="262" spans="10:29" s="1181" customFormat="1" ht="40" customHeight="1">
      <c r="J262" s="2723"/>
      <c r="L262" s="2723"/>
      <c r="N262" s="2723"/>
      <c r="T262" s="2723"/>
      <c r="V262" s="2723"/>
      <c r="X262" s="2723"/>
      <c r="Y262" s="1179"/>
      <c r="Z262" s="1179"/>
      <c r="AA262" s="1179"/>
      <c r="AB262" s="1179"/>
      <c r="AC262" s="1179"/>
    </row>
    <row r="263" spans="10:29" s="1181" customFormat="1" ht="40" customHeight="1">
      <c r="J263" s="2723"/>
      <c r="L263" s="2723"/>
      <c r="N263" s="2723"/>
      <c r="T263" s="2723"/>
      <c r="V263" s="2723"/>
      <c r="X263" s="2723"/>
      <c r="Y263" s="1179"/>
      <c r="Z263" s="1179"/>
      <c r="AA263" s="1179"/>
      <c r="AB263" s="1179"/>
      <c r="AC263" s="1179"/>
    </row>
    <row r="264" spans="10:29" s="1181" customFormat="1" ht="40" customHeight="1">
      <c r="J264" s="2723"/>
      <c r="L264" s="2723"/>
      <c r="N264" s="2723"/>
      <c r="T264" s="2723"/>
      <c r="V264" s="2723"/>
      <c r="X264" s="2723"/>
      <c r="Y264" s="1179"/>
      <c r="Z264" s="1179"/>
      <c r="AA264" s="1179"/>
      <c r="AB264" s="1179"/>
      <c r="AC264" s="1179"/>
    </row>
    <row r="265" spans="10:29" s="1181" customFormat="1" ht="40" customHeight="1">
      <c r="J265" s="2723"/>
      <c r="L265" s="2723"/>
      <c r="N265" s="2723"/>
      <c r="T265" s="2723"/>
      <c r="V265" s="2723"/>
      <c r="X265" s="2723"/>
      <c r="Y265" s="1179"/>
      <c r="Z265" s="1179"/>
      <c r="AA265" s="1179"/>
      <c r="AB265" s="1179"/>
      <c r="AC265" s="1179"/>
    </row>
    <row r="266" spans="10:29" s="1181" customFormat="1" ht="40" customHeight="1">
      <c r="J266" s="2723"/>
      <c r="L266" s="2723"/>
      <c r="N266" s="2723"/>
      <c r="T266" s="2723"/>
      <c r="V266" s="2723"/>
      <c r="X266" s="2723"/>
      <c r="Y266" s="1179"/>
      <c r="Z266" s="1179"/>
      <c r="AA266" s="1179"/>
      <c r="AB266" s="1179"/>
      <c r="AC266" s="1179"/>
    </row>
    <row r="267" spans="10:29" s="1181" customFormat="1" ht="40" customHeight="1">
      <c r="J267" s="2723"/>
      <c r="L267" s="2723"/>
      <c r="N267" s="2723"/>
      <c r="T267" s="2723"/>
      <c r="V267" s="2723"/>
      <c r="X267" s="2723"/>
      <c r="Y267" s="1179"/>
      <c r="Z267" s="1179"/>
      <c r="AA267" s="1179"/>
      <c r="AB267" s="1179"/>
      <c r="AC267" s="1179"/>
    </row>
    <row r="268" spans="10:29" s="1181" customFormat="1" ht="40" customHeight="1">
      <c r="J268" s="2723"/>
      <c r="L268" s="2723"/>
      <c r="N268" s="2723"/>
      <c r="T268" s="2723"/>
      <c r="V268" s="2723"/>
      <c r="X268" s="2723"/>
      <c r="Y268" s="1179"/>
      <c r="Z268" s="1179"/>
      <c r="AA268" s="1179"/>
      <c r="AB268" s="1179"/>
      <c r="AC268" s="1179"/>
    </row>
    <row r="269" spans="10:29" s="1181" customFormat="1" ht="40" customHeight="1">
      <c r="J269" s="2723"/>
      <c r="L269" s="2723"/>
      <c r="N269" s="2723"/>
      <c r="T269" s="2723"/>
      <c r="V269" s="2723"/>
      <c r="X269" s="2723"/>
      <c r="Y269" s="1179"/>
      <c r="Z269" s="1179"/>
      <c r="AA269" s="1179"/>
      <c r="AB269" s="1179"/>
      <c r="AC269" s="1179"/>
    </row>
    <row r="270" spans="10:29" s="1181" customFormat="1" ht="40" customHeight="1">
      <c r="J270" s="2723"/>
      <c r="L270" s="2723"/>
      <c r="N270" s="2723"/>
      <c r="T270" s="2723"/>
      <c r="V270" s="2723"/>
      <c r="X270" s="2723"/>
      <c r="Y270" s="1179"/>
      <c r="Z270" s="1179"/>
      <c r="AA270" s="1179"/>
      <c r="AB270" s="1179"/>
      <c r="AC270" s="1179"/>
    </row>
    <row r="271" spans="10:29" s="1181" customFormat="1" ht="40" customHeight="1">
      <c r="J271" s="2723"/>
      <c r="L271" s="2723"/>
      <c r="N271" s="2723"/>
      <c r="T271" s="2723"/>
      <c r="V271" s="2723"/>
      <c r="X271" s="2723"/>
      <c r="Y271" s="1179"/>
      <c r="Z271" s="1179"/>
      <c r="AA271" s="1179"/>
      <c r="AB271" s="1179"/>
      <c r="AC271" s="1179"/>
    </row>
    <row r="272" spans="10:29" s="1181" customFormat="1" ht="40" customHeight="1">
      <c r="J272" s="2723"/>
      <c r="L272" s="2723"/>
      <c r="N272" s="2723"/>
      <c r="T272" s="2723"/>
      <c r="V272" s="2723"/>
      <c r="X272" s="2723"/>
      <c r="Y272" s="1179"/>
      <c r="Z272" s="1179"/>
      <c r="AA272" s="1179"/>
      <c r="AB272" s="1179"/>
      <c r="AC272" s="1179"/>
    </row>
    <row r="273" spans="10:29" s="1181" customFormat="1" ht="40" customHeight="1">
      <c r="J273" s="2723"/>
      <c r="L273" s="2723"/>
      <c r="N273" s="2723"/>
      <c r="T273" s="2723"/>
      <c r="V273" s="2723"/>
      <c r="X273" s="2723"/>
      <c r="Y273" s="1179"/>
      <c r="Z273" s="1179"/>
      <c r="AA273" s="1179"/>
      <c r="AB273" s="1179"/>
      <c r="AC273" s="1179"/>
    </row>
    <row r="274" spans="10:29" s="1181" customFormat="1" ht="40" customHeight="1">
      <c r="J274" s="2723"/>
      <c r="L274" s="2723"/>
      <c r="N274" s="2723"/>
      <c r="T274" s="2723"/>
      <c r="V274" s="2723"/>
      <c r="X274" s="2723"/>
      <c r="Y274" s="1179"/>
      <c r="Z274" s="1179"/>
      <c r="AA274" s="1179"/>
      <c r="AB274" s="1179"/>
      <c r="AC274" s="1179"/>
    </row>
    <row r="275" spans="10:29" s="1181" customFormat="1" ht="40" customHeight="1">
      <c r="J275" s="2723"/>
      <c r="L275" s="2723"/>
      <c r="N275" s="2723"/>
      <c r="T275" s="2723"/>
      <c r="V275" s="2723"/>
      <c r="X275" s="2723"/>
      <c r="Y275" s="1179"/>
      <c r="Z275" s="1179"/>
      <c r="AA275" s="1179"/>
      <c r="AB275" s="1179"/>
      <c r="AC275" s="1179"/>
    </row>
    <row r="276" spans="10:29" s="1181" customFormat="1" ht="40" customHeight="1">
      <c r="J276" s="2723"/>
      <c r="L276" s="2723"/>
      <c r="N276" s="2723"/>
      <c r="T276" s="2723"/>
      <c r="V276" s="2723"/>
      <c r="X276" s="2723"/>
      <c r="Y276" s="1179"/>
      <c r="Z276" s="1179"/>
      <c r="AA276" s="1179"/>
      <c r="AB276" s="1179"/>
      <c r="AC276" s="1179"/>
    </row>
    <row r="277" spans="10:29" s="1181" customFormat="1" ht="40" customHeight="1">
      <c r="J277" s="2723"/>
      <c r="L277" s="2723"/>
      <c r="N277" s="2723"/>
      <c r="T277" s="2723"/>
      <c r="V277" s="2723"/>
      <c r="X277" s="2723"/>
      <c r="Y277" s="1179"/>
      <c r="Z277" s="1179"/>
      <c r="AA277" s="1179"/>
      <c r="AB277" s="1179"/>
      <c r="AC277" s="1179"/>
    </row>
    <row r="278" spans="10:29" s="1181" customFormat="1" ht="40" customHeight="1">
      <c r="J278" s="2723"/>
      <c r="L278" s="2723"/>
      <c r="N278" s="2723"/>
      <c r="T278" s="2723"/>
      <c r="V278" s="2723"/>
      <c r="X278" s="2723"/>
      <c r="Y278" s="1179"/>
      <c r="Z278" s="1179"/>
      <c r="AA278" s="1179"/>
      <c r="AB278" s="1179"/>
      <c r="AC278" s="1179"/>
    </row>
    <row r="279" spans="10:29" s="1181" customFormat="1" ht="40" customHeight="1">
      <c r="J279" s="2723"/>
      <c r="L279" s="2723"/>
      <c r="N279" s="2723"/>
      <c r="T279" s="2723"/>
      <c r="V279" s="2723"/>
      <c r="X279" s="2723"/>
      <c r="Y279" s="1179"/>
      <c r="Z279" s="1179"/>
      <c r="AA279" s="1179"/>
      <c r="AB279" s="1179"/>
      <c r="AC279" s="1179"/>
    </row>
    <row r="280" spans="10:29" s="1181" customFormat="1" ht="40" customHeight="1">
      <c r="J280" s="2723"/>
      <c r="L280" s="2723"/>
      <c r="N280" s="2723"/>
      <c r="T280" s="2723"/>
      <c r="V280" s="2723"/>
      <c r="X280" s="2723"/>
      <c r="Y280" s="1179"/>
      <c r="Z280" s="1179"/>
      <c r="AA280" s="1179"/>
      <c r="AB280" s="1179"/>
      <c r="AC280" s="1179"/>
    </row>
    <row r="281" spans="10:29" s="1181" customFormat="1" ht="40" customHeight="1">
      <c r="J281" s="2723"/>
      <c r="L281" s="2723"/>
      <c r="N281" s="2723"/>
      <c r="T281" s="2723"/>
      <c r="V281" s="2723"/>
      <c r="X281" s="2723"/>
      <c r="Y281" s="1179"/>
      <c r="Z281" s="1179"/>
      <c r="AA281" s="1179"/>
      <c r="AB281" s="1179"/>
      <c r="AC281" s="1179"/>
    </row>
    <row r="282" spans="10:29" s="1181" customFormat="1" ht="40" customHeight="1">
      <c r="J282" s="2723"/>
      <c r="L282" s="2723"/>
      <c r="N282" s="2723"/>
      <c r="T282" s="2723"/>
      <c r="V282" s="2723"/>
      <c r="X282" s="2723"/>
      <c r="Y282" s="1179"/>
      <c r="Z282" s="1179"/>
      <c r="AA282" s="1179"/>
      <c r="AB282" s="1179"/>
      <c r="AC282" s="1179"/>
    </row>
    <row r="283" spans="10:29" s="1181" customFormat="1" ht="40" customHeight="1">
      <c r="J283" s="2723"/>
      <c r="L283" s="2723"/>
      <c r="N283" s="2723"/>
      <c r="T283" s="2723"/>
      <c r="V283" s="2723"/>
      <c r="X283" s="2723"/>
      <c r="Y283" s="1179"/>
      <c r="Z283" s="1179"/>
      <c r="AA283" s="1179"/>
      <c r="AB283" s="1179"/>
      <c r="AC283" s="1179"/>
    </row>
    <row r="284" spans="10:29" s="1181" customFormat="1" ht="40" customHeight="1">
      <c r="J284" s="2723"/>
      <c r="L284" s="2723"/>
      <c r="N284" s="2723"/>
      <c r="T284" s="2723"/>
      <c r="V284" s="2723"/>
      <c r="X284" s="2723"/>
      <c r="Y284" s="1179"/>
      <c r="Z284" s="1179"/>
      <c r="AA284" s="1179"/>
      <c r="AB284" s="1179"/>
      <c r="AC284" s="1179"/>
    </row>
    <row r="285" spans="10:29" s="1181" customFormat="1" ht="40" customHeight="1">
      <c r="J285" s="2723"/>
      <c r="L285" s="2723"/>
      <c r="N285" s="2723"/>
      <c r="T285" s="2723"/>
      <c r="V285" s="2723"/>
      <c r="X285" s="2723"/>
      <c r="Y285" s="1179"/>
      <c r="Z285" s="1179"/>
      <c r="AA285" s="1179"/>
      <c r="AB285" s="1179"/>
      <c r="AC285" s="1179"/>
    </row>
    <row r="286" spans="10:29" s="1181" customFormat="1" ht="40" customHeight="1">
      <c r="J286" s="2723"/>
      <c r="L286" s="2723"/>
      <c r="N286" s="2723"/>
      <c r="T286" s="2723"/>
      <c r="V286" s="2723"/>
      <c r="X286" s="2723"/>
      <c r="Y286" s="1179"/>
      <c r="Z286" s="1179"/>
      <c r="AA286" s="1179"/>
      <c r="AB286" s="1179"/>
      <c r="AC286" s="1179"/>
    </row>
    <row r="287" spans="10:29" s="1181" customFormat="1" ht="40" customHeight="1">
      <c r="J287" s="2723"/>
      <c r="L287" s="2723"/>
      <c r="N287" s="2723"/>
      <c r="T287" s="2723"/>
      <c r="V287" s="2723"/>
      <c r="X287" s="2723"/>
      <c r="Y287" s="1179"/>
      <c r="Z287" s="1179"/>
      <c r="AA287" s="1179"/>
      <c r="AB287" s="1179"/>
      <c r="AC287" s="1179"/>
    </row>
    <row r="288" spans="10:29" s="1181" customFormat="1" ht="40" customHeight="1">
      <c r="J288" s="2723"/>
      <c r="L288" s="2723"/>
      <c r="N288" s="2723"/>
      <c r="T288" s="2723"/>
      <c r="V288" s="2723"/>
      <c r="X288" s="2723"/>
      <c r="Y288" s="1179"/>
      <c r="Z288" s="1179"/>
      <c r="AA288" s="1179"/>
      <c r="AB288" s="1179"/>
      <c r="AC288" s="1179"/>
    </row>
    <row r="289" spans="10:29" s="1181" customFormat="1" ht="40" customHeight="1">
      <c r="J289" s="2723"/>
      <c r="L289" s="2723"/>
      <c r="N289" s="2723"/>
      <c r="T289" s="2723"/>
      <c r="V289" s="2723"/>
      <c r="X289" s="2723"/>
      <c r="Y289" s="1179"/>
      <c r="Z289" s="1179"/>
      <c r="AA289" s="1179"/>
      <c r="AB289" s="1179"/>
      <c r="AC289" s="1179"/>
    </row>
    <row r="290" spans="10:29" s="1181" customFormat="1" ht="40" customHeight="1">
      <c r="J290" s="2723"/>
      <c r="L290" s="2723"/>
      <c r="N290" s="2723"/>
      <c r="T290" s="2723"/>
      <c r="V290" s="2723"/>
      <c r="X290" s="2723"/>
      <c r="Y290" s="1179"/>
      <c r="Z290" s="1179"/>
      <c r="AA290" s="1179"/>
      <c r="AB290" s="1179"/>
      <c r="AC290" s="1179"/>
    </row>
    <row r="291" spans="10:29" s="1181" customFormat="1" ht="40" customHeight="1">
      <c r="J291" s="2723"/>
      <c r="L291" s="2723"/>
      <c r="N291" s="2723"/>
      <c r="T291" s="2723"/>
      <c r="V291" s="2723"/>
      <c r="X291" s="2723"/>
      <c r="Y291" s="1179"/>
      <c r="Z291" s="1179"/>
      <c r="AA291" s="1179"/>
      <c r="AB291" s="1179"/>
      <c r="AC291" s="1179"/>
    </row>
    <row r="292" spans="10:29" s="1181" customFormat="1" ht="40" customHeight="1">
      <c r="J292" s="2723"/>
      <c r="L292" s="2723"/>
      <c r="N292" s="2723"/>
      <c r="T292" s="2723"/>
      <c r="V292" s="2723"/>
      <c r="X292" s="2723"/>
      <c r="Y292" s="1179"/>
      <c r="Z292" s="1179"/>
      <c r="AA292" s="1179"/>
      <c r="AB292" s="1179"/>
      <c r="AC292" s="1179"/>
    </row>
    <row r="293" spans="10:29" s="1181" customFormat="1" ht="40" customHeight="1">
      <c r="J293" s="2723"/>
      <c r="L293" s="2723"/>
      <c r="N293" s="2723"/>
      <c r="T293" s="2723"/>
      <c r="V293" s="2723"/>
      <c r="X293" s="2723"/>
      <c r="Y293" s="1179"/>
      <c r="Z293" s="1179"/>
      <c r="AA293" s="1179"/>
      <c r="AB293" s="1179"/>
      <c r="AC293" s="1179"/>
    </row>
    <row r="294" spans="10:29" s="1181" customFormat="1" ht="40" customHeight="1">
      <c r="J294" s="2723"/>
      <c r="L294" s="2723"/>
      <c r="N294" s="2723"/>
      <c r="T294" s="2723"/>
      <c r="V294" s="2723"/>
      <c r="X294" s="2723"/>
      <c r="Y294" s="1179"/>
      <c r="Z294" s="1179"/>
      <c r="AA294" s="1179"/>
      <c r="AB294" s="1179"/>
      <c r="AC294" s="1179"/>
    </row>
    <row r="295" spans="10:29" s="1181" customFormat="1" ht="40" customHeight="1">
      <c r="J295" s="2723"/>
      <c r="L295" s="2723"/>
      <c r="N295" s="2723"/>
      <c r="T295" s="2723"/>
      <c r="V295" s="2723"/>
      <c r="X295" s="2723"/>
      <c r="Y295" s="1179"/>
      <c r="Z295" s="1179"/>
      <c r="AA295" s="1179"/>
      <c r="AB295" s="1179"/>
      <c r="AC295" s="1179"/>
    </row>
    <row r="296" spans="10:29" s="1181" customFormat="1" ht="40" customHeight="1">
      <c r="J296" s="2723"/>
      <c r="L296" s="2723"/>
      <c r="N296" s="2723"/>
      <c r="T296" s="2723"/>
      <c r="V296" s="2723"/>
      <c r="X296" s="2723"/>
      <c r="Y296" s="1179"/>
      <c r="Z296" s="1179"/>
      <c r="AA296" s="1179"/>
      <c r="AB296" s="1179"/>
      <c r="AC296" s="1179"/>
    </row>
    <row r="297" spans="10:29" s="1181" customFormat="1" ht="40" customHeight="1">
      <c r="J297" s="2723"/>
      <c r="L297" s="2723"/>
      <c r="N297" s="2723"/>
      <c r="T297" s="2723"/>
      <c r="V297" s="2723"/>
      <c r="X297" s="2723"/>
      <c r="Y297" s="1179"/>
      <c r="Z297" s="1179"/>
      <c r="AA297" s="1179"/>
      <c r="AB297" s="1179"/>
      <c r="AC297" s="1179"/>
    </row>
    <row r="298" spans="10:29" s="1181" customFormat="1" ht="40" customHeight="1">
      <c r="J298" s="2723"/>
      <c r="L298" s="2723"/>
      <c r="N298" s="2723"/>
      <c r="T298" s="2723"/>
      <c r="V298" s="2723"/>
      <c r="X298" s="2723"/>
      <c r="Y298" s="1179"/>
      <c r="Z298" s="1179"/>
      <c r="AA298" s="1179"/>
      <c r="AB298" s="1179"/>
      <c r="AC298" s="1179"/>
    </row>
    <row r="299" spans="10:29" s="1181" customFormat="1" ht="40" customHeight="1">
      <c r="J299" s="2723"/>
      <c r="L299" s="2723"/>
      <c r="N299" s="2723"/>
      <c r="T299" s="2723"/>
      <c r="V299" s="2723"/>
      <c r="X299" s="2723"/>
      <c r="Y299" s="1179"/>
      <c r="Z299" s="1179"/>
      <c r="AA299" s="1179"/>
      <c r="AB299" s="1179"/>
      <c r="AC299" s="1179"/>
    </row>
    <row r="300" spans="10:29" s="1181" customFormat="1" ht="40" customHeight="1">
      <c r="J300" s="2723"/>
      <c r="L300" s="2723"/>
      <c r="N300" s="2723"/>
      <c r="T300" s="2723"/>
      <c r="V300" s="2723"/>
      <c r="X300" s="2723"/>
      <c r="Y300" s="1179"/>
      <c r="Z300" s="1179"/>
      <c r="AA300" s="1179"/>
      <c r="AB300" s="1179"/>
      <c r="AC300" s="1179"/>
    </row>
    <row r="301" spans="10:29" s="1181" customFormat="1" ht="40" customHeight="1">
      <c r="J301" s="2723"/>
      <c r="L301" s="2723"/>
      <c r="N301" s="2723"/>
      <c r="T301" s="2723"/>
      <c r="V301" s="2723"/>
      <c r="X301" s="2723"/>
      <c r="Y301" s="1179"/>
      <c r="Z301" s="1179"/>
      <c r="AA301" s="1179"/>
      <c r="AB301" s="1179"/>
      <c r="AC301" s="1179"/>
    </row>
    <row r="302" spans="10:29" s="1181" customFormat="1" ht="40" customHeight="1">
      <c r="J302" s="2723"/>
      <c r="L302" s="2723"/>
      <c r="N302" s="2723"/>
      <c r="T302" s="2723"/>
      <c r="V302" s="2723"/>
      <c r="X302" s="2723"/>
      <c r="Y302" s="1179"/>
      <c r="Z302" s="1179"/>
      <c r="AA302" s="1179"/>
      <c r="AB302" s="1179"/>
      <c r="AC302" s="1179"/>
    </row>
    <row r="303" spans="10:29" s="1181" customFormat="1" ht="40" customHeight="1">
      <c r="J303" s="2723"/>
      <c r="L303" s="2723"/>
      <c r="N303" s="2723"/>
      <c r="T303" s="2723"/>
      <c r="V303" s="2723"/>
      <c r="X303" s="2723"/>
      <c r="Y303" s="1179"/>
      <c r="Z303" s="1179"/>
      <c r="AA303" s="1179"/>
      <c r="AB303" s="1179"/>
      <c r="AC303" s="1179"/>
    </row>
    <row r="304" spans="10:29" s="1181" customFormat="1" ht="40" customHeight="1">
      <c r="J304" s="2723"/>
      <c r="L304" s="2723"/>
      <c r="N304" s="2723"/>
      <c r="T304" s="2723"/>
      <c r="V304" s="2723"/>
      <c r="X304" s="2723"/>
      <c r="Y304" s="1179"/>
      <c r="Z304" s="1179"/>
      <c r="AA304" s="1179"/>
      <c r="AB304" s="1179"/>
      <c r="AC304" s="1179"/>
    </row>
    <row r="305" spans="10:29" s="1181" customFormat="1" ht="40" customHeight="1">
      <c r="J305" s="2723"/>
      <c r="L305" s="2723"/>
      <c r="N305" s="2723"/>
      <c r="T305" s="2723"/>
      <c r="V305" s="2723"/>
      <c r="X305" s="2723"/>
      <c r="Y305" s="1179"/>
      <c r="Z305" s="1179"/>
      <c r="AA305" s="1179"/>
      <c r="AB305" s="1179"/>
      <c r="AC305" s="1179"/>
    </row>
    <row r="306" spans="10:29" s="1181" customFormat="1" ht="40" customHeight="1">
      <c r="J306" s="2723"/>
      <c r="L306" s="2723"/>
      <c r="N306" s="2723"/>
      <c r="T306" s="2723"/>
      <c r="V306" s="2723"/>
      <c r="X306" s="2723"/>
      <c r="Y306" s="1179"/>
      <c r="Z306" s="1179"/>
      <c r="AA306" s="1179"/>
      <c r="AB306" s="1179"/>
      <c r="AC306" s="1179"/>
    </row>
    <row r="307" spans="10:29" s="1181" customFormat="1" ht="40" customHeight="1">
      <c r="J307" s="2723"/>
      <c r="L307" s="2723"/>
      <c r="N307" s="2723"/>
      <c r="T307" s="2723"/>
      <c r="V307" s="2723"/>
      <c r="X307" s="2723"/>
      <c r="Y307" s="1179"/>
      <c r="Z307" s="1179"/>
      <c r="AA307" s="1179"/>
      <c r="AB307" s="1179"/>
      <c r="AC307" s="1179"/>
    </row>
    <row r="308" spans="10:29" s="1181" customFormat="1" ht="40" customHeight="1">
      <c r="J308" s="2723"/>
      <c r="L308" s="2723"/>
      <c r="N308" s="2723"/>
      <c r="T308" s="2723"/>
      <c r="V308" s="2723"/>
      <c r="X308" s="2723"/>
      <c r="Y308" s="1179"/>
      <c r="Z308" s="1179"/>
      <c r="AA308" s="1179"/>
      <c r="AB308" s="1179"/>
      <c r="AC308" s="1179"/>
    </row>
    <row r="309" spans="10:29" s="1181" customFormat="1" ht="40" customHeight="1">
      <c r="J309" s="2723"/>
      <c r="L309" s="2723"/>
      <c r="N309" s="2723"/>
      <c r="T309" s="2723"/>
      <c r="V309" s="2723"/>
      <c r="X309" s="2723"/>
      <c r="Y309" s="1179"/>
      <c r="Z309" s="1179"/>
      <c r="AA309" s="1179"/>
      <c r="AB309" s="1179"/>
      <c r="AC309" s="1179"/>
    </row>
    <row r="310" spans="10:29" s="1181" customFormat="1" ht="40" customHeight="1">
      <c r="J310" s="2723"/>
      <c r="L310" s="2723"/>
      <c r="N310" s="2723"/>
      <c r="T310" s="2723"/>
      <c r="V310" s="2723"/>
      <c r="X310" s="2723"/>
      <c r="Y310" s="1179"/>
      <c r="Z310" s="1179"/>
      <c r="AA310" s="1179"/>
      <c r="AB310" s="1179"/>
      <c r="AC310" s="1179"/>
    </row>
    <row r="311" spans="10:29" s="1181" customFormat="1" ht="40" customHeight="1">
      <c r="J311" s="2723"/>
      <c r="L311" s="2723"/>
      <c r="N311" s="2723"/>
      <c r="T311" s="2723"/>
      <c r="V311" s="2723"/>
      <c r="X311" s="2723"/>
      <c r="Y311" s="1179"/>
      <c r="Z311" s="1179"/>
      <c r="AA311" s="1179"/>
      <c r="AB311" s="1179"/>
      <c r="AC311" s="1179"/>
    </row>
    <row r="312" spans="10:29" s="1181" customFormat="1" ht="40" customHeight="1">
      <c r="J312" s="2723"/>
      <c r="L312" s="2723"/>
      <c r="N312" s="2723"/>
      <c r="T312" s="2723"/>
      <c r="V312" s="2723"/>
      <c r="X312" s="2723"/>
      <c r="Y312" s="1179"/>
      <c r="Z312" s="1179"/>
      <c r="AA312" s="1179"/>
      <c r="AB312" s="1179"/>
      <c r="AC312" s="1179"/>
    </row>
    <row r="313" spans="10:29" s="1181" customFormat="1" ht="40" customHeight="1">
      <c r="J313" s="2723"/>
      <c r="L313" s="2723"/>
      <c r="N313" s="2723"/>
      <c r="T313" s="2723"/>
      <c r="V313" s="2723"/>
      <c r="X313" s="2723"/>
      <c r="Y313" s="1179"/>
      <c r="Z313" s="1179"/>
      <c r="AA313" s="1179"/>
      <c r="AB313" s="1179"/>
      <c r="AC313" s="1179"/>
    </row>
    <row r="314" spans="10:29" s="1181" customFormat="1" ht="40" customHeight="1">
      <c r="J314" s="2723"/>
      <c r="L314" s="2723"/>
      <c r="N314" s="2723"/>
      <c r="T314" s="2723"/>
      <c r="V314" s="2723"/>
      <c r="X314" s="2723"/>
      <c r="Y314" s="1179"/>
      <c r="Z314" s="1179"/>
      <c r="AA314" s="1179"/>
      <c r="AB314" s="1179"/>
      <c r="AC314" s="1179"/>
    </row>
  </sheetData>
  <mergeCells count="159">
    <mergeCell ref="C97:C98"/>
    <mergeCell ref="A99:A101"/>
    <mergeCell ref="B99:B101"/>
    <mergeCell ref="Y101:AC101"/>
    <mergeCell ref="A102:A103"/>
    <mergeCell ref="B102:B103"/>
    <mergeCell ref="C102:C103"/>
    <mergeCell ref="Y102:AC103"/>
    <mergeCell ref="A86:A88"/>
    <mergeCell ref="B86:B88"/>
    <mergeCell ref="Y88:AC88"/>
    <mergeCell ref="A89:A98"/>
    <mergeCell ref="B89:B98"/>
    <mergeCell ref="Z89:Z98"/>
    <mergeCell ref="AA89:AA98"/>
    <mergeCell ref="C90:C91"/>
    <mergeCell ref="AB90:AB98"/>
    <mergeCell ref="AC90:AC98"/>
    <mergeCell ref="A75:A80"/>
    <mergeCell ref="B75:B78"/>
    <mergeCell ref="Y78:AC78"/>
    <mergeCell ref="Y80:AC80"/>
    <mergeCell ref="A81:A85"/>
    <mergeCell ref="B81:B83"/>
    <mergeCell ref="Y83:AC83"/>
    <mergeCell ref="Y85:AC85"/>
    <mergeCell ref="A68:A69"/>
    <mergeCell ref="B68:B69"/>
    <mergeCell ref="A70:A74"/>
    <mergeCell ref="B71:B73"/>
    <mergeCell ref="Y73:AC73"/>
    <mergeCell ref="Y74:AC74"/>
    <mergeCell ref="V63:V64"/>
    <mergeCell ref="W63:W64"/>
    <mergeCell ref="X63:X64"/>
    <mergeCell ref="Y63:AC64"/>
    <mergeCell ref="A65:A67"/>
    <mergeCell ref="Y67:AC67"/>
    <mergeCell ref="V61:V62"/>
    <mergeCell ref="W61:W62"/>
    <mergeCell ref="X61:X62"/>
    <mergeCell ref="Y61:Y62"/>
    <mergeCell ref="C63:C64"/>
    <mergeCell ref="K63:K64"/>
    <mergeCell ref="L63:L64"/>
    <mergeCell ref="M63:M64"/>
    <mergeCell ref="N63:N64"/>
    <mergeCell ref="U63:U64"/>
    <mergeCell ref="N54:N55"/>
    <mergeCell ref="U54:U55"/>
    <mergeCell ref="V59:V60"/>
    <mergeCell ref="W59:W60"/>
    <mergeCell ref="X59:X60"/>
    <mergeCell ref="Y59:Y60"/>
    <mergeCell ref="C61:C62"/>
    <mergeCell ref="K61:K62"/>
    <mergeCell ref="L61:L62"/>
    <mergeCell ref="M61:M62"/>
    <mergeCell ref="N61:N62"/>
    <mergeCell ref="U61:U62"/>
    <mergeCell ref="A48:A52"/>
    <mergeCell ref="B48:B50"/>
    <mergeCell ref="Y50:AC50"/>
    <mergeCell ref="Y52:AC52"/>
    <mergeCell ref="A53:A64"/>
    <mergeCell ref="B53:B64"/>
    <mergeCell ref="Z53:Z62"/>
    <mergeCell ref="AA53:AA62"/>
    <mergeCell ref="AB53:AB62"/>
    <mergeCell ref="AC53:AC62"/>
    <mergeCell ref="V54:V55"/>
    <mergeCell ref="W54:W55"/>
    <mergeCell ref="X54:X55"/>
    <mergeCell ref="Y54:Y55"/>
    <mergeCell ref="C59:C60"/>
    <mergeCell ref="K59:K60"/>
    <mergeCell ref="L59:L60"/>
    <mergeCell ref="M59:M60"/>
    <mergeCell ref="N59:N60"/>
    <mergeCell ref="U59:U60"/>
    <mergeCell ref="C54:C55"/>
    <mergeCell ref="K54:K55"/>
    <mergeCell ref="L54:L55"/>
    <mergeCell ref="M54:M55"/>
    <mergeCell ref="B44:B45"/>
    <mergeCell ref="Y44:AC44"/>
    <mergeCell ref="Y45:AC45"/>
    <mergeCell ref="A46:A47"/>
    <mergeCell ref="B46:B47"/>
    <mergeCell ref="Y47:AC47"/>
    <mergeCell ref="AB33:AB34"/>
    <mergeCell ref="AC33:AC34"/>
    <mergeCell ref="C38:C39"/>
    <mergeCell ref="Y38:AC38"/>
    <mergeCell ref="Y39:AC39"/>
    <mergeCell ref="B41:B43"/>
    <mergeCell ref="Y43:AC43"/>
    <mergeCell ref="A30:A45"/>
    <mergeCell ref="B30:B32"/>
    <mergeCell ref="Y32:AC32"/>
    <mergeCell ref="B33:B39"/>
    <mergeCell ref="C33:C34"/>
    <mergeCell ref="M33:M34"/>
    <mergeCell ref="N33:N34"/>
    <mergeCell ref="Y33:Y34"/>
    <mergeCell ref="Z33:Z34"/>
    <mergeCell ref="AA33:AA34"/>
    <mergeCell ref="A20:A24"/>
    <mergeCell ref="B21:B23"/>
    <mergeCell ref="Y23:AC23"/>
    <mergeCell ref="Y24:AC24"/>
    <mergeCell ref="A25:A29"/>
    <mergeCell ref="B25:B27"/>
    <mergeCell ref="Y27:AC27"/>
    <mergeCell ref="Y29:AC29"/>
    <mergeCell ref="Y13:AC13"/>
    <mergeCell ref="Y14:AC14"/>
    <mergeCell ref="A15:A17"/>
    <mergeCell ref="B15:B17"/>
    <mergeCell ref="Y17:AC17"/>
    <mergeCell ref="A18:A19"/>
    <mergeCell ref="B18:B19"/>
    <mergeCell ref="Y19:AC19"/>
    <mergeCell ref="X11:X12"/>
    <mergeCell ref="Y11:Y12"/>
    <mergeCell ref="Z11:Z12"/>
    <mergeCell ref="AA11:AA12"/>
    <mergeCell ref="AB11:AB12"/>
    <mergeCell ref="AC11:AC12"/>
    <mergeCell ref="A11:A14"/>
    <mergeCell ref="B11:B14"/>
    <mergeCell ref="C11:C12"/>
    <mergeCell ref="M11:M12"/>
    <mergeCell ref="N11:N12"/>
    <mergeCell ref="W11:W12"/>
    <mergeCell ref="C13:C14"/>
    <mergeCell ref="A7:A8"/>
    <mergeCell ref="B7:B8"/>
    <mergeCell ref="Y8:AC8"/>
    <mergeCell ref="A9:A10"/>
    <mergeCell ref="B9:B10"/>
    <mergeCell ref="Y10:AC10"/>
    <mergeCell ref="Y4:Y6"/>
    <mergeCell ref="Z4:Z6"/>
    <mergeCell ref="AA4:AA6"/>
    <mergeCell ref="AB4:AB6"/>
    <mergeCell ref="AC4:AC6"/>
    <mergeCell ref="E5:H5"/>
    <mergeCell ref="K5:L5"/>
    <mergeCell ref="M5:N5"/>
    <mergeCell ref="O5:R5"/>
    <mergeCell ref="U5:V5"/>
    <mergeCell ref="A4:A6"/>
    <mergeCell ref="B4:B6"/>
    <mergeCell ref="C4:C6"/>
    <mergeCell ref="D4:D6"/>
    <mergeCell ref="E4:N4"/>
    <mergeCell ref="O4:X4"/>
    <mergeCell ref="W5:X5"/>
  </mergeCells>
  <phoneticPr fontId="1"/>
  <conditionalFormatting sqref="C7:AC10 C25:R25 U25:AC25 C30:N32 V31:AC32 V41:AC42 C52:AC52 V46:AC46 C18:AC20 C15:N17 T15:AC17 C71:N74 C97:AC98 C75:D88 Y75:AC83 C89:O96 R90:AC93 C40:D42 F41:N42 C46:E47 C101:AC101 C23:AC24 C26:AC29 W30:AC30 H46:N47 C43:N43 Y43:AC43 C44:AC45 T71:AC74 C12:AC14 C11:S11 U11:AC11 P40:AC40 W47:AC47 Y85:AC88 Y84 AB84:AC84 T89:AC89 R95:AC96 T94:AC94 C99:O100 T99:AC100 G40:N40">
    <cfRule type="expression" dxfId="100" priority="74" stopIfTrue="1">
      <formula>$AD7="改良済"</formula>
    </cfRule>
  </conditionalFormatting>
  <conditionalFormatting sqref="C22:AC22 C21:N21 T21:AC21">
    <cfRule type="expression" dxfId="99" priority="73" stopIfTrue="1">
      <formula>$AD21="改良済"</formula>
    </cfRule>
  </conditionalFormatting>
  <conditionalFormatting sqref="S25:T25">
    <cfRule type="expression" dxfId="98" priority="72" stopIfTrue="1">
      <formula>$AD25="改良済"</formula>
    </cfRule>
  </conditionalFormatting>
  <conditionalFormatting sqref="O32:U32 O30:O31 Q30:R31 T30:U31">
    <cfRule type="expression" dxfId="97" priority="71" stopIfTrue="1">
      <formula>$AD30="改良済"</formula>
    </cfRule>
  </conditionalFormatting>
  <conditionalFormatting sqref="S41:U42 O43:X43">
    <cfRule type="expression" dxfId="96" priority="70" stopIfTrue="1">
      <formula>$AD41="改良済"</formula>
    </cfRule>
  </conditionalFormatting>
  <conditionalFormatting sqref="O46:O47 R46 T46:U46 R47:V47">
    <cfRule type="expression" dxfId="95" priority="69" stopIfTrue="1">
      <formula>$AD46="改良済"</formula>
    </cfRule>
  </conditionalFormatting>
  <conditionalFormatting sqref="C33:AC34 C37:D39 E37:E42 F38:AC39 C36:N36 C35:AA35 F37:N37 Q36:R37 O36:O37 T36:AC37">
    <cfRule type="expression" dxfId="94" priority="68" stopIfTrue="1">
      <formula>$AD33="改良済"</formula>
    </cfRule>
  </conditionalFormatting>
  <conditionalFormatting sqref="AF7:AJ103">
    <cfRule type="expression" dxfId="93" priority="67" stopIfTrue="1">
      <formula>$AF7="改良済"</formula>
    </cfRule>
  </conditionalFormatting>
  <conditionalFormatting sqref="O16:S17 O15:P15">
    <cfRule type="expression" dxfId="92" priority="66" stopIfTrue="1">
      <formula>$AD15="改良済"</formula>
    </cfRule>
  </conditionalFormatting>
  <conditionalFormatting sqref="C48:O48 C51:N51 T51:AC51 C50:O50 C49:J49 M49:O49 S50:AC50 T48:AC48 T49:Y49 AB49:AC49">
    <cfRule type="expression" dxfId="91" priority="65" stopIfTrue="1">
      <formula>$AD48="改良済"</formula>
    </cfRule>
  </conditionalFormatting>
  <conditionalFormatting sqref="O51 Q51:R51">
    <cfRule type="expression" dxfId="90" priority="64" stopIfTrue="1">
      <formula>$AD51="改良済"</formula>
    </cfRule>
  </conditionalFormatting>
  <conditionalFormatting sqref="C53:D64">
    <cfRule type="expression" dxfId="89" priority="63" stopIfTrue="1">
      <formula>$AD53="改良済"</formula>
    </cfRule>
  </conditionalFormatting>
  <conditionalFormatting sqref="C67:AC67 C68:N69 U68:AC69">
    <cfRule type="expression" dxfId="88" priority="62" stopIfTrue="1">
      <formula>$AD67="改良済"</formula>
    </cfRule>
  </conditionalFormatting>
  <conditionalFormatting sqref="C66:AC66">
    <cfRule type="expression" dxfId="87" priority="61" stopIfTrue="1">
      <formula>$AD66="改良済"</formula>
    </cfRule>
  </conditionalFormatting>
  <conditionalFormatting sqref="C65:N65 T65:AC65">
    <cfRule type="expression" dxfId="86" priority="60" stopIfTrue="1">
      <formula>$AD65="改良済"</formula>
    </cfRule>
  </conditionalFormatting>
  <conditionalFormatting sqref="C70:N70 T70:AC70">
    <cfRule type="expression" dxfId="85" priority="59" stopIfTrue="1">
      <formula>$AD70="改良済"</formula>
    </cfRule>
  </conditionalFormatting>
  <conditionalFormatting sqref="E85:X85 E84:F84 E80:X80 E79:O79 R79:X79 E78:X78 U75:X77 T81:X84 E87:X88 E86:P86 R86:X86 J84:N84">
    <cfRule type="expression" dxfId="84" priority="58" stopIfTrue="1">
      <formula>$AD75="改良済"</formula>
    </cfRule>
  </conditionalFormatting>
  <conditionalFormatting sqref="O84:P84">
    <cfRule type="expression" dxfId="83" priority="57" stopIfTrue="1">
      <formula>$AD84="改良済"</formula>
    </cfRule>
  </conditionalFormatting>
  <conditionalFormatting sqref="E76:T77 E75:O75 T75">
    <cfRule type="expression" dxfId="82" priority="56" stopIfTrue="1">
      <formula>$AD75="改良済"</formula>
    </cfRule>
  </conditionalFormatting>
  <conditionalFormatting sqref="E83:O83 E81:F82 J81:O82">
    <cfRule type="expression" dxfId="81" priority="55" stopIfTrue="1">
      <formula>$AD81="改良済"</formula>
    </cfRule>
  </conditionalFormatting>
  <conditionalFormatting sqref="P89:Q93 P95:Q96 P94">
    <cfRule type="expression" dxfId="80" priority="54" stopIfTrue="1">
      <formula>$AD89="改良済"</formula>
    </cfRule>
  </conditionalFormatting>
  <conditionalFormatting sqref="P81:P83">
    <cfRule type="expression" dxfId="79" priority="53" stopIfTrue="1">
      <formula>$AD81="改良済"</formula>
    </cfRule>
  </conditionalFormatting>
  <conditionalFormatting sqref="O21:S21">
    <cfRule type="expression" dxfId="78" priority="52" stopIfTrue="1">
      <formula>$AD21="改良済"</formula>
    </cfRule>
  </conditionalFormatting>
  <conditionalFormatting sqref="V30">
    <cfRule type="expression" dxfId="77" priority="51" stopIfTrue="1">
      <formula>$AD30="改良済"</formula>
    </cfRule>
  </conditionalFormatting>
  <conditionalFormatting sqref="R41:R42">
    <cfRule type="expression" dxfId="76" priority="50" stopIfTrue="1">
      <formula>$AD41="改良済"</formula>
    </cfRule>
  </conditionalFormatting>
  <conditionalFormatting sqref="P47:Q47">
    <cfRule type="expression" dxfId="75" priority="49" stopIfTrue="1">
      <formula>$AD47="改良済"</formula>
    </cfRule>
  </conditionalFormatting>
  <conditionalFormatting sqref="Q46">
    <cfRule type="expression" dxfId="74" priority="48" stopIfTrue="1">
      <formula>$AD46="改良済"</formula>
    </cfRule>
  </conditionalFormatting>
  <conditionalFormatting sqref="F47:G47">
    <cfRule type="expression" dxfId="73" priority="47" stopIfTrue="1">
      <formula>$AD47="改良済"</formula>
    </cfRule>
  </conditionalFormatting>
  <conditionalFormatting sqref="F46:G46">
    <cfRule type="expression" dxfId="72" priority="46" stopIfTrue="1">
      <formula>$AD46="改良済"</formula>
    </cfRule>
  </conditionalFormatting>
  <conditionalFormatting sqref="E53:AC55 E64:T64 V64:AC64 E60:AC63 E56:O59 R56:AC59">
    <cfRule type="expression" dxfId="71" priority="45" stopIfTrue="1">
      <formula>$AD53="改良済"</formula>
    </cfRule>
  </conditionalFormatting>
  <conditionalFormatting sqref="O65 R65">
    <cfRule type="expression" dxfId="70" priority="44" stopIfTrue="1">
      <formula>$AD65="改良済"</formula>
    </cfRule>
  </conditionalFormatting>
  <conditionalFormatting sqref="P65:Q65">
    <cfRule type="expression" dxfId="69" priority="43" stopIfTrue="1">
      <formula>$AD65="改良済"</formula>
    </cfRule>
  </conditionalFormatting>
  <conditionalFormatting sqref="S65">
    <cfRule type="expression" dxfId="68" priority="42" stopIfTrue="1">
      <formula>$AD65="改良済"</formula>
    </cfRule>
  </conditionalFormatting>
  <conditionalFormatting sqref="O69:T69 O68:R68">
    <cfRule type="expression" dxfId="67" priority="41" stopIfTrue="1">
      <formula>$AD68="改良済"</formula>
    </cfRule>
  </conditionalFormatting>
  <conditionalFormatting sqref="S68:T68">
    <cfRule type="expression" dxfId="66" priority="40" stopIfTrue="1">
      <formula>$AD68="改良済"</formula>
    </cfRule>
  </conditionalFormatting>
  <conditionalFormatting sqref="O71:S74">
    <cfRule type="expression" dxfId="65" priority="39" stopIfTrue="1">
      <formula>$AD71="改良済"</formula>
    </cfRule>
  </conditionalFormatting>
  <conditionalFormatting sqref="O70:S70">
    <cfRule type="expression" dxfId="64" priority="38" stopIfTrue="1">
      <formula>$AD70="改良済"</formula>
    </cfRule>
  </conditionalFormatting>
  <conditionalFormatting sqref="T11">
    <cfRule type="expression" dxfId="63" priority="37" stopIfTrue="1">
      <formula>$AD11="改良済"</formula>
    </cfRule>
  </conditionalFormatting>
  <conditionalFormatting sqref="Q15:S15">
    <cfRule type="expression" dxfId="62" priority="36" stopIfTrue="1">
      <formula>$AD15="改良済"</formula>
    </cfRule>
  </conditionalFormatting>
  <conditionalFormatting sqref="P30:P31">
    <cfRule type="expression" dxfId="61" priority="35" stopIfTrue="1">
      <formula>$AD30="改良済"</formula>
    </cfRule>
  </conditionalFormatting>
  <conditionalFormatting sqref="S30:S31">
    <cfRule type="expression" dxfId="60" priority="34" stopIfTrue="1">
      <formula>$AD30="改良済"</formula>
    </cfRule>
  </conditionalFormatting>
  <conditionalFormatting sqref="AB35:AC35">
    <cfRule type="expression" dxfId="59" priority="33" stopIfTrue="1">
      <formula>$AD35="改良済"</formula>
    </cfRule>
  </conditionalFormatting>
  <conditionalFormatting sqref="P36:P37">
    <cfRule type="expression" dxfId="58" priority="32" stopIfTrue="1">
      <formula>$AD36="改良済"</formula>
    </cfRule>
  </conditionalFormatting>
  <conditionalFormatting sqref="S36:S37">
    <cfRule type="expression" dxfId="57" priority="31" stopIfTrue="1">
      <formula>$AD36="改良済"</formula>
    </cfRule>
  </conditionalFormatting>
  <conditionalFormatting sqref="P41:Q42">
    <cfRule type="expression" dxfId="56" priority="30" stopIfTrue="1">
      <formula>$AD41="改良済"</formula>
    </cfRule>
  </conditionalFormatting>
  <conditionalFormatting sqref="O40:O42">
    <cfRule type="expression" dxfId="55" priority="29" stopIfTrue="1">
      <formula>$AD40="改良済"</formula>
    </cfRule>
  </conditionalFormatting>
  <conditionalFormatting sqref="P46">
    <cfRule type="expression" dxfId="54" priority="28" stopIfTrue="1">
      <formula>$AD46="改良済"</formula>
    </cfRule>
  </conditionalFormatting>
  <conditionalFormatting sqref="S46">
    <cfRule type="expression" dxfId="53" priority="27" stopIfTrue="1">
      <formula>$AD46="改良済"</formula>
    </cfRule>
  </conditionalFormatting>
  <conditionalFormatting sqref="K49:L49">
    <cfRule type="expression" dxfId="52" priority="26" stopIfTrue="1">
      <formula>$AD49="改良済"</formula>
    </cfRule>
  </conditionalFormatting>
  <conditionalFormatting sqref="P48:R50">
    <cfRule type="expression" dxfId="51" priority="25" stopIfTrue="1">
      <formula>$AD48="改良済"</formula>
    </cfRule>
  </conditionalFormatting>
  <conditionalFormatting sqref="P51">
    <cfRule type="expression" dxfId="50" priority="24" stopIfTrue="1">
      <formula>$AD51="改良済"</formula>
    </cfRule>
  </conditionalFormatting>
  <conditionalFormatting sqref="S48:S49">
    <cfRule type="expression" dxfId="49" priority="23" stopIfTrue="1">
      <formula>$AD48="改良済"</formula>
    </cfRule>
  </conditionalFormatting>
  <conditionalFormatting sqref="S51">
    <cfRule type="expression" dxfId="48" priority="22" stopIfTrue="1">
      <formula>$AD51="改良済"</formula>
    </cfRule>
  </conditionalFormatting>
  <conditionalFormatting sqref="Z49:AA49">
    <cfRule type="expression" dxfId="47" priority="21" stopIfTrue="1">
      <formula>$AD49="改良済"</formula>
    </cfRule>
  </conditionalFormatting>
  <conditionalFormatting sqref="Q75:R75">
    <cfRule type="expression" dxfId="46" priority="20" stopIfTrue="1">
      <formula>$AD75="改良済"</formula>
    </cfRule>
  </conditionalFormatting>
  <conditionalFormatting sqref="P75">
    <cfRule type="expression" dxfId="45" priority="19" stopIfTrue="1">
      <formula>$AD75="改良済"</formula>
    </cfRule>
  </conditionalFormatting>
  <conditionalFormatting sqref="S75">
    <cfRule type="expression" dxfId="44" priority="18" stopIfTrue="1">
      <formula>$AD75="改良済"</formula>
    </cfRule>
  </conditionalFormatting>
  <conditionalFormatting sqref="P79:Q79">
    <cfRule type="expression" dxfId="43" priority="17" stopIfTrue="1">
      <formula>$AD79="改良済"</formula>
    </cfRule>
  </conditionalFormatting>
  <conditionalFormatting sqref="G81:I82">
    <cfRule type="expression" dxfId="42" priority="16" stopIfTrue="1">
      <formula>$AD81="改良済"</formula>
    </cfRule>
  </conditionalFormatting>
  <conditionalFormatting sqref="Q81:S82">
    <cfRule type="expression" dxfId="41" priority="15" stopIfTrue="1">
      <formula>$AD81="改良済"</formula>
    </cfRule>
  </conditionalFormatting>
  <conditionalFormatting sqref="Q83:S83">
    <cfRule type="expression" dxfId="40" priority="14" stopIfTrue="1">
      <formula>$AD83="改良済"</formula>
    </cfRule>
  </conditionalFormatting>
  <conditionalFormatting sqref="Q86">
    <cfRule type="expression" dxfId="39" priority="13" stopIfTrue="1">
      <formula>$AD86="改良済"</formula>
    </cfRule>
  </conditionalFormatting>
  <conditionalFormatting sqref="R89:S89">
    <cfRule type="expression" dxfId="38" priority="12" stopIfTrue="1">
      <formula>$AD89="改良済"</formula>
    </cfRule>
  </conditionalFormatting>
  <conditionalFormatting sqref="R94:S94">
    <cfRule type="expression" dxfId="37" priority="11" stopIfTrue="1">
      <formula>$AD94="改良済"</formula>
    </cfRule>
  </conditionalFormatting>
  <conditionalFormatting sqref="Q94">
    <cfRule type="expression" dxfId="36" priority="10" stopIfTrue="1">
      <formula>$AD94="改良済"</formula>
    </cfRule>
  </conditionalFormatting>
  <conditionalFormatting sqref="P99:S99 P100:Q100 S100">
    <cfRule type="expression" dxfId="35" priority="9" stopIfTrue="1">
      <formula>$AD99="改良済"</formula>
    </cfRule>
  </conditionalFormatting>
  <conditionalFormatting sqref="R100">
    <cfRule type="expression" dxfId="34" priority="8" stopIfTrue="1">
      <formula>$AD100="改良済"</formula>
    </cfRule>
  </conditionalFormatting>
  <conditionalFormatting sqref="F40">
    <cfRule type="expression" dxfId="33" priority="7" stopIfTrue="1">
      <formula>$AD40="改良済"</formula>
    </cfRule>
  </conditionalFormatting>
  <conditionalFormatting sqref="P56:Q59">
    <cfRule type="expression" dxfId="32" priority="6" stopIfTrue="1">
      <formula>$AD56="改良済"</formula>
    </cfRule>
  </conditionalFormatting>
  <conditionalFormatting sqref="G84:I84">
    <cfRule type="expression" dxfId="31" priority="5" stopIfTrue="1">
      <formula>$AD84="改良済"</formula>
    </cfRule>
  </conditionalFormatting>
  <conditionalFormatting sqref="R84">
    <cfRule type="expression" dxfId="30" priority="4" stopIfTrue="1">
      <formula>$AD84="改良済"</formula>
    </cfRule>
  </conditionalFormatting>
  <conditionalFormatting sqref="Q84">
    <cfRule type="expression" dxfId="29" priority="3" stopIfTrue="1">
      <formula>$AD84="改良済"</formula>
    </cfRule>
  </conditionalFormatting>
  <conditionalFormatting sqref="S84">
    <cfRule type="expression" dxfId="28" priority="2" stopIfTrue="1">
      <formula>$AD84="改良済"</formula>
    </cfRule>
  </conditionalFormatting>
  <conditionalFormatting sqref="Z84:AA84">
    <cfRule type="expression" dxfId="27" priority="1" stopIfTrue="1">
      <formula>$AD84="改良済"</formula>
    </cfRule>
  </conditionalFormatting>
  <printOptions horizontalCentered="1" verticalCentered="1" gridLinesSet="0"/>
  <pageMargins left="0" right="0" top="0" bottom="0" header="0.51181102362204722" footer="0.51181102362204722"/>
  <pageSetup paperSize="8" scale="35" fitToWidth="0" pageOrder="overThenDown" orientation="landscape" r:id="rId1"/>
  <headerFooter alignWithMargins="0"/>
  <rowBreaks count="1" manualBreakCount="1">
    <brk id="52" max="28"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24315-7AFC-40FF-8A62-E84FEF52A4A3}">
  <sheetPr transitionEvaluation="1"/>
  <dimension ref="A1:AE144"/>
  <sheetViews>
    <sheetView view="pageBreakPreview" zoomScale="40" zoomScaleNormal="50" zoomScaleSheetLayoutView="40" workbookViewId="0">
      <pane xSplit="3" ySplit="6" topLeftCell="D7" activePane="bottomRight" state="frozen"/>
      <selection pane="topRight" activeCell="D1" sqref="D1"/>
      <selection pane="bottomLeft" activeCell="A7" sqref="A7"/>
      <selection pane="bottomRight" activeCell="AC29" sqref="AC29"/>
    </sheetView>
  </sheetViews>
  <sheetFormatPr defaultColWidth="11.54296875" defaultRowHeight="32.15" customHeight="1"/>
  <cols>
    <col min="1" max="1" width="17" style="1181" customWidth="1"/>
    <col min="2" max="2" width="14.81640625" style="1181" customWidth="1"/>
    <col min="3" max="3" width="22.453125" style="1181" customWidth="1"/>
    <col min="4" max="7" width="11.54296875" style="1181"/>
    <col min="8" max="8" width="17" style="1181" customWidth="1"/>
    <col min="9" max="9" width="7.1796875" style="1181" customWidth="1"/>
    <col min="10" max="14" width="11.54296875" style="1181"/>
    <col min="15" max="15" width="17" style="1181" customWidth="1"/>
    <col min="16" max="16" width="7.1796875" style="1181" customWidth="1"/>
    <col min="17" max="17" width="11.7265625" style="1181" customWidth="1"/>
    <col min="18" max="22" width="17" style="1181" customWidth="1"/>
    <col min="23" max="28" width="11.54296875" style="1181"/>
    <col min="29" max="29" width="15.54296875" style="1181" customWidth="1"/>
    <col min="30" max="30" width="22.26953125" style="1181" customWidth="1"/>
    <col min="31" max="31" width="26.7265625" style="1181" customWidth="1"/>
    <col min="32" max="16384" width="11.54296875" style="1181"/>
  </cols>
  <sheetData>
    <row r="1" spans="1:31" ht="32.15" customHeight="1">
      <c r="A1" s="1350" t="s">
        <v>6285</v>
      </c>
    </row>
    <row r="2" spans="1:31" ht="32.15" customHeight="1">
      <c r="A2" s="2724" t="s">
        <v>6286</v>
      </c>
    </row>
    <row r="3" spans="1:31" ht="32.15" customHeight="1" thickBot="1">
      <c r="A3" s="1240"/>
      <c r="B3" s="1240"/>
      <c r="C3" s="1240"/>
      <c r="D3" s="1240"/>
      <c r="E3" s="1240"/>
      <c r="F3" s="1240"/>
      <c r="G3" s="1240"/>
      <c r="H3" s="1240"/>
      <c r="I3" s="1240"/>
      <c r="J3" s="1240"/>
      <c r="K3" s="1240"/>
      <c r="L3" s="1240"/>
      <c r="M3" s="1240"/>
      <c r="N3" s="1240"/>
      <c r="O3" s="1240"/>
      <c r="P3" s="1240"/>
      <c r="Q3" s="1240"/>
      <c r="R3" s="1240"/>
      <c r="S3" s="1240"/>
      <c r="U3" s="1180"/>
      <c r="V3" s="1180" t="s">
        <v>1263</v>
      </c>
    </row>
    <row r="4" spans="1:31" ht="32.15" customHeight="1">
      <c r="A4" s="4529" t="s">
        <v>6287</v>
      </c>
      <c r="B4" s="3962" t="s">
        <v>224</v>
      </c>
      <c r="C4" s="3962" t="s">
        <v>1516</v>
      </c>
      <c r="D4" s="4049" t="s">
        <v>6288</v>
      </c>
      <c r="E4" s="4050"/>
      <c r="F4" s="4050"/>
      <c r="G4" s="4050"/>
      <c r="H4" s="4050"/>
      <c r="I4" s="4050"/>
      <c r="J4" s="4051"/>
      <c r="K4" s="4049" t="s">
        <v>6289</v>
      </c>
      <c r="L4" s="4050"/>
      <c r="M4" s="4050"/>
      <c r="N4" s="4050"/>
      <c r="O4" s="4050"/>
      <c r="P4" s="4050"/>
      <c r="Q4" s="4051"/>
      <c r="R4" s="2725"/>
      <c r="S4" s="2726"/>
      <c r="T4" s="2725"/>
      <c r="U4" s="2725"/>
      <c r="V4" s="2727"/>
    </row>
    <row r="5" spans="1:31" ht="32.15" customHeight="1">
      <c r="A5" s="4530"/>
      <c r="B5" s="3940"/>
      <c r="C5" s="3940"/>
      <c r="D5" s="4526" t="s">
        <v>6290</v>
      </c>
      <c r="E5" s="4527"/>
      <c r="F5" s="4527"/>
      <c r="G5" s="4528"/>
      <c r="H5" s="3925" t="s">
        <v>6183</v>
      </c>
      <c r="I5" s="4526" t="s">
        <v>6184</v>
      </c>
      <c r="J5" s="4528"/>
      <c r="K5" s="4526" t="s">
        <v>6290</v>
      </c>
      <c r="L5" s="4527"/>
      <c r="M5" s="4527"/>
      <c r="N5" s="4528"/>
      <c r="O5" s="3925" t="s">
        <v>6183</v>
      </c>
      <c r="P5" s="4526" t="s">
        <v>6184</v>
      </c>
      <c r="Q5" s="4528"/>
      <c r="R5" s="2060" t="s">
        <v>1197</v>
      </c>
      <c r="S5" s="2691" t="s">
        <v>1198</v>
      </c>
      <c r="T5" s="2060" t="s">
        <v>1199</v>
      </c>
      <c r="U5" s="2060" t="s">
        <v>783</v>
      </c>
      <c r="V5" s="2728" t="s">
        <v>6291</v>
      </c>
      <c r="Y5" s="1582"/>
    </row>
    <row r="6" spans="1:31" ht="32.15" customHeight="1" thickBot="1">
      <c r="A6" s="4045"/>
      <c r="B6" s="4046"/>
      <c r="C6" s="4046"/>
      <c r="D6" s="1351" t="s">
        <v>306</v>
      </c>
      <c r="E6" s="1351" t="s">
        <v>1701</v>
      </c>
      <c r="F6" s="1351" t="s">
        <v>1702</v>
      </c>
      <c r="G6" s="1351" t="s">
        <v>1703</v>
      </c>
      <c r="H6" s="4046"/>
      <c r="I6" s="1351" t="s">
        <v>4454</v>
      </c>
      <c r="J6" s="2729" t="s">
        <v>6292</v>
      </c>
      <c r="K6" s="1351" t="s">
        <v>306</v>
      </c>
      <c r="L6" s="1351" t="s">
        <v>1701</v>
      </c>
      <c r="M6" s="1351" t="s">
        <v>1702</v>
      </c>
      <c r="N6" s="1351" t="s">
        <v>1703</v>
      </c>
      <c r="O6" s="4046"/>
      <c r="P6" s="1351" t="s">
        <v>4454</v>
      </c>
      <c r="Q6" s="2730" t="s">
        <v>6292</v>
      </c>
      <c r="R6" s="2731"/>
      <c r="S6" s="2732"/>
      <c r="T6" s="2731"/>
      <c r="U6" s="2731"/>
      <c r="V6" s="2733"/>
      <c r="Y6" s="1180"/>
      <c r="Z6" s="1180"/>
      <c r="AA6" s="1180"/>
      <c r="AB6" s="1180"/>
      <c r="AC6" s="1154"/>
      <c r="AD6" s="1154"/>
      <c r="AE6" s="1154"/>
    </row>
    <row r="7" spans="1:31" ht="32.15" customHeight="1">
      <c r="A7" s="4520" t="s">
        <v>243</v>
      </c>
      <c r="B7" s="3962" t="s">
        <v>244</v>
      </c>
      <c r="C7" s="2614" t="s">
        <v>6293</v>
      </c>
      <c r="D7" s="2734">
        <f>SUM(E7:G7)</f>
        <v>34</v>
      </c>
      <c r="E7" s="2734">
        <v>0</v>
      </c>
      <c r="F7" s="2734">
        <v>34</v>
      </c>
      <c r="G7" s="2734">
        <v>0</v>
      </c>
      <c r="H7" s="2734">
        <v>800</v>
      </c>
      <c r="I7" s="2734">
        <v>0</v>
      </c>
      <c r="J7" s="2735">
        <v>0</v>
      </c>
      <c r="K7" s="2734">
        <f>SUM(L7:N7)</f>
        <v>34</v>
      </c>
      <c r="L7" s="2734">
        <v>0</v>
      </c>
      <c r="M7" s="2734">
        <v>34</v>
      </c>
      <c r="N7" s="2734">
        <v>0</v>
      </c>
      <c r="O7" s="2734">
        <v>800</v>
      </c>
      <c r="P7" s="2734">
        <v>0</v>
      </c>
      <c r="Q7" s="2734">
        <v>0</v>
      </c>
      <c r="R7" s="1355">
        <v>29580</v>
      </c>
      <c r="S7" s="1355">
        <v>29580</v>
      </c>
      <c r="T7" s="2614" t="s">
        <v>3357</v>
      </c>
      <c r="U7" s="2614"/>
      <c r="V7" s="2621"/>
      <c r="W7" s="1181" t="str">
        <f>IF(D7&lt;=K7,"改良済","")</f>
        <v>改良済</v>
      </c>
      <c r="Y7" s="2622"/>
      <c r="Z7" s="2622"/>
      <c r="AA7" s="2622"/>
      <c r="AB7" s="2622"/>
      <c r="AC7" s="2622"/>
      <c r="AD7" s="2622"/>
      <c r="AE7" s="2622"/>
    </row>
    <row r="8" spans="1:31" ht="32.15" customHeight="1" thickBot="1">
      <c r="A8" s="4521"/>
      <c r="B8" s="4046"/>
      <c r="C8" s="1351" t="s">
        <v>1208</v>
      </c>
      <c r="D8" s="2736">
        <f t="shared" ref="D8:Q8" si="0">SUM(D7)</f>
        <v>34</v>
      </c>
      <c r="E8" s="2736">
        <f t="shared" si="0"/>
        <v>0</v>
      </c>
      <c r="F8" s="2736">
        <f t="shared" si="0"/>
        <v>34</v>
      </c>
      <c r="G8" s="2736">
        <f t="shared" si="0"/>
        <v>0</v>
      </c>
      <c r="H8" s="2736">
        <f t="shared" si="0"/>
        <v>800</v>
      </c>
      <c r="I8" s="2736">
        <f t="shared" si="0"/>
        <v>0</v>
      </c>
      <c r="J8" s="2737">
        <f t="shared" si="0"/>
        <v>0</v>
      </c>
      <c r="K8" s="2736">
        <f t="shared" si="0"/>
        <v>34</v>
      </c>
      <c r="L8" s="2736">
        <f t="shared" si="0"/>
        <v>0</v>
      </c>
      <c r="M8" s="2736">
        <f t="shared" si="0"/>
        <v>34</v>
      </c>
      <c r="N8" s="2736">
        <f t="shared" si="0"/>
        <v>0</v>
      </c>
      <c r="O8" s="2736">
        <f t="shared" si="0"/>
        <v>800</v>
      </c>
      <c r="P8" s="2736">
        <f t="shared" si="0"/>
        <v>0</v>
      </c>
      <c r="Q8" s="2736">
        <f t="shared" si="0"/>
        <v>0</v>
      </c>
      <c r="R8" s="4551"/>
      <c r="S8" s="4552"/>
      <c r="T8" s="4552"/>
      <c r="U8" s="4552"/>
      <c r="V8" s="4553"/>
      <c r="W8" s="1181">
        <v>1</v>
      </c>
      <c r="Y8" s="2622"/>
      <c r="Z8" s="2622"/>
      <c r="AA8" s="2622"/>
      <c r="AB8" s="2622"/>
      <c r="AC8" s="2622"/>
      <c r="AD8" s="2622"/>
      <c r="AE8" s="2622"/>
    </row>
    <row r="9" spans="1:31" ht="32.15" customHeight="1">
      <c r="A9" s="4520" t="s">
        <v>247</v>
      </c>
      <c r="B9" s="3962" t="s">
        <v>248</v>
      </c>
      <c r="C9" s="2614" t="s">
        <v>6294</v>
      </c>
      <c r="D9" s="2734">
        <f>SUM(E9:G9)</f>
        <v>34</v>
      </c>
      <c r="E9" s="2734">
        <v>0</v>
      </c>
      <c r="F9" s="2734">
        <v>0</v>
      </c>
      <c r="G9" s="2734">
        <v>34</v>
      </c>
      <c r="H9" s="2734">
        <v>860</v>
      </c>
      <c r="I9" s="2734">
        <v>0</v>
      </c>
      <c r="J9" s="2735">
        <v>0</v>
      </c>
      <c r="K9" s="2734">
        <f>SUM(L9:N9)</f>
        <v>34</v>
      </c>
      <c r="L9" s="2734">
        <v>0</v>
      </c>
      <c r="M9" s="2734">
        <v>0</v>
      </c>
      <c r="N9" s="2734">
        <v>34</v>
      </c>
      <c r="O9" s="2734">
        <v>860</v>
      </c>
      <c r="P9" s="2734">
        <v>0</v>
      </c>
      <c r="Q9" s="2734">
        <v>0</v>
      </c>
      <c r="R9" s="1355">
        <v>29230</v>
      </c>
      <c r="S9" s="1355">
        <v>29230</v>
      </c>
      <c r="T9" s="2614" t="s">
        <v>4831</v>
      </c>
      <c r="U9" s="2614"/>
      <c r="V9" s="2621"/>
      <c r="W9" s="1181" t="str">
        <f t="shared" ref="W9:W67" si="1">IF(D9&lt;=K9,"改良済","")</f>
        <v>改良済</v>
      </c>
      <c r="Y9" s="2622"/>
      <c r="Z9" s="2622"/>
      <c r="AA9" s="2622"/>
      <c r="AB9" s="2622"/>
      <c r="AC9" s="2622"/>
      <c r="AD9" s="2622"/>
      <c r="AE9" s="2622"/>
    </row>
    <row r="10" spans="1:31" ht="32.15" customHeight="1">
      <c r="A10" s="3946"/>
      <c r="B10" s="3940"/>
      <c r="C10" s="1156" t="s">
        <v>6295</v>
      </c>
      <c r="D10" s="2738">
        <f>SUM(E10:G10)</f>
        <v>29</v>
      </c>
      <c r="E10" s="2738">
        <v>0</v>
      </c>
      <c r="F10" s="2738">
        <v>0</v>
      </c>
      <c r="G10" s="2738">
        <v>29</v>
      </c>
      <c r="H10" s="2738">
        <v>660</v>
      </c>
      <c r="I10" s="2738">
        <v>0</v>
      </c>
      <c r="J10" s="2739">
        <v>0</v>
      </c>
      <c r="K10" s="2738">
        <f>SUM(L10:N10)</f>
        <v>29</v>
      </c>
      <c r="L10" s="2738">
        <v>0</v>
      </c>
      <c r="M10" s="2738">
        <v>0</v>
      </c>
      <c r="N10" s="2738">
        <v>29</v>
      </c>
      <c r="O10" s="2738">
        <v>660</v>
      </c>
      <c r="P10" s="2738">
        <v>0</v>
      </c>
      <c r="Q10" s="2738">
        <v>0</v>
      </c>
      <c r="R10" s="1356">
        <v>30873</v>
      </c>
      <c r="S10" s="1356">
        <v>30873</v>
      </c>
      <c r="T10" s="1156" t="s">
        <v>3483</v>
      </c>
      <c r="U10" s="2443"/>
      <c r="V10" s="1188"/>
      <c r="W10" s="1181" t="str">
        <f t="shared" si="1"/>
        <v>改良済</v>
      </c>
      <c r="Y10" s="2622"/>
      <c r="Z10" s="2622"/>
      <c r="AA10" s="2622"/>
      <c r="AB10" s="2622"/>
      <c r="AC10" s="2622"/>
      <c r="AD10" s="2622"/>
      <c r="AE10" s="2622"/>
    </row>
    <row r="11" spans="1:31" ht="32.15" customHeight="1">
      <c r="A11" s="3946"/>
      <c r="B11" s="3940"/>
      <c r="C11" s="1156" t="s">
        <v>6296</v>
      </c>
      <c r="D11" s="2738">
        <f>SUM(E11:G11)</f>
        <v>28</v>
      </c>
      <c r="E11" s="2738">
        <v>0</v>
      </c>
      <c r="F11" s="2738">
        <v>0</v>
      </c>
      <c r="G11" s="2738">
        <v>28</v>
      </c>
      <c r="H11" s="2738">
        <v>550</v>
      </c>
      <c r="I11" s="2738">
        <v>0</v>
      </c>
      <c r="J11" s="2739">
        <v>0</v>
      </c>
      <c r="K11" s="2738">
        <f>SUM(L11:N11)</f>
        <v>28</v>
      </c>
      <c r="L11" s="2738">
        <v>0</v>
      </c>
      <c r="M11" s="2738">
        <v>0</v>
      </c>
      <c r="N11" s="2738">
        <v>28</v>
      </c>
      <c r="O11" s="2738">
        <v>550</v>
      </c>
      <c r="P11" s="2738">
        <v>0</v>
      </c>
      <c r="Q11" s="2738">
        <v>0</v>
      </c>
      <c r="R11" s="1356">
        <v>30966</v>
      </c>
      <c r="S11" s="1356">
        <v>30966</v>
      </c>
      <c r="T11" s="1156" t="s">
        <v>6297</v>
      </c>
      <c r="U11" s="2443"/>
      <c r="V11" s="1188"/>
      <c r="W11" s="1181" t="str">
        <f t="shared" si="1"/>
        <v>改良済</v>
      </c>
      <c r="Y11" s="2622"/>
      <c r="Z11" s="2622"/>
      <c r="AA11" s="2622"/>
      <c r="AB11" s="2622"/>
      <c r="AC11" s="2622"/>
      <c r="AD11" s="2622"/>
      <c r="AE11" s="2622"/>
    </row>
    <row r="12" spans="1:31" ht="32.15" customHeight="1">
      <c r="A12" s="3946"/>
      <c r="B12" s="3940"/>
      <c r="C12" s="1156" t="s">
        <v>6298</v>
      </c>
      <c r="D12" s="2738">
        <f>SUM(E12:G12)</f>
        <v>15</v>
      </c>
      <c r="E12" s="2738">
        <v>0</v>
      </c>
      <c r="F12" s="2738">
        <v>0</v>
      </c>
      <c r="G12" s="2738">
        <v>15</v>
      </c>
      <c r="H12" s="2738">
        <v>560</v>
      </c>
      <c r="I12" s="2738">
        <v>0</v>
      </c>
      <c r="J12" s="2739">
        <v>0</v>
      </c>
      <c r="K12" s="2738">
        <f>SUM(L12:N12)</f>
        <v>15</v>
      </c>
      <c r="L12" s="2738">
        <v>0</v>
      </c>
      <c r="M12" s="2738">
        <v>0</v>
      </c>
      <c r="N12" s="2738">
        <v>15</v>
      </c>
      <c r="O12" s="2738">
        <v>560</v>
      </c>
      <c r="P12" s="2738">
        <v>0</v>
      </c>
      <c r="Q12" s="2738">
        <v>0</v>
      </c>
      <c r="R12" s="1356">
        <v>32693</v>
      </c>
      <c r="S12" s="1356">
        <v>32693</v>
      </c>
      <c r="T12" s="1156" t="s">
        <v>4836</v>
      </c>
      <c r="U12" s="2443"/>
      <c r="V12" s="1188"/>
      <c r="W12" s="1181" t="str">
        <f t="shared" si="1"/>
        <v>改良済</v>
      </c>
      <c r="Y12" s="2622"/>
      <c r="Z12" s="2622"/>
      <c r="AA12" s="2622"/>
      <c r="AB12" s="2622"/>
      <c r="AC12" s="2622"/>
      <c r="AD12" s="2622"/>
      <c r="AE12" s="2622"/>
    </row>
    <row r="13" spans="1:31" ht="32.15" customHeight="1">
      <c r="A13" s="3946"/>
      <c r="B13" s="3940"/>
      <c r="C13" s="1156" t="s">
        <v>6299</v>
      </c>
      <c r="D13" s="2738">
        <f>SUM(E13:G13)</f>
        <v>17</v>
      </c>
      <c r="E13" s="2738">
        <v>0</v>
      </c>
      <c r="F13" s="2738">
        <v>0</v>
      </c>
      <c r="G13" s="2738">
        <v>17</v>
      </c>
      <c r="H13" s="2738">
        <v>1230</v>
      </c>
      <c r="I13" s="2738">
        <v>0</v>
      </c>
      <c r="J13" s="2739">
        <v>0</v>
      </c>
      <c r="K13" s="2738">
        <f>SUM(L13:N13)</f>
        <v>17</v>
      </c>
      <c r="L13" s="2738">
        <v>0</v>
      </c>
      <c r="M13" s="2738">
        <v>0</v>
      </c>
      <c r="N13" s="2738">
        <v>17</v>
      </c>
      <c r="O13" s="2738">
        <v>1230</v>
      </c>
      <c r="P13" s="2738">
        <v>0</v>
      </c>
      <c r="Q13" s="2738">
        <v>0</v>
      </c>
      <c r="R13" s="1356">
        <v>35613</v>
      </c>
      <c r="S13" s="1356">
        <v>35613</v>
      </c>
      <c r="T13" s="1156" t="s">
        <v>5492</v>
      </c>
      <c r="U13" s="2443"/>
      <c r="V13" s="1188"/>
      <c r="W13" s="1181" t="str">
        <f t="shared" si="1"/>
        <v>改良済</v>
      </c>
      <c r="Y13" s="2622"/>
      <c r="Z13" s="2622"/>
      <c r="AA13" s="2622"/>
      <c r="AB13" s="2622"/>
      <c r="AC13" s="2622"/>
      <c r="AD13" s="2622"/>
      <c r="AE13" s="2622"/>
    </row>
    <row r="14" spans="1:31" ht="32.15" customHeight="1" thickBot="1">
      <c r="A14" s="4521"/>
      <c r="B14" s="4046"/>
      <c r="C14" s="1351" t="s">
        <v>1208</v>
      </c>
      <c r="D14" s="2736">
        <f t="shared" ref="D14:Q14" si="2">SUM(D9:D13)</f>
        <v>123</v>
      </c>
      <c r="E14" s="2736">
        <f t="shared" si="2"/>
        <v>0</v>
      </c>
      <c r="F14" s="2736">
        <f t="shared" si="2"/>
        <v>0</v>
      </c>
      <c r="G14" s="2736">
        <f t="shared" si="2"/>
        <v>123</v>
      </c>
      <c r="H14" s="2736">
        <f t="shared" si="2"/>
        <v>3860</v>
      </c>
      <c r="I14" s="2736">
        <f t="shared" si="2"/>
        <v>0</v>
      </c>
      <c r="J14" s="2737">
        <f t="shared" si="2"/>
        <v>0</v>
      </c>
      <c r="K14" s="2736">
        <f t="shared" si="2"/>
        <v>123</v>
      </c>
      <c r="L14" s="2736">
        <f t="shared" si="2"/>
        <v>0</v>
      </c>
      <c r="M14" s="2736">
        <f t="shared" si="2"/>
        <v>0</v>
      </c>
      <c r="N14" s="2736">
        <f t="shared" si="2"/>
        <v>123</v>
      </c>
      <c r="O14" s="2736">
        <f t="shared" si="2"/>
        <v>3860</v>
      </c>
      <c r="P14" s="2736">
        <f t="shared" si="2"/>
        <v>0</v>
      </c>
      <c r="Q14" s="2736">
        <f t="shared" si="2"/>
        <v>0</v>
      </c>
      <c r="R14" s="4551"/>
      <c r="S14" s="4552"/>
      <c r="T14" s="4552"/>
      <c r="U14" s="4552"/>
      <c r="V14" s="4553"/>
      <c r="W14" s="1181" t="str">
        <f t="shared" si="1"/>
        <v>改良済</v>
      </c>
      <c r="Y14" s="2622"/>
      <c r="Z14" s="2622"/>
      <c r="AA14" s="2622"/>
      <c r="AB14" s="2622"/>
      <c r="AC14" s="2622"/>
      <c r="AD14" s="2622"/>
      <c r="AE14" s="2622"/>
    </row>
    <row r="15" spans="1:31" ht="32.15" customHeight="1">
      <c r="A15" s="4520" t="s">
        <v>250</v>
      </c>
      <c r="B15" s="3962" t="s">
        <v>251</v>
      </c>
      <c r="C15" s="2614" t="s">
        <v>6300</v>
      </c>
      <c r="D15" s="2734">
        <f>SUM(E15:G15)</f>
        <v>253</v>
      </c>
      <c r="E15" s="2734">
        <v>0</v>
      </c>
      <c r="F15" s="2734">
        <v>27</v>
      </c>
      <c r="G15" s="2734">
        <v>226</v>
      </c>
      <c r="H15" s="2734">
        <v>1320</v>
      </c>
      <c r="I15" s="2734">
        <v>0</v>
      </c>
      <c r="J15" s="2735">
        <v>0</v>
      </c>
      <c r="K15" s="2734">
        <f>SUM(L15:N15)</f>
        <v>253</v>
      </c>
      <c r="L15" s="2734">
        <v>0</v>
      </c>
      <c r="M15" s="2734">
        <v>27</v>
      </c>
      <c r="N15" s="2734">
        <v>226</v>
      </c>
      <c r="O15" s="2734">
        <v>1320</v>
      </c>
      <c r="P15" s="2734">
        <v>0</v>
      </c>
      <c r="Q15" s="2734">
        <v>0</v>
      </c>
      <c r="R15" s="1355">
        <v>26387</v>
      </c>
      <c r="S15" s="1355">
        <v>27682</v>
      </c>
      <c r="T15" s="2614" t="s">
        <v>6301</v>
      </c>
      <c r="U15" s="1156"/>
      <c r="V15" s="1357"/>
      <c r="W15" s="1181" t="str">
        <f t="shared" si="1"/>
        <v>改良済</v>
      </c>
      <c r="Y15" s="2622"/>
      <c r="Z15" s="2622"/>
      <c r="AA15" s="2622"/>
      <c r="AB15" s="2622"/>
      <c r="AC15" s="2622"/>
      <c r="AD15" s="2622"/>
      <c r="AE15" s="2622"/>
    </row>
    <row r="16" spans="1:31" ht="32.15" customHeight="1">
      <c r="A16" s="3946"/>
      <c r="B16" s="3940"/>
      <c r="C16" s="1156" t="s">
        <v>6302</v>
      </c>
      <c r="D16" s="2738">
        <f>SUM(E16:G16)</f>
        <v>155</v>
      </c>
      <c r="E16" s="2738">
        <v>0</v>
      </c>
      <c r="F16" s="2738">
        <v>0</v>
      </c>
      <c r="G16" s="2738">
        <v>155</v>
      </c>
      <c r="H16" s="2738">
        <v>2020</v>
      </c>
      <c r="I16" s="2738">
        <v>0</v>
      </c>
      <c r="J16" s="2739">
        <v>0</v>
      </c>
      <c r="K16" s="2738">
        <f>SUM(L16:N16)</f>
        <v>155</v>
      </c>
      <c r="L16" s="2738">
        <v>0</v>
      </c>
      <c r="M16" s="2738">
        <v>0</v>
      </c>
      <c r="N16" s="2738">
        <v>155</v>
      </c>
      <c r="O16" s="2738">
        <v>2020</v>
      </c>
      <c r="P16" s="2738">
        <v>0</v>
      </c>
      <c r="Q16" s="2738">
        <v>0</v>
      </c>
      <c r="R16" s="1356">
        <v>28116</v>
      </c>
      <c r="S16" s="1356">
        <v>30629</v>
      </c>
      <c r="T16" s="1156" t="s">
        <v>6303</v>
      </c>
      <c r="U16" s="2443"/>
      <c r="V16" s="1188"/>
      <c r="W16" s="1181" t="str">
        <f t="shared" si="1"/>
        <v>改良済</v>
      </c>
      <c r="Y16" s="2622"/>
      <c r="Z16" s="2622"/>
      <c r="AA16" s="2622"/>
      <c r="AB16" s="2622"/>
      <c r="AC16" s="2622"/>
      <c r="AD16" s="2622"/>
      <c r="AE16" s="2622"/>
    </row>
    <row r="17" spans="1:31" ht="32.15" customHeight="1" thickBot="1">
      <c r="A17" s="4521"/>
      <c r="B17" s="4046"/>
      <c r="C17" s="1351" t="s">
        <v>1208</v>
      </c>
      <c r="D17" s="2736">
        <f>SUM(D15:D16)</f>
        <v>408</v>
      </c>
      <c r="E17" s="2736">
        <f t="shared" ref="E17:Q17" si="3">SUM(E15:E16)</f>
        <v>0</v>
      </c>
      <c r="F17" s="2736">
        <f>SUM(F15:F16)</f>
        <v>27</v>
      </c>
      <c r="G17" s="2736">
        <f t="shared" si="3"/>
        <v>381</v>
      </c>
      <c r="H17" s="2736">
        <f t="shared" si="3"/>
        <v>3340</v>
      </c>
      <c r="I17" s="2736">
        <f t="shared" si="3"/>
        <v>0</v>
      </c>
      <c r="J17" s="2737">
        <f t="shared" si="3"/>
        <v>0</v>
      </c>
      <c r="K17" s="2736">
        <f t="shared" si="3"/>
        <v>408</v>
      </c>
      <c r="L17" s="2736">
        <f t="shared" si="3"/>
        <v>0</v>
      </c>
      <c r="M17" s="2736">
        <f t="shared" si="3"/>
        <v>27</v>
      </c>
      <c r="N17" s="2736">
        <f t="shared" si="3"/>
        <v>381</v>
      </c>
      <c r="O17" s="2736">
        <f t="shared" si="3"/>
        <v>3340</v>
      </c>
      <c r="P17" s="2736">
        <f t="shared" si="3"/>
        <v>0</v>
      </c>
      <c r="Q17" s="2736">
        <f t="shared" si="3"/>
        <v>0</v>
      </c>
      <c r="R17" s="4551"/>
      <c r="S17" s="4552"/>
      <c r="T17" s="4552"/>
      <c r="U17" s="4552"/>
      <c r="V17" s="4553"/>
      <c r="W17" s="1181">
        <v>1</v>
      </c>
      <c r="Y17" s="2622"/>
      <c r="Z17" s="2622"/>
      <c r="AA17" s="2622"/>
      <c r="AB17" s="2622"/>
      <c r="AC17" s="2622"/>
      <c r="AD17" s="2622"/>
      <c r="AE17" s="2622"/>
    </row>
    <row r="18" spans="1:31" ht="32.15" customHeight="1">
      <c r="A18" s="4520" t="s">
        <v>277</v>
      </c>
      <c r="B18" s="3962" t="s">
        <v>1235</v>
      </c>
      <c r="C18" s="1348" t="s">
        <v>6304</v>
      </c>
      <c r="D18" s="2740">
        <f>SUM(E18:G18)</f>
        <v>288</v>
      </c>
      <c r="E18" s="2740">
        <v>276</v>
      </c>
      <c r="F18" s="2740">
        <v>7</v>
      </c>
      <c r="G18" s="2740">
        <v>5</v>
      </c>
      <c r="H18" s="2740">
        <v>0</v>
      </c>
      <c r="I18" s="2740">
        <v>2</v>
      </c>
      <c r="J18" s="2741">
        <v>6700</v>
      </c>
      <c r="K18" s="2740">
        <f>SUM(L18:N18)</f>
        <v>288</v>
      </c>
      <c r="L18" s="2740">
        <v>276</v>
      </c>
      <c r="M18" s="2740">
        <v>7</v>
      </c>
      <c r="N18" s="2740">
        <v>5</v>
      </c>
      <c r="O18" s="2740">
        <v>0</v>
      </c>
      <c r="P18" s="2740">
        <v>1</v>
      </c>
      <c r="Q18" s="2740">
        <v>3860</v>
      </c>
      <c r="R18" s="2705">
        <v>19092</v>
      </c>
      <c r="S18" s="2705">
        <v>40947</v>
      </c>
      <c r="T18" s="1348" t="s">
        <v>3518</v>
      </c>
      <c r="U18" s="1348"/>
      <c r="V18" s="1185"/>
      <c r="W18" s="1181" t="str">
        <f t="shared" si="1"/>
        <v>改良済</v>
      </c>
      <c r="Y18" s="2622"/>
      <c r="Z18" s="2622"/>
      <c r="AA18" s="2622"/>
      <c r="AB18" s="2622"/>
      <c r="AC18" s="2622"/>
      <c r="AD18" s="2622"/>
      <c r="AE18" s="2622"/>
    </row>
    <row r="19" spans="1:31" ht="32.15" customHeight="1">
      <c r="A19" s="3946"/>
      <c r="B19" s="3940"/>
      <c r="C19" s="2443" t="s">
        <v>6305</v>
      </c>
      <c r="D19" s="2742">
        <f>SUM(E19:G19)</f>
        <v>83</v>
      </c>
      <c r="E19" s="2742">
        <v>53</v>
      </c>
      <c r="F19" s="2742">
        <v>7</v>
      </c>
      <c r="G19" s="2742">
        <v>23</v>
      </c>
      <c r="H19" s="2742">
        <v>0</v>
      </c>
      <c r="I19" s="2742">
        <v>0</v>
      </c>
      <c r="J19" s="2743">
        <v>0</v>
      </c>
      <c r="K19" s="2742">
        <f>SUM(L19:N19)</f>
        <v>83</v>
      </c>
      <c r="L19" s="2742">
        <v>53</v>
      </c>
      <c r="M19" s="2742">
        <v>7</v>
      </c>
      <c r="N19" s="2742">
        <v>23</v>
      </c>
      <c r="O19" s="2742">
        <v>0</v>
      </c>
      <c r="P19" s="2742">
        <v>0</v>
      </c>
      <c r="Q19" s="2742">
        <v>0</v>
      </c>
      <c r="R19" s="2444">
        <v>25906</v>
      </c>
      <c r="S19" s="2444">
        <v>39136</v>
      </c>
      <c r="T19" s="2443" t="s">
        <v>6306</v>
      </c>
      <c r="U19" s="2444">
        <v>40631</v>
      </c>
      <c r="V19" s="2696" t="s">
        <v>2411</v>
      </c>
      <c r="W19" s="1181" t="str">
        <f t="shared" si="1"/>
        <v>改良済</v>
      </c>
      <c r="Y19" s="2622"/>
      <c r="Z19" s="2622"/>
      <c r="AA19" s="2622"/>
      <c r="AB19" s="2622"/>
      <c r="AC19" s="2622"/>
      <c r="AD19" s="2622"/>
      <c r="AE19" s="2622"/>
    </row>
    <row r="20" spans="1:31" ht="32.15" customHeight="1">
      <c r="A20" s="3946"/>
      <c r="B20" s="3940"/>
      <c r="C20" s="1156" t="s">
        <v>6307</v>
      </c>
      <c r="D20" s="2738">
        <f>SUM(E20:G20)</f>
        <v>83</v>
      </c>
      <c r="E20" s="2738">
        <v>32</v>
      </c>
      <c r="F20" s="2738">
        <v>5</v>
      </c>
      <c r="G20" s="2738">
        <v>46</v>
      </c>
      <c r="H20" s="2738">
        <v>0</v>
      </c>
      <c r="I20" s="2738">
        <v>0</v>
      </c>
      <c r="J20" s="2739">
        <v>0</v>
      </c>
      <c r="K20" s="2738">
        <f>SUM(L20:N20)</f>
        <v>83</v>
      </c>
      <c r="L20" s="2738">
        <v>32</v>
      </c>
      <c r="M20" s="2738">
        <v>5</v>
      </c>
      <c r="N20" s="2738">
        <v>46</v>
      </c>
      <c r="O20" s="2738">
        <v>0</v>
      </c>
      <c r="P20" s="2738">
        <v>0</v>
      </c>
      <c r="Q20" s="2738">
        <v>0</v>
      </c>
      <c r="R20" s="1356">
        <v>28116</v>
      </c>
      <c r="S20" s="1356">
        <v>39136</v>
      </c>
      <c r="T20" s="2443" t="s">
        <v>6308</v>
      </c>
      <c r="U20" s="2444">
        <v>40631</v>
      </c>
      <c r="V20" s="2696" t="s">
        <v>2411</v>
      </c>
      <c r="W20" s="1181" t="str">
        <f t="shared" si="1"/>
        <v>改良済</v>
      </c>
      <c r="Y20" s="2622"/>
      <c r="Z20" s="2622"/>
      <c r="AA20" s="2622"/>
      <c r="AB20" s="2622"/>
      <c r="AC20" s="2622"/>
      <c r="AD20" s="2622"/>
      <c r="AE20" s="2622"/>
    </row>
    <row r="21" spans="1:31" ht="32.15" customHeight="1">
      <c r="A21" s="3946"/>
      <c r="B21" s="3926"/>
      <c r="C21" s="2443" t="s">
        <v>823</v>
      </c>
      <c r="D21" s="2742">
        <f>SUM(D18:D20)</f>
        <v>454</v>
      </c>
      <c r="E21" s="2742">
        <f t="shared" ref="E21:Q21" si="4">SUM(E18:E20)</f>
        <v>361</v>
      </c>
      <c r="F21" s="2742">
        <f t="shared" si="4"/>
        <v>19</v>
      </c>
      <c r="G21" s="2742">
        <f t="shared" si="4"/>
        <v>74</v>
      </c>
      <c r="H21" s="2742">
        <f t="shared" si="4"/>
        <v>0</v>
      </c>
      <c r="I21" s="2742">
        <f t="shared" si="4"/>
        <v>2</v>
      </c>
      <c r="J21" s="2743">
        <f t="shared" si="4"/>
        <v>6700</v>
      </c>
      <c r="K21" s="2743">
        <f t="shared" si="4"/>
        <v>454</v>
      </c>
      <c r="L21" s="2743">
        <f t="shared" si="4"/>
        <v>361</v>
      </c>
      <c r="M21" s="2743">
        <f t="shared" si="4"/>
        <v>19</v>
      </c>
      <c r="N21" s="2743">
        <f t="shared" si="4"/>
        <v>74</v>
      </c>
      <c r="O21" s="2743">
        <f t="shared" si="4"/>
        <v>0</v>
      </c>
      <c r="P21" s="2743">
        <f t="shared" si="4"/>
        <v>1</v>
      </c>
      <c r="Q21" s="2743">
        <f t="shared" si="4"/>
        <v>3860</v>
      </c>
      <c r="R21" s="4041"/>
      <c r="S21" s="4042"/>
      <c r="T21" s="4042"/>
      <c r="U21" s="4042"/>
      <c r="V21" s="4043"/>
      <c r="W21" s="1181" t="str">
        <f t="shared" si="1"/>
        <v>改良済</v>
      </c>
      <c r="Y21" s="2622"/>
      <c r="Z21" s="2622"/>
      <c r="AA21" s="2622"/>
      <c r="AB21" s="2622"/>
      <c r="AC21" s="2622"/>
      <c r="AD21" s="2622"/>
      <c r="AE21" s="2622"/>
    </row>
    <row r="22" spans="1:31" ht="32.15" customHeight="1">
      <c r="A22" s="3946"/>
      <c r="B22" s="3925" t="s">
        <v>280</v>
      </c>
      <c r="C22" s="2692" t="s">
        <v>6309</v>
      </c>
      <c r="D22" s="2744">
        <f>SUM(E22:G22)</f>
        <v>21</v>
      </c>
      <c r="E22" s="2744">
        <v>21</v>
      </c>
      <c r="F22" s="2744">
        <v>0</v>
      </c>
      <c r="G22" s="2744">
        <v>0</v>
      </c>
      <c r="H22" s="2744">
        <v>0</v>
      </c>
      <c r="I22" s="2744">
        <v>0</v>
      </c>
      <c r="J22" s="2745">
        <v>0</v>
      </c>
      <c r="K22" s="2744">
        <f>SUM(L22:N22)</f>
        <v>21</v>
      </c>
      <c r="L22" s="2744">
        <v>21</v>
      </c>
      <c r="M22" s="2744">
        <v>0</v>
      </c>
      <c r="N22" s="2744">
        <v>0</v>
      </c>
      <c r="O22" s="2744">
        <v>0</v>
      </c>
      <c r="P22" s="2744">
        <v>0</v>
      </c>
      <c r="Q22" s="2744">
        <v>0</v>
      </c>
      <c r="R22" s="2712">
        <v>30271</v>
      </c>
      <c r="S22" s="2712">
        <v>40960</v>
      </c>
      <c r="T22" s="2692" t="s">
        <v>5634</v>
      </c>
      <c r="U22" s="2692"/>
      <c r="V22" s="2063"/>
      <c r="W22" s="1181" t="str">
        <f t="shared" si="1"/>
        <v>改良済</v>
      </c>
      <c r="Y22" s="2622"/>
      <c r="Z22" s="2622"/>
      <c r="AA22" s="2622"/>
      <c r="AB22" s="2622"/>
      <c r="AC22" s="2622"/>
      <c r="AD22" s="2622"/>
      <c r="AE22" s="2622"/>
    </row>
    <row r="23" spans="1:31" ht="32.15" customHeight="1" thickBot="1">
      <c r="A23" s="3946"/>
      <c r="B23" s="4046"/>
      <c r="C23" s="2647" t="s">
        <v>823</v>
      </c>
      <c r="D23" s="2746">
        <f t="shared" ref="D23:Q23" si="5">SUM(D22)</f>
        <v>21</v>
      </c>
      <c r="E23" s="2746">
        <f t="shared" si="5"/>
        <v>21</v>
      </c>
      <c r="F23" s="2746">
        <f t="shared" si="5"/>
        <v>0</v>
      </c>
      <c r="G23" s="2746">
        <f t="shared" si="5"/>
        <v>0</v>
      </c>
      <c r="H23" s="2746">
        <f t="shared" si="5"/>
        <v>0</v>
      </c>
      <c r="I23" s="2746">
        <f t="shared" si="5"/>
        <v>0</v>
      </c>
      <c r="J23" s="2747">
        <f t="shared" si="5"/>
        <v>0</v>
      </c>
      <c r="K23" s="2746">
        <f t="shared" si="5"/>
        <v>21</v>
      </c>
      <c r="L23" s="2746">
        <f t="shared" si="5"/>
        <v>21</v>
      </c>
      <c r="M23" s="2746">
        <f t="shared" si="5"/>
        <v>0</v>
      </c>
      <c r="N23" s="2746">
        <f t="shared" si="5"/>
        <v>0</v>
      </c>
      <c r="O23" s="2746">
        <f t="shared" si="5"/>
        <v>0</v>
      </c>
      <c r="P23" s="2746">
        <f t="shared" si="5"/>
        <v>0</v>
      </c>
      <c r="Q23" s="2746">
        <f t="shared" si="5"/>
        <v>0</v>
      </c>
      <c r="R23" s="4522"/>
      <c r="S23" s="4523"/>
      <c r="T23" s="4523"/>
      <c r="U23" s="4523"/>
      <c r="V23" s="4524"/>
      <c r="W23" s="1181">
        <v>1</v>
      </c>
      <c r="Y23" s="2622"/>
      <c r="Z23" s="2622"/>
      <c r="AA23" s="2622"/>
      <c r="AB23" s="2622"/>
      <c r="AC23" s="2622"/>
      <c r="AD23" s="2622"/>
      <c r="AE23" s="2622"/>
    </row>
    <row r="24" spans="1:31" ht="32.15" customHeight="1" thickBot="1">
      <c r="A24" s="4521"/>
      <c r="B24" s="2643" t="s">
        <v>263</v>
      </c>
      <c r="C24" s="2623"/>
      <c r="D24" s="2736">
        <f>D21+D23</f>
        <v>475</v>
      </c>
      <c r="E24" s="2736">
        <f t="shared" ref="E24:Q24" si="6">E21+E23</f>
        <v>382</v>
      </c>
      <c r="F24" s="2736">
        <f t="shared" si="6"/>
        <v>19</v>
      </c>
      <c r="G24" s="2736">
        <f t="shared" si="6"/>
        <v>74</v>
      </c>
      <c r="H24" s="2736">
        <f t="shared" si="6"/>
        <v>0</v>
      </c>
      <c r="I24" s="2736">
        <f t="shared" si="6"/>
        <v>2</v>
      </c>
      <c r="J24" s="2737">
        <f t="shared" si="6"/>
        <v>6700</v>
      </c>
      <c r="K24" s="2736">
        <f t="shared" si="6"/>
        <v>475</v>
      </c>
      <c r="L24" s="2736">
        <f t="shared" si="6"/>
        <v>382</v>
      </c>
      <c r="M24" s="2736">
        <f t="shared" si="6"/>
        <v>19</v>
      </c>
      <c r="N24" s="2736">
        <f t="shared" si="6"/>
        <v>74</v>
      </c>
      <c r="O24" s="2736">
        <f t="shared" si="6"/>
        <v>0</v>
      </c>
      <c r="P24" s="2736">
        <f t="shared" si="6"/>
        <v>1</v>
      </c>
      <c r="Q24" s="2736">
        <f t="shared" si="6"/>
        <v>3860</v>
      </c>
      <c r="R24" s="4601"/>
      <c r="S24" s="4602"/>
      <c r="T24" s="4602"/>
      <c r="U24" s="4602"/>
      <c r="V24" s="4603"/>
      <c r="W24" s="1181">
        <v>1</v>
      </c>
      <c r="Y24" s="2622"/>
      <c r="Z24" s="2622"/>
      <c r="AA24" s="2622"/>
      <c r="AB24" s="2622"/>
      <c r="AC24" s="2622"/>
      <c r="AD24" s="2622"/>
      <c r="AE24" s="2622"/>
    </row>
    <row r="25" spans="1:31" ht="32.15" customHeight="1">
      <c r="A25" s="4520" t="s">
        <v>1670</v>
      </c>
      <c r="B25" s="3962" t="s">
        <v>973</v>
      </c>
      <c r="C25" s="2614" t="s">
        <v>6310</v>
      </c>
      <c r="D25" s="2734">
        <f t="shared" ref="D25:D31" si="7">SUM(E25:G25)</f>
        <v>18</v>
      </c>
      <c r="E25" s="2734">
        <v>5</v>
      </c>
      <c r="F25" s="2734">
        <v>8</v>
      </c>
      <c r="G25" s="2734">
        <v>5</v>
      </c>
      <c r="H25" s="2734">
        <v>800</v>
      </c>
      <c r="I25" s="2734">
        <v>0</v>
      </c>
      <c r="J25" s="2735">
        <v>0</v>
      </c>
      <c r="K25" s="2734">
        <f t="shared" ref="K25:K31" si="8">SUM(L25:N25)</f>
        <v>18</v>
      </c>
      <c r="L25" s="2734">
        <v>5</v>
      </c>
      <c r="M25" s="2734">
        <v>8</v>
      </c>
      <c r="N25" s="2734">
        <v>5</v>
      </c>
      <c r="O25" s="2734">
        <v>800</v>
      </c>
      <c r="P25" s="2734">
        <v>0</v>
      </c>
      <c r="Q25" s="2734">
        <v>0</v>
      </c>
      <c r="R25" s="1355">
        <v>30953</v>
      </c>
      <c r="S25" s="1355">
        <v>30953</v>
      </c>
      <c r="T25" s="2614" t="s">
        <v>3224</v>
      </c>
      <c r="U25" s="1355">
        <v>15747</v>
      </c>
      <c r="V25" s="2638" t="s">
        <v>5972</v>
      </c>
      <c r="W25" s="1181" t="str">
        <f t="shared" si="1"/>
        <v>改良済</v>
      </c>
      <c r="Y25" s="2622"/>
      <c r="Z25" s="2622"/>
      <c r="AA25" s="2622"/>
      <c r="AB25" s="2622"/>
      <c r="AC25" s="2622"/>
      <c r="AD25" s="2622"/>
      <c r="AE25" s="2622"/>
    </row>
    <row r="26" spans="1:31" ht="32.15" customHeight="1">
      <c r="A26" s="3946"/>
      <c r="B26" s="3940"/>
      <c r="C26" s="1156" t="s">
        <v>6311</v>
      </c>
      <c r="D26" s="2738">
        <f t="shared" si="7"/>
        <v>12</v>
      </c>
      <c r="E26" s="2738">
        <v>0</v>
      </c>
      <c r="F26" s="2738">
        <v>0</v>
      </c>
      <c r="G26" s="2738">
        <v>12</v>
      </c>
      <c r="H26" s="2738">
        <v>400</v>
      </c>
      <c r="I26" s="2738">
        <v>0</v>
      </c>
      <c r="J26" s="2739">
        <v>0</v>
      </c>
      <c r="K26" s="2738">
        <f t="shared" si="8"/>
        <v>12</v>
      </c>
      <c r="L26" s="2738">
        <v>0</v>
      </c>
      <c r="M26" s="2738">
        <v>0</v>
      </c>
      <c r="N26" s="2738">
        <v>12</v>
      </c>
      <c r="O26" s="2738">
        <v>400</v>
      </c>
      <c r="P26" s="2738">
        <v>0</v>
      </c>
      <c r="Q26" s="2738">
        <v>0</v>
      </c>
      <c r="R26" s="1356">
        <v>26280</v>
      </c>
      <c r="S26" s="1356">
        <v>38882</v>
      </c>
      <c r="T26" s="1156" t="s">
        <v>6312</v>
      </c>
      <c r="U26" s="4580">
        <v>15871</v>
      </c>
      <c r="V26" s="4606" t="s">
        <v>5217</v>
      </c>
      <c r="W26" s="1181" t="str">
        <f t="shared" si="1"/>
        <v>改良済</v>
      </c>
      <c r="Y26" s="2622"/>
      <c r="Z26" s="2622"/>
      <c r="AA26" s="2622"/>
      <c r="AB26" s="2622"/>
      <c r="AC26" s="2622"/>
      <c r="AD26" s="2622"/>
      <c r="AE26" s="2622"/>
    </row>
    <row r="27" spans="1:31" ht="32.15" customHeight="1">
      <c r="A27" s="3946"/>
      <c r="B27" s="3940"/>
      <c r="C27" s="1156" t="s">
        <v>6313</v>
      </c>
      <c r="D27" s="2738">
        <f t="shared" si="7"/>
        <v>11</v>
      </c>
      <c r="E27" s="2738">
        <v>0</v>
      </c>
      <c r="F27" s="2738">
        <v>0</v>
      </c>
      <c r="G27" s="2738">
        <v>11</v>
      </c>
      <c r="H27" s="2738">
        <v>500</v>
      </c>
      <c r="I27" s="2738">
        <v>1</v>
      </c>
      <c r="J27" s="2739">
        <v>66</v>
      </c>
      <c r="K27" s="2738">
        <f t="shared" si="8"/>
        <v>11</v>
      </c>
      <c r="L27" s="2738">
        <v>0</v>
      </c>
      <c r="M27" s="2738">
        <v>0</v>
      </c>
      <c r="N27" s="2738">
        <v>11</v>
      </c>
      <c r="O27" s="2738">
        <v>500</v>
      </c>
      <c r="P27" s="2738">
        <v>1</v>
      </c>
      <c r="Q27" s="2738">
        <v>66</v>
      </c>
      <c r="R27" s="1356">
        <v>30944</v>
      </c>
      <c r="S27" s="1356">
        <v>38882</v>
      </c>
      <c r="T27" s="1156" t="s">
        <v>6312</v>
      </c>
      <c r="U27" s="4604"/>
      <c r="V27" s="4525"/>
      <c r="W27" s="1181" t="str">
        <f t="shared" si="1"/>
        <v>改良済</v>
      </c>
      <c r="Y27" s="2622"/>
      <c r="Z27" s="2622"/>
      <c r="AA27" s="2622"/>
      <c r="AB27" s="2622"/>
      <c r="AC27" s="2622"/>
      <c r="AD27" s="2622"/>
      <c r="AE27" s="2622"/>
    </row>
    <row r="28" spans="1:31" ht="32.15" customHeight="1">
      <c r="A28" s="3946"/>
      <c r="B28" s="3940"/>
      <c r="C28" s="1156" t="s">
        <v>6314</v>
      </c>
      <c r="D28" s="2738">
        <f t="shared" si="7"/>
        <v>16</v>
      </c>
      <c r="E28" s="2738">
        <v>0</v>
      </c>
      <c r="F28" s="2738">
        <v>0</v>
      </c>
      <c r="G28" s="2738">
        <v>16</v>
      </c>
      <c r="H28" s="2738">
        <v>490</v>
      </c>
      <c r="I28" s="2738">
        <v>0</v>
      </c>
      <c r="J28" s="2739">
        <v>0</v>
      </c>
      <c r="K28" s="2738">
        <f t="shared" si="8"/>
        <v>16</v>
      </c>
      <c r="L28" s="2738">
        <v>0</v>
      </c>
      <c r="M28" s="2738">
        <v>0</v>
      </c>
      <c r="N28" s="2738">
        <v>16</v>
      </c>
      <c r="O28" s="2738">
        <v>490</v>
      </c>
      <c r="P28" s="2738">
        <v>0</v>
      </c>
      <c r="Q28" s="2738">
        <v>0</v>
      </c>
      <c r="R28" s="1356">
        <v>32218</v>
      </c>
      <c r="S28" s="1356">
        <v>38882</v>
      </c>
      <c r="T28" s="1156" t="s">
        <v>6312</v>
      </c>
      <c r="U28" s="4605"/>
      <c r="V28" s="4607"/>
      <c r="W28" s="1181" t="str">
        <f t="shared" si="1"/>
        <v>改良済</v>
      </c>
      <c r="Y28" s="2622"/>
      <c r="Z28" s="2622"/>
      <c r="AA28" s="2622"/>
      <c r="AB28" s="2622"/>
      <c r="AC28" s="2622"/>
      <c r="AD28" s="2622"/>
      <c r="AE28" s="2622"/>
    </row>
    <row r="29" spans="1:31" ht="32.15" customHeight="1">
      <c r="A29" s="3946"/>
      <c r="B29" s="3940"/>
      <c r="C29" s="1156" t="s">
        <v>6315</v>
      </c>
      <c r="D29" s="2738">
        <f t="shared" si="7"/>
        <v>52</v>
      </c>
      <c r="E29" s="2738">
        <v>16</v>
      </c>
      <c r="F29" s="2738">
        <v>20</v>
      </c>
      <c r="G29" s="2738">
        <v>16</v>
      </c>
      <c r="H29" s="2738">
        <v>470</v>
      </c>
      <c r="I29" s="2738">
        <v>0</v>
      </c>
      <c r="J29" s="2739">
        <v>0</v>
      </c>
      <c r="K29" s="2738">
        <f t="shared" si="8"/>
        <v>52</v>
      </c>
      <c r="L29" s="2738">
        <v>16</v>
      </c>
      <c r="M29" s="2738">
        <v>20</v>
      </c>
      <c r="N29" s="2738">
        <v>16</v>
      </c>
      <c r="O29" s="2738">
        <v>470</v>
      </c>
      <c r="P29" s="2738">
        <v>0</v>
      </c>
      <c r="Q29" s="2738">
        <v>0</v>
      </c>
      <c r="R29" s="1356">
        <v>30267</v>
      </c>
      <c r="S29" s="1356">
        <v>32134</v>
      </c>
      <c r="T29" s="1156" t="s">
        <v>6316</v>
      </c>
      <c r="U29" s="4580">
        <v>15747</v>
      </c>
      <c r="V29" s="4606" t="s">
        <v>5972</v>
      </c>
      <c r="W29" s="1181" t="str">
        <f t="shared" si="1"/>
        <v>改良済</v>
      </c>
      <c r="Y29" s="2622"/>
      <c r="Z29" s="2622"/>
      <c r="AA29" s="2622"/>
      <c r="AB29" s="2622"/>
      <c r="AC29" s="2622"/>
      <c r="AD29" s="2622"/>
      <c r="AE29" s="2622"/>
    </row>
    <row r="30" spans="1:31" ht="32.15" customHeight="1">
      <c r="A30" s="3946"/>
      <c r="B30" s="3940"/>
      <c r="C30" s="1156" t="s">
        <v>6317</v>
      </c>
      <c r="D30" s="2738">
        <f t="shared" si="7"/>
        <v>16</v>
      </c>
      <c r="E30" s="2738">
        <v>8</v>
      </c>
      <c r="F30" s="2738">
        <v>2</v>
      </c>
      <c r="G30" s="2738">
        <v>6</v>
      </c>
      <c r="H30" s="2738">
        <v>440</v>
      </c>
      <c r="I30" s="2738">
        <v>0</v>
      </c>
      <c r="J30" s="2739">
        <v>0</v>
      </c>
      <c r="K30" s="2738">
        <f t="shared" si="8"/>
        <v>16</v>
      </c>
      <c r="L30" s="2738">
        <v>8</v>
      </c>
      <c r="M30" s="2738">
        <v>2</v>
      </c>
      <c r="N30" s="2738">
        <v>6</v>
      </c>
      <c r="O30" s="2738">
        <v>440</v>
      </c>
      <c r="P30" s="2738">
        <v>0</v>
      </c>
      <c r="Q30" s="2738">
        <v>0</v>
      </c>
      <c r="R30" s="2712">
        <v>32232</v>
      </c>
      <c r="S30" s="2712">
        <v>32232</v>
      </c>
      <c r="T30" s="2692" t="s">
        <v>5606</v>
      </c>
      <c r="U30" s="4604"/>
      <c r="V30" s="4525"/>
      <c r="W30" s="1181" t="str">
        <f t="shared" si="1"/>
        <v>改良済</v>
      </c>
      <c r="Y30" s="2622"/>
      <c r="Z30" s="2622"/>
      <c r="AA30" s="2622"/>
      <c r="AB30" s="2622"/>
      <c r="AC30" s="2622"/>
      <c r="AD30" s="2622"/>
      <c r="AE30" s="2622"/>
    </row>
    <row r="31" spans="1:31" ht="32.15" customHeight="1">
      <c r="A31" s="3946"/>
      <c r="B31" s="3940"/>
      <c r="C31" s="2443" t="s">
        <v>6318</v>
      </c>
      <c r="D31" s="2742">
        <f t="shared" si="7"/>
        <v>44</v>
      </c>
      <c r="E31" s="2742">
        <v>29</v>
      </c>
      <c r="F31" s="2742">
        <v>5</v>
      </c>
      <c r="G31" s="2742">
        <v>10</v>
      </c>
      <c r="H31" s="2742">
        <v>1180</v>
      </c>
      <c r="I31" s="2742">
        <v>0</v>
      </c>
      <c r="J31" s="2743">
        <v>0</v>
      </c>
      <c r="K31" s="2742">
        <f t="shared" si="8"/>
        <v>44</v>
      </c>
      <c r="L31" s="2742">
        <v>29</v>
      </c>
      <c r="M31" s="2742">
        <v>5</v>
      </c>
      <c r="N31" s="2742">
        <v>10</v>
      </c>
      <c r="O31" s="2742">
        <v>1180</v>
      </c>
      <c r="P31" s="2742">
        <v>0</v>
      </c>
      <c r="Q31" s="2742">
        <v>0</v>
      </c>
      <c r="R31" s="2695">
        <v>32787</v>
      </c>
      <c r="S31" s="2695">
        <v>32787</v>
      </c>
      <c r="T31" s="2443" t="s">
        <v>3603</v>
      </c>
      <c r="U31" s="4605"/>
      <c r="V31" s="4607"/>
      <c r="W31" s="1181" t="str">
        <f t="shared" si="1"/>
        <v>改良済</v>
      </c>
      <c r="Y31" s="2622"/>
      <c r="Z31" s="2622"/>
      <c r="AA31" s="2622"/>
      <c r="AB31" s="2622"/>
      <c r="AC31" s="2622"/>
      <c r="AD31" s="2622"/>
      <c r="AE31" s="2622"/>
    </row>
    <row r="32" spans="1:31" ht="32.15" customHeight="1" thickBot="1">
      <c r="A32" s="4521"/>
      <c r="B32" s="4046"/>
      <c r="C32" s="1351" t="s">
        <v>823</v>
      </c>
      <c r="D32" s="2736">
        <f t="shared" ref="D32:Q32" si="9">SUM(D25:D31)</f>
        <v>169</v>
      </c>
      <c r="E32" s="2736">
        <f t="shared" si="9"/>
        <v>58</v>
      </c>
      <c r="F32" s="2736">
        <f t="shared" si="9"/>
        <v>35</v>
      </c>
      <c r="G32" s="2736">
        <f t="shared" si="9"/>
        <v>76</v>
      </c>
      <c r="H32" s="2736">
        <f t="shared" si="9"/>
        <v>4280</v>
      </c>
      <c r="I32" s="2736">
        <f t="shared" si="9"/>
        <v>1</v>
      </c>
      <c r="J32" s="2747">
        <f t="shared" si="9"/>
        <v>66</v>
      </c>
      <c r="K32" s="2736">
        <f t="shared" si="9"/>
        <v>169</v>
      </c>
      <c r="L32" s="2736">
        <f t="shared" si="9"/>
        <v>58</v>
      </c>
      <c r="M32" s="2736">
        <f t="shared" si="9"/>
        <v>35</v>
      </c>
      <c r="N32" s="2736">
        <f t="shared" si="9"/>
        <v>76</v>
      </c>
      <c r="O32" s="2736">
        <f t="shared" si="9"/>
        <v>4280</v>
      </c>
      <c r="P32" s="2736">
        <f t="shared" si="9"/>
        <v>1</v>
      </c>
      <c r="Q32" s="2736">
        <f t="shared" si="9"/>
        <v>66</v>
      </c>
      <c r="R32" s="4551"/>
      <c r="S32" s="4552"/>
      <c r="T32" s="4552"/>
      <c r="U32" s="4552"/>
      <c r="V32" s="4553"/>
      <c r="W32" s="1181">
        <v>1</v>
      </c>
      <c r="Y32" s="2622"/>
      <c r="Z32" s="2622"/>
      <c r="AA32" s="2622"/>
      <c r="AB32" s="2622"/>
      <c r="AC32" s="2622"/>
      <c r="AD32" s="2622"/>
      <c r="AE32" s="2622"/>
    </row>
    <row r="33" spans="1:31" ht="32.15" customHeight="1">
      <c r="A33" s="4520" t="s">
        <v>282</v>
      </c>
      <c r="B33" s="3962" t="s">
        <v>283</v>
      </c>
      <c r="C33" s="2614" t="s">
        <v>6319</v>
      </c>
      <c r="D33" s="2742">
        <f>SUM(E33:G33)</f>
        <v>13</v>
      </c>
      <c r="E33" s="2742">
        <v>0</v>
      </c>
      <c r="F33" s="2742">
        <v>0</v>
      </c>
      <c r="G33" s="2742">
        <v>13</v>
      </c>
      <c r="H33" s="2742">
        <v>0</v>
      </c>
      <c r="I33" s="2742">
        <v>0</v>
      </c>
      <c r="J33" s="2743">
        <v>0</v>
      </c>
      <c r="K33" s="2742">
        <f>SUM(L33:N33)</f>
        <v>13</v>
      </c>
      <c r="L33" s="2742">
        <v>0</v>
      </c>
      <c r="M33" s="2742">
        <v>0</v>
      </c>
      <c r="N33" s="2742">
        <v>13</v>
      </c>
      <c r="O33" s="2742">
        <v>0</v>
      </c>
      <c r="P33" s="2742">
        <v>0</v>
      </c>
      <c r="Q33" s="2742">
        <v>0</v>
      </c>
      <c r="R33" s="2444">
        <v>30722</v>
      </c>
      <c r="S33" s="2444">
        <v>35619</v>
      </c>
      <c r="T33" s="2614" t="s">
        <v>1242</v>
      </c>
      <c r="U33" s="1156"/>
      <c r="V33" s="1357"/>
      <c r="W33" s="1181" t="str">
        <f t="shared" si="1"/>
        <v>改良済</v>
      </c>
      <c r="Y33" s="2622"/>
      <c r="Z33" s="2622"/>
      <c r="AA33" s="2622"/>
      <c r="AB33" s="2622"/>
      <c r="AC33" s="2622"/>
      <c r="AD33" s="2622"/>
      <c r="AE33" s="2622"/>
    </row>
    <row r="34" spans="1:31" ht="32.15" customHeight="1">
      <c r="A34" s="3946"/>
      <c r="B34" s="3940"/>
      <c r="C34" s="2748" t="s">
        <v>6320</v>
      </c>
      <c r="D34" s="2742">
        <f>SUM(E34:G34)</f>
        <v>75</v>
      </c>
      <c r="E34" s="2742">
        <v>0</v>
      </c>
      <c r="F34" s="2742">
        <v>75</v>
      </c>
      <c r="G34" s="2742">
        <v>0</v>
      </c>
      <c r="H34" s="2742">
        <v>1640</v>
      </c>
      <c r="I34" s="2742">
        <v>0</v>
      </c>
      <c r="J34" s="2743">
        <v>0</v>
      </c>
      <c r="K34" s="2742">
        <f>SUM(L34:N34)</f>
        <v>75</v>
      </c>
      <c r="L34" s="2742">
        <v>0</v>
      </c>
      <c r="M34" s="2742">
        <v>75</v>
      </c>
      <c r="N34" s="2742">
        <v>0</v>
      </c>
      <c r="O34" s="2742">
        <v>1640</v>
      </c>
      <c r="P34" s="2742">
        <v>0</v>
      </c>
      <c r="Q34" s="2742">
        <v>0</v>
      </c>
      <c r="R34" s="2444">
        <v>27351</v>
      </c>
      <c r="S34" s="2444">
        <v>29311</v>
      </c>
      <c r="T34" s="1156" t="s">
        <v>4465</v>
      </c>
      <c r="U34" s="2444">
        <v>39814</v>
      </c>
      <c r="V34" s="2696" t="s">
        <v>6321</v>
      </c>
      <c r="W34" s="1181" t="str">
        <f t="shared" si="1"/>
        <v>改良済</v>
      </c>
      <c r="Y34" s="2622"/>
      <c r="Z34" s="2622"/>
      <c r="AA34" s="2622"/>
      <c r="AB34" s="2622"/>
      <c r="AC34" s="2622"/>
      <c r="AD34" s="2622"/>
      <c r="AE34" s="2622"/>
    </row>
    <row r="35" spans="1:31" ht="32.15" customHeight="1">
      <c r="A35" s="3946"/>
      <c r="B35" s="3940"/>
      <c r="C35" s="1156" t="s">
        <v>6322</v>
      </c>
      <c r="D35" s="2738">
        <f>SUM(E35:G35)</f>
        <v>43</v>
      </c>
      <c r="E35" s="2738">
        <v>0</v>
      </c>
      <c r="F35" s="2738">
        <v>43</v>
      </c>
      <c r="G35" s="2738">
        <v>0</v>
      </c>
      <c r="H35" s="2738">
        <v>840</v>
      </c>
      <c r="I35" s="2738">
        <v>0</v>
      </c>
      <c r="J35" s="2743">
        <v>0</v>
      </c>
      <c r="K35" s="2738">
        <f>SUM(L35:N35)</f>
        <v>43</v>
      </c>
      <c r="L35" s="2738">
        <v>0</v>
      </c>
      <c r="M35" s="2738">
        <v>43</v>
      </c>
      <c r="N35" s="2738">
        <v>0</v>
      </c>
      <c r="O35" s="2738">
        <v>840</v>
      </c>
      <c r="P35" s="2738">
        <v>0</v>
      </c>
      <c r="Q35" s="2738">
        <v>0</v>
      </c>
      <c r="R35" s="1356">
        <v>30529</v>
      </c>
      <c r="S35" s="1356">
        <v>30529</v>
      </c>
      <c r="T35" s="1156" t="s">
        <v>3224</v>
      </c>
      <c r="U35" s="2444">
        <v>39814</v>
      </c>
      <c r="V35" s="2696" t="s">
        <v>6321</v>
      </c>
      <c r="W35" s="1181" t="str">
        <f t="shared" si="1"/>
        <v>改良済</v>
      </c>
      <c r="Y35" s="2622"/>
      <c r="Z35" s="2622"/>
      <c r="AA35" s="2622"/>
      <c r="AB35" s="2622"/>
      <c r="AC35" s="2622"/>
      <c r="AD35" s="2622"/>
      <c r="AE35" s="2622"/>
    </row>
    <row r="36" spans="1:31" ht="32.15" customHeight="1">
      <c r="A36" s="3946"/>
      <c r="B36" s="3926"/>
      <c r="C36" s="1156" t="s">
        <v>1208</v>
      </c>
      <c r="D36" s="2738">
        <f>SUM(D33:D35)</f>
        <v>131</v>
      </c>
      <c r="E36" s="2738">
        <f t="shared" ref="E36:Q36" si="10">SUM(E33:E35)</f>
        <v>0</v>
      </c>
      <c r="F36" s="2738">
        <f t="shared" si="10"/>
        <v>118</v>
      </c>
      <c r="G36" s="2738">
        <f t="shared" si="10"/>
        <v>13</v>
      </c>
      <c r="H36" s="2738">
        <f t="shared" si="10"/>
        <v>2480</v>
      </c>
      <c r="I36" s="2738">
        <f t="shared" si="10"/>
        <v>0</v>
      </c>
      <c r="J36" s="2739">
        <f t="shared" si="10"/>
        <v>0</v>
      </c>
      <c r="K36" s="2738">
        <f t="shared" si="10"/>
        <v>131</v>
      </c>
      <c r="L36" s="2738">
        <f t="shared" si="10"/>
        <v>0</v>
      </c>
      <c r="M36" s="2738">
        <f t="shared" si="10"/>
        <v>118</v>
      </c>
      <c r="N36" s="2738">
        <f t="shared" si="10"/>
        <v>13</v>
      </c>
      <c r="O36" s="2738">
        <f t="shared" si="10"/>
        <v>2480</v>
      </c>
      <c r="P36" s="2738">
        <f t="shared" si="10"/>
        <v>0</v>
      </c>
      <c r="Q36" s="2738">
        <f t="shared" si="10"/>
        <v>0</v>
      </c>
      <c r="R36" s="4526"/>
      <c r="S36" s="4527"/>
      <c r="T36" s="4527"/>
      <c r="U36" s="4527"/>
      <c r="V36" s="4608"/>
      <c r="W36" s="1181">
        <v>1</v>
      </c>
      <c r="Y36" s="2622"/>
      <c r="Z36" s="2622"/>
      <c r="AA36" s="2622"/>
      <c r="AB36" s="2622"/>
      <c r="AC36" s="2622"/>
      <c r="AD36" s="2622"/>
      <c r="AE36" s="2622"/>
    </row>
    <row r="37" spans="1:31" ht="32.15" customHeight="1">
      <c r="A37" s="3946"/>
      <c r="B37" s="3925" t="s">
        <v>64</v>
      </c>
      <c r="C37" s="1156" t="s">
        <v>6323</v>
      </c>
      <c r="D37" s="2738">
        <f>SUM(E37:G37)</f>
        <v>34</v>
      </c>
      <c r="E37" s="2738">
        <v>0</v>
      </c>
      <c r="F37" s="2738">
        <v>34</v>
      </c>
      <c r="G37" s="2738">
        <v>0</v>
      </c>
      <c r="H37" s="2738">
        <v>890</v>
      </c>
      <c r="I37" s="2738">
        <v>0</v>
      </c>
      <c r="J37" s="2739">
        <v>0</v>
      </c>
      <c r="K37" s="2738">
        <f>SUM(L37:N37)</f>
        <v>34</v>
      </c>
      <c r="L37" s="2738">
        <v>0</v>
      </c>
      <c r="M37" s="2738">
        <v>34</v>
      </c>
      <c r="N37" s="2738">
        <v>0</v>
      </c>
      <c r="O37" s="2738">
        <v>890</v>
      </c>
      <c r="P37" s="2738">
        <v>0</v>
      </c>
      <c r="Q37" s="2738">
        <v>0</v>
      </c>
      <c r="R37" s="1356">
        <v>27456</v>
      </c>
      <c r="S37" s="1356">
        <v>39814</v>
      </c>
      <c r="T37" s="1156" t="s">
        <v>2872</v>
      </c>
      <c r="U37" s="2443"/>
      <c r="V37" s="1188"/>
      <c r="W37" s="1181" t="str">
        <f t="shared" si="1"/>
        <v>改良済</v>
      </c>
      <c r="Y37" s="2622"/>
      <c r="Z37" s="2622"/>
      <c r="AA37" s="2622"/>
      <c r="AB37" s="2622"/>
      <c r="AC37" s="2622"/>
      <c r="AD37" s="2622"/>
      <c r="AE37" s="2622"/>
    </row>
    <row r="38" spans="1:31" ht="32.15" customHeight="1">
      <c r="A38" s="3946"/>
      <c r="B38" s="3940"/>
      <c r="C38" s="1156" t="s">
        <v>6324</v>
      </c>
      <c r="D38" s="2738">
        <f>SUM(E38:G38)</f>
        <v>43</v>
      </c>
      <c r="E38" s="2738">
        <v>0</v>
      </c>
      <c r="F38" s="2738">
        <v>43</v>
      </c>
      <c r="G38" s="2738">
        <v>0</v>
      </c>
      <c r="H38" s="2738">
        <v>810</v>
      </c>
      <c r="I38" s="2738">
        <v>1</v>
      </c>
      <c r="J38" s="2739">
        <v>800</v>
      </c>
      <c r="K38" s="2738">
        <f>SUM(L38:N38)</f>
        <v>43</v>
      </c>
      <c r="L38" s="2738">
        <v>0</v>
      </c>
      <c r="M38" s="2738">
        <v>43</v>
      </c>
      <c r="N38" s="2738">
        <v>0</v>
      </c>
      <c r="O38" s="2738">
        <v>810</v>
      </c>
      <c r="P38" s="2738">
        <v>0</v>
      </c>
      <c r="Q38" s="2738">
        <v>0</v>
      </c>
      <c r="R38" s="1356">
        <v>27456</v>
      </c>
      <c r="S38" s="1356">
        <v>39814</v>
      </c>
      <c r="T38" s="1156" t="s">
        <v>2872</v>
      </c>
      <c r="U38" s="2443"/>
      <c r="V38" s="1188"/>
      <c r="W38" s="1181" t="str">
        <f t="shared" si="1"/>
        <v>改良済</v>
      </c>
      <c r="Y38" s="2622"/>
      <c r="Z38" s="2622"/>
      <c r="AA38" s="2622"/>
      <c r="AB38" s="2622"/>
      <c r="AC38" s="2622"/>
      <c r="AD38" s="2622"/>
      <c r="AE38" s="2622"/>
    </row>
    <row r="39" spans="1:31" ht="32.15" customHeight="1" thickBot="1">
      <c r="A39" s="3946"/>
      <c r="B39" s="4046"/>
      <c r="C39" s="1351" t="s">
        <v>1208</v>
      </c>
      <c r="D39" s="2736">
        <f>SUM(D37:D38)</f>
        <v>77</v>
      </c>
      <c r="E39" s="2736">
        <f t="shared" ref="E39:Q39" si="11">SUM(E37:E38)</f>
        <v>0</v>
      </c>
      <c r="F39" s="2736">
        <f t="shared" si="11"/>
        <v>77</v>
      </c>
      <c r="G39" s="2736">
        <f t="shared" si="11"/>
        <v>0</v>
      </c>
      <c r="H39" s="2736">
        <f t="shared" si="11"/>
        <v>1700</v>
      </c>
      <c r="I39" s="2736">
        <f t="shared" si="11"/>
        <v>1</v>
      </c>
      <c r="J39" s="2737">
        <f t="shared" si="11"/>
        <v>800</v>
      </c>
      <c r="K39" s="2736">
        <f t="shared" si="11"/>
        <v>77</v>
      </c>
      <c r="L39" s="2736">
        <f t="shared" si="11"/>
        <v>0</v>
      </c>
      <c r="M39" s="2736">
        <f t="shared" si="11"/>
        <v>77</v>
      </c>
      <c r="N39" s="2736">
        <f t="shared" si="11"/>
        <v>0</v>
      </c>
      <c r="O39" s="2736">
        <f t="shared" si="11"/>
        <v>1700</v>
      </c>
      <c r="P39" s="2736">
        <f t="shared" si="11"/>
        <v>0</v>
      </c>
      <c r="Q39" s="2736">
        <f t="shared" si="11"/>
        <v>0</v>
      </c>
      <c r="R39" s="4551"/>
      <c r="S39" s="4552"/>
      <c r="T39" s="4552"/>
      <c r="U39" s="4552"/>
      <c r="V39" s="4553"/>
      <c r="W39" s="1181">
        <v>1</v>
      </c>
      <c r="Y39" s="2622"/>
      <c r="Z39" s="2622"/>
      <c r="AA39" s="2622"/>
      <c r="AB39" s="2622"/>
      <c r="AC39" s="2622"/>
      <c r="AD39" s="2622"/>
      <c r="AE39" s="2622"/>
    </row>
    <row r="40" spans="1:31" ht="32.15" customHeight="1" thickBot="1">
      <c r="A40" s="4521"/>
      <c r="B40" s="2643" t="s">
        <v>263</v>
      </c>
      <c r="C40" s="2644"/>
      <c r="D40" s="2749">
        <f>D36+D39</f>
        <v>208</v>
      </c>
      <c r="E40" s="2749">
        <f t="shared" ref="E40:Q40" si="12">E36+E39</f>
        <v>0</v>
      </c>
      <c r="F40" s="2749">
        <f t="shared" si="12"/>
        <v>195</v>
      </c>
      <c r="G40" s="2749">
        <f t="shared" si="12"/>
        <v>13</v>
      </c>
      <c r="H40" s="2749">
        <f t="shared" si="12"/>
        <v>4180</v>
      </c>
      <c r="I40" s="2749">
        <f t="shared" si="12"/>
        <v>1</v>
      </c>
      <c r="J40" s="2749">
        <f t="shared" si="12"/>
        <v>800</v>
      </c>
      <c r="K40" s="2749">
        <f t="shared" si="12"/>
        <v>208</v>
      </c>
      <c r="L40" s="2749">
        <f t="shared" si="12"/>
        <v>0</v>
      </c>
      <c r="M40" s="2749">
        <f t="shared" si="12"/>
        <v>195</v>
      </c>
      <c r="N40" s="2749">
        <f t="shared" si="12"/>
        <v>13</v>
      </c>
      <c r="O40" s="2749">
        <f t="shared" si="12"/>
        <v>4180</v>
      </c>
      <c r="P40" s="2749">
        <f t="shared" si="12"/>
        <v>0</v>
      </c>
      <c r="Q40" s="2749">
        <f t="shared" si="12"/>
        <v>0</v>
      </c>
      <c r="R40" s="4601"/>
      <c r="S40" s="4602"/>
      <c r="T40" s="4602"/>
      <c r="U40" s="4602"/>
      <c r="V40" s="4603"/>
      <c r="W40" s="1181">
        <v>1</v>
      </c>
      <c r="Y40" s="2622"/>
      <c r="Z40" s="2622"/>
      <c r="AA40" s="2622"/>
      <c r="AB40" s="2622"/>
      <c r="AC40" s="2622"/>
      <c r="AD40" s="2622"/>
      <c r="AE40" s="2622"/>
    </row>
    <row r="41" spans="1:31" ht="32.15" customHeight="1">
      <c r="A41" s="4520" t="s">
        <v>79</v>
      </c>
      <c r="B41" s="3962" t="s">
        <v>286</v>
      </c>
      <c r="C41" s="2614" t="s">
        <v>6325</v>
      </c>
      <c r="D41" s="2734">
        <f t="shared" ref="D41:D46" si="13">SUM(E41:G41)</f>
        <v>28</v>
      </c>
      <c r="E41" s="2734">
        <v>24</v>
      </c>
      <c r="F41" s="2734">
        <v>1</v>
      </c>
      <c r="G41" s="2734">
        <v>3</v>
      </c>
      <c r="H41" s="2734">
        <v>1170</v>
      </c>
      <c r="I41" s="2734">
        <v>0</v>
      </c>
      <c r="J41" s="2735">
        <v>0</v>
      </c>
      <c r="K41" s="2734">
        <f t="shared" ref="K41:K46" si="14">SUM(L41:N41)</f>
        <v>28</v>
      </c>
      <c r="L41" s="2734">
        <v>24</v>
      </c>
      <c r="M41" s="2734">
        <v>1</v>
      </c>
      <c r="N41" s="2734">
        <v>3</v>
      </c>
      <c r="O41" s="2734">
        <v>1170</v>
      </c>
      <c r="P41" s="2734">
        <v>0</v>
      </c>
      <c r="Q41" s="2734">
        <v>0</v>
      </c>
      <c r="R41" s="1355">
        <v>27036</v>
      </c>
      <c r="S41" s="1355">
        <v>31352</v>
      </c>
      <c r="T41" s="2614" t="s">
        <v>6326</v>
      </c>
      <c r="U41" s="1356">
        <v>38653</v>
      </c>
      <c r="V41" s="1185" t="s">
        <v>5992</v>
      </c>
      <c r="W41" s="1181" t="str">
        <f t="shared" si="1"/>
        <v>改良済</v>
      </c>
      <c r="Y41" s="2622"/>
      <c r="Z41" s="2622"/>
      <c r="AA41" s="2622"/>
      <c r="AB41" s="2622"/>
      <c r="AC41" s="2622"/>
      <c r="AD41" s="2622"/>
      <c r="AE41" s="2622"/>
    </row>
    <row r="42" spans="1:31" ht="32.15" customHeight="1">
      <c r="A42" s="3946"/>
      <c r="B42" s="3940"/>
      <c r="C42" s="1156" t="s">
        <v>6327</v>
      </c>
      <c r="D42" s="2738">
        <f t="shared" si="13"/>
        <v>93</v>
      </c>
      <c r="E42" s="2738">
        <v>93</v>
      </c>
      <c r="F42" s="2738">
        <v>0</v>
      </c>
      <c r="G42" s="2738">
        <v>0</v>
      </c>
      <c r="H42" s="2738">
        <v>1620</v>
      </c>
      <c r="I42" s="2738">
        <v>0</v>
      </c>
      <c r="J42" s="2739">
        <v>0</v>
      </c>
      <c r="K42" s="2738">
        <f t="shared" si="14"/>
        <v>93</v>
      </c>
      <c r="L42" s="2738">
        <v>93</v>
      </c>
      <c r="M42" s="2738">
        <v>0</v>
      </c>
      <c r="N42" s="2738">
        <v>0</v>
      </c>
      <c r="O42" s="2738">
        <v>1620</v>
      </c>
      <c r="P42" s="2738">
        <v>0</v>
      </c>
      <c r="Q42" s="2738">
        <v>0</v>
      </c>
      <c r="R42" s="1356">
        <v>29906</v>
      </c>
      <c r="S42" s="1356">
        <v>29906</v>
      </c>
      <c r="T42" s="1156" t="s">
        <v>5954</v>
      </c>
      <c r="U42" s="2444">
        <v>38653</v>
      </c>
      <c r="V42" s="1188" t="s">
        <v>5992</v>
      </c>
      <c r="W42" s="1181" t="str">
        <f t="shared" si="1"/>
        <v>改良済</v>
      </c>
      <c r="Y42" s="2622"/>
      <c r="Z42" s="2622"/>
      <c r="AA42" s="2622"/>
      <c r="AB42" s="2622"/>
      <c r="AC42" s="2622"/>
      <c r="AD42" s="2622"/>
      <c r="AE42" s="2622"/>
    </row>
    <row r="43" spans="1:31" ht="32.15" customHeight="1">
      <c r="A43" s="3946"/>
      <c r="B43" s="3940"/>
      <c r="C43" s="1156" t="s">
        <v>1612</v>
      </c>
      <c r="D43" s="2738">
        <f t="shared" si="13"/>
        <v>90</v>
      </c>
      <c r="E43" s="2738">
        <v>39</v>
      </c>
      <c r="F43" s="2738">
        <v>3</v>
      </c>
      <c r="G43" s="2738">
        <v>48</v>
      </c>
      <c r="H43" s="2738">
        <v>1120</v>
      </c>
      <c r="I43" s="2738">
        <v>0</v>
      </c>
      <c r="J43" s="2739">
        <v>0</v>
      </c>
      <c r="K43" s="2738">
        <f t="shared" si="14"/>
        <v>90</v>
      </c>
      <c r="L43" s="2738">
        <v>39</v>
      </c>
      <c r="M43" s="2738">
        <v>3</v>
      </c>
      <c r="N43" s="2738">
        <v>48</v>
      </c>
      <c r="O43" s="2738">
        <v>1120</v>
      </c>
      <c r="P43" s="2738">
        <v>0</v>
      </c>
      <c r="Q43" s="2738">
        <v>0</v>
      </c>
      <c r="R43" s="1356">
        <v>24789</v>
      </c>
      <c r="S43" s="1356">
        <v>34954</v>
      </c>
      <c r="T43" s="2443" t="s">
        <v>6328</v>
      </c>
      <c r="U43" s="2444">
        <v>38653</v>
      </c>
      <c r="V43" s="1188" t="s">
        <v>5992</v>
      </c>
      <c r="W43" s="1181" t="str">
        <f t="shared" si="1"/>
        <v>改良済</v>
      </c>
      <c r="Y43" s="2622"/>
      <c r="Z43" s="2622"/>
      <c r="AA43" s="2622"/>
      <c r="AB43" s="2622"/>
      <c r="AC43" s="2622"/>
      <c r="AD43" s="2622"/>
      <c r="AE43" s="2622"/>
    </row>
    <row r="44" spans="1:31" ht="32.15" customHeight="1">
      <c r="A44" s="3946"/>
      <c r="B44" s="3940"/>
      <c r="C44" s="1156" t="s">
        <v>6329</v>
      </c>
      <c r="D44" s="2738">
        <f t="shared" si="13"/>
        <v>35</v>
      </c>
      <c r="E44" s="2738">
        <v>34</v>
      </c>
      <c r="F44" s="2738">
        <v>1</v>
      </c>
      <c r="G44" s="2738">
        <v>0</v>
      </c>
      <c r="H44" s="2738">
        <v>620</v>
      </c>
      <c r="I44" s="2738">
        <v>0</v>
      </c>
      <c r="J44" s="2739">
        <v>0</v>
      </c>
      <c r="K44" s="2738">
        <f t="shared" si="14"/>
        <v>35</v>
      </c>
      <c r="L44" s="2738">
        <v>34</v>
      </c>
      <c r="M44" s="2738">
        <v>1</v>
      </c>
      <c r="N44" s="2738">
        <v>0</v>
      </c>
      <c r="O44" s="2738">
        <v>620</v>
      </c>
      <c r="P44" s="2738">
        <v>0</v>
      </c>
      <c r="Q44" s="2738">
        <v>0</v>
      </c>
      <c r="R44" s="1356">
        <v>26304</v>
      </c>
      <c r="S44" s="1356">
        <v>34954</v>
      </c>
      <c r="T44" s="2443" t="s">
        <v>6328</v>
      </c>
      <c r="U44" s="2444">
        <v>38653</v>
      </c>
      <c r="V44" s="1188" t="s">
        <v>5992</v>
      </c>
      <c r="W44" s="1181" t="str">
        <f t="shared" si="1"/>
        <v>改良済</v>
      </c>
      <c r="Y44" s="2622"/>
      <c r="Z44" s="2622"/>
      <c r="AA44" s="2622"/>
      <c r="AB44" s="2622"/>
      <c r="AC44" s="2622"/>
      <c r="AD44" s="2622"/>
      <c r="AE44" s="2622"/>
    </row>
    <row r="45" spans="1:31" ht="32.15" customHeight="1">
      <c r="A45" s="3946"/>
      <c r="B45" s="3940"/>
      <c r="C45" s="1156" t="s">
        <v>6330</v>
      </c>
      <c r="D45" s="2738">
        <f t="shared" si="13"/>
        <v>25</v>
      </c>
      <c r="E45" s="2738">
        <v>24</v>
      </c>
      <c r="F45" s="2738">
        <v>1</v>
      </c>
      <c r="G45" s="2738">
        <v>0</v>
      </c>
      <c r="H45" s="2738">
        <v>780</v>
      </c>
      <c r="I45" s="2738">
        <v>0</v>
      </c>
      <c r="J45" s="2743">
        <v>0</v>
      </c>
      <c r="K45" s="2738">
        <f t="shared" si="14"/>
        <v>25</v>
      </c>
      <c r="L45" s="2738">
        <v>24</v>
      </c>
      <c r="M45" s="2738">
        <v>1</v>
      </c>
      <c r="N45" s="2738">
        <v>0</v>
      </c>
      <c r="O45" s="2738">
        <v>780</v>
      </c>
      <c r="P45" s="2738">
        <v>0</v>
      </c>
      <c r="Q45" s="2738">
        <v>0</v>
      </c>
      <c r="R45" s="1356">
        <v>27037</v>
      </c>
      <c r="S45" s="1356">
        <v>34954</v>
      </c>
      <c r="T45" s="2443" t="s">
        <v>6328</v>
      </c>
      <c r="U45" s="2444">
        <v>38653</v>
      </c>
      <c r="V45" s="1188" t="s">
        <v>5992</v>
      </c>
      <c r="W45" s="1181" t="str">
        <f t="shared" si="1"/>
        <v>改良済</v>
      </c>
      <c r="Y45" s="2622"/>
      <c r="Z45" s="2622"/>
      <c r="AA45" s="2622"/>
      <c r="AB45" s="2622"/>
      <c r="AC45" s="2622"/>
      <c r="AD45" s="2622"/>
      <c r="AE45" s="2622"/>
    </row>
    <row r="46" spans="1:31" ht="32.15" customHeight="1">
      <c r="A46" s="3946"/>
      <c r="B46" s="3940"/>
      <c r="C46" s="2443" t="s">
        <v>6331</v>
      </c>
      <c r="D46" s="2742">
        <f t="shared" si="13"/>
        <v>11</v>
      </c>
      <c r="E46" s="2742">
        <v>11</v>
      </c>
      <c r="F46" s="2742">
        <v>0</v>
      </c>
      <c r="G46" s="2742">
        <v>0</v>
      </c>
      <c r="H46" s="2742">
        <v>150</v>
      </c>
      <c r="I46" s="2742">
        <v>0</v>
      </c>
      <c r="J46" s="2743">
        <v>0</v>
      </c>
      <c r="K46" s="2742">
        <f t="shared" si="14"/>
        <v>11</v>
      </c>
      <c r="L46" s="2742">
        <v>11</v>
      </c>
      <c r="M46" s="2742">
        <v>0</v>
      </c>
      <c r="N46" s="2742">
        <v>0</v>
      </c>
      <c r="O46" s="2742">
        <v>150</v>
      </c>
      <c r="P46" s="2742">
        <v>0</v>
      </c>
      <c r="Q46" s="2742">
        <v>0</v>
      </c>
      <c r="R46" s="2444">
        <v>30146</v>
      </c>
      <c r="S46" s="2444">
        <v>34954</v>
      </c>
      <c r="T46" s="2443" t="s">
        <v>6328</v>
      </c>
      <c r="U46" s="2444">
        <v>38653</v>
      </c>
      <c r="V46" s="1188" t="s">
        <v>5992</v>
      </c>
      <c r="W46" s="1181" t="str">
        <f t="shared" si="1"/>
        <v>改良済</v>
      </c>
      <c r="Y46" s="2622"/>
      <c r="Z46" s="2622"/>
      <c r="AA46" s="2622"/>
      <c r="AB46" s="2622"/>
      <c r="AC46" s="2622"/>
      <c r="AD46" s="2622"/>
      <c r="AE46" s="2622"/>
    </row>
    <row r="47" spans="1:31" ht="32.15" customHeight="1" thickBot="1">
      <c r="A47" s="4521"/>
      <c r="B47" s="4046"/>
      <c r="C47" s="1351" t="s">
        <v>823</v>
      </c>
      <c r="D47" s="2736">
        <f>SUM(D41:D46)</f>
        <v>282</v>
      </c>
      <c r="E47" s="2736">
        <f t="shared" ref="E47:Q47" si="15">SUM(E41:E46)</f>
        <v>225</v>
      </c>
      <c r="F47" s="2736">
        <f t="shared" si="15"/>
        <v>6</v>
      </c>
      <c r="G47" s="2736">
        <f t="shared" si="15"/>
        <v>51</v>
      </c>
      <c r="H47" s="2736">
        <f t="shared" si="15"/>
        <v>5460</v>
      </c>
      <c r="I47" s="2736">
        <f t="shared" si="15"/>
        <v>0</v>
      </c>
      <c r="J47" s="2737">
        <f t="shared" si="15"/>
        <v>0</v>
      </c>
      <c r="K47" s="2736">
        <f t="shared" si="15"/>
        <v>282</v>
      </c>
      <c r="L47" s="2736">
        <f t="shared" si="15"/>
        <v>225</v>
      </c>
      <c r="M47" s="2736">
        <f t="shared" si="15"/>
        <v>6</v>
      </c>
      <c r="N47" s="2736">
        <f t="shared" si="15"/>
        <v>51</v>
      </c>
      <c r="O47" s="2736">
        <f t="shared" si="15"/>
        <v>5460</v>
      </c>
      <c r="P47" s="2736">
        <f t="shared" si="15"/>
        <v>0</v>
      </c>
      <c r="Q47" s="2736">
        <f t="shared" si="15"/>
        <v>0</v>
      </c>
      <c r="R47" s="4551"/>
      <c r="S47" s="4552"/>
      <c r="T47" s="4552"/>
      <c r="U47" s="4552"/>
      <c r="V47" s="4553"/>
      <c r="W47" s="1181">
        <v>1</v>
      </c>
      <c r="Y47" s="2622"/>
      <c r="Z47" s="2622"/>
      <c r="AA47" s="2622"/>
      <c r="AB47" s="2622"/>
      <c r="AC47" s="2622"/>
      <c r="AD47" s="2622"/>
      <c r="AE47" s="2622"/>
    </row>
    <row r="48" spans="1:31" ht="32.15" customHeight="1">
      <c r="A48" s="4609" t="s">
        <v>288</v>
      </c>
      <c r="B48" s="3962" t="s">
        <v>289</v>
      </c>
      <c r="C48" s="2614" t="s">
        <v>6332</v>
      </c>
      <c r="D48" s="2734">
        <f>SUM(E48:G48)</f>
        <v>130</v>
      </c>
      <c r="E48" s="2734">
        <v>0</v>
      </c>
      <c r="F48" s="2734">
        <v>0</v>
      </c>
      <c r="G48" s="2734">
        <v>130</v>
      </c>
      <c r="H48" s="2734">
        <v>765</v>
      </c>
      <c r="I48" s="2734">
        <v>0</v>
      </c>
      <c r="J48" s="2735">
        <v>0</v>
      </c>
      <c r="K48" s="2734">
        <f>SUM(L48:N48)</f>
        <v>130</v>
      </c>
      <c r="L48" s="2734">
        <v>0</v>
      </c>
      <c r="M48" s="2734">
        <v>0</v>
      </c>
      <c r="N48" s="2734">
        <v>130</v>
      </c>
      <c r="O48" s="2734">
        <v>765</v>
      </c>
      <c r="P48" s="2734">
        <v>0</v>
      </c>
      <c r="Q48" s="2734">
        <v>0</v>
      </c>
      <c r="R48" s="1355">
        <v>26420</v>
      </c>
      <c r="S48" s="1355">
        <v>26420</v>
      </c>
      <c r="T48" s="2614" t="s">
        <v>5467</v>
      </c>
      <c r="U48" s="1355">
        <v>39871</v>
      </c>
      <c r="V48" s="2638" t="s">
        <v>6333</v>
      </c>
      <c r="W48" s="1181" t="str">
        <f t="shared" si="1"/>
        <v>改良済</v>
      </c>
      <c r="Y48" s="2622"/>
      <c r="Z48" s="2622"/>
      <c r="AA48" s="2622"/>
      <c r="AB48" s="2622"/>
      <c r="AC48" s="2622"/>
      <c r="AD48" s="2622"/>
      <c r="AE48" s="2622"/>
    </row>
    <row r="49" spans="1:31" ht="32.15" customHeight="1">
      <c r="A49" s="3882"/>
      <c r="B49" s="3940"/>
      <c r="C49" s="1156" t="s">
        <v>6327</v>
      </c>
      <c r="D49" s="2738">
        <f>SUM(E49:G49)</f>
        <v>18</v>
      </c>
      <c r="E49" s="2738">
        <v>0</v>
      </c>
      <c r="F49" s="2738">
        <v>0</v>
      </c>
      <c r="G49" s="2738">
        <v>18</v>
      </c>
      <c r="H49" s="2738">
        <v>640</v>
      </c>
      <c r="I49" s="2738">
        <v>0</v>
      </c>
      <c r="J49" s="2739">
        <v>0</v>
      </c>
      <c r="K49" s="2738">
        <f>SUM(L49:N49)</f>
        <v>18</v>
      </c>
      <c r="L49" s="2738">
        <v>0</v>
      </c>
      <c r="M49" s="2738">
        <v>0</v>
      </c>
      <c r="N49" s="2738">
        <v>18</v>
      </c>
      <c r="O49" s="2738">
        <v>640</v>
      </c>
      <c r="P49" s="2738">
        <v>0</v>
      </c>
      <c r="Q49" s="2738">
        <v>0</v>
      </c>
      <c r="R49" s="1356">
        <v>27768</v>
      </c>
      <c r="S49" s="1356">
        <v>32786</v>
      </c>
      <c r="T49" s="1156" t="s">
        <v>6334</v>
      </c>
      <c r="U49" s="2444">
        <v>39871</v>
      </c>
      <c r="V49" s="2696" t="s">
        <v>6333</v>
      </c>
      <c r="W49" s="1181" t="str">
        <f t="shared" si="1"/>
        <v>改良済</v>
      </c>
      <c r="Y49" s="2622"/>
      <c r="Z49" s="2622"/>
      <c r="AA49" s="2622"/>
      <c r="AB49" s="2622"/>
      <c r="AC49" s="2622"/>
      <c r="AD49" s="2622"/>
      <c r="AE49" s="2622"/>
    </row>
    <row r="50" spans="1:31" ht="32.15" customHeight="1">
      <c r="A50" s="3882"/>
      <c r="B50" s="3926"/>
      <c r="C50" s="1156" t="s">
        <v>1208</v>
      </c>
      <c r="D50" s="2738">
        <f t="shared" ref="D50:Q50" si="16">SUM(D48:D49)</f>
        <v>148</v>
      </c>
      <c r="E50" s="2738">
        <f t="shared" si="16"/>
        <v>0</v>
      </c>
      <c r="F50" s="2738">
        <f t="shared" si="16"/>
        <v>0</v>
      </c>
      <c r="G50" s="2738">
        <f t="shared" si="16"/>
        <v>148</v>
      </c>
      <c r="H50" s="2738">
        <f t="shared" si="16"/>
        <v>1405</v>
      </c>
      <c r="I50" s="2738">
        <f t="shared" si="16"/>
        <v>0</v>
      </c>
      <c r="J50" s="2739">
        <f t="shared" si="16"/>
        <v>0</v>
      </c>
      <c r="K50" s="2738">
        <f t="shared" si="16"/>
        <v>148</v>
      </c>
      <c r="L50" s="2738">
        <f t="shared" si="16"/>
        <v>0</v>
      </c>
      <c r="M50" s="2738">
        <f t="shared" si="16"/>
        <v>0</v>
      </c>
      <c r="N50" s="2738">
        <f t="shared" si="16"/>
        <v>148</v>
      </c>
      <c r="O50" s="2738">
        <f t="shared" si="16"/>
        <v>1405</v>
      </c>
      <c r="P50" s="2738">
        <f t="shared" si="16"/>
        <v>0</v>
      </c>
      <c r="Q50" s="2738">
        <f t="shared" si="16"/>
        <v>0</v>
      </c>
      <c r="R50" s="4526"/>
      <c r="S50" s="4527"/>
      <c r="T50" s="4527"/>
      <c r="U50" s="4527"/>
      <c r="V50" s="4608"/>
      <c r="W50" s="1181">
        <v>1</v>
      </c>
      <c r="Y50" s="2622"/>
      <c r="Z50" s="2622"/>
      <c r="AA50" s="2622"/>
      <c r="AB50" s="2622"/>
      <c r="AC50" s="2622"/>
      <c r="AD50" s="2622"/>
      <c r="AE50" s="2622"/>
    </row>
    <row r="51" spans="1:31" ht="32.15" customHeight="1">
      <c r="A51" s="3882"/>
      <c r="B51" s="3980" t="s">
        <v>80</v>
      </c>
      <c r="C51" s="1156" t="s">
        <v>6335</v>
      </c>
      <c r="D51" s="2738">
        <f t="shared" ref="D51:D60" si="17">SUM(E51:G51)</f>
        <v>57</v>
      </c>
      <c r="E51" s="2738">
        <v>57</v>
      </c>
      <c r="F51" s="2738">
        <v>0</v>
      </c>
      <c r="G51" s="2738">
        <v>0</v>
      </c>
      <c r="H51" s="2750" t="s">
        <v>1809</v>
      </c>
      <c r="I51" s="2738">
        <v>0</v>
      </c>
      <c r="J51" s="2739">
        <v>0</v>
      </c>
      <c r="K51" s="2738">
        <f t="shared" ref="K51:K60" si="18">SUM(L51:N51)</f>
        <v>57</v>
      </c>
      <c r="L51" s="2738">
        <v>57</v>
      </c>
      <c r="M51" s="2738">
        <v>0</v>
      </c>
      <c r="N51" s="2738">
        <v>0</v>
      </c>
      <c r="O51" s="2750">
        <v>1510</v>
      </c>
      <c r="P51" s="2738">
        <v>0</v>
      </c>
      <c r="Q51" s="2738">
        <v>0</v>
      </c>
      <c r="R51" s="1356">
        <v>27781</v>
      </c>
      <c r="S51" s="1356">
        <v>35440</v>
      </c>
      <c r="T51" s="1156" t="s">
        <v>6336</v>
      </c>
      <c r="U51" s="2444">
        <v>39871</v>
      </c>
      <c r="V51" s="2696" t="s">
        <v>6337</v>
      </c>
      <c r="W51" s="1181" t="str">
        <f t="shared" si="1"/>
        <v>改良済</v>
      </c>
      <c r="Y51" s="2622"/>
      <c r="Z51" s="2622"/>
      <c r="AA51" s="2622"/>
      <c r="AB51" s="2622"/>
      <c r="AC51" s="2622"/>
      <c r="AD51" s="2622"/>
      <c r="AE51" s="2622"/>
    </row>
    <row r="52" spans="1:31" ht="32.15" customHeight="1">
      <c r="A52" s="3882"/>
      <c r="B52" s="4425"/>
      <c r="C52" s="1156" t="s">
        <v>6338</v>
      </c>
      <c r="D52" s="2738">
        <f t="shared" si="17"/>
        <v>23</v>
      </c>
      <c r="E52" s="2738">
        <v>23</v>
      </c>
      <c r="F52" s="2738">
        <v>0</v>
      </c>
      <c r="G52" s="2738">
        <v>0</v>
      </c>
      <c r="H52" s="2750" t="s">
        <v>1809</v>
      </c>
      <c r="I52" s="2738">
        <v>0</v>
      </c>
      <c r="J52" s="2739">
        <v>0</v>
      </c>
      <c r="K52" s="2738">
        <f t="shared" si="18"/>
        <v>23</v>
      </c>
      <c r="L52" s="2738">
        <v>23</v>
      </c>
      <c r="M52" s="2738">
        <v>0</v>
      </c>
      <c r="N52" s="2738">
        <v>0</v>
      </c>
      <c r="O52" s="2750">
        <v>1240</v>
      </c>
      <c r="P52" s="2738">
        <v>0</v>
      </c>
      <c r="Q52" s="2738">
        <v>0</v>
      </c>
      <c r="R52" s="1356">
        <v>28499</v>
      </c>
      <c r="S52" s="1356">
        <v>35440</v>
      </c>
      <c r="T52" s="1156" t="s">
        <v>3220</v>
      </c>
      <c r="U52" s="2444">
        <v>39871</v>
      </c>
      <c r="V52" s="2696" t="s">
        <v>6337</v>
      </c>
      <c r="W52" s="1181" t="str">
        <f t="shared" si="1"/>
        <v>改良済</v>
      </c>
      <c r="Y52" s="2622"/>
      <c r="Z52" s="2622"/>
      <c r="AA52" s="2622"/>
      <c r="AB52" s="2622"/>
      <c r="AC52" s="2622"/>
      <c r="AD52" s="2622"/>
      <c r="AE52" s="2622"/>
    </row>
    <row r="53" spans="1:31" ht="32.15" customHeight="1">
      <c r="A53" s="3882"/>
      <c r="B53" s="4425"/>
      <c r="C53" s="1156" t="s">
        <v>6339</v>
      </c>
      <c r="D53" s="2738">
        <f t="shared" si="17"/>
        <v>11</v>
      </c>
      <c r="E53" s="2738">
        <v>11</v>
      </c>
      <c r="F53" s="2738">
        <v>0</v>
      </c>
      <c r="G53" s="2738">
        <v>0</v>
      </c>
      <c r="H53" s="2750" t="s">
        <v>1809</v>
      </c>
      <c r="I53" s="2738">
        <v>0</v>
      </c>
      <c r="J53" s="2739">
        <v>0</v>
      </c>
      <c r="K53" s="2738">
        <f t="shared" si="18"/>
        <v>11</v>
      </c>
      <c r="L53" s="2738">
        <v>11</v>
      </c>
      <c r="M53" s="2738">
        <v>0</v>
      </c>
      <c r="N53" s="2738">
        <v>0</v>
      </c>
      <c r="O53" s="2750">
        <v>490</v>
      </c>
      <c r="P53" s="2738">
        <v>0</v>
      </c>
      <c r="Q53" s="2738">
        <v>0</v>
      </c>
      <c r="R53" s="1356">
        <v>30630</v>
      </c>
      <c r="S53" s="1356">
        <v>35440</v>
      </c>
      <c r="T53" s="1156" t="s">
        <v>6340</v>
      </c>
      <c r="U53" s="2444">
        <v>39871</v>
      </c>
      <c r="V53" s="2696" t="s">
        <v>4767</v>
      </c>
      <c r="W53" s="1181" t="str">
        <f t="shared" si="1"/>
        <v>改良済</v>
      </c>
      <c r="Y53" s="2622"/>
      <c r="Z53" s="2622"/>
      <c r="AA53" s="2622"/>
      <c r="AB53" s="2622"/>
      <c r="AC53" s="2622"/>
      <c r="AD53" s="2622"/>
      <c r="AE53" s="2622"/>
    </row>
    <row r="54" spans="1:31" ht="32.15" customHeight="1">
      <c r="A54" s="3882"/>
      <c r="B54" s="4425"/>
      <c r="C54" s="1156" t="s">
        <v>6341</v>
      </c>
      <c r="D54" s="2738">
        <f t="shared" si="17"/>
        <v>73</v>
      </c>
      <c r="E54" s="2738">
        <v>61</v>
      </c>
      <c r="F54" s="2738">
        <v>12</v>
      </c>
      <c r="G54" s="2738">
        <v>0</v>
      </c>
      <c r="H54" s="2750" t="s">
        <v>1809</v>
      </c>
      <c r="I54" s="2738">
        <v>1</v>
      </c>
      <c r="J54" s="2739">
        <v>2200</v>
      </c>
      <c r="K54" s="2738">
        <f t="shared" si="18"/>
        <v>41</v>
      </c>
      <c r="L54" s="2738">
        <v>29</v>
      </c>
      <c r="M54" s="2738">
        <v>12</v>
      </c>
      <c r="N54" s="2738">
        <v>0</v>
      </c>
      <c r="O54" s="2750">
        <v>690</v>
      </c>
      <c r="P54" s="2738">
        <v>0</v>
      </c>
      <c r="Q54" s="2738">
        <v>0</v>
      </c>
      <c r="R54" s="1356">
        <v>31043</v>
      </c>
      <c r="S54" s="1356">
        <v>35440</v>
      </c>
      <c r="T54" s="1156" t="s">
        <v>6342</v>
      </c>
      <c r="U54" s="2444">
        <v>39871</v>
      </c>
      <c r="V54" s="2696" t="s">
        <v>4767</v>
      </c>
      <c r="W54" s="1181" t="str">
        <f t="shared" si="1"/>
        <v/>
      </c>
      <c r="Y54" s="2622"/>
      <c r="Z54" s="2622"/>
      <c r="AA54" s="2622"/>
      <c r="AB54" s="2622"/>
      <c r="AC54" s="2622"/>
      <c r="AD54" s="2622"/>
      <c r="AE54" s="2622"/>
    </row>
    <row r="55" spans="1:31" ht="32.15" customHeight="1">
      <c r="A55" s="3882"/>
      <c r="B55" s="4425"/>
      <c r="C55" s="2443" t="s">
        <v>6343</v>
      </c>
      <c r="D55" s="2742">
        <f t="shared" si="17"/>
        <v>50</v>
      </c>
      <c r="E55" s="2742">
        <v>7</v>
      </c>
      <c r="F55" s="2742">
        <v>6</v>
      </c>
      <c r="G55" s="2742">
        <v>37</v>
      </c>
      <c r="H55" s="2751" t="s">
        <v>1809</v>
      </c>
      <c r="I55" s="2742">
        <v>0</v>
      </c>
      <c r="J55" s="2743">
        <v>0</v>
      </c>
      <c r="K55" s="2742">
        <f t="shared" si="18"/>
        <v>50</v>
      </c>
      <c r="L55" s="2742">
        <v>7</v>
      </c>
      <c r="M55" s="2742">
        <v>6</v>
      </c>
      <c r="N55" s="2742">
        <v>37</v>
      </c>
      <c r="O55" s="2751">
        <v>1050</v>
      </c>
      <c r="P55" s="2742">
        <v>0</v>
      </c>
      <c r="Q55" s="2742">
        <v>0</v>
      </c>
      <c r="R55" s="2444">
        <v>32416</v>
      </c>
      <c r="S55" s="2444">
        <v>35440</v>
      </c>
      <c r="T55" s="2443" t="s">
        <v>4465</v>
      </c>
      <c r="U55" s="2444">
        <v>39871</v>
      </c>
      <c r="V55" s="2696" t="s">
        <v>4767</v>
      </c>
      <c r="W55" s="1181" t="str">
        <f t="shared" si="1"/>
        <v>改良済</v>
      </c>
      <c r="Y55" s="2622"/>
      <c r="Z55" s="2622"/>
      <c r="AA55" s="2622"/>
      <c r="AB55" s="2622"/>
      <c r="AC55" s="2622"/>
      <c r="AD55" s="2622"/>
      <c r="AE55" s="2622"/>
    </row>
    <row r="56" spans="1:31" ht="32.15" customHeight="1">
      <c r="A56" s="3882"/>
      <c r="B56" s="4425"/>
      <c r="C56" s="1156" t="s">
        <v>1619</v>
      </c>
      <c r="D56" s="2738">
        <f t="shared" si="17"/>
        <v>111</v>
      </c>
      <c r="E56" s="2738">
        <v>0</v>
      </c>
      <c r="F56" s="2738">
        <v>83</v>
      </c>
      <c r="G56" s="2738">
        <v>28</v>
      </c>
      <c r="H56" s="2738">
        <v>2540</v>
      </c>
      <c r="I56" s="2738">
        <v>0</v>
      </c>
      <c r="J56" s="2739">
        <v>0</v>
      </c>
      <c r="K56" s="2738">
        <f t="shared" si="18"/>
        <v>111</v>
      </c>
      <c r="L56" s="2738">
        <v>0</v>
      </c>
      <c r="M56" s="2738">
        <v>83</v>
      </c>
      <c r="N56" s="2738">
        <v>28</v>
      </c>
      <c r="O56" s="2738">
        <v>2320</v>
      </c>
      <c r="P56" s="2738">
        <v>0</v>
      </c>
      <c r="Q56" s="2738">
        <v>0</v>
      </c>
      <c r="R56" s="1356">
        <v>23802</v>
      </c>
      <c r="S56" s="1356">
        <v>27353</v>
      </c>
      <c r="T56" s="1156" t="s">
        <v>3543</v>
      </c>
      <c r="U56" s="2444">
        <v>39871</v>
      </c>
      <c r="V56" s="2696" t="s">
        <v>4767</v>
      </c>
      <c r="W56" s="1181" t="str">
        <f t="shared" si="1"/>
        <v>改良済</v>
      </c>
      <c r="Y56" s="2622"/>
      <c r="Z56" s="2622"/>
      <c r="AA56" s="2622"/>
      <c r="AB56" s="2622"/>
      <c r="AC56" s="2622"/>
      <c r="AD56" s="2622"/>
      <c r="AE56" s="2622"/>
    </row>
    <row r="57" spans="1:31" ht="32.15" customHeight="1">
      <c r="A57" s="3882"/>
      <c r="B57" s="4425"/>
      <c r="C57" s="1156" t="s">
        <v>6344</v>
      </c>
      <c r="D57" s="2738">
        <f t="shared" si="17"/>
        <v>31</v>
      </c>
      <c r="E57" s="2738">
        <v>0</v>
      </c>
      <c r="F57" s="2738">
        <v>28</v>
      </c>
      <c r="G57" s="2738">
        <v>3</v>
      </c>
      <c r="H57" s="2738">
        <v>1300</v>
      </c>
      <c r="I57" s="2738">
        <v>0</v>
      </c>
      <c r="J57" s="2739">
        <v>0</v>
      </c>
      <c r="K57" s="2738">
        <f t="shared" si="18"/>
        <v>31</v>
      </c>
      <c r="L57" s="2738">
        <v>0</v>
      </c>
      <c r="M57" s="2738">
        <v>28</v>
      </c>
      <c r="N57" s="2738">
        <v>3</v>
      </c>
      <c r="O57" s="2738">
        <v>1300</v>
      </c>
      <c r="P57" s="2738">
        <v>0</v>
      </c>
      <c r="Q57" s="2738">
        <v>0</v>
      </c>
      <c r="R57" s="1356">
        <v>25746</v>
      </c>
      <c r="S57" s="1356">
        <v>31500</v>
      </c>
      <c r="T57" s="1156" t="s">
        <v>1245</v>
      </c>
      <c r="U57" s="2444">
        <v>39871</v>
      </c>
      <c r="V57" s="2696" t="s">
        <v>4767</v>
      </c>
      <c r="W57" s="1181" t="str">
        <f t="shared" si="1"/>
        <v>改良済</v>
      </c>
      <c r="Y57" s="2622"/>
      <c r="Z57" s="2622"/>
      <c r="AA57" s="2622"/>
      <c r="AB57" s="2622"/>
      <c r="AC57" s="2622"/>
      <c r="AD57" s="2622"/>
      <c r="AE57" s="2622"/>
    </row>
    <row r="58" spans="1:31" ht="32.15" customHeight="1">
      <c r="A58" s="3882"/>
      <c r="B58" s="4425"/>
      <c r="C58" s="1156" t="s">
        <v>6345</v>
      </c>
      <c r="D58" s="2738">
        <f t="shared" si="17"/>
        <v>75</v>
      </c>
      <c r="E58" s="2738">
        <v>0</v>
      </c>
      <c r="F58" s="2738">
        <v>17</v>
      </c>
      <c r="G58" s="2738">
        <v>58</v>
      </c>
      <c r="H58" s="2738">
        <v>980</v>
      </c>
      <c r="I58" s="2738">
        <v>0</v>
      </c>
      <c r="J58" s="2739">
        <v>0</v>
      </c>
      <c r="K58" s="2738">
        <f t="shared" si="18"/>
        <v>75</v>
      </c>
      <c r="L58" s="2738">
        <v>0</v>
      </c>
      <c r="M58" s="2738">
        <v>17</v>
      </c>
      <c r="N58" s="2738">
        <v>58</v>
      </c>
      <c r="O58" s="2738">
        <v>950</v>
      </c>
      <c r="P58" s="2738">
        <v>0</v>
      </c>
      <c r="Q58" s="2738">
        <v>0</v>
      </c>
      <c r="R58" s="1356">
        <v>27699</v>
      </c>
      <c r="S58" s="1356">
        <v>27699</v>
      </c>
      <c r="T58" s="1156" t="s">
        <v>6346</v>
      </c>
      <c r="U58" s="2444">
        <v>39871</v>
      </c>
      <c r="V58" s="2696" t="s">
        <v>4767</v>
      </c>
      <c r="W58" s="1181" t="str">
        <f t="shared" si="1"/>
        <v>改良済</v>
      </c>
      <c r="Y58" s="2622"/>
      <c r="Z58" s="2622"/>
      <c r="AA58" s="2622"/>
      <c r="AB58" s="2622"/>
      <c r="AC58" s="2622"/>
      <c r="AD58" s="2622"/>
      <c r="AE58" s="2622"/>
    </row>
    <row r="59" spans="1:31" ht="32.15" customHeight="1">
      <c r="A59" s="3882"/>
      <c r="B59" s="4425"/>
      <c r="C59" s="1156" t="s">
        <v>6347</v>
      </c>
      <c r="D59" s="2738">
        <f t="shared" si="17"/>
        <v>18</v>
      </c>
      <c r="E59" s="2738">
        <v>0</v>
      </c>
      <c r="F59" s="2738">
        <v>10</v>
      </c>
      <c r="G59" s="2738">
        <v>8</v>
      </c>
      <c r="H59" s="2738">
        <v>400</v>
      </c>
      <c r="I59" s="2738">
        <v>0</v>
      </c>
      <c r="J59" s="2739">
        <v>0</v>
      </c>
      <c r="K59" s="2738">
        <f t="shared" si="18"/>
        <v>18</v>
      </c>
      <c r="L59" s="2738">
        <v>0</v>
      </c>
      <c r="M59" s="2738">
        <v>10</v>
      </c>
      <c r="N59" s="2738">
        <v>8</v>
      </c>
      <c r="O59" s="2738">
        <v>400</v>
      </c>
      <c r="P59" s="2738">
        <v>0</v>
      </c>
      <c r="Q59" s="2738">
        <v>0</v>
      </c>
      <c r="R59" s="1356">
        <v>29530</v>
      </c>
      <c r="S59" s="1356">
        <v>29530</v>
      </c>
      <c r="T59" s="1156" t="s">
        <v>4831</v>
      </c>
      <c r="U59" s="2444">
        <v>39871</v>
      </c>
      <c r="V59" s="2696" t="s">
        <v>4767</v>
      </c>
      <c r="W59" s="1181" t="str">
        <f t="shared" si="1"/>
        <v>改良済</v>
      </c>
      <c r="Y59" s="2622"/>
      <c r="Z59" s="2622"/>
      <c r="AA59" s="2622"/>
      <c r="AB59" s="2622"/>
      <c r="AC59" s="2622"/>
      <c r="AD59" s="2622"/>
      <c r="AE59" s="2622"/>
    </row>
    <row r="60" spans="1:31" ht="32.15" customHeight="1">
      <c r="A60" s="3882"/>
      <c r="B60" s="4425"/>
      <c r="C60" s="1156" t="s">
        <v>6348</v>
      </c>
      <c r="D60" s="2738">
        <f t="shared" si="17"/>
        <v>11</v>
      </c>
      <c r="E60" s="2738">
        <v>0</v>
      </c>
      <c r="F60" s="2738">
        <v>0</v>
      </c>
      <c r="G60" s="2738">
        <v>11</v>
      </c>
      <c r="H60" s="2738">
        <v>420</v>
      </c>
      <c r="I60" s="2738">
        <v>0</v>
      </c>
      <c r="J60" s="2739">
        <v>0</v>
      </c>
      <c r="K60" s="2738">
        <f t="shared" si="18"/>
        <v>11</v>
      </c>
      <c r="L60" s="2738">
        <v>0</v>
      </c>
      <c r="M60" s="2738">
        <v>0</v>
      </c>
      <c r="N60" s="2738">
        <v>11</v>
      </c>
      <c r="O60" s="2738">
        <v>420</v>
      </c>
      <c r="P60" s="2738">
        <v>0</v>
      </c>
      <c r="Q60" s="2738">
        <v>0</v>
      </c>
      <c r="R60" s="1356">
        <v>29216</v>
      </c>
      <c r="S60" s="1356">
        <v>29216</v>
      </c>
      <c r="T60" s="1156" t="s">
        <v>6349</v>
      </c>
      <c r="U60" s="2444">
        <v>39871</v>
      </c>
      <c r="V60" s="2696" t="s">
        <v>4767</v>
      </c>
      <c r="W60" s="1181" t="str">
        <f t="shared" si="1"/>
        <v>改良済</v>
      </c>
      <c r="Y60" s="2622"/>
      <c r="Z60" s="2622"/>
      <c r="AA60" s="2622"/>
      <c r="AB60" s="2622"/>
      <c r="AC60" s="2622"/>
      <c r="AD60" s="2622"/>
      <c r="AE60" s="2622"/>
    </row>
    <row r="61" spans="1:31" ht="32.15" customHeight="1">
      <c r="A61" s="3882"/>
      <c r="B61" s="3981"/>
      <c r="C61" s="1156" t="s">
        <v>1208</v>
      </c>
      <c r="D61" s="2738">
        <f>SUM(D51:D60)</f>
        <v>460</v>
      </c>
      <c r="E61" s="2738">
        <f t="shared" ref="E61:M61" si="19">SUM(E51:E60)</f>
        <v>159</v>
      </c>
      <c r="F61" s="2738">
        <f t="shared" si="19"/>
        <v>156</v>
      </c>
      <c r="G61" s="2738">
        <f t="shared" si="19"/>
        <v>145</v>
      </c>
      <c r="H61" s="2738">
        <f t="shared" si="19"/>
        <v>5640</v>
      </c>
      <c r="I61" s="2738">
        <f t="shared" si="19"/>
        <v>1</v>
      </c>
      <c r="J61" s="2743">
        <f t="shared" si="19"/>
        <v>2200</v>
      </c>
      <c r="K61" s="2738">
        <f t="shared" si="19"/>
        <v>428</v>
      </c>
      <c r="L61" s="2738">
        <f t="shared" si="19"/>
        <v>127</v>
      </c>
      <c r="M61" s="2738">
        <f t="shared" si="19"/>
        <v>156</v>
      </c>
      <c r="N61" s="2738">
        <f>SUM(N51:N60)</f>
        <v>145</v>
      </c>
      <c r="O61" s="2738">
        <f>SUM(O51:O60)</f>
        <v>10370</v>
      </c>
      <c r="P61" s="2738">
        <f>SUM(P51:P60)</f>
        <v>0</v>
      </c>
      <c r="Q61" s="2738">
        <f>SUM(Q51:Q60)</f>
        <v>0</v>
      </c>
      <c r="R61" s="4526"/>
      <c r="S61" s="4527"/>
      <c r="T61" s="4527"/>
      <c r="U61" s="4527"/>
      <c r="V61" s="4608"/>
      <c r="W61" s="1181" t="str">
        <f t="shared" si="1"/>
        <v/>
      </c>
      <c r="Y61" s="2622"/>
      <c r="Z61" s="2622"/>
      <c r="AA61" s="2622"/>
      <c r="AB61" s="2622"/>
      <c r="AC61" s="2622"/>
      <c r="AD61" s="2622"/>
      <c r="AE61" s="2622"/>
    </row>
    <row r="62" spans="1:31" ht="32.15" customHeight="1" thickBot="1">
      <c r="A62" s="3882"/>
      <c r="B62" s="2730" t="s">
        <v>81</v>
      </c>
      <c r="C62" s="1351" t="s">
        <v>6350</v>
      </c>
      <c r="D62" s="2736">
        <f>SUM(E62:G62)</f>
        <v>25</v>
      </c>
      <c r="E62" s="2736">
        <v>0</v>
      </c>
      <c r="F62" s="2736">
        <v>0</v>
      </c>
      <c r="G62" s="2736">
        <v>25</v>
      </c>
      <c r="H62" s="2736">
        <v>760</v>
      </c>
      <c r="I62" s="2736">
        <v>0</v>
      </c>
      <c r="J62" s="2737">
        <v>0</v>
      </c>
      <c r="K62" s="2736">
        <f>SUM(L62:N62)</f>
        <v>25</v>
      </c>
      <c r="L62" s="2736">
        <v>0</v>
      </c>
      <c r="M62" s="2736">
        <v>0</v>
      </c>
      <c r="N62" s="2736">
        <v>25</v>
      </c>
      <c r="O62" s="2736">
        <v>760</v>
      </c>
      <c r="P62" s="2736">
        <v>0</v>
      </c>
      <c r="Q62" s="2736">
        <v>0</v>
      </c>
      <c r="R62" s="2683">
        <v>29897</v>
      </c>
      <c r="S62" s="2683">
        <v>29897</v>
      </c>
      <c r="T62" s="1351" t="s">
        <v>6351</v>
      </c>
      <c r="U62" s="2752">
        <v>39871</v>
      </c>
      <c r="V62" s="2753" t="s">
        <v>3221</v>
      </c>
      <c r="W62" s="1181" t="str">
        <f t="shared" si="1"/>
        <v>改良済</v>
      </c>
      <c r="Y62" s="2622"/>
      <c r="Z62" s="2622"/>
      <c r="AA62" s="2622"/>
      <c r="AB62" s="2622"/>
      <c r="AC62" s="2622"/>
      <c r="AD62" s="2622"/>
      <c r="AE62" s="2622"/>
    </row>
    <row r="63" spans="1:31" ht="32.15" customHeight="1" thickBot="1">
      <c r="A63" s="4610"/>
      <c r="B63" s="2644" t="s">
        <v>263</v>
      </c>
      <c r="C63" s="2644"/>
      <c r="D63" s="2749">
        <f>D50+D61+D62</f>
        <v>633</v>
      </c>
      <c r="E63" s="2749">
        <f t="shared" ref="E63:O63" si="20">E50+E61+E62</f>
        <v>159</v>
      </c>
      <c r="F63" s="2749">
        <f t="shared" si="20"/>
        <v>156</v>
      </c>
      <c r="G63" s="2749">
        <f t="shared" si="20"/>
        <v>318</v>
      </c>
      <c r="H63" s="2749">
        <f t="shared" si="20"/>
        <v>7805</v>
      </c>
      <c r="I63" s="2749">
        <f t="shared" si="20"/>
        <v>1</v>
      </c>
      <c r="J63" s="2754">
        <f t="shared" si="20"/>
        <v>2200</v>
      </c>
      <c r="K63" s="2749">
        <f t="shared" si="20"/>
        <v>601</v>
      </c>
      <c r="L63" s="2749">
        <f t="shared" si="20"/>
        <v>127</v>
      </c>
      <c r="M63" s="2749">
        <f t="shared" si="20"/>
        <v>156</v>
      </c>
      <c r="N63" s="2749">
        <f t="shared" si="20"/>
        <v>318</v>
      </c>
      <c r="O63" s="2749">
        <f t="shared" si="20"/>
        <v>12535</v>
      </c>
      <c r="P63" s="2749">
        <f>P50+P61+P62</f>
        <v>0</v>
      </c>
      <c r="Q63" s="2749">
        <f>Q50+Q61+Q62</f>
        <v>0</v>
      </c>
      <c r="R63" s="4601"/>
      <c r="S63" s="4602"/>
      <c r="T63" s="4602"/>
      <c r="U63" s="4602"/>
      <c r="V63" s="4603"/>
      <c r="W63" s="1181" t="str">
        <f t="shared" si="1"/>
        <v/>
      </c>
      <c r="Y63" s="2622"/>
      <c r="Z63" s="2622"/>
      <c r="AA63" s="2622"/>
      <c r="AB63" s="2622"/>
      <c r="AC63" s="2622"/>
      <c r="AD63" s="2622"/>
      <c r="AE63" s="2622"/>
    </row>
    <row r="64" spans="1:31" ht="32.15" customHeight="1">
      <c r="A64" s="4520" t="s">
        <v>294</v>
      </c>
      <c r="B64" s="3962" t="s">
        <v>298</v>
      </c>
      <c r="C64" s="2614" t="s">
        <v>6352</v>
      </c>
      <c r="D64" s="2734">
        <f>SUM(E64:G64)</f>
        <v>90</v>
      </c>
      <c r="E64" s="2734">
        <v>0</v>
      </c>
      <c r="F64" s="2734">
        <v>90</v>
      </c>
      <c r="G64" s="2734">
        <v>0</v>
      </c>
      <c r="H64" s="2734">
        <v>1990</v>
      </c>
      <c r="I64" s="2734">
        <v>0</v>
      </c>
      <c r="J64" s="2735">
        <v>0</v>
      </c>
      <c r="K64" s="2734">
        <f>SUM(L64:N64)</f>
        <v>90</v>
      </c>
      <c r="L64" s="2734">
        <v>0</v>
      </c>
      <c r="M64" s="2734">
        <v>90</v>
      </c>
      <c r="N64" s="2734">
        <v>0</v>
      </c>
      <c r="O64" s="2734">
        <v>1990</v>
      </c>
      <c r="P64" s="2734">
        <v>0</v>
      </c>
      <c r="Q64" s="2734">
        <v>0</v>
      </c>
      <c r="R64" s="1355">
        <v>23936</v>
      </c>
      <c r="S64" s="1355">
        <v>26827</v>
      </c>
      <c r="T64" s="2614" t="s">
        <v>6342</v>
      </c>
      <c r="U64" s="2614"/>
      <c r="V64" s="2621"/>
      <c r="W64" s="1181" t="str">
        <f t="shared" si="1"/>
        <v>改良済</v>
      </c>
      <c r="Y64" s="2622"/>
      <c r="Z64" s="2622"/>
      <c r="AA64" s="2622"/>
      <c r="AB64" s="2622"/>
      <c r="AC64" s="2622"/>
      <c r="AD64" s="2622"/>
      <c r="AE64" s="2622"/>
    </row>
    <row r="65" spans="1:31" ht="32.15" customHeight="1">
      <c r="A65" s="3946"/>
      <c r="B65" s="3940"/>
      <c r="C65" s="1156" t="s">
        <v>6353</v>
      </c>
      <c r="D65" s="2738">
        <f>SUM(E65:G65)</f>
        <v>59</v>
      </c>
      <c r="E65" s="2738">
        <v>0</v>
      </c>
      <c r="F65" s="2738">
        <v>59</v>
      </c>
      <c r="G65" s="2738">
        <v>0</v>
      </c>
      <c r="H65" s="2738">
        <v>860</v>
      </c>
      <c r="I65" s="2738">
        <v>0</v>
      </c>
      <c r="J65" s="2739">
        <v>0</v>
      </c>
      <c r="K65" s="2738">
        <f>SUM(L65:N65)</f>
        <v>59</v>
      </c>
      <c r="L65" s="2738">
        <v>0</v>
      </c>
      <c r="M65" s="2738">
        <v>59</v>
      </c>
      <c r="N65" s="2738">
        <v>0</v>
      </c>
      <c r="O65" s="2738">
        <v>860</v>
      </c>
      <c r="P65" s="2738">
        <v>0</v>
      </c>
      <c r="Q65" s="2738">
        <v>0</v>
      </c>
      <c r="R65" s="1356">
        <v>27691</v>
      </c>
      <c r="S65" s="1356">
        <v>27691</v>
      </c>
      <c r="T65" s="1156" t="s">
        <v>6354</v>
      </c>
      <c r="U65" s="2443"/>
      <c r="V65" s="1188"/>
      <c r="W65" s="1181" t="str">
        <f t="shared" si="1"/>
        <v>改良済</v>
      </c>
      <c r="Y65" s="2622"/>
      <c r="Z65" s="2622"/>
      <c r="AA65" s="2622"/>
      <c r="AB65" s="2622"/>
      <c r="AC65" s="2622"/>
      <c r="AD65" s="2622"/>
      <c r="AE65" s="2622"/>
    </row>
    <row r="66" spans="1:31" ht="32.15" customHeight="1">
      <c r="A66" s="3946"/>
      <c r="B66" s="3940"/>
      <c r="C66" s="1156" t="s">
        <v>6355</v>
      </c>
      <c r="D66" s="2738">
        <f>SUM(E66:G66)</f>
        <v>45</v>
      </c>
      <c r="E66" s="2738">
        <v>0</v>
      </c>
      <c r="F66" s="2738">
        <v>45</v>
      </c>
      <c r="G66" s="2738">
        <v>0</v>
      </c>
      <c r="H66" s="2738">
        <v>580</v>
      </c>
      <c r="I66" s="2738">
        <v>0</v>
      </c>
      <c r="J66" s="2739">
        <v>0</v>
      </c>
      <c r="K66" s="2738">
        <f>SUM(L66:N66)</f>
        <v>45</v>
      </c>
      <c r="L66" s="2738">
        <v>0</v>
      </c>
      <c r="M66" s="2738">
        <v>45</v>
      </c>
      <c r="N66" s="2738">
        <v>0</v>
      </c>
      <c r="O66" s="2738">
        <v>580</v>
      </c>
      <c r="P66" s="2738">
        <v>0</v>
      </c>
      <c r="Q66" s="2738">
        <v>0</v>
      </c>
      <c r="R66" s="1356">
        <v>28713</v>
      </c>
      <c r="S66" s="1356">
        <v>28713</v>
      </c>
      <c r="T66" s="1156" t="s">
        <v>3224</v>
      </c>
      <c r="U66" s="2443"/>
      <c r="V66" s="1188"/>
      <c r="W66" s="1181" t="str">
        <f t="shared" si="1"/>
        <v>改良済</v>
      </c>
      <c r="Y66" s="2622"/>
      <c r="Z66" s="2622"/>
      <c r="AA66" s="2622"/>
      <c r="AB66" s="2622"/>
      <c r="AC66" s="2622"/>
      <c r="AD66" s="2622"/>
      <c r="AE66" s="2622"/>
    </row>
    <row r="67" spans="1:31" ht="32.15" customHeight="1" thickBot="1">
      <c r="A67" s="3946"/>
      <c r="B67" s="4046"/>
      <c r="C67" s="2692" t="s">
        <v>6356</v>
      </c>
      <c r="D67" s="2744">
        <f>SUM(E67:G67)</f>
        <v>18</v>
      </c>
      <c r="E67" s="2744">
        <v>0</v>
      </c>
      <c r="F67" s="2744">
        <v>18</v>
      </c>
      <c r="G67" s="2744">
        <v>0</v>
      </c>
      <c r="H67" s="2744">
        <v>670</v>
      </c>
      <c r="I67" s="2744">
        <v>0</v>
      </c>
      <c r="J67" s="2745">
        <v>0</v>
      </c>
      <c r="K67" s="2744">
        <f>SUM(L67:N67)</f>
        <v>18</v>
      </c>
      <c r="L67" s="2744">
        <v>0</v>
      </c>
      <c r="M67" s="2744">
        <v>18</v>
      </c>
      <c r="N67" s="2744">
        <v>0</v>
      </c>
      <c r="O67" s="2744">
        <v>670</v>
      </c>
      <c r="P67" s="2744">
        <v>0</v>
      </c>
      <c r="Q67" s="2744">
        <v>0</v>
      </c>
      <c r="R67" s="2712">
        <v>29797</v>
      </c>
      <c r="S67" s="2712">
        <v>29797</v>
      </c>
      <c r="T67" s="2692" t="s">
        <v>6255</v>
      </c>
      <c r="U67" s="2647"/>
      <c r="V67" s="2648"/>
      <c r="W67" s="1181" t="str">
        <f t="shared" si="1"/>
        <v>改良済</v>
      </c>
      <c r="Y67" s="2622"/>
      <c r="Z67" s="2622"/>
      <c r="AA67" s="2622"/>
      <c r="AB67" s="2622"/>
      <c r="AC67" s="2622"/>
      <c r="AD67" s="2622"/>
      <c r="AE67" s="2622"/>
    </row>
    <row r="68" spans="1:31" ht="32.15" customHeight="1" thickBot="1">
      <c r="A68" s="4521"/>
      <c r="B68" s="2644" t="s">
        <v>263</v>
      </c>
      <c r="C68" s="2644"/>
      <c r="D68" s="2749">
        <f>SUM(D64:D67)</f>
        <v>212</v>
      </c>
      <c r="E68" s="2749">
        <f t="shared" ref="E68:Q68" si="21">SUM(E64:E67)</f>
        <v>0</v>
      </c>
      <c r="F68" s="2749">
        <f t="shared" si="21"/>
        <v>212</v>
      </c>
      <c r="G68" s="2749">
        <f t="shared" si="21"/>
        <v>0</v>
      </c>
      <c r="H68" s="2749">
        <f t="shared" si="21"/>
        <v>4100</v>
      </c>
      <c r="I68" s="2749">
        <f t="shared" si="21"/>
        <v>0</v>
      </c>
      <c r="J68" s="2754">
        <f t="shared" si="21"/>
        <v>0</v>
      </c>
      <c r="K68" s="2749">
        <f t="shared" si="21"/>
        <v>212</v>
      </c>
      <c r="L68" s="2749">
        <f t="shared" si="21"/>
        <v>0</v>
      </c>
      <c r="M68" s="2749">
        <f t="shared" si="21"/>
        <v>212</v>
      </c>
      <c r="N68" s="2749">
        <f t="shared" si="21"/>
        <v>0</v>
      </c>
      <c r="O68" s="2749">
        <f t="shared" si="21"/>
        <v>4100</v>
      </c>
      <c r="P68" s="2749">
        <f t="shared" si="21"/>
        <v>0</v>
      </c>
      <c r="Q68" s="2749">
        <f t="shared" si="21"/>
        <v>0</v>
      </c>
      <c r="R68" s="4601"/>
      <c r="S68" s="4602"/>
      <c r="T68" s="4602"/>
      <c r="U68" s="4602"/>
      <c r="V68" s="4603"/>
      <c r="W68" s="1181">
        <v>1</v>
      </c>
      <c r="Y68" s="2622"/>
      <c r="Z68" s="2622"/>
      <c r="AA68" s="2622"/>
      <c r="AB68" s="2622"/>
      <c r="AC68" s="2622"/>
      <c r="AD68" s="2622"/>
      <c r="AE68" s="2622"/>
    </row>
    <row r="69" spans="1:31" ht="32.15" customHeight="1">
      <c r="A69" s="3946" t="s">
        <v>85</v>
      </c>
      <c r="B69" s="3940" t="s">
        <v>83</v>
      </c>
      <c r="C69" s="1156" t="s">
        <v>6357</v>
      </c>
      <c r="D69" s="2738">
        <f t="shared" ref="D69:D80" si="22">SUM(E69:G69)</f>
        <v>61</v>
      </c>
      <c r="E69" s="2738">
        <v>0</v>
      </c>
      <c r="F69" s="2738">
        <v>0</v>
      </c>
      <c r="G69" s="2738">
        <v>61</v>
      </c>
      <c r="H69" s="2738">
        <v>0</v>
      </c>
      <c r="I69" s="2738">
        <v>0</v>
      </c>
      <c r="J69" s="2739">
        <v>0</v>
      </c>
      <c r="K69" s="2738">
        <f t="shared" ref="K69:K80" si="23">SUM(L69:N69)</f>
        <v>61</v>
      </c>
      <c r="L69" s="2738">
        <v>0</v>
      </c>
      <c r="M69" s="2738">
        <v>0</v>
      </c>
      <c r="N69" s="2738">
        <v>61</v>
      </c>
      <c r="O69" s="2738">
        <v>0</v>
      </c>
      <c r="P69" s="2738">
        <v>0</v>
      </c>
      <c r="Q69" s="2738">
        <v>0</v>
      </c>
      <c r="R69" s="1356">
        <v>25119</v>
      </c>
      <c r="S69" s="2695">
        <v>33963</v>
      </c>
      <c r="T69" s="1156" t="s">
        <v>6358</v>
      </c>
      <c r="U69" s="2444">
        <v>39173</v>
      </c>
      <c r="V69" s="2696" t="s">
        <v>6003</v>
      </c>
      <c r="W69" s="1181" t="str">
        <f t="shared" ref="W69:W80" si="24">IF(D69&lt;=K69,"改良済","")</f>
        <v>改良済</v>
      </c>
      <c r="Y69" s="2622"/>
      <c r="Z69" s="2622"/>
      <c r="AA69" s="2622"/>
      <c r="AB69" s="2622"/>
      <c r="AC69" s="2622"/>
      <c r="AD69" s="2622"/>
      <c r="AE69" s="2622"/>
    </row>
    <row r="70" spans="1:31" ht="32.15" customHeight="1">
      <c r="A70" s="3946"/>
      <c r="B70" s="3940"/>
      <c r="C70" s="1156" t="s">
        <v>6359</v>
      </c>
      <c r="D70" s="2738">
        <f t="shared" si="22"/>
        <v>70</v>
      </c>
      <c r="E70" s="2738">
        <v>0</v>
      </c>
      <c r="F70" s="2738">
        <v>0</v>
      </c>
      <c r="G70" s="2738">
        <v>70</v>
      </c>
      <c r="H70" s="2738">
        <v>0</v>
      </c>
      <c r="I70" s="2738">
        <v>0</v>
      </c>
      <c r="J70" s="2739">
        <v>0</v>
      </c>
      <c r="K70" s="2738">
        <f t="shared" si="23"/>
        <v>70</v>
      </c>
      <c r="L70" s="2738">
        <v>0</v>
      </c>
      <c r="M70" s="2738">
        <v>0</v>
      </c>
      <c r="N70" s="2738">
        <v>70</v>
      </c>
      <c r="O70" s="2738">
        <v>0</v>
      </c>
      <c r="P70" s="2738">
        <v>0</v>
      </c>
      <c r="Q70" s="2738">
        <v>0</v>
      </c>
      <c r="R70" s="1356">
        <v>26258</v>
      </c>
      <c r="S70" s="2695">
        <v>33963</v>
      </c>
      <c r="T70" s="1156" t="s">
        <v>6358</v>
      </c>
      <c r="U70" s="2444">
        <v>39173</v>
      </c>
      <c r="V70" s="2696" t="s">
        <v>6003</v>
      </c>
      <c r="W70" s="1181" t="str">
        <f t="shared" si="24"/>
        <v>改良済</v>
      </c>
      <c r="Y70" s="2622"/>
      <c r="Z70" s="2622"/>
      <c r="AA70" s="2622"/>
      <c r="AB70" s="2622"/>
      <c r="AC70" s="2622"/>
      <c r="AD70" s="2622"/>
      <c r="AE70" s="2622"/>
    </row>
    <row r="71" spans="1:31" ht="32.15" customHeight="1">
      <c r="A71" s="3946"/>
      <c r="B71" s="3940"/>
      <c r="C71" s="1156" t="s">
        <v>6360</v>
      </c>
      <c r="D71" s="2738">
        <f t="shared" si="22"/>
        <v>341</v>
      </c>
      <c r="E71" s="2738">
        <v>52</v>
      </c>
      <c r="F71" s="2738">
        <v>4</v>
      </c>
      <c r="G71" s="2738">
        <v>285</v>
      </c>
      <c r="H71" s="2738">
        <v>0</v>
      </c>
      <c r="I71" s="2738">
        <v>0</v>
      </c>
      <c r="J71" s="2739">
        <v>0</v>
      </c>
      <c r="K71" s="2738">
        <f t="shared" si="23"/>
        <v>341</v>
      </c>
      <c r="L71" s="2738">
        <v>52</v>
      </c>
      <c r="M71" s="2738">
        <v>4</v>
      </c>
      <c r="N71" s="2738">
        <v>285</v>
      </c>
      <c r="O71" s="2738">
        <v>0</v>
      </c>
      <c r="P71" s="2738">
        <v>0</v>
      </c>
      <c r="Q71" s="2738">
        <v>0</v>
      </c>
      <c r="R71" s="1356">
        <v>26620</v>
      </c>
      <c r="S71" s="1356">
        <v>36048</v>
      </c>
      <c r="T71" s="1156" t="s">
        <v>6361</v>
      </c>
      <c r="U71" s="2444">
        <v>39173</v>
      </c>
      <c r="V71" s="2696" t="s">
        <v>6003</v>
      </c>
      <c r="W71" s="1181" t="str">
        <f t="shared" si="24"/>
        <v>改良済</v>
      </c>
      <c r="Y71" s="2622"/>
      <c r="Z71" s="2622"/>
      <c r="AA71" s="2622"/>
      <c r="AB71" s="2622"/>
      <c r="AC71" s="2622"/>
      <c r="AD71" s="2622"/>
      <c r="AE71" s="2622"/>
    </row>
    <row r="72" spans="1:31" ht="32.15" customHeight="1">
      <c r="A72" s="3946"/>
      <c r="B72" s="3940"/>
      <c r="C72" s="1156" t="s">
        <v>6362</v>
      </c>
      <c r="D72" s="2738">
        <f t="shared" si="22"/>
        <v>19</v>
      </c>
      <c r="E72" s="2738">
        <v>0</v>
      </c>
      <c r="F72" s="2738">
        <v>0</v>
      </c>
      <c r="G72" s="2738">
        <v>19</v>
      </c>
      <c r="H72" s="2738">
        <v>0</v>
      </c>
      <c r="I72" s="2738">
        <v>0</v>
      </c>
      <c r="J72" s="2739">
        <v>0</v>
      </c>
      <c r="K72" s="2738">
        <f t="shared" si="23"/>
        <v>19</v>
      </c>
      <c r="L72" s="2738">
        <v>0</v>
      </c>
      <c r="M72" s="2738">
        <v>0</v>
      </c>
      <c r="N72" s="2738">
        <v>19</v>
      </c>
      <c r="O72" s="2738">
        <v>0</v>
      </c>
      <c r="P72" s="2738">
        <v>0</v>
      </c>
      <c r="Q72" s="2738">
        <v>0</v>
      </c>
      <c r="R72" s="1356">
        <v>27697</v>
      </c>
      <c r="S72" s="1356">
        <v>36048</v>
      </c>
      <c r="T72" s="1156" t="s">
        <v>6361</v>
      </c>
      <c r="U72" s="2444">
        <v>39173</v>
      </c>
      <c r="V72" s="2696" t="s">
        <v>6003</v>
      </c>
      <c r="W72" s="1181" t="str">
        <f t="shared" si="24"/>
        <v>改良済</v>
      </c>
      <c r="Y72" s="2622"/>
      <c r="Z72" s="2622"/>
      <c r="AA72" s="2622"/>
      <c r="AB72" s="2622"/>
      <c r="AC72" s="2622"/>
      <c r="AD72" s="2622"/>
      <c r="AE72" s="2622"/>
    </row>
    <row r="73" spans="1:31" ht="32.15" customHeight="1">
      <c r="A73" s="3946"/>
      <c r="B73" s="3940"/>
      <c r="C73" s="1156" t="s">
        <v>6363</v>
      </c>
      <c r="D73" s="2738">
        <f t="shared" si="22"/>
        <v>59</v>
      </c>
      <c r="E73" s="2738">
        <v>0</v>
      </c>
      <c r="F73" s="2738">
        <v>2</v>
      </c>
      <c r="G73" s="2738">
        <v>57</v>
      </c>
      <c r="H73" s="2738">
        <v>0</v>
      </c>
      <c r="I73" s="2738">
        <v>0</v>
      </c>
      <c r="J73" s="2739">
        <v>0</v>
      </c>
      <c r="K73" s="2738">
        <f t="shared" si="23"/>
        <v>59</v>
      </c>
      <c r="L73" s="2738">
        <v>0</v>
      </c>
      <c r="M73" s="2738">
        <v>2</v>
      </c>
      <c r="N73" s="2738">
        <v>57</v>
      </c>
      <c r="O73" s="2738">
        <v>0</v>
      </c>
      <c r="P73" s="2738">
        <v>0</v>
      </c>
      <c r="Q73" s="2738">
        <v>0</v>
      </c>
      <c r="R73" s="1356">
        <v>29314</v>
      </c>
      <c r="S73" s="1356">
        <v>36048</v>
      </c>
      <c r="T73" s="1156" t="s">
        <v>6361</v>
      </c>
      <c r="U73" s="2444">
        <v>39173</v>
      </c>
      <c r="V73" s="2696" t="s">
        <v>6003</v>
      </c>
      <c r="W73" s="1181" t="str">
        <f t="shared" si="24"/>
        <v>改良済</v>
      </c>
      <c r="Y73" s="2622"/>
      <c r="Z73" s="2622"/>
      <c r="AA73" s="2622"/>
      <c r="AB73" s="2622"/>
      <c r="AC73" s="2622"/>
      <c r="AD73" s="2622"/>
      <c r="AE73" s="2622"/>
    </row>
    <row r="74" spans="1:31" ht="32.15" customHeight="1">
      <c r="A74" s="3946"/>
      <c r="B74" s="3940"/>
      <c r="C74" s="1156" t="s">
        <v>6364</v>
      </c>
      <c r="D74" s="2738">
        <f t="shared" si="22"/>
        <v>22</v>
      </c>
      <c r="E74" s="2738">
        <v>0</v>
      </c>
      <c r="F74" s="2738">
        <v>9</v>
      </c>
      <c r="G74" s="2738">
        <v>13</v>
      </c>
      <c r="H74" s="2738">
        <v>0</v>
      </c>
      <c r="I74" s="2738">
        <v>0</v>
      </c>
      <c r="J74" s="2739">
        <v>0</v>
      </c>
      <c r="K74" s="2738">
        <v>22</v>
      </c>
      <c r="L74" s="2738">
        <v>0</v>
      </c>
      <c r="M74" s="2738">
        <v>9</v>
      </c>
      <c r="N74" s="2738">
        <v>13</v>
      </c>
      <c r="O74" s="2738">
        <v>0</v>
      </c>
      <c r="P74" s="2738">
        <v>0</v>
      </c>
      <c r="Q74" s="2738">
        <v>0</v>
      </c>
      <c r="R74" s="1356">
        <v>29165</v>
      </c>
      <c r="S74" s="1356">
        <v>36048</v>
      </c>
      <c r="T74" s="1156" t="s">
        <v>6361</v>
      </c>
      <c r="U74" s="2444">
        <v>39173</v>
      </c>
      <c r="V74" s="2696" t="s">
        <v>6003</v>
      </c>
      <c r="W74" s="1181" t="str">
        <f t="shared" si="24"/>
        <v>改良済</v>
      </c>
      <c r="Y74" s="2622"/>
      <c r="Z74" s="2622"/>
      <c r="AA74" s="2622"/>
      <c r="AB74" s="2622"/>
      <c r="AC74" s="2622"/>
      <c r="AD74" s="2622"/>
      <c r="AE74" s="2622"/>
    </row>
    <row r="75" spans="1:31" ht="32.15" customHeight="1">
      <c r="A75" s="3946"/>
      <c r="B75" s="3940"/>
      <c r="C75" s="1156" t="s">
        <v>6365</v>
      </c>
      <c r="D75" s="2738">
        <f t="shared" si="22"/>
        <v>43</v>
      </c>
      <c r="E75" s="2738">
        <v>0</v>
      </c>
      <c r="F75" s="2738">
        <v>0</v>
      </c>
      <c r="G75" s="2738">
        <v>43</v>
      </c>
      <c r="H75" s="2738">
        <v>0</v>
      </c>
      <c r="I75" s="2738">
        <v>0</v>
      </c>
      <c r="J75" s="2739">
        <v>0</v>
      </c>
      <c r="K75" s="2738">
        <v>43</v>
      </c>
      <c r="L75" s="2738">
        <v>0</v>
      </c>
      <c r="M75" s="2738">
        <v>0</v>
      </c>
      <c r="N75" s="2738">
        <v>43</v>
      </c>
      <c r="O75" s="2738">
        <v>0</v>
      </c>
      <c r="P75" s="2738">
        <v>0</v>
      </c>
      <c r="Q75" s="2738">
        <v>0</v>
      </c>
      <c r="R75" s="1356">
        <v>31038</v>
      </c>
      <c r="S75" s="1356">
        <v>36048</v>
      </c>
      <c r="T75" s="1156" t="s">
        <v>6361</v>
      </c>
      <c r="U75" s="2444">
        <v>39173</v>
      </c>
      <c r="V75" s="2696" t="s">
        <v>6003</v>
      </c>
      <c r="W75" s="1181" t="str">
        <f t="shared" si="24"/>
        <v>改良済</v>
      </c>
      <c r="Y75" s="2622"/>
      <c r="Z75" s="2622"/>
      <c r="AA75" s="2622"/>
      <c r="AB75" s="2622"/>
      <c r="AC75" s="2622"/>
      <c r="AD75" s="2622"/>
      <c r="AE75" s="2622"/>
    </row>
    <row r="76" spans="1:31" ht="32.15" customHeight="1">
      <c r="A76" s="3946"/>
      <c r="B76" s="3940"/>
      <c r="C76" s="1156" t="s">
        <v>6366</v>
      </c>
      <c r="D76" s="2738">
        <f t="shared" si="22"/>
        <v>15</v>
      </c>
      <c r="E76" s="2738">
        <v>0</v>
      </c>
      <c r="F76" s="2738">
        <v>0</v>
      </c>
      <c r="G76" s="2738">
        <v>15</v>
      </c>
      <c r="H76" s="2738">
        <v>0</v>
      </c>
      <c r="I76" s="2738">
        <v>0</v>
      </c>
      <c r="J76" s="2739">
        <v>0</v>
      </c>
      <c r="K76" s="2738">
        <f t="shared" si="23"/>
        <v>15</v>
      </c>
      <c r="L76" s="2738">
        <v>0</v>
      </c>
      <c r="M76" s="2738">
        <v>0</v>
      </c>
      <c r="N76" s="2738">
        <v>15</v>
      </c>
      <c r="O76" s="2738">
        <v>0</v>
      </c>
      <c r="P76" s="2738">
        <v>0</v>
      </c>
      <c r="Q76" s="2738">
        <v>0</v>
      </c>
      <c r="R76" s="1356">
        <v>29438</v>
      </c>
      <c r="S76" s="1356">
        <v>36048</v>
      </c>
      <c r="T76" s="1156" t="s">
        <v>6361</v>
      </c>
      <c r="U76" s="2444">
        <v>39173</v>
      </c>
      <c r="V76" s="2696" t="s">
        <v>6003</v>
      </c>
      <c r="W76" s="1181" t="str">
        <f t="shared" si="24"/>
        <v>改良済</v>
      </c>
      <c r="Y76" s="2622"/>
      <c r="Z76" s="2622"/>
      <c r="AA76" s="2622"/>
      <c r="AB76" s="2622"/>
      <c r="AC76" s="2622"/>
      <c r="AD76" s="2622"/>
      <c r="AE76" s="2622"/>
    </row>
    <row r="77" spans="1:31" ht="32.15" customHeight="1">
      <c r="A77" s="3946"/>
      <c r="B77" s="3940"/>
      <c r="C77" s="1156" t="s">
        <v>6367</v>
      </c>
      <c r="D77" s="2738">
        <f t="shared" si="22"/>
        <v>31</v>
      </c>
      <c r="E77" s="2738">
        <v>0</v>
      </c>
      <c r="F77" s="2738">
        <v>0</v>
      </c>
      <c r="G77" s="2738">
        <v>31</v>
      </c>
      <c r="H77" s="2738">
        <v>610</v>
      </c>
      <c r="I77" s="2738">
        <v>0</v>
      </c>
      <c r="J77" s="2739">
        <v>0</v>
      </c>
      <c r="K77" s="2738">
        <f t="shared" si="23"/>
        <v>31</v>
      </c>
      <c r="L77" s="2738">
        <v>0</v>
      </c>
      <c r="M77" s="2738">
        <v>0</v>
      </c>
      <c r="N77" s="2738">
        <v>31</v>
      </c>
      <c r="O77" s="2738">
        <v>610</v>
      </c>
      <c r="P77" s="2738">
        <v>0</v>
      </c>
      <c r="Q77" s="2738">
        <v>0</v>
      </c>
      <c r="R77" s="1356">
        <v>33590</v>
      </c>
      <c r="S77" s="1356">
        <v>36048</v>
      </c>
      <c r="T77" s="1156" t="s">
        <v>6361</v>
      </c>
      <c r="U77" s="2444">
        <v>39173</v>
      </c>
      <c r="V77" s="2696" t="s">
        <v>6003</v>
      </c>
      <c r="W77" s="1181" t="str">
        <f t="shared" si="24"/>
        <v>改良済</v>
      </c>
      <c r="Y77" s="2622"/>
      <c r="Z77" s="2622"/>
      <c r="AA77" s="2622"/>
      <c r="AB77" s="2622"/>
      <c r="AC77" s="2622"/>
      <c r="AD77" s="2622"/>
      <c r="AE77" s="2622"/>
    </row>
    <row r="78" spans="1:31" ht="32.15" customHeight="1">
      <c r="A78" s="3946"/>
      <c r="B78" s="3940"/>
      <c r="C78" s="1156" t="s">
        <v>6368</v>
      </c>
      <c r="D78" s="2738">
        <f t="shared" si="22"/>
        <v>17</v>
      </c>
      <c r="E78" s="2738">
        <v>0</v>
      </c>
      <c r="F78" s="2738">
        <v>0</v>
      </c>
      <c r="G78" s="2738">
        <v>17</v>
      </c>
      <c r="H78" s="2738">
        <v>0</v>
      </c>
      <c r="I78" s="2738">
        <v>0</v>
      </c>
      <c r="J78" s="2739">
        <v>0</v>
      </c>
      <c r="K78" s="2738">
        <f t="shared" si="23"/>
        <v>17</v>
      </c>
      <c r="L78" s="2738">
        <v>0</v>
      </c>
      <c r="M78" s="2738">
        <v>0</v>
      </c>
      <c r="N78" s="2738">
        <v>17</v>
      </c>
      <c r="O78" s="2738">
        <v>0</v>
      </c>
      <c r="P78" s="2738">
        <v>0</v>
      </c>
      <c r="Q78" s="2738">
        <v>0</v>
      </c>
      <c r="R78" s="1356">
        <v>33590</v>
      </c>
      <c r="S78" s="1356">
        <v>36048</v>
      </c>
      <c r="T78" s="1156" t="s">
        <v>6361</v>
      </c>
      <c r="U78" s="2444">
        <v>39173</v>
      </c>
      <c r="V78" s="2696" t="s">
        <v>6003</v>
      </c>
      <c r="W78" s="1181" t="str">
        <f t="shared" si="24"/>
        <v>改良済</v>
      </c>
      <c r="Y78" s="2622"/>
      <c r="Z78" s="2622"/>
      <c r="AA78" s="2622"/>
      <c r="AB78" s="2622"/>
      <c r="AC78" s="2622"/>
      <c r="AD78" s="2622"/>
      <c r="AE78" s="2622"/>
    </row>
    <row r="79" spans="1:31" ht="32.15" customHeight="1">
      <c r="A79" s="3946"/>
      <c r="B79" s="3940"/>
      <c r="C79" s="2655" t="s">
        <v>6369</v>
      </c>
      <c r="D79" s="2743">
        <f t="shared" si="22"/>
        <v>72</v>
      </c>
      <c r="E79" s="2743">
        <v>0</v>
      </c>
      <c r="F79" s="2743">
        <v>0</v>
      </c>
      <c r="G79" s="2743">
        <v>72</v>
      </c>
      <c r="H79" s="2743">
        <v>0</v>
      </c>
      <c r="I79" s="2743">
        <v>0</v>
      </c>
      <c r="J79" s="2743">
        <v>0</v>
      </c>
      <c r="K79" s="2743">
        <f t="shared" si="23"/>
        <v>72</v>
      </c>
      <c r="L79" s="2743">
        <v>0</v>
      </c>
      <c r="M79" s="2743">
        <v>0</v>
      </c>
      <c r="N79" s="2743">
        <v>72</v>
      </c>
      <c r="O79" s="2743">
        <v>0</v>
      </c>
      <c r="P79" s="2743">
        <v>0</v>
      </c>
      <c r="Q79" s="2743">
        <v>0</v>
      </c>
      <c r="R79" s="2695">
        <v>34696</v>
      </c>
      <c r="S79" s="2695">
        <v>42461</v>
      </c>
      <c r="T79" s="2443" t="s">
        <v>6370</v>
      </c>
      <c r="U79" s="2444">
        <v>39173</v>
      </c>
      <c r="V79" s="2696" t="s">
        <v>6003</v>
      </c>
      <c r="W79" s="1181" t="str">
        <f t="shared" si="24"/>
        <v>改良済</v>
      </c>
      <c r="Y79" s="2622"/>
      <c r="Z79" s="2622"/>
      <c r="AA79" s="2622"/>
      <c r="AB79" s="2622"/>
      <c r="AC79" s="2622"/>
      <c r="AD79" s="2622"/>
      <c r="AE79" s="2622"/>
    </row>
    <row r="80" spans="1:31" ht="32.15" customHeight="1">
      <c r="A80" s="3946"/>
      <c r="B80" s="3940"/>
      <c r="C80" s="2443" t="s">
        <v>6371</v>
      </c>
      <c r="D80" s="2742">
        <f t="shared" si="22"/>
        <v>98</v>
      </c>
      <c r="E80" s="2742">
        <v>0</v>
      </c>
      <c r="F80" s="2742">
        <v>0</v>
      </c>
      <c r="G80" s="2742">
        <v>98</v>
      </c>
      <c r="H80" s="2742">
        <v>1750</v>
      </c>
      <c r="I80" s="2742">
        <v>0</v>
      </c>
      <c r="J80" s="2743">
        <v>0</v>
      </c>
      <c r="K80" s="2742">
        <f t="shared" si="23"/>
        <v>98</v>
      </c>
      <c r="L80" s="2742">
        <v>0</v>
      </c>
      <c r="M80" s="2742">
        <v>0</v>
      </c>
      <c r="N80" s="2742">
        <v>98</v>
      </c>
      <c r="O80" s="2742">
        <v>1750</v>
      </c>
      <c r="P80" s="2742">
        <v>0</v>
      </c>
      <c r="Q80" s="2742">
        <v>0</v>
      </c>
      <c r="R80" s="2444">
        <v>36048</v>
      </c>
      <c r="S80" s="2444">
        <v>36048</v>
      </c>
      <c r="T80" s="2443" t="s">
        <v>6372</v>
      </c>
      <c r="U80" s="2444">
        <v>39173</v>
      </c>
      <c r="V80" s="2696" t="s">
        <v>6003</v>
      </c>
      <c r="W80" s="1181" t="str">
        <f t="shared" si="24"/>
        <v>改良済</v>
      </c>
      <c r="Y80" s="2622"/>
      <c r="Z80" s="2622"/>
      <c r="AA80" s="2622"/>
      <c r="AB80" s="2622"/>
      <c r="AC80" s="2622"/>
      <c r="AD80" s="2622"/>
      <c r="AE80" s="2622"/>
    </row>
    <row r="81" spans="1:31" ht="32.15" customHeight="1" thickBot="1">
      <c r="A81" s="4521"/>
      <c r="B81" s="4046"/>
      <c r="C81" s="1351" t="s">
        <v>823</v>
      </c>
      <c r="D81" s="2736">
        <f t="shared" ref="D81:Q81" si="25">SUM(D69:D80)</f>
        <v>848</v>
      </c>
      <c r="E81" s="2736">
        <f t="shared" si="25"/>
        <v>52</v>
      </c>
      <c r="F81" s="2736">
        <f t="shared" si="25"/>
        <v>15</v>
      </c>
      <c r="G81" s="2736">
        <f t="shared" si="25"/>
        <v>781</v>
      </c>
      <c r="H81" s="2736">
        <f t="shared" si="25"/>
        <v>2360</v>
      </c>
      <c r="I81" s="2736">
        <f t="shared" si="25"/>
        <v>0</v>
      </c>
      <c r="J81" s="2737">
        <f t="shared" si="25"/>
        <v>0</v>
      </c>
      <c r="K81" s="2736">
        <f t="shared" si="25"/>
        <v>848</v>
      </c>
      <c r="L81" s="2736">
        <f t="shared" si="25"/>
        <v>52</v>
      </c>
      <c r="M81" s="2736">
        <f t="shared" si="25"/>
        <v>15</v>
      </c>
      <c r="N81" s="2736">
        <f t="shared" si="25"/>
        <v>781</v>
      </c>
      <c r="O81" s="2736">
        <f t="shared" si="25"/>
        <v>2360</v>
      </c>
      <c r="P81" s="2736">
        <f t="shared" si="25"/>
        <v>0</v>
      </c>
      <c r="Q81" s="2736">
        <f t="shared" si="25"/>
        <v>0</v>
      </c>
      <c r="R81" s="4551"/>
      <c r="S81" s="4552"/>
      <c r="T81" s="4552"/>
      <c r="U81" s="4552"/>
      <c r="V81" s="4553"/>
      <c r="W81" s="1181">
        <v>1</v>
      </c>
      <c r="Y81" s="2622"/>
      <c r="Z81" s="2622"/>
      <c r="AA81" s="2622"/>
      <c r="AB81" s="2622"/>
      <c r="AC81" s="2622"/>
      <c r="AD81" s="2622"/>
      <c r="AE81" s="2622"/>
    </row>
    <row r="82" spans="1:31" ht="32.15" customHeight="1" thickBot="1">
      <c r="A82" s="2755" t="s">
        <v>1343</v>
      </c>
      <c r="B82" s="4602"/>
      <c r="C82" s="4611"/>
      <c r="D82" s="2749">
        <f t="shared" ref="D82:Q82" si="26">D8+D14+D17+D24+D32+D40+D47+D63+D68+D81</f>
        <v>3392</v>
      </c>
      <c r="E82" s="2749">
        <f t="shared" si="26"/>
        <v>876</v>
      </c>
      <c r="F82" s="2749">
        <f t="shared" si="26"/>
        <v>699</v>
      </c>
      <c r="G82" s="2749">
        <f t="shared" si="26"/>
        <v>1817</v>
      </c>
      <c r="H82" s="2749">
        <f t="shared" si="26"/>
        <v>36185</v>
      </c>
      <c r="I82" s="2749">
        <f t="shared" si="26"/>
        <v>5</v>
      </c>
      <c r="J82" s="2754">
        <f t="shared" si="26"/>
        <v>9766</v>
      </c>
      <c r="K82" s="2749">
        <f t="shared" si="26"/>
        <v>3360</v>
      </c>
      <c r="L82" s="2749">
        <f t="shared" si="26"/>
        <v>844</v>
      </c>
      <c r="M82" s="2749">
        <f t="shared" si="26"/>
        <v>699</v>
      </c>
      <c r="N82" s="2749">
        <f t="shared" si="26"/>
        <v>1817</v>
      </c>
      <c r="O82" s="2749">
        <f t="shared" si="26"/>
        <v>40915</v>
      </c>
      <c r="P82" s="2749">
        <f t="shared" si="26"/>
        <v>2</v>
      </c>
      <c r="Q82" s="2749">
        <f t="shared" si="26"/>
        <v>3926</v>
      </c>
      <c r="R82" s="4601"/>
      <c r="S82" s="4602"/>
      <c r="T82" s="4602"/>
      <c r="U82" s="4602"/>
      <c r="V82" s="4603"/>
      <c r="Y82" s="2622"/>
      <c r="Z82" s="2622"/>
      <c r="AA82" s="2622"/>
      <c r="AB82" s="2622"/>
      <c r="AC82" s="2622"/>
      <c r="AD82" s="2622"/>
      <c r="AE82" s="2622"/>
    </row>
    <row r="83" spans="1:31" ht="32.15" customHeight="1">
      <c r="A83" s="1179"/>
      <c r="D83" s="1862"/>
      <c r="E83" s="1862"/>
      <c r="F83" s="1862"/>
      <c r="G83" s="1862"/>
      <c r="H83" s="1862"/>
      <c r="I83" s="1862"/>
      <c r="J83" s="1862"/>
      <c r="K83" s="1862"/>
      <c r="L83" s="1862"/>
      <c r="M83" s="1862"/>
      <c r="N83" s="1862"/>
      <c r="O83" s="1862"/>
      <c r="P83" s="1862"/>
      <c r="Q83" s="1862"/>
    </row>
    <row r="84" spans="1:31" ht="32.15" customHeight="1">
      <c r="A84" s="1179"/>
      <c r="D84" s="1862"/>
      <c r="E84" s="1862"/>
      <c r="F84" s="1862"/>
      <c r="G84" s="1862"/>
      <c r="H84" s="1862"/>
      <c r="I84" s="1862"/>
      <c r="J84" s="1862"/>
      <c r="K84" s="1862"/>
      <c r="L84" s="1862"/>
      <c r="M84" s="1862"/>
      <c r="N84" s="1862"/>
      <c r="O84" s="1862"/>
      <c r="P84" s="1862"/>
      <c r="Q84" s="1862"/>
    </row>
    <row r="85" spans="1:31" ht="32.15" customHeight="1">
      <c r="A85" s="1179"/>
      <c r="D85" s="1862"/>
      <c r="E85" s="1862"/>
      <c r="F85" s="1862"/>
      <c r="G85" s="1862"/>
      <c r="H85" s="1862"/>
      <c r="I85" s="1862"/>
      <c r="J85" s="1862"/>
      <c r="K85" s="1862"/>
      <c r="L85" s="1862"/>
      <c r="M85" s="1862"/>
      <c r="N85" s="1862"/>
      <c r="O85" s="1862"/>
      <c r="P85" s="1862"/>
      <c r="Q85" s="1862"/>
    </row>
    <row r="86" spans="1:31" ht="32.15" customHeight="1">
      <c r="A86" s="1179"/>
      <c r="D86" s="1862"/>
      <c r="E86" s="1862"/>
      <c r="F86" s="1862"/>
      <c r="G86" s="1862"/>
      <c r="H86" s="1862"/>
      <c r="I86" s="1862"/>
      <c r="J86" s="1862"/>
      <c r="K86" s="1862"/>
      <c r="L86" s="1862"/>
      <c r="M86" s="1862"/>
      <c r="N86" s="1862"/>
      <c r="O86" s="1862"/>
      <c r="P86" s="1862"/>
      <c r="Q86" s="1862"/>
    </row>
    <row r="87" spans="1:31" ht="32.15" customHeight="1">
      <c r="A87" s="1179"/>
      <c r="D87" s="1862"/>
      <c r="E87" s="1862"/>
      <c r="F87" s="1862"/>
      <c r="G87" s="1862"/>
      <c r="H87" s="1862"/>
      <c r="I87" s="1862"/>
      <c r="J87" s="1862"/>
      <c r="K87" s="1862"/>
      <c r="L87" s="1862"/>
      <c r="M87" s="1862"/>
      <c r="N87" s="1862"/>
      <c r="O87" s="1862"/>
      <c r="P87" s="1862"/>
      <c r="Q87" s="1862"/>
    </row>
    <row r="88" spans="1:31" ht="32.15" customHeight="1">
      <c r="A88" s="1179"/>
      <c r="D88" s="1862"/>
      <c r="E88" s="1862"/>
      <c r="F88" s="1862"/>
      <c r="G88" s="1862"/>
      <c r="H88" s="1862"/>
      <c r="I88" s="1862"/>
      <c r="J88" s="1862"/>
      <c r="K88" s="1862"/>
      <c r="L88" s="1862"/>
      <c r="M88" s="1862"/>
      <c r="N88" s="1862"/>
      <c r="O88" s="1862"/>
      <c r="P88" s="1862"/>
      <c r="Q88" s="1862"/>
    </row>
    <row r="89" spans="1:31" ht="32.15" customHeight="1">
      <c r="A89" s="1179"/>
      <c r="D89" s="1862"/>
      <c r="E89" s="1862"/>
      <c r="F89" s="1862"/>
      <c r="G89" s="1862"/>
      <c r="H89" s="1862"/>
      <c r="I89" s="1862"/>
      <c r="J89" s="1862"/>
      <c r="K89" s="1862"/>
      <c r="L89" s="1862"/>
      <c r="M89" s="1862"/>
      <c r="N89" s="1862"/>
      <c r="O89" s="1862"/>
      <c r="P89" s="1862"/>
      <c r="Q89" s="1862"/>
    </row>
    <row r="90" spans="1:31" ht="32.15" customHeight="1">
      <c r="A90" s="1179"/>
      <c r="D90" s="1862"/>
      <c r="E90" s="1862"/>
      <c r="F90" s="1862"/>
      <c r="G90" s="1862"/>
      <c r="H90" s="1862"/>
      <c r="I90" s="1862"/>
      <c r="J90" s="1862"/>
      <c r="K90" s="1862"/>
      <c r="L90" s="1862"/>
      <c r="M90" s="1862"/>
      <c r="N90" s="1862"/>
      <c r="O90" s="1862"/>
      <c r="P90" s="1862"/>
      <c r="Q90" s="1862"/>
    </row>
    <row r="91" spans="1:31" ht="32.15" customHeight="1">
      <c r="A91" s="1179"/>
      <c r="D91" s="1862"/>
      <c r="E91" s="1862"/>
      <c r="F91" s="1862"/>
      <c r="G91" s="1862"/>
      <c r="H91" s="1862"/>
      <c r="I91" s="1862"/>
      <c r="J91" s="1862"/>
      <c r="K91" s="1862"/>
      <c r="L91" s="1862"/>
      <c r="M91" s="1862"/>
      <c r="N91" s="1862"/>
      <c r="O91" s="1862"/>
      <c r="P91" s="1862"/>
      <c r="Q91" s="1862"/>
    </row>
    <row r="92" spans="1:31" ht="32.15" customHeight="1">
      <c r="A92" s="1179"/>
      <c r="D92" s="1862"/>
      <c r="E92" s="1862"/>
      <c r="F92" s="1862"/>
      <c r="G92" s="1862"/>
      <c r="H92" s="1862"/>
      <c r="I92" s="1862"/>
      <c r="J92" s="1862"/>
      <c r="K92" s="1862"/>
      <c r="L92" s="1862"/>
      <c r="M92" s="1862"/>
      <c r="N92" s="1862"/>
      <c r="O92" s="1862"/>
      <c r="P92" s="1862"/>
      <c r="Q92" s="1862"/>
    </row>
    <row r="93" spans="1:31" ht="32.15" customHeight="1">
      <c r="A93" s="1179"/>
      <c r="D93" s="1862"/>
      <c r="E93" s="1862"/>
      <c r="F93" s="1862"/>
      <c r="G93" s="1862"/>
      <c r="H93" s="1862"/>
      <c r="I93" s="1862"/>
      <c r="J93" s="1862"/>
      <c r="K93" s="1862"/>
      <c r="L93" s="1862"/>
      <c r="M93" s="1862"/>
      <c r="N93" s="1862"/>
      <c r="O93" s="1862"/>
      <c r="P93" s="1862"/>
      <c r="Q93" s="1862"/>
    </row>
    <row r="94" spans="1:31" ht="32.15" customHeight="1">
      <c r="A94" s="1179"/>
      <c r="D94" s="1862"/>
      <c r="E94" s="1862"/>
      <c r="F94" s="1862"/>
      <c r="G94" s="1862"/>
      <c r="H94" s="1862"/>
      <c r="I94" s="1862"/>
      <c r="J94" s="1862"/>
      <c r="K94" s="1862"/>
      <c r="L94" s="1862"/>
      <c r="M94" s="1862"/>
      <c r="N94" s="1862"/>
      <c r="O94" s="1862"/>
      <c r="P94" s="1862"/>
      <c r="Q94" s="1862"/>
    </row>
    <row r="95" spans="1:31" ht="32.15" customHeight="1">
      <c r="A95" s="1179"/>
      <c r="D95" s="1862"/>
      <c r="E95" s="1862"/>
      <c r="F95" s="1862"/>
      <c r="G95" s="1862"/>
      <c r="H95" s="1862"/>
      <c r="I95" s="1862"/>
      <c r="J95" s="1862"/>
      <c r="K95" s="1862"/>
      <c r="L95" s="1862"/>
      <c r="M95" s="1862"/>
      <c r="N95" s="1862"/>
      <c r="O95" s="1862"/>
      <c r="P95" s="1862"/>
      <c r="Q95" s="1862"/>
    </row>
    <row r="96" spans="1:31" ht="32.15" customHeight="1">
      <c r="A96" s="1179"/>
      <c r="D96" s="1862"/>
      <c r="E96" s="1862"/>
      <c r="F96" s="1862"/>
      <c r="G96" s="1862"/>
      <c r="H96" s="1862"/>
      <c r="I96" s="1862"/>
      <c r="J96" s="1862"/>
      <c r="K96" s="1862"/>
      <c r="L96" s="1862"/>
      <c r="M96" s="1862"/>
      <c r="N96" s="1862"/>
      <c r="O96" s="1862"/>
      <c r="P96" s="1862"/>
      <c r="Q96" s="1862"/>
    </row>
    <row r="97" spans="1:17" ht="32.15" customHeight="1">
      <c r="A97" s="1179"/>
      <c r="D97" s="1862"/>
      <c r="E97" s="1862"/>
      <c r="F97" s="1862"/>
      <c r="G97" s="1862"/>
      <c r="H97" s="1862"/>
      <c r="I97" s="1862"/>
      <c r="J97" s="1862"/>
      <c r="K97" s="1862"/>
      <c r="L97" s="1862"/>
      <c r="M97" s="1862"/>
      <c r="N97" s="1862"/>
      <c r="O97" s="1862"/>
      <c r="P97" s="1862"/>
      <c r="Q97" s="1862"/>
    </row>
    <row r="98" spans="1:17" ht="32.15" customHeight="1">
      <c r="A98" s="1179"/>
    </row>
    <row r="99" spans="1:17" ht="32.15" customHeight="1">
      <c r="A99" s="1179"/>
    </row>
    <row r="100" spans="1:17" ht="32.15" customHeight="1">
      <c r="A100" s="1179"/>
    </row>
    <row r="101" spans="1:17" ht="32.15" customHeight="1">
      <c r="A101" s="1179"/>
    </row>
    <row r="102" spans="1:17" ht="32.15" customHeight="1">
      <c r="A102" s="1179"/>
    </row>
    <row r="103" spans="1:17" ht="32.15" customHeight="1">
      <c r="A103" s="1179"/>
    </row>
    <row r="104" spans="1:17" ht="32.15" customHeight="1">
      <c r="A104" s="1179"/>
    </row>
    <row r="105" spans="1:17" ht="32.15" customHeight="1">
      <c r="A105" s="1179"/>
    </row>
    <row r="106" spans="1:17" ht="32.15" customHeight="1">
      <c r="A106" s="1179"/>
    </row>
    <row r="107" spans="1:17" ht="32.15" customHeight="1">
      <c r="A107" s="1179"/>
    </row>
    <row r="108" spans="1:17" ht="32.15" customHeight="1">
      <c r="A108" s="1179"/>
    </row>
    <row r="109" spans="1:17" ht="32.15" customHeight="1">
      <c r="A109" s="1179"/>
    </row>
    <row r="110" spans="1:17" ht="32.15" customHeight="1">
      <c r="A110" s="1179"/>
    </row>
    <row r="111" spans="1:17" ht="32.15" customHeight="1">
      <c r="A111" s="1179"/>
    </row>
    <row r="112" spans="1:17" ht="32.15" customHeight="1">
      <c r="A112" s="1179"/>
    </row>
    <row r="113" spans="1:1" ht="32.15" customHeight="1">
      <c r="A113" s="1179"/>
    </row>
    <row r="114" spans="1:1" ht="32.15" customHeight="1">
      <c r="A114" s="1179"/>
    </row>
    <row r="115" spans="1:1" ht="32.15" customHeight="1">
      <c r="A115" s="1179"/>
    </row>
    <row r="116" spans="1:1" ht="32.15" customHeight="1">
      <c r="A116" s="1179"/>
    </row>
    <row r="117" spans="1:1" ht="32.15" customHeight="1">
      <c r="A117" s="1179"/>
    </row>
    <row r="118" spans="1:1" ht="32.15" customHeight="1">
      <c r="A118" s="1179"/>
    </row>
    <row r="119" spans="1:1" ht="32.15" customHeight="1">
      <c r="A119" s="1179"/>
    </row>
    <row r="120" spans="1:1" ht="32.15" customHeight="1">
      <c r="A120" s="1179"/>
    </row>
    <row r="121" spans="1:1" ht="32.15" customHeight="1">
      <c r="A121" s="1179"/>
    </row>
    <row r="122" spans="1:1" ht="32.15" customHeight="1">
      <c r="A122" s="1179"/>
    </row>
    <row r="123" spans="1:1" ht="32.15" customHeight="1">
      <c r="A123" s="1179"/>
    </row>
    <row r="124" spans="1:1" ht="32.15" customHeight="1">
      <c r="A124" s="1179"/>
    </row>
    <row r="125" spans="1:1" ht="32.15" customHeight="1">
      <c r="A125" s="1179"/>
    </row>
    <row r="126" spans="1:1" ht="32.15" customHeight="1">
      <c r="A126" s="1179"/>
    </row>
    <row r="127" spans="1:1" ht="32.15" customHeight="1">
      <c r="A127" s="1179"/>
    </row>
    <row r="128" spans="1:1" ht="32.15" customHeight="1">
      <c r="A128" s="1179"/>
    </row>
    <row r="129" spans="1:1" ht="32.15" customHeight="1">
      <c r="A129" s="1179"/>
    </row>
    <row r="130" spans="1:1" ht="32.15" customHeight="1">
      <c r="A130" s="1179"/>
    </row>
    <row r="131" spans="1:1" ht="32.15" customHeight="1">
      <c r="A131" s="1179"/>
    </row>
    <row r="132" spans="1:1" ht="32.15" customHeight="1">
      <c r="A132" s="1179"/>
    </row>
    <row r="133" spans="1:1" ht="32.15" customHeight="1">
      <c r="A133" s="1179"/>
    </row>
    <row r="134" spans="1:1" ht="32.15" customHeight="1">
      <c r="A134" s="1179"/>
    </row>
    <row r="135" spans="1:1" ht="32.15" customHeight="1">
      <c r="A135" s="1179"/>
    </row>
    <row r="136" spans="1:1" ht="32.15" customHeight="1">
      <c r="A136" s="1179"/>
    </row>
    <row r="137" spans="1:1" ht="32.15" customHeight="1">
      <c r="A137" s="1179"/>
    </row>
    <row r="138" spans="1:1" ht="32.15" customHeight="1">
      <c r="A138" s="1179"/>
    </row>
    <row r="139" spans="1:1" ht="32.15" customHeight="1">
      <c r="A139" s="1179"/>
    </row>
    <row r="140" spans="1:1" ht="32.15" customHeight="1">
      <c r="A140" s="1179"/>
    </row>
    <row r="141" spans="1:1" ht="32.15" customHeight="1">
      <c r="A141" s="1179"/>
    </row>
    <row r="142" spans="1:1" ht="32.15" customHeight="1">
      <c r="A142" s="1179"/>
    </row>
    <row r="143" spans="1:1" ht="32.15" customHeight="1">
      <c r="A143" s="1179"/>
    </row>
    <row r="144" spans="1:1" ht="32.15" customHeight="1">
      <c r="A144" s="1179"/>
    </row>
  </sheetData>
  <mergeCells count="56">
    <mergeCell ref="B82:C82"/>
    <mergeCell ref="R82:V82"/>
    <mergeCell ref="A64:A68"/>
    <mergeCell ref="B64:B67"/>
    <mergeCell ref="R68:V68"/>
    <mergeCell ref="A69:A81"/>
    <mergeCell ref="B69:B81"/>
    <mergeCell ref="R81:V81"/>
    <mergeCell ref="A41:A47"/>
    <mergeCell ref="B41:B47"/>
    <mergeCell ref="R47:V47"/>
    <mergeCell ref="A48:A63"/>
    <mergeCell ref="B48:B50"/>
    <mergeCell ref="R50:V50"/>
    <mergeCell ref="B51:B61"/>
    <mergeCell ref="R61:V61"/>
    <mergeCell ref="R63:V63"/>
    <mergeCell ref="A33:A40"/>
    <mergeCell ref="B33:B36"/>
    <mergeCell ref="R36:V36"/>
    <mergeCell ref="B37:B39"/>
    <mergeCell ref="R39:V39"/>
    <mergeCell ref="R40:V40"/>
    <mergeCell ref="A25:A32"/>
    <mergeCell ref="B25:B32"/>
    <mergeCell ref="U26:U28"/>
    <mergeCell ref="V26:V28"/>
    <mergeCell ref="U29:U31"/>
    <mergeCell ref="V29:V31"/>
    <mergeCell ref="R32:V32"/>
    <mergeCell ref="B7:B8"/>
    <mergeCell ref="A15:A17"/>
    <mergeCell ref="B15:B17"/>
    <mergeCell ref="R17:V17"/>
    <mergeCell ref="A18:A24"/>
    <mergeCell ref="B18:B21"/>
    <mergeCell ref="R21:V21"/>
    <mergeCell ref="B22:B23"/>
    <mergeCell ref="R23:V23"/>
    <mergeCell ref="R24:V24"/>
    <mergeCell ref="R8:V8"/>
    <mergeCell ref="A9:A14"/>
    <mergeCell ref="B9:B14"/>
    <mergeCell ref="R14:V14"/>
    <mergeCell ref="A4:A6"/>
    <mergeCell ref="B4:B6"/>
    <mergeCell ref="C4:C6"/>
    <mergeCell ref="D4:J4"/>
    <mergeCell ref="K4:Q4"/>
    <mergeCell ref="D5:G5"/>
    <mergeCell ref="H5:H6"/>
    <mergeCell ref="I5:J5"/>
    <mergeCell ref="K5:N5"/>
    <mergeCell ref="O5:O6"/>
    <mergeCell ref="P5:Q5"/>
    <mergeCell ref="A7:A8"/>
  </mergeCells>
  <phoneticPr fontId="1"/>
  <conditionalFormatting sqref="C7:V81">
    <cfRule type="expression" dxfId="26" priority="2" stopIfTrue="1">
      <formula>$W7="改良済"</formula>
    </cfRule>
  </conditionalFormatting>
  <conditionalFormatting sqref="Y7:AE82">
    <cfRule type="expression" dxfId="25" priority="1" stopIfTrue="1">
      <formula>$AF7="改良済"</formula>
    </cfRule>
  </conditionalFormatting>
  <printOptions horizontalCentered="1" verticalCentered="1" gridLinesSet="0"/>
  <pageMargins left="0.78740157480314965" right="0.78740157480314965" top="0.78740157480314965" bottom="0.78740157480314965" header="0.51181102362204722" footer="0.51181102362204722"/>
  <pageSetup paperSize="8" scale="50" fitToWidth="0" pageOrder="overThenDown" orientation="landscape" r:id="rId1"/>
  <headerFooter alignWithMargins="0"/>
  <rowBreaks count="1" manualBreakCount="1">
    <brk id="40" max="21"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4CA55-947E-4225-976E-C2F62D4CF5B8}">
  <sheetPr transitionEvaluation="1"/>
  <dimension ref="B1:Q47"/>
  <sheetViews>
    <sheetView showZeros="0" view="pageBreakPreview" zoomScale="40" zoomScaleNormal="50" zoomScaleSheetLayoutView="40" workbookViewId="0">
      <selection activeCell="V33" sqref="V33"/>
    </sheetView>
  </sheetViews>
  <sheetFormatPr defaultColWidth="11.54296875" defaultRowHeight="25" customHeight="1" outlineLevelRow="1"/>
  <cols>
    <col min="1" max="1" width="1.1796875" style="1623" customWidth="1"/>
    <col min="2" max="2" width="24.6328125" style="1623" customWidth="1"/>
    <col min="3" max="3" width="17" style="1623" customWidth="1"/>
    <col min="4" max="4" width="9.6328125" style="1623" bestFit="1" customWidth="1"/>
    <col min="5" max="5" width="66.08984375" style="1623" customWidth="1"/>
    <col min="6" max="6" width="15.08984375" style="1623" customWidth="1"/>
    <col min="7" max="7" width="12.08984375" style="1623" customWidth="1"/>
    <col min="8" max="8" width="12.36328125" style="1623" customWidth="1"/>
    <col min="9" max="9" width="15.08984375" style="1623" customWidth="1"/>
    <col min="10" max="11" width="10.453125" style="1623" customWidth="1"/>
    <col min="12" max="16" width="15.90625" style="1623" customWidth="1"/>
    <col min="17" max="16384" width="11.54296875" style="1623"/>
  </cols>
  <sheetData>
    <row r="1" spans="2:17" ht="30" customHeight="1">
      <c r="B1" s="2756" t="s">
        <v>6373</v>
      </c>
      <c r="J1" s="2757"/>
      <c r="K1" s="2757"/>
      <c r="L1" s="2757"/>
    </row>
    <row r="2" spans="2:17" ht="25" customHeight="1" thickBot="1">
      <c r="B2" s="1546"/>
      <c r="C2" s="1546"/>
      <c r="D2" s="1546"/>
      <c r="E2" s="1546"/>
      <c r="F2" s="1546"/>
      <c r="G2" s="1546"/>
      <c r="H2" s="1546"/>
      <c r="I2" s="1546"/>
      <c r="J2" s="2758"/>
      <c r="K2" s="2758"/>
      <c r="L2" s="2758"/>
      <c r="M2" s="1546"/>
      <c r="O2" s="2759"/>
      <c r="P2" s="2759" t="s">
        <v>1263</v>
      </c>
    </row>
    <row r="3" spans="2:17" ht="25" customHeight="1">
      <c r="B3" s="4418" t="s">
        <v>1304</v>
      </c>
      <c r="C3" s="4009" t="s">
        <v>224</v>
      </c>
      <c r="D3" s="4009" t="s">
        <v>4180</v>
      </c>
      <c r="E3" s="4290" t="s">
        <v>1516</v>
      </c>
      <c r="F3" s="4244" t="s">
        <v>1709</v>
      </c>
      <c r="G3" s="4621"/>
      <c r="H3" s="4622"/>
      <c r="I3" s="4244" t="s">
        <v>6374</v>
      </c>
      <c r="J3" s="4621"/>
      <c r="K3" s="4622"/>
      <c r="L3" s="4114" t="s">
        <v>701</v>
      </c>
      <c r="M3" s="4266" t="s">
        <v>782</v>
      </c>
      <c r="N3" s="4290" t="s">
        <v>1199</v>
      </c>
      <c r="O3" s="4113" t="s">
        <v>783</v>
      </c>
      <c r="P3" s="4268" t="s">
        <v>235</v>
      </c>
    </row>
    <row r="4" spans="2:17" ht="38.25" customHeight="1" thickBot="1">
      <c r="B4" s="4620"/>
      <c r="C4" s="4613"/>
      <c r="D4" s="4265"/>
      <c r="E4" s="4614"/>
      <c r="F4" s="1540" t="s">
        <v>1306</v>
      </c>
      <c r="G4" s="4617" t="s">
        <v>6375</v>
      </c>
      <c r="H4" s="4618"/>
      <c r="I4" s="1540" t="s">
        <v>1306</v>
      </c>
      <c r="J4" s="4619" t="s">
        <v>6376</v>
      </c>
      <c r="K4" s="4618"/>
      <c r="L4" s="4612"/>
      <c r="M4" s="4613"/>
      <c r="N4" s="4614"/>
      <c r="O4" s="4615"/>
      <c r="P4" s="4616"/>
    </row>
    <row r="5" spans="2:17" ht="25" customHeight="1" outlineLevel="1">
      <c r="B5" s="2760" t="s">
        <v>243</v>
      </c>
      <c r="C5" s="1945" t="s">
        <v>244</v>
      </c>
      <c r="D5" s="1945">
        <v>1</v>
      </c>
      <c r="E5" s="2761" t="s">
        <v>6377</v>
      </c>
      <c r="F5" s="2762">
        <v>0.31</v>
      </c>
      <c r="G5" s="4625">
        <v>40</v>
      </c>
      <c r="H5" s="4626"/>
      <c r="I5" s="2762">
        <v>0.31</v>
      </c>
      <c r="J5" s="4625">
        <v>36</v>
      </c>
      <c r="K5" s="4626"/>
      <c r="L5" s="2763">
        <v>31131</v>
      </c>
      <c r="M5" s="1160">
        <v>31131</v>
      </c>
      <c r="N5" s="1945" t="s">
        <v>4826</v>
      </c>
      <c r="O5" s="1945"/>
      <c r="P5" s="1162"/>
      <c r="Q5" s="1623" t="str">
        <f>IF(F5&lt;=I5,"改良済","")</f>
        <v>改良済</v>
      </c>
    </row>
    <row r="6" spans="2:17" ht="25" customHeight="1" outlineLevel="1">
      <c r="B6" s="1167" t="s">
        <v>250</v>
      </c>
      <c r="C6" s="1583" t="s">
        <v>251</v>
      </c>
      <c r="D6" s="1583">
        <v>1</v>
      </c>
      <c r="E6" s="2764" t="s">
        <v>6378</v>
      </c>
      <c r="F6" s="2765">
        <v>2.9</v>
      </c>
      <c r="G6" s="4623">
        <v>96</v>
      </c>
      <c r="H6" s="4624"/>
      <c r="I6" s="2765">
        <v>2.9</v>
      </c>
      <c r="J6" s="4623">
        <v>96</v>
      </c>
      <c r="K6" s="4624"/>
      <c r="L6" s="1930">
        <v>21072</v>
      </c>
      <c r="M6" s="1163">
        <v>21447</v>
      </c>
      <c r="N6" s="1583" t="s">
        <v>6379</v>
      </c>
      <c r="O6" s="1652"/>
      <c r="P6" s="1925"/>
      <c r="Q6" s="1623" t="str">
        <f t="shared" ref="Q6:Q25" si="0">IF(F6&lt;=I6,"改良済","")</f>
        <v>改良済</v>
      </c>
    </row>
    <row r="7" spans="2:17" ht="25" customHeight="1" outlineLevel="1">
      <c r="B7" s="1023" t="s">
        <v>110</v>
      </c>
      <c r="C7" s="1169" t="s">
        <v>75</v>
      </c>
      <c r="D7" s="1583">
        <v>1</v>
      </c>
      <c r="E7" s="2764" t="s">
        <v>6380</v>
      </c>
      <c r="F7" s="2765">
        <v>0.43</v>
      </c>
      <c r="G7" s="4623">
        <v>28</v>
      </c>
      <c r="H7" s="4627"/>
      <c r="I7" s="2765">
        <v>0.43</v>
      </c>
      <c r="J7" s="4623">
        <v>28</v>
      </c>
      <c r="K7" s="4627"/>
      <c r="L7" s="1930">
        <v>41243</v>
      </c>
      <c r="M7" s="1163">
        <v>41243</v>
      </c>
      <c r="N7" s="1383" t="s">
        <v>6381</v>
      </c>
      <c r="O7" s="1163">
        <v>42825</v>
      </c>
      <c r="P7" s="1925" t="s">
        <v>4773</v>
      </c>
      <c r="Q7" s="1623" t="str">
        <f t="shared" si="0"/>
        <v>改良済</v>
      </c>
    </row>
    <row r="8" spans="2:17" ht="25" customHeight="1" outlineLevel="1">
      <c r="B8" s="1023" t="s">
        <v>1128</v>
      </c>
      <c r="C8" s="1583" t="s">
        <v>262</v>
      </c>
      <c r="D8" s="1583">
        <v>2</v>
      </c>
      <c r="E8" s="2764" t="s">
        <v>6382</v>
      </c>
      <c r="F8" s="2765">
        <v>0.5</v>
      </c>
      <c r="G8" s="4623">
        <v>20</v>
      </c>
      <c r="H8" s="4624"/>
      <c r="I8" s="2765">
        <v>0.5</v>
      </c>
      <c r="J8" s="4623">
        <v>20</v>
      </c>
      <c r="K8" s="4624"/>
      <c r="L8" s="1930">
        <v>30952</v>
      </c>
      <c r="M8" s="1163">
        <v>30952</v>
      </c>
      <c r="N8" s="1583" t="s">
        <v>3173</v>
      </c>
      <c r="O8" s="1652"/>
      <c r="P8" s="1925"/>
      <c r="Q8" s="1623" t="str">
        <f t="shared" si="0"/>
        <v>改良済</v>
      </c>
    </row>
    <row r="9" spans="2:17" ht="25" customHeight="1" outlineLevel="1">
      <c r="B9" s="1167" t="s">
        <v>810</v>
      </c>
      <c r="C9" s="1583" t="s">
        <v>265</v>
      </c>
      <c r="D9" s="1583">
        <v>1</v>
      </c>
      <c r="E9" s="2764" t="s">
        <v>6383</v>
      </c>
      <c r="F9" s="2765">
        <v>2.2000000000000002</v>
      </c>
      <c r="G9" s="4623">
        <v>140</v>
      </c>
      <c r="H9" s="4624"/>
      <c r="I9" s="2765">
        <v>2.2000000000000002</v>
      </c>
      <c r="J9" s="4623">
        <v>140</v>
      </c>
      <c r="K9" s="4624"/>
      <c r="L9" s="1930">
        <v>30384</v>
      </c>
      <c r="M9" s="1163">
        <v>30384</v>
      </c>
      <c r="N9" s="1583" t="s">
        <v>4844</v>
      </c>
      <c r="O9" s="1652"/>
      <c r="P9" s="1925"/>
      <c r="Q9" s="1623" t="str">
        <f t="shared" si="0"/>
        <v>改良済</v>
      </c>
    </row>
    <row r="10" spans="2:17" ht="25" customHeight="1" outlineLevel="1">
      <c r="B10" s="1167" t="s">
        <v>274</v>
      </c>
      <c r="C10" s="1583" t="s">
        <v>275</v>
      </c>
      <c r="D10" s="1583">
        <v>1</v>
      </c>
      <c r="E10" s="2764" t="s">
        <v>6384</v>
      </c>
      <c r="F10" s="2765">
        <v>1.1000000000000001</v>
      </c>
      <c r="G10" s="4623">
        <v>70</v>
      </c>
      <c r="H10" s="4624"/>
      <c r="I10" s="2765">
        <v>1.1000000000000001</v>
      </c>
      <c r="J10" s="4623">
        <v>60</v>
      </c>
      <c r="K10" s="4624"/>
      <c r="L10" s="1930">
        <v>30376</v>
      </c>
      <c r="M10" s="1163">
        <v>30376</v>
      </c>
      <c r="N10" s="1583" t="s">
        <v>5547</v>
      </c>
      <c r="O10" s="1652"/>
      <c r="P10" s="1925"/>
      <c r="Q10" s="1623" t="str">
        <f t="shared" si="0"/>
        <v>改良済</v>
      </c>
    </row>
    <row r="11" spans="2:17" ht="25" customHeight="1" outlineLevel="1">
      <c r="B11" s="3892" t="s">
        <v>811</v>
      </c>
      <c r="C11" s="1583" t="s">
        <v>269</v>
      </c>
      <c r="D11" s="1583">
        <v>1</v>
      </c>
      <c r="E11" s="2764" t="s">
        <v>6385</v>
      </c>
      <c r="F11" s="2765">
        <v>0.5</v>
      </c>
      <c r="G11" s="4623">
        <v>73</v>
      </c>
      <c r="H11" s="4624"/>
      <c r="I11" s="2765">
        <v>0.5</v>
      </c>
      <c r="J11" s="4623">
        <v>73</v>
      </c>
      <c r="K11" s="4624"/>
      <c r="L11" s="1930">
        <v>31258</v>
      </c>
      <c r="M11" s="1163">
        <v>31258</v>
      </c>
      <c r="N11" s="1583" t="s">
        <v>3400</v>
      </c>
      <c r="O11" s="1652"/>
      <c r="P11" s="1925"/>
      <c r="Q11" s="1623" t="str">
        <f t="shared" si="0"/>
        <v>改良済</v>
      </c>
    </row>
    <row r="12" spans="2:17" ht="25" customHeight="1" outlineLevel="1">
      <c r="B12" s="3883"/>
      <c r="C12" s="1583" t="s">
        <v>271</v>
      </c>
      <c r="D12" s="1583">
        <v>2</v>
      </c>
      <c r="E12" s="2764" t="s">
        <v>6386</v>
      </c>
      <c r="F12" s="2765">
        <v>0.56999999999999995</v>
      </c>
      <c r="G12" s="4623">
        <v>170</v>
      </c>
      <c r="H12" s="4624"/>
      <c r="I12" s="2765">
        <v>0.56999999999999995</v>
      </c>
      <c r="J12" s="4623">
        <v>158</v>
      </c>
      <c r="K12" s="4624"/>
      <c r="L12" s="1930">
        <v>35607</v>
      </c>
      <c r="M12" s="1163">
        <v>35607</v>
      </c>
      <c r="N12" s="1583" t="s">
        <v>4541</v>
      </c>
      <c r="O12" s="1652"/>
      <c r="P12" s="1925"/>
      <c r="Q12" s="1623" t="str">
        <f t="shared" si="0"/>
        <v>改良済</v>
      </c>
    </row>
    <row r="13" spans="2:17" ht="25" customHeight="1" outlineLevel="1">
      <c r="B13" s="3892" t="s">
        <v>1234</v>
      </c>
      <c r="C13" s="3933" t="s">
        <v>1235</v>
      </c>
      <c r="D13" s="1583">
        <v>1</v>
      </c>
      <c r="E13" s="2764" t="s">
        <v>6387</v>
      </c>
      <c r="F13" s="2765">
        <v>2.1</v>
      </c>
      <c r="G13" s="4623">
        <v>190</v>
      </c>
      <c r="H13" s="4624"/>
      <c r="I13" s="2765">
        <v>2.1</v>
      </c>
      <c r="J13" s="4623">
        <v>186</v>
      </c>
      <c r="K13" s="4624"/>
      <c r="L13" s="1930">
        <v>21984</v>
      </c>
      <c r="M13" s="1163">
        <v>29085</v>
      </c>
      <c r="N13" s="1583" t="s">
        <v>2764</v>
      </c>
      <c r="O13" s="1949">
        <v>29085</v>
      </c>
      <c r="P13" s="1925" t="s">
        <v>6388</v>
      </c>
      <c r="Q13" s="1623" t="str">
        <f t="shared" si="0"/>
        <v>改良済</v>
      </c>
    </row>
    <row r="14" spans="2:17" ht="25" customHeight="1" outlineLevel="1">
      <c r="B14" s="3882"/>
      <c r="C14" s="3934"/>
      <c r="D14" s="1652">
        <v>3</v>
      </c>
      <c r="E14" s="2766" t="s">
        <v>6389</v>
      </c>
      <c r="F14" s="2767">
        <v>0.4</v>
      </c>
      <c r="G14" s="4628">
        <v>70</v>
      </c>
      <c r="H14" s="4629"/>
      <c r="I14" s="2767">
        <v>0.4</v>
      </c>
      <c r="J14" s="4628">
        <v>77</v>
      </c>
      <c r="K14" s="4629"/>
      <c r="L14" s="2768">
        <v>33309</v>
      </c>
      <c r="M14" s="1168">
        <v>41964</v>
      </c>
      <c r="N14" s="1169" t="s">
        <v>6390</v>
      </c>
      <c r="O14" s="1168">
        <v>40631</v>
      </c>
      <c r="P14" s="1925" t="s">
        <v>2411</v>
      </c>
      <c r="Q14" s="1623" t="str">
        <f t="shared" si="0"/>
        <v>改良済</v>
      </c>
    </row>
    <row r="15" spans="2:17" ht="25" customHeight="1" outlineLevel="1">
      <c r="B15" s="3883"/>
      <c r="C15" s="1583" t="s">
        <v>280</v>
      </c>
      <c r="D15" s="1583">
        <v>2</v>
      </c>
      <c r="E15" s="2764" t="s">
        <v>6391</v>
      </c>
      <c r="F15" s="2765">
        <v>0.61</v>
      </c>
      <c r="G15" s="4623">
        <v>130</v>
      </c>
      <c r="H15" s="4624"/>
      <c r="I15" s="2765">
        <v>0.61</v>
      </c>
      <c r="J15" s="4623">
        <v>130</v>
      </c>
      <c r="K15" s="4624"/>
      <c r="L15" s="1930">
        <v>31262</v>
      </c>
      <c r="M15" s="1163">
        <v>31262</v>
      </c>
      <c r="N15" s="1583" t="s">
        <v>3304</v>
      </c>
      <c r="O15" s="1949">
        <v>40434</v>
      </c>
      <c r="P15" s="1925" t="s">
        <v>6392</v>
      </c>
      <c r="Q15" s="1623" t="str">
        <f t="shared" si="0"/>
        <v>改良済</v>
      </c>
    </row>
    <row r="16" spans="2:17" ht="25" customHeight="1" outlineLevel="1">
      <c r="B16" s="3892" t="s">
        <v>1240</v>
      </c>
      <c r="C16" s="1583" t="s">
        <v>283</v>
      </c>
      <c r="D16" s="1583">
        <v>2</v>
      </c>
      <c r="E16" s="2764" t="s">
        <v>6393</v>
      </c>
      <c r="F16" s="2765">
        <v>2</v>
      </c>
      <c r="G16" s="4623">
        <v>200</v>
      </c>
      <c r="H16" s="4624"/>
      <c r="I16" s="2765">
        <v>2</v>
      </c>
      <c r="J16" s="4623">
        <v>200</v>
      </c>
      <c r="K16" s="4624"/>
      <c r="L16" s="1930">
        <v>27972</v>
      </c>
      <c r="M16" s="1163">
        <v>28936</v>
      </c>
      <c r="N16" s="1583" t="s">
        <v>5634</v>
      </c>
      <c r="O16" s="1652"/>
      <c r="P16" s="1925"/>
      <c r="Q16" s="1623" t="str">
        <f t="shared" si="0"/>
        <v>改良済</v>
      </c>
    </row>
    <row r="17" spans="2:17" ht="25" customHeight="1" outlineLevel="1">
      <c r="B17" s="3883"/>
      <c r="C17" s="1583" t="s">
        <v>64</v>
      </c>
      <c r="D17" s="1583">
        <v>1</v>
      </c>
      <c r="E17" s="2764" t="s">
        <v>6394</v>
      </c>
      <c r="F17" s="2765">
        <v>1.5</v>
      </c>
      <c r="G17" s="4623">
        <v>90</v>
      </c>
      <c r="H17" s="4624"/>
      <c r="I17" s="2765">
        <v>1.5</v>
      </c>
      <c r="J17" s="4623">
        <v>210</v>
      </c>
      <c r="K17" s="4624"/>
      <c r="L17" s="1930">
        <v>28709</v>
      </c>
      <c r="M17" s="1163">
        <v>28709</v>
      </c>
      <c r="N17" s="1583" t="s">
        <v>6395</v>
      </c>
      <c r="O17" s="1949">
        <v>39814</v>
      </c>
      <c r="P17" s="2769" t="s">
        <v>2422</v>
      </c>
      <c r="Q17" s="1623" t="str">
        <f t="shared" si="0"/>
        <v>改良済</v>
      </c>
    </row>
    <row r="18" spans="2:17" ht="25" customHeight="1" outlineLevel="1">
      <c r="B18" s="1167" t="s">
        <v>6396</v>
      </c>
      <c r="C18" s="1583" t="s">
        <v>289</v>
      </c>
      <c r="D18" s="1583">
        <v>1</v>
      </c>
      <c r="E18" s="2764" t="s">
        <v>6397</v>
      </c>
      <c r="F18" s="2765">
        <v>0.86</v>
      </c>
      <c r="G18" s="4623">
        <v>82</v>
      </c>
      <c r="H18" s="4624"/>
      <c r="I18" s="2765">
        <v>0.86</v>
      </c>
      <c r="J18" s="4623">
        <v>82</v>
      </c>
      <c r="K18" s="4624"/>
      <c r="L18" s="1930">
        <v>34053</v>
      </c>
      <c r="M18" s="1163">
        <v>34053</v>
      </c>
      <c r="N18" s="1583" t="s">
        <v>5586</v>
      </c>
      <c r="O18" s="1949">
        <v>39871</v>
      </c>
      <c r="P18" s="2769" t="s">
        <v>6333</v>
      </c>
      <c r="Q18" s="1623" t="str">
        <f t="shared" si="0"/>
        <v>改良済</v>
      </c>
    </row>
    <row r="19" spans="2:17" ht="25" customHeight="1" outlineLevel="1">
      <c r="B19" s="1167" t="s">
        <v>6398</v>
      </c>
      <c r="C19" s="1583" t="s">
        <v>29</v>
      </c>
      <c r="D19" s="1583">
        <v>1</v>
      </c>
      <c r="E19" s="2764" t="s">
        <v>6399</v>
      </c>
      <c r="F19" s="2765">
        <v>1.71</v>
      </c>
      <c r="G19" s="4623">
        <v>110</v>
      </c>
      <c r="H19" s="4624"/>
      <c r="I19" s="2765">
        <v>0.92</v>
      </c>
      <c r="J19" s="4623">
        <v>110</v>
      </c>
      <c r="K19" s="4624"/>
      <c r="L19" s="1930">
        <v>31982</v>
      </c>
      <c r="M19" s="1163">
        <v>31982</v>
      </c>
      <c r="N19" s="1583" t="s">
        <v>6400</v>
      </c>
      <c r="O19" s="1949">
        <v>38653</v>
      </c>
      <c r="P19" s="1925" t="s">
        <v>5992</v>
      </c>
      <c r="Q19" s="1623" t="str">
        <f t="shared" si="0"/>
        <v/>
      </c>
    </row>
    <row r="20" spans="2:17" ht="25" customHeight="1" outlineLevel="1">
      <c r="B20" s="1167" t="s">
        <v>6396</v>
      </c>
      <c r="C20" s="1583" t="s">
        <v>81</v>
      </c>
      <c r="D20" s="1583">
        <v>2</v>
      </c>
      <c r="E20" s="2764" t="s">
        <v>6401</v>
      </c>
      <c r="F20" s="2765">
        <v>1.91</v>
      </c>
      <c r="G20" s="4623">
        <v>195</v>
      </c>
      <c r="H20" s="4624"/>
      <c r="I20" s="2765">
        <v>1.91</v>
      </c>
      <c r="J20" s="4623">
        <v>195</v>
      </c>
      <c r="K20" s="4624"/>
      <c r="L20" s="1930">
        <v>29314</v>
      </c>
      <c r="M20" s="1163">
        <v>35607</v>
      </c>
      <c r="N20" s="1583" t="s">
        <v>6255</v>
      </c>
      <c r="O20" s="1948">
        <v>39871</v>
      </c>
      <c r="P20" s="2770" t="s">
        <v>3221</v>
      </c>
      <c r="Q20" s="1623" t="str">
        <f t="shared" si="0"/>
        <v>改良済</v>
      </c>
    </row>
    <row r="21" spans="2:17" ht="25" customHeight="1" outlineLevel="1">
      <c r="B21" s="3892" t="s">
        <v>1249</v>
      </c>
      <c r="C21" s="3933" t="s">
        <v>820</v>
      </c>
      <c r="D21" s="1169">
        <v>1</v>
      </c>
      <c r="E21" s="2764" t="s">
        <v>6402</v>
      </c>
      <c r="F21" s="2765">
        <v>0.9</v>
      </c>
      <c r="G21" s="4632">
        <v>84</v>
      </c>
      <c r="H21" s="4633"/>
      <c r="I21" s="2765">
        <v>0.9</v>
      </c>
      <c r="J21" s="4632">
        <v>150</v>
      </c>
      <c r="K21" s="4633"/>
      <c r="L21" s="1930">
        <v>33687</v>
      </c>
      <c r="M21" s="1163">
        <v>33687</v>
      </c>
      <c r="N21" s="1583" t="s">
        <v>4517</v>
      </c>
      <c r="O21" s="1652"/>
      <c r="P21" s="1925"/>
      <c r="Q21" s="1623" t="str">
        <f t="shared" si="0"/>
        <v>改良済</v>
      </c>
    </row>
    <row r="22" spans="2:17" ht="25" customHeight="1" outlineLevel="1">
      <c r="B22" s="3883"/>
      <c r="C22" s="3934"/>
      <c r="D22" s="1583">
        <v>1</v>
      </c>
      <c r="E22" s="2764" t="s">
        <v>6403</v>
      </c>
      <c r="F22" s="2771">
        <v>0.43</v>
      </c>
      <c r="G22" s="4632">
        <v>935</v>
      </c>
      <c r="H22" s="4633"/>
      <c r="I22" s="2771">
        <v>0.43</v>
      </c>
      <c r="J22" s="4632">
        <v>935</v>
      </c>
      <c r="K22" s="4633"/>
      <c r="L22" s="1930">
        <v>36607</v>
      </c>
      <c r="M22" s="1163">
        <v>36607</v>
      </c>
      <c r="N22" s="1583" t="s">
        <v>6404</v>
      </c>
      <c r="O22" s="1949">
        <v>39220</v>
      </c>
      <c r="P22" s="2769" t="s">
        <v>6253</v>
      </c>
      <c r="Q22" s="1623" t="str">
        <f t="shared" si="0"/>
        <v>改良済</v>
      </c>
    </row>
    <row r="23" spans="2:17" ht="25" customHeight="1" outlineLevel="1">
      <c r="B23" s="1167" t="s">
        <v>84</v>
      </c>
      <c r="C23" s="1583" t="s">
        <v>299</v>
      </c>
      <c r="D23" s="1583">
        <v>1</v>
      </c>
      <c r="E23" s="2764" t="s">
        <v>6405</v>
      </c>
      <c r="F23" s="2765">
        <v>2.5</v>
      </c>
      <c r="G23" s="4623">
        <v>98</v>
      </c>
      <c r="H23" s="4624"/>
      <c r="I23" s="2765">
        <v>2.5</v>
      </c>
      <c r="J23" s="4623">
        <v>98</v>
      </c>
      <c r="K23" s="4624"/>
      <c r="L23" s="1930">
        <v>31349</v>
      </c>
      <c r="M23" s="1163">
        <v>31349</v>
      </c>
      <c r="N23" s="1583" t="s">
        <v>3304</v>
      </c>
      <c r="O23" s="1949">
        <v>38443</v>
      </c>
      <c r="P23" s="2769" t="s">
        <v>6406</v>
      </c>
      <c r="Q23" s="1623" t="str">
        <f t="shared" si="0"/>
        <v>改良済</v>
      </c>
    </row>
    <row r="24" spans="2:17" ht="24.75" customHeight="1" outlineLevel="1">
      <c r="B24" s="3892" t="s">
        <v>85</v>
      </c>
      <c r="C24" s="3933" t="s">
        <v>1174</v>
      </c>
      <c r="D24" s="1169">
        <v>1</v>
      </c>
      <c r="E24" s="2764" t="s">
        <v>6407</v>
      </c>
      <c r="F24" s="2765">
        <v>6.8</v>
      </c>
      <c r="G24" s="4623">
        <v>400</v>
      </c>
      <c r="H24" s="4624"/>
      <c r="I24" s="2765">
        <v>6.75</v>
      </c>
      <c r="J24" s="4630">
        <v>400</v>
      </c>
      <c r="K24" s="4631"/>
      <c r="L24" s="1930">
        <v>28482</v>
      </c>
      <c r="M24" s="1163">
        <v>28482</v>
      </c>
      <c r="N24" s="1583" t="s">
        <v>6408</v>
      </c>
      <c r="O24" s="1949">
        <v>39173</v>
      </c>
      <c r="P24" s="2769" t="s">
        <v>6003</v>
      </c>
      <c r="Q24" s="1623" t="str">
        <f t="shared" si="0"/>
        <v/>
      </c>
    </row>
    <row r="25" spans="2:17" ht="25" customHeight="1" outlineLevel="1" thickBot="1">
      <c r="B25" s="3882"/>
      <c r="C25" s="3942"/>
      <c r="D25" s="1169">
        <v>2</v>
      </c>
      <c r="E25" s="2764" t="s">
        <v>6409</v>
      </c>
      <c r="F25" s="2765">
        <v>3</v>
      </c>
      <c r="G25" s="4623">
        <v>200</v>
      </c>
      <c r="H25" s="4624"/>
      <c r="I25" s="2765">
        <v>2.46</v>
      </c>
      <c r="J25" s="4630">
        <v>200</v>
      </c>
      <c r="K25" s="4631"/>
      <c r="L25" s="1930">
        <v>30312</v>
      </c>
      <c r="M25" s="1163">
        <v>30312</v>
      </c>
      <c r="N25" s="1583" t="s">
        <v>6410</v>
      </c>
      <c r="O25" s="1949">
        <v>39173</v>
      </c>
      <c r="P25" s="2769" t="s">
        <v>6003</v>
      </c>
      <c r="Q25" s="1623" t="str">
        <f t="shared" si="0"/>
        <v/>
      </c>
    </row>
    <row r="26" spans="2:17" ht="25" customHeight="1" thickTop="1" thickBot="1">
      <c r="B26" s="1175" t="s">
        <v>306</v>
      </c>
      <c r="C26" s="1175">
        <f>COUNTA(C5:C25)</f>
        <v>18</v>
      </c>
      <c r="D26" s="1175"/>
      <c r="E26" s="1175">
        <f>COUNTA(E5:E25)</f>
        <v>21</v>
      </c>
      <c r="F26" s="2255">
        <f>SUM(F5:F25)</f>
        <v>33.230000000000004</v>
      </c>
      <c r="G26" s="4635">
        <f>SUM(G5:G25)</f>
        <v>3421</v>
      </c>
      <c r="H26" s="4636"/>
      <c r="I26" s="2255">
        <f>SUM(I5:I25)</f>
        <v>31.85</v>
      </c>
      <c r="J26" s="4635">
        <f>SUM(J5:J25)</f>
        <v>3584</v>
      </c>
      <c r="K26" s="4636"/>
      <c r="L26" s="4637"/>
      <c r="M26" s="4638"/>
      <c r="N26" s="4638"/>
      <c r="O26" s="4638"/>
      <c r="P26" s="4639"/>
    </row>
    <row r="28" spans="2:17" ht="30" customHeight="1">
      <c r="B28" s="2756" t="s">
        <v>6411</v>
      </c>
    </row>
    <row r="29" spans="2:17" ht="25" customHeight="1" thickBot="1">
      <c r="B29" s="1546"/>
      <c r="C29" s="1546"/>
      <c r="D29" s="1546"/>
      <c r="E29" s="1546"/>
      <c r="F29" s="1546"/>
      <c r="G29" s="1546"/>
      <c r="H29" s="1546"/>
      <c r="I29" s="1546"/>
      <c r="J29" s="1546"/>
      <c r="K29" s="1546"/>
      <c r="L29" s="1546"/>
      <c r="M29" s="1546"/>
      <c r="O29" s="2772"/>
      <c r="P29" s="2759" t="s">
        <v>1263</v>
      </c>
    </row>
    <row r="30" spans="2:17" ht="25" customHeight="1">
      <c r="B30" s="4418" t="s">
        <v>1304</v>
      </c>
      <c r="C30" s="4009" t="s">
        <v>224</v>
      </c>
      <c r="D30" s="4009" t="s">
        <v>4180</v>
      </c>
      <c r="E30" s="4290" t="s">
        <v>1516</v>
      </c>
      <c r="F30" s="4244" t="s">
        <v>1709</v>
      </c>
      <c r="G30" s="4621"/>
      <c r="H30" s="4622"/>
      <c r="I30" s="4244" t="s">
        <v>6374</v>
      </c>
      <c r="J30" s="4621"/>
      <c r="K30" s="4622"/>
      <c r="L30" s="4114" t="s">
        <v>701</v>
      </c>
      <c r="M30" s="4266" t="s">
        <v>782</v>
      </c>
      <c r="N30" s="4290" t="s">
        <v>1199</v>
      </c>
      <c r="O30" s="4113" t="s">
        <v>783</v>
      </c>
      <c r="P30" s="4268" t="s">
        <v>235</v>
      </c>
    </row>
    <row r="31" spans="2:17" ht="47.25" customHeight="1" thickBot="1">
      <c r="B31" s="4620"/>
      <c r="C31" s="4613"/>
      <c r="D31" s="4265"/>
      <c r="E31" s="4614"/>
      <c r="F31" s="1540" t="s">
        <v>1306</v>
      </c>
      <c r="G31" s="4617" t="s">
        <v>6412</v>
      </c>
      <c r="H31" s="4634"/>
      <c r="I31" s="1540" t="s">
        <v>1306</v>
      </c>
      <c r="J31" s="4619" t="s">
        <v>6413</v>
      </c>
      <c r="K31" s="4634"/>
      <c r="L31" s="4612"/>
      <c r="M31" s="4613"/>
      <c r="N31" s="4614"/>
      <c r="O31" s="4615"/>
      <c r="P31" s="4616"/>
    </row>
    <row r="32" spans="2:17" ht="25" customHeight="1">
      <c r="B32" s="1167" t="s">
        <v>110</v>
      </c>
      <c r="C32" s="1583" t="s">
        <v>745</v>
      </c>
      <c r="D32" s="1945">
        <v>1</v>
      </c>
      <c r="E32" s="2764" t="s">
        <v>6414</v>
      </c>
      <c r="F32" s="2771">
        <v>1.4</v>
      </c>
      <c r="G32" s="4640"/>
      <c r="H32" s="4641"/>
      <c r="I32" s="2773"/>
      <c r="J32" s="4642"/>
      <c r="K32" s="4643"/>
      <c r="L32" s="2774">
        <v>44930</v>
      </c>
      <c r="M32" s="1163">
        <v>44930</v>
      </c>
      <c r="N32" s="1945" t="s">
        <v>6415</v>
      </c>
      <c r="O32" s="1945"/>
      <c r="P32" s="1162"/>
      <c r="Q32" s="1623" t="str">
        <f>IF(F32&lt;=I32,"改良済","")</f>
        <v/>
      </c>
    </row>
    <row r="33" spans="2:17" ht="25" customHeight="1" outlineLevel="1">
      <c r="B33" s="1167" t="s">
        <v>457</v>
      </c>
      <c r="C33" s="1583" t="s">
        <v>76</v>
      </c>
      <c r="D33" s="1583">
        <v>1</v>
      </c>
      <c r="E33" s="2764" t="s">
        <v>6416</v>
      </c>
      <c r="F33" s="2771">
        <v>0.5</v>
      </c>
      <c r="G33" s="4644">
        <v>8</v>
      </c>
      <c r="H33" s="4645"/>
      <c r="I33" s="2771">
        <v>0.5</v>
      </c>
      <c r="J33" s="4644">
        <v>8</v>
      </c>
      <c r="K33" s="4645"/>
      <c r="L33" s="1930">
        <v>26959</v>
      </c>
      <c r="M33" s="1163">
        <v>35158</v>
      </c>
      <c r="N33" s="1583" t="s">
        <v>6417</v>
      </c>
      <c r="O33" s="1163">
        <v>38443</v>
      </c>
      <c r="P33" s="1165" t="s">
        <v>6418</v>
      </c>
      <c r="Q33" s="1623" t="str">
        <f>IF(F33&lt;=I33,"改良済","")</f>
        <v>改良済</v>
      </c>
    </row>
    <row r="34" spans="2:17" ht="25" customHeight="1" outlineLevel="1">
      <c r="B34" s="1167" t="s">
        <v>1240</v>
      </c>
      <c r="C34" s="1583" t="s">
        <v>6419</v>
      </c>
      <c r="D34" s="1583">
        <v>1</v>
      </c>
      <c r="E34" s="2764" t="s">
        <v>6420</v>
      </c>
      <c r="F34" s="2771">
        <v>0.5</v>
      </c>
      <c r="G34" s="4632">
        <v>50</v>
      </c>
      <c r="H34" s="4633"/>
      <c r="I34" s="2771">
        <v>0.5</v>
      </c>
      <c r="J34" s="4632">
        <v>50</v>
      </c>
      <c r="K34" s="4633"/>
      <c r="L34" s="1930">
        <v>28480</v>
      </c>
      <c r="M34" s="1163">
        <v>28480</v>
      </c>
      <c r="N34" s="1583" t="s">
        <v>3224</v>
      </c>
      <c r="O34" s="1949">
        <v>39814</v>
      </c>
      <c r="P34" s="2769" t="s">
        <v>6421</v>
      </c>
      <c r="Q34" s="1623" t="str">
        <f>IF(F34&lt;=I34,"改良済","")</f>
        <v>改良済</v>
      </c>
    </row>
    <row r="35" spans="2:17" ht="25" customHeight="1" outlineLevel="1" thickBot="1">
      <c r="B35" s="2775" t="s">
        <v>84</v>
      </c>
      <c r="C35" s="1666" t="s">
        <v>1707</v>
      </c>
      <c r="D35" s="1666">
        <v>1</v>
      </c>
      <c r="E35" s="2776" t="s">
        <v>6422</v>
      </c>
      <c r="F35" s="2777">
        <v>1.7</v>
      </c>
      <c r="G35" s="4656">
        <v>45</v>
      </c>
      <c r="H35" s="4657"/>
      <c r="I35" s="2777">
        <v>1.7</v>
      </c>
      <c r="J35" s="4656">
        <v>45</v>
      </c>
      <c r="K35" s="4657"/>
      <c r="L35" s="2778">
        <v>34388</v>
      </c>
      <c r="M35" s="1387">
        <v>34388</v>
      </c>
      <c r="N35" s="1666" t="s">
        <v>6423</v>
      </c>
      <c r="O35" s="2779">
        <v>38443</v>
      </c>
      <c r="P35" s="2769" t="s">
        <v>6406</v>
      </c>
      <c r="Q35" s="1623" t="str">
        <f>IF(F35&lt;=I35,"改良済","")</f>
        <v>改良済</v>
      </c>
    </row>
    <row r="36" spans="2:17" ht="25" customHeight="1" thickTop="1" thickBot="1">
      <c r="B36" s="1175" t="s">
        <v>306</v>
      </c>
      <c r="C36" s="1175">
        <f>COUNTA(C32:C35)</f>
        <v>4</v>
      </c>
      <c r="D36" s="1175"/>
      <c r="E36" s="1175">
        <f>COUNTA(E32:E35)</f>
        <v>4</v>
      </c>
      <c r="F36" s="1178">
        <f>SUM(F32:F35)</f>
        <v>4.0999999999999996</v>
      </c>
      <c r="G36" s="4658">
        <f>SUM(G32:G35)</f>
        <v>103</v>
      </c>
      <c r="H36" s="4659"/>
      <c r="I36" s="1178">
        <f>SUM(I32:I35)</f>
        <v>2.7</v>
      </c>
      <c r="J36" s="4658">
        <f>SUM(J32:J35)</f>
        <v>103</v>
      </c>
      <c r="K36" s="4659"/>
      <c r="L36" s="3953"/>
      <c r="M36" s="3954"/>
      <c r="N36" s="3954"/>
      <c r="O36" s="3954"/>
      <c r="P36" s="3955"/>
    </row>
    <row r="38" spans="2:17" ht="30" customHeight="1">
      <c r="B38" s="2756" t="s">
        <v>6424</v>
      </c>
    </row>
    <row r="39" spans="2:17" ht="25" customHeight="1" thickBot="1">
      <c r="B39" s="1546"/>
      <c r="C39" s="1546"/>
      <c r="D39" s="1546"/>
      <c r="E39" s="1546"/>
      <c r="F39" s="1546"/>
      <c r="G39" s="1546"/>
      <c r="H39" s="1546"/>
      <c r="I39" s="1546"/>
      <c r="J39" s="1546"/>
      <c r="K39" s="1546"/>
      <c r="L39" s="1546"/>
      <c r="M39" s="1546"/>
      <c r="O39" s="2772"/>
      <c r="P39" s="2759" t="s">
        <v>1263</v>
      </c>
    </row>
    <row r="40" spans="2:17" ht="25" customHeight="1">
      <c r="B40" s="4418" t="s">
        <v>1304</v>
      </c>
      <c r="C40" s="4009" t="s">
        <v>224</v>
      </c>
      <c r="D40" s="4009" t="s">
        <v>4180</v>
      </c>
      <c r="E40" s="4290" t="s">
        <v>1516</v>
      </c>
      <c r="F40" s="4244" t="s">
        <v>1709</v>
      </c>
      <c r="G40" s="4621"/>
      <c r="H40" s="4622"/>
      <c r="I40" s="4244" t="s">
        <v>6374</v>
      </c>
      <c r="J40" s="4621"/>
      <c r="K40" s="4622"/>
      <c r="L40" s="4114" t="s">
        <v>701</v>
      </c>
      <c r="M40" s="4266" t="s">
        <v>782</v>
      </c>
      <c r="N40" s="4113" t="s">
        <v>235</v>
      </c>
      <c r="O40" s="4113" t="s">
        <v>6425</v>
      </c>
      <c r="P40" s="4268" t="s">
        <v>235</v>
      </c>
    </row>
    <row r="41" spans="2:17" ht="25" customHeight="1">
      <c r="B41" s="4646"/>
      <c r="C41" s="4648"/>
      <c r="D41" s="3942"/>
      <c r="E41" s="4649"/>
      <c r="F41" s="4650" t="s">
        <v>6426</v>
      </c>
      <c r="G41" s="4263" t="s">
        <v>6427</v>
      </c>
      <c r="H41" s="4651"/>
      <c r="I41" s="4650" t="s">
        <v>6426</v>
      </c>
      <c r="J41" s="4263" t="s">
        <v>6428</v>
      </c>
      <c r="K41" s="4652"/>
      <c r="L41" s="4653"/>
      <c r="M41" s="4648"/>
      <c r="N41" s="4649"/>
      <c r="O41" s="4115"/>
      <c r="P41" s="4654"/>
    </row>
    <row r="42" spans="2:17" ht="50.15" customHeight="1" thickBot="1">
      <c r="B42" s="4647"/>
      <c r="C42" s="4613"/>
      <c r="D42" s="4265"/>
      <c r="E42" s="4614"/>
      <c r="F42" s="4647"/>
      <c r="G42" s="2780" t="s">
        <v>6429</v>
      </c>
      <c r="H42" s="2781" t="s">
        <v>6430</v>
      </c>
      <c r="I42" s="4647"/>
      <c r="J42" s="2780" t="s">
        <v>6429</v>
      </c>
      <c r="K42" s="2781" t="s">
        <v>6430</v>
      </c>
      <c r="L42" s="4612"/>
      <c r="M42" s="4613"/>
      <c r="N42" s="4614"/>
      <c r="O42" s="4117"/>
      <c r="P42" s="4655"/>
    </row>
    <row r="43" spans="2:17" ht="25" customHeight="1" outlineLevel="1">
      <c r="B43" s="2760" t="s">
        <v>3</v>
      </c>
      <c r="C43" s="1945" t="s">
        <v>0</v>
      </c>
      <c r="D43" s="1945">
        <v>1</v>
      </c>
      <c r="E43" s="2782" t="s">
        <v>6431</v>
      </c>
      <c r="F43" s="2783">
        <v>1.72</v>
      </c>
      <c r="G43" s="2782">
        <v>120</v>
      </c>
      <c r="H43" s="2784">
        <v>43</v>
      </c>
      <c r="I43" s="2783">
        <v>1.72</v>
      </c>
      <c r="J43" s="2782">
        <v>120</v>
      </c>
      <c r="K43" s="2784">
        <v>43</v>
      </c>
      <c r="L43" s="2763">
        <v>37614</v>
      </c>
      <c r="M43" s="1160">
        <v>43158</v>
      </c>
      <c r="N43" s="1945" t="s">
        <v>6432</v>
      </c>
      <c r="O43" s="1583"/>
      <c r="P43" s="1165"/>
      <c r="Q43" s="1623" t="str">
        <f>IF(F43&lt;=I43,"改良済","")</f>
        <v>改良済</v>
      </c>
    </row>
    <row r="44" spans="2:17" ht="25" customHeight="1" outlineLevel="1">
      <c r="B44" s="1167" t="s">
        <v>810</v>
      </c>
      <c r="C44" s="1583" t="s">
        <v>265</v>
      </c>
      <c r="D44" s="1583">
        <v>1</v>
      </c>
      <c r="E44" s="2764" t="s">
        <v>6433</v>
      </c>
      <c r="F44" s="2771">
        <v>11.3</v>
      </c>
      <c r="G44" s="2785">
        <v>143</v>
      </c>
      <c r="H44" s="2786"/>
      <c r="I44" s="2787">
        <v>11.3</v>
      </c>
      <c r="J44" s="2788">
        <v>143</v>
      </c>
      <c r="K44" s="2786"/>
      <c r="L44" s="1930">
        <v>40479</v>
      </c>
      <c r="M44" s="1163">
        <v>40479</v>
      </c>
      <c r="N44" s="1583" t="s">
        <v>6434</v>
      </c>
      <c r="O44" s="1652"/>
      <c r="P44" s="1925"/>
      <c r="Q44" s="1623" t="str">
        <f>IF(F44&lt;=I44,"改良済","")</f>
        <v>改良済</v>
      </c>
    </row>
    <row r="45" spans="2:17" ht="25" customHeight="1" outlineLevel="1" thickBot="1">
      <c r="B45" s="1051" t="s">
        <v>1234</v>
      </c>
      <c r="C45" s="1651" t="s">
        <v>1235</v>
      </c>
      <c r="D45" s="1169">
        <v>1</v>
      </c>
      <c r="E45" s="2764" t="s">
        <v>6435</v>
      </c>
      <c r="F45" s="2771">
        <v>11.3</v>
      </c>
      <c r="G45" s="2785">
        <v>105</v>
      </c>
      <c r="H45" s="2786"/>
      <c r="I45" s="2789">
        <v>11.3</v>
      </c>
      <c r="J45" s="4263" t="s">
        <v>6436</v>
      </c>
      <c r="K45" s="4651"/>
      <c r="L45" s="1930">
        <v>26618</v>
      </c>
      <c r="M45" s="1163">
        <v>26618</v>
      </c>
      <c r="N45" s="1583" t="s">
        <v>4607</v>
      </c>
      <c r="O45" s="1652"/>
      <c r="P45" s="1925"/>
      <c r="Q45" s="1623" t="str">
        <f>IF(F45&lt;=I45,"改良済","")</f>
        <v>改良済</v>
      </c>
    </row>
    <row r="46" spans="2:17" ht="25" customHeight="1" thickTop="1" thickBot="1">
      <c r="B46" s="1175" t="s">
        <v>306</v>
      </c>
      <c r="C46" s="1175">
        <f>COUNTA(C43:C45)</f>
        <v>3</v>
      </c>
      <c r="D46" s="1175"/>
      <c r="E46" s="1175">
        <f>COUNTA(E43:E45)</f>
        <v>3</v>
      </c>
      <c r="F46" s="1178">
        <f t="shared" ref="F46:K46" si="1">SUM(F43:F45)</f>
        <v>24.32</v>
      </c>
      <c r="G46" s="1178">
        <f t="shared" si="1"/>
        <v>368</v>
      </c>
      <c r="H46" s="1178">
        <f t="shared" si="1"/>
        <v>43</v>
      </c>
      <c r="I46" s="1178">
        <f t="shared" si="1"/>
        <v>24.32</v>
      </c>
      <c r="J46" s="1178">
        <f t="shared" si="1"/>
        <v>263</v>
      </c>
      <c r="K46" s="1178">
        <f t="shared" si="1"/>
        <v>43</v>
      </c>
      <c r="L46" s="3953"/>
      <c r="M46" s="3954"/>
      <c r="N46" s="3954"/>
      <c r="O46" s="3954"/>
      <c r="P46" s="3955"/>
    </row>
    <row r="47" spans="2:17" ht="25" customHeight="1" thickTop="1">
      <c r="N47" s="1180" t="s">
        <v>6437</v>
      </c>
      <c r="O47" s="1180"/>
    </row>
  </sheetData>
  <mergeCells count="107">
    <mergeCell ref="J45:K45"/>
    <mergeCell ref="L46:P46"/>
    <mergeCell ref="I40:K40"/>
    <mergeCell ref="L40:L42"/>
    <mergeCell ref="M40:M42"/>
    <mergeCell ref="N40:N42"/>
    <mergeCell ref="O40:O42"/>
    <mergeCell ref="P40:P42"/>
    <mergeCell ref="G35:H35"/>
    <mergeCell ref="J35:K35"/>
    <mergeCell ref="G36:H36"/>
    <mergeCell ref="J36:K36"/>
    <mergeCell ref="L36:P36"/>
    <mergeCell ref="B40:B42"/>
    <mergeCell ref="C40:C42"/>
    <mergeCell ref="D40:D42"/>
    <mergeCell ref="E40:E42"/>
    <mergeCell ref="F40:H40"/>
    <mergeCell ref="F41:F42"/>
    <mergeCell ref="G41:H41"/>
    <mergeCell ref="I41:I42"/>
    <mergeCell ref="J41:K41"/>
    <mergeCell ref="G32:H32"/>
    <mergeCell ref="J32:K32"/>
    <mergeCell ref="G33:H33"/>
    <mergeCell ref="J33:K33"/>
    <mergeCell ref="G34:H34"/>
    <mergeCell ref="J34:K34"/>
    <mergeCell ref="M30:M31"/>
    <mergeCell ref="N30:N31"/>
    <mergeCell ref="O30:O31"/>
    <mergeCell ref="P30:P31"/>
    <mergeCell ref="G31:H31"/>
    <mergeCell ref="J31:K31"/>
    <mergeCell ref="G26:H26"/>
    <mergeCell ref="J26:K26"/>
    <mergeCell ref="L26:P26"/>
    <mergeCell ref="B30:B31"/>
    <mergeCell ref="C30:C31"/>
    <mergeCell ref="D30:D31"/>
    <mergeCell ref="E30:E31"/>
    <mergeCell ref="F30:H30"/>
    <mergeCell ref="I30:K30"/>
    <mergeCell ref="L30:L31"/>
    <mergeCell ref="G23:H23"/>
    <mergeCell ref="J23:K23"/>
    <mergeCell ref="B24:B25"/>
    <mergeCell ref="C24:C25"/>
    <mergeCell ref="G24:H24"/>
    <mergeCell ref="J24:K24"/>
    <mergeCell ref="G25:H25"/>
    <mergeCell ref="J25:K25"/>
    <mergeCell ref="B21:B22"/>
    <mergeCell ref="C21:C22"/>
    <mergeCell ref="G21:H21"/>
    <mergeCell ref="J21:K21"/>
    <mergeCell ref="G22:H22"/>
    <mergeCell ref="J22:K22"/>
    <mergeCell ref="G18:H18"/>
    <mergeCell ref="J18:K18"/>
    <mergeCell ref="G19:H19"/>
    <mergeCell ref="J19:K19"/>
    <mergeCell ref="G20:H20"/>
    <mergeCell ref="J20:K20"/>
    <mergeCell ref="J14:K14"/>
    <mergeCell ref="G15:H15"/>
    <mergeCell ref="J15:K15"/>
    <mergeCell ref="B16:B17"/>
    <mergeCell ref="G16:H16"/>
    <mergeCell ref="J16:K16"/>
    <mergeCell ref="G17:H17"/>
    <mergeCell ref="J17:K17"/>
    <mergeCell ref="B11:B12"/>
    <mergeCell ref="G11:H11"/>
    <mergeCell ref="J11:K11"/>
    <mergeCell ref="G12:H12"/>
    <mergeCell ref="J12:K12"/>
    <mergeCell ref="B13:B15"/>
    <mergeCell ref="C13:C14"/>
    <mergeCell ref="G13:H13"/>
    <mergeCell ref="J13:K13"/>
    <mergeCell ref="G14:H14"/>
    <mergeCell ref="G8:H8"/>
    <mergeCell ref="J8:K8"/>
    <mergeCell ref="G9:H9"/>
    <mergeCell ref="J9:K9"/>
    <mergeCell ref="G10:H10"/>
    <mergeCell ref="J10:K10"/>
    <mergeCell ref="G5:H5"/>
    <mergeCell ref="J5:K5"/>
    <mergeCell ref="G6:H6"/>
    <mergeCell ref="J6:K6"/>
    <mergeCell ref="G7:H7"/>
    <mergeCell ref="J7:K7"/>
    <mergeCell ref="L3:L4"/>
    <mergeCell ref="M3:M4"/>
    <mergeCell ref="N3:N4"/>
    <mergeCell ref="O3:O4"/>
    <mergeCell ref="P3:P4"/>
    <mergeCell ref="G4:H4"/>
    <mergeCell ref="J4:K4"/>
    <mergeCell ref="B3:B4"/>
    <mergeCell ref="C3:C4"/>
    <mergeCell ref="D3:D4"/>
    <mergeCell ref="E3:E4"/>
    <mergeCell ref="F3:H3"/>
    <mergeCell ref="I3:K3"/>
  </mergeCells>
  <phoneticPr fontId="1"/>
  <conditionalFormatting sqref="D5:P25">
    <cfRule type="expression" dxfId="24" priority="3" stopIfTrue="1">
      <formula>$Q5="改良済"</formula>
    </cfRule>
  </conditionalFormatting>
  <conditionalFormatting sqref="D32:P35">
    <cfRule type="expression" dxfId="23" priority="2" stopIfTrue="1">
      <formula>$Q32="改良済"</formula>
    </cfRule>
  </conditionalFormatting>
  <conditionalFormatting sqref="D43:P45">
    <cfRule type="expression" dxfId="22" priority="1" stopIfTrue="1">
      <formula>$Q43="改良済"</formula>
    </cfRule>
  </conditionalFormatting>
  <pageMargins left="0.19685039370078741" right="0.19685039370078741" top="0.98425196850393704" bottom="0.98425196850393704" header="0.51181102362204722" footer="0.51181102362204722"/>
  <pageSetup paperSize="9" scale="33" firstPageNumber="0" fitToHeight="5"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38E42-3B89-48CE-B01E-4C56137501DD}">
  <sheetPr>
    <pageSetUpPr fitToPage="1"/>
  </sheetPr>
  <dimension ref="A1:AR52"/>
  <sheetViews>
    <sheetView view="pageBreakPreview" zoomScale="85" zoomScaleNormal="100" zoomScaleSheetLayoutView="85" workbookViewId="0">
      <pane xSplit="3" ySplit="3" topLeftCell="D31" activePane="bottomRight" state="frozen"/>
      <selection pane="topRight" activeCell="D1" sqref="D1"/>
      <selection pane="bottomLeft" activeCell="A4" sqref="A4"/>
      <selection pane="bottomRight" activeCell="AT45" sqref="AT45"/>
    </sheetView>
  </sheetViews>
  <sheetFormatPr defaultColWidth="9" defaultRowHeight="12"/>
  <cols>
    <col min="1" max="1" width="5.26953125" style="185" customWidth="1"/>
    <col min="2" max="2" width="9" style="185"/>
    <col min="3" max="3" width="10.6328125" style="185" customWidth="1"/>
    <col min="4" max="4" width="3.36328125" style="185" customWidth="1"/>
    <col min="5" max="5" width="3.7265625" style="185" customWidth="1"/>
    <col min="6" max="20" width="3.36328125" style="185" customWidth="1"/>
    <col min="21" max="21" width="3.90625" style="185" customWidth="1"/>
    <col min="22" max="33" width="3.36328125" style="185" customWidth="1"/>
    <col min="34" max="34" width="3.6328125" style="185" customWidth="1"/>
    <col min="35" max="41" width="3.36328125" style="185" customWidth="1"/>
    <col min="42" max="43" width="4.08984375" style="185" customWidth="1"/>
    <col min="44" max="44" width="3.6328125" style="185" customWidth="1"/>
    <col min="45" max="45" width="3.90625" style="185" customWidth="1"/>
    <col min="46" max="16384" width="9" style="185"/>
  </cols>
  <sheetData>
    <row r="1" spans="1:44" ht="19.5" thickBot="1">
      <c r="A1" s="184" t="s">
        <v>336</v>
      </c>
      <c r="AR1" s="186" t="s">
        <v>337</v>
      </c>
    </row>
    <row r="2" spans="1:44" s="188" customFormat="1" ht="21" customHeight="1">
      <c r="A2" s="3388" t="s">
        <v>338</v>
      </c>
      <c r="B2" s="3392" t="s">
        <v>316</v>
      </c>
      <c r="C2" s="3392" t="s">
        <v>339</v>
      </c>
      <c r="D2" s="3400" t="s">
        <v>340</v>
      </c>
      <c r="E2" s="3402" t="s">
        <v>341</v>
      </c>
      <c r="F2" s="3394" t="s">
        <v>342</v>
      </c>
      <c r="G2" s="3395"/>
      <c r="H2" s="3395"/>
      <c r="I2" s="3395"/>
      <c r="J2" s="3395"/>
      <c r="K2" s="3395"/>
      <c r="L2" s="3395"/>
      <c r="M2" s="3395"/>
      <c r="N2" s="3395"/>
      <c r="O2" s="3395"/>
      <c r="P2" s="3395"/>
      <c r="Q2" s="3395"/>
      <c r="R2" s="3395"/>
      <c r="S2" s="3395"/>
      <c r="T2" s="3396"/>
      <c r="U2" s="187" t="s">
        <v>343</v>
      </c>
      <c r="V2" s="3394" t="s">
        <v>344</v>
      </c>
      <c r="W2" s="3395"/>
      <c r="X2" s="3395"/>
      <c r="Y2" s="3395"/>
      <c r="Z2" s="3395"/>
      <c r="AA2" s="3395"/>
      <c r="AB2" s="3395"/>
      <c r="AC2" s="3395"/>
      <c r="AD2" s="3395"/>
      <c r="AE2" s="3395"/>
      <c r="AF2" s="3395"/>
      <c r="AG2" s="3395"/>
      <c r="AH2" s="3395"/>
      <c r="AI2" s="3395"/>
      <c r="AJ2" s="3395"/>
      <c r="AK2" s="3395"/>
      <c r="AL2" s="3395"/>
      <c r="AM2" s="3395"/>
      <c r="AN2" s="3396"/>
      <c r="AO2" s="3397" t="s">
        <v>345</v>
      </c>
      <c r="AP2" s="3397"/>
      <c r="AQ2" s="3397"/>
      <c r="AR2" s="3398" t="s">
        <v>346</v>
      </c>
    </row>
    <row r="3" spans="1:44" s="194" customFormat="1" ht="115.5" customHeight="1" thickBot="1">
      <c r="A3" s="3390"/>
      <c r="B3" s="3393"/>
      <c r="C3" s="3393"/>
      <c r="D3" s="3401"/>
      <c r="E3" s="3403"/>
      <c r="F3" s="189" t="s">
        <v>347</v>
      </c>
      <c r="G3" s="189" t="s">
        <v>348</v>
      </c>
      <c r="H3" s="189" t="s">
        <v>349</v>
      </c>
      <c r="I3" s="189" t="s">
        <v>350</v>
      </c>
      <c r="J3" s="189" t="s">
        <v>351</v>
      </c>
      <c r="K3" s="189" t="s">
        <v>352</v>
      </c>
      <c r="L3" s="189" t="s">
        <v>353</v>
      </c>
      <c r="M3" s="189" t="s">
        <v>354</v>
      </c>
      <c r="N3" s="189" t="s">
        <v>355</v>
      </c>
      <c r="O3" s="189" t="s">
        <v>356</v>
      </c>
      <c r="P3" s="189" t="s">
        <v>357</v>
      </c>
      <c r="Q3" s="189" t="s">
        <v>358</v>
      </c>
      <c r="R3" s="189" t="s">
        <v>359</v>
      </c>
      <c r="S3" s="189" t="s">
        <v>360</v>
      </c>
      <c r="T3" s="190" t="s">
        <v>361</v>
      </c>
      <c r="U3" s="191" t="s">
        <v>362</v>
      </c>
      <c r="V3" s="189" t="s">
        <v>363</v>
      </c>
      <c r="W3" s="189" t="s">
        <v>364</v>
      </c>
      <c r="X3" s="189" t="s">
        <v>365</v>
      </c>
      <c r="Y3" s="189" t="s">
        <v>366</v>
      </c>
      <c r="Z3" s="189" t="s">
        <v>367</v>
      </c>
      <c r="AA3" s="189" t="s">
        <v>368</v>
      </c>
      <c r="AB3" s="189" t="s">
        <v>369</v>
      </c>
      <c r="AC3" s="189" t="s">
        <v>370</v>
      </c>
      <c r="AD3" s="189" t="s">
        <v>371</v>
      </c>
      <c r="AE3" s="189" t="s">
        <v>372</v>
      </c>
      <c r="AF3" s="189" t="s">
        <v>373</v>
      </c>
      <c r="AG3" s="189" t="s">
        <v>374</v>
      </c>
      <c r="AH3" s="192" t="s">
        <v>375</v>
      </c>
      <c r="AI3" s="189" t="s">
        <v>376</v>
      </c>
      <c r="AJ3" s="189" t="s">
        <v>377</v>
      </c>
      <c r="AK3" s="189" t="s">
        <v>378</v>
      </c>
      <c r="AL3" s="189" t="s">
        <v>379</v>
      </c>
      <c r="AM3" s="189" t="s">
        <v>380</v>
      </c>
      <c r="AN3" s="189" t="s">
        <v>381</v>
      </c>
      <c r="AO3" s="193" t="s">
        <v>382</v>
      </c>
      <c r="AP3" s="189" t="s">
        <v>383</v>
      </c>
      <c r="AQ3" s="189" t="s">
        <v>384</v>
      </c>
      <c r="AR3" s="3399"/>
    </row>
    <row r="4" spans="1:44" s="188" customFormat="1" ht="12" customHeight="1">
      <c r="A4" s="3388" t="s">
        <v>3</v>
      </c>
      <c r="B4" s="195" t="s">
        <v>385</v>
      </c>
      <c r="C4" s="195" t="s">
        <v>386</v>
      </c>
      <c r="D4" s="196"/>
      <c r="E4" s="196"/>
      <c r="F4" s="196"/>
      <c r="G4" s="196"/>
      <c r="H4" s="196"/>
      <c r="I4" s="196"/>
      <c r="J4" s="196"/>
      <c r="K4" s="196"/>
      <c r="L4" s="196"/>
      <c r="M4" s="196"/>
      <c r="N4" s="196"/>
      <c r="O4" s="196"/>
      <c r="P4" s="196"/>
      <c r="Q4" s="196"/>
      <c r="R4" s="196"/>
      <c r="S4" s="196"/>
      <c r="T4" s="196"/>
      <c r="U4" s="196"/>
      <c r="V4" s="196"/>
      <c r="W4" s="196"/>
      <c r="X4" s="196"/>
      <c r="Y4" s="196"/>
      <c r="Z4" s="196"/>
      <c r="AA4" s="196" t="s">
        <v>387</v>
      </c>
      <c r="AB4" s="196"/>
      <c r="AC4" s="196"/>
      <c r="AD4" s="196"/>
      <c r="AE4" s="196" t="s">
        <v>387</v>
      </c>
      <c r="AF4" s="196"/>
      <c r="AG4" s="196"/>
      <c r="AH4" s="196" t="s">
        <v>387</v>
      </c>
      <c r="AI4" s="196"/>
      <c r="AJ4" s="196"/>
      <c r="AK4" s="196"/>
      <c r="AL4" s="196"/>
      <c r="AM4" s="196"/>
      <c r="AN4" s="196"/>
      <c r="AO4" s="196" t="s">
        <v>387</v>
      </c>
      <c r="AP4" s="196"/>
      <c r="AQ4" s="196"/>
      <c r="AR4" s="197"/>
    </row>
    <row r="5" spans="1:44" s="188" customFormat="1" ht="12" customHeight="1">
      <c r="A5" s="3389"/>
      <c r="B5" s="198" t="s">
        <v>388</v>
      </c>
      <c r="C5" s="198" t="s">
        <v>389</v>
      </c>
      <c r="D5" s="199"/>
      <c r="E5" s="199"/>
      <c r="F5" s="199" t="s">
        <v>387</v>
      </c>
      <c r="G5" s="199"/>
      <c r="H5" s="199"/>
      <c r="I5" s="199"/>
      <c r="J5" s="199"/>
      <c r="K5" s="199"/>
      <c r="L5" s="199" t="s">
        <v>387</v>
      </c>
      <c r="M5" s="199"/>
      <c r="N5" s="199"/>
      <c r="O5" s="199"/>
      <c r="P5" s="199" t="s">
        <v>387</v>
      </c>
      <c r="Q5" s="199"/>
      <c r="R5" s="199"/>
      <c r="S5" s="199"/>
      <c r="T5" s="199"/>
      <c r="U5" s="199"/>
      <c r="V5" s="199" t="s">
        <v>387</v>
      </c>
      <c r="W5" s="199"/>
      <c r="X5" s="199"/>
      <c r="Y5" s="199"/>
      <c r="Z5" s="199"/>
      <c r="AA5" s="199" t="s">
        <v>387</v>
      </c>
      <c r="AB5" s="199"/>
      <c r="AC5" s="199"/>
      <c r="AD5" s="199"/>
      <c r="AE5" s="199" t="s">
        <v>387</v>
      </c>
      <c r="AF5" s="199"/>
      <c r="AG5" s="199"/>
      <c r="AH5" s="199" t="s">
        <v>387</v>
      </c>
      <c r="AI5" s="199"/>
      <c r="AJ5" s="199"/>
      <c r="AK5" s="199"/>
      <c r="AL5" s="199"/>
      <c r="AM5" s="199" t="s">
        <v>387</v>
      </c>
      <c r="AN5" s="199"/>
      <c r="AO5" s="199" t="s">
        <v>387</v>
      </c>
      <c r="AP5" s="199"/>
      <c r="AQ5" s="199"/>
      <c r="AR5" s="200" t="s">
        <v>387</v>
      </c>
    </row>
    <row r="6" spans="1:44" s="188" customFormat="1" ht="12" customHeight="1">
      <c r="A6" s="3389"/>
      <c r="B6" s="198" t="s">
        <v>390</v>
      </c>
      <c r="C6" s="198" t="s">
        <v>391</v>
      </c>
      <c r="D6" s="199"/>
      <c r="E6" s="199"/>
      <c r="F6" s="199" t="s">
        <v>387</v>
      </c>
      <c r="G6" s="199"/>
      <c r="H6" s="199"/>
      <c r="I6" s="199"/>
      <c r="J6" s="199"/>
      <c r="K6" s="199"/>
      <c r="L6" s="199"/>
      <c r="M6" s="199"/>
      <c r="N6" s="199"/>
      <c r="O6" s="199"/>
      <c r="P6" s="199"/>
      <c r="Q6" s="199"/>
      <c r="R6" s="199"/>
      <c r="S6" s="199"/>
      <c r="T6" s="199"/>
      <c r="U6" s="199"/>
      <c r="V6" s="199" t="s">
        <v>387</v>
      </c>
      <c r="W6" s="199"/>
      <c r="X6" s="199"/>
      <c r="Y6" s="199"/>
      <c r="Z6" s="199"/>
      <c r="AA6" s="199" t="s">
        <v>387</v>
      </c>
      <c r="AB6" s="199"/>
      <c r="AC6" s="199"/>
      <c r="AD6" s="199"/>
      <c r="AE6" s="199"/>
      <c r="AF6" s="199" t="s">
        <v>387</v>
      </c>
      <c r="AG6" s="199" t="s">
        <v>387</v>
      </c>
      <c r="AH6" s="199" t="s">
        <v>387</v>
      </c>
      <c r="AI6" s="199"/>
      <c r="AJ6" s="199"/>
      <c r="AK6" s="199"/>
      <c r="AL6" s="199"/>
      <c r="AM6" s="199"/>
      <c r="AN6" s="199"/>
      <c r="AO6" s="199" t="s">
        <v>387</v>
      </c>
      <c r="AP6" s="199"/>
      <c r="AQ6" s="199"/>
      <c r="AR6" s="200" t="s">
        <v>387</v>
      </c>
    </row>
    <row r="7" spans="1:44" s="188" customFormat="1" ht="12" customHeight="1" thickBot="1">
      <c r="A7" s="3390"/>
      <c r="B7" s="201" t="s">
        <v>392</v>
      </c>
      <c r="C7" s="201" t="s">
        <v>393</v>
      </c>
      <c r="D7" s="202"/>
      <c r="E7" s="202"/>
      <c r="F7" s="202"/>
      <c r="G7" s="202"/>
      <c r="H7" s="202"/>
      <c r="I7" s="202"/>
      <c r="J7" s="202"/>
      <c r="K7" s="202"/>
      <c r="L7" s="202"/>
      <c r="M7" s="202"/>
      <c r="N7" s="202"/>
      <c r="O7" s="202"/>
      <c r="P7" s="202"/>
      <c r="Q7" s="202"/>
      <c r="R7" s="202"/>
      <c r="S7" s="202"/>
      <c r="T7" s="202"/>
      <c r="U7" s="202"/>
      <c r="V7" s="202" t="s">
        <v>387</v>
      </c>
      <c r="W7" s="202"/>
      <c r="X7" s="202"/>
      <c r="Y7" s="202"/>
      <c r="Z7" s="202"/>
      <c r="AA7" s="202"/>
      <c r="AB7" s="202"/>
      <c r="AC7" s="202"/>
      <c r="AD7" s="202"/>
      <c r="AE7" s="202"/>
      <c r="AF7" s="202" t="s">
        <v>387</v>
      </c>
      <c r="AG7" s="202"/>
      <c r="AH7" s="202" t="s">
        <v>387</v>
      </c>
      <c r="AI7" s="202"/>
      <c r="AJ7" s="202"/>
      <c r="AK7" s="202"/>
      <c r="AL7" s="202"/>
      <c r="AM7" s="202"/>
      <c r="AN7" s="202"/>
      <c r="AO7" s="202" t="s">
        <v>387</v>
      </c>
      <c r="AP7" s="202"/>
      <c r="AQ7" s="202"/>
      <c r="AR7" s="203"/>
    </row>
    <row r="8" spans="1:44" s="188" customFormat="1" ht="12" customHeight="1">
      <c r="A8" s="3388" t="s">
        <v>7</v>
      </c>
      <c r="B8" s="195" t="s">
        <v>394</v>
      </c>
      <c r="C8" s="195" t="s">
        <v>395</v>
      </c>
      <c r="D8" s="196"/>
      <c r="E8" s="196"/>
      <c r="F8" s="196" t="s">
        <v>387</v>
      </c>
      <c r="G8" s="196"/>
      <c r="H8" s="196" t="s">
        <v>387</v>
      </c>
      <c r="I8" s="196" t="s">
        <v>387</v>
      </c>
      <c r="J8" s="196"/>
      <c r="K8" s="196"/>
      <c r="L8" s="196" t="s">
        <v>387</v>
      </c>
      <c r="M8" s="196"/>
      <c r="N8" s="196"/>
      <c r="O8" s="196"/>
      <c r="P8" s="196" t="s">
        <v>387</v>
      </c>
      <c r="Q8" s="196"/>
      <c r="R8" s="196"/>
      <c r="S8" s="196"/>
      <c r="T8" s="196"/>
      <c r="U8" s="196"/>
      <c r="V8" s="196" t="s">
        <v>387</v>
      </c>
      <c r="W8" s="196"/>
      <c r="X8" s="196"/>
      <c r="Y8" s="196"/>
      <c r="Z8" s="196"/>
      <c r="AA8" s="196" t="s">
        <v>387</v>
      </c>
      <c r="AB8" s="196" t="s">
        <v>387</v>
      </c>
      <c r="AC8" s="196"/>
      <c r="AD8" s="196"/>
      <c r="AE8" s="196" t="s">
        <v>387</v>
      </c>
      <c r="AF8" s="196" t="s">
        <v>387</v>
      </c>
      <c r="AG8" s="196" t="s">
        <v>387</v>
      </c>
      <c r="AH8" s="196" t="s">
        <v>387</v>
      </c>
      <c r="AI8" s="196"/>
      <c r="AJ8" s="196"/>
      <c r="AK8" s="196"/>
      <c r="AL8" s="196"/>
      <c r="AM8" s="196" t="s">
        <v>387</v>
      </c>
      <c r="AN8" s="196"/>
      <c r="AO8" s="196"/>
      <c r="AP8" s="196"/>
      <c r="AQ8" s="196"/>
      <c r="AR8" s="197"/>
    </row>
    <row r="9" spans="1:44" s="188" customFormat="1" ht="12" customHeight="1" thickBot="1">
      <c r="A9" s="3390"/>
      <c r="B9" s="201" t="s">
        <v>396</v>
      </c>
      <c r="C9" s="201" t="s">
        <v>397</v>
      </c>
      <c r="D9" s="202"/>
      <c r="E9" s="202"/>
      <c r="F9" s="202" t="s">
        <v>387</v>
      </c>
      <c r="G9" s="202"/>
      <c r="H9" s="202" t="s">
        <v>387</v>
      </c>
      <c r="I9" s="202" t="s">
        <v>387</v>
      </c>
      <c r="J9" s="202"/>
      <c r="K9" s="202"/>
      <c r="L9" s="202" t="s">
        <v>387</v>
      </c>
      <c r="M9" s="202" t="s">
        <v>387</v>
      </c>
      <c r="N9" s="202" t="s">
        <v>387</v>
      </c>
      <c r="O9" s="202"/>
      <c r="P9" s="202" t="s">
        <v>387</v>
      </c>
      <c r="Q9" s="202"/>
      <c r="R9" s="202"/>
      <c r="S9" s="202"/>
      <c r="T9" s="202"/>
      <c r="U9" s="202"/>
      <c r="V9" s="202" t="s">
        <v>387</v>
      </c>
      <c r="W9" s="202"/>
      <c r="X9" s="202" t="s">
        <v>387</v>
      </c>
      <c r="Y9" s="202"/>
      <c r="Z9" s="202"/>
      <c r="AA9" s="202" t="s">
        <v>387</v>
      </c>
      <c r="AB9" s="202"/>
      <c r="AC9" s="202"/>
      <c r="AD9" s="202"/>
      <c r="AE9" s="202" t="s">
        <v>387</v>
      </c>
      <c r="AF9" s="202"/>
      <c r="AG9" s="202"/>
      <c r="AH9" s="202" t="s">
        <v>387</v>
      </c>
      <c r="AI9" s="202"/>
      <c r="AJ9" s="202"/>
      <c r="AK9" s="202"/>
      <c r="AL9" s="202"/>
      <c r="AM9" s="202" t="s">
        <v>387</v>
      </c>
      <c r="AN9" s="202"/>
      <c r="AO9" s="202" t="s">
        <v>387</v>
      </c>
      <c r="AP9" s="202"/>
      <c r="AQ9" s="202" t="s">
        <v>387</v>
      </c>
      <c r="AR9" s="203" t="s">
        <v>387</v>
      </c>
    </row>
    <row r="10" spans="1:44" s="188" customFormat="1" ht="12" customHeight="1">
      <c r="A10" s="3388" t="s">
        <v>398</v>
      </c>
      <c r="B10" s="195" t="s">
        <v>256</v>
      </c>
      <c r="C10" s="195" t="s">
        <v>257</v>
      </c>
      <c r="D10" s="196"/>
      <c r="E10" s="196"/>
      <c r="F10" s="196" t="s">
        <v>399</v>
      </c>
      <c r="G10" s="196" t="s">
        <v>399</v>
      </c>
      <c r="H10" s="196"/>
      <c r="I10" s="196"/>
      <c r="J10" s="196"/>
      <c r="K10" s="196"/>
      <c r="L10" s="196" t="s">
        <v>399</v>
      </c>
      <c r="M10" s="196"/>
      <c r="N10" s="196"/>
      <c r="O10" s="196"/>
      <c r="P10" s="196"/>
      <c r="Q10" s="196"/>
      <c r="R10" s="196"/>
      <c r="S10" s="196"/>
      <c r="T10" s="196"/>
      <c r="U10" s="196"/>
      <c r="V10" s="196" t="s">
        <v>399</v>
      </c>
      <c r="W10" s="196"/>
      <c r="X10" s="196"/>
      <c r="Y10" s="196"/>
      <c r="Z10" s="196"/>
      <c r="AA10" s="196" t="s">
        <v>399</v>
      </c>
      <c r="AB10" s="196"/>
      <c r="AC10" s="196"/>
      <c r="AD10" s="196" t="s">
        <v>399</v>
      </c>
      <c r="AE10" s="196" t="s">
        <v>399</v>
      </c>
      <c r="AF10" s="196"/>
      <c r="AG10" s="196" t="s">
        <v>399</v>
      </c>
      <c r="AH10" s="196" t="s">
        <v>399</v>
      </c>
      <c r="AI10" s="196"/>
      <c r="AJ10" s="196"/>
      <c r="AK10" s="196"/>
      <c r="AL10" s="196"/>
      <c r="AM10" s="196" t="s">
        <v>399</v>
      </c>
      <c r="AN10" s="196"/>
      <c r="AO10" s="196" t="s">
        <v>399</v>
      </c>
      <c r="AP10" s="196"/>
      <c r="AQ10" s="196"/>
      <c r="AR10" s="204" t="s">
        <v>399</v>
      </c>
    </row>
    <row r="11" spans="1:44" s="188" customFormat="1" ht="12" customHeight="1">
      <c r="A11" s="3389"/>
      <c r="B11" s="3391" t="s">
        <v>259</v>
      </c>
      <c r="C11" s="205" t="s">
        <v>260</v>
      </c>
      <c r="D11" s="206"/>
      <c r="E11" s="206" t="s">
        <v>399</v>
      </c>
      <c r="F11" s="206" t="s">
        <v>399</v>
      </c>
      <c r="G11" s="206"/>
      <c r="H11" s="206"/>
      <c r="I11" s="206"/>
      <c r="J11" s="206"/>
      <c r="K11" s="206"/>
      <c r="L11" s="206" t="s">
        <v>399</v>
      </c>
      <c r="M11" s="206"/>
      <c r="N11" s="206" t="s">
        <v>399</v>
      </c>
      <c r="O11" s="206"/>
      <c r="P11" s="206"/>
      <c r="Q11" s="206"/>
      <c r="R11" s="206"/>
      <c r="S11" s="206"/>
      <c r="T11" s="206"/>
      <c r="U11" s="206"/>
      <c r="V11" s="206" t="s">
        <v>399</v>
      </c>
      <c r="W11" s="206"/>
      <c r="X11" s="206"/>
      <c r="Y11" s="206"/>
      <c r="Z11" s="206"/>
      <c r="AA11" s="206" t="s">
        <v>399</v>
      </c>
      <c r="AB11" s="206"/>
      <c r="AC11" s="206"/>
      <c r="AD11" s="206" t="s">
        <v>399</v>
      </c>
      <c r="AE11" s="206" t="s">
        <v>399</v>
      </c>
      <c r="AF11" s="206"/>
      <c r="AG11" s="206" t="s">
        <v>399</v>
      </c>
      <c r="AH11" s="206" t="s">
        <v>399</v>
      </c>
      <c r="AI11" s="206"/>
      <c r="AJ11" s="206"/>
      <c r="AK11" s="206"/>
      <c r="AL11" s="206"/>
      <c r="AM11" s="206" t="s">
        <v>399</v>
      </c>
      <c r="AN11" s="206"/>
      <c r="AO11" s="206"/>
      <c r="AP11" s="206"/>
      <c r="AQ11" s="206"/>
      <c r="AR11" s="204" t="s">
        <v>399</v>
      </c>
    </row>
    <row r="12" spans="1:44" s="188" customFormat="1" ht="12" customHeight="1">
      <c r="A12" s="3389"/>
      <c r="B12" s="3391"/>
      <c r="C12" s="207" t="s">
        <v>262</v>
      </c>
      <c r="D12" s="208"/>
      <c r="E12" s="208" t="s">
        <v>399</v>
      </c>
      <c r="F12" s="208" t="s">
        <v>399</v>
      </c>
      <c r="G12" s="208"/>
      <c r="H12" s="208"/>
      <c r="I12" s="208"/>
      <c r="J12" s="208"/>
      <c r="K12" s="208"/>
      <c r="L12" s="208"/>
      <c r="M12" s="208"/>
      <c r="N12" s="208"/>
      <c r="O12" s="208"/>
      <c r="P12" s="208"/>
      <c r="Q12" s="208"/>
      <c r="R12" s="208"/>
      <c r="S12" s="208"/>
      <c r="T12" s="208"/>
      <c r="U12" s="208"/>
      <c r="V12" s="208" t="s">
        <v>399</v>
      </c>
      <c r="W12" s="208"/>
      <c r="X12" s="208"/>
      <c r="Y12" s="208"/>
      <c r="Z12" s="208"/>
      <c r="AA12" s="208" t="s">
        <v>399</v>
      </c>
      <c r="AB12" s="208"/>
      <c r="AC12" s="208"/>
      <c r="AD12" s="208" t="s">
        <v>399</v>
      </c>
      <c r="AE12" s="208" t="s">
        <v>399</v>
      </c>
      <c r="AF12" s="208"/>
      <c r="AG12" s="208" t="s">
        <v>399</v>
      </c>
      <c r="AH12" s="208" t="s">
        <v>399</v>
      </c>
      <c r="AI12" s="208"/>
      <c r="AJ12" s="208"/>
      <c r="AK12" s="208"/>
      <c r="AL12" s="208"/>
      <c r="AM12" s="208"/>
      <c r="AN12" s="208"/>
      <c r="AO12" s="208"/>
      <c r="AP12" s="208"/>
      <c r="AQ12" s="208"/>
      <c r="AR12" s="209" t="s">
        <v>399</v>
      </c>
    </row>
    <row r="13" spans="1:44" s="188" customFormat="1" ht="12" customHeight="1">
      <c r="A13" s="3389"/>
      <c r="B13" s="3391"/>
      <c r="C13" s="198" t="s">
        <v>400</v>
      </c>
      <c r="D13" s="199"/>
      <c r="E13" s="199" t="s">
        <v>399</v>
      </c>
      <c r="F13" s="199" t="s">
        <v>399</v>
      </c>
      <c r="G13" s="199"/>
      <c r="H13" s="199"/>
      <c r="I13" s="199"/>
      <c r="J13" s="199"/>
      <c r="K13" s="199"/>
      <c r="L13" s="199" t="s">
        <v>399</v>
      </c>
      <c r="M13" s="199"/>
      <c r="N13" s="199" t="s">
        <v>399</v>
      </c>
      <c r="O13" s="199"/>
      <c r="P13" s="199"/>
      <c r="Q13" s="199"/>
      <c r="R13" s="199"/>
      <c r="S13" s="199"/>
      <c r="T13" s="199"/>
      <c r="U13" s="199"/>
      <c r="V13" s="199" t="s">
        <v>399</v>
      </c>
      <c r="W13" s="199"/>
      <c r="X13" s="199"/>
      <c r="Y13" s="199"/>
      <c r="Z13" s="199"/>
      <c r="AA13" s="199" t="s">
        <v>399</v>
      </c>
      <c r="AB13" s="199"/>
      <c r="AC13" s="199"/>
      <c r="AD13" s="199" t="s">
        <v>399</v>
      </c>
      <c r="AE13" s="199" t="s">
        <v>399</v>
      </c>
      <c r="AF13" s="199"/>
      <c r="AG13" s="199" t="s">
        <v>399</v>
      </c>
      <c r="AH13" s="199" t="s">
        <v>399</v>
      </c>
      <c r="AI13" s="199"/>
      <c r="AJ13" s="199"/>
      <c r="AK13" s="199"/>
      <c r="AL13" s="199"/>
      <c r="AM13" s="199" t="s">
        <v>399</v>
      </c>
      <c r="AN13" s="199"/>
      <c r="AO13" s="199"/>
      <c r="AP13" s="199"/>
      <c r="AQ13" s="199"/>
      <c r="AR13" s="200" t="s">
        <v>399</v>
      </c>
    </row>
    <row r="14" spans="1:44" s="188" customFormat="1" ht="12" customHeight="1">
      <c r="A14" s="3389"/>
      <c r="B14" s="3391" t="s">
        <v>264</v>
      </c>
      <c r="C14" s="205" t="s">
        <v>265</v>
      </c>
      <c r="D14" s="206"/>
      <c r="E14" s="206" t="s">
        <v>399</v>
      </c>
      <c r="F14" s="206" t="s">
        <v>399</v>
      </c>
      <c r="G14" s="206"/>
      <c r="H14" s="206" t="s">
        <v>399</v>
      </c>
      <c r="I14" s="206" t="s">
        <v>399</v>
      </c>
      <c r="J14" s="206" t="s">
        <v>399</v>
      </c>
      <c r="K14" s="206"/>
      <c r="L14" s="206" t="s">
        <v>399</v>
      </c>
      <c r="M14" s="206"/>
      <c r="N14" s="206"/>
      <c r="O14" s="206"/>
      <c r="P14" s="206"/>
      <c r="Q14" s="206"/>
      <c r="R14" s="206"/>
      <c r="S14" s="206"/>
      <c r="T14" s="206"/>
      <c r="U14" s="206"/>
      <c r="V14" s="206" t="s">
        <v>399</v>
      </c>
      <c r="W14" s="206"/>
      <c r="X14" s="206"/>
      <c r="Y14" s="206"/>
      <c r="Z14" s="206"/>
      <c r="AA14" s="206" t="s">
        <v>399</v>
      </c>
      <c r="AB14" s="206"/>
      <c r="AC14" s="206"/>
      <c r="AD14" s="206"/>
      <c r="AE14" s="206" t="s">
        <v>399</v>
      </c>
      <c r="AF14" s="206"/>
      <c r="AG14" s="206" t="s">
        <v>399</v>
      </c>
      <c r="AH14" s="206" t="s">
        <v>399</v>
      </c>
      <c r="AI14" s="206"/>
      <c r="AJ14" s="206"/>
      <c r="AK14" s="206"/>
      <c r="AL14" s="206"/>
      <c r="AM14" s="206" t="s">
        <v>399</v>
      </c>
      <c r="AN14" s="206"/>
      <c r="AO14" s="206" t="s">
        <v>399</v>
      </c>
      <c r="AP14" s="206" t="s">
        <v>399</v>
      </c>
      <c r="AQ14" s="206"/>
      <c r="AR14" s="204" t="s">
        <v>399</v>
      </c>
    </row>
    <row r="15" spans="1:44" s="188" customFormat="1" ht="12" customHeight="1">
      <c r="A15" s="3389"/>
      <c r="B15" s="3391"/>
      <c r="C15" s="207" t="s">
        <v>267</v>
      </c>
      <c r="D15" s="208"/>
      <c r="E15" s="208" t="s">
        <v>399</v>
      </c>
      <c r="F15" s="208" t="s">
        <v>399</v>
      </c>
      <c r="G15" s="208"/>
      <c r="H15" s="208"/>
      <c r="I15" s="208"/>
      <c r="J15" s="208"/>
      <c r="K15" s="208"/>
      <c r="L15" s="208"/>
      <c r="M15" s="208"/>
      <c r="N15" s="208"/>
      <c r="O15" s="208"/>
      <c r="P15" s="208"/>
      <c r="Q15" s="208"/>
      <c r="R15" s="208"/>
      <c r="S15" s="208"/>
      <c r="T15" s="208"/>
      <c r="U15" s="208"/>
      <c r="V15" s="208" t="s">
        <v>399</v>
      </c>
      <c r="W15" s="208"/>
      <c r="X15" s="208"/>
      <c r="Y15" s="208"/>
      <c r="Z15" s="208"/>
      <c r="AA15" s="208"/>
      <c r="AB15" s="208"/>
      <c r="AC15" s="208"/>
      <c r="AD15" s="208"/>
      <c r="AE15" s="208" t="s">
        <v>399</v>
      </c>
      <c r="AF15" s="208"/>
      <c r="AG15" s="208"/>
      <c r="AH15" s="210"/>
      <c r="AI15" s="208"/>
      <c r="AJ15" s="208"/>
      <c r="AK15" s="208"/>
      <c r="AL15" s="208"/>
      <c r="AM15" s="208"/>
      <c r="AN15" s="208"/>
      <c r="AO15" s="208" t="s">
        <v>399</v>
      </c>
      <c r="AP15" s="208"/>
      <c r="AQ15" s="208"/>
      <c r="AR15" s="209" t="s">
        <v>399</v>
      </c>
    </row>
    <row r="16" spans="1:44" s="188" customFormat="1" ht="12" customHeight="1">
      <c r="A16" s="3389"/>
      <c r="B16" s="3391"/>
      <c r="C16" s="198" t="s">
        <v>400</v>
      </c>
      <c r="D16" s="199"/>
      <c r="E16" s="199" t="s">
        <v>399</v>
      </c>
      <c r="F16" s="199" t="s">
        <v>399</v>
      </c>
      <c r="G16" s="199"/>
      <c r="H16" s="199" t="s">
        <v>399</v>
      </c>
      <c r="I16" s="199" t="s">
        <v>399</v>
      </c>
      <c r="J16" s="199" t="s">
        <v>399</v>
      </c>
      <c r="K16" s="199"/>
      <c r="L16" s="199" t="s">
        <v>399</v>
      </c>
      <c r="M16" s="199"/>
      <c r="N16" s="199"/>
      <c r="O16" s="199"/>
      <c r="P16" s="199"/>
      <c r="Q16" s="199"/>
      <c r="R16" s="199"/>
      <c r="S16" s="199"/>
      <c r="T16" s="199"/>
      <c r="U16" s="199"/>
      <c r="V16" s="199" t="s">
        <v>399</v>
      </c>
      <c r="W16" s="199"/>
      <c r="X16" s="199"/>
      <c r="Y16" s="199"/>
      <c r="Z16" s="199"/>
      <c r="AA16" s="199" t="s">
        <v>399</v>
      </c>
      <c r="AB16" s="199"/>
      <c r="AC16" s="199"/>
      <c r="AD16" s="199"/>
      <c r="AE16" s="199" t="s">
        <v>399</v>
      </c>
      <c r="AF16" s="199"/>
      <c r="AG16" s="199" t="s">
        <v>399</v>
      </c>
      <c r="AH16" s="199" t="s">
        <v>399</v>
      </c>
      <c r="AI16" s="199"/>
      <c r="AJ16" s="199"/>
      <c r="AK16" s="199"/>
      <c r="AL16" s="199"/>
      <c r="AM16" s="199" t="s">
        <v>399</v>
      </c>
      <c r="AN16" s="199"/>
      <c r="AO16" s="199" t="s">
        <v>399</v>
      </c>
      <c r="AP16" s="199" t="s">
        <v>399</v>
      </c>
      <c r="AQ16" s="199"/>
      <c r="AR16" s="200" t="s">
        <v>399</v>
      </c>
    </row>
    <row r="17" spans="1:44" s="188" customFormat="1" ht="12" customHeight="1">
      <c r="A17" s="3389"/>
      <c r="B17" s="3391" t="s">
        <v>268</v>
      </c>
      <c r="C17" s="205" t="s">
        <v>401</v>
      </c>
      <c r="D17" s="206"/>
      <c r="E17" s="206" t="s">
        <v>387</v>
      </c>
      <c r="F17" s="206" t="s">
        <v>387</v>
      </c>
      <c r="G17" s="206"/>
      <c r="H17" s="206"/>
      <c r="I17" s="206"/>
      <c r="J17" s="206" t="s">
        <v>387</v>
      </c>
      <c r="K17" s="206"/>
      <c r="L17" s="206" t="s">
        <v>387</v>
      </c>
      <c r="M17" s="206"/>
      <c r="N17" s="206"/>
      <c r="O17" s="206"/>
      <c r="P17" s="206"/>
      <c r="Q17" s="206"/>
      <c r="R17" s="206"/>
      <c r="S17" s="206"/>
      <c r="T17" s="206"/>
      <c r="U17" s="206"/>
      <c r="V17" s="206" t="s">
        <v>387</v>
      </c>
      <c r="W17" s="206"/>
      <c r="X17" s="206"/>
      <c r="Y17" s="206"/>
      <c r="Z17" s="206"/>
      <c r="AA17" s="206" t="s">
        <v>387</v>
      </c>
      <c r="AB17" s="206" t="s">
        <v>387</v>
      </c>
      <c r="AC17" s="206"/>
      <c r="AD17" s="206" t="s">
        <v>387</v>
      </c>
      <c r="AE17" s="206" t="s">
        <v>387</v>
      </c>
      <c r="AF17" s="206"/>
      <c r="AG17" s="206" t="s">
        <v>387</v>
      </c>
      <c r="AH17" s="206" t="s">
        <v>387</v>
      </c>
      <c r="AI17" s="206"/>
      <c r="AJ17" s="206"/>
      <c r="AK17" s="206"/>
      <c r="AL17" s="206"/>
      <c r="AM17" s="206" t="s">
        <v>387</v>
      </c>
      <c r="AN17" s="206"/>
      <c r="AO17" s="206" t="s">
        <v>387</v>
      </c>
      <c r="AP17" s="206" t="s">
        <v>387</v>
      </c>
      <c r="AQ17" s="206"/>
      <c r="AR17" s="204" t="s">
        <v>387</v>
      </c>
    </row>
    <row r="18" spans="1:44" s="188" customFormat="1" ht="12" customHeight="1">
      <c r="A18" s="3389"/>
      <c r="B18" s="3391"/>
      <c r="C18" s="211" t="s">
        <v>271</v>
      </c>
      <c r="D18" s="212"/>
      <c r="E18" s="212" t="s">
        <v>399</v>
      </c>
      <c r="F18" s="212" t="s">
        <v>399</v>
      </c>
      <c r="G18" s="212"/>
      <c r="H18" s="212" t="s">
        <v>399</v>
      </c>
      <c r="I18" s="212" t="s">
        <v>399</v>
      </c>
      <c r="J18" s="212" t="s">
        <v>399</v>
      </c>
      <c r="K18" s="212"/>
      <c r="L18" s="212" t="s">
        <v>399</v>
      </c>
      <c r="M18" s="212" t="s">
        <v>399</v>
      </c>
      <c r="N18" s="212" t="s">
        <v>399</v>
      </c>
      <c r="O18" s="212"/>
      <c r="P18" s="212" t="s">
        <v>399</v>
      </c>
      <c r="Q18" s="212"/>
      <c r="R18" s="212"/>
      <c r="S18" s="212"/>
      <c r="T18" s="212"/>
      <c r="U18" s="212"/>
      <c r="V18" s="212" t="s">
        <v>399</v>
      </c>
      <c r="W18" s="212" t="s">
        <v>399</v>
      </c>
      <c r="X18" s="212"/>
      <c r="Y18" s="212"/>
      <c r="Z18" s="212"/>
      <c r="AA18" s="212" t="s">
        <v>399</v>
      </c>
      <c r="AB18" s="212" t="s">
        <v>399</v>
      </c>
      <c r="AC18" s="212"/>
      <c r="AD18" s="212" t="s">
        <v>399</v>
      </c>
      <c r="AE18" s="212" t="s">
        <v>399</v>
      </c>
      <c r="AF18" s="212"/>
      <c r="AG18" s="212" t="s">
        <v>399</v>
      </c>
      <c r="AH18" s="212" t="s">
        <v>399</v>
      </c>
      <c r="AI18" s="212"/>
      <c r="AJ18" s="212"/>
      <c r="AK18" s="212"/>
      <c r="AL18" s="212"/>
      <c r="AM18" s="212" t="s">
        <v>399</v>
      </c>
      <c r="AN18" s="212"/>
      <c r="AO18" s="212" t="s">
        <v>399</v>
      </c>
      <c r="AP18" s="212" t="s">
        <v>399</v>
      </c>
      <c r="AQ18" s="212"/>
      <c r="AR18" s="213" t="s">
        <v>399</v>
      </c>
    </row>
    <row r="19" spans="1:44" s="188" customFormat="1" ht="12" customHeight="1">
      <c r="A19" s="3389"/>
      <c r="B19" s="3391"/>
      <c r="C19" s="211" t="s">
        <v>272</v>
      </c>
      <c r="D19" s="212"/>
      <c r="E19" s="212" t="s">
        <v>399</v>
      </c>
      <c r="F19" s="212" t="s">
        <v>399</v>
      </c>
      <c r="G19" s="212"/>
      <c r="H19" s="212"/>
      <c r="I19" s="212"/>
      <c r="J19" s="212"/>
      <c r="K19" s="212"/>
      <c r="L19" s="212" t="s">
        <v>399</v>
      </c>
      <c r="M19" s="212"/>
      <c r="N19" s="212"/>
      <c r="O19" s="212"/>
      <c r="P19" s="212"/>
      <c r="Q19" s="212"/>
      <c r="R19" s="212"/>
      <c r="S19" s="212"/>
      <c r="T19" s="212"/>
      <c r="U19" s="212"/>
      <c r="V19" s="212" t="s">
        <v>399</v>
      </c>
      <c r="W19" s="212" t="s">
        <v>399</v>
      </c>
      <c r="X19" s="212"/>
      <c r="Y19" s="212"/>
      <c r="Z19" s="212"/>
      <c r="AA19" s="212" t="s">
        <v>399</v>
      </c>
      <c r="AB19" s="212"/>
      <c r="AC19" s="212"/>
      <c r="AD19" s="212" t="s">
        <v>399</v>
      </c>
      <c r="AE19" s="212" t="s">
        <v>399</v>
      </c>
      <c r="AF19" s="212"/>
      <c r="AG19" s="212"/>
      <c r="AH19" s="212" t="s">
        <v>399</v>
      </c>
      <c r="AI19" s="212"/>
      <c r="AJ19" s="212"/>
      <c r="AK19" s="212"/>
      <c r="AL19" s="212"/>
      <c r="AM19" s="212"/>
      <c r="AN19" s="212"/>
      <c r="AO19" s="212" t="s">
        <v>399</v>
      </c>
      <c r="AP19" s="212"/>
      <c r="AQ19" s="212"/>
      <c r="AR19" s="213" t="s">
        <v>399</v>
      </c>
    </row>
    <row r="20" spans="1:44" s="188" customFormat="1" ht="12" customHeight="1">
      <c r="A20" s="3389"/>
      <c r="B20" s="3391"/>
      <c r="C20" s="207" t="s">
        <v>273</v>
      </c>
      <c r="D20" s="208"/>
      <c r="E20" s="208" t="s">
        <v>399</v>
      </c>
      <c r="F20" s="208" t="s">
        <v>399</v>
      </c>
      <c r="G20" s="208"/>
      <c r="H20" s="208"/>
      <c r="I20" s="208"/>
      <c r="J20" s="208"/>
      <c r="K20" s="208"/>
      <c r="L20" s="208" t="s">
        <v>399</v>
      </c>
      <c r="M20" s="208"/>
      <c r="N20" s="208"/>
      <c r="O20" s="208"/>
      <c r="P20" s="208"/>
      <c r="Q20" s="208"/>
      <c r="R20" s="208"/>
      <c r="S20" s="208"/>
      <c r="T20" s="208"/>
      <c r="U20" s="208"/>
      <c r="V20" s="208" t="s">
        <v>399</v>
      </c>
      <c r="W20" s="208" t="s">
        <v>399</v>
      </c>
      <c r="X20" s="208"/>
      <c r="Y20" s="208"/>
      <c r="Z20" s="208"/>
      <c r="AA20" s="208" t="s">
        <v>399</v>
      </c>
      <c r="AB20" s="208"/>
      <c r="AC20" s="208"/>
      <c r="AD20" s="208" t="s">
        <v>399</v>
      </c>
      <c r="AE20" s="208" t="s">
        <v>399</v>
      </c>
      <c r="AF20" s="208"/>
      <c r="AG20" s="208"/>
      <c r="AH20" s="208"/>
      <c r="AI20" s="208"/>
      <c r="AJ20" s="208"/>
      <c r="AK20" s="208"/>
      <c r="AL20" s="208"/>
      <c r="AM20" s="208"/>
      <c r="AN20" s="208"/>
      <c r="AO20" s="208"/>
      <c r="AP20" s="208"/>
      <c r="AQ20" s="208"/>
      <c r="AR20" s="209" t="s">
        <v>399</v>
      </c>
    </row>
    <row r="21" spans="1:44" s="188" customFormat="1" ht="12" customHeight="1">
      <c r="A21" s="3389"/>
      <c r="B21" s="3391"/>
      <c r="C21" s="198" t="s">
        <v>400</v>
      </c>
      <c r="D21" s="199"/>
      <c r="E21" s="199" t="s">
        <v>399</v>
      </c>
      <c r="F21" s="199" t="s">
        <v>399</v>
      </c>
      <c r="G21" s="199"/>
      <c r="H21" s="199" t="s">
        <v>399</v>
      </c>
      <c r="I21" s="199" t="s">
        <v>399</v>
      </c>
      <c r="J21" s="199" t="s">
        <v>399</v>
      </c>
      <c r="K21" s="199"/>
      <c r="L21" s="199" t="s">
        <v>399</v>
      </c>
      <c r="M21" s="199" t="s">
        <v>399</v>
      </c>
      <c r="N21" s="199" t="s">
        <v>399</v>
      </c>
      <c r="O21" s="199"/>
      <c r="P21" s="199" t="s">
        <v>399</v>
      </c>
      <c r="Q21" s="199"/>
      <c r="R21" s="199"/>
      <c r="S21" s="199"/>
      <c r="T21" s="199"/>
      <c r="U21" s="199"/>
      <c r="V21" s="199" t="s">
        <v>399</v>
      </c>
      <c r="W21" s="199" t="s">
        <v>399</v>
      </c>
      <c r="X21" s="199"/>
      <c r="Y21" s="199"/>
      <c r="Z21" s="199"/>
      <c r="AA21" s="199" t="s">
        <v>399</v>
      </c>
      <c r="AB21" s="199" t="s">
        <v>399</v>
      </c>
      <c r="AC21" s="199"/>
      <c r="AD21" s="199" t="s">
        <v>399</v>
      </c>
      <c r="AE21" s="199" t="s">
        <v>399</v>
      </c>
      <c r="AF21" s="199"/>
      <c r="AG21" s="199" t="s">
        <v>399</v>
      </c>
      <c r="AH21" s="199" t="s">
        <v>399</v>
      </c>
      <c r="AI21" s="199"/>
      <c r="AJ21" s="199"/>
      <c r="AK21" s="199"/>
      <c r="AL21" s="199"/>
      <c r="AM21" s="199" t="s">
        <v>399</v>
      </c>
      <c r="AN21" s="199"/>
      <c r="AO21" s="199" t="s">
        <v>399</v>
      </c>
      <c r="AP21" s="199" t="s">
        <v>399</v>
      </c>
      <c r="AQ21" s="199"/>
      <c r="AR21" s="200" t="s">
        <v>399</v>
      </c>
    </row>
    <row r="22" spans="1:44" s="188" customFormat="1" ht="12" customHeight="1" thickBot="1">
      <c r="A22" s="3390"/>
      <c r="B22" s="201" t="s">
        <v>274</v>
      </c>
      <c r="C22" s="201" t="s">
        <v>275</v>
      </c>
      <c r="D22" s="202"/>
      <c r="E22" s="202" t="s">
        <v>399</v>
      </c>
      <c r="F22" s="202" t="s">
        <v>399</v>
      </c>
      <c r="G22" s="202"/>
      <c r="H22" s="202" t="s">
        <v>399</v>
      </c>
      <c r="I22" s="202"/>
      <c r="J22" s="202"/>
      <c r="K22" s="202"/>
      <c r="L22" s="202" t="s">
        <v>399</v>
      </c>
      <c r="M22" s="202"/>
      <c r="N22" s="202"/>
      <c r="O22" s="202"/>
      <c r="P22" s="202"/>
      <c r="Q22" s="202"/>
      <c r="R22" s="202"/>
      <c r="S22" s="202"/>
      <c r="T22" s="202"/>
      <c r="U22" s="202"/>
      <c r="V22" s="202" t="s">
        <v>399</v>
      </c>
      <c r="W22" s="202"/>
      <c r="X22" s="202"/>
      <c r="Y22" s="202"/>
      <c r="Z22" s="202"/>
      <c r="AA22" s="202" t="s">
        <v>399</v>
      </c>
      <c r="AB22" s="202"/>
      <c r="AC22" s="202"/>
      <c r="AD22" s="202" t="s">
        <v>399</v>
      </c>
      <c r="AE22" s="202" t="s">
        <v>399</v>
      </c>
      <c r="AF22" s="202"/>
      <c r="AG22" s="202" t="s">
        <v>399</v>
      </c>
      <c r="AH22" s="202" t="s">
        <v>399</v>
      </c>
      <c r="AI22" s="202"/>
      <c r="AJ22" s="202"/>
      <c r="AK22" s="202"/>
      <c r="AL22" s="202"/>
      <c r="AM22" s="202" t="s">
        <v>399</v>
      </c>
      <c r="AN22" s="202"/>
      <c r="AO22" s="202" t="s">
        <v>399</v>
      </c>
      <c r="AP22" s="202"/>
      <c r="AQ22" s="202"/>
      <c r="AR22" s="203" t="s">
        <v>399</v>
      </c>
    </row>
    <row r="23" spans="1:44" s="188" customFormat="1" ht="12" customHeight="1">
      <c r="A23" s="3404" t="s">
        <v>402</v>
      </c>
      <c r="B23" s="3407" t="s">
        <v>277</v>
      </c>
      <c r="C23" s="214" t="s">
        <v>278</v>
      </c>
      <c r="D23" s="215"/>
      <c r="E23" s="215" t="s">
        <v>387</v>
      </c>
      <c r="F23" s="215" t="s">
        <v>387</v>
      </c>
      <c r="G23" s="215"/>
      <c r="H23" s="215" t="s">
        <v>387</v>
      </c>
      <c r="I23" s="215" t="s">
        <v>387</v>
      </c>
      <c r="J23" s="215" t="s">
        <v>387</v>
      </c>
      <c r="K23" s="215"/>
      <c r="L23" s="215" t="s">
        <v>387</v>
      </c>
      <c r="M23" s="215"/>
      <c r="N23" s="215"/>
      <c r="O23" s="215"/>
      <c r="P23" s="215" t="s">
        <v>387</v>
      </c>
      <c r="Q23" s="215"/>
      <c r="R23" s="215"/>
      <c r="S23" s="215"/>
      <c r="T23" s="215"/>
      <c r="U23" s="215" t="s">
        <v>387</v>
      </c>
      <c r="V23" s="215" t="s">
        <v>387</v>
      </c>
      <c r="W23" s="215" t="s">
        <v>387</v>
      </c>
      <c r="X23" s="215" t="s">
        <v>387</v>
      </c>
      <c r="Y23" s="215"/>
      <c r="Z23" s="215" t="s">
        <v>387</v>
      </c>
      <c r="AA23" s="215" t="s">
        <v>387</v>
      </c>
      <c r="AB23" s="215" t="s">
        <v>387</v>
      </c>
      <c r="AC23" s="215"/>
      <c r="AD23" s="215"/>
      <c r="AE23" s="215" t="s">
        <v>387</v>
      </c>
      <c r="AF23" s="215" t="s">
        <v>387</v>
      </c>
      <c r="AG23" s="215" t="s">
        <v>387</v>
      </c>
      <c r="AH23" s="215" t="s">
        <v>387</v>
      </c>
      <c r="AI23" s="215"/>
      <c r="AJ23" s="215"/>
      <c r="AK23" s="215"/>
      <c r="AL23" s="215"/>
      <c r="AM23" s="215" t="s">
        <v>387</v>
      </c>
      <c r="AN23" s="215"/>
      <c r="AO23" s="215" t="s">
        <v>387</v>
      </c>
      <c r="AP23" s="215" t="s">
        <v>387</v>
      </c>
      <c r="AQ23" s="215"/>
      <c r="AR23" s="216" t="s">
        <v>387</v>
      </c>
    </row>
    <row r="24" spans="1:44" s="188" customFormat="1" ht="12" customHeight="1">
      <c r="A24" s="3405"/>
      <c r="B24" s="3391"/>
      <c r="C24" s="207" t="s">
        <v>403</v>
      </c>
      <c r="D24" s="208"/>
      <c r="E24" s="208" t="s">
        <v>387</v>
      </c>
      <c r="F24" s="208" t="s">
        <v>387</v>
      </c>
      <c r="G24" s="208"/>
      <c r="H24" s="208"/>
      <c r="I24" s="208" t="s">
        <v>387</v>
      </c>
      <c r="J24" s="208"/>
      <c r="K24" s="208"/>
      <c r="L24" s="208" t="s">
        <v>387</v>
      </c>
      <c r="M24" s="208"/>
      <c r="N24" s="208" t="s">
        <v>387</v>
      </c>
      <c r="O24" s="208"/>
      <c r="P24" s="208"/>
      <c r="Q24" s="208"/>
      <c r="R24" s="208"/>
      <c r="S24" s="208"/>
      <c r="T24" s="208"/>
      <c r="U24" s="208"/>
      <c r="V24" s="208" t="s">
        <v>387</v>
      </c>
      <c r="W24" s="208"/>
      <c r="X24" s="208"/>
      <c r="Y24" s="208"/>
      <c r="Z24" s="208"/>
      <c r="AA24" s="208" t="s">
        <v>387</v>
      </c>
      <c r="AB24" s="208" t="s">
        <v>387</v>
      </c>
      <c r="AC24" s="208"/>
      <c r="AD24" s="208"/>
      <c r="AE24" s="208" t="s">
        <v>387</v>
      </c>
      <c r="AF24" s="208" t="s">
        <v>387</v>
      </c>
      <c r="AG24" s="208" t="s">
        <v>387</v>
      </c>
      <c r="AH24" s="208" t="s">
        <v>387</v>
      </c>
      <c r="AI24" s="208"/>
      <c r="AJ24" s="208"/>
      <c r="AK24" s="208"/>
      <c r="AL24" s="208"/>
      <c r="AM24" s="208" t="s">
        <v>387</v>
      </c>
      <c r="AN24" s="208"/>
      <c r="AO24" s="208" t="s">
        <v>387</v>
      </c>
      <c r="AP24" s="208"/>
      <c r="AQ24" s="208"/>
      <c r="AR24" s="209" t="s">
        <v>387</v>
      </c>
    </row>
    <row r="25" spans="1:44" s="188" customFormat="1" ht="12" customHeight="1" thickBot="1">
      <c r="A25" s="3406"/>
      <c r="B25" s="3408"/>
      <c r="C25" s="201" t="s">
        <v>404</v>
      </c>
      <c r="D25" s="202"/>
      <c r="E25" s="202" t="s">
        <v>387</v>
      </c>
      <c r="F25" s="202" t="s">
        <v>387</v>
      </c>
      <c r="G25" s="202"/>
      <c r="H25" s="202" t="s">
        <v>387</v>
      </c>
      <c r="I25" s="202" t="s">
        <v>387</v>
      </c>
      <c r="J25" s="202" t="s">
        <v>387</v>
      </c>
      <c r="K25" s="202"/>
      <c r="L25" s="202" t="s">
        <v>387</v>
      </c>
      <c r="M25" s="202"/>
      <c r="N25" s="202" t="s">
        <v>387</v>
      </c>
      <c r="O25" s="202"/>
      <c r="P25" s="202" t="s">
        <v>387</v>
      </c>
      <c r="Q25" s="202"/>
      <c r="R25" s="202"/>
      <c r="S25" s="202"/>
      <c r="T25" s="202"/>
      <c r="U25" s="202" t="s">
        <v>387</v>
      </c>
      <c r="V25" s="202" t="s">
        <v>387</v>
      </c>
      <c r="W25" s="202" t="s">
        <v>387</v>
      </c>
      <c r="X25" s="202" t="s">
        <v>387</v>
      </c>
      <c r="Y25" s="202"/>
      <c r="Z25" s="202" t="s">
        <v>387</v>
      </c>
      <c r="AA25" s="202" t="s">
        <v>387</v>
      </c>
      <c r="AB25" s="202" t="s">
        <v>387</v>
      </c>
      <c r="AC25" s="202"/>
      <c r="AD25" s="202"/>
      <c r="AE25" s="202" t="s">
        <v>387</v>
      </c>
      <c r="AF25" s="202" t="s">
        <v>387</v>
      </c>
      <c r="AG25" s="202" t="s">
        <v>387</v>
      </c>
      <c r="AH25" s="202" t="s">
        <v>387</v>
      </c>
      <c r="AI25" s="202"/>
      <c r="AJ25" s="202"/>
      <c r="AK25" s="202"/>
      <c r="AL25" s="202"/>
      <c r="AM25" s="202" t="s">
        <v>387</v>
      </c>
      <c r="AN25" s="202"/>
      <c r="AO25" s="202" t="s">
        <v>387</v>
      </c>
      <c r="AP25" s="202"/>
      <c r="AQ25" s="202"/>
      <c r="AR25" s="203" t="s">
        <v>387</v>
      </c>
    </row>
    <row r="26" spans="1:44" s="188" customFormat="1" ht="12" customHeight="1" thickBot="1">
      <c r="A26" s="217" t="s">
        <v>78</v>
      </c>
      <c r="B26" s="218" t="s">
        <v>78</v>
      </c>
      <c r="C26" s="219" t="s">
        <v>26</v>
      </c>
      <c r="D26" s="220" t="s">
        <v>387</v>
      </c>
      <c r="E26" s="220" t="s">
        <v>387</v>
      </c>
      <c r="F26" s="220" t="s">
        <v>387</v>
      </c>
      <c r="G26" s="220"/>
      <c r="H26" s="220" t="s">
        <v>387</v>
      </c>
      <c r="I26" s="220" t="s">
        <v>387</v>
      </c>
      <c r="J26" s="220" t="s">
        <v>387</v>
      </c>
      <c r="K26" s="220" t="s">
        <v>387</v>
      </c>
      <c r="L26" s="220" t="s">
        <v>387</v>
      </c>
      <c r="M26" s="220"/>
      <c r="N26" s="220" t="s">
        <v>387</v>
      </c>
      <c r="O26" s="220" t="s">
        <v>387</v>
      </c>
      <c r="P26" s="220" t="s">
        <v>387</v>
      </c>
      <c r="Q26" s="220"/>
      <c r="R26" s="220" t="s">
        <v>387</v>
      </c>
      <c r="S26" s="220"/>
      <c r="T26" s="220"/>
      <c r="U26" s="220" t="s">
        <v>387</v>
      </c>
      <c r="V26" s="220" t="s">
        <v>387</v>
      </c>
      <c r="W26" s="220" t="s">
        <v>387</v>
      </c>
      <c r="X26" s="220" t="s">
        <v>387</v>
      </c>
      <c r="Y26" s="220" t="s">
        <v>387</v>
      </c>
      <c r="Z26" s="220"/>
      <c r="AA26" s="220" t="s">
        <v>387</v>
      </c>
      <c r="AB26" s="220" t="s">
        <v>387</v>
      </c>
      <c r="AC26" s="220" t="s">
        <v>387</v>
      </c>
      <c r="AD26" s="220"/>
      <c r="AE26" s="220" t="s">
        <v>387</v>
      </c>
      <c r="AF26" s="220" t="s">
        <v>387</v>
      </c>
      <c r="AG26" s="220"/>
      <c r="AH26" s="220" t="s">
        <v>387</v>
      </c>
      <c r="AI26" s="220"/>
      <c r="AJ26" s="220" t="s">
        <v>387</v>
      </c>
      <c r="AK26" s="220" t="s">
        <v>387</v>
      </c>
      <c r="AL26" s="220" t="s">
        <v>387</v>
      </c>
      <c r="AM26" s="220" t="s">
        <v>387</v>
      </c>
      <c r="AN26" s="220" t="s">
        <v>387</v>
      </c>
      <c r="AO26" s="220" t="s">
        <v>387</v>
      </c>
      <c r="AP26" s="220" t="s">
        <v>387</v>
      </c>
      <c r="AQ26" s="220"/>
      <c r="AR26" s="221" t="s">
        <v>387</v>
      </c>
    </row>
    <row r="27" spans="1:44" s="188" customFormat="1" ht="12" customHeight="1">
      <c r="A27" s="3409" t="s">
        <v>79</v>
      </c>
      <c r="B27" s="3410" t="s">
        <v>282</v>
      </c>
      <c r="C27" s="222" t="s">
        <v>405</v>
      </c>
      <c r="D27" s="223"/>
      <c r="E27" s="223" t="s">
        <v>387</v>
      </c>
      <c r="F27" s="223" t="s">
        <v>387</v>
      </c>
      <c r="G27" s="223"/>
      <c r="H27" s="223" t="s">
        <v>387</v>
      </c>
      <c r="I27" s="223" t="s">
        <v>387</v>
      </c>
      <c r="J27" s="223"/>
      <c r="K27" s="223"/>
      <c r="L27" s="223" t="s">
        <v>387</v>
      </c>
      <c r="M27" s="223"/>
      <c r="N27" s="223"/>
      <c r="O27" s="223"/>
      <c r="P27" s="223"/>
      <c r="Q27" s="223"/>
      <c r="R27" s="223"/>
      <c r="S27" s="223"/>
      <c r="T27" s="223"/>
      <c r="U27" s="223"/>
      <c r="V27" s="223" t="s">
        <v>387</v>
      </c>
      <c r="W27" s="223"/>
      <c r="X27" s="223" t="s">
        <v>387</v>
      </c>
      <c r="Y27" s="223"/>
      <c r="Z27" s="223"/>
      <c r="AA27" s="223" t="s">
        <v>387</v>
      </c>
      <c r="AB27" s="223"/>
      <c r="AC27" s="223"/>
      <c r="AD27" s="223"/>
      <c r="AE27" s="223" t="s">
        <v>387</v>
      </c>
      <c r="AF27" s="223" t="s">
        <v>387</v>
      </c>
      <c r="AG27" s="223" t="s">
        <v>387</v>
      </c>
      <c r="AH27" s="223" t="s">
        <v>387</v>
      </c>
      <c r="AI27" s="223"/>
      <c r="AJ27" s="223"/>
      <c r="AK27" s="223"/>
      <c r="AL27" s="223"/>
      <c r="AM27" s="223"/>
      <c r="AN27" s="223"/>
      <c r="AO27" s="223" t="s">
        <v>387</v>
      </c>
      <c r="AP27" s="223" t="s">
        <v>387</v>
      </c>
      <c r="AQ27" s="223"/>
      <c r="AR27" s="224" t="s">
        <v>387</v>
      </c>
    </row>
    <row r="28" spans="1:44" s="188" customFormat="1" ht="12" customHeight="1">
      <c r="A28" s="3389"/>
      <c r="B28" s="3391"/>
      <c r="C28" s="225" t="s">
        <v>406</v>
      </c>
      <c r="D28" s="226"/>
      <c r="E28" s="226" t="s">
        <v>387</v>
      </c>
      <c r="F28" s="226" t="s">
        <v>387</v>
      </c>
      <c r="G28" s="226"/>
      <c r="H28" s="226" t="s">
        <v>387</v>
      </c>
      <c r="I28" s="226"/>
      <c r="J28" s="226" t="s">
        <v>387</v>
      </c>
      <c r="K28" s="226"/>
      <c r="L28" s="226" t="s">
        <v>387</v>
      </c>
      <c r="M28" s="226"/>
      <c r="N28" s="226"/>
      <c r="O28" s="226"/>
      <c r="P28" s="226" t="s">
        <v>387</v>
      </c>
      <c r="Q28" s="226"/>
      <c r="R28" s="226"/>
      <c r="S28" s="226"/>
      <c r="T28" s="226" t="s">
        <v>387</v>
      </c>
      <c r="U28" s="226"/>
      <c r="V28" s="226" t="s">
        <v>387</v>
      </c>
      <c r="W28" s="226"/>
      <c r="X28" s="226" t="s">
        <v>387</v>
      </c>
      <c r="Y28" s="226"/>
      <c r="Z28" s="226"/>
      <c r="AA28" s="226" t="s">
        <v>387</v>
      </c>
      <c r="AB28" s="226"/>
      <c r="AC28" s="226"/>
      <c r="AD28" s="226"/>
      <c r="AE28" s="226" t="s">
        <v>387</v>
      </c>
      <c r="AF28" s="226" t="s">
        <v>387</v>
      </c>
      <c r="AG28" s="226" t="s">
        <v>387</v>
      </c>
      <c r="AH28" s="226" t="s">
        <v>387</v>
      </c>
      <c r="AI28" s="226" t="s">
        <v>387</v>
      </c>
      <c r="AJ28" s="226"/>
      <c r="AK28" s="226"/>
      <c r="AL28" s="226" t="s">
        <v>387</v>
      </c>
      <c r="AM28" s="226" t="s">
        <v>387</v>
      </c>
      <c r="AN28" s="226"/>
      <c r="AO28" s="226" t="s">
        <v>387</v>
      </c>
      <c r="AP28" s="226" t="s">
        <v>387</v>
      </c>
      <c r="AQ28" s="226"/>
      <c r="AR28" s="227" t="s">
        <v>387</v>
      </c>
    </row>
    <row r="29" spans="1:44" s="188" customFormat="1" ht="12" customHeight="1">
      <c r="A29" s="3389"/>
      <c r="B29" s="3391"/>
      <c r="C29" s="207" t="s">
        <v>404</v>
      </c>
      <c r="D29" s="208"/>
      <c r="E29" s="208" t="s">
        <v>387</v>
      </c>
      <c r="F29" s="208" t="s">
        <v>387</v>
      </c>
      <c r="G29" s="208"/>
      <c r="H29" s="208" t="s">
        <v>387</v>
      </c>
      <c r="I29" s="208" t="s">
        <v>387</v>
      </c>
      <c r="J29" s="208" t="s">
        <v>387</v>
      </c>
      <c r="K29" s="208"/>
      <c r="L29" s="208" t="s">
        <v>387</v>
      </c>
      <c r="M29" s="208"/>
      <c r="N29" s="208"/>
      <c r="O29" s="208"/>
      <c r="P29" s="208" t="s">
        <v>387</v>
      </c>
      <c r="Q29" s="208"/>
      <c r="R29" s="208"/>
      <c r="S29" s="208"/>
      <c r="T29" s="208" t="s">
        <v>387</v>
      </c>
      <c r="U29" s="208"/>
      <c r="V29" s="208" t="s">
        <v>387</v>
      </c>
      <c r="W29" s="208"/>
      <c r="X29" s="208" t="s">
        <v>387</v>
      </c>
      <c r="Y29" s="208"/>
      <c r="Z29" s="208"/>
      <c r="AA29" s="208" t="s">
        <v>387</v>
      </c>
      <c r="AB29" s="208"/>
      <c r="AC29" s="208"/>
      <c r="AD29" s="208"/>
      <c r="AE29" s="208" t="s">
        <v>387</v>
      </c>
      <c r="AF29" s="208" t="s">
        <v>387</v>
      </c>
      <c r="AG29" s="208" t="s">
        <v>387</v>
      </c>
      <c r="AH29" s="208" t="s">
        <v>387</v>
      </c>
      <c r="AI29" s="208" t="s">
        <v>387</v>
      </c>
      <c r="AJ29" s="208"/>
      <c r="AK29" s="208"/>
      <c r="AL29" s="208" t="s">
        <v>387</v>
      </c>
      <c r="AM29" s="208" t="s">
        <v>387</v>
      </c>
      <c r="AN29" s="208"/>
      <c r="AO29" s="208" t="s">
        <v>387</v>
      </c>
      <c r="AP29" s="208" t="s">
        <v>387</v>
      </c>
      <c r="AQ29" s="208"/>
      <c r="AR29" s="209" t="s">
        <v>387</v>
      </c>
    </row>
    <row r="30" spans="1:44" s="188" customFormat="1" ht="12" customHeight="1" thickBot="1">
      <c r="A30" s="3390"/>
      <c r="B30" s="228" t="s">
        <v>79</v>
      </c>
      <c r="C30" s="201" t="s">
        <v>286</v>
      </c>
      <c r="D30" s="202"/>
      <c r="E30" s="202"/>
      <c r="F30" s="202" t="s">
        <v>387</v>
      </c>
      <c r="G30" s="202" t="s">
        <v>387</v>
      </c>
      <c r="H30" s="202" t="s">
        <v>387</v>
      </c>
      <c r="I30" s="202"/>
      <c r="J30" s="202" t="s">
        <v>387</v>
      </c>
      <c r="K30" s="202"/>
      <c r="L30" s="202" t="s">
        <v>387</v>
      </c>
      <c r="M30" s="202"/>
      <c r="N30" s="202"/>
      <c r="O30" s="202"/>
      <c r="P30" s="202"/>
      <c r="Q30" s="202"/>
      <c r="R30" s="202"/>
      <c r="S30" s="202"/>
      <c r="T30" s="202"/>
      <c r="U30" s="202"/>
      <c r="V30" s="202" t="s">
        <v>387</v>
      </c>
      <c r="W30" s="202"/>
      <c r="X30" s="202" t="s">
        <v>387</v>
      </c>
      <c r="Y30" s="202"/>
      <c r="Z30" s="202"/>
      <c r="AA30" s="202" t="s">
        <v>387</v>
      </c>
      <c r="AB30" s="202"/>
      <c r="AC30" s="202"/>
      <c r="AD30" s="202"/>
      <c r="AE30" s="202" t="s">
        <v>387</v>
      </c>
      <c r="AF30" s="202" t="s">
        <v>387</v>
      </c>
      <c r="AG30" s="202" t="s">
        <v>387</v>
      </c>
      <c r="AH30" s="202" t="s">
        <v>387</v>
      </c>
      <c r="AI30" s="202"/>
      <c r="AJ30" s="202"/>
      <c r="AK30" s="202"/>
      <c r="AL30" s="202"/>
      <c r="AM30" s="202" t="s">
        <v>387</v>
      </c>
      <c r="AN30" s="202"/>
      <c r="AO30" s="202" t="s">
        <v>387</v>
      </c>
      <c r="AP30" s="202"/>
      <c r="AQ30" s="202"/>
      <c r="AR30" s="203" t="s">
        <v>387</v>
      </c>
    </row>
    <row r="31" spans="1:44" s="188" customFormat="1" ht="12" customHeight="1">
      <c r="A31" s="3404" t="s">
        <v>407</v>
      </c>
      <c r="B31" s="3411" t="s">
        <v>408</v>
      </c>
      <c r="C31" s="229" t="s">
        <v>409</v>
      </c>
      <c r="D31" s="230"/>
      <c r="E31" s="230"/>
      <c r="F31" s="230" t="s">
        <v>387</v>
      </c>
      <c r="G31" s="230"/>
      <c r="H31" s="230" t="s">
        <v>387</v>
      </c>
      <c r="I31" s="230"/>
      <c r="J31" s="230"/>
      <c r="K31" s="230"/>
      <c r="L31" s="230"/>
      <c r="M31" s="230"/>
      <c r="N31" s="230"/>
      <c r="O31" s="230"/>
      <c r="P31" s="230"/>
      <c r="Q31" s="230"/>
      <c r="R31" s="230"/>
      <c r="S31" s="230"/>
      <c r="T31" s="230"/>
      <c r="U31" s="230"/>
      <c r="V31" s="230" t="s">
        <v>387</v>
      </c>
      <c r="W31" s="230"/>
      <c r="X31" s="230"/>
      <c r="Y31" s="230"/>
      <c r="Z31" s="230"/>
      <c r="AA31" s="230" t="s">
        <v>387</v>
      </c>
      <c r="AB31" s="230"/>
      <c r="AC31" s="230"/>
      <c r="AD31" s="230"/>
      <c r="AE31" s="230" t="s">
        <v>387</v>
      </c>
      <c r="AF31" s="230" t="s">
        <v>387</v>
      </c>
      <c r="AG31" s="230" t="s">
        <v>387</v>
      </c>
      <c r="AH31" s="230"/>
      <c r="AI31" s="230"/>
      <c r="AJ31" s="230"/>
      <c r="AK31" s="230"/>
      <c r="AL31" s="230"/>
      <c r="AM31" s="230"/>
      <c r="AN31" s="230"/>
      <c r="AO31" s="230" t="s">
        <v>387</v>
      </c>
      <c r="AP31" s="230"/>
      <c r="AQ31" s="230"/>
      <c r="AR31" s="231" t="s">
        <v>387</v>
      </c>
    </row>
    <row r="32" spans="1:44" s="188" customFormat="1" ht="12" customHeight="1">
      <c r="A32" s="3405"/>
      <c r="B32" s="3412"/>
      <c r="C32" s="211" t="s">
        <v>80</v>
      </c>
      <c r="D32" s="212"/>
      <c r="E32" s="212"/>
      <c r="F32" s="212" t="s">
        <v>387</v>
      </c>
      <c r="G32" s="212"/>
      <c r="H32" s="212"/>
      <c r="I32" s="212"/>
      <c r="J32" s="212"/>
      <c r="K32" s="212"/>
      <c r="L32" s="212" t="s">
        <v>387</v>
      </c>
      <c r="M32" s="212"/>
      <c r="N32" s="212"/>
      <c r="O32" s="212"/>
      <c r="P32" s="212" t="s">
        <v>387</v>
      </c>
      <c r="Q32" s="212"/>
      <c r="R32" s="212"/>
      <c r="S32" s="212"/>
      <c r="T32" s="212"/>
      <c r="U32" s="212"/>
      <c r="V32" s="212" t="s">
        <v>387</v>
      </c>
      <c r="W32" s="212"/>
      <c r="X32" s="212"/>
      <c r="Y32" s="212"/>
      <c r="Z32" s="212"/>
      <c r="AA32" s="212" t="s">
        <v>387</v>
      </c>
      <c r="AB32" s="212"/>
      <c r="AC32" s="212"/>
      <c r="AD32" s="212"/>
      <c r="AE32" s="212"/>
      <c r="AF32" s="212" t="s">
        <v>387</v>
      </c>
      <c r="AG32" s="212"/>
      <c r="AH32" s="212" t="s">
        <v>387</v>
      </c>
      <c r="AI32" s="212"/>
      <c r="AJ32" s="212"/>
      <c r="AK32" s="212"/>
      <c r="AL32" s="212"/>
      <c r="AM32" s="212" t="s">
        <v>387</v>
      </c>
      <c r="AN32" s="212"/>
      <c r="AO32" s="212" t="s">
        <v>387</v>
      </c>
      <c r="AP32" s="212"/>
      <c r="AQ32" s="212"/>
      <c r="AR32" s="213" t="s">
        <v>387</v>
      </c>
    </row>
    <row r="33" spans="1:44" s="188" customFormat="1" ht="12" customHeight="1">
      <c r="A33" s="3405"/>
      <c r="B33" s="3412"/>
      <c r="C33" s="207" t="s">
        <v>81</v>
      </c>
      <c r="D33" s="208"/>
      <c r="E33" s="208"/>
      <c r="F33" s="208" t="s">
        <v>387</v>
      </c>
      <c r="G33" s="208"/>
      <c r="H33" s="208"/>
      <c r="I33" s="208"/>
      <c r="J33" s="208"/>
      <c r="K33" s="208"/>
      <c r="L33" s="208"/>
      <c r="M33" s="208"/>
      <c r="N33" s="208"/>
      <c r="O33" s="208"/>
      <c r="P33" s="208" t="s">
        <v>387</v>
      </c>
      <c r="Q33" s="208"/>
      <c r="R33" s="208"/>
      <c r="S33" s="208"/>
      <c r="T33" s="208"/>
      <c r="U33" s="208"/>
      <c r="V33" s="208" t="s">
        <v>387</v>
      </c>
      <c r="W33" s="208"/>
      <c r="X33" s="208"/>
      <c r="Y33" s="208"/>
      <c r="Z33" s="208"/>
      <c r="AA33" s="208" t="s">
        <v>387</v>
      </c>
      <c r="AB33" s="208"/>
      <c r="AC33" s="208"/>
      <c r="AD33" s="208"/>
      <c r="AE33" s="208" t="s">
        <v>387</v>
      </c>
      <c r="AF33" s="208" t="s">
        <v>387</v>
      </c>
      <c r="AG33" s="208" t="s">
        <v>387</v>
      </c>
      <c r="AH33" s="208" t="s">
        <v>387</v>
      </c>
      <c r="AI33" s="208"/>
      <c r="AJ33" s="208"/>
      <c r="AK33" s="208"/>
      <c r="AL33" s="208" t="s">
        <v>387</v>
      </c>
      <c r="AM33" s="208"/>
      <c r="AN33" s="208"/>
      <c r="AO33" s="208" t="s">
        <v>387</v>
      </c>
      <c r="AP33" s="208"/>
      <c r="AQ33" s="208"/>
      <c r="AR33" s="209"/>
    </row>
    <row r="34" spans="1:44" s="188" customFormat="1" ht="12" customHeight="1" thickBot="1">
      <c r="A34" s="3406"/>
      <c r="B34" s="3413"/>
      <c r="C34" s="201" t="s">
        <v>404</v>
      </c>
      <c r="D34" s="202"/>
      <c r="E34" s="202"/>
      <c r="F34" s="202" t="s">
        <v>387</v>
      </c>
      <c r="G34" s="202"/>
      <c r="H34" s="202" t="s">
        <v>387</v>
      </c>
      <c r="I34" s="202"/>
      <c r="J34" s="202"/>
      <c r="K34" s="202"/>
      <c r="L34" s="202" t="s">
        <v>387</v>
      </c>
      <c r="M34" s="202"/>
      <c r="N34" s="202"/>
      <c r="O34" s="202"/>
      <c r="P34" s="202" t="s">
        <v>387</v>
      </c>
      <c r="Q34" s="202"/>
      <c r="R34" s="202"/>
      <c r="S34" s="202"/>
      <c r="T34" s="202"/>
      <c r="U34" s="202"/>
      <c r="V34" s="202" t="s">
        <v>387</v>
      </c>
      <c r="W34" s="202"/>
      <c r="X34" s="202"/>
      <c r="Y34" s="202"/>
      <c r="Z34" s="202"/>
      <c r="AA34" s="202" t="s">
        <v>387</v>
      </c>
      <c r="AB34" s="202"/>
      <c r="AC34" s="202"/>
      <c r="AD34" s="202"/>
      <c r="AE34" s="202" t="s">
        <v>387</v>
      </c>
      <c r="AF34" s="202" t="s">
        <v>387</v>
      </c>
      <c r="AG34" s="202" t="s">
        <v>387</v>
      </c>
      <c r="AH34" s="202" t="s">
        <v>387</v>
      </c>
      <c r="AI34" s="202"/>
      <c r="AJ34" s="202"/>
      <c r="AK34" s="202"/>
      <c r="AL34" s="202" t="s">
        <v>387</v>
      </c>
      <c r="AM34" s="202" t="s">
        <v>387</v>
      </c>
      <c r="AN34" s="202"/>
      <c r="AO34" s="202" t="s">
        <v>387</v>
      </c>
      <c r="AP34" s="202"/>
      <c r="AQ34" s="202"/>
      <c r="AR34" s="203" t="s">
        <v>387</v>
      </c>
    </row>
    <row r="35" spans="1:44" s="188" customFormat="1" ht="12" customHeight="1">
      <c r="A35" s="3388" t="s">
        <v>410</v>
      </c>
      <c r="B35" s="3414" t="s">
        <v>291</v>
      </c>
      <c r="C35" s="214" t="s">
        <v>292</v>
      </c>
      <c r="D35" s="215"/>
      <c r="E35" s="215"/>
      <c r="F35" s="215" t="s">
        <v>387</v>
      </c>
      <c r="G35" s="215"/>
      <c r="H35" s="215" t="s">
        <v>387</v>
      </c>
      <c r="I35" s="215" t="s">
        <v>387</v>
      </c>
      <c r="J35" s="215" t="s">
        <v>387</v>
      </c>
      <c r="K35" s="215"/>
      <c r="L35" s="215" t="s">
        <v>387</v>
      </c>
      <c r="M35" s="215"/>
      <c r="N35" s="215"/>
      <c r="O35" s="215"/>
      <c r="P35" s="215"/>
      <c r="Q35" s="215"/>
      <c r="R35" s="215"/>
      <c r="S35" s="215"/>
      <c r="T35" s="215"/>
      <c r="U35" s="215"/>
      <c r="V35" s="215" t="s">
        <v>387</v>
      </c>
      <c r="W35" s="215"/>
      <c r="X35" s="215" t="s">
        <v>387</v>
      </c>
      <c r="Y35" s="215"/>
      <c r="Z35" s="215"/>
      <c r="AA35" s="215" t="s">
        <v>387</v>
      </c>
      <c r="AB35" s="215" t="s">
        <v>387</v>
      </c>
      <c r="AC35" s="215"/>
      <c r="AD35" s="215"/>
      <c r="AE35" s="215" t="s">
        <v>387</v>
      </c>
      <c r="AF35" s="215"/>
      <c r="AG35" s="215" t="s">
        <v>387</v>
      </c>
      <c r="AH35" s="215" t="s">
        <v>387</v>
      </c>
      <c r="AI35" s="215" t="s">
        <v>387</v>
      </c>
      <c r="AJ35" s="215"/>
      <c r="AK35" s="215"/>
      <c r="AL35" s="215"/>
      <c r="AM35" s="215"/>
      <c r="AN35" s="215"/>
      <c r="AO35" s="215" t="s">
        <v>387</v>
      </c>
      <c r="AP35" s="215" t="s">
        <v>387</v>
      </c>
      <c r="AQ35" s="215"/>
      <c r="AR35" s="216" t="s">
        <v>387</v>
      </c>
    </row>
    <row r="36" spans="1:44" s="188" customFormat="1" ht="12" customHeight="1">
      <c r="A36" s="3389"/>
      <c r="B36" s="3415"/>
      <c r="C36" s="207" t="s">
        <v>82</v>
      </c>
      <c r="D36" s="208"/>
      <c r="E36" s="208"/>
      <c r="F36" s="208" t="s">
        <v>387</v>
      </c>
      <c r="G36" s="208"/>
      <c r="H36" s="208"/>
      <c r="I36" s="208"/>
      <c r="J36" s="208"/>
      <c r="K36" s="208"/>
      <c r="L36" s="208" t="s">
        <v>387</v>
      </c>
      <c r="M36" s="208"/>
      <c r="N36" s="208"/>
      <c r="O36" s="208"/>
      <c r="P36" s="208"/>
      <c r="Q36" s="208"/>
      <c r="R36" s="208"/>
      <c r="S36" s="208"/>
      <c r="T36" s="208"/>
      <c r="U36" s="208"/>
      <c r="V36" s="208" t="s">
        <v>387</v>
      </c>
      <c r="W36" s="208"/>
      <c r="X36" s="208"/>
      <c r="Y36" s="208"/>
      <c r="Z36" s="208"/>
      <c r="AA36" s="208" t="s">
        <v>387</v>
      </c>
      <c r="AB36" s="208"/>
      <c r="AC36" s="208"/>
      <c r="AD36" s="208"/>
      <c r="AE36" s="208" t="s">
        <v>387</v>
      </c>
      <c r="AF36" s="208"/>
      <c r="AG36" s="208"/>
      <c r="AH36" s="208" t="s">
        <v>387</v>
      </c>
      <c r="AI36" s="208"/>
      <c r="AJ36" s="208"/>
      <c r="AK36" s="208"/>
      <c r="AL36" s="208" t="s">
        <v>387</v>
      </c>
      <c r="AM36" s="208" t="s">
        <v>387</v>
      </c>
      <c r="AN36" s="208"/>
      <c r="AO36" s="208" t="s">
        <v>387</v>
      </c>
      <c r="AP36" s="208"/>
      <c r="AQ36" s="208"/>
      <c r="AR36" s="209" t="s">
        <v>387</v>
      </c>
    </row>
    <row r="37" spans="1:44" s="188" customFormat="1" ht="12" customHeight="1">
      <c r="A37" s="3389"/>
      <c r="B37" s="3415"/>
      <c r="C37" s="198" t="s">
        <v>404</v>
      </c>
      <c r="D37" s="199"/>
      <c r="E37" s="199"/>
      <c r="F37" s="199" t="s">
        <v>387</v>
      </c>
      <c r="G37" s="199"/>
      <c r="H37" s="199" t="s">
        <v>387</v>
      </c>
      <c r="I37" s="199" t="s">
        <v>387</v>
      </c>
      <c r="J37" s="199" t="s">
        <v>387</v>
      </c>
      <c r="K37" s="199"/>
      <c r="L37" s="199" t="s">
        <v>387</v>
      </c>
      <c r="M37" s="199"/>
      <c r="N37" s="199"/>
      <c r="O37" s="199"/>
      <c r="P37" s="199"/>
      <c r="Q37" s="199"/>
      <c r="R37" s="199"/>
      <c r="S37" s="199"/>
      <c r="T37" s="199"/>
      <c r="U37" s="199"/>
      <c r="V37" s="199" t="s">
        <v>387</v>
      </c>
      <c r="W37" s="199"/>
      <c r="X37" s="199" t="s">
        <v>387</v>
      </c>
      <c r="Y37" s="199"/>
      <c r="Z37" s="199"/>
      <c r="AA37" s="199" t="s">
        <v>387</v>
      </c>
      <c r="AB37" s="199" t="s">
        <v>387</v>
      </c>
      <c r="AC37" s="199"/>
      <c r="AD37" s="199"/>
      <c r="AE37" s="199" t="s">
        <v>387</v>
      </c>
      <c r="AF37" s="199"/>
      <c r="AG37" s="199" t="s">
        <v>387</v>
      </c>
      <c r="AH37" s="199" t="s">
        <v>387</v>
      </c>
      <c r="AI37" s="199" t="s">
        <v>387</v>
      </c>
      <c r="AJ37" s="199"/>
      <c r="AK37" s="199"/>
      <c r="AL37" s="199"/>
      <c r="AM37" s="199" t="s">
        <v>387</v>
      </c>
      <c r="AN37" s="199"/>
      <c r="AO37" s="199" t="s">
        <v>387</v>
      </c>
      <c r="AP37" s="199" t="s">
        <v>387</v>
      </c>
      <c r="AQ37" s="199"/>
      <c r="AR37" s="200" t="s">
        <v>387</v>
      </c>
    </row>
    <row r="38" spans="1:44" s="188" customFormat="1" ht="12" customHeight="1">
      <c r="A38" s="3389"/>
      <c r="B38" s="3391" t="s">
        <v>294</v>
      </c>
      <c r="C38" s="205" t="s">
        <v>330</v>
      </c>
      <c r="D38" s="206"/>
      <c r="E38" s="206"/>
      <c r="F38" s="206" t="s">
        <v>387</v>
      </c>
      <c r="G38" s="206"/>
      <c r="H38" s="206" t="s">
        <v>387</v>
      </c>
      <c r="I38" s="206"/>
      <c r="J38" s="206"/>
      <c r="K38" s="206"/>
      <c r="L38" s="206" t="s">
        <v>387</v>
      </c>
      <c r="M38" s="206"/>
      <c r="N38" s="206"/>
      <c r="O38" s="206"/>
      <c r="P38" s="206"/>
      <c r="Q38" s="206"/>
      <c r="R38" s="206"/>
      <c r="S38" s="206"/>
      <c r="T38" s="206"/>
      <c r="U38" s="206"/>
      <c r="V38" s="206" t="s">
        <v>387</v>
      </c>
      <c r="W38" s="206"/>
      <c r="X38" s="206"/>
      <c r="Y38" s="206"/>
      <c r="Z38" s="206"/>
      <c r="AA38" s="206" t="s">
        <v>387</v>
      </c>
      <c r="AB38" s="206"/>
      <c r="AC38" s="206"/>
      <c r="AD38" s="206"/>
      <c r="AE38" s="206" t="s">
        <v>387</v>
      </c>
      <c r="AF38" s="206"/>
      <c r="AG38" s="206"/>
      <c r="AH38" s="206" t="s">
        <v>387</v>
      </c>
      <c r="AI38" s="206"/>
      <c r="AJ38" s="206"/>
      <c r="AK38" s="206"/>
      <c r="AL38" s="206"/>
      <c r="AM38" s="206" t="s">
        <v>387</v>
      </c>
      <c r="AN38" s="206"/>
      <c r="AO38" s="206" t="s">
        <v>387</v>
      </c>
      <c r="AP38" s="206"/>
      <c r="AQ38" s="206"/>
      <c r="AR38" s="204" t="s">
        <v>387</v>
      </c>
    </row>
    <row r="39" spans="1:44" s="188" customFormat="1" ht="12" customHeight="1">
      <c r="A39" s="3389"/>
      <c r="B39" s="3391"/>
      <c r="C39" s="207" t="s">
        <v>411</v>
      </c>
      <c r="D39" s="208"/>
      <c r="E39" s="208"/>
      <c r="F39" s="208" t="s">
        <v>387</v>
      </c>
      <c r="G39" s="208"/>
      <c r="H39" s="208"/>
      <c r="I39" s="208"/>
      <c r="J39" s="208"/>
      <c r="K39" s="208"/>
      <c r="L39" s="208"/>
      <c r="M39" s="208"/>
      <c r="N39" s="208"/>
      <c r="O39" s="208"/>
      <c r="P39" s="208"/>
      <c r="Q39" s="208"/>
      <c r="R39" s="208"/>
      <c r="S39" s="208"/>
      <c r="T39" s="208"/>
      <c r="U39" s="208"/>
      <c r="V39" s="208" t="s">
        <v>387</v>
      </c>
      <c r="W39" s="208"/>
      <c r="X39" s="208"/>
      <c r="Y39" s="208"/>
      <c r="Z39" s="208"/>
      <c r="AA39" s="208" t="s">
        <v>387</v>
      </c>
      <c r="AB39" s="208"/>
      <c r="AC39" s="208"/>
      <c r="AD39" s="208"/>
      <c r="AE39" s="208" t="s">
        <v>387</v>
      </c>
      <c r="AF39" s="208" t="s">
        <v>387</v>
      </c>
      <c r="AG39" s="208"/>
      <c r="AH39" s="208" t="s">
        <v>387</v>
      </c>
      <c r="AI39" s="208"/>
      <c r="AJ39" s="208"/>
      <c r="AK39" s="208"/>
      <c r="AL39" s="208"/>
      <c r="AM39" s="208"/>
      <c r="AN39" s="208"/>
      <c r="AO39" s="208" t="s">
        <v>387</v>
      </c>
      <c r="AP39" s="208"/>
      <c r="AQ39" s="208"/>
      <c r="AR39" s="209" t="s">
        <v>387</v>
      </c>
    </row>
    <row r="40" spans="1:44" s="188" customFormat="1" ht="12" customHeight="1">
      <c r="A40" s="3389"/>
      <c r="B40" s="3391"/>
      <c r="C40" s="198" t="s">
        <v>404</v>
      </c>
      <c r="D40" s="199"/>
      <c r="E40" s="199"/>
      <c r="F40" s="199" t="s">
        <v>387</v>
      </c>
      <c r="G40" s="199"/>
      <c r="H40" s="199" t="s">
        <v>387</v>
      </c>
      <c r="I40" s="199"/>
      <c r="J40" s="199"/>
      <c r="K40" s="199"/>
      <c r="L40" s="199" t="s">
        <v>387</v>
      </c>
      <c r="M40" s="199"/>
      <c r="N40" s="199"/>
      <c r="O40" s="199"/>
      <c r="P40" s="199"/>
      <c r="Q40" s="199"/>
      <c r="R40" s="199"/>
      <c r="S40" s="199"/>
      <c r="T40" s="199"/>
      <c r="U40" s="199"/>
      <c r="V40" s="199" t="s">
        <v>387</v>
      </c>
      <c r="W40" s="199"/>
      <c r="X40" s="199"/>
      <c r="Y40" s="199"/>
      <c r="Z40" s="199"/>
      <c r="AA40" s="199" t="s">
        <v>387</v>
      </c>
      <c r="AB40" s="199"/>
      <c r="AC40" s="199"/>
      <c r="AD40" s="199"/>
      <c r="AE40" s="199" t="s">
        <v>387</v>
      </c>
      <c r="AF40" s="199" t="s">
        <v>387</v>
      </c>
      <c r="AG40" s="199"/>
      <c r="AH40" s="199" t="s">
        <v>387</v>
      </c>
      <c r="AI40" s="199"/>
      <c r="AJ40" s="199"/>
      <c r="AK40" s="199"/>
      <c r="AL40" s="199"/>
      <c r="AM40" s="199" t="s">
        <v>387</v>
      </c>
      <c r="AN40" s="199"/>
      <c r="AO40" s="199" t="s">
        <v>387</v>
      </c>
      <c r="AP40" s="199"/>
      <c r="AQ40" s="199"/>
      <c r="AR40" s="200" t="s">
        <v>387</v>
      </c>
    </row>
    <row r="41" spans="1:44" s="188" customFormat="1" ht="12" customHeight="1" thickBot="1">
      <c r="A41" s="3390"/>
      <c r="B41" s="228" t="s">
        <v>84</v>
      </c>
      <c r="C41" s="201" t="s">
        <v>299</v>
      </c>
      <c r="D41" s="202"/>
      <c r="E41" s="202" t="s">
        <v>387</v>
      </c>
      <c r="F41" s="202" t="s">
        <v>387</v>
      </c>
      <c r="G41" s="202"/>
      <c r="H41" s="202" t="s">
        <v>387</v>
      </c>
      <c r="I41" s="202"/>
      <c r="J41" s="202" t="s">
        <v>387</v>
      </c>
      <c r="K41" s="202"/>
      <c r="L41" s="202" t="s">
        <v>387</v>
      </c>
      <c r="M41" s="202"/>
      <c r="N41" s="202"/>
      <c r="O41" s="202"/>
      <c r="P41" s="202"/>
      <c r="Q41" s="202"/>
      <c r="R41" s="202"/>
      <c r="S41" s="202"/>
      <c r="T41" s="202"/>
      <c r="U41" s="202"/>
      <c r="V41" s="202" t="s">
        <v>387</v>
      </c>
      <c r="W41" s="202"/>
      <c r="X41" s="202"/>
      <c r="Y41" s="202"/>
      <c r="Z41" s="202"/>
      <c r="AA41" s="202" t="s">
        <v>387</v>
      </c>
      <c r="AB41" s="202"/>
      <c r="AC41" s="202"/>
      <c r="AD41" s="202"/>
      <c r="AE41" s="202" t="s">
        <v>387</v>
      </c>
      <c r="AF41" s="202"/>
      <c r="AG41" s="202" t="s">
        <v>387</v>
      </c>
      <c r="AH41" s="202" t="s">
        <v>387</v>
      </c>
      <c r="AI41" s="202"/>
      <c r="AJ41" s="202"/>
      <c r="AK41" s="202"/>
      <c r="AL41" s="202" t="s">
        <v>387</v>
      </c>
      <c r="AM41" s="202" t="s">
        <v>387</v>
      </c>
      <c r="AN41" s="202"/>
      <c r="AO41" s="202" t="s">
        <v>387</v>
      </c>
      <c r="AP41" s="202" t="s">
        <v>387</v>
      </c>
      <c r="AQ41" s="202"/>
      <c r="AR41" s="203" t="s">
        <v>387</v>
      </c>
    </row>
    <row r="42" spans="1:44" s="188" customFormat="1" ht="12" customHeight="1">
      <c r="A42" s="3405" t="s">
        <v>85</v>
      </c>
      <c r="B42" s="207" t="s">
        <v>85</v>
      </c>
      <c r="C42" s="207" t="s">
        <v>43</v>
      </c>
      <c r="D42" s="208" t="s">
        <v>387</v>
      </c>
      <c r="E42" s="208" t="s">
        <v>387</v>
      </c>
      <c r="F42" s="208" t="s">
        <v>387</v>
      </c>
      <c r="G42" s="208"/>
      <c r="H42" s="208" t="s">
        <v>387</v>
      </c>
      <c r="I42" s="208" t="s">
        <v>387</v>
      </c>
      <c r="J42" s="208" t="s">
        <v>387</v>
      </c>
      <c r="K42" s="208"/>
      <c r="L42" s="208" t="s">
        <v>387</v>
      </c>
      <c r="M42" s="208"/>
      <c r="N42" s="208" t="s">
        <v>387</v>
      </c>
      <c r="O42" s="208" t="s">
        <v>387</v>
      </c>
      <c r="P42" s="208" t="s">
        <v>387</v>
      </c>
      <c r="Q42" s="208" t="s">
        <v>387</v>
      </c>
      <c r="R42" s="208" t="s">
        <v>387</v>
      </c>
      <c r="S42" s="208"/>
      <c r="T42" s="208"/>
      <c r="U42" s="208"/>
      <c r="V42" s="208" t="s">
        <v>387</v>
      </c>
      <c r="W42" s="208" t="s">
        <v>387</v>
      </c>
      <c r="X42" s="208" t="s">
        <v>387</v>
      </c>
      <c r="Y42" s="208" t="s">
        <v>387</v>
      </c>
      <c r="Z42" s="208"/>
      <c r="AA42" s="208" t="s">
        <v>387</v>
      </c>
      <c r="AB42" s="208" t="s">
        <v>387</v>
      </c>
      <c r="AC42" s="208"/>
      <c r="AD42" s="210"/>
      <c r="AE42" s="208" t="s">
        <v>387</v>
      </c>
      <c r="AF42" s="208" t="s">
        <v>387</v>
      </c>
      <c r="AG42" s="208" t="s">
        <v>387</v>
      </c>
      <c r="AH42" s="208" t="s">
        <v>387</v>
      </c>
      <c r="AI42" s="208" t="s">
        <v>387</v>
      </c>
      <c r="AJ42" s="208" t="s">
        <v>387</v>
      </c>
      <c r="AK42" s="208"/>
      <c r="AL42" s="208" t="s">
        <v>387</v>
      </c>
      <c r="AM42" s="208" t="s">
        <v>387</v>
      </c>
      <c r="AN42" s="208" t="s">
        <v>387</v>
      </c>
      <c r="AO42" s="208" t="s">
        <v>387</v>
      </c>
      <c r="AP42" s="208" t="s">
        <v>387</v>
      </c>
      <c r="AQ42" s="208"/>
      <c r="AR42" s="209" t="s">
        <v>387</v>
      </c>
    </row>
    <row r="43" spans="1:44" s="188" customFormat="1" ht="12" customHeight="1" thickBot="1">
      <c r="A43" s="3416"/>
      <c r="B43" s="232" t="s">
        <v>54</v>
      </c>
      <c r="C43" s="233" t="s">
        <v>412</v>
      </c>
      <c r="D43" s="234"/>
      <c r="E43" s="234" t="s">
        <v>387</v>
      </c>
      <c r="F43" s="234" t="s">
        <v>387</v>
      </c>
      <c r="G43" s="234"/>
      <c r="H43" s="234"/>
      <c r="I43" s="234"/>
      <c r="J43" s="234"/>
      <c r="K43" s="234"/>
      <c r="L43" s="234" t="s">
        <v>387</v>
      </c>
      <c r="M43" s="234"/>
      <c r="N43" s="234" t="s">
        <v>387</v>
      </c>
      <c r="O43" s="234"/>
      <c r="P43" s="234" t="s">
        <v>387</v>
      </c>
      <c r="Q43" s="234"/>
      <c r="R43" s="234"/>
      <c r="S43" s="234"/>
      <c r="T43" s="234"/>
      <c r="U43" s="234"/>
      <c r="V43" s="234" t="s">
        <v>387</v>
      </c>
      <c r="W43" s="234"/>
      <c r="X43" s="234"/>
      <c r="Y43" s="234"/>
      <c r="Z43" s="234"/>
      <c r="AA43" s="234" t="s">
        <v>387</v>
      </c>
      <c r="AB43" s="234"/>
      <c r="AC43" s="234"/>
      <c r="AD43" s="234"/>
      <c r="AE43" s="234" t="s">
        <v>387</v>
      </c>
      <c r="AF43" s="234"/>
      <c r="AG43" s="234"/>
      <c r="AH43" s="234" t="s">
        <v>387</v>
      </c>
      <c r="AI43" s="234"/>
      <c r="AJ43" s="234"/>
      <c r="AK43" s="234"/>
      <c r="AL43" s="234"/>
      <c r="AM43" s="234" t="s">
        <v>387</v>
      </c>
      <c r="AN43" s="234"/>
      <c r="AO43" s="234" t="s">
        <v>387</v>
      </c>
      <c r="AP43" s="234"/>
      <c r="AQ43" s="234"/>
      <c r="AR43" s="235" t="s">
        <v>387</v>
      </c>
    </row>
    <row r="44" spans="1:44" s="188" customFormat="1" ht="12" customHeight="1">
      <c r="A44" s="236"/>
      <c r="B44" s="237"/>
      <c r="C44" s="3417" t="s">
        <v>413</v>
      </c>
      <c r="D44" s="230">
        <f>COUNTA(D4,D5,D6,D7,D8,D9,D10,D13,D16,D21,D22,D25,D26,D29,D30,D34,D37,D42,D40,D41,D43)</f>
        <v>2</v>
      </c>
      <c r="E44" s="230">
        <f>COUNTA(E4,E5,E6,E7,E8,E9,E10,E13,E16,E21,E22,E25,E26,E29,E30,E34,E37,E42,E40,E41,E43)</f>
        <v>10</v>
      </c>
      <c r="F44" s="230">
        <f t="shared" ref="F44:AQ44" si="0">COUNTA(F4,F5,F6,F7,F8,F9,F10,F13,F16,F21,F22,F25,F26,F29,F30,F34,F37,F42,F40,F41,F43)</f>
        <v>19</v>
      </c>
      <c r="G44" s="230">
        <f t="shared" si="0"/>
        <v>2</v>
      </c>
      <c r="H44" s="230">
        <f t="shared" si="0"/>
        <v>14</v>
      </c>
      <c r="I44" s="230">
        <f t="shared" si="0"/>
        <v>9</v>
      </c>
      <c r="J44" s="230">
        <f t="shared" si="0"/>
        <v>9</v>
      </c>
      <c r="K44" s="230">
        <f t="shared" si="0"/>
        <v>1</v>
      </c>
      <c r="L44" s="230">
        <f t="shared" si="0"/>
        <v>18</v>
      </c>
      <c r="M44" s="230">
        <f t="shared" si="0"/>
        <v>2</v>
      </c>
      <c r="N44" s="230">
        <f t="shared" si="0"/>
        <v>7</v>
      </c>
      <c r="O44" s="230">
        <f t="shared" si="0"/>
        <v>2</v>
      </c>
      <c r="P44" s="230">
        <f t="shared" si="0"/>
        <v>10</v>
      </c>
      <c r="Q44" s="230">
        <f t="shared" si="0"/>
        <v>1</v>
      </c>
      <c r="R44" s="230">
        <f t="shared" si="0"/>
        <v>2</v>
      </c>
      <c r="S44" s="230">
        <f t="shared" si="0"/>
        <v>0</v>
      </c>
      <c r="T44" s="230">
        <f t="shared" si="0"/>
        <v>1</v>
      </c>
      <c r="U44" s="230">
        <f t="shared" si="0"/>
        <v>2</v>
      </c>
      <c r="V44" s="230">
        <f t="shared" si="0"/>
        <v>20</v>
      </c>
      <c r="W44" s="230">
        <f t="shared" si="0"/>
        <v>4</v>
      </c>
      <c r="X44" s="230">
        <f t="shared" si="0"/>
        <v>7</v>
      </c>
      <c r="Y44" s="230">
        <f t="shared" si="0"/>
        <v>2</v>
      </c>
      <c r="Z44" s="230">
        <f t="shared" si="0"/>
        <v>1</v>
      </c>
      <c r="AA44" s="230">
        <f t="shared" si="0"/>
        <v>20</v>
      </c>
      <c r="AB44" s="230">
        <f t="shared" si="0"/>
        <v>6</v>
      </c>
      <c r="AC44" s="230">
        <f t="shared" si="0"/>
        <v>1</v>
      </c>
      <c r="AD44" s="230">
        <f t="shared" si="0"/>
        <v>4</v>
      </c>
      <c r="AE44" s="230">
        <f t="shared" si="0"/>
        <v>19</v>
      </c>
      <c r="AF44" s="230">
        <f t="shared" si="0"/>
        <v>10</v>
      </c>
      <c r="AG44" s="230">
        <f t="shared" si="0"/>
        <v>14</v>
      </c>
      <c r="AH44" s="230">
        <f t="shared" si="0"/>
        <v>21</v>
      </c>
      <c r="AI44" s="230">
        <f t="shared" si="0"/>
        <v>3</v>
      </c>
      <c r="AJ44" s="230">
        <f t="shared" si="0"/>
        <v>2</v>
      </c>
      <c r="AK44" s="230">
        <f t="shared" si="0"/>
        <v>1</v>
      </c>
      <c r="AL44" s="230">
        <f t="shared" si="0"/>
        <v>5</v>
      </c>
      <c r="AM44" s="230">
        <f t="shared" si="0"/>
        <v>18</v>
      </c>
      <c r="AN44" s="230">
        <f t="shared" si="0"/>
        <v>2</v>
      </c>
      <c r="AO44" s="230">
        <f t="shared" si="0"/>
        <v>19</v>
      </c>
      <c r="AP44" s="230">
        <f t="shared" si="0"/>
        <v>7</v>
      </c>
      <c r="AQ44" s="230">
        <f t="shared" si="0"/>
        <v>1</v>
      </c>
      <c r="AR44" s="231">
        <v>18</v>
      </c>
    </row>
    <row r="45" spans="1:44" s="188" customFormat="1" ht="12" customHeight="1">
      <c r="A45" s="238"/>
      <c r="B45" s="239"/>
      <c r="C45" s="3418"/>
      <c r="D45" s="240" t="s">
        <v>414</v>
      </c>
      <c r="E45" s="240" t="s">
        <v>414</v>
      </c>
      <c r="F45" s="240" t="s">
        <v>414</v>
      </c>
      <c r="G45" s="240" t="s">
        <v>414</v>
      </c>
      <c r="H45" s="240" t="s">
        <v>414</v>
      </c>
      <c r="I45" s="240" t="s">
        <v>414</v>
      </c>
      <c r="J45" s="240" t="s">
        <v>414</v>
      </c>
      <c r="K45" s="240" t="s">
        <v>414</v>
      </c>
      <c r="L45" s="240" t="s">
        <v>414</v>
      </c>
      <c r="M45" s="240" t="s">
        <v>414</v>
      </c>
      <c r="N45" s="240" t="s">
        <v>414</v>
      </c>
      <c r="O45" s="240" t="s">
        <v>414</v>
      </c>
      <c r="P45" s="240" t="s">
        <v>414</v>
      </c>
      <c r="Q45" s="240" t="s">
        <v>414</v>
      </c>
      <c r="R45" s="240" t="s">
        <v>414</v>
      </c>
      <c r="S45" s="240" t="s">
        <v>414</v>
      </c>
      <c r="T45" s="240" t="s">
        <v>414</v>
      </c>
      <c r="U45" s="240" t="s">
        <v>414</v>
      </c>
      <c r="V45" s="240" t="s">
        <v>414</v>
      </c>
      <c r="W45" s="240" t="s">
        <v>414</v>
      </c>
      <c r="X45" s="240" t="s">
        <v>414</v>
      </c>
      <c r="Y45" s="240" t="s">
        <v>414</v>
      </c>
      <c r="Z45" s="240" t="s">
        <v>414</v>
      </c>
      <c r="AA45" s="240" t="s">
        <v>414</v>
      </c>
      <c r="AB45" s="240" t="s">
        <v>414</v>
      </c>
      <c r="AC45" s="240" t="s">
        <v>414</v>
      </c>
      <c r="AD45" s="240" t="s">
        <v>414</v>
      </c>
      <c r="AE45" s="240" t="s">
        <v>414</v>
      </c>
      <c r="AF45" s="240" t="s">
        <v>414</v>
      </c>
      <c r="AG45" s="240" t="s">
        <v>414</v>
      </c>
      <c r="AH45" s="240" t="s">
        <v>414</v>
      </c>
      <c r="AI45" s="240" t="s">
        <v>414</v>
      </c>
      <c r="AJ45" s="240" t="s">
        <v>414</v>
      </c>
      <c r="AK45" s="240" t="s">
        <v>414</v>
      </c>
      <c r="AL45" s="240" t="s">
        <v>414</v>
      </c>
      <c r="AM45" s="240" t="s">
        <v>414</v>
      </c>
      <c r="AN45" s="240" t="s">
        <v>414</v>
      </c>
      <c r="AO45" s="240" t="s">
        <v>414</v>
      </c>
      <c r="AP45" s="240" t="s">
        <v>414</v>
      </c>
      <c r="AQ45" s="240" t="s">
        <v>414</v>
      </c>
      <c r="AR45" s="241" t="s">
        <v>414</v>
      </c>
    </row>
    <row r="46" spans="1:44" s="188" customFormat="1" ht="12" customHeight="1">
      <c r="A46" s="242">
        <f>COUNTA(A4:A43)-1</f>
        <v>8</v>
      </c>
      <c r="B46" s="243">
        <f>COUNTA(B4:B43)</f>
        <v>21</v>
      </c>
      <c r="C46" s="3418"/>
      <c r="D46" s="240" t="s">
        <v>415</v>
      </c>
      <c r="E46" s="240" t="s">
        <v>415</v>
      </c>
      <c r="F46" s="240" t="s">
        <v>415</v>
      </c>
      <c r="G46" s="240" t="s">
        <v>415</v>
      </c>
      <c r="H46" s="240" t="s">
        <v>415</v>
      </c>
      <c r="I46" s="240" t="s">
        <v>415</v>
      </c>
      <c r="J46" s="240" t="s">
        <v>415</v>
      </c>
      <c r="K46" s="240" t="s">
        <v>415</v>
      </c>
      <c r="L46" s="240" t="s">
        <v>415</v>
      </c>
      <c r="M46" s="240" t="s">
        <v>415</v>
      </c>
      <c r="N46" s="240" t="s">
        <v>415</v>
      </c>
      <c r="O46" s="240" t="s">
        <v>415</v>
      </c>
      <c r="P46" s="240" t="s">
        <v>415</v>
      </c>
      <c r="Q46" s="240" t="s">
        <v>415</v>
      </c>
      <c r="R46" s="240" t="s">
        <v>415</v>
      </c>
      <c r="S46" s="240" t="s">
        <v>415</v>
      </c>
      <c r="T46" s="240" t="s">
        <v>415</v>
      </c>
      <c r="U46" s="240" t="s">
        <v>415</v>
      </c>
      <c r="V46" s="240" t="s">
        <v>415</v>
      </c>
      <c r="W46" s="240" t="s">
        <v>415</v>
      </c>
      <c r="X46" s="240" t="s">
        <v>415</v>
      </c>
      <c r="Y46" s="240" t="s">
        <v>415</v>
      </c>
      <c r="Z46" s="240" t="s">
        <v>415</v>
      </c>
      <c r="AA46" s="240" t="s">
        <v>415</v>
      </c>
      <c r="AB46" s="240" t="s">
        <v>415</v>
      </c>
      <c r="AC46" s="240" t="s">
        <v>415</v>
      </c>
      <c r="AD46" s="240" t="s">
        <v>415</v>
      </c>
      <c r="AE46" s="240" t="s">
        <v>415</v>
      </c>
      <c r="AF46" s="240" t="s">
        <v>415</v>
      </c>
      <c r="AG46" s="240" t="s">
        <v>415</v>
      </c>
      <c r="AH46" s="240" t="s">
        <v>415</v>
      </c>
      <c r="AI46" s="240" t="s">
        <v>415</v>
      </c>
      <c r="AJ46" s="240" t="s">
        <v>415</v>
      </c>
      <c r="AK46" s="240" t="s">
        <v>415</v>
      </c>
      <c r="AL46" s="240" t="s">
        <v>415</v>
      </c>
      <c r="AM46" s="240" t="s">
        <v>415</v>
      </c>
      <c r="AN46" s="240" t="s">
        <v>415</v>
      </c>
      <c r="AO46" s="240" t="s">
        <v>415</v>
      </c>
      <c r="AP46" s="240" t="s">
        <v>415</v>
      </c>
      <c r="AQ46" s="240" t="s">
        <v>415</v>
      </c>
      <c r="AR46" s="241" t="s">
        <v>415</v>
      </c>
    </row>
    <row r="47" spans="1:44" s="188" customFormat="1" ht="12" customHeight="1">
      <c r="A47" s="242" t="s">
        <v>416</v>
      </c>
      <c r="B47" s="243" t="s">
        <v>417</v>
      </c>
      <c r="C47" s="3418"/>
      <c r="D47" s="240" t="s">
        <v>418</v>
      </c>
      <c r="E47" s="240" t="s">
        <v>418</v>
      </c>
      <c r="F47" s="240" t="s">
        <v>418</v>
      </c>
      <c r="G47" s="240" t="s">
        <v>418</v>
      </c>
      <c r="H47" s="240" t="s">
        <v>418</v>
      </c>
      <c r="I47" s="240" t="s">
        <v>418</v>
      </c>
      <c r="J47" s="240" t="s">
        <v>418</v>
      </c>
      <c r="K47" s="240" t="s">
        <v>418</v>
      </c>
      <c r="L47" s="240" t="s">
        <v>418</v>
      </c>
      <c r="M47" s="240" t="s">
        <v>418</v>
      </c>
      <c r="N47" s="240" t="s">
        <v>418</v>
      </c>
      <c r="O47" s="240" t="s">
        <v>418</v>
      </c>
      <c r="P47" s="240" t="s">
        <v>418</v>
      </c>
      <c r="Q47" s="240" t="s">
        <v>418</v>
      </c>
      <c r="R47" s="240" t="s">
        <v>418</v>
      </c>
      <c r="S47" s="240" t="s">
        <v>418</v>
      </c>
      <c r="T47" s="240" t="s">
        <v>418</v>
      </c>
      <c r="U47" s="240" t="s">
        <v>418</v>
      </c>
      <c r="V47" s="240" t="s">
        <v>418</v>
      </c>
      <c r="W47" s="240" t="s">
        <v>418</v>
      </c>
      <c r="X47" s="240" t="s">
        <v>418</v>
      </c>
      <c r="Y47" s="240" t="s">
        <v>418</v>
      </c>
      <c r="Z47" s="240" t="s">
        <v>418</v>
      </c>
      <c r="AA47" s="240" t="s">
        <v>418</v>
      </c>
      <c r="AB47" s="240" t="s">
        <v>418</v>
      </c>
      <c r="AC47" s="240" t="s">
        <v>418</v>
      </c>
      <c r="AD47" s="240" t="s">
        <v>418</v>
      </c>
      <c r="AE47" s="240" t="s">
        <v>418</v>
      </c>
      <c r="AF47" s="240" t="s">
        <v>418</v>
      </c>
      <c r="AG47" s="240" t="s">
        <v>418</v>
      </c>
      <c r="AH47" s="240" t="s">
        <v>418</v>
      </c>
      <c r="AI47" s="240" t="s">
        <v>418</v>
      </c>
      <c r="AJ47" s="240" t="s">
        <v>418</v>
      </c>
      <c r="AK47" s="240" t="s">
        <v>418</v>
      </c>
      <c r="AL47" s="240" t="s">
        <v>418</v>
      </c>
      <c r="AM47" s="240" t="s">
        <v>418</v>
      </c>
      <c r="AN47" s="240" t="s">
        <v>418</v>
      </c>
      <c r="AO47" s="240" t="s">
        <v>418</v>
      </c>
      <c r="AP47" s="240" t="s">
        <v>418</v>
      </c>
      <c r="AQ47" s="240" t="s">
        <v>418</v>
      </c>
      <c r="AR47" s="241" t="s">
        <v>418</v>
      </c>
    </row>
    <row r="48" spans="1:44" s="188" customFormat="1" ht="12" customHeight="1">
      <c r="A48" s="242" t="s">
        <v>419</v>
      </c>
      <c r="B48" s="243" t="s">
        <v>420</v>
      </c>
      <c r="C48" s="3418"/>
      <c r="D48" s="223">
        <f>COUNTA(D5,D8,D9,D10,D11,D14,D17,D18,D22,D23,D24,D26,D27,D28,D30,D32,D33,D36,D35,D38,D41,D42,D43)</f>
        <v>2</v>
      </c>
      <c r="E48" s="223">
        <f>COUNTA(E5,E8,E9,E10,E11,E14,E17,E18,E22,E23,E24,E26,E27,E28,E30,E32,E33,E36,E35,E38,E41,E42,E43)</f>
        <v>13</v>
      </c>
      <c r="F48" s="223">
        <f t="shared" ref="F48:AR48" si="1">COUNTA(F5,F8,F9,F10,F11,F14,F17,F18,F22,F23,F24,F26,F27,F28,F30,F32,F33,F36,F35,F38,F41,F42,F43)</f>
        <v>23</v>
      </c>
      <c r="G48" s="223">
        <f t="shared" si="1"/>
        <v>2</v>
      </c>
      <c r="H48" s="223">
        <f t="shared" si="1"/>
        <v>14</v>
      </c>
      <c r="I48" s="223">
        <f t="shared" si="1"/>
        <v>10</v>
      </c>
      <c r="J48" s="223">
        <f t="shared" si="1"/>
        <v>10</v>
      </c>
      <c r="K48" s="223">
        <f t="shared" si="1"/>
        <v>1</v>
      </c>
      <c r="L48" s="223">
        <f t="shared" si="1"/>
        <v>22</v>
      </c>
      <c r="M48" s="223">
        <f t="shared" si="1"/>
        <v>2</v>
      </c>
      <c r="N48" s="223">
        <f t="shared" si="1"/>
        <v>7</v>
      </c>
      <c r="O48" s="223">
        <f t="shared" si="1"/>
        <v>2</v>
      </c>
      <c r="P48" s="223">
        <f t="shared" si="1"/>
        <v>11</v>
      </c>
      <c r="Q48" s="223">
        <f t="shared" si="1"/>
        <v>1</v>
      </c>
      <c r="R48" s="223">
        <f t="shared" si="1"/>
        <v>2</v>
      </c>
      <c r="S48" s="223">
        <f t="shared" si="1"/>
        <v>0</v>
      </c>
      <c r="T48" s="223">
        <f t="shared" si="1"/>
        <v>1</v>
      </c>
      <c r="U48" s="223">
        <f t="shared" si="1"/>
        <v>2</v>
      </c>
      <c r="V48" s="223">
        <f t="shared" si="1"/>
        <v>23</v>
      </c>
      <c r="W48" s="223">
        <f t="shared" si="1"/>
        <v>4</v>
      </c>
      <c r="X48" s="223">
        <f t="shared" si="1"/>
        <v>8</v>
      </c>
      <c r="Y48" s="223">
        <f t="shared" si="1"/>
        <v>2</v>
      </c>
      <c r="Z48" s="223">
        <f t="shared" si="1"/>
        <v>1</v>
      </c>
      <c r="AA48" s="223">
        <f t="shared" si="1"/>
        <v>23</v>
      </c>
      <c r="AB48" s="223">
        <f t="shared" si="1"/>
        <v>8</v>
      </c>
      <c r="AC48" s="223">
        <f t="shared" si="1"/>
        <v>1</v>
      </c>
      <c r="AD48" s="223">
        <f t="shared" si="1"/>
        <v>5</v>
      </c>
      <c r="AE48" s="223">
        <f t="shared" si="1"/>
        <v>22</v>
      </c>
      <c r="AF48" s="223">
        <f t="shared" si="1"/>
        <v>10</v>
      </c>
      <c r="AG48" s="223">
        <f t="shared" si="1"/>
        <v>16</v>
      </c>
      <c r="AH48" s="223">
        <f t="shared" si="1"/>
        <v>23</v>
      </c>
      <c r="AI48" s="223">
        <f t="shared" si="1"/>
        <v>3</v>
      </c>
      <c r="AJ48" s="223">
        <f t="shared" si="1"/>
        <v>2</v>
      </c>
      <c r="AK48" s="223">
        <f t="shared" si="1"/>
        <v>1</v>
      </c>
      <c r="AL48" s="223">
        <f t="shared" si="1"/>
        <v>6</v>
      </c>
      <c r="AM48" s="223">
        <f t="shared" si="1"/>
        <v>20</v>
      </c>
      <c r="AN48" s="223">
        <f t="shared" si="1"/>
        <v>2</v>
      </c>
      <c r="AO48" s="223">
        <f t="shared" si="1"/>
        <v>21</v>
      </c>
      <c r="AP48" s="223">
        <f>COUNTA(AP5,AP8,AP9,AP10,AP11,AP14,AP17,AP18,AP22,AP23,AP24,AP26,AP27,AP28,AP30,AP32,AP33,AP36,AP35,AP38,AP41,AP42,AP43)</f>
        <v>10</v>
      </c>
      <c r="AQ48" s="223">
        <f t="shared" si="1"/>
        <v>1</v>
      </c>
      <c r="AR48" s="224">
        <f t="shared" si="1"/>
        <v>21</v>
      </c>
    </row>
    <row r="49" spans="1:44" s="188" customFormat="1" ht="12" customHeight="1">
      <c r="A49" s="242" t="s">
        <v>421</v>
      </c>
      <c r="B49" s="239"/>
      <c r="C49" s="3418"/>
      <c r="D49" s="223" t="s">
        <v>422</v>
      </c>
      <c r="E49" s="223" t="s">
        <v>422</v>
      </c>
      <c r="F49" s="223" t="s">
        <v>422</v>
      </c>
      <c r="G49" s="223" t="s">
        <v>422</v>
      </c>
      <c r="H49" s="223" t="s">
        <v>422</v>
      </c>
      <c r="I49" s="223" t="s">
        <v>422</v>
      </c>
      <c r="J49" s="223" t="s">
        <v>422</v>
      </c>
      <c r="K49" s="223" t="s">
        <v>422</v>
      </c>
      <c r="L49" s="223" t="s">
        <v>422</v>
      </c>
      <c r="M49" s="223" t="s">
        <v>422</v>
      </c>
      <c r="N49" s="223" t="s">
        <v>422</v>
      </c>
      <c r="O49" s="223" t="s">
        <v>422</v>
      </c>
      <c r="P49" s="223" t="s">
        <v>422</v>
      </c>
      <c r="Q49" s="223" t="s">
        <v>422</v>
      </c>
      <c r="R49" s="223" t="s">
        <v>422</v>
      </c>
      <c r="S49" s="223" t="s">
        <v>422</v>
      </c>
      <c r="T49" s="223" t="s">
        <v>422</v>
      </c>
      <c r="U49" s="223" t="s">
        <v>422</v>
      </c>
      <c r="V49" s="223" t="s">
        <v>422</v>
      </c>
      <c r="W49" s="223" t="s">
        <v>422</v>
      </c>
      <c r="X49" s="223" t="s">
        <v>422</v>
      </c>
      <c r="Y49" s="223" t="s">
        <v>422</v>
      </c>
      <c r="Z49" s="223" t="s">
        <v>422</v>
      </c>
      <c r="AA49" s="223" t="s">
        <v>422</v>
      </c>
      <c r="AB49" s="223" t="s">
        <v>422</v>
      </c>
      <c r="AC49" s="223" t="s">
        <v>422</v>
      </c>
      <c r="AD49" s="223" t="s">
        <v>422</v>
      </c>
      <c r="AE49" s="223" t="s">
        <v>422</v>
      </c>
      <c r="AF49" s="223" t="s">
        <v>422</v>
      </c>
      <c r="AG49" s="223" t="s">
        <v>422</v>
      </c>
      <c r="AH49" s="223" t="s">
        <v>422</v>
      </c>
      <c r="AI49" s="223" t="s">
        <v>422</v>
      </c>
      <c r="AJ49" s="223" t="s">
        <v>422</v>
      </c>
      <c r="AK49" s="223" t="s">
        <v>422</v>
      </c>
      <c r="AL49" s="223" t="s">
        <v>422</v>
      </c>
      <c r="AM49" s="223" t="s">
        <v>422</v>
      </c>
      <c r="AN49" s="223" t="s">
        <v>422</v>
      </c>
      <c r="AO49" s="223" t="s">
        <v>422</v>
      </c>
      <c r="AP49" s="223" t="s">
        <v>422</v>
      </c>
      <c r="AQ49" s="223" t="s">
        <v>422</v>
      </c>
      <c r="AR49" s="224" t="s">
        <v>422</v>
      </c>
    </row>
    <row r="50" spans="1:44" s="188" customFormat="1" ht="12" customHeight="1">
      <c r="A50" s="238"/>
      <c r="B50" s="239"/>
      <c r="C50" s="3418"/>
      <c r="D50" s="223">
        <f>COUNTA(D4,D6,D7,D12,D15,D19,D20,D31,D39)</f>
        <v>0</v>
      </c>
      <c r="E50" s="223">
        <f>COUNTA(E4,E6,E7,E12,E15,E19,E20,E31,E39)</f>
        <v>4</v>
      </c>
      <c r="F50" s="223">
        <f t="shared" ref="F50:AR50" si="2">COUNTA(F4,F6,F7,F12,F15,F19,F20,F31,F39)</f>
        <v>7</v>
      </c>
      <c r="G50" s="223">
        <f t="shared" si="2"/>
        <v>0</v>
      </c>
      <c r="H50" s="223">
        <f t="shared" si="2"/>
        <v>1</v>
      </c>
      <c r="I50" s="223">
        <f t="shared" si="2"/>
        <v>0</v>
      </c>
      <c r="J50" s="223">
        <f t="shared" si="2"/>
        <v>0</v>
      </c>
      <c r="K50" s="223">
        <f t="shared" si="2"/>
        <v>0</v>
      </c>
      <c r="L50" s="223">
        <f t="shared" si="2"/>
        <v>2</v>
      </c>
      <c r="M50" s="223">
        <f t="shared" si="2"/>
        <v>0</v>
      </c>
      <c r="N50" s="223">
        <f t="shared" si="2"/>
        <v>0</v>
      </c>
      <c r="O50" s="223">
        <f t="shared" si="2"/>
        <v>0</v>
      </c>
      <c r="P50" s="223">
        <f t="shared" si="2"/>
        <v>0</v>
      </c>
      <c r="Q50" s="223">
        <f t="shared" si="2"/>
        <v>0</v>
      </c>
      <c r="R50" s="223">
        <f t="shared" si="2"/>
        <v>0</v>
      </c>
      <c r="S50" s="223">
        <f t="shared" si="2"/>
        <v>0</v>
      </c>
      <c r="T50" s="223">
        <f t="shared" si="2"/>
        <v>0</v>
      </c>
      <c r="U50" s="223">
        <f t="shared" si="2"/>
        <v>0</v>
      </c>
      <c r="V50" s="223">
        <f t="shared" si="2"/>
        <v>8</v>
      </c>
      <c r="W50" s="223">
        <f t="shared" si="2"/>
        <v>2</v>
      </c>
      <c r="X50" s="223">
        <f t="shared" si="2"/>
        <v>0</v>
      </c>
      <c r="Y50" s="223">
        <f t="shared" si="2"/>
        <v>0</v>
      </c>
      <c r="Z50" s="223">
        <f t="shared" si="2"/>
        <v>0</v>
      </c>
      <c r="AA50" s="223">
        <f t="shared" si="2"/>
        <v>7</v>
      </c>
      <c r="AB50" s="223">
        <f t="shared" si="2"/>
        <v>0</v>
      </c>
      <c r="AC50" s="223">
        <f t="shared" si="2"/>
        <v>0</v>
      </c>
      <c r="AD50" s="223">
        <f t="shared" si="2"/>
        <v>3</v>
      </c>
      <c r="AE50" s="223">
        <f t="shared" si="2"/>
        <v>7</v>
      </c>
      <c r="AF50" s="223">
        <f t="shared" si="2"/>
        <v>4</v>
      </c>
      <c r="AG50" s="223">
        <f t="shared" si="2"/>
        <v>3</v>
      </c>
      <c r="AH50" s="223">
        <f t="shared" si="2"/>
        <v>6</v>
      </c>
      <c r="AI50" s="223">
        <f t="shared" si="2"/>
        <v>0</v>
      </c>
      <c r="AJ50" s="223">
        <f t="shared" si="2"/>
        <v>0</v>
      </c>
      <c r="AK50" s="223">
        <f t="shared" si="2"/>
        <v>0</v>
      </c>
      <c r="AL50" s="223">
        <f t="shared" si="2"/>
        <v>0</v>
      </c>
      <c r="AM50" s="223">
        <f t="shared" si="2"/>
        <v>0</v>
      </c>
      <c r="AN50" s="223">
        <f t="shared" si="2"/>
        <v>0</v>
      </c>
      <c r="AO50" s="223">
        <f t="shared" si="2"/>
        <v>7</v>
      </c>
      <c r="AP50" s="223">
        <f>COUNTA(AP4,AP6,AP7,AP12,AP15,AP19,AP20,AP31,AP39)</f>
        <v>0</v>
      </c>
      <c r="AQ50" s="223">
        <f t="shared" si="2"/>
        <v>0</v>
      </c>
      <c r="AR50" s="224">
        <f t="shared" si="2"/>
        <v>7</v>
      </c>
    </row>
    <row r="51" spans="1:44" s="188" customFormat="1" ht="12" customHeight="1" thickBot="1">
      <c r="A51" s="244"/>
      <c r="B51" s="245"/>
      <c r="C51" s="3419"/>
      <c r="D51" s="246" t="s">
        <v>423</v>
      </c>
      <c r="E51" s="246" t="s">
        <v>423</v>
      </c>
      <c r="F51" s="246" t="s">
        <v>423</v>
      </c>
      <c r="G51" s="246" t="s">
        <v>423</v>
      </c>
      <c r="H51" s="246" t="s">
        <v>423</v>
      </c>
      <c r="I51" s="246" t="s">
        <v>423</v>
      </c>
      <c r="J51" s="246" t="s">
        <v>423</v>
      </c>
      <c r="K51" s="246" t="s">
        <v>423</v>
      </c>
      <c r="L51" s="246" t="s">
        <v>423</v>
      </c>
      <c r="M51" s="246" t="s">
        <v>423</v>
      </c>
      <c r="N51" s="246" t="s">
        <v>423</v>
      </c>
      <c r="O51" s="246" t="s">
        <v>423</v>
      </c>
      <c r="P51" s="246" t="s">
        <v>423</v>
      </c>
      <c r="Q51" s="246" t="s">
        <v>423</v>
      </c>
      <c r="R51" s="246" t="s">
        <v>423</v>
      </c>
      <c r="S51" s="246" t="s">
        <v>423</v>
      </c>
      <c r="T51" s="246" t="s">
        <v>423</v>
      </c>
      <c r="U51" s="246" t="s">
        <v>423</v>
      </c>
      <c r="V51" s="246" t="s">
        <v>423</v>
      </c>
      <c r="W51" s="246" t="s">
        <v>423</v>
      </c>
      <c r="X51" s="246" t="s">
        <v>423</v>
      </c>
      <c r="Y51" s="246" t="s">
        <v>423</v>
      </c>
      <c r="Z51" s="246" t="s">
        <v>423</v>
      </c>
      <c r="AA51" s="246" t="s">
        <v>423</v>
      </c>
      <c r="AB51" s="246" t="s">
        <v>423</v>
      </c>
      <c r="AC51" s="246" t="s">
        <v>423</v>
      </c>
      <c r="AD51" s="246" t="s">
        <v>423</v>
      </c>
      <c r="AE51" s="246" t="s">
        <v>423</v>
      </c>
      <c r="AF51" s="246" t="s">
        <v>423</v>
      </c>
      <c r="AG51" s="246" t="s">
        <v>423</v>
      </c>
      <c r="AH51" s="246" t="s">
        <v>423</v>
      </c>
      <c r="AI51" s="246" t="s">
        <v>423</v>
      </c>
      <c r="AJ51" s="246" t="s">
        <v>423</v>
      </c>
      <c r="AK51" s="246" t="s">
        <v>423</v>
      </c>
      <c r="AL51" s="246" t="s">
        <v>423</v>
      </c>
      <c r="AM51" s="246" t="s">
        <v>423</v>
      </c>
      <c r="AN51" s="246" t="s">
        <v>423</v>
      </c>
      <c r="AO51" s="246" t="s">
        <v>423</v>
      </c>
      <c r="AP51" s="246" t="s">
        <v>423</v>
      </c>
      <c r="AQ51" s="246" t="s">
        <v>423</v>
      </c>
      <c r="AR51" s="247" t="s">
        <v>423</v>
      </c>
    </row>
    <row r="52" spans="1:44" ht="13">
      <c r="C52" s="248"/>
    </row>
  </sheetData>
  <mergeCells count="26">
    <mergeCell ref="A35:A41"/>
    <mergeCell ref="B35:B37"/>
    <mergeCell ref="B38:B40"/>
    <mergeCell ref="A42:A43"/>
    <mergeCell ref="C44:C51"/>
    <mergeCell ref="A23:A25"/>
    <mergeCell ref="B23:B25"/>
    <mergeCell ref="A27:A30"/>
    <mergeCell ref="B27:B29"/>
    <mergeCell ref="A31:A34"/>
    <mergeCell ref="B31:B34"/>
    <mergeCell ref="V2:AN2"/>
    <mergeCell ref="AO2:AQ2"/>
    <mergeCell ref="AR2:AR3"/>
    <mergeCell ref="A4:A7"/>
    <mergeCell ref="A8:A9"/>
    <mergeCell ref="C2:C3"/>
    <mergeCell ref="D2:D3"/>
    <mergeCell ref="E2:E3"/>
    <mergeCell ref="F2:T2"/>
    <mergeCell ref="A10:A22"/>
    <mergeCell ref="B11:B13"/>
    <mergeCell ref="B14:B16"/>
    <mergeCell ref="B17:B21"/>
    <mergeCell ref="A2:A3"/>
    <mergeCell ref="B2:B3"/>
  </mergeCells>
  <phoneticPr fontId="1"/>
  <printOptions horizontalCentered="1" verticalCentered="1"/>
  <pageMargins left="0.19685039370078741" right="0.19685039370078741" top="0.19685039370078741" bottom="0.19685039370078741" header="0.31496062992125984" footer="0.31496062992125984"/>
  <pageSetup paperSize="8" scale="96" orientation="landscape" r:id="rId1"/>
  <headerFooter alignWithMargins="0">
    <oddHeader xml:space="preserve">&amp;R
</oddHeader>
  </headerFooter>
  <colBreaks count="1" manualBreakCount="1">
    <brk id="21" max="51" man="1"/>
  </colBreak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D0059-AC23-4A1A-975A-D6DA098463F0}">
  <sheetPr transitionEvaluation="1"/>
  <dimension ref="A1:N42"/>
  <sheetViews>
    <sheetView showZeros="0" view="pageBreakPreview" zoomScale="40" zoomScaleNormal="60" zoomScaleSheetLayoutView="40" workbookViewId="0">
      <pane ySplit="4" topLeftCell="A5" activePane="bottomLeft" state="frozen"/>
      <selection pane="bottomLeft" activeCell="Z5" sqref="Z5"/>
    </sheetView>
  </sheetViews>
  <sheetFormatPr defaultColWidth="11.54296875" defaultRowHeight="30" customHeight="1"/>
  <cols>
    <col min="1" max="1" width="22.453125" style="1181" customWidth="1"/>
    <col min="2" max="2" width="20.26953125" style="1181" customWidth="1"/>
    <col min="3" max="3" width="9" style="1181" bestFit="1" customWidth="1"/>
    <col min="4" max="4" width="62.81640625" style="1181" customWidth="1"/>
    <col min="5" max="13" width="15.90625" style="1181" customWidth="1"/>
    <col min="14" max="16384" width="11.54296875" style="1181"/>
  </cols>
  <sheetData>
    <row r="1" spans="1:14" ht="30" customHeight="1">
      <c r="A1" s="1284" t="s">
        <v>6438</v>
      </c>
    </row>
    <row r="2" spans="1:14" ht="30" customHeight="1" thickBot="1">
      <c r="A2" s="1240"/>
      <c r="B2" s="1240"/>
      <c r="C2" s="1240"/>
      <c r="D2" s="1240"/>
      <c r="E2" s="1240"/>
      <c r="F2" s="1240"/>
      <c r="G2" s="1240"/>
      <c r="H2" s="1240"/>
      <c r="I2" s="1240"/>
      <c r="J2" s="1240"/>
      <c r="K2" s="2759"/>
      <c r="L2" s="2772"/>
      <c r="M2" s="2772" t="s">
        <v>1263</v>
      </c>
    </row>
    <row r="3" spans="1:14" ht="30" customHeight="1">
      <c r="A3" s="4418" t="s">
        <v>1304</v>
      </c>
      <c r="B3" s="4009" t="s">
        <v>224</v>
      </c>
      <c r="C3" s="4009" t="s">
        <v>4180</v>
      </c>
      <c r="D3" s="4290" t="s">
        <v>1516</v>
      </c>
      <c r="E3" s="4244" t="s">
        <v>1709</v>
      </c>
      <c r="F3" s="4246"/>
      <c r="G3" s="4244" t="s">
        <v>6374</v>
      </c>
      <c r="H3" s="4246"/>
      <c r="I3" s="4291" t="s">
        <v>701</v>
      </c>
      <c r="J3" s="4009" t="s">
        <v>1198</v>
      </c>
      <c r="K3" s="4009" t="s">
        <v>1199</v>
      </c>
      <c r="L3" s="4290" t="s">
        <v>783</v>
      </c>
      <c r="M3" s="4662" t="s">
        <v>235</v>
      </c>
    </row>
    <row r="4" spans="1:14" ht="81" customHeight="1" thickBot="1">
      <c r="A4" s="4671"/>
      <c r="B4" s="4265"/>
      <c r="C4" s="4265"/>
      <c r="D4" s="4615"/>
      <c r="E4" s="1540" t="s">
        <v>1306</v>
      </c>
      <c r="F4" s="2790" t="s">
        <v>6439</v>
      </c>
      <c r="G4" s="1540" t="s">
        <v>1306</v>
      </c>
      <c r="H4" s="2790" t="s">
        <v>6440</v>
      </c>
      <c r="I4" s="4661"/>
      <c r="J4" s="4265"/>
      <c r="K4" s="4265"/>
      <c r="L4" s="4615"/>
      <c r="M4" s="4616"/>
    </row>
    <row r="5" spans="1:14" ht="36" customHeight="1">
      <c r="A5" s="2760" t="s">
        <v>237</v>
      </c>
      <c r="B5" s="1945" t="s">
        <v>238</v>
      </c>
      <c r="C5" s="1945">
        <v>1</v>
      </c>
      <c r="D5" s="2761" t="s">
        <v>6441</v>
      </c>
      <c r="E5" s="2762">
        <v>1.5</v>
      </c>
      <c r="F5" s="2791">
        <v>30</v>
      </c>
      <c r="G5" s="2762">
        <v>1.5</v>
      </c>
      <c r="H5" s="2791">
        <v>30</v>
      </c>
      <c r="I5" s="2763">
        <v>32504</v>
      </c>
      <c r="J5" s="1160">
        <v>32504</v>
      </c>
      <c r="K5" s="1945" t="s">
        <v>6442</v>
      </c>
      <c r="L5" s="1945"/>
      <c r="M5" s="1162"/>
      <c r="N5" s="1181" t="str">
        <f>IF(E5&lt;=G5,"改良済","")</f>
        <v>改良済</v>
      </c>
    </row>
    <row r="6" spans="1:14" ht="36" customHeight="1">
      <c r="A6" s="1167" t="s">
        <v>243</v>
      </c>
      <c r="B6" s="1583" t="s">
        <v>244</v>
      </c>
      <c r="C6" s="3933">
        <v>1</v>
      </c>
      <c r="D6" s="4663" t="s">
        <v>6443</v>
      </c>
      <c r="E6" s="4665">
        <v>1.26</v>
      </c>
      <c r="F6" s="4667">
        <v>60</v>
      </c>
      <c r="G6" s="4669">
        <v>1.26</v>
      </c>
      <c r="H6" s="4672">
        <v>60</v>
      </c>
      <c r="I6" s="4674">
        <v>36710</v>
      </c>
      <c r="J6" s="4676">
        <v>36710</v>
      </c>
      <c r="K6" s="1583" t="s">
        <v>6444</v>
      </c>
      <c r="L6" s="4660"/>
      <c r="M6" s="3929"/>
      <c r="N6" s="1181" t="str">
        <f t="shared" ref="N6:N38" si="0">IF(E6&lt;=G6,"改良済","")</f>
        <v>改良済</v>
      </c>
    </row>
    <row r="7" spans="1:14" ht="36" customHeight="1">
      <c r="A7" s="1167" t="s">
        <v>247</v>
      </c>
      <c r="B7" s="1583" t="s">
        <v>248</v>
      </c>
      <c r="C7" s="3934"/>
      <c r="D7" s="4664"/>
      <c r="E7" s="4666"/>
      <c r="F7" s="4668"/>
      <c r="G7" s="4670"/>
      <c r="H7" s="4673"/>
      <c r="I7" s="4675"/>
      <c r="J7" s="4677"/>
      <c r="K7" s="1583" t="s">
        <v>6445</v>
      </c>
      <c r="L7" s="4167"/>
      <c r="M7" s="3930"/>
      <c r="N7" s="1181" t="str">
        <f t="shared" si="0"/>
        <v>改良済</v>
      </c>
    </row>
    <row r="8" spans="1:14" ht="36" customHeight="1">
      <c r="A8" s="1167" t="s">
        <v>250</v>
      </c>
      <c r="B8" s="1583" t="s">
        <v>251</v>
      </c>
      <c r="C8" s="1583">
        <v>1</v>
      </c>
      <c r="D8" s="2764" t="s">
        <v>6446</v>
      </c>
      <c r="E8" s="2765">
        <v>3.9</v>
      </c>
      <c r="F8" s="2792">
        <v>200</v>
      </c>
      <c r="G8" s="2765">
        <v>3.9</v>
      </c>
      <c r="H8" s="2792">
        <v>142</v>
      </c>
      <c r="I8" s="1930">
        <v>29677</v>
      </c>
      <c r="J8" s="1163">
        <v>29677</v>
      </c>
      <c r="K8" s="1583" t="s">
        <v>6196</v>
      </c>
      <c r="L8" s="1652"/>
      <c r="M8" s="1925"/>
      <c r="N8" s="1181" t="str">
        <f t="shared" si="0"/>
        <v>改良済</v>
      </c>
    </row>
    <row r="9" spans="1:14" ht="36" customHeight="1">
      <c r="A9" s="1167" t="s">
        <v>253</v>
      </c>
      <c r="B9" s="1583" t="s">
        <v>254</v>
      </c>
      <c r="C9" s="1583">
        <v>1</v>
      </c>
      <c r="D9" s="2764" t="s">
        <v>6447</v>
      </c>
      <c r="E9" s="2765">
        <v>2.23</v>
      </c>
      <c r="F9" s="2792">
        <v>126</v>
      </c>
      <c r="G9" s="2765">
        <v>2.23</v>
      </c>
      <c r="H9" s="2793">
        <v>204</v>
      </c>
      <c r="I9" s="1930">
        <v>34410</v>
      </c>
      <c r="J9" s="1163">
        <v>34410</v>
      </c>
      <c r="K9" s="1583" t="s">
        <v>2620</v>
      </c>
      <c r="L9" s="1652"/>
      <c r="M9" s="1925"/>
      <c r="N9" s="1181" t="str">
        <f t="shared" si="0"/>
        <v>改良済</v>
      </c>
    </row>
    <row r="10" spans="1:14" ht="36" customHeight="1">
      <c r="A10" s="1167" t="s">
        <v>110</v>
      </c>
      <c r="B10" s="1583" t="s">
        <v>745</v>
      </c>
      <c r="C10" s="1583">
        <v>2</v>
      </c>
      <c r="D10" s="2764" t="s">
        <v>6448</v>
      </c>
      <c r="E10" s="2765">
        <v>1.71</v>
      </c>
      <c r="F10" s="2792">
        <v>82</v>
      </c>
      <c r="G10" s="2765">
        <v>1.71</v>
      </c>
      <c r="H10" s="2793">
        <v>82</v>
      </c>
      <c r="I10" s="1930">
        <v>44930</v>
      </c>
      <c r="J10" s="1163">
        <v>44930</v>
      </c>
      <c r="K10" s="1583" t="s">
        <v>6220</v>
      </c>
      <c r="L10" s="1949"/>
      <c r="M10" s="1925"/>
      <c r="N10" s="1181" t="str">
        <f t="shared" si="0"/>
        <v>改良済</v>
      </c>
    </row>
    <row r="11" spans="1:14" ht="36" customHeight="1">
      <c r="A11" s="1051" t="s">
        <v>457</v>
      </c>
      <c r="B11" s="1583" t="s">
        <v>262</v>
      </c>
      <c r="C11" s="1583">
        <v>1</v>
      </c>
      <c r="D11" s="2764" t="s">
        <v>6449</v>
      </c>
      <c r="E11" s="2765">
        <v>3.97</v>
      </c>
      <c r="F11" s="2792">
        <v>105</v>
      </c>
      <c r="G11" s="2765">
        <v>3.68</v>
      </c>
      <c r="H11" s="2792">
        <v>105</v>
      </c>
      <c r="I11" s="2794">
        <v>27453</v>
      </c>
      <c r="J11" s="1163">
        <v>34787</v>
      </c>
      <c r="K11" s="1583" t="s">
        <v>6450</v>
      </c>
      <c r="L11" s="1652"/>
      <c r="M11" s="1925"/>
      <c r="N11" s="1181" t="str">
        <f t="shared" si="0"/>
        <v/>
      </c>
    </row>
    <row r="12" spans="1:14" ht="36" customHeight="1">
      <c r="A12" s="3892" t="s">
        <v>6451</v>
      </c>
      <c r="B12" s="1583" t="s">
        <v>269</v>
      </c>
      <c r="C12" s="1583">
        <v>3</v>
      </c>
      <c r="D12" s="2764" t="s">
        <v>6452</v>
      </c>
      <c r="E12" s="2765">
        <v>3.27</v>
      </c>
      <c r="F12" s="2792">
        <v>180</v>
      </c>
      <c r="G12" s="2765">
        <v>3.27</v>
      </c>
      <c r="H12" s="2792">
        <v>180</v>
      </c>
      <c r="I12" s="1930">
        <v>31693</v>
      </c>
      <c r="J12" s="1163">
        <v>31693</v>
      </c>
      <c r="K12" s="1583" t="s">
        <v>5164</v>
      </c>
      <c r="L12" s="1652"/>
      <c r="M12" s="1925"/>
      <c r="N12" s="1181" t="str">
        <f t="shared" si="0"/>
        <v>改良済</v>
      </c>
    </row>
    <row r="13" spans="1:14" ht="36" customHeight="1">
      <c r="A13" s="3882"/>
      <c r="B13" s="3933" t="s">
        <v>271</v>
      </c>
      <c r="C13" s="1583">
        <v>2</v>
      </c>
      <c r="D13" s="2764" t="s">
        <v>6453</v>
      </c>
      <c r="E13" s="2765">
        <v>0.32</v>
      </c>
      <c r="F13" s="2792">
        <v>15</v>
      </c>
      <c r="G13" s="2765">
        <v>0.3</v>
      </c>
      <c r="H13" s="2792">
        <v>15</v>
      </c>
      <c r="I13" s="1930">
        <v>14359</v>
      </c>
      <c r="J13" s="1163">
        <v>14359</v>
      </c>
      <c r="K13" s="1583" t="s">
        <v>6454</v>
      </c>
      <c r="L13" s="1652"/>
      <c r="M13" s="1925"/>
      <c r="N13" s="1181" t="str">
        <f t="shared" si="0"/>
        <v/>
      </c>
    </row>
    <row r="14" spans="1:14" ht="36" customHeight="1">
      <c r="A14" s="3882"/>
      <c r="B14" s="4280"/>
      <c r="C14" s="1583">
        <v>4</v>
      </c>
      <c r="D14" s="2764" t="s">
        <v>6455</v>
      </c>
      <c r="E14" s="2765">
        <v>2.4900000000000002</v>
      </c>
      <c r="F14" s="2792">
        <v>210</v>
      </c>
      <c r="G14" s="2765"/>
      <c r="H14" s="2792" t="s">
        <v>6456</v>
      </c>
      <c r="I14" s="1930">
        <v>45328</v>
      </c>
      <c r="J14" s="1163">
        <v>45328</v>
      </c>
      <c r="K14" s="1583" t="s">
        <v>6457</v>
      </c>
      <c r="L14" s="1652"/>
      <c r="M14" s="1925"/>
      <c r="N14" s="1181" t="str">
        <f t="shared" si="0"/>
        <v/>
      </c>
    </row>
    <row r="15" spans="1:14" ht="36" customHeight="1">
      <c r="A15" s="3883"/>
      <c r="B15" s="1583" t="s">
        <v>272</v>
      </c>
      <c r="C15" s="1583">
        <v>1</v>
      </c>
      <c r="D15" s="2764" t="s">
        <v>6458</v>
      </c>
      <c r="E15" s="2765">
        <v>1.36</v>
      </c>
      <c r="F15" s="2792">
        <v>50</v>
      </c>
      <c r="G15" s="2765">
        <v>1.36</v>
      </c>
      <c r="H15" s="2792">
        <v>150</v>
      </c>
      <c r="I15" s="1930">
        <v>26893</v>
      </c>
      <c r="J15" s="1163">
        <v>26893</v>
      </c>
      <c r="K15" s="1583" t="s">
        <v>4831</v>
      </c>
      <c r="L15" s="1652"/>
      <c r="M15" s="1925"/>
      <c r="N15" s="1181" t="str">
        <f t="shared" si="0"/>
        <v>改良済</v>
      </c>
    </row>
    <row r="16" spans="1:14" ht="36" customHeight="1">
      <c r="A16" s="1167" t="s">
        <v>274</v>
      </c>
      <c r="B16" s="1583" t="s">
        <v>275</v>
      </c>
      <c r="C16" s="1583">
        <v>1</v>
      </c>
      <c r="D16" s="2764" t="s">
        <v>6459</v>
      </c>
      <c r="E16" s="2765">
        <v>1.68</v>
      </c>
      <c r="F16" s="2792">
        <v>60</v>
      </c>
      <c r="G16" s="2765">
        <v>1.6</v>
      </c>
      <c r="H16" s="2792">
        <v>60</v>
      </c>
      <c r="I16" s="1930">
        <v>31507</v>
      </c>
      <c r="J16" s="1163">
        <v>31507</v>
      </c>
      <c r="K16" s="1583" t="s">
        <v>5128</v>
      </c>
      <c r="L16" s="1652"/>
      <c r="M16" s="1925"/>
      <c r="N16" s="1181" t="str">
        <f t="shared" si="0"/>
        <v/>
      </c>
    </row>
    <row r="17" spans="1:14" ht="36" customHeight="1">
      <c r="A17" s="4650" t="s">
        <v>1234</v>
      </c>
      <c r="B17" s="1169" t="s">
        <v>1235</v>
      </c>
      <c r="C17" s="1583">
        <v>2</v>
      </c>
      <c r="D17" s="2764" t="s">
        <v>6460</v>
      </c>
      <c r="E17" s="2765">
        <v>7.5</v>
      </c>
      <c r="F17" s="2792">
        <v>250</v>
      </c>
      <c r="G17" s="2765">
        <v>7.5</v>
      </c>
      <c r="H17" s="2793">
        <v>250</v>
      </c>
      <c r="I17" s="2794">
        <v>41598</v>
      </c>
      <c r="J17" s="1163">
        <v>41598</v>
      </c>
      <c r="K17" s="1583" t="s">
        <v>6461</v>
      </c>
      <c r="L17" s="1652"/>
      <c r="M17" s="1925"/>
      <c r="N17" s="1181" t="str">
        <f t="shared" si="0"/>
        <v>改良済</v>
      </c>
    </row>
    <row r="18" spans="1:14" ht="36" customHeight="1">
      <c r="A18" s="4419"/>
      <c r="B18" s="1583" t="s">
        <v>280</v>
      </c>
      <c r="C18" s="1583">
        <v>1</v>
      </c>
      <c r="D18" s="2764" t="s">
        <v>6462</v>
      </c>
      <c r="E18" s="2765">
        <v>6.7</v>
      </c>
      <c r="F18" s="2792">
        <v>240</v>
      </c>
      <c r="G18" s="2765">
        <v>6.7</v>
      </c>
      <c r="H18" s="2792">
        <v>240</v>
      </c>
      <c r="I18" s="1930">
        <v>27045</v>
      </c>
      <c r="J18" s="1163">
        <v>27045</v>
      </c>
      <c r="K18" s="1583" t="s">
        <v>2442</v>
      </c>
      <c r="L18" s="1652"/>
      <c r="M18" s="1925"/>
      <c r="N18" s="1181" t="str">
        <f t="shared" si="0"/>
        <v>改良済</v>
      </c>
    </row>
    <row r="19" spans="1:14" ht="36" customHeight="1">
      <c r="A19" s="3892" t="s">
        <v>78</v>
      </c>
      <c r="B19" s="3933" t="s">
        <v>973</v>
      </c>
      <c r="C19" s="1169">
        <v>2</v>
      </c>
      <c r="D19" s="2764" t="s">
        <v>6463</v>
      </c>
      <c r="E19" s="2765">
        <v>7</v>
      </c>
      <c r="F19" s="2792">
        <v>600</v>
      </c>
      <c r="G19" s="2765">
        <v>7</v>
      </c>
      <c r="H19" s="2792">
        <v>600</v>
      </c>
      <c r="I19" s="2794">
        <v>26613</v>
      </c>
      <c r="J19" s="1163">
        <v>33228</v>
      </c>
      <c r="K19" s="1583" t="s">
        <v>6464</v>
      </c>
      <c r="L19" s="1949">
        <v>38758</v>
      </c>
      <c r="M19" s="2769" t="s">
        <v>5972</v>
      </c>
      <c r="N19" s="1181" t="str">
        <f t="shared" si="0"/>
        <v>改良済</v>
      </c>
    </row>
    <row r="20" spans="1:14" ht="36" customHeight="1">
      <c r="A20" s="3883"/>
      <c r="B20" s="3934"/>
      <c r="C20" s="1583">
        <v>3</v>
      </c>
      <c r="D20" s="2764" t="s">
        <v>6465</v>
      </c>
      <c r="E20" s="2765">
        <v>8.3699999999999992</v>
      </c>
      <c r="F20" s="2792">
        <v>500</v>
      </c>
      <c r="G20" s="2765">
        <v>8.3699999999999992</v>
      </c>
      <c r="H20" s="2792">
        <v>500</v>
      </c>
      <c r="I20" s="1930">
        <v>31686</v>
      </c>
      <c r="J20" s="1163">
        <v>38429</v>
      </c>
      <c r="K20" s="1583" t="s">
        <v>2682</v>
      </c>
      <c r="L20" s="1949">
        <v>38758</v>
      </c>
      <c r="M20" s="2769" t="s">
        <v>5972</v>
      </c>
      <c r="N20" s="1181" t="str">
        <f t="shared" si="0"/>
        <v>改良済</v>
      </c>
    </row>
    <row r="21" spans="1:14" ht="34.5" customHeight="1">
      <c r="A21" s="3892" t="s">
        <v>1240</v>
      </c>
      <c r="B21" s="3933" t="s">
        <v>283</v>
      </c>
      <c r="C21" s="1583">
        <v>2</v>
      </c>
      <c r="D21" s="2764" t="s">
        <v>6466</v>
      </c>
      <c r="E21" s="2765">
        <v>1.7</v>
      </c>
      <c r="F21" s="2792">
        <v>255</v>
      </c>
      <c r="G21" s="2765">
        <v>1.7</v>
      </c>
      <c r="H21" s="2792">
        <v>255</v>
      </c>
      <c r="I21" s="1930">
        <v>28356</v>
      </c>
      <c r="J21" s="1163">
        <v>28356</v>
      </c>
      <c r="K21" s="1583" t="s">
        <v>4500</v>
      </c>
      <c r="L21" s="1652"/>
      <c r="M21" s="1925"/>
      <c r="N21" s="1181" t="str">
        <f t="shared" si="0"/>
        <v>改良済</v>
      </c>
    </row>
    <row r="22" spans="1:14" ht="34.5" customHeight="1">
      <c r="A22" s="3882"/>
      <c r="B22" s="3934"/>
      <c r="C22" s="1583">
        <v>3</v>
      </c>
      <c r="D22" s="2764" t="s">
        <v>6467</v>
      </c>
      <c r="E22" s="2765">
        <v>2.75</v>
      </c>
      <c r="F22" s="2792">
        <v>230</v>
      </c>
      <c r="G22" s="2765">
        <v>0</v>
      </c>
      <c r="H22" s="2795" t="s">
        <v>6456</v>
      </c>
      <c r="I22" s="1163">
        <v>43347</v>
      </c>
      <c r="J22" s="1163">
        <v>43347</v>
      </c>
      <c r="K22" s="1583" t="s">
        <v>6468</v>
      </c>
      <c r="L22" s="1652"/>
      <c r="M22" s="1925"/>
      <c r="N22" s="1181" t="str">
        <f t="shared" si="0"/>
        <v/>
      </c>
    </row>
    <row r="23" spans="1:14" ht="36" customHeight="1">
      <c r="A23" s="3883"/>
      <c r="B23" s="1583" t="s">
        <v>285</v>
      </c>
      <c r="C23" s="1583">
        <v>1</v>
      </c>
      <c r="D23" s="2764" t="s">
        <v>6469</v>
      </c>
      <c r="E23" s="2765">
        <v>1.36</v>
      </c>
      <c r="F23" s="2792">
        <v>150</v>
      </c>
      <c r="G23" s="2765">
        <v>1.36</v>
      </c>
      <c r="H23" s="2792">
        <v>150</v>
      </c>
      <c r="I23" s="1930">
        <v>26388</v>
      </c>
      <c r="J23" s="1163">
        <v>26388</v>
      </c>
      <c r="K23" s="1583" t="s">
        <v>3478</v>
      </c>
      <c r="L23" s="1949">
        <v>39814</v>
      </c>
      <c r="M23" s="2769" t="s">
        <v>3261</v>
      </c>
      <c r="N23" s="1181" t="str">
        <f t="shared" si="0"/>
        <v>改良済</v>
      </c>
    </row>
    <row r="24" spans="1:14" ht="36" customHeight="1">
      <c r="A24" s="1051" t="s">
        <v>6398</v>
      </c>
      <c r="B24" s="1651" t="s">
        <v>1243</v>
      </c>
      <c r="C24" s="1583">
        <v>2</v>
      </c>
      <c r="D24" s="2796" t="s">
        <v>6470</v>
      </c>
      <c r="E24" s="2765">
        <v>2.02</v>
      </c>
      <c r="F24" s="2792">
        <v>148</v>
      </c>
      <c r="G24" s="2765">
        <v>2.02</v>
      </c>
      <c r="H24" s="2792">
        <v>148</v>
      </c>
      <c r="I24" s="1930">
        <v>39898</v>
      </c>
      <c r="J24" s="1163">
        <v>39898</v>
      </c>
      <c r="K24" s="1583" t="s">
        <v>1223</v>
      </c>
      <c r="L24" s="1652"/>
      <c r="M24" s="1925"/>
      <c r="N24" s="1181" t="str">
        <f t="shared" si="0"/>
        <v>改良済</v>
      </c>
    </row>
    <row r="25" spans="1:14" ht="36" customHeight="1">
      <c r="A25" s="3892" t="s">
        <v>6471</v>
      </c>
      <c r="B25" s="3933" t="s">
        <v>80</v>
      </c>
      <c r="C25" s="1583">
        <v>1</v>
      </c>
      <c r="D25" s="2764" t="s">
        <v>6472</v>
      </c>
      <c r="E25" s="2765">
        <v>0.55000000000000004</v>
      </c>
      <c r="F25" s="2797">
        <v>100.5</v>
      </c>
      <c r="G25" s="2765">
        <v>0.55000000000000004</v>
      </c>
      <c r="H25" s="2797">
        <v>100.5</v>
      </c>
      <c r="I25" s="1930">
        <v>34962</v>
      </c>
      <c r="J25" s="1163">
        <v>34962</v>
      </c>
      <c r="K25" s="1583" t="s">
        <v>6473</v>
      </c>
      <c r="L25" s="1949">
        <v>39871</v>
      </c>
      <c r="M25" s="2769" t="s">
        <v>6474</v>
      </c>
      <c r="N25" s="1181" t="str">
        <f t="shared" si="0"/>
        <v>改良済</v>
      </c>
    </row>
    <row r="26" spans="1:14" ht="36" customHeight="1">
      <c r="A26" s="3882"/>
      <c r="B26" s="3934"/>
      <c r="C26" s="1583">
        <v>2</v>
      </c>
      <c r="D26" s="2798" t="s">
        <v>6475</v>
      </c>
      <c r="E26" s="2765">
        <v>1.79</v>
      </c>
      <c r="F26" s="2792">
        <v>141</v>
      </c>
      <c r="G26" s="2765">
        <v>1.79</v>
      </c>
      <c r="H26" s="2792">
        <v>141</v>
      </c>
      <c r="I26" s="2794">
        <v>27751</v>
      </c>
      <c r="J26" s="1163">
        <v>36130</v>
      </c>
      <c r="K26" s="1583" t="s">
        <v>6450</v>
      </c>
      <c r="L26" s="1949">
        <v>39871</v>
      </c>
      <c r="M26" s="2769" t="s">
        <v>6474</v>
      </c>
      <c r="N26" s="1181" t="str">
        <f t="shared" si="0"/>
        <v>改良済</v>
      </c>
    </row>
    <row r="27" spans="1:14" ht="36" customHeight="1">
      <c r="A27" s="3883"/>
      <c r="B27" s="1583" t="s">
        <v>81</v>
      </c>
      <c r="C27" s="1583">
        <v>3</v>
      </c>
      <c r="D27" s="2764" t="s">
        <v>6476</v>
      </c>
      <c r="E27" s="2765">
        <v>0.1</v>
      </c>
      <c r="F27" s="2792">
        <v>20</v>
      </c>
      <c r="G27" s="2799">
        <v>0.1</v>
      </c>
      <c r="H27" s="2800" t="s">
        <v>6477</v>
      </c>
      <c r="I27" s="1930">
        <v>26638</v>
      </c>
      <c r="J27" s="1163">
        <v>26638</v>
      </c>
      <c r="K27" s="1583" t="s">
        <v>5482</v>
      </c>
      <c r="L27" s="1948">
        <v>39871</v>
      </c>
      <c r="M27" s="2770" t="s">
        <v>3221</v>
      </c>
      <c r="N27" s="1181" t="str">
        <f t="shared" si="0"/>
        <v>改良済</v>
      </c>
    </row>
    <row r="28" spans="1:14" ht="36" customHeight="1">
      <c r="A28" s="3892" t="s">
        <v>6478</v>
      </c>
      <c r="B28" s="3933" t="s">
        <v>34</v>
      </c>
      <c r="C28" s="1169">
        <v>1</v>
      </c>
      <c r="D28" s="2764" t="s">
        <v>6479</v>
      </c>
      <c r="E28" s="2765">
        <v>3.2</v>
      </c>
      <c r="F28" s="2792">
        <v>110</v>
      </c>
      <c r="G28" s="2765">
        <v>3.2</v>
      </c>
      <c r="H28" s="2800" t="s">
        <v>6477</v>
      </c>
      <c r="I28" s="1930">
        <v>30049</v>
      </c>
      <c r="J28" s="1163">
        <v>30049</v>
      </c>
      <c r="K28" s="1583" t="s">
        <v>2449</v>
      </c>
      <c r="L28" s="1652"/>
      <c r="M28" s="1925"/>
      <c r="N28" s="1181" t="str">
        <f t="shared" si="0"/>
        <v>改良済</v>
      </c>
    </row>
    <row r="29" spans="1:14" ht="36" customHeight="1">
      <c r="A29" s="3882"/>
      <c r="B29" s="3942"/>
      <c r="C29" s="1169">
        <v>3</v>
      </c>
      <c r="D29" s="2764" t="s">
        <v>6480</v>
      </c>
      <c r="E29" s="2765">
        <v>4.71</v>
      </c>
      <c r="F29" s="2792">
        <v>140</v>
      </c>
      <c r="G29" s="2765">
        <v>4.71</v>
      </c>
      <c r="H29" s="2792">
        <v>140</v>
      </c>
      <c r="I29" s="1930">
        <v>37466</v>
      </c>
      <c r="J29" s="1163">
        <v>37466</v>
      </c>
      <c r="K29" s="1583" t="s">
        <v>6423</v>
      </c>
      <c r="L29" s="1949">
        <v>39309</v>
      </c>
      <c r="M29" s="2769" t="s">
        <v>6481</v>
      </c>
      <c r="N29" s="1181" t="str">
        <f t="shared" si="0"/>
        <v>改良済</v>
      </c>
    </row>
    <row r="30" spans="1:14" ht="36" customHeight="1">
      <c r="A30" s="3882"/>
      <c r="B30" s="3934"/>
      <c r="C30" s="1660">
        <v>4</v>
      </c>
      <c r="D30" s="2801" t="s">
        <v>6482</v>
      </c>
      <c r="E30" s="2802">
        <v>1.6</v>
      </c>
      <c r="F30" s="2803">
        <v>30</v>
      </c>
      <c r="G30" s="2802">
        <v>1.6</v>
      </c>
      <c r="H30" s="2800" t="s">
        <v>6477</v>
      </c>
      <c r="I30" s="2804">
        <v>28214</v>
      </c>
      <c r="J30" s="2805">
        <v>28214</v>
      </c>
      <c r="K30" s="1583" t="s">
        <v>6193</v>
      </c>
      <c r="L30" s="1949">
        <v>39220</v>
      </c>
      <c r="M30" s="2769" t="s">
        <v>6253</v>
      </c>
      <c r="N30" s="1181" t="str">
        <f t="shared" si="0"/>
        <v>改良済</v>
      </c>
    </row>
    <row r="31" spans="1:14" ht="36" customHeight="1">
      <c r="A31" s="3882"/>
      <c r="B31" s="3933" t="s">
        <v>82</v>
      </c>
      <c r="C31" s="3933">
        <v>6</v>
      </c>
      <c r="D31" s="4684" t="s">
        <v>6483</v>
      </c>
      <c r="E31" s="4665">
        <v>2</v>
      </c>
      <c r="F31" s="4667">
        <v>50</v>
      </c>
      <c r="G31" s="4665">
        <v>2</v>
      </c>
      <c r="H31" s="4680" t="s">
        <v>6477</v>
      </c>
      <c r="I31" s="4674">
        <v>30618</v>
      </c>
      <c r="J31" s="4676">
        <v>30618</v>
      </c>
      <c r="K31" s="1583" t="s">
        <v>6484</v>
      </c>
      <c r="L31" s="4682">
        <v>39220</v>
      </c>
      <c r="M31" s="4678" t="s">
        <v>1351</v>
      </c>
      <c r="N31" s="1181" t="str">
        <f t="shared" si="0"/>
        <v>改良済</v>
      </c>
    </row>
    <row r="32" spans="1:14" ht="36" customHeight="1">
      <c r="A32" s="3883"/>
      <c r="B32" s="3934"/>
      <c r="C32" s="3934"/>
      <c r="D32" s="4664"/>
      <c r="E32" s="4666"/>
      <c r="F32" s="4668"/>
      <c r="G32" s="4666"/>
      <c r="H32" s="4681"/>
      <c r="I32" s="4675"/>
      <c r="J32" s="4677"/>
      <c r="K32" s="1583" t="s">
        <v>6193</v>
      </c>
      <c r="L32" s="4683"/>
      <c r="M32" s="4679"/>
      <c r="N32" s="1181" t="str">
        <f t="shared" si="0"/>
        <v>改良済</v>
      </c>
    </row>
    <row r="33" spans="1:14" ht="36" customHeight="1">
      <c r="A33" s="1023" t="s">
        <v>1253</v>
      </c>
      <c r="B33" s="1169" t="s">
        <v>295</v>
      </c>
      <c r="C33" s="1583">
        <v>3</v>
      </c>
      <c r="D33" s="2796" t="s">
        <v>6485</v>
      </c>
      <c r="E33" s="2765">
        <v>7.52</v>
      </c>
      <c r="F33" s="2792">
        <v>132</v>
      </c>
      <c r="G33" s="2765">
        <v>7.52</v>
      </c>
      <c r="H33" s="2792">
        <v>132</v>
      </c>
      <c r="I33" s="1930">
        <v>26581</v>
      </c>
      <c r="J33" s="1163">
        <v>38428</v>
      </c>
      <c r="K33" s="1583" t="s">
        <v>5527</v>
      </c>
      <c r="L33" s="1949">
        <v>38443</v>
      </c>
      <c r="M33" s="2769" t="s">
        <v>6486</v>
      </c>
      <c r="N33" s="1181" t="str">
        <f t="shared" si="0"/>
        <v>改良済</v>
      </c>
    </row>
    <row r="34" spans="1:14" ht="36" customHeight="1">
      <c r="A34" s="1372" t="s">
        <v>84</v>
      </c>
      <c r="B34" s="1583" t="s">
        <v>1707</v>
      </c>
      <c r="C34" s="1583">
        <v>2</v>
      </c>
      <c r="D34" s="2764" t="s">
        <v>6487</v>
      </c>
      <c r="E34" s="2765">
        <v>6.4</v>
      </c>
      <c r="F34" s="2792">
        <v>224</v>
      </c>
      <c r="G34" s="2765">
        <v>6.4</v>
      </c>
      <c r="H34" s="2792">
        <v>224</v>
      </c>
      <c r="I34" s="1930">
        <v>29320</v>
      </c>
      <c r="J34" s="1163">
        <v>29320</v>
      </c>
      <c r="K34" s="1583" t="s">
        <v>3518</v>
      </c>
      <c r="L34" s="1949">
        <v>38443</v>
      </c>
      <c r="M34" s="2769" t="s">
        <v>6406</v>
      </c>
      <c r="N34" s="1181" t="str">
        <f t="shared" si="0"/>
        <v>改良済</v>
      </c>
    </row>
    <row r="35" spans="1:14" ht="36" customHeight="1">
      <c r="A35" s="3892" t="s">
        <v>85</v>
      </c>
      <c r="B35" s="3933" t="s">
        <v>1174</v>
      </c>
      <c r="C35" s="1169">
        <v>2</v>
      </c>
      <c r="D35" s="2764" t="s">
        <v>6488</v>
      </c>
      <c r="E35" s="2765">
        <v>2.2000000000000002</v>
      </c>
      <c r="F35" s="2792">
        <v>300</v>
      </c>
      <c r="G35" s="2765">
        <v>2.2000000000000002</v>
      </c>
      <c r="H35" s="2806" t="s">
        <v>6489</v>
      </c>
      <c r="I35" s="1930">
        <v>28585</v>
      </c>
      <c r="J35" s="1163">
        <v>28585</v>
      </c>
      <c r="K35" s="1583" t="s">
        <v>2367</v>
      </c>
      <c r="L35" s="1949">
        <v>39173</v>
      </c>
      <c r="M35" s="2769" t="s">
        <v>6003</v>
      </c>
      <c r="N35" s="1181" t="str">
        <f t="shared" si="0"/>
        <v>改良済</v>
      </c>
    </row>
    <row r="36" spans="1:14" ht="36" customHeight="1">
      <c r="A36" s="3882"/>
      <c r="B36" s="3942"/>
      <c r="C36" s="1169">
        <v>3</v>
      </c>
      <c r="D36" s="2764" t="s">
        <v>6490</v>
      </c>
      <c r="E36" s="2765">
        <v>1.3</v>
      </c>
      <c r="F36" s="2792">
        <v>100</v>
      </c>
      <c r="G36" s="2765">
        <v>1.3</v>
      </c>
      <c r="H36" s="2806" t="s">
        <v>6489</v>
      </c>
      <c r="I36" s="1930">
        <v>30624</v>
      </c>
      <c r="J36" s="1163">
        <v>30624</v>
      </c>
      <c r="K36" s="1583" t="s">
        <v>6491</v>
      </c>
      <c r="L36" s="1949">
        <v>39173</v>
      </c>
      <c r="M36" s="2769" t="s">
        <v>6003</v>
      </c>
      <c r="N36" s="1181" t="str">
        <f t="shared" si="0"/>
        <v>改良済</v>
      </c>
    </row>
    <row r="37" spans="1:14" ht="36" customHeight="1">
      <c r="A37" s="3883"/>
      <c r="B37" s="3934"/>
      <c r="C37" s="1583">
        <v>4</v>
      </c>
      <c r="D37" s="2764" t="s">
        <v>6492</v>
      </c>
      <c r="E37" s="2765">
        <v>6.7</v>
      </c>
      <c r="F37" s="2792">
        <v>450</v>
      </c>
      <c r="G37" s="2765">
        <v>6.7</v>
      </c>
      <c r="H37" s="2792">
        <v>450</v>
      </c>
      <c r="I37" s="1930">
        <v>38442</v>
      </c>
      <c r="J37" s="1381">
        <v>39393</v>
      </c>
      <c r="K37" s="1583" t="s">
        <v>6493</v>
      </c>
      <c r="L37" s="1949">
        <v>39173</v>
      </c>
      <c r="M37" s="2769" t="s">
        <v>6003</v>
      </c>
      <c r="N37" s="1181" t="str">
        <f t="shared" si="0"/>
        <v>改良済</v>
      </c>
    </row>
    <row r="38" spans="1:14" ht="36" customHeight="1" thickBot="1">
      <c r="A38" s="1372" t="s">
        <v>54</v>
      </c>
      <c r="B38" s="1651" t="s">
        <v>304</v>
      </c>
      <c r="C38" s="1660">
        <v>1</v>
      </c>
      <c r="D38" s="2801" t="s">
        <v>6494</v>
      </c>
      <c r="E38" s="2807">
        <v>3.55</v>
      </c>
      <c r="F38" s="2808">
        <v>120</v>
      </c>
      <c r="G38" s="2807">
        <v>3.55</v>
      </c>
      <c r="H38" s="2809">
        <v>102</v>
      </c>
      <c r="I38" s="2810">
        <v>28943</v>
      </c>
      <c r="J38" s="2805">
        <v>34906</v>
      </c>
      <c r="K38" s="1660" t="s">
        <v>5122</v>
      </c>
      <c r="L38" s="2811">
        <v>40631</v>
      </c>
      <c r="M38" s="2812" t="s">
        <v>6495</v>
      </c>
      <c r="N38" s="1181" t="str">
        <f t="shared" si="0"/>
        <v>改良済</v>
      </c>
    </row>
    <row r="39" spans="1:14" ht="36" customHeight="1" thickTop="1" thickBot="1">
      <c r="A39" s="1174" t="s">
        <v>786</v>
      </c>
      <c r="B39" s="1174">
        <f>COUNTA(B5:B38)</f>
        <v>25</v>
      </c>
      <c r="C39" s="1174"/>
      <c r="D39" s="1174">
        <f>COUNTA(D5:D38)</f>
        <v>32</v>
      </c>
      <c r="E39" s="2188">
        <f>SUM(E5:E38)</f>
        <v>102.71</v>
      </c>
      <c r="F39" s="1954">
        <f>SUM(F5:F38)</f>
        <v>5408.5</v>
      </c>
      <c r="G39" s="2188">
        <f>SUM(G5:G38)</f>
        <v>97.08</v>
      </c>
      <c r="H39" s="1954">
        <f>SUM(H5:H38)</f>
        <v>4460.5</v>
      </c>
      <c r="I39" s="4637"/>
      <c r="J39" s="4638"/>
      <c r="K39" s="4638"/>
      <c r="L39" s="4638"/>
      <c r="M39" s="4639"/>
    </row>
    <row r="40" spans="1:14" ht="30" customHeight="1" thickTop="1">
      <c r="D40" s="1259" t="s">
        <v>6496</v>
      </c>
      <c r="H40" s="1862"/>
      <c r="I40" s="1862"/>
      <c r="L40" s="1180"/>
      <c r="M40" s="1180"/>
    </row>
    <row r="41" spans="1:14" ht="30" customHeight="1">
      <c r="D41" s="1181" t="s">
        <v>6497</v>
      </c>
      <c r="H41" s="1862"/>
      <c r="I41" s="1862"/>
    </row>
    <row r="42" spans="1:14" ht="30" customHeight="1">
      <c r="K42" s="1180"/>
    </row>
  </sheetData>
  <mergeCells count="46">
    <mergeCell ref="M31:M32"/>
    <mergeCell ref="A35:A37"/>
    <mergeCell ref="B35:B37"/>
    <mergeCell ref="I39:M39"/>
    <mergeCell ref="F31:F32"/>
    <mergeCell ref="G31:G32"/>
    <mergeCell ref="H31:H32"/>
    <mergeCell ref="I31:I32"/>
    <mergeCell ref="J31:J32"/>
    <mergeCell ref="L31:L32"/>
    <mergeCell ref="A28:A32"/>
    <mergeCell ref="B28:B30"/>
    <mergeCell ref="B31:B32"/>
    <mergeCell ref="C31:C32"/>
    <mergeCell ref="D31:D32"/>
    <mergeCell ref="E31:E32"/>
    <mergeCell ref="A25:A27"/>
    <mergeCell ref="B25:B26"/>
    <mergeCell ref="H6:H7"/>
    <mergeCell ref="I6:I7"/>
    <mergeCell ref="J6:J7"/>
    <mergeCell ref="A17:A18"/>
    <mergeCell ref="A19:A20"/>
    <mergeCell ref="B19:B20"/>
    <mergeCell ref="A21:A23"/>
    <mergeCell ref="B21:B22"/>
    <mergeCell ref="A12:A15"/>
    <mergeCell ref="B13:B14"/>
    <mergeCell ref="I3:I4"/>
    <mergeCell ref="J3:J4"/>
    <mergeCell ref="K3:K4"/>
    <mergeCell ref="C6:C7"/>
    <mergeCell ref="D6:D7"/>
    <mergeCell ref="E6:E7"/>
    <mergeCell ref="F6:F7"/>
    <mergeCell ref="G6:G7"/>
    <mergeCell ref="A3:A4"/>
    <mergeCell ref="B3:B4"/>
    <mergeCell ref="C3:C4"/>
    <mergeCell ref="D3:D4"/>
    <mergeCell ref="E3:F3"/>
    <mergeCell ref="G3:H3"/>
    <mergeCell ref="L6:L7"/>
    <mergeCell ref="M6:M7"/>
    <mergeCell ref="L3:L4"/>
    <mergeCell ref="M3:M4"/>
  </mergeCells>
  <phoneticPr fontId="1"/>
  <conditionalFormatting sqref="C5:M13 C37:M37 C15:M34 C35:G36 I35:M36 C38:G38 I38:M38">
    <cfRule type="expression" dxfId="21" priority="5" stopIfTrue="1">
      <formula>$N5="改良済"</formula>
    </cfRule>
  </conditionalFormatting>
  <conditionalFormatting sqref="C14:M14">
    <cfRule type="expression" dxfId="20" priority="4" stopIfTrue="1">
      <formula>$N14="改良済"</formula>
    </cfRule>
  </conditionalFormatting>
  <conditionalFormatting sqref="H36">
    <cfRule type="expression" dxfId="19" priority="3" stopIfTrue="1">
      <formula>$N36="改良済"</formula>
    </cfRule>
  </conditionalFormatting>
  <conditionalFormatting sqref="H35">
    <cfRule type="expression" dxfId="18" priority="2" stopIfTrue="1">
      <formula>$N35="改良済"</formula>
    </cfRule>
  </conditionalFormatting>
  <conditionalFormatting sqref="H38">
    <cfRule type="expression" dxfId="17" priority="1" stopIfTrue="1">
      <formula>$N38="改良済"</formula>
    </cfRule>
  </conditionalFormatting>
  <printOptions gridLinesSet="0"/>
  <pageMargins left="0.59055118110236227" right="0.59055118110236227" top="0.98425196850393704" bottom="0.98425196850393704" header="0.51181102362204722" footer="0.51181102362204722"/>
  <pageSetup paperSize="9" scale="34" fitToHeight="5" orientation="portrait" r:id="rId1"/>
  <headerFooter alignWithMargins="0"/>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5B23B-4C59-4535-ABDA-D7754C4D9AB8}">
  <sheetPr transitionEvaluation="1">
    <pageSetUpPr fitToPage="1"/>
  </sheetPr>
  <dimension ref="A1:O30"/>
  <sheetViews>
    <sheetView view="pageBreakPreview" topLeftCell="A4" zoomScale="40" zoomScaleNormal="75" zoomScaleSheetLayoutView="40" workbookViewId="0">
      <selection activeCell="R13" sqref="R13"/>
    </sheetView>
  </sheetViews>
  <sheetFormatPr defaultColWidth="11.54296875" defaultRowHeight="35.15" customHeight="1"/>
  <cols>
    <col min="1" max="1" width="26.81640625" style="1181" customWidth="1"/>
    <col min="2" max="2" width="17" style="1181" customWidth="1"/>
    <col min="3" max="3" width="7.1796875" style="1181" customWidth="1"/>
    <col min="4" max="4" width="26.81640625" style="1181" customWidth="1"/>
    <col min="5" max="5" width="16.08984375" style="1181" bestFit="1" customWidth="1"/>
    <col min="6" max="11" width="18.08984375" style="1181" customWidth="1"/>
    <col min="12" max="14" width="17" style="1181" customWidth="1"/>
    <col min="15" max="254" width="11.54296875" style="1181" customWidth="1"/>
    <col min="255" max="16384" width="11.54296875" style="1181"/>
  </cols>
  <sheetData>
    <row r="1" spans="1:15" ht="35.15" customHeight="1">
      <c r="A1" s="1142" t="s">
        <v>6498</v>
      </c>
    </row>
    <row r="3" spans="1:15" ht="35.15" customHeight="1">
      <c r="A3" s="1271" t="s">
        <v>6499</v>
      </c>
    </row>
    <row r="4" spans="1:15" ht="35.15" customHeight="1" thickBot="1">
      <c r="A4" s="1240"/>
      <c r="B4" s="1240"/>
      <c r="C4" s="1240"/>
      <c r="D4" s="1240"/>
      <c r="E4" s="1240"/>
      <c r="F4" s="1240"/>
      <c r="G4" s="1240"/>
      <c r="H4" s="1240"/>
      <c r="I4" s="1240"/>
      <c r="J4" s="1240"/>
      <c r="K4" s="1240"/>
      <c r="L4" s="1240"/>
      <c r="M4" s="2772"/>
      <c r="N4" s="2772" t="s">
        <v>1263</v>
      </c>
    </row>
    <row r="5" spans="1:15" ht="35.15" customHeight="1">
      <c r="A5" s="4418" t="s">
        <v>1304</v>
      </c>
      <c r="B5" s="4009" t="s">
        <v>224</v>
      </c>
      <c r="C5" s="4009" t="s">
        <v>1739</v>
      </c>
      <c r="D5" s="4009" t="s">
        <v>6500</v>
      </c>
      <c r="E5" s="4009" t="s">
        <v>6501</v>
      </c>
      <c r="F5" s="2165" t="s">
        <v>6502</v>
      </c>
      <c r="G5" s="2204" t="s">
        <v>6503</v>
      </c>
      <c r="H5" s="4009" t="s">
        <v>6504</v>
      </c>
      <c r="I5" s="4009" t="s">
        <v>6505</v>
      </c>
      <c r="J5" s="4009" t="s">
        <v>701</v>
      </c>
      <c r="K5" s="4009" t="s">
        <v>1198</v>
      </c>
      <c r="L5" s="4009" t="s">
        <v>1199</v>
      </c>
      <c r="M5" s="4290" t="s">
        <v>783</v>
      </c>
      <c r="N5" s="4662" t="s">
        <v>235</v>
      </c>
    </row>
    <row r="6" spans="1:15" ht="35.15" customHeight="1" thickBot="1">
      <c r="A6" s="4671"/>
      <c r="B6" s="4265"/>
      <c r="C6" s="4265"/>
      <c r="D6" s="4265"/>
      <c r="E6" s="4265"/>
      <c r="F6" s="1660" t="s">
        <v>6506</v>
      </c>
      <c r="G6" s="2813" t="s">
        <v>6507</v>
      </c>
      <c r="H6" s="4265"/>
      <c r="I6" s="4265"/>
      <c r="J6" s="4265"/>
      <c r="K6" s="4265"/>
      <c r="L6" s="4265"/>
      <c r="M6" s="4615"/>
      <c r="N6" s="4616"/>
    </row>
    <row r="7" spans="1:15" ht="35.15" customHeight="1">
      <c r="A7" s="4292" t="s">
        <v>6508</v>
      </c>
      <c r="B7" s="4009" t="s">
        <v>34</v>
      </c>
      <c r="C7" s="4009">
        <v>1</v>
      </c>
      <c r="D7" s="4686" t="s">
        <v>6509</v>
      </c>
      <c r="E7" s="4009" t="s">
        <v>6510</v>
      </c>
      <c r="F7" s="1945" t="s">
        <v>6511</v>
      </c>
      <c r="G7" s="2814"/>
      <c r="H7" s="4688" t="s">
        <v>6512</v>
      </c>
      <c r="I7" s="4690" t="s">
        <v>6513</v>
      </c>
      <c r="J7" s="4692">
        <v>32413</v>
      </c>
      <c r="K7" s="4692">
        <v>32413</v>
      </c>
      <c r="L7" s="4009" t="s">
        <v>6514</v>
      </c>
      <c r="M7" s="4693">
        <v>39220</v>
      </c>
      <c r="N7" s="4685" t="s">
        <v>6253</v>
      </c>
    </row>
    <row r="8" spans="1:15" ht="35.15" customHeight="1">
      <c r="A8" s="3883"/>
      <c r="B8" s="3934"/>
      <c r="C8" s="3934"/>
      <c r="D8" s="4687"/>
      <c r="E8" s="3934"/>
      <c r="F8" s="1843">
        <v>5050</v>
      </c>
      <c r="G8" s="2815"/>
      <c r="H8" s="4689"/>
      <c r="I8" s="4691"/>
      <c r="J8" s="3928"/>
      <c r="K8" s="3928"/>
      <c r="L8" s="3934"/>
      <c r="M8" s="4683"/>
      <c r="N8" s="4679"/>
    </row>
    <row r="9" spans="1:15" ht="35.15" customHeight="1">
      <c r="A9" s="3892" t="s">
        <v>1240</v>
      </c>
      <c r="B9" s="3933" t="s">
        <v>64</v>
      </c>
      <c r="C9" s="3933">
        <v>1</v>
      </c>
      <c r="D9" s="4694" t="s">
        <v>6515</v>
      </c>
      <c r="E9" s="3933" t="s">
        <v>6516</v>
      </c>
      <c r="F9" s="1652" t="s">
        <v>6517</v>
      </c>
      <c r="G9" s="1652" t="s">
        <v>6518</v>
      </c>
      <c r="H9" s="4695" t="s">
        <v>6519</v>
      </c>
      <c r="I9" s="4696" t="s">
        <v>500</v>
      </c>
      <c r="J9" s="3927">
        <v>32780</v>
      </c>
      <c r="K9" s="3927">
        <v>32780</v>
      </c>
      <c r="L9" s="3933" t="s">
        <v>6520</v>
      </c>
      <c r="M9" s="4682">
        <v>39829</v>
      </c>
      <c r="N9" s="4678" t="s">
        <v>6521</v>
      </c>
      <c r="O9" s="1181" t="str">
        <f>IF(F9&lt;=G9,"改良済","")</f>
        <v>改良済</v>
      </c>
    </row>
    <row r="10" spans="1:15" ht="35.15" customHeight="1">
      <c r="A10" s="3883"/>
      <c r="B10" s="3934"/>
      <c r="C10" s="3934"/>
      <c r="D10" s="4687"/>
      <c r="E10" s="3934"/>
      <c r="F10" s="1843">
        <v>600</v>
      </c>
      <c r="G10" s="1843">
        <v>600</v>
      </c>
      <c r="H10" s="4689"/>
      <c r="I10" s="4697"/>
      <c r="J10" s="3928"/>
      <c r="K10" s="3928"/>
      <c r="L10" s="3934"/>
      <c r="M10" s="4683"/>
      <c r="N10" s="4679"/>
      <c r="O10" s="1181" t="str">
        <f>IF(F10&lt;=G10,"改良済","")</f>
        <v>改良済</v>
      </c>
    </row>
    <row r="11" spans="1:15" ht="35.15" customHeight="1">
      <c r="A11" s="4698" t="s">
        <v>85</v>
      </c>
      <c r="B11" s="4262" t="s">
        <v>1257</v>
      </c>
      <c r="C11" s="4262">
        <v>1</v>
      </c>
      <c r="D11" s="4700" t="s">
        <v>6522</v>
      </c>
      <c r="E11" s="4262" t="s">
        <v>6516</v>
      </c>
      <c r="F11" s="1169" t="s">
        <v>6523</v>
      </c>
      <c r="G11" s="1169" t="s">
        <v>6523</v>
      </c>
      <c r="H11" s="4715" t="s">
        <v>6512</v>
      </c>
      <c r="I11" s="4708" t="s">
        <v>500</v>
      </c>
      <c r="J11" s="4710">
        <v>32962</v>
      </c>
      <c r="K11" s="4710">
        <v>32962</v>
      </c>
      <c r="L11" s="4262" t="s">
        <v>3426</v>
      </c>
      <c r="M11" s="4711">
        <v>39173</v>
      </c>
      <c r="N11" s="4713" t="s">
        <v>6524</v>
      </c>
      <c r="O11" s="1181" t="str">
        <f>IF(F11&lt;=G11,"改良済","")</f>
        <v>改良済</v>
      </c>
    </row>
    <row r="12" spans="1:15" ht="35.15" customHeight="1" thickBot="1">
      <c r="A12" s="4699"/>
      <c r="B12" s="4157"/>
      <c r="C12" s="4157"/>
      <c r="D12" s="4701"/>
      <c r="E12" s="4157"/>
      <c r="F12" s="2816">
        <v>4270</v>
      </c>
      <c r="G12" s="2817">
        <v>4270</v>
      </c>
      <c r="H12" s="4716"/>
      <c r="I12" s="4709"/>
      <c r="J12" s="4159"/>
      <c r="K12" s="4159"/>
      <c r="L12" s="4157"/>
      <c r="M12" s="4712"/>
      <c r="N12" s="4714"/>
      <c r="O12" s="1181" t="str">
        <f>IF(F12&lt;=G12,"改良済","")</f>
        <v>改良済</v>
      </c>
    </row>
    <row r="13" spans="1:15" ht="35.15" customHeight="1" thickTop="1">
      <c r="A13" s="4590" t="s">
        <v>6525</v>
      </c>
      <c r="B13" s="4717">
        <f>COUNTA(B7:B12)</f>
        <v>3</v>
      </c>
      <c r="C13" s="4717"/>
      <c r="D13" s="4592" t="s">
        <v>6526</v>
      </c>
      <c r="E13" s="4717"/>
      <c r="F13" s="2818"/>
      <c r="G13" s="2819"/>
      <c r="H13" s="4702"/>
      <c r="I13" s="4703"/>
      <c r="J13" s="4703"/>
      <c r="K13" s="4703"/>
      <c r="L13" s="4703"/>
      <c r="M13" s="4703"/>
      <c r="N13" s="4704"/>
    </row>
    <row r="14" spans="1:15" ht="35.15" customHeight="1" thickBot="1">
      <c r="A14" s="4591"/>
      <c r="B14" s="4718"/>
      <c r="C14" s="4718"/>
      <c r="D14" s="4594"/>
      <c r="E14" s="4718"/>
      <c r="F14" s="2820">
        <f>F8+F10+F12</f>
        <v>9920</v>
      </c>
      <c r="G14" s="2821">
        <f>G8+G10+G12</f>
        <v>4870</v>
      </c>
      <c r="H14" s="4705"/>
      <c r="I14" s="4706"/>
      <c r="J14" s="4706"/>
      <c r="K14" s="4706"/>
      <c r="L14" s="4706"/>
      <c r="M14" s="4706"/>
      <c r="N14" s="4707"/>
    </row>
    <row r="15" spans="1:15" ht="35.15" customHeight="1" thickTop="1">
      <c r="M15" s="1180"/>
      <c r="N15" s="1180"/>
    </row>
    <row r="16" spans="1:15" ht="35.15" customHeight="1">
      <c r="A16" s="1271" t="s">
        <v>6527</v>
      </c>
    </row>
    <row r="17" spans="1:15" ht="35.15" customHeight="1" thickBot="1">
      <c r="A17" s="2822"/>
      <c r="B17" s="2822"/>
      <c r="C17" s="2822"/>
      <c r="D17" s="2822"/>
      <c r="E17" s="2822"/>
      <c r="F17" s="1240"/>
      <c r="H17" s="1240"/>
      <c r="J17" s="2772"/>
      <c r="M17" s="1180"/>
      <c r="N17" s="2772" t="s">
        <v>1263</v>
      </c>
    </row>
    <row r="18" spans="1:15" ht="35.15" customHeight="1" thickBot="1">
      <c r="A18" s="1540" t="s">
        <v>1304</v>
      </c>
      <c r="B18" s="1541" t="s">
        <v>224</v>
      </c>
      <c r="C18" s="3920" t="s">
        <v>1516</v>
      </c>
      <c r="D18" s="3921"/>
      <c r="E18" s="3922"/>
      <c r="F18" s="3920" t="s">
        <v>6528</v>
      </c>
      <c r="G18" s="3922"/>
      <c r="H18" s="3920" t="s">
        <v>6529</v>
      </c>
      <c r="I18" s="3922"/>
      <c r="J18" s="1150" t="s">
        <v>701</v>
      </c>
      <c r="K18" s="1150" t="s">
        <v>1198</v>
      </c>
      <c r="L18" s="1152" t="s">
        <v>1199</v>
      </c>
      <c r="M18" s="1911" t="s">
        <v>783</v>
      </c>
      <c r="N18" s="2823" t="s">
        <v>235</v>
      </c>
    </row>
    <row r="19" spans="1:15" ht="35.15" customHeight="1">
      <c r="A19" s="1167" t="s">
        <v>78</v>
      </c>
      <c r="B19" s="1583" t="s">
        <v>973</v>
      </c>
      <c r="C19" s="2764" t="s">
        <v>6530</v>
      </c>
      <c r="D19" s="1546"/>
      <c r="E19" s="2824"/>
      <c r="F19" s="4724">
        <v>19.420000000000002</v>
      </c>
      <c r="G19" s="4725"/>
      <c r="H19" s="4722">
        <v>19.420000000000002</v>
      </c>
      <c r="I19" s="4723"/>
      <c r="J19" s="1163">
        <v>31356</v>
      </c>
      <c r="K19" s="1163">
        <v>31356</v>
      </c>
      <c r="L19" s="1583" t="s">
        <v>6531</v>
      </c>
      <c r="M19" s="1160">
        <v>38758</v>
      </c>
      <c r="N19" s="2825" t="s">
        <v>5972</v>
      </c>
      <c r="O19" s="1181" t="str">
        <f>IF(F19&lt;=H19,"改良済","")</f>
        <v>改良済</v>
      </c>
    </row>
    <row r="20" spans="1:15" ht="35.15" customHeight="1">
      <c r="A20" s="3892" t="s">
        <v>85</v>
      </c>
      <c r="B20" s="3933" t="s">
        <v>1174</v>
      </c>
      <c r="C20" s="2766" t="s">
        <v>6532</v>
      </c>
      <c r="D20" s="2826"/>
      <c r="E20" s="2827"/>
      <c r="F20" s="4720">
        <v>31.7</v>
      </c>
      <c r="G20" s="4721"/>
      <c r="H20" s="4720">
        <v>31.7</v>
      </c>
      <c r="I20" s="4721"/>
      <c r="J20" s="1163">
        <v>27054</v>
      </c>
      <c r="K20" s="1163">
        <v>45734</v>
      </c>
      <c r="L20" s="1583" t="s">
        <v>6533</v>
      </c>
      <c r="M20" s="2811">
        <v>45734</v>
      </c>
      <c r="N20" s="2828" t="s">
        <v>4611</v>
      </c>
      <c r="O20" s="1181" t="str">
        <f>IF(F20&lt;=H20,"改良済","")</f>
        <v>改良済</v>
      </c>
    </row>
    <row r="21" spans="1:15" ht="35.15" customHeight="1" thickBot="1">
      <c r="A21" s="4719"/>
      <c r="B21" s="3951"/>
      <c r="C21" s="2776" t="s">
        <v>6534</v>
      </c>
      <c r="D21" s="2829"/>
      <c r="E21" s="2830"/>
      <c r="F21" s="4722">
        <v>2.83</v>
      </c>
      <c r="G21" s="4723"/>
      <c r="H21" s="4722">
        <v>2.83</v>
      </c>
      <c r="I21" s="4723"/>
      <c r="J21" s="1387">
        <v>35174</v>
      </c>
      <c r="K21" s="1387">
        <v>35174</v>
      </c>
      <c r="L21" s="1666" t="s">
        <v>6535</v>
      </c>
      <c r="M21" s="2831">
        <v>39173</v>
      </c>
      <c r="N21" s="2828" t="s">
        <v>6043</v>
      </c>
      <c r="O21" s="1181" t="str">
        <f>IF(F21&lt;=H21,"改良済","")</f>
        <v>改良済</v>
      </c>
    </row>
    <row r="22" spans="1:15" ht="35.15" customHeight="1" thickTop="1" thickBot="1">
      <c r="A22" s="1175" t="s">
        <v>6525</v>
      </c>
      <c r="B22" s="4591" t="s">
        <v>6536</v>
      </c>
      <c r="C22" s="4594"/>
      <c r="D22" s="4594"/>
      <c r="E22" s="4595"/>
      <c r="F22" s="4729">
        <f>SUM(F19:F21)</f>
        <v>53.95</v>
      </c>
      <c r="G22" s="4730"/>
      <c r="H22" s="4729">
        <f>SUM(H19:H21)</f>
        <v>53.95</v>
      </c>
      <c r="I22" s="4730"/>
      <c r="J22" s="4731"/>
      <c r="K22" s="4732"/>
      <c r="L22" s="4732"/>
      <c r="M22" s="4732"/>
      <c r="N22" s="4733"/>
    </row>
    <row r="23" spans="1:15" ht="35.15" customHeight="1" thickTop="1"/>
    <row r="24" spans="1:15" ht="35.15" customHeight="1">
      <c r="A24" s="1271" t="s">
        <v>6537</v>
      </c>
    </row>
    <row r="25" spans="1:15" ht="35.15" customHeight="1" thickBot="1">
      <c r="A25" s="1240"/>
      <c r="B25" s="1240"/>
      <c r="C25" s="1240"/>
      <c r="D25" s="1240"/>
      <c r="E25" s="1240"/>
      <c r="F25" s="1240"/>
      <c r="G25" s="1240"/>
      <c r="H25" s="1240"/>
      <c r="J25" s="2772"/>
      <c r="K25" s="2772" t="s">
        <v>1263</v>
      </c>
    </row>
    <row r="26" spans="1:15" ht="35.15" customHeight="1">
      <c r="A26" s="4418" t="s">
        <v>1304</v>
      </c>
      <c r="B26" s="4009" t="s">
        <v>224</v>
      </c>
      <c r="C26" s="4290" t="s">
        <v>1516</v>
      </c>
      <c r="D26" s="4291"/>
      <c r="E26" s="1945" t="s">
        <v>1709</v>
      </c>
      <c r="F26" s="1945" t="s">
        <v>4335</v>
      </c>
      <c r="G26" s="1911" t="s">
        <v>701</v>
      </c>
      <c r="H26" s="4009" t="s">
        <v>1198</v>
      </c>
      <c r="I26" s="4009" t="s">
        <v>1199</v>
      </c>
      <c r="J26" s="4009" t="s">
        <v>783</v>
      </c>
      <c r="K26" s="4662" t="s">
        <v>235</v>
      </c>
    </row>
    <row r="27" spans="1:15" ht="35.15" customHeight="1" thickBot="1">
      <c r="A27" s="4671"/>
      <c r="B27" s="4265"/>
      <c r="C27" s="4615"/>
      <c r="D27" s="4661"/>
      <c r="E27" s="1541" t="s">
        <v>1306</v>
      </c>
      <c r="F27" s="1541" t="s">
        <v>1306</v>
      </c>
      <c r="G27" s="1541" t="s">
        <v>236</v>
      </c>
      <c r="H27" s="4265"/>
      <c r="I27" s="4265"/>
      <c r="J27" s="4265"/>
      <c r="K27" s="4616"/>
      <c r="O27" s="1181" t="str">
        <f>IF(F28&lt;=H28,"改良済","")</f>
        <v>改良済</v>
      </c>
    </row>
    <row r="28" spans="1:15" ht="35.15" customHeight="1" thickBot="1">
      <c r="A28" s="2832" t="s">
        <v>78</v>
      </c>
      <c r="B28" s="2833" t="s">
        <v>465</v>
      </c>
      <c r="C28" s="2834" t="s">
        <v>6538</v>
      </c>
      <c r="D28" s="2835"/>
      <c r="E28" s="2836">
        <v>4.2</v>
      </c>
      <c r="F28" s="2836">
        <v>4.2</v>
      </c>
      <c r="G28" s="2837">
        <v>34913</v>
      </c>
      <c r="H28" s="2837">
        <v>34913</v>
      </c>
      <c r="I28" s="2833" t="s">
        <v>6539</v>
      </c>
      <c r="J28" s="1160">
        <v>38758</v>
      </c>
      <c r="K28" s="2825" t="s">
        <v>5972</v>
      </c>
    </row>
    <row r="29" spans="1:15" ht="35.15" customHeight="1" thickTop="1" thickBot="1">
      <c r="A29" s="1175" t="s">
        <v>6525</v>
      </c>
      <c r="B29" s="1178"/>
      <c r="C29" s="1175" t="s">
        <v>6540</v>
      </c>
      <c r="D29" s="1178"/>
      <c r="E29" s="2838">
        <f>SUM(E28:E28)</f>
        <v>4.2</v>
      </c>
      <c r="F29" s="2838">
        <f>SUM(F28:F28)</f>
        <v>4.2</v>
      </c>
      <c r="G29" s="4726"/>
      <c r="H29" s="4727"/>
      <c r="I29" s="4727"/>
      <c r="J29" s="4727"/>
      <c r="K29" s="4728"/>
    </row>
    <row r="30" spans="1:15" ht="35.15" customHeight="1" thickTop="1"/>
  </sheetData>
  <mergeCells count="77">
    <mergeCell ref="J26:J27"/>
    <mergeCell ref="K26:K27"/>
    <mergeCell ref="G29:K29"/>
    <mergeCell ref="H21:I21"/>
    <mergeCell ref="B22:E22"/>
    <mergeCell ref="F22:G22"/>
    <mergeCell ref="H22:I22"/>
    <mergeCell ref="J22:N22"/>
    <mergeCell ref="A26:A27"/>
    <mergeCell ref="B26:B27"/>
    <mergeCell ref="C26:D27"/>
    <mergeCell ref="H26:H27"/>
    <mergeCell ref="I26:I27"/>
    <mergeCell ref="C18:E18"/>
    <mergeCell ref="F18:G18"/>
    <mergeCell ref="H18:I18"/>
    <mergeCell ref="F19:G19"/>
    <mergeCell ref="H19:I19"/>
    <mergeCell ref="A20:A21"/>
    <mergeCell ref="B20:B21"/>
    <mergeCell ref="F20:G20"/>
    <mergeCell ref="H20:I20"/>
    <mergeCell ref="F21:G21"/>
    <mergeCell ref="A13:A14"/>
    <mergeCell ref="B13:B14"/>
    <mergeCell ref="C13:C14"/>
    <mergeCell ref="D13:D14"/>
    <mergeCell ref="E13:E14"/>
    <mergeCell ref="H13:N14"/>
    <mergeCell ref="I11:I12"/>
    <mergeCell ref="J11:J12"/>
    <mergeCell ref="K11:K12"/>
    <mergeCell ref="L11:L12"/>
    <mergeCell ref="M11:M12"/>
    <mergeCell ref="N11:N12"/>
    <mergeCell ref="H11:H12"/>
    <mergeCell ref="A11:A12"/>
    <mergeCell ref="B11:B12"/>
    <mergeCell ref="C11:C12"/>
    <mergeCell ref="D11:D12"/>
    <mergeCell ref="E11:E12"/>
    <mergeCell ref="N9:N10"/>
    <mergeCell ref="A9:A10"/>
    <mergeCell ref="B9:B10"/>
    <mergeCell ref="C9:C10"/>
    <mergeCell ref="D9:D10"/>
    <mergeCell ref="E9:E10"/>
    <mergeCell ref="H9:H10"/>
    <mergeCell ref="I9:I10"/>
    <mergeCell ref="J9:J10"/>
    <mergeCell ref="K9:K10"/>
    <mergeCell ref="L9:L10"/>
    <mergeCell ref="M9:M10"/>
    <mergeCell ref="N7:N8"/>
    <mergeCell ref="A7:A8"/>
    <mergeCell ref="B7:B8"/>
    <mergeCell ref="C7:C8"/>
    <mergeCell ref="D7:D8"/>
    <mergeCell ref="E7:E8"/>
    <mergeCell ref="H7:H8"/>
    <mergeCell ref="I7:I8"/>
    <mergeCell ref="J7:J8"/>
    <mergeCell ref="K7:K8"/>
    <mergeCell ref="L7:L8"/>
    <mergeCell ref="M7:M8"/>
    <mergeCell ref="N5:N6"/>
    <mergeCell ref="A5:A6"/>
    <mergeCell ref="B5:B6"/>
    <mergeCell ref="C5:C6"/>
    <mergeCell ref="D5:D6"/>
    <mergeCell ref="E5:E6"/>
    <mergeCell ref="H5:H6"/>
    <mergeCell ref="I5:I6"/>
    <mergeCell ref="J5:J6"/>
    <mergeCell ref="K5:K6"/>
    <mergeCell ref="L5:L6"/>
    <mergeCell ref="M5:M6"/>
  </mergeCells>
  <phoneticPr fontId="1"/>
  <conditionalFormatting sqref="C9:N12">
    <cfRule type="expression" dxfId="16" priority="4" stopIfTrue="1">
      <formula>$O9="改良済"</formula>
    </cfRule>
  </conditionalFormatting>
  <conditionalFormatting sqref="C19:N19 C21:N21">
    <cfRule type="expression" dxfId="15" priority="3" stopIfTrue="1">
      <formula>$O19="改良済"</formula>
    </cfRule>
  </conditionalFormatting>
  <conditionalFormatting sqref="C28:K28">
    <cfRule type="expression" dxfId="14" priority="2" stopIfTrue="1">
      <formula>$O27="改良済"</formula>
    </cfRule>
  </conditionalFormatting>
  <conditionalFormatting sqref="C20:N20">
    <cfRule type="expression" dxfId="13" priority="1" stopIfTrue="1">
      <formula>$O20="改良済"</formula>
    </cfRule>
  </conditionalFormatting>
  <printOptions gridLinesSet="0"/>
  <pageMargins left="0.59055118110236227" right="0.59055118110236227" top="0.78740157480314965" bottom="0.78740157480314965" header="0.31496062992125984" footer="0.31496062992125984"/>
  <pageSetup paperSize="9" scale="35" orientation="portrait" horizontalDpi="4294967292" verticalDpi="4294967292"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66654-E39D-4D65-A04E-24C065092696}">
  <sheetPr transitionEvaluation="1"/>
  <dimension ref="A1:P74"/>
  <sheetViews>
    <sheetView view="pageBreakPreview" zoomScale="40" zoomScaleNormal="50" zoomScaleSheetLayoutView="40" zoomScalePageLayoutView="40" workbookViewId="0">
      <selection activeCell="N43" sqref="N43"/>
    </sheetView>
  </sheetViews>
  <sheetFormatPr defaultColWidth="11.54296875" defaultRowHeight="35.15" customHeight="1"/>
  <cols>
    <col min="1" max="1" width="27.90625" style="1181" customWidth="1"/>
    <col min="2" max="2" width="20.26953125" style="1181" customWidth="1"/>
    <col min="3" max="3" width="10.1796875" style="1181" bestFit="1" customWidth="1"/>
    <col min="4" max="4" width="55.1796875" style="1181" customWidth="1"/>
    <col min="5" max="8" width="15.90625" style="1181" customWidth="1"/>
    <col min="9" max="9" width="17.54296875" style="1181" customWidth="1"/>
    <col min="10" max="13" width="18.36328125" style="1181" customWidth="1"/>
    <col min="14" max="14" width="11" style="1181" customWidth="1"/>
    <col min="15" max="15" width="18.36328125" style="1181" customWidth="1"/>
    <col min="16" max="16384" width="11.54296875" style="1181"/>
  </cols>
  <sheetData>
    <row r="1" spans="1:16" ht="35.15" customHeight="1">
      <c r="A1" s="2839" t="s">
        <v>6541</v>
      </c>
      <c r="E1" s="2245"/>
      <c r="G1" s="2245"/>
    </row>
    <row r="2" spans="1:16" ht="35.15" customHeight="1" thickBot="1">
      <c r="A2" s="1240"/>
      <c r="B2" s="1240"/>
      <c r="C2" s="1240"/>
      <c r="D2" s="1240"/>
      <c r="E2" s="2840"/>
      <c r="F2" s="1240"/>
      <c r="G2" s="2840"/>
      <c r="H2" s="1240"/>
      <c r="I2" s="1240"/>
      <c r="J2" s="1240"/>
      <c r="L2" s="2759"/>
      <c r="M2" s="2759" t="s">
        <v>1263</v>
      </c>
    </row>
    <row r="3" spans="1:16" ht="35.15" customHeight="1">
      <c r="A3" s="4044" t="s">
        <v>1304</v>
      </c>
      <c r="B3" s="3962" t="s">
        <v>224</v>
      </c>
      <c r="C3" s="4049" t="s">
        <v>1516</v>
      </c>
      <c r="D3" s="4051"/>
      <c r="E3" s="4049" t="s">
        <v>1709</v>
      </c>
      <c r="F3" s="4051"/>
      <c r="G3" s="4049" t="s">
        <v>6374</v>
      </c>
      <c r="H3" s="4051"/>
      <c r="I3" s="3962" t="s">
        <v>701</v>
      </c>
      <c r="J3" s="3962" t="s">
        <v>1198</v>
      </c>
      <c r="K3" s="3962" t="s">
        <v>1199</v>
      </c>
      <c r="L3" s="4047" t="s">
        <v>783</v>
      </c>
      <c r="M3" s="1185" t="s">
        <v>235</v>
      </c>
    </row>
    <row r="4" spans="1:16" ht="42.5" thickBot="1">
      <c r="A4" s="4045"/>
      <c r="B4" s="4734"/>
      <c r="C4" s="1351" t="s">
        <v>4180</v>
      </c>
      <c r="D4" s="1351" t="s">
        <v>6542</v>
      </c>
      <c r="E4" s="1351" t="s">
        <v>1306</v>
      </c>
      <c r="F4" s="2841" t="s">
        <v>6440</v>
      </c>
      <c r="G4" s="1351" t="s">
        <v>1306</v>
      </c>
      <c r="H4" s="2841" t="s">
        <v>6440</v>
      </c>
      <c r="I4" s="4734"/>
      <c r="J4" s="4734"/>
      <c r="K4" s="4734"/>
      <c r="L4" s="4735"/>
      <c r="M4" s="2842"/>
    </row>
    <row r="5" spans="1:16" ht="35.15" customHeight="1">
      <c r="A5" s="1155" t="s">
        <v>78</v>
      </c>
      <c r="B5" s="1156" t="s">
        <v>465</v>
      </c>
      <c r="C5" s="1156">
        <v>1</v>
      </c>
      <c r="D5" s="1157" t="s">
        <v>6543</v>
      </c>
      <c r="E5" s="1360">
        <v>1.1200000000000001</v>
      </c>
      <c r="F5" s="1360">
        <v>500</v>
      </c>
      <c r="G5" s="1360">
        <v>1.1200000000000001</v>
      </c>
      <c r="H5" s="1360">
        <v>500</v>
      </c>
      <c r="I5" s="1356">
        <v>26389</v>
      </c>
      <c r="J5" s="1356">
        <v>45366</v>
      </c>
      <c r="K5" s="1156" t="s">
        <v>6408</v>
      </c>
      <c r="L5" s="2444">
        <v>38758</v>
      </c>
      <c r="M5" s="2696" t="s">
        <v>5972</v>
      </c>
      <c r="P5" s="1181" t="str">
        <f t="shared" ref="P5:P18" si="0">IF(E5&lt;=G5,"供用済","")</f>
        <v>供用済</v>
      </c>
    </row>
    <row r="6" spans="1:16" ht="35.15" customHeight="1">
      <c r="A6" s="3923" t="s">
        <v>1240</v>
      </c>
      <c r="B6" s="3925" t="s">
        <v>175</v>
      </c>
      <c r="C6" s="2655">
        <v>1</v>
      </c>
      <c r="D6" s="1157" t="s">
        <v>6544</v>
      </c>
      <c r="E6" s="1360">
        <v>1.36</v>
      </c>
      <c r="F6" s="1360">
        <v>1000</v>
      </c>
      <c r="G6" s="1360">
        <v>1.36</v>
      </c>
      <c r="H6" s="1360">
        <v>1000</v>
      </c>
      <c r="I6" s="1356">
        <v>36685</v>
      </c>
      <c r="J6" s="1356">
        <v>36685</v>
      </c>
      <c r="K6" s="1156" t="s">
        <v>6545</v>
      </c>
      <c r="L6" s="2444">
        <v>42765</v>
      </c>
      <c r="M6" s="1188" t="s">
        <v>6546</v>
      </c>
      <c r="P6" s="1181" t="str">
        <f t="shared" si="0"/>
        <v>供用済</v>
      </c>
    </row>
    <row r="7" spans="1:16" ht="35.15" customHeight="1">
      <c r="A7" s="3946"/>
      <c r="B7" s="3940"/>
      <c r="C7" s="1156">
        <v>2</v>
      </c>
      <c r="D7" s="1157" t="s">
        <v>6547</v>
      </c>
      <c r="E7" s="1360">
        <v>0.59</v>
      </c>
      <c r="F7" s="1360">
        <v>12</v>
      </c>
      <c r="G7" s="1360">
        <v>0.59</v>
      </c>
      <c r="H7" s="1360">
        <v>12</v>
      </c>
      <c r="I7" s="1356">
        <v>38176</v>
      </c>
      <c r="J7" s="1356">
        <v>38176</v>
      </c>
      <c r="K7" s="1156" t="s">
        <v>3221</v>
      </c>
      <c r="L7" s="2444">
        <v>42765</v>
      </c>
      <c r="M7" s="1188" t="s">
        <v>6546</v>
      </c>
      <c r="P7" s="1181" t="str">
        <f t="shared" si="0"/>
        <v>供用済</v>
      </c>
    </row>
    <row r="8" spans="1:16" ht="35.15" customHeight="1">
      <c r="A8" s="3946"/>
      <c r="B8" s="3940"/>
      <c r="C8" s="1156">
        <v>3</v>
      </c>
      <c r="D8" s="1157" t="s">
        <v>6548</v>
      </c>
      <c r="E8" s="1360">
        <v>0.2</v>
      </c>
      <c r="F8" s="1360">
        <v>29.2</v>
      </c>
      <c r="G8" s="1360">
        <v>0.2</v>
      </c>
      <c r="H8" s="1360">
        <v>29.2</v>
      </c>
      <c r="I8" s="1356">
        <v>29794</v>
      </c>
      <c r="J8" s="1356">
        <v>29794</v>
      </c>
      <c r="K8" s="1156" t="s">
        <v>4481</v>
      </c>
      <c r="L8" s="2444">
        <v>39814</v>
      </c>
      <c r="M8" s="2696" t="s">
        <v>6549</v>
      </c>
      <c r="P8" s="1181" t="str">
        <f t="shared" si="0"/>
        <v>供用済</v>
      </c>
    </row>
    <row r="9" spans="1:16" ht="35.15" customHeight="1">
      <c r="A9" s="3924"/>
      <c r="B9" s="3926"/>
      <c r="C9" s="1156">
        <v>4</v>
      </c>
      <c r="D9" s="1157" t="s">
        <v>6550</v>
      </c>
      <c r="E9" s="1360">
        <v>1.1299999999999999</v>
      </c>
      <c r="F9" s="1360">
        <v>313</v>
      </c>
      <c r="G9" s="1156" t="s">
        <v>1809</v>
      </c>
      <c r="H9" s="1156" t="s">
        <v>1809</v>
      </c>
      <c r="I9" s="1356">
        <v>42765</v>
      </c>
      <c r="J9" s="1356">
        <v>42765</v>
      </c>
      <c r="K9" s="1156" t="s">
        <v>6551</v>
      </c>
      <c r="L9" s="2444"/>
      <c r="M9" s="2696"/>
      <c r="P9" s="1181" t="str">
        <f t="shared" si="0"/>
        <v/>
      </c>
    </row>
    <row r="10" spans="1:16" ht="35.15" customHeight="1">
      <c r="A10" s="1166" t="s">
        <v>6552</v>
      </c>
      <c r="B10" s="1206" t="s">
        <v>81</v>
      </c>
      <c r="C10" s="1206">
        <v>1</v>
      </c>
      <c r="D10" s="1157" t="s">
        <v>6553</v>
      </c>
      <c r="E10" s="1360">
        <v>0.68</v>
      </c>
      <c r="F10" s="1360">
        <v>55</v>
      </c>
      <c r="G10" s="1360">
        <v>0.68</v>
      </c>
      <c r="H10" s="1360">
        <v>55</v>
      </c>
      <c r="I10" s="1356">
        <v>36242</v>
      </c>
      <c r="J10" s="1356">
        <v>36242</v>
      </c>
      <c r="K10" s="1156" t="s">
        <v>6255</v>
      </c>
      <c r="L10" s="2688">
        <v>39871</v>
      </c>
      <c r="M10" s="2689" t="s">
        <v>3221</v>
      </c>
      <c r="P10" s="1181" t="str">
        <f t="shared" si="0"/>
        <v>供用済</v>
      </c>
    </row>
    <row r="11" spans="1:16" ht="35.15" customHeight="1">
      <c r="A11" s="1155" t="s">
        <v>84</v>
      </c>
      <c r="B11" s="1156" t="s">
        <v>40</v>
      </c>
      <c r="C11" s="1156">
        <v>1</v>
      </c>
      <c r="D11" s="1157" t="s">
        <v>6554</v>
      </c>
      <c r="E11" s="1360">
        <v>1.36</v>
      </c>
      <c r="F11" s="1360">
        <v>4</v>
      </c>
      <c r="G11" s="1360">
        <v>1.36</v>
      </c>
      <c r="H11" s="1360">
        <v>4</v>
      </c>
      <c r="I11" s="1356">
        <v>35520</v>
      </c>
      <c r="J11" s="1356">
        <v>35520</v>
      </c>
      <c r="K11" s="1156" t="s">
        <v>6555</v>
      </c>
      <c r="L11" s="2444">
        <v>38443</v>
      </c>
      <c r="M11" s="2689" t="s">
        <v>6406</v>
      </c>
      <c r="P11" s="1181" t="str">
        <f t="shared" si="0"/>
        <v>供用済</v>
      </c>
    </row>
    <row r="12" spans="1:16" ht="35.15" customHeight="1">
      <c r="A12" s="3923" t="s">
        <v>85</v>
      </c>
      <c r="B12" s="3925" t="s">
        <v>1174</v>
      </c>
      <c r="C12" s="2655">
        <v>1</v>
      </c>
      <c r="D12" s="1157" t="s">
        <v>6556</v>
      </c>
      <c r="E12" s="1360">
        <v>16.5</v>
      </c>
      <c r="F12" s="1360">
        <v>758</v>
      </c>
      <c r="G12" s="1360">
        <v>16.5</v>
      </c>
      <c r="H12" s="1360">
        <v>682</v>
      </c>
      <c r="I12" s="1356">
        <v>27752</v>
      </c>
      <c r="J12" s="1356">
        <v>29438</v>
      </c>
      <c r="K12" s="1156" t="s">
        <v>6007</v>
      </c>
      <c r="L12" s="2444">
        <v>39173</v>
      </c>
      <c r="M12" s="2696" t="s">
        <v>6003</v>
      </c>
      <c r="P12" s="1181" t="str">
        <f t="shared" si="0"/>
        <v>供用済</v>
      </c>
    </row>
    <row r="13" spans="1:16" ht="35.15" customHeight="1">
      <c r="A13" s="3946"/>
      <c r="B13" s="3940"/>
      <c r="C13" s="2655">
        <v>2</v>
      </c>
      <c r="D13" s="1157" t="s">
        <v>6557</v>
      </c>
      <c r="E13" s="1360">
        <v>1.1000000000000001</v>
      </c>
      <c r="F13" s="1360">
        <v>54</v>
      </c>
      <c r="G13" s="1360">
        <v>1.1000000000000001</v>
      </c>
      <c r="H13" s="1360">
        <v>54</v>
      </c>
      <c r="I13" s="1356">
        <v>29165</v>
      </c>
      <c r="J13" s="1356">
        <v>29165</v>
      </c>
      <c r="K13" s="1156" t="s">
        <v>6558</v>
      </c>
      <c r="L13" s="2444">
        <v>39173</v>
      </c>
      <c r="M13" s="2696" t="s">
        <v>6003</v>
      </c>
      <c r="P13" s="1181" t="str">
        <f t="shared" si="0"/>
        <v>供用済</v>
      </c>
    </row>
    <row r="14" spans="1:16" ht="35.15" customHeight="1">
      <c r="A14" s="3946"/>
      <c r="B14" s="3940"/>
      <c r="C14" s="2692">
        <v>3</v>
      </c>
      <c r="D14" s="1171" t="s">
        <v>6559</v>
      </c>
      <c r="E14" s="2709">
        <v>0.6</v>
      </c>
      <c r="F14" s="2447" t="s">
        <v>6560</v>
      </c>
      <c r="G14" s="2709">
        <v>0.6</v>
      </c>
      <c r="H14" s="2447" t="s">
        <v>6561</v>
      </c>
      <c r="I14" s="2712">
        <v>30526</v>
      </c>
      <c r="J14" s="2712">
        <v>30526</v>
      </c>
      <c r="K14" s="2692" t="s">
        <v>3256</v>
      </c>
      <c r="L14" s="2843">
        <v>39173</v>
      </c>
      <c r="M14" s="2844" t="s">
        <v>6003</v>
      </c>
      <c r="P14" s="1181" t="str">
        <f t="shared" si="0"/>
        <v>供用済</v>
      </c>
    </row>
    <row r="15" spans="1:16" ht="35.15" customHeight="1">
      <c r="A15" s="3946"/>
      <c r="B15" s="3940"/>
      <c r="C15" s="2709"/>
      <c r="D15" s="1171"/>
      <c r="E15" s="2709"/>
      <c r="F15" s="2845" t="s">
        <v>6562</v>
      </c>
      <c r="G15" s="2709"/>
      <c r="H15" s="2845" t="s">
        <v>6563</v>
      </c>
      <c r="I15" s="2692"/>
      <c r="J15" s="2692"/>
      <c r="K15" s="2692"/>
      <c r="L15" s="2712"/>
      <c r="M15" s="2846"/>
      <c r="P15" s="1181" t="str">
        <f t="shared" si="0"/>
        <v>供用済</v>
      </c>
    </row>
    <row r="16" spans="1:16" ht="35.15" customHeight="1">
      <c r="A16" s="3946"/>
      <c r="B16" s="3940"/>
      <c r="C16" s="2709"/>
      <c r="D16" s="2709"/>
      <c r="E16" s="2709"/>
      <c r="F16" s="2447" t="s">
        <v>6564</v>
      </c>
      <c r="G16" s="2709"/>
      <c r="H16" s="2447" t="s">
        <v>6565</v>
      </c>
      <c r="I16" s="2692"/>
      <c r="J16" s="2692"/>
      <c r="K16" s="2692"/>
      <c r="L16" s="2692"/>
      <c r="M16" s="2063"/>
      <c r="P16" s="1181" t="str">
        <f t="shared" si="0"/>
        <v>供用済</v>
      </c>
    </row>
    <row r="17" spans="1:16" ht="35.15" customHeight="1">
      <c r="A17" s="3946"/>
      <c r="B17" s="3940"/>
      <c r="C17" s="2707"/>
      <c r="D17" s="2709"/>
      <c r="E17" s="2709"/>
      <c r="F17" s="2845" t="s">
        <v>6566</v>
      </c>
      <c r="G17" s="2709"/>
      <c r="H17" s="2845" t="s">
        <v>6567</v>
      </c>
      <c r="I17" s="2692"/>
      <c r="J17" s="2692"/>
      <c r="K17" s="2692"/>
      <c r="L17" s="1156"/>
      <c r="M17" s="1357"/>
      <c r="P17" s="1181" t="str">
        <f t="shared" si="0"/>
        <v>供用済</v>
      </c>
    </row>
    <row r="18" spans="1:16" ht="35.15" customHeight="1" thickBot="1">
      <c r="A18" s="4588"/>
      <c r="B18" s="4589"/>
      <c r="C18" s="1361">
        <v>4</v>
      </c>
      <c r="D18" s="2847" t="s">
        <v>6568</v>
      </c>
      <c r="E18" s="2848">
        <v>0.31</v>
      </c>
      <c r="F18" s="2848">
        <v>27</v>
      </c>
      <c r="G18" s="2848">
        <v>0.31</v>
      </c>
      <c r="H18" s="2848">
        <v>27</v>
      </c>
      <c r="I18" s="2843">
        <v>33774</v>
      </c>
      <c r="J18" s="2843">
        <v>33774</v>
      </c>
      <c r="K18" s="2849" t="s">
        <v>6450</v>
      </c>
      <c r="L18" s="2444">
        <v>39173</v>
      </c>
      <c r="M18" s="2850" t="s">
        <v>6003</v>
      </c>
      <c r="P18" s="1181" t="str">
        <f t="shared" si="0"/>
        <v>供用済</v>
      </c>
    </row>
    <row r="19" spans="1:16" ht="35.15" customHeight="1" thickTop="1" thickBot="1">
      <c r="A19" s="2064" t="s">
        <v>6525</v>
      </c>
      <c r="B19" s="2851">
        <f>COUNTA(B5:B18)</f>
        <v>5</v>
      </c>
      <c r="C19" s="2851"/>
      <c r="D19" s="2851">
        <f>COUNTA(D5:D18)</f>
        <v>11</v>
      </c>
      <c r="E19" s="2065">
        <f>SUM(E5:E18)</f>
        <v>24.950000000000003</v>
      </c>
      <c r="F19" s="2065"/>
      <c r="G19" s="2852">
        <f>SUM(G5:G18)</f>
        <v>23.820000000000004</v>
      </c>
      <c r="H19" s="4403"/>
      <c r="I19" s="4404"/>
      <c r="J19" s="4404"/>
      <c r="K19" s="4404"/>
      <c r="L19" s="4404"/>
      <c r="M19" s="4405"/>
    </row>
    <row r="20" spans="1:16" ht="35.15" customHeight="1" thickTop="1"/>
    <row r="21" spans="1:16" ht="35.15" customHeight="1">
      <c r="A21" s="2839" t="s">
        <v>6569</v>
      </c>
    </row>
    <row r="22" spans="1:16" ht="35.15" customHeight="1" thickBot="1">
      <c r="A22" s="1240"/>
      <c r="B22" s="1240"/>
      <c r="C22" s="1240"/>
      <c r="D22" s="1240"/>
      <c r="E22" s="1240"/>
      <c r="F22" s="1240"/>
      <c r="G22" s="1240"/>
      <c r="H22" s="1240"/>
      <c r="I22" s="1240"/>
      <c r="J22" s="1240"/>
      <c r="L22" s="2759"/>
      <c r="M22" s="2759" t="s">
        <v>1263</v>
      </c>
    </row>
    <row r="23" spans="1:16" ht="35.15" customHeight="1">
      <c r="A23" s="4044" t="s">
        <v>1304</v>
      </c>
      <c r="B23" s="3962" t="s">
        <v>224</v>
      </c>
      <c r="C23" s="4049" t="s">
        <v>1516</v>
      </c>
      <c r="D23" s="4051"/>
      <c r="E23" s="4049" t="s">
        <v>1709</v>
      </c>
      <c r="F23" s="4051"/>
      <c r="G23" s="4049" t="s">
        <v>6374</v>
      </c>
      <c r="H23" s="4051"/>
      <c r="I23" s="3962" t="s">
        <v>701</v>
      </c>
      <c r="J23" s="3962" t="s">
        <v>1198</v>
      </c>
      <c r="K23" s="3962" t="s">
        <v>1199</v>
      </c>
      <c r="L23" s="4047" t="s">
        <v>783</v>
      </c>
      <c r="M23" s="4052" t="s">
        <v>235</v>
      </c>
    </row>
    <row r="24" spans="1:16" ht="24" thickBot="1">
      <c r="A24" s="4736"/>
      <c r="B24" s="4734"/>
      <c r="C24" s="1351" t="s">
        <v>4180</v>
      </c>
      <c r="D24" s="1351" t="s">
        <v>6570</v>
      </c>
      <c r="E24" s="1351" t="s">
        <v>1306</v>
      </c>
      <c r="F24" s="2841" t="s">
        <v>6571</v>
      </c>
      <c r="G24" s="1351" t="s">
        <v>1306</v>
      </c>
      <c r="H24" s="1541" t="s">
        <v>6428</v>
      </c>
      <c r="I24" s="4734"/>
      <c r="J24" s="4734"/>
      <c r="K24" s="4734"/>
      <c r="L24" s="4735"/>
      <c r="M24" s="4053"/>
    </row>
    <row r="25" spans="1:16" ht="35.15" customHeight="1">
      <c r="A25" s="4520" t="s">
        <v>85</v>
      </c>
      <c r="B25" s="3962" t="s">
        <v>1174</v>
      </c>
      <c r="C25" s="1348">
        <v>1</v>
      </c>
      <c r="D25" s="2853" t="s">
        <v>6572</v>
      </c>
      <c r="E25" s="2854">
        <v>1.55</v>
      </c>
      <c r="F25" s="2853" t="s">
        <v>6573</v>
      </c>
      <c r="G25" s="2854">
        <v>1.55</v>
      </c>
      <c r="H25" s="2853" t="s">
        <v>6573</v>
      </c>
      <c r="I25" s="2705">
        <v>29165</v>
      </c>
      <c r="J25" s="2705">
        <v>40000</v>
      </c>
      <c r="K25" s="1348" t="s">
        <v>6574</v>
      </c>
      <c r="L25" s="2705">
        <v>39173</v>
      </c>
      <c r="M25" s="2855" t="s">
        <v>6003</v>
      </c>
      <c r="P25" s="1181" t="str">
        <f>IF(E25&lt;=G25,"供用済","")</f>
        <v>供用済</v>
      </c>
    </row>
    <row r="26" spans="1:16" ht="35.15" customHeight="1">
      <c r="A26" s="3946"/>
      <c r="B26" s="3940"/>
      <c r="C26" s="2709"/>
      <c r="D26" s="2709"/>
      <c r="E26" s="2709"/>
      <c r="F26" s="1171" t="s">
        <v>6575</v>
      </c>
      <c r="G26" s="2709"/>
      <c r="H26" s="1171" t="s">
        <v>6576</v>
      </c>
      <c r="I26" s="2709"/>
      <c r="J26" s="2709"/>
      <c r="K26" s="2709"/>
      <c r="L26" s="2709"/>
      <c r="M26" s="2856"/>
      <c r="P26" s="1181" t="str">
        <f>IF(E26&lt;=G26,"供用済","")</f>
        <v>供用済</v>
      </c>
    </row>
    <row r="27" spans="1:16" ht="35.15" customHeight="1">
      <c r="A27" s="3946"/>
      <c r="B27" s="3940"/>
      <c r="C27" s="2709"/>
      <c r="D27" s="2709"/>
      <c r="E27" s="2709"/>
      <c r="F27" s="1171" t="s">
        <v>6577</v>
      </c>
      <c r="G27" s="2709"/>
      <c r="H27" s="1171" t="s">
        <v>6577</v>
      </c>
      <c r="I27" s="1171"/>
      <c r="J27" s="2709"/>
      <c r="K27" s="2709"/>
      <c r="L27" s="2709"/>
      <c r="M27" s="2856"/>
      <c r="P27" s="1181" t="str">
        <f>IF(E27&lt;=G27,"供用済","")</f>
        <v>供用済</v>
      </c>
    </row>
    <row r="28" spans="1:16" ht="35.15" customHeight="1">
      <c r="A28" s="3946"/>
      <c r="B28" s="3940"/>
      <c r="C28" s="1360"/>
      <c r="D28" s="1360"/>
      <c r="E28" s="1360"/>
      <c r="F28" s="1157" t="s">
        <v>6578</v>
      </c>
      <c r="G28" s="1360"/>
      <c r="H28" s="1157" t="s">
        <v>6579</v>
      </c>
      <c r="I28" s="1360"/>
      <c r="J28" s="1360"/>
      <c r="K28" s="1360"/>
      <c r="L28" s="1360"/>
      <c r="M28" s="2857"/>
      <c r="P28" s="1181" t="str">
        <f>IF(E28&lt;=G28,"供用済","")</f>
        <v>供用済</v>
      </c>
    </row>
    <row r="29" spans="1:16" ht="35.15" customHeight="1">
      <c r="A29" s="4737" t="s">
        <v>6580</v>
      </c>
      <c r="B29" s="3925" t="s">
        <v>6581</v>
      </c>
      <c r="C29" s="4739">
        <v>1</v>
      </c>
      <c r="D29" s="4741" t="s">
        <v>6582</v>
      </c>
      <c r="E29" s="4743">
        <v>4.66</v>
      </c>
      <c r="F29" s="1171" t="s">
        <v>6573</v>
      </c>
      <c r="G29" s="2709">
        <v>0</v>
      </c>
      <c r="H29" s="1171"/>
      <c r="I29" s="2712">
        <v>45230</v>
      </c>
      <c r="J29" s="2712">
        <v>45230</v>
      </c>
      <c r="K29" s="2692" t="s">
        <v>6583</v>
      </c>
      <c r="L29" s="2712"/>
      <c r="M29" s="2846"/>
      <c r="P29" s="1181" t="str">
        <f>IF(E29&lt;=G29,"供用済","")</f>
        <v/>
      </c>
    </row>
    <row r="30" spans="1:16" ht="35.15" customHeight="1">
      <c r="A30" s="4737"/>
      <c r="B30" s="3940"/>
      <c r="C30" s="4740"/>
      <c r="D30" s="4741"/>
      <c r="E30" s="4744"/>
      <c r="F30" s="1171" t="s">
        <v>6584</v>
      </c>
      <c r="G30" s="2709"/>
      <c r="H30" s="1171"/>
      <c r="I30" s="2709"/>
      <c r="J30" s="2709"/>
      <c r="K30" s="2709"/>
      <c r="L30" s="2709"/>
      <c r="M30" s="2856"/>
    </row>
    <row r="31" spans="1:16" ht="35.15" customHeight="1">
      <c r="A31" s="4737"/>
      <c r="B31" s="3940"/>
      <c r="C31" s="4740"/>
      <c r="D31" s="4741"/>
      <c r="E31" s="4744"/>
      <c r="F31" s="1171" t="s">
        <v>6577</v>
      </c>
      <c r="G31" s="2709"/>
      <c r="H31" s="1171"/>
      <c r="I31" s="1171"/>
      <c r="J31" s="2709"/>
      <c r="K31" s="2709"/>
      <c r="L31" s="2709"/>
      <c r="M31" s="2856"/>
    </row>
    <row r="32" spans="1:16" ht="35.15" customHeight="1" thickBot="1">
      <c r="A32" s="4738"/>
      <c r="B32" s="4589"/>
      <c r="C32" s="4740"/>
      <c r="D32" s="4742"/>
      <c r="E32" s="4744"/>
      <c r="F32" s="2858" t="s">
        <v>6585</v>
      </c>
      <c r="G32" s="2859"/>
      <c r="H32" s="2858"/>
      <c r="I32" s="2859"/>
      <c r="J32" s="2859"/>
      <c r="K32" s="2859"/>
      <c r="L32" s="2709"/>
      <c r="M32" s="2860"/>
    </row>
    <row r="33" spans="1:16" ht="35.15" customHeight="1" thickTop="1" thickBot="1">
      <c r="A33" s="2064" t="s">
        <v>6525</v>
      </c>
      <c r="B33" s="2064">
        <v>2</v>
      </c>
      <c r="C33" s="2064"/>
      <c r="D33" s="2064" t="s">
        <v>6586</v>
      </c>
      <c r="E33" s="2065">
        <f>SUM(E25:E32)</f>
        <v>6.21</v>
      </c>
      <c r="F33" s="2065"/>
      <c r="G33" s="2065">
        <f>SUM(G25:G32)</f>
        <v>1.55</v>
      </c>
      <c r="H33" s="4403"/>
      <c r="I33" s="4404"/>
      <c r="J33" s="4404"/>
      <c r="K33" s="4404"/>
      <c r="L33" s="4404"/>
      <c r="M33" s="4405"/>
    </row>
    <row r="34" spans="1:16" ht="35.15" customHeight="1" thickTop="1"/>
    <row r="35" spans="1:16" ht="35.15" customHeight="1">
      <c r="A35" s="2839" t="s">
        <v>6587</v>
      </c>
    </row>
    <row r="36" spans="1:16" ht="35.15" customHeight="1" thickBot="1">
      <c r="A36" s="1240"/>
      <c r="B36" s="1240"/>
      <c r="C36" s="1240"/>
      <c r="D36" s="1240"/>
      <c r="E36" s="1240"/>
      <c r="F36" s="1240"/>
      <c r="G36" s="1240"/>
      <c r="H36" s="1240"/>
      <c r="I36" s="1240"/>
      <c r="J36" s="1240"/>
      <c r="L36" s="2772"/>
      <c r="M36" s="2759" t="s">
        <v>1263</v>
      </c>
    </row>
    <row r="37" spans="1:16" ht="35.15" customHeight="1">
      <c r="A37" s="4044" t="s">
        <v>1304</v>
      </c>
      <c r="B37" s="3962" t="s">
        <v>224</v>
      </c>
      <c r="C37" s="4049" t="s">
        <v>1516</v>
      </c>
      <c r="D37" s="4051"/>
      <c r="E37" s="4049" t="s">
        <v>1709</v>
      </c>
      <c r="F37" s="4051"/>
      <c r="G37" s="4049" t="s">
        <v>6374</v>
      </c>
      <c r="H37" s="4051"/>
      <c r="I37" s="3962" t="s">
        <v>701</v>
      </c>
      <c r="J37" s="3962" t="s">
        <v>1198</v>
      </c>
      <c r="K37" s="3962" t="s">
        <v>1199</v>
      </c>
      <c r="L37" s="4047" t="s">
        <v>783</v>
      </c>
      <c r="M37" s="4052" t="s">
        <v>235</v>
      </c>
    </row>
    <row r="38" spans="1:16" ht="42.5" thickBot="1">
      <c r="A38" s="4736"/>
      <c r="B38" s="4734"/>
      <c r="C38" s="1351" t="s">
        <v>4180</v>
      </c>
      <c r="D38" s="1351" t="s">
        <v>6588</v>
      </c>
      <c r="E38" s="1351" t="s">
        <v>1306</v>
      </c>
      <c r="F38" s="2841" t="s">
        <v>6589</v>
      </c>
      <c r="G38" s="1351" t="s">
        <v>6426</v>
      </c>
      <c r="H38" s="2841" t="s">
        <v>6589</v>
      </c>
      <c r="I38" s="4734"/>
      <c r="J38" s="4734"/>
      <c r="K38" s="4734"/>
      <c r="L38" s="4735"/>
      <c r="M38" s="4053"/>
    </row>
    <row r="39" spans="1:16" ht="35.15" customHeight="1">
      <c r="A39" s="1374" t="s">
        <v>240</v>
      </c>
      <c r="B39" s="2614" t="s">
        <v>241</v>
      </c>
      <c r="C39" s="2614">
        <v>1</v>
      </c>
      <c r="D39" s="1353" t="s">
        <v>6590</v>
      </c>
      <c r="E39" s="2861">
        <v>0.9</v>
      </c>
      <c r="F39" s="2618">
        <v>15</v>
      </c>
      <c r="G39" s="2861">
        <v>0.9</v>
      </c>
      <c r="H39" s="2618">
        <v>15</v>
      </c>
      <c r="I39" s="1355">
        <v>28593</v>
      </c>
      <c r="J39" s="1355">
        <v>29535</v>
      </c>
      <c r="K39" s="2614" t="s">
        <v>1876</v>
      </c>
      <c r="L39" s="2614"/>
      <c r="M39" s="2621"/>
      <c r="P39" s="1181" t="str">
        <f t="shared" ref="P39:P64" si="1">IF(E39&lt;=G39,"供用済","")</f>
        <v>供用済</v>
      </c>
    </row>
    <row r="40" spans="1:16" ht="35.15" customHeight="1">
      <c r="A40" s="1155" t="s">
        <v>253</v>
      </c>
      <c r="B40" s="1156" t="s">
        <v>254</v>
      </c>
      <c r="C40" s="1156">
        <v>1</v>
      </c>
      <c r="D40" s="1157" t="s">
        <v>6591</v>
      </c>
      <c r="E40" s="2862">
        <v>2.6</v>
      </c>
      <c r="F40" s="1360">
        <v>8</v>
      </c>
      <c r="G40" s="2862">
        <v>2.6</v>
      </c>
      <c r="H40" s="1360">
        <v>4</v>
      </c>
      <c r="I40" s="1356">
        <v>21640</v>
      </c>
      <c r="J40" s="1356">
        <v>21640</v>
      </c>
      <c r="K40" s="1156" t="s">
        <v>6592</v>
      </c>
      <c r="L40" s="2443"/>
      <c r="M40" s="1188"/>
      <c r="P40" s="1181" t="str">
        <f t="shared" si="1"/>
        <v>供用済</v>
      </c>
    </row>
    <row r="41" spans="1:16" ht="35.15" customHeight="1">
      <c r="A41" s="1155" t="s">
        <v>250</v>
      </c>
      <c r="B41" s="1156" t="s">
        <v>251</v>
      </c>
      <c r="C41" s="1156" t="s">
        <v>1809</v>
      </c>
      <c r="D41" s="1157" t="s">
        <v>6593</v>
      </c>
      <c r="E41" s="2862">
        <v>0.4</v>
      </c>
      <c r="F41" s="1360">
        <v>12</v>
      </c>
      <c r="G41" s="2862">
        <v>0.4</v>
      </c>
      <c r="H41" s="1360">
        <v>6</v>
      </c>
      <c r="I41" s="1356">
        <v>32234</v>
      </c>
      <c r="J41" s="1356">
        <v>32234</v>
      </c>
      <c r="K41" s="1156" t="s">
        <v>3462</v>
      </c>
      <c r="L41" s="2443"/>
      <c r="M41" s="1188"/>
      <c r="P41" s="1181" t="str">
        <f t="shared" si="1"/>
        <v>供用済</v>
      </c>
    </row>
    <row r="42" spans="1:16" ht="35.15" customHeight="1">
      <c r="A42" s="1155" t="s">
        <v>110</v>
      </c>
      <c r="B42" s="1156" t="s">
        <v>75</v>
      </c>
      <c r="C42" s="1156">
        <v>1</v>
      </c>
      <c r="D42" s="1157" t="s">
        <v>6594</v>
      </c>
      <c r="E42" s="2862">
        <v>1.87</v>
      </c>
      <c r="F42" s="1360">
        <v>5</v>
      </c>
      <c r="G42" s="2862">
        <v>1.87</v>
      </c>
      <c r="H42" s="1360">
        <v>5</v>
      </c>
      <c r="I42" s="1356">
        <v>38642</v>
      </c>
      <c r="J42" s="1356">
        <v>41243</v>
      </c>
      <c r="K42" s="1206" t="s">
        <v>6595</v>
      </c>
      <c r="L42" s="2444">
        <v>42825</v>
      </c>
      <c r="M42" s="1188" t="s">
        <v>5450</v>
      </c>
      <c r="P42" s="1181" t="str">
        <f t="shared" si="1"/>
        <v>供用済</v>
      </c>
    </row>
    <row r="43" spans="1:16" ht="35.15" customHeight="1">
      <c r="A43" s="3923" t="s">
        <v>113</v>
      </c>
      <c r="B43" s="3925" t="s">
        <v>76</v>
      </c>
      <c r="C43" s="1156">
        <v>1</v>
      </c>
      <c r="D43" s="1157" t="s">
        <v>6596</v>
      </c>
      <c r="E43" s="2862">
        <v>0.2</v>
      </c>
      <c r="F43" s="1360">
        <v>4</v>
      </c>
      <c r="G43" s="2862">
        <v>0.2</v>
      </c>
      <c r="H43" s="1360">
        <v>4</v>
      </c>
      <c r="I43" s="1356">
        <v>30256</v>
      </c>
      <c r="J43" s="1356">
        <v>30256</v>
      </c>
      <c r="K43" s="1156" t="s">
        <v>6597</v>
      </c>
      <c r="L43" s="2444">
        <v>38443</v>
      </c>
      <c r="M43" s="2696" t="s">
        <v>6598</v>
      </c>
      <c r="P43" s="1181" t="str">
        <f t="shared" si="1"/>
        <v>供用済</v>
      </c>
    </row>
    <row r="44" spans="1:16" ht="35.15" customHeight="1">
      <c r="A44" s="3924"/>
      <c r="B44" s="3926"/>
      <c r="C44" s="1156">
        <v>2</v>
      </c>
      <c r="D44" s="1157" t="s">
        <v>6599</v>
      </c>
      <c r="E44" s="2862">
        <v>2.54</v>
      </c>
      <c r="F44" s="1360">
        <v>7</v>
      </c>
      <c r="G44" s="2862">
        <v>0</v>
      </c>
      <c r="H44" s="1360"/>
      <c r="I44" s="1356">
        <v>43217</v>
      </c>
      <c r="J44" s="1356">
        <v>43217</v>
      </c>
      <c r="K44" s="1156" t="s">
        <v>6600</v>
      </c>
      <c r="L44" s="2444"/>
      <c r="M44" s="2696"/>
      <c r="P44" s="1181" t="str">
        <f t="shared" si="1"/>
        <v/>
      </c>
    </row>
    <row r="45" spans="1:16" ht="35.15" customHeight="1">
      <c r="A45" s="2863" t="s">
        <v>6601</v>
      </c>
      <c r="B45" s="1156" t="s">
        <v>17</v>
      </c>
      <c r="C45" s="1156">
        <v>1</v>
      </c>
      <c r="D45" s="2431" t="s">
        <v>6602</v>
      </c>
      <c r="E45" s="2862">
        <v>0.7</v>
      </c>
      <c r="F45" s="1360">
        <v>12</v>
      </c>
      <c r="G45" s="2862">
        <v>0.7</v>
      </c>
      <c r="H45" s="1360">
        <v>12</v>
      </c>
      <c r="I45" s="1356">
        <v>29080</v>
      </c>
      <c r="J45" s="1356">
        <v>29080</v>
      </c>
      <c r="K45" s="1156" t="s">
        <v>6481</v>
      </c>
      <c r="L45" s="2444"/>
      <c r="M45" s="2696"/>
      <c r="P45" s="1181" t="str">
        <f t="shared" si="1"/>
        <v>供用済</v>
      </c>
    </row>
    <row r="46" spans="1:16" ht="35.15" customHeight="1">
      <c r="A46" s="3923" t="s">
        <v>811</v>
      </c>
      <c r="B46" s="1156" t="s">
        <v>271</v>
      </c>
      <c r="C46" s="1156">
        <v>1</v>
      </c>
      <c r="D46" s="1157" t="s">
        <v>6603</v>
      </c>
      <c r="E46" s="2862">
        <v>1.1599999999999999</v>
      </c>
      <c r="F46" s="1360">
        <v>25</v>
      </c>
      <c r="G46" s="2862">
        <v>1.1599999999999999</v>
      </c>
      <c r="H46" s="1360">
        <v>25</v>
      </c>
      <c r="I46" s="1356">
        <v>14359</v>
      </c>
      <c r="J46" s="1356">
        <v>31692</v>
      </c>
      <c r="K46" s="1156" t="s">
        <v>4859</v>
      </c>
      <c r="L46" s="2443"/>
      <c r="M46" s="1188"/>
      <c r="P46" s="1181" t="str">
        <f t="shared" si="1"/>
        <v>供用済</v>
      </c>
    </row>
    <row r="47" spans="1:16" ht="35.15" customHeight="1">
      <c r="A47" s="3924"/>
      <c r="B47" s="1156" t="s">
        <v>269</v>
      </c>
      <c r="C47" s="1156">
        <v>2</v>
      </c>
      <c r="D47" s="1157" t="s">
        <v>6604</v>
      </c>
      <c r="E47" s="2862">
        <v>2.76</v>
      </c>
      <c r="F47" s="1360">
        <v>15</v>
      </c>
      <c r="G47" s="2862">
        <v>2.76</v>
      </c>
      <c r="H47" s="1360">
        <v>14</v>
      </c>
      <c r="I47" s="1356">
        <v>32415</v>
      </c>
      <c r="J47" s="1356">
        <v>32415</v>
      </c>
      <c r="K47" s="1156" t="s">
        <v>6303</v>
      </c>
      <c r="L47" s="2443"/>
      <c r="M47" s="1188"/>
      <c r="P47" s="1181" t="str">
        <f t="shared" si="1"/>
        <v>供用済</v>
      </c>
    </row>
    <row r="48" spans="1:16" ht="35.15" customHeight="1">
      <c r="A48" s="2863" t="s">
        <v>8</v>
      </c>
      <c r="B48" s="1156" t="s">
        <v>20</v>
      </c>
      <c r="C48" s="1156">
        <v>1</v>
      </c>
      <c r="D48" s="1157" t="s">
        <v>6605</v>
      </c>
      <c r="E48" s="2862">
        <v>1.72</v>
      </c>
      <c r="F48" s="1156" t="s">
        <v>1809</v>
      </c>
      <c r="G48" s="2862">
        <v>1.72</v>
      </c>
      <c r="H48" s="2864">
        <v>8</v>
      </c>
      <c r="I48" s="1356">
        <v>42941</v>
      </c>
      <c r="J48" s="1356">
        <v>42941</v>
      </c>
      <c r="K48" s="1156" t="s">
        <v>6303</v>
      </c>
      <c r="L48" s="2443"/>
      <c r="M48" s="1188"/>
      <c r="P48" s="1181" t="str">
        <f t="shared" si="1"/>
        <v>供用済</v>
      </c>
    </row>
    <row r="49" spans="1:16" ht="35.15" customHeight="1">
      <c r="A49" s="3923" t="s">
        <v>1234</v>
      </c>
      <c r="B49" s="1156" t="s">
        <v>1235</v>
      </c>
      <c r="C49" s="1156">
        <v>2</v>
      </c>
      <c r="D49" s="1157" t="s">
        <v>6606</v>
      </c>
      <c r="E49" s="2862">
        <v>2</v>
      </c>
      <c r="F49" s="1360">
        <v>18</v>
      </c>
      <c r="G49" s="2862">
        <v>2</v>
      </c>
      <c r="H49" s="1360">
        <v>14</v>
      </c>
      <c r="I49" s="1356">
        <v>30947</v>
      </c>
      <c r="J49" s="1356">
        <v>38891</v>
      </c>
      <c r="K49" s="1156" t="s">
        <v>6545</v>
      </c>
      <c r="L49" s="2443"/>
      <c r="M49" s="1188"/>
      <c r="P49" s="1181" t="str">
        <f t="shared" si="1"/>
        <v>供用済</v>
      </c>
    </row>
    <row r="50" spans="1:16" ht="35.15" customHeight="1">
      <c r="A50" s="3924"/>
      <c r="B50" s="1156" t="s">
        <v>280</v>
      </c>
      <c r="C50" s="1156">
        <v>1</v>
      </c>
      <c r="D50" s="1157" t="s">
        <v>6607</v>
      </c>
      <c r="E50" s="2862">
        <v>2</v>
      </c>
      <c r="F50" s="1360">
        <v>20</v>
      </c>
      <c r="G50" s="2862">
        <v>2</v>
      </c>
      <c r="H50" s="1360">
        <v>20</v>
      </c>
      <c r="I50" s="1356">
        <v>29553</v>
      </c>
      <c r="J50" s="1356">
        <v>29553</v>
      </c>
      <c r="K50" s="1156" t="s">
        <v>4607</v>
      </c>
      <c r="L50" s="2443"/>
      <c r="M50" s="1188"/>
      <c r="P50" s="1181" t="str">
        <f t="shared" si="1"/>
        <v>供用済</v>
      </c>
    </row>
    <row r="51" spans="1:16" ht="35.15" customHeight="1">
      <c r="A51" s="3923" t="s">
        <v>78</v>
      </c>
      <c r="B51" s="3925" t="s">
        <v>465</v>
      </c>
      <c r="C51" s="1156">
        <v>1</v>
      </c>
      <c r="D51" s="1157" t="s">
        <v>6608</v>
      </c>
      <c r="E51" s="2862">
        <v>0.6</v>
      </c>
      <c r="F51" s="1360">
        <v>2</v>
      </c>
      <c r="G51" s="2862">
        <v>0.6</v>
      </c>
      <c r="H51" s="1360">
        <v>2</v>
      </c>
      <c r="I51" s="1356">
        <v>31132</v>
      </c>
      <c r="J51" s="1356">
        <v>31132</v>
      </c>
      <c r="K51" s="1156" t="s">
        <v>3483</v>
      </c>
      <c r="L51" s="2444">
        <v>38882</v>
      </c>
      <c r="M51" s="2696" t="s">
        <v>5217</v>
      </c>
      <c r="P51" s="1181" t="str">
        <f t="shared" si="1"/>
        <v>供用済</v>
      </c>
    </row>
    <row r="52" spans="1:16" ht="35.15" customHeight="1">
      <c r="A52" s="3924"/>
      <c r="B52" s="3926"/>
      <c r="C52" s="1156">
        <v>2</v>
      </c>
      <c r="D52" s="1157" t="s">
        <v>6609</v>
      </c>
      <c r="E52" s="2862">
        <v>4.0999999999999996</v>
      </c>
      <c r="F52" s="1360">
        <v>20</v>
      </c>
      <c r="G52" s="2862">
        <v>0</v>
      </c>
      <c r="H52" s="1360"/>
      <c r="I52" s="1356">
        <v>41338</v>
      </c>
      <c r="J52" s="1356">
        <v>41338</v>
      </c>
      <c r="K52" s="1156" t="s">
        <v>6610</v>
      </c>
      <c r="L52" s="2444"/>
      <c r="M52" s="2696"/>
      <c r="P52" s="1181" t="str">
        <f t="shared" si="1"/>
        <v/>
      </c>
    </row>
    <row r="53" spans="1:16" ht="35.15" customHeight="1">
      <c r="A53" s="1155" t="s">
        <v>1240</v>
      </c>
      <c r="B53" s="1156" t="s">
        <v>285</v>
      </c>
      <c r="C53" s="1156">
        <v>1</v>
      </c>
      <c r="D53" s="1157" t="s">
        <v>6611</v>
      </c>
      <c r="E53" s="2862">
        <v>1.7</v>
      </c>
      <c r="F53" s="1360">
        <v>21</v>
      </c>
      <c r="G53" s="2862">
        <v>1.7</v>
      </c>
      <c r="H53" s="1360">
        <v>20</v>
      </c>
      <c r="I53" s="1356">
        <v>26900</v>
      </c>
      <c r="J53" s="1356">
        <v>41828</v>
      </c>
      <c r="K53" s="1156" t="s">
        <v>2367</v>
      </c>
      <c r="L53" s="2444">
        <v>41828</v>
      </c>
      <c r="M53" s="1188" t="s">
        <v>6612</v>
      </c>
      <c r="P53" s="1181" t="str">
        <f t="shared" si="1"/>
        <v>供用済</v>
      </c>
    </row>
    <row r="54" spans="1:16" ht="35.15" customHeight="1">
      <c r="A54" s="3923" t="s">
        <v>6398</v>
      </c>
      <c r="B54" s="3925" t="s">
        <v>29</v>
      </c>
      <c r="C54" s="2655">
        <v>1</v>
      </c>
      <c r="D54" s="1157" t="s">
        <v>6613</v>
      </c>
      <c r="E54" s="2862">
        <v>1.57</v>
      </c>
      <c r="F54" s="1360">
        <v>6</v>
      </c>
      <c r="G54" s="2862">
        <v>1.57</v>
      </c>
      <c r="H54" s="1360">
        <v>6</v>
      </c>
      <c r="I54" s="1356">
        <v>31352</v>
      </c>
      <c r="J54" s="1356">
        <v>31352</v>
      </c>
      <c r="K54" s="1156" t="s">
        <v>6614</v>
      </c>
      <c r="L54" s="2444">
        <v>38653</v>
      </c>
      <c r="M54" s="1188" t="s">
        <v>5992</v>
      </c>
      <c r="P54" s="1181" t="str">
        <f t="shared" si="1"/>
        <v>供用済</v>
      </c>
    </row>
    <row r="55" spans="1:16" ht="35.15" customHeight="1">
      <c r="A55" s="3924"/>
      <c r="B55" s="3926"/>
      <c r="C55" s="1156">
        <v>2</v>
      </c>
      <c r="D55" s="1157" t="s">
        <v>6615</v>
      </c>
      <c r="E55" s="2862">
        <v>1.27</v>
      </c>
      <c r="F55" s="1360">
        <v>3</v>
      </c>
      <c r="G55" s="2862">
        <v>1.27</v>
      </c>
      <c r="H55" s="1360">
        <v>3</v>
      </c>
      <c r="I55" s="1356">
        <v>34705</v>
      </c>
      <c r="J55" s="1356">
        <v>34705</v>
      </c>
      <c r="K55" s="1156" t="s">
        <v>6616</v>
      </c>
      <c r="L55" s="2444">
        <v>38653</v>
      </c>
      <c r="M55" s="1188" t="s">
        <v>5992</v>
      </c>
      <c r="P55" s="1181" t="str">
        <f t="shared" si="1"/>
        <v>供用済</v>
      </c>
    </row>
    <row r="56" spans="1:16" ht="35.15" customHeight="1">
      <c r="A56" s="1155" t="s">
        <v>6617</v>
      </c>
      <c r="B56" s="1156" t="s">
        <v>80</v>
      </c>
      <c r="C56" s="1156">
        <v>1</v>
      </c>
      <c r="D56" s="1157" t="s">
        <v>6618</v>
      </c>
      <c r="E56" s="2862">
        <v>0.6</v>
      </c>
      <c r="F56" s="1360">
        <v>9</v>
      </c>
      <c r="G56" s="2862">
        <v>0.6</v>
      </c>
      <c r="H56" s="1360">
        <v>9</v>
      </c>
      <c r="I56" s="1356">
        <v>29794</v>
      </c>
      <c r="J56" s="1356">
        <v>29794</v>
      </c>
      <c r="K56" s="1156" t="s">
        <v>3357</v>
      </c>
      <c r="L56" s="2444">
        <v>39871</v>
      </c>
      <c r="M56" s="2696" t="s">
        <v>4767</v>
      </c>
      <c r="P56" s="1181" t="str">
        <f t="shared" si="1"/>
        <v>供用済</v>
      </c>
    </row>
    <row r="57" spans="1:16" ht="35.15" customHeight="1">
      <c r="A57" s="1155" t="s">
        <v>1249</v>
      </c>
      <c r="B57" s="1156" t="s">
        <v>1251</v>
      </c>
      <c r="C57" s="1156">
        <v>1</v>
      </c>
      <c r="D57" s="1157" t="s">
        <v>6619</v>
      </c>
      <c r="E57" s="2862">
        <v>3.4</v>
      </c>
      <c r="F57" s="1360">
        <v>24</v>
      </c>
      <c r="G57" s="2862">
        <v>3.4</v>
      </c>
      <c r="H57" s="1360">
        <v>18</v>
      </c>
      <c r="I57" s="1356">
        <v>28121</v>
      </c>
      <c r="J57" s="1356">
        <v>39128</v>
      </c>
      <c r="K57" s="1156" t="s">
        <v>4767</v>
      </c>
      <c r="L57" s="1356">
        <v>39128</v>
      </c>
      <c r="M57" s="1188" t="s">
        <v>4767</v>
      </c>
      <c r="P57" s="1181" t="str">
        <f t="shared" si="1"/>
        <v>供用済</v>
      </c>
    </row>
    <row r="58" spans="1:16" ht="35.15" customHeight="1">
      <c r="A58" s="1155" t="s">
        <v>1253</v>
      </c>
      <c r="B58" s="1156" t="s">
        <v>38</v>
      </c>
      <c r="C58" s="1156">
        <v>1</v>
      </c>
      <c r="D58" s="2865" t="s">
        <v>6620</v>
      </c>
      <c r="E58" s="2862">
        <v>3.6</v>
      </c>
      <c r="F58" s="1360">
        <v>6</v>
      </c>
      <c r="G58" s="2862">
        <v>3.6</v>
      </c>
      <c r="H58" s="1360">
        <v>3</v>
      </c>
      <c r="I58" s="1356">
        <v>30048</v>
      </c>
      <c r="J58" s="1356">
        <v>30048</v>
      </c>
      <c r="K58" s="1156" t="s">
        <v>6621</v>
      </c>
      <c r="L58" s="2688">
        <v>38443</v>
      </c>
      <c r="M58" s="2689" t="s">
        <v>6486</v>
      </c>
      <c r="P58" s="1181" t="str">
        <f t="shared" si="1"/>
        <v>供用済</v>
      </c>
    </row>
    <row r="59" spans="1:16" ht="35.15" customHeight="1">
      <c r="A59" s="1155" t="s">
        <v>84</v>
      </c>
      <c r="B59" s="1156" t="s">
        <v>40</v>
      </c>
      <c r="C59" s="1156">
        <v>1</v>
      </c>
      <c r="D59" s="1157" t="s">
        <v>6622</v>
      </c>
      <c r="E59" s="2862">
        <v>3.89</v>
      </c>
      <c r="F59" s="1360">
        <v>6</v>
      </c>
      <c r="G59" s="2862">
        <v>3.89</v>
      </c>
      <c r="H59" s="1360">
        <v>3</v>
      </c>
      <c r="I59" s="1356">
        <v>27118</v>
      </c>
      <c r="J59" s="1356">
        <v>34520</v>
      </c>
      <c r="K59" s="1156" t="s">
        <v>6623</v>
      </c>
      <c r="L59" s="2444">
        <v>38443</v>
      </c>
      <c r="M59" s="2689" t="s">
        <v>6406</v>
      </c>
      <c r="P59" s="1181" t="str">
        <f t="shared" si="1"/>
        <v>供用済</v>
      </c>
    </row>
    <row r="60" spans="1:16" s="1599" customFormat="1" ht="35.15" customHeight="1">
      <c r="A60" s="4745" t="s">
        <v>301</v>
      </c>
      <c r="B60" s="4748" t="s">
        <v>302</v>
      </c>
      <c r="C60" s="2866">
        <v>1</v>
      </c>
      <c r="D60" s="2867" t="s">
        <v>6624</v>
      </c>
      <c r="E60" s="2868">
        <v>2.84</v>
      </c>
      <c r="F60" s="2869">
        <v>14</v>
      </c>
      <c r="G60" s="2868">
        <v>1.48</v>
      </c>
      <c r="H60" s="2869">
        <v>5</v>
      </c>
      <c r="I60" s="2870">
        <v>34047</v>
      </c>
      <c r="J60" s="2870">
        <v>44592</v>
      </c>
      <c r="K60" s="2871" t="s">
        <v>4338</v>
      </c>
      <c r="L60" s="2870">
        <v>44592</v>
      </c>
      <c r="M60" s="2872" t="s">
        <v>3697</v>
      </c>
      <c r="P60" s="1181" t="str">
        <f t="shared" si="1"/>
        <v/>
      </c>
    </row>
    <row r="61" spans="1:16" s="1599" customFormat="1" ht="35.15" customHeight="1">
      <c r="A61" s="4746"/>
      <c r="B61" s="4749"/>
      <c r="C61" s="2873">
        <v>2</v>
      </c>
      <c r="D61" s="2867" t="s">
        <v>6625</v>
      </c>
      <c r="E61" s="2868">
        <v>1.44</v>
      </c>
      <c r="F61" s="2869">
        <v>10</v>
      </c>
      <c r="G61" s="2868">
        <v>1.44</v>
      </c>
      <c r="H61" s="2869">
        <v>10</v>
      </c>
      <c r="I61" s="2870">
        <v>38047</v>
      </c>
      <c r="J61" s="2870">
        <v>38047</v>
      </c>
      <c r="K61" s="2873" t="s">
        <v>6626</v>
      </c>
      <c r="L61" s="2870">
        <v>39173</v>
      </c>
      <c r="M61" s="2872" t="s">
        <v>4364</v>
      </c>
      <c r="P61" s="1181" t="str">
        <f t="shared" si="1"/>
        <v>供用済</v>
      </c>
    </row>
    <row r="62" spans="1:16" s="1599" customFormat="1" ht="35.15" customHeight="1">
      <c r="A62" s="4747"/>
      <c r="B62" s="4750"/>
      <c r="C62" s="2873">
        <v>3</v>
      </c>
      <c r="D62" s="2867" t="s">
        <v>6627</v>
      </c>
      <c r="E62" s="2868">
        <v>0.57999999999999996</v>
      </c>
      <c r="F62" s="2869">
        <v>16</v>
      </c>
      <c r="G62" s="2868">
        <v>0.57999999999999996</v>
      </c>
      <c r="H62" s="2869">
        <v>24</v>
      </c>
      <c r="I62" s="2870" t="s">
        <v>6628</v>
      </c>
      <c r="J62" s="2870">
        <v>44592</v>
      </c>
      <c r="K62" s="2873" t="s">
        <v>3697</v>
      </c>
      <c r="L62" s="2874"/>
      <c r="M62" s="2875"/>
      <c r="P62" s="1181" t="str">
        <f t="shared" si="1"/>
        <v>供用済</v>
      </c>
    </row>
    <row r="63" spans="1:16" s="1599" customFormat="1" ht="35.15" customHeight="1">
      <c r="A63" s="4745" t="s">
        <v>332</v>
      </c>
      <c r="B63" s="4748" t="s">
        <v>1007</v>
      </c>
      <c r="C63" s="2866">
        <v>2</v>
      </c>
      <c r="D63" s="2876" t="s">
        <v>6629</v>
      </c>
      <c r="E63" s="2877">
        <v>0.96</v>
      </c>
      <c r="F63" s="2878">
        <v>8</v>
      </c>
      <c r="G63" s="2877">
        <v>0.96</v>
      </c>
      <c r="H63" s="2879" t="s">
        <v>6630</v>
      </c>
      <c r="I63" s="2880">
        <v>39835</v>
      </c>
      <c r="J63" s="2880">
        <v>39835</v>
      </c>
      <c r="K63" s="2866" t="s">
        <v>6631</v>
      </c>
      <c r="L63" s="2874">
        <v>40631</v>
      </c>
      <c r="M63" s="2875" t="s">
        <v>6632</v>
      </c>
      <c r="P63" s="1181" t="str">
        <f t="shared" si="1"/>
        <v>供用済</v>
      </c>
    </row>
    <row r="64" spans="1:16" s="1599" customFormat="1" ht="35.15" customHeight="1" thickBot="1">
      <c r="A64" s="4751"/>
      <c r="B64" s="4752"/>
      <c r="C64" s="2881">
        <v>1</v>
      </c>
      <c r="D64" s="2882" t="s">
        <v>6633</v>
      </c>
      <c r="E64" s="2883">
        <v>1.43</v>
      </c>
      <c r="F64" s="2884">
        <v>2</v>
      </c>
      <c r="G64" s="2883">
        <v>1.43</v>
      </c>
      <c r="H64" s="2884">
        <v>2</v>
      </c>
      <c r="I64" s="2885">
        <v>35947</v>
      </c>
      <c r="J64" s="2885">
        <v>35947</v>
      </c>
      <c r="K64" s="2881" t="s">
        <v>1795</v>
      </c>
      <c r="L64" s="2874">
        <v>40631</v>
      </c>
      <c r="M64" s="2886" t="s">
        <v>6632</v>
      </c>
      <c r="P64" s="1181" t="str">
        <f t="shared" si="1"/>
        <v>供用済</v>
      </c>
    </row>
    <row r="65" spans="1:16" ht="35.15" customHeight="1" thickTop="1" thickBot="1">
      <c r="A65" s="2064" t="s">
        <v>6525</v>
      </c>
      <c r="B65" s="2064">
        <f>COUNTA(B39:B64)</f>
        <v>20</v>
      </c>
      <c r="C65" s="2064"/>
      <c r="D65" s="2064">
        <f>COUNTA(D39:D64)</f>
        <v>26</v>
      </c>
      <c r="E65" s="2852">
        <f>SUM(E39:E64)</f>
        <v>46.83</v>
      </c>
      <c r="F65" s="2065">
        <f>SUM(F39:F64)</f>
        <v>288</v>
      </c>
      <c r="G65" s="2852">
        <f>SUM(G39:G64)</f>
        <v>38.83</v>
      </c>
      <c r="H65" s="2065">
        <f>SUM(H39:H64)</f>
        <v>232</v>
      </c>
      <c r="I65" s="4403"/>
      <c r="J65" s="4404"/>
      <c r="K65" s="4404"/>
      <c r="L65" s="4404"/>
      <c r="M65" s="4405"/>
    </row>
    <row r="66" spans="1:16" ht="35.15" customHeight="1" thickTop="1">
      <c r="A66" s="2691"/>
      <c r="B66" s="2691"/>
      <c r="C66" s="2691"/>
      <c r="D66" s="2691"/>
      <c r="E66" s="2887"/>
      <c r="F66" s="1172"/>
      <c r="G66" s="2887"/>
      <c r="H66" s="1172"/>
      <c r="I66" s="2691"/>
      <c r="J66" s="2691"/>
      <c r="K66" s="2691"/>
      <c r="L66" s="2691"/>
      <c r="M66" s="2691"/>
    </row>
    <row r="67" spans="1:16" ht="35.15" customHeight="1">
      <c r="A67" s="2839" t="s">
        <v>6634</v>
      </c>
    </row>
    <row r="68" spans="1:16" ht="35.15" customHeight="1" thickBot="1">
      <c r="A68" s="1240"/>
      <c r="B68" s="1240"/>
      <c r="C68" s="1240"/>
      <c r="D68" s="1240"/>
      <c r="E68" s="1240"/>
      <c r="F68" s="1240"/>
      <c r="G68" s="1240"/>
      <c r="H68" s="1240"/>
      <c r="I68" s="1240"/>
      <c r="L68" s="2772"/>
      <c r="M68" s="2772"/>
      <c r="N68" s="2759"/>
      <c r="O68" s="2759" t="s">
        <v>1263</v>
      </c>
    </row>
    <row r="69" spans="1:16" ht="35.15" customHeight="1">
      <c r="A69" s="4044" t="s">
        <v>1304</v>
      </c>
      <c r="B69" s="3962" t="s">
        <v>224</v>
      </c>
      <c r="C69" s="4047" t="s">
        <v>1516</v>
      </c>
      <c r="D69" s="4406"/>
      <c r="E69" s="2888" t="s">
        <v>1709</v>
      </c>
      <c r="F69" s="2888" t="s">
        <v>4335</v>
      </c>
      <c r="G69" s="3962" t="s">
        <v>701</v>
      </c>
      <c r="H69" s="3962" t="s">
        <v>1198</v>
      </c>
      <c r="I69" s="3962" t="s">
        <v>1199</v>
      </c>
      <c r="J69" s="3962" t="s">
        <v>783</v>
      </c>
      <c r="K69" s="3962" t="s">
        <v>1199</v>
      </c>
      <c r="L69" s="3962" t="s">
        <v>6635</v>
      </c>
      <c r="M69" s="4113" t="s">
        <v>6636</v>
      </c>
      <c r="N69" s="4759"/>
      <c r="O69" s="4662" t="s">
        <v>6637</v>
      </c>
    </row>
    <row r="70" spans="1:16" ht="35.15" customHeight="1" thickBot="1">
      <c r="A70" s="4736"/>
      <c r="B70" s="4734"/>
      <c r="C70" s="4735"/>
      <c r="D70" s="4753"/>
      <c r="E70" s="2889" t="s">
        <v>1306</v>
      </c>
      <c r="F70" s="2889" t="s">
        <v>1306</v>
      </c>
      <c r="G70" s="4734"/>
      <c r="H70" s="4734"/>
      <c r="I70" s="4734"/>
      <c r="J70" s="4734"/>
      <c r="K70" s="4046"/>
      <c r="L70" s="4734"/>
      <c r="M70" s="4117"/>
      <c r="N70" s="4760"/>
      <c r="O70" s="4761"/>
    </row>
    <row r="71" spans="1:16" ht="171" customHeight="1">
      <c r="A71" s="1374" t="s">
        <v>78</v>
      </c>
      <c r="B71" s="2614" t="s">
        <v>973</v>
      </c>
      <c r="C71" s="3956" t="s">
        <v>6638</v>
      </c>
      <c r="D71" s="3957"/>
      <c r="E71" s="1354">
        <v>3.1</v>
      </c>
      <c r="F71" s="1354">
        <v>3.1</v>
      </c>
      <c r="G71" s="2890">
        <v>24926</v>
      </c>
      <c r="H71" s="1355">
        <v>33781</v>
      </c>
      <c r="I71" s="2614" t="s">
        <v>6639</v>
      </c>
      <c r="J71" s="1160">
        <v>38758</v>
      </c>
      <c r="K71" s="2444" t="s">
        <v>5972</v>
      </c>
      <c r="L71" s="2782" t="s">
        <v>6640</v>
      </c>
      <c r="M71" s="4762" t="s">
        <v>6641</v>
      </c>
      <c r="N71" s="4763"/>
      <c r="O71" s="2786"/>
      <c r="P71" s="1181" t="str">
        <f>IF(E71&lt;=F71,"供用済","")</f>
        <v>供用済</v>
      </c>
    </row>
    <row r="72" spans="1:16" ht="116.25" customHeight="1" thickBot="1">
      <c r="A72" s="2891" t="s">
        <v>85</v>
      </c>
      <c r="B72" s="1361" t="s">
        <v>1174</v>
      </c>
      <c r="C72" s="4764" t="s">
        <v>6642</v>
      </c>
      <c r="D72" s="4765"/>
      <c r="E72" s="1173">
        <v>2.2000000000000002</v>
      </c>
      <c r="F72" s="1173">
        <v>2.2000000000000002</v>
      </c>
      <c r="G72" s="2892">
        <v>34971</v>
      </c>
      <c r="H72" s="2892">
        <v>34971</v>
      </c>
      <c r="I72" s="1361" t="s">
        <v>6643</v>
      </c>
      <c r="J72" s="2893">
        <v>39173</v>
      </c>
      <c r="K72" s="2062" t="s">
        <v>6003</v>
      </c>
      <c r="L72" s="2894" t="s">
        <v>6644</v>
      </c>
      <c r="M72" s="4766" t="s">
        <v>6645</v>
      </c>
      <c r="N72" s="4767"/>
      <c r="O72" s="2895" t="s">
        <v>6646</v>
      </c>
      <c r="P72" s="1181" t="str">
        <f>IF(E72&lt;=F72,"供用済","")</f>
        <v>供用済</v>
      </c>
    </row>
    <row r="73" spans="1:16" ht="35.15" customHeight="1" thickTop="1" thickBot="1">
      <c r="A73" s="2896" t="s">
        <v>6525</v>
      </c>
      <c r="B73" s="2897">
        <v>2</v>
      </c>
      <c r="C73" s="4754" t="s">
        <v>6586</v>
      </c>
      <c r="D73" s="4755"/>
      <c r="E73" s="2898">
        <f>SUM(E71:E72)</f>
        <v>5.3000000000000007</v>
      </c>
      <c r="F73" s="2898">
        <f>SUM(F71:F72)</f>
        <v>5.3000000000000007</v>
      </c>
      <c r="G73" s="4756"/>
      <c r="H73" s="4757"/>
      <c r="I73" s="4757"/>
      <c r="J73" s="4757"/>
      <c r="K73" s="4757"/>
      <c r="L73" s="4757"/>
      <c r="M73" s="4757"/>
      <c r="N73" s="4757"/>
      <c r="O73" s="4758"/>
    </row>
    <row r="74" spans="1:16" ht="35.15" customHeight="1" thickTop="1"/>
  </sheetData>
  <mergeCells count="72">
    <mergeCell ref="I69:I70"/>
    <mergeCell ref="J69:J70"/>
    <mergeCell ref="K69:K70"/>
    <mergeCell ref="L69:L70"/>
    <mergeCell ref="C73:D73"/>
    <mergeCell ref="G73:O73"/>
    <mergeCell ref="M69:N70"/>
    <mergeCell ref="O69:O70"/>
    <mergeCell ref="C71:D71"/>
    <mergeCell ref="M71:N71"/>
    <mergeCell ref="C72:D72"/>
    <mergeCell ref="M72:N72"/>
    <mergeCell ref="A69:A70"/>
    <mergeCell ref="B69:B70"/>
    <mergeCell ref="C69:D70"/>
    <mergeCell ref="G69:G70"/>
    <mergeCell ref="H69:H70"/>
    <mergeCell ref="A60:A62"/>
    <mergeCell ref="B60:B62"/>
    <mergeCell ref="A63:A64"/>
    <mergeCell ref="B63:B64"/>
    <mergeCell ref="I65:M65"/>
    <mergeCell ref="B43:B44"/>
    <mergeCell ref="A46:A47"/>
    <mergeCell ref="A49:A50"/>
    <mergeCell ref="A54:A55"/>
    <mergeCell ref="B54:B55"/>
    <mergeCell ref="D29:D32"/>
    <mergeCell ref="E29:E32"/>
    <mergeCell ref="A51:A52"/>
    <mergeCell ref="B51:B52"/>
    <mergeCell ref="H33:M33"/>
    <mergeCell ref="A37:A38"/>
    <mergeCell ref="B37:B38"/>
    <mergeCell ref="C37:D37"/>
    <mergeCell ref="E37:F37"/>
    <mergeCell ref="G37:H37"/>
    <mergeCell ref="I37:I38"/>
    <mergeCell ref="J37:J38"/>
    <mergeCell ref="K37:K38"/>
    <mergeCell ref="L37:L38"/>
    <mergeCell ref="M37:M38"/>
    <mergeCell ref="A43:A44"/>
    <mergeCell ref="A25:A28"/>
    <mergeCell ref="B25:B28"/>
    <mergeCell ref="A29:A32"/>
    <mergeCell ref="B29:B32"/>
    <mergeCell ref="C29:C32"/>
    <mergeCell ref="H19:M19"/>
    <mergeCell ref="A23:A24"/>
    <mergeCell ref="B23:B24"/>
    <mergeCell ref="C23:D23"/>
    <mergeCell ref="E23:F23"/>
    <mergeCell ref="G23:H23"/>
    <mergeCell ref="I23:I24"/>
    <mergeCell ref="J23:J24"/>
    <mergeCell ref="K23:K24"/>
    <mergeCell ref="L23:L24"/>
    <mergeCell ref="M23:M24"/>
    <mergeCell ref="J3:J4"/>
    <mergeCell ref="K3:K4"/>
    <mergeCell ref="L3:L4"/>
    <mergeCell ref="A6:A9"/>
    <mergeCell ref="B6:B9"/>
    <mergeCell ref="E3:F3"/>
    <mergeCell ref="G3:H3"/>
    <mergeCell ref="I3:I4"/>
    <mergeCell ref="A12:A18"/>
    <mergeCell ref="B12:B18"/>
    <mergeCell ref="A3:A4"/>
    <mergeCell ref="B3:B4"/>
    <mergeCell ref="C3:D3"/>
  </mergeCells>
  <phoneticPr fontId="1"/>
  <conditionalFormatting sqref="C5:M18">
    <cfRule type="expression" dxfId="12" priority="5" stopIfTrue="1">
      <formula>$P5="供用済"</formula>
    </cfRule>
  </conditionalFormatting>
  <conditionalFormatting sqref="E5:M5">
    <cfRule type="expression" dxfId="11" priority="4" stopIfTrue="1">
      <formula>$P5="供用済"</formula>
    </cfRule>
  </conditionalFormatting>
  <conditionalFormatting sqref="C71:O72">
    <cfRule type="expression" dxfId="10" priority="6" stopIfTrue="1">
      <formula>$P25="供用済"</formula>
    </cfRule>
  </conditionalFormatting>
  <conditionalFormatting sqref="C25:M28">
    <cfRule type="expression" dxfId="9" priority="3" stopIfTrue="1">
      <formula>$P1048559="改良済"</formula>
    </cfRule>
  </conditionalFormatting>
  <conditionalFormatting sqref="C39:M64">
    <cfRule type="expression" dxfId="8" priority="2">
      <formula>$P39="供用済"</formula>
    </cfRule>
  </conditionalFormatting>
  <conditionalFormatting sqref="C29:M32">
    <cfRule type="expression" dxfId="7" priority="1">
      <formula>$P$29="供用済"</formula>
    </cfRule>
  </conditionalFormatting>
  <printOptions gridLinesSet="0"/>
  <pageMargins left="0.98425196850393704" right="0.19685039370078741" top="0.59055118110236227" bottom="0.59055118110236227" header="0.51181102362204722" footer="0.51181102362204722"/>
  <pageSetup paperSize="9" scale="27"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F551E-F42C-45BC-B9F1-D65560A4D34B}">
  <dimension ref="A1:M504"/>
  <sheetViews>
    <sheetView view="pageBreakPreview" zoomScale="55" zoomScaleNormal="100" zoomScaleSheetLayoutView="55" workbookViewId="0">
      <pane xSplit="2" ySplit="6" topLeftCell="C476" activePane="bottomRight" state="frozen"/>
      <selection pane="topRight" activeCell="C1" sqref="C1"/>
      <selection pane="bottomLeft" activeCell="A6" sqref="A6"/>
      <selection pane="bottomRight" activeCell="P316" sqref="P316"/>
    </sheetView>
  </sheetViews>
  <sheetFormatPr defaultColWidth="12" defaultRowHeight="22.5" customHeight="1"/>
  <cols>
    <col min="1" max="1" width="13.6328125" style="2900" customWidth="1"/>
    <col min="2" max="2" width="17.7265625" style="2900" customWidth="1"/>
    <col min="3" max="3" width="12.08984375" style="2900" customWidth="1"/>
    <col min="4" max="4" width="12.26953125" style="2900" customWidth="1"/>
    <col min="5" max="5" width="11.7265625" style="2900" customWidth="1"/>
    <col min="6" max="6" width="12.26953125" style="2900" customWidth="1"/>
    <col min="7" max="7" width="9" style="2901" customWidth="1"/>
    <col min="8" max="9" width="12.26953125" style="2900" customWidth="1"/>
    <col min="10" max="10" width="11.7265625" style="2901" customWidth="1"/>
    <col min="11" max="11" width="8.81640625" style="2900" customWidth="1"/>
    <col min="12" max="12" width="18.08984375" style="2900" bestFit="1" customWidth="1"/>
    <col min="13" max="16384" width="12" style="2900"/>
  </cols>
  <sheetData>
    <row r="1" spans="1:12" ht="22.5" customHeight="1">
      <c r="A1" s="2899" t="s">
        <v>6647</v>
      </c>
    </row>
    <row r="2" spans="1:12" ht="22.5" customHeight="1">
      <c r="A2" s="2899" t="s">
        <v>6648</v>
      </c>
    </row>
    <row r="3" spans="1:12" ht="22.5" customHeight="1" thickBot="1">
      <c r="K3" s="2902" t="s">
        <v>1263</v>
      </c>
      <c r="L3" s="2902"/>
    </row>
    <row r="4" spans="1:12" ht="22.5" customHeight="1">
      <c r="A4" s="4768" t="s">
        <v>224</v>
      </c>
      <c r="B4" s="4771" t="s">
        <v>1516</v>
      </c>
      <c r="C4" s="4774" t="s">
        <v>4428</v>
      </c>
      <c r="D4" s="4775"/>
      <c r="E4" s="4775"/>
      <c r="F4" s="4775"/>
      <c r="G4" s="4776"/>
      <c r="H4" s="4774" t="s">
        <v>6649</v>
      </c>
      <c r="I4" s="4775"/>
      <c r="J4" s="4775"/>
      <c r="K4" s="4777"/>
      <c r="L4" s="2903" t="s">
        <v>6650</v>
      </c>
    </row>
    <row r="5" spans="1:12" ht="22.5" customHeight="1">
      <c r="A5" s="4769"/>
      <c r="B5" s="4772"/>
      <c r="C5" s="2904" t="s">
        <v>1197</v>
      </c>
      <c r="D5" s="4778" t="s">
        <v>1198</v>
      </c>
      <c r="E5" s="4779"/>
      <c r="F5" s="2905" t="s">
        <v>783</v>
      </c>
      <c r="G5" s="2906" t="s">
        <v>4455</v>
      </c>
      <c r="H5" s="2904" t="s">
        <v>6651</v>
      </c>
      <c r="I5" s="2904" t="s">
        <v>6652</v>
      </c>
      <c r="J5" s="2907" t="s">
        <v>6653</v>
      </c>
      <c r="K5" s="2908" t="s">
        <v>6654</v>
      </c>
      <c r="L5" s="2903"/>
    </row>
    <row r="6" spans="1:12" ht="22.5" customHeight="1">
      <c r="A6" s="4770"/>
      <c r="B6" s="4773"/>
      <c r="C6" s="2909" t="s">
        <v>6655</v>
      </c>
      <c r="D6" s="2909" t="s">
        <v>6655</v>
      </c>
      <c r="E6" s="2909" t="s">
        <v>1199</v>
      </c>
      <c r="F6" s="2909" t="s">
        <v>236</v>
      </c>
      <c r="G6" s="2910" t="s">
        <v>6656</v>
      </c>
      <c r="H6" s="2909" t="s">
        <v>6657</v>
      </c>
      <c r="I6" s="2909" t="s">
        <v>6657</v>
      </c>
      <c r="J6" s="2910" t="s">
        <v>6656</v>
      </c>
      <c r="K6" s="2911"/>
      <c r="L6" s="2903"/>
    </row>
    <row r="7" spans="1:12" ht="22.5" customHeight="1">
      <c r="A7" s="2912" t="s">
        <v>238</v>
      </c>
      <c r="B7" s="2913" t="s">
        <v>6658</v>
      </c>
      <c r="C7" s="2914">
        <v>27243</v>
      </c>
      <c r="D7" s="2914">
        <v>27243</v>
      </c>
      <c r="E7" s="2913" t="s">
        <v>6659</v>
      </c>
      <c r="F7" s="2913"/>
      <c r="G7" s="2915">
        <v>1.3</v>
      </c>
      <c r="H7" s="2914">
        <v>27299</v>
      </c>
      <c r="I7" s="2914">
        <v>27835</v>
      </c>
      <c r="J7" s="2915">
        <v>1.3</v>
      </c>
      <c r="K7" s="2916" t="s">
        <v>6660</v>
      </c>
      <c r="L7" s="2903" t="str">
        <f>IF(I7&lt;&gt;"","換地処分済","")</f>
        <v>換地処分済</v>
      </c>
    </row>
    <row r="8" spans="1:12" ht="22.5" customHeight="1">
      <c r="A8" s="4780" t="s">
        <v>241</v>
      </c>
      <c r="B8" s="2913" t="s">
        <v>6302</v>
      </c>
      <c r="C8" s="2914">
        <v>21775</v>
      </c>
      <c r="D8" s="2914">
        <v>21775</v>
      </c>
      <c r="E8" s="2917" t="s">
        <v>6661</v>
      </c>
      <c r="F8" s="2913"/>
      <c r="G8" s="2915">
        <v>35</v>
      </c>
      <c r="H8" s="2914">
        <v>21775</v>
      </c>
      <c r="I8" s="2914">
        <v>25619</v>
      </c>
      <c r="J8" s="2915">
        <v>35</v>
      </c>
      <c r="K8" s="2916" t="s">
        <v>6662</v>
      </c>
      <c r="L8" s="2903" t="str">
        <f t="shared" ref="L8:L71" si="0">IF(I8&lt;&gt;"","換地処分済","")</f>
        <v>換地処分済</v>
      </c>
    </row>
    <row r="9" spans="1:12" ht="22.5" customHeight="1">
      <c r="A9" s="4780"/>
      <c r="B9" s="2913" t="s">
        <v>6663</v>
      </c>
      <c r="C9" s="2914">
        <v>25261</v>
      </c>
      <c r="D9" s="2914">
        <v>25261</v>
      </c>
      <c r="E9" s="2913" t="s">
        <v>3220</v>
      </c>
      <c r="F9" s="2913"/>
      <c r="G9" s="2915">
        <v>21</v>
      </c>
      <c r="H9" s="2914">
        <v>25384</v>
      </c>
      <c r="I9" s="2914">
        <v>27117</v>
      </c>
      <c r="J9" s="2915">
        <v>21</v>
      </c>
      <c r="K9" s="2916" t="s">
        <v>6660</v>
      </c>
      <c r="L9" s="2903" t="str">
        <f t="shared" si="0"/>
        <v>換地処分済</v>
      </c>
    </row>
    <row r="10" spans="1:12" ht="22.5" customHeight="1">
      <c r="A10" s="4780"/>
      <c r="B10" s="2917" t="s">
        <v>6664</v>
      </c>
      <c r="C10" s="4781" t="s">
        <v>6665</v>
      </c>
      <c r="D10" s="4782"/>
      <c r="E10" s="4782"/>
      <c r="F10" s="4782"/>
      <c r="G10" s="4783"/>
      <c r="H10" s="2914">
        <v>43896</v>
      </c>
      <c r="I10" s="2914"/>
      <c r="J10" s="2915"/>
      <c r="K10" s="2916" t="s">
        <v>6666</v>
      </c>
      <c r="L10" s="2903" t="str">
        <f t="shared" si="0"/>
        <v/>
      </c>
    </row>
    <row r="11" spans="1:12" ht="22.5" customHeight="1">
      <c r="A11" s="4780" t="s">
        <v>244</v>
      </c>
      <c r="B11" s="2913" t="s">
        <v>6667</v>
      </c>
      <c r="C11" s="2914">
        <v>22273</v>
      </c>
      <c r="D11" s="2914">
        <v>22273</v>
      </c>
      <c r="E11" s="2917" t="s">
        <v>6668</v>
      </c>
      <c r="F11" s="2913"/>
      <c r="G11" s="2915">
        <v>21.3</v>
      </c>
      <c r="H11" s="2914">
        <v>23756</v>
      </c>
      <c r="I11" s="2914">
        <v>30163</v>
      </c>
      <c r="J11" s="2915">
        <v>21.3</v>
      </c>
      <c r="K11" s="2916" t="s">
        <v>6669</v>
      </c>
      <c r="L11" s="2903" t="str">
        <f t="shared" si="0"/>
        <v>換地処分済</v>
      </c>
    </row>
    <row r="12" spans="1:12" ht="22.5" customHeight="1">
      <c r="A12" s="4780"/>
      <c r="B12" s="2913" t="s">
        <v>6293</v>
      </c>
      <c r="C12" s="2914">
        <v>33773</v>
      </c>
      <c r="D12" s="2914">
        <v>34785</v>
      </c>
      <c r="E12" s="2913" t="s">
        <v>6346</v>
      </c>
      <c r="F12" s="2913"/>
      <c r="G12" s="2915">
        <v>11.2</v>
      </c>
      <c r="H12" s="2914">
        <v>33998</v>
      </c>
      <c r="I12" s="2914">
        <v>38135</v>
      </c>
      <c r="J12" s="2915">
        <v>11.2</v>
      </c>
      <c r="K12" s="2916" t="s">
        <v>6660</v>
      </c>
      <c r="L12" s="2903" t="str">
        <f t="shared" si="0"/>
        <v>換地処分済</v>
      </c>
    </row>
    <row r="13" spans="1:12" ht="22.5" customHeight="1">
      <c r="A13" s="4780" t="s">
        <v>248</v>
      </c>
      <c r="B13" s="2913" t="s">
        <v>6670</v>
      </c>
      <c r="C13" s="2914">
        <v>22365</v>
      </c>
      <c r="D13" s="2914">
        <v>22365</v>
      </c>
      <c r="E13" s="2913" t="s">
        <v>6671</v>
      </c>
      <c r="F13" s="2913"/>
      <c r="G13" s="2915">
        <v>13.3</v>
      </c>
      <c r="H13" s="2914">
        <v>25966</v>
      </c>
      <c r="I13" s="2914">
        <v>28314</v>
      </c>
      <c r="J13" s="2915">
        <v>13.3</v>
      </c>
      <c r="K13" s="2916" t="s">
        <v>6660</v>
      </c>
      <c r="L13" s="2903" t="str">
        <f t="shared" si="0"/>
        <v>換地処分済</v>
      </c>
    </row>
    <row r="14" spans="1:12" ht="22.5" customHeight="1">
      <c r="A14" s="4780"/>
      <c r="B14" s="2913" t="s">
        <v>6672</v>
      </c>
      <c r="C14" s="2914">
        <v>22365</v>
      </c>
      <c r="D14" s="2914">
        <v>22365</v>
      </c>
      <c r="E14" s="2913" t="s">
        <v>6673</v>
      </c>
      <c r="F14" s="2913"/>
      <c r="G14" s="2915">
        <v>14.3</v>
      </c>
      <c r="H14" s="2914">
        <v>29133</v>
      </c>
      <c r="I14" s="2914">
        <v>36392</v>
      </c>
      <c r="J14" s="2915">
        <v>14.3</v>
      </c>
      <c r="K14" s="2916" t="s">
        <v>6660</v>
      </c>
      <c r="L14" s="2903" t="str">
        <f t="shared" si="0"/>
        <v>換地処分済</v>
      </c>
    </row>
    <row r="15" spans="1:12" ht="22.5" customHeight="1">
      <c r="A15" s="2918" t="s">
        <v>2</v>
      </c>
      <c r="B15" s="2919" t="s">
        <v>6674</v>
      </c>
      <c r="C15" s="4781" t="s">
        <v>6675</v>
      </c>
      <c r="D15" s="4782"/>
      <c r="E15" s="4782"/>
      <c r="F15" s="2914"/>
      <c r="G15" s="2920">
        <v>14.8</v>
      </c>
      <c r="H15" s="2921">
        <v>18378</v>
      </c>
      <c r="I15" s="2921" t="s">
        <v>6676</v>
      </c>
      <c r="J15" s="2920">
        <v>14.8</v>
      </c>
      <c r="K15" s="2916" t="s">
        <v>6677</v>
      </c>
      <c r="L15" s="2903" t="str">
        <f t="shared" si="0"/>
        <v>換地処分済</v>
      </c>
    </row>
    <row r="16" spans="1:12" ht="22.5" customHeight="1">
      <c r="A16" s="4784" t="s">
        <v>251</v>
      </c>
      <c r="B16" s="2922" t="s">
        <v>6678</v>
      </c>
      <c r="C16" s="4781" t="s">
        <v>6665</v>
      </c>
      <c r="D16" s="4782"/>
      <c r="E16" s="4782"/>
      <c r="F16" s="4782"/>
      <c r="G16" s="4783"/>
      <c r="H16" s="2923">
        <v>13384</v>
      </c>
      <c r="I16" s="2923">
        <v>15941</v>
      </c>
      <c r="J16" s="2915">
        <v>9.6</v>
      </c>
      <c r="K16" s="2916" t="s">
        <v>6679</v>
      </c>
      <c r="L16" s="2903" t="str">
        <f t="shared" si="0"/>
        <v>換地処分済</v>
      </c>
    </row>
    <row r="17" spans="1:12" ht="22.5" customHeight="1">
      <c r="A17" s="4785"/>
      <c r="B17" s="2922" t="s">
        <v>6680</v>
      </c>
      <c r="C17" s="4781" t="s">
        <v>6665</v>
      </c>
      <c r="D17" s="4782"/>
      <c r="E17" s="4782"/>
      <c r="F17" s="4782"/>
      <c r="G17" s="4783"/>
      <c r="H17" s="2923">
        <v>17502</v>
      </c>
      <c r="I17" s="2923">
        <v>21943</v>
      </c>
      <c r="J17" s="2915">
        <v>41.6</v>
      </c>
      <c r="K17" s="2916" t="s">
        <v>6679</v>
      </c>
      <c r="L17" s="2903" t="str">
        <f t="shared" si="0"/>
        <v>換地処分済</v>
      </c>
    </row>
    <row r="18" spans="1:12" ht="22.5" customHeight="1">
      <c r="A18" s="4785"/>
      <c r="B18" s="2922" t="s">
        <v>6681</v>
      </c>
      <c r="C18" s="4781" t="s">
        <v>6665</v>
      </c>
      <c r="D18" s="4782"/>
      <c r="E18" s="4782"/>
      <c r="F18" s="4782"/>
      <c r="G18" s="4783"/>
      <c r="H18" s="2923">
        <v>18219</v>
      </c>
      <c r="I18" s="2923">
        <v>20043</v>
      </c>
      <c r="J18" s="2915">
        <v>0.3</v>
      </c>
      <c r="K18" s="2916" t="s">
        <v>6679</v>
      </c>
      <c r="L18" s="2903" t="str">
        <f t="shared" si="0"/>
        <v>換地処分済</v>
      </c>
    </row>
    <row r="19" spans="1:12" ht="22.5" customHeight="1">
      <c r="A19" s="4785"/>
      <c r="B19" s="2922" t="s">
        <v>6682</v>
      </c>
      <c r="C19" s="4781" t="s">
        <v>6665</v>
      </c>
      <c r="D19" s="4782"/>
      <c r="E19" s="4782"/>
      <c r="F19" s="4782"/>
      <c r="G19" s="4783"/>
      <c r="H19" s="2923">
        <v>21767</v>
      </c>
      <c r="I19" s="2923">
        <v>28402</v>
      </c>
      <c r="J19" s="2915">
        <v>8.8000000000000007</v>
      </c>
      <c r="K19" s="2916" t="s">
        <v>6679</v>
      </c>
      <c r="L19" s="2903" t="str">
        <f t="shared" si="0"/>
        <v>換地処分済</v>
      </c>
    </row>
    <row r="20" spans="1:12" ht="22.5" customHeight="1">
      <c r="A20" s="4785"/>
      <c r="B20" s="2922" t="s">
        <v>6302</v>
      </c>
      <c r="C20" s="4781" t="s">
        <v>6665</v>
      </c>
      <c r="D20" s="4782"/>
      <c r="E20" s="4782"/>
      <c r="F20" s="4782"/>
      <c r="G20" s="4783"/>
      <c r="H20" s="2923">
        <v>22004</v>
      </c>
      <c r="I20" s="2923">
        <v>28734</v>
      </c>
      <c r="J20" s="2915">
        <v>14.8</v>
      </c>
      <c r="K20" s="2916" t="s">
        <v>6679</v>
      </c>
      <c r="L20" s="2903" t="str">
        <f t="shared" si="0"/>
        <v>換地処分済</v>
      </c>
    </row>
    <row r="21" spans="1:12" ht="22.5" customHeight="1">
      <c r="A21" s="4785"/>
      <c r="B21" s="2922" t="s">
        <v>6683</v>
      </c>
      <c r="C21" s="4781" t="s">
        <v>6665</v>
      </c>
      <c r="D21" s="4782"/>
      <c r="E21" s="4782"/>
      <c r="F21" s="4782"/>
      <c r="G21" s="4783"/>
      <c r="H21" s="2923">
        <v>23151</v>
      </c>
      <c r="I21" s="2923">
        <v>24787</v>
      </c>
      <c r="J21" s="2915">
        <v>18.899999999999999</v>
      </c>
      <c r="K21" s="2916" t="s">
        <v>6679</v>
      </c>
      <c r="L21" s="2903" t="str">
        <f t="shared" si="0"/>
        <v>換地処分済</v>
      </c>
    </row>
    <row r="22" spans="1:12" ht="22.5" customHeight="1">
      <c r="A22" s="4785"/>
      <c r="B22" s="2922" t="s">
        <v>6684</v>
      </c>
      <c r="C22" s="4781" t="s">
        <v>6665</v>
      </c>
      <c r="D22" s="4782"/>
      <c r="E22" s="4782"/>
      <c r="F22" s="4782"/>
      <c r="G22" s="4783"/>
      <c r="H22" s="2923">
        <v>26365</v>
      </c>
      <c r="I22" s="2923">
        <v>28983</v>
      </c>
      <c r="J22" s="2915">
        <v>24.3</v>
      </c>
      <c r="K22" s="2916" t="s">
        <v>6679</v>
      </c>
      <c r="L22" s="2903" t="str">
        <f t="shared" si="0"/>
        <v>換地処分済</v>
      </c>
    </row>
    <row r="23" spans="1:12" ht="22.5" customHeight="1">
      <c r="A23" s="4786"/>
      <c r="B23" s="2922" t="s">
        <v>6300</v>
      </c>
      <c r="C23" s="4781" t="s">
        <v>6665</v>
      </c>
      <c r="D23" s="4782"/>
      <c r="E23" s="4782"/>
      <c r="F23" s="4782"/>
      <c r="G23" s="4783"/>
      <c r="H23" s="2923">
        <v>27355</v>
      </c>
      <c r="I23" s="2923">
        <v>29109</v>
      </c>
      <c r="J23" s="2915">
        <v>16.399999999999999</v>
      </c>
      <c r="K23" s="2916" t="s">
        <v>6679</v>
      </c>
      <c r="L23" s="2903" t="str">
        <f t="shared" si="0"/>
        <v>換地処分済</v>
      </c>
    </row>
    <row r="24" spans="1:12" ht="22.5" customHeight="1">
      <c r="A24" s="4780" t="s">
        <v>745</v>
      </c>
      <c r="B24" s="2924" t="s">
        <v>6685</v>
      </c>
      <c r="C24" s="2914">
        <v>27979</v>
      </c>
      <c r="D24" s="2914">
        <v>27979</v>
      </c>
      <c r="E24" s="2913" t="s">
        <v>6686</v>
      </c>
      <c r="F24" s="2914">
        <v>42825</v>
      </c>
      <c r="G24" s="2915">
        <v>10.7</v>
      </c>
      <c r="H24" s="2914">
        <v>28132</v>
      </c>
      <c r="I24" s="2914">
        <v>29732</v>
      </c>
      <c r="J24" s="2915">
        <v>10.7</v>
      </c>
      <c r="K24" s="2916" t="s">
        <v>6660</v>
      </c>
      <c r="L24" s="2903" t="str">
        <f t="shared" si="0"/>
        <v>換地処分済</v>
      </c>
    </row>
    <row r="25" spans="1:12" ht="22.5" customHeight="1">
      <c r="A25" s="4780"/>
      <c r="B25" s="2919" t="s">
        <v>6687</v>
      </c>
      <c r="C25" s="4781" t="s">
        <v>6665</v>
      </c>
      <c r="D25" s="4782"/>
      <c r="E25" s="4782"/>
      <c r="F25" s="4782"/>
      <c r="G25" s="4783"/>
      <c r="H25" s="2921">
        <v>25980</v>
      </c>
      <c r="I25" s="2921">
        <v>26893</v>
      </c>
      <c r="J25" s="2920">
        <v>2.2999999999999998</v>
      </c>
      <c r="K25" s="2916" t="s">
        <v>6679</v>
      </c>
      <c r="L25" s="2903" t="str">
        <f t="shared" si="0"/>
        <v>換地処分済</v>
      </c>
    </row>
    <row r="26" spans="1:12" ht="22.5" customHeight="1">
      <c r="A26" s="4780"/>
      <c r="B26" s="2919" t="s">
        <v>6688</v>
      </c>
      <c r="C26" s="4781" t="s">
        <v>6665</v>
      </c>
      <c r="D26" s="4782"/>
      <c r="E26" s="4782"/>
      <c r="F26" s="4782"/>
      <c r="G26" s="4783"/>
      <c r="H26" s="2921">
        <v>30484</v>
      </c>
      <c r="I26" s="2921">
        <v>31114</v>
      </c>
      <c r="J26" s="2920">
        <v>1.6</v>
      </c>
      <c r="K26" s="2916" t="s">
        <v>6679</v>
      </c>
      <c r="L26" s="2903" t="str">
        <f t="shared" si="0"/>
        <v>換地処分済</v>
      </c>
    </row>
    <row r="27" spans="1:12" ht="22.5" customHeight="1">
      <c r="A27" s="4780"/>
      <c r="B27" s="2919" t="s">
        <v>6689</v>
      </c>
      <c r="C27" s="4781" t="s">
        <v>6665</v>
      </c>
      <c r="D27" s="4782"/>
      <c r="E27" s="4782"/>
      <c r="F27" s="4782"/>
      <c r="G27" s="4783"/>
      <c r="H27" s="2921">
        <v>31566</v>
      </c>
      <c r="I27" s="2921">
        <v>32233</v>
      </c>
      <c r="J27" s="2920">
        <v>1.2</v>
      </c>
      <c r="K27" s="2916" t="s">
        <v>6679</v>
      </c>
      <c r="L27" s="2903" t="str">
        <f t="shared" si="0"/>
        <v>換地処分済</v>
      </c>
    </row>
    <row r="28" spans="1:12" ht="22.5" customHeight="1">
      <c r="A28" s="4780"/>
      <c r="B28" s="2925" t="s">
        <v>6690</v>
      </c>
      <c r="C28" s="4781" t="s">
        <v>6665</v>
      </c>
      <c r="D28" s="4782"/>
      <c r="E28" s="4782"/>
      <c r="F28" s="4782"/>
      <c r="G28" s="4783"/>
      <c r="H28" s="2921">
        <v>31604</v>
      </c>
      <c r="I28" s="2921">
        <v>32724</v>
      </c>
      <c r="J28" s="2920">
        <v>0.6</v>
      </c>
      <c r="K28" s="2916" t="s">
        <v>6691</v>
      </c>
      <c r="L28" s="2903" t="str">
        <f t="shared" si="0"/>
        <v>換地処分済</v>
      </c>
    </row>
    <row r="29" spans="1:12" ht="22.5" customHeight="1">
      <c r="A29" s="4787" t="s">
        <v>76</v>
      </c>
      <c r="B29" s="2925" t="s">
        <v>6692</v>
      </c>
      <c r="C29" s="4781" t="s">
        <v>6665</v>
      </c>
      <c r="D29" s="4782"/>
      <c r="E29" s="4782"/>
      <c r="F29" s="4782"/>
      <c r="G29" s="4783"/>
      <c r="H29" s="2921">
        <v>31933</v>
      </c>
      <c r="I29" s="2921">
        <v>32854</v>
      </c>
      <c r="J29" s="2920">
        <v>2.7</v>
      </c>
      <c r="K29" s="2916" t="s">
        <v>6679</v>
      </c>
      <c r="L29" s="2903" t="str">
        <f t="shared" si="0"/>
        <v>換地処分済</v>
      </c>
    </row>
    <row r="30" spans="1:12" ht="22.5" customHeight="1">
      <c r="A30" s="4787"/>
      <c r="B30" s="2925" t="s">
        <v>6693</v>
      </c>
      <c r="C30" s="4781" t="s">
        <v>6665</v>
      </c>
      <c r="D30" s="4782"/>
      <c r="E30" s="4782"/>
      <c r="F30" s="4782"/>
      <c r="G30" s="4783"/>
      <c r="H30" s="2921">
        <v>38303</v>
      </c>
      <c r="I30" s="2921">
        <v>39424</v>
      </c>
      <c r="J30" s="2920">
        <v>0.9</v>
      </c>
      <c r="K30" s="2916" t="s">
        <v>6679</v>
      </c>
      <c r="L30" s="2903" t="str">
        <f t="shared" si="0"/>
        <v>換地処分済</v>
      </c>
    </row>
    <row r="31" spans="1:12" ht="22.5" customHeight="1">
      <c r="A31" s="4780" t="s">
        <v>265</v>
      </c>
      <c r="B31" s="2913" t="s">
        <v>6694</v>
      </c>
      <c r="C31" s="2914">
        <v>31356</v>
      </c>
      <c r="D31" s="2914">
        <v>31356</v>
      </c>
      <c r="E31" s="2917" t="s">
        <v>6695</v>
      </c>
      <c r="F31" s="2913"/>
      <c r="G31" s="2915">
        <v>32.9</v>
      </c>
      <c r="H31" s="2914">
        <v>31457</v>
      </c>
      <c r="I31" s="2914">
        <v>34614</v>
      </c>
      <c r="J31" s="2915">
        <v>32.9</v>
      </c>
      <c r="K31" s="2916" t="s">
        <v>6660</v>
      </c>
      <c r="L31" s="2903" t="str">
        <f t="shared" si="0"/>
        <v>換地処分済</v>
      </c>
    </row>
    <row r="32" spans="1:12" ht="22.5" customHeight="1">
      <c r="A32" s="4780"/>
      <c r="B32" s="2913" t="s">
        <v>6696</v>
      </c>
      <c r="C32" s="2914">
        <v>35748</v>
      </c>
      <c r="D32" s="2914">
        <v>36229</v>
      </c>
      <c r="E32" s="2913" t="s">
        <v>6697</v>
      </c>
      <c r="F32" s="2913"/>
      <c r="G32" s="2915">
        <v>33.4</v>
      </c>
      <c r="H32" s="2914">
        <v>35867</v>
      </c>
      <c r="I32" s="2914">
        <v>37628</v>
      </c>
      <c r="J32" s="2915">
        <v>33.4</v>
      </c>
      <c r="K32" s="2916" t="s">
        <v>6660</v>
      </c>
      <c r="L32" s="2903" t="str">
        <f t="shared" si="0"/>
        <v>換地処分済</v>
      </c>
    </row>
    <row r="33" spans="1:12" ht="22.5" customHeight="1">
      <c r="A33" s="4780"/>
      <c r="B33" s="2924" t="s">
        <v>6698</v>
      </c>
      <c r="C33" s="4781" t="s">
        <v>6665</v>
      </c>
      <c r="D33" s="4782"/>
      <c r="E33" s="4782"/>
      <c r="F33" s="4782"/>
      <c r="G33" s="4783"/>
      <c r="H33" s="2914">
        <v>29896</v>
      </c>
      <c r="I33" s="2914">
        <v>30964</v>
      </c>
      <c r="J33" s="2915">
        <v>12.7</v>
      </c>
      <c r="K33" s="2916" t="s">
        <v>6679</v>
      </c>
      <c r="L33" s="2903" t="str">
        <f t="shared" si="0"/>
        <v>換地処分済</v>
      </c>
    </row>
    <row r="34" spans="1:12" ht="22.5" customHeight="1">
      <c r="A34" s="4780"/>
      <c r="B34" s="2924" t="s">
        <v>6699</v>
      </c>
      <c r="C34" s="4781" t="s">
        <v>6665</v>
      </c>
      <c r="D34" s="4782"/>
      <c r="E34" s="4782"/>
      <c r="F34" s="4782"/>
      <c r="G34" s="4783"/>
      <c r="H34" s="2914">
        <v>30264</v>
      </c>
      <c r="I34" s="2914">
        <v>32213</v>
      </c>
      <c r="J34" s="2915">
        <v>79.599999999999994</v>
      </c>
      <c r="K34" s="2916" t="s">
        <v>6679</v>
      </c>
      <c r="L34" s="2903" t="str">
        <f t="shared" si="0"/>
        <v>換地処分済</v>
      </c>
    </row>
    <row r="35" spans="1:12" ht="22.5" customHeight="1">
      <c r="A35" s="4780"/>
      <c r="B35" s="2924" t="s">
        <v>6700</v>
      </c>
      <c r="C35" s="4781" t="s">
        <v>6665</v>
      </c>
      <c r="D35" s="4782"/>
      <c r="E35" s="4782"/>
      <c r="F35" s="4782"/>
      <c r="G35" s="4783"/>
      <c r="H35" s="2914">
        <v>34121</v>
      </c>
      <c r="I35" s="2914">
        <v>39038</v>
      </c>
      <c r="J35" s="2915">
        <v>2.8</v>
      </c>
      <c r="K35" s="2916" t="s">
        <v>6679</v>
      </c>
      <c r="L35" s="2903" t="str">
        <f t="shared" si="0"/>
        <v>換地処分済</v>
      </c>
    </row>
    <row r="36" spans="1:12" ht="22.5" customHeight="1">
      <c r="A36" s="4780" t="s">
        <v>267</v>
      </c>
      <c r="B36" s="2924" t="s">
        <v>6701</v>
      </c>
      <c r="C36" s="2914">
        <v>32959</v>
      </c>
      <c r="D36" s="2914">
        <v>32959</v>
      </c>
      <c r="E36" s="2913" t="s">
        <v>3357</v>
      </c>
      <c r="F36" s="2913"/>
      <c r="G36" s="2915">
        <v>7.7</v>
      </c>
      <c r="H36" s="2914">
        <v>33415</v>
      </c>
      <c r="I36" s="2914">
        <v>35846</v>
      </c>
      <c r="J36" s="2915">
        <v>7.7</v>
      </c>
      <c r="K36" s="2916" t="s">
        <v>6660</v>
      </c>
      <c r="L36" s="2903" t="str">
        <f t="shared" si="0"/>
        <v>換地処分済</v>
      </c>
    </row>
    <row r="37" spans="1:12" ht="22.5" customHeight="1">
      <c r="A37" s="4780"/>
      <c r="B37" s="2925" t="s">
        <v>6702</v>
      </c>
      <c r="C37" s="4781" t="s">
        <v>6665</v>
      </c>
      <c r="D37" s="4782"/>
      <c r="E37" s="4782"/>
      <c r="F37" s="4782"/>
      <c r="G37" s="4783"/>
      <c r="H37" s="2921">
        <v>31114</v>
      </c>
      <c r="I37" s="2921">
        <v>31433</v>
      </c>
      <c r="J37" s="2920">
        <v>0.7</v>
      </c>
      <c r="K37" s="2916" t="s">
        <v>6679</v>
      </c>
      <c r="L37" s="2903" t="str">
        <f t="shared" si="0"/>
        <v>換地処分済</v>
      </c>
    </row>
    <row r="38" spans="1:12" ht="22.5" customHeight="1">
      <c r="A38" s="4780"/>
      <c r="B38" s="2925" t="s">
        <v>6703</v>
      </c>
      <c r="C38" s="4781" t="s">
        <v>6665</v>
      </c>
      <c r="D38" s="4782"/>
      <c r="E38" s="4782"/>
      <c r="F38" s="4782"/>
      <c r="G38" s="4783"/>
      <c r="H38" s="2921">
        <v>31450</v>
      </c>
      <c r="I38" s="2921">
        <v>31996</v>
      </c>
      <c r="J38" s="2920">
        <v>1.1000000000000001</v>
      </c>
      <c r="K38" s="2916" t="s">
        <v>6679</v>
      </c>
      <c r="L38" s="2903" t="str">
        <f t="shared" si="0"/>
        <v>換地処分済</v>
      </c>
    </row>
    <row r="39" spans="1:12" ht="22.5" customHeight="1">
      <c r="A39" s="4780"/>
      <c r="B39" s="2925" t="s">
        <v>6704</v>
      </c>
      <c r="C39" s="4781" t="s">
        <v>6665</v>
      </c>
      <c r="D39" s="4782"/>
      <c r="E39" s="4782"/>
      <c r="F39" s="4782"/>
      <c r="G39" s="4783"/>
      <c r="H39" s="2921">
        <v>32007</v>
      </c>
      <c r="I39" s="2921">
        <v>32710</v>
      </c>
      <c r="J39" s="2920">
        <v>2.7</v>
      </c>
      <c r="K39" s="2916" t="s">
        <v>6679</v>
      </c>
      <c r="L39" s="2903" t="str">
        <f t="shared" si="0"/>
        <v>換地処分済</v>
      </c>
    </row>
    <row r="40" spans="1:12" ht="22.5" customHeight="1">
      <c r="A40" s="4780"/>
      <c r="B40" s="2925" t="s">
        <v>6705</v>
      </c>
      <c r="C40" s="4781" t="s">
        <v>6665</v>
      </c>
      <c r="D40" s="4782"/>
      <c r="E40" s="4782"/>
      <c r="F40" s="4782"/>
      <c r="G40" s="4783"/>
      <c r="H40" s="2921">
        <v>32836</v>
      </c>
      <c r="I40" s="2921">
        <v>33659</v>
      </c>
      <c r="J40" s="2920">
        <v>2.1</v>
      </c>
      <c r="K40" s="2916" t="s">
        <v>6679</v>
      </c>
      <c r="L40" s="2903" t="str">
        <f t="shared" si="0"/>
        <v>換地処分済</v>
      </c>
    </row>
    <row r="41" spans="1:12" ht="22.5" customHeight="1">
      <c r="A41" s="4780"/>
      <c r="B41" s="2925" t="s">
        <v>6706</v>
      </c>
      <c r="C41" s="4781" t="s">
        <v>6665</v>
      </c>
      <c r="D41" s="4782"/>
      <c r="E41" s="4782"/>
      <c r="F41" s="4782"/>
      <c r="G41" s="4783"/>
      <c r="H41" s="2921">
        <v>12309</v>
      </c>
      <c r="I41" s="2921">
        <v>13145</v>
      </c>
      <c r="J41" s="2920">
        <v>1.3</v>
      </c>
      <c r="K41" s="2916" t="s">
        <v>6691</v>
      </c>
      <c r="L41" s="2903" t="str">
        <f t="shared" si="0"/>
        <v>換地処分済</v>
      </c>
    </row>
    <row r="42" spans="1:12" ht="22.5" customHeight="1">
      <c r="A42" s="4788" t="s">
        <v>269</v>
      </c>
      <c r="B42" s="2924" t="s">
        <v>6707</v>
      </c>
      <c r="C42" s="2914">
        <v>27572</v>
      </c>
      <c r="D42" s="2914">
        <v>27852</v>
      </c>
      <c r="E42" s="2913" t="s">
        <v>4091</v>
      </c>
      <c r="F42" s="2913"/>
      <c r="G42" s="2915">
        <v>41.2</v>
      </c>
      <c r="H42" s="2914">
        <v>26722</v>
      </c>
      <c r="I42" s="2914">
        <v>28864</v>
      </c>
      <c r="J42" s="2915">
        <v>41.2</v>
      </c>
      <c r="K42" s="2916" t="s">
        <v>6660</v>
      </c>
      <c r="L42" s="2903" t="str">
        <f t="shared" si="0"/>
        <v>換地処分済</v>
      </c>
    </row>
    <row r="43" spans="1:12" ht="22.5" customHeight="1">
      <c r="A43" s="4769"/>
      <c r="B43" s="2925" t="s">
        <v>6708</v>
      </c>
      <c r="C43" s="4781" t="s">
        <v>6665</v>
      </c>
      <c r="D43" s="4782"/>
      <c r="E43" s="4782"/>
      <c r="F43" s="4782"/>
      <c r="G43" s="4783"/>
      <c r="H43" s="2921">
        <v>12392</v>
      </c>
      <c r="I43" s="2921">
        <v>13977</v>
      </c>
      <c r="J43" s="2920">
        <v>2.7</v>
      </c>
      <c r="K43" s="2916" t="s">
        <v>6679</v>
      </c>
      <c r="L43" s="2903" t="str">
        <f t="shared" si="0"/>
        <v>換地処分済</v>
      </c>
    </row>
    <row r="44" spans="1:12" ht="22.5" customHeight="1">
      <c r="A44" s="4769"/>
      <c r="B44" s="2925" t="s">
        <v>6709</v>
      </c>
      <c r="C44" s="4781" t="s">
        <v>6665</v>
      </c>
      <c r="D44" s="4782"/>
      <c r="E44" s="4782"/>
      <c r="F44" s="4782"/>
      <c r="G44" s="4783"/>
      <c r="H44" s="2921">
        <v>12577</v>
      </c>
      <c r="I44" s="2921">
        <v>21993</v>
      </c>
      <c r="J44" s="2920">
        <v>7.5</v>
      </c>
      <c r="K44" s="2916" t="s">
        <v>6679</v>
      </c>
      <c r="L44" s="2903" t="str">
        <f t="shared" si="0"/>
        <v>換地処分済</v>
      </c>
    </row>
    <row r="45" spans="1:12" ht="22.5" customHeight="1">
      <c r="A45" s="4769"/>
      <c r="B45" s="2925" t="s">
        <v>6710</v>
      </c>
      <c r="C45" s="4781" t="s">
        <v>6665</v>
      </c>
      <c r="D45" s="4782"/>
      <c r="E45" s="4782"/>
      <c r="F45" s="4782"/>
      <c r="G45" s="4783"/>
      <c r="H45" s="2921">
        <v>25784</v>
      </c>
      <c r="I45" s="2921">
        <v>26253</v>
      </c>
      <c r="J45" s="2920">
        <v>4.2</v>
      </c>
      <c r="K45" s="2916" t="s">
        <v>6679</v>
      </c>
      <c r="L45" s="2903" t="str">
        <f t="shared" si="0"/>
        <v>換地処分済</v>
      </c>
    </row>
    <row r="46" spans="1:12" ht="22.5" customHeight="1">
      <c r="A46" s="4769"/>
      <c r="B46" s="2925" t="s">
        <v>6711</v>
      </c>
      <c r="C46" s="4781" t="s">
        <v>6665</v>
      </c>
      <c r="D46" s="4782"/>
      <c r="E46" s="4782"/>
      <c r="F46" s="4782"/>
      <c r="G46" s="4783"/>
      <c r="H46" s="2921">
        <v>26389</v>
      </c>
      <c r="I46" s="2921">
        <v>28311</v>
      </c>
      <c r="J46" s="2920">
        <v>16.899999999999999</v>
      </c>
      <c r="K46" s="2916" t="s">
        <v>6679</v>
      </c>
      <c r="L46" s="2903" t="str">
        <f t="shared" si="0"/>
        <v>換地処分済</v>
      </c>
    </row>
    <row r="47" spans="1:12" ht="22.5" customHeight="1">
      <c r="A47" s="4769"/>
      <c r="B47" s="2925" t="s">
        <v>6712</v>
      </c>
      <c r="C47" s="4781" t="s">
        <v>6665</v>
      </c>
      <c r="D47" s="4782"/>
      <c r="E47" s="4782"/>
      <c r="F47" s="4782"/>
      <c r="G47" s="4783"/>
      <c r="H47" s="2921">
        <v>29466</v>
      </c>
      <c r="I47" s="2921">
        <v>30369</v>
      </c>
      <c r="J47" s="2920">
        <v>10.7</v>
      </c>
      <c r="K47" s="2916" t="s">
        <v>6679</v>
      </c>
      <c r="L47" s="2903" t="str">
        <f t="shared" si="0"/>
        <v>換地処分済</v>
      </c>
    </row>
    <row r="48" spans="1:12" ht="22.5" customHeight="1">
      <c r="A48" s="4769"/>
      <c r="B48" s="2925" t="s">
        <v>6713</v>
      </c>
      <c r="C48" s="4781" t="s">
        <v>6665</v>
      </c>
      <c r="D48" s="4782"/>
      <c r="E48" s="4782"/>
      <c r="F48" s="4782"/>
      <c r="G48" s="4783"/>
      <c r="H48" s="2921">
        <v>30068</v>
      </c>
      <c r="I48" s="2921">
        <v>30967</v>
      </c>
      <c r="J48" s="2920">
        <v>1</v>
      </c>
      <c r="K48" s="2916" t="s">
        <v>6679</v>
      </c>
      <c r="L48" s="2903" t="str">
        <f t="shared" si="0"/>
        <v>換地処分済</v>
      </c>
    </row>
    <row r="49" spans="1:13" ht="22.5" customHeight="1">
      <c r="A49" s="4769"/>
      <c r="B49" s="2925" t="s">
        <v>6714</v>
      </c>
      <c r="C49" s="4781" t="s">
        <v>6665</v>
      </c>
      <c r="D49" s="4782"/>
      <c r="E49" s="4782"/>
      <c r="F49" s="4782"/>
      <c r="G49" s="4783"/>
      <c r="H49" s="2921">
        <v>30246</v>
      </c>
      <c r="I49" s="2921">
        <v>30918</v>
      </c>
      <c r="J49" s="2920">
        <v>1.2</v>
      </c>
      <c r="K49" s="2916" t="s">
        <v>6679</v>
      </c>
      <c r="L49" s="2903" t="str">
        <f t="shared" si="0"/>
        <v>換地処分済</v>
      </c>
    </row>
    <row r="50" spans="1:13" ht="22.5" customHeight="1">
      <c r="A50" s="4769"/>
      <c r="B50" s="2926" t="s">
        <v>6715</v>
      </c>
      <c r="C50" s="4781" t="s">
        <v>6665</v>
      </c>
      <c r="D50" s="4782"/>
      <c r="E50" s="4782"/>
      <c r="F50" s="4782"/>
      <c r="G50" s="4783"/>
      <c r="H50" s="2921">
        <v>30736</v>
      </c>
      <c r="I50" s="2921">
        <v>31552</v>
      </c>
      <c r="J50" s="2920">
        <v>0.8</v>
      </c>
      <c r="K50" s="2916" t="s">
        <v>6679</v>
      </c>
      <c r="L50" s="2903" t="str">
        <f t="shared" si="0"/>
        <v>換地処分済</v>
      </c>
    </row>
    <row r="51" spans="1:13" ht="22.5" customHeight="1">
      <c r="A51" s="4769"/>
      <c r="B51" s="2925" t="s">
        <v>6716</v>
      </c>
      <c r="C51" s="4781" t="s">
        <v>6665</v>
      </c>
      <c r="D51" s="4782"/>
      <c r="E51" s="4782"/>
      <c r="F51" s="4782"/>
      <c r="G51" s="4783"/>
      <c r="H51" s="2921">
        <v>31063</v>
      </c>
      <c r="I51" s="2921">
        <v>31657</v>
      </c>
      <c r="J51" s="2920">
        <v>0.8</v>
      </c>
      <c r="K51" s="2916" t="s">
        <v>6679</v>
      </c>
      <c r="L51" s="2903" t="str">
        <f t="shared" si="0"/>
        <v>換地処分済</v>
      </c>
    </row>
    <row r="52" spans="1:13" ht="22.5" customHeight="1">
      <c r="A52" s="4770"/>
      <c r="B52" s="2919" t="s">
        <v>6717</v>
      </c>
      <c r="C52" s="4781" t="s">
        <v>6665</v>
      </c>
      <c r="D52" s="4782"/>
      <c r="E52" s="4782"/>
      <c r="F52" s="4782"/>
      <c r="G52" s="4783"/>
      <c r="H52" s="2921">
        <v>32010</v>
      </c>
      <c r="I52" s="2921">
        <v>33704</v>
      </c>
      <c r="J52" s="2920">
        <v>8.1999999999999993</v>
      </c>
      <c r="K52" s="2916" t="s">
        <v>6679</v>
      </c>
      <c r="L52" s="2903" t="str">
        <f t="shared" si="0"/>
        <v>換地処分済</v>
      </c>
    </row>
    <row r="53" spans="1:13" ht="22.5" customHeight="1">
      <c r="A53" s="4788" t="s">
        <v>401</v>
      </c>
      <c r="B53" s="2927" t="s">
        <v>6718</v>
      </c>
      <c r="C53" s="4789" t="s">
        <v>6665</v>
      </c>
      <c r="D53" s="4790"/>
      <c r="E53" s="4790"/>
      <c r="F53" s="4790"/>
      <c r="G53" s="4791"/>
      <c r="H53" s="2928">
        <v>27940</v>
      </c>
      <c r="I53" s="2928">
        <v>28535</v>
      </c>
      <c r="J53" s="2929">
        <v>1.2</v>
      </c>
      <c r="K53" s="2911" t="s">
        <v>6691</v>
      </c>
      <c r="L53" s="2903" t="str">
        <f t="shared" si="0"/>
        <v>換地処分済</v>
      </c>
    </row>
    <row r="54" spans="1:13" ht="22.5" customHeight="1">
      <c r="A54" s="4770"/>
      <c r="B54" s="2926" t="s">
        <v>6719</v>
      </c>
      <c r="C54" s="2914">
        <v>42454</v>
      </c>
      <c r="D54" s="2914">
        <v>42454</v>
      </c>
      <c r="E54" s="2913" t="s">
        <v>6720</v>
      </c>
      <c r="F54" s="2913"/>
      <c r="G54" s="2915">
        <v>21.1</v>
      </c>
      <c r="H54" s="2921">
        <v>42556</v>
      </c>
      <c r="I54" s="2921">
        <v>44636</v>
      </c>
      <c r="J54" s="2920">
        <v>21.1</v>
      </c>
      <c r="K54" s="2916" t="s">
        <v>6679</v>
      </c>
      <c r="L54" s="2903" t="str">
        <f t="shared" si="0"/>
        <v>換地処分済</v>
      </c>
    </row>
    <row r="55" spans="1:13" ht="22.5" customHeight="1">
      <c r="A55" s="4780" t="s">
        <v>271</v>
      </c>
      <c r="B55" s="2913" t="s">
        <v>6721</v>
      </c>
      <c r="C55" s="2914">
        <v>17079</v>
      </c>
      <c r="D55" s="2914">
        <v>21775</v>
      </c>
      <c r="E55" s="2917" t="s">
        <v>6722</v>
      </c>
      <c r="F55" s="2913"/>
      <c r="G55" s="2915">
        <v>158.19999999999999</v>
      </c>
      <c r="H55" s="2914">
        <v>17181</v>
      </c>
      <c r="I55" s="2914">
        <v>31352</v>
      </c>
      <c r="J55" s="2915">
        <v>158.19999999999999</v>
      </c>
      <c r="K55" s="2916" t="s">
        <v>6723</v>
      </c>
      <c r="L55" s="2903" t="str">
        <f t="shared" si="0"/>
        <v>換地処分済</v>
      </c>
    </row>
    <row r="56" spans="1:13" ht="22.5" customHeight="1">
      <c r="A56" s="4780"/>
      <c r="B56" s="2913" t="s">
        <v>6724</v>
      </c>
      <c r="C56" s="2914">
        <v>21775</v>
      </c>
      <c r="D56" s="2914">
        <v>44957</v>
      </c>
      <c r="E56" s="2913" t="s">
        <v>6725</v>
      </c>
      <c r="F56" s="2913"/>
      <c r="G56" s="2915">
        <v>34.1</v>
      </c>
      <c r="H56" s="2914">
        <v>22378</v>
      </c>
      <c r="I56" s="2914">
        <v>44477</v>
      </c>
      <c r="J56" s="2930" t="s">
        <v>6726</v>
      </c>
      <c r="K56" s="2916" t="s">
        <v>6662</v>
      </c>
      <c r="L56" s="2903" t="str">
        <f t="shared" si="0"/>
        <v>換地処分済</v>
      </c>
      <c r="M56" s="2931"/>
    </row>
    <row r="57" spans="1:13" ht="22.5" customHeight="1">
      <c r="A57" s="4780"/>
      <c r="B57" s="2913" t="s">
        <v>6727</v>
      </c>
      <c r="C57" s="2914">
        <v>24782</v>
      </c>
      <c r="D57" s="2914">
        <v>24782</v>
      </c>
      <c r="E57" s="2917" t="s">
        <v>6728</v>
      </c>
      <c r="F57" s="2913"/>
      <c r="G57" s="2915">
        <v>21</v>
      </c>
      <c r="H57" s="2914">
        <v>25154</v>
      </c>
      <c r="I57" s="2914">
        <v>32585</v>
      </c>
      <c r="J57" s="2915">
        <v>21</v>
      </c>
      <c r="K57" s="2916" t="s">
        <v>6662</v>
      </c>
      <c r="L57" s="2903" t="str">
        <f t="shared" si="0"/>
        <v>換地処分済</v>
      </c>
    </row>
    <row r="58" spans="1:13" ht="22.5" customHeight="1">
      <c r="A58" s="4780"/>
      <c r="B58" s="2913" t="s">
        <v>6729</v>
      </c>
      <c r="C58" s="2914">
        <v>29910</v>
      </c>
      <c r="D58" s="2914">
        <v>29910</v>
      </c>
      <c r="E58" s="2917" t="s">
        <v>6730</v>
      </c>
      <c r="F58" s="2913"/>
      <c r="G58" s="2915">
        <v>24.5</v>
      </c>
      <c r="H58" s="2914">
        <v>29858</v>
      </c>
      <c r="I58" s="2914">
        <v>33550</v>
      </c>
      <c r="J58" s="2915">
        <v>24.5</v>
      </c>
      <c r="K58" s="2916" t="s">
        <v>6660</v>
      </c>
      <c r="L58" s="2903" t="str">
        <f t="shared" si="0"/>
        <v>換地処分済</v>
      </c>
    </row>
    <row r="59" spans="1:13" ht="22.5" customHeight="1">
      <c r="A59" s="4780"/>
      <c r="B59" s="4792" t="s">
        <v>6731</v>
      </c>
      <c r="C59" s="4793">
        <v>34432</v>
      </c>
      <c r="D59" s="4793">
        <v>39122</v>
      </c>
      <c r="E59" s="4792" t="s">
        <v>1851</v>
      </c>
      <c r="F59" s="4792"/>
      <c r="G59" s="4795">
        <v>46.1</v>
      </c>
      <c r="H59" s="2932">
        <v>36602</v>
      </c>
      <c r="I59" s="2914">
        <v>41201</v>
      </c>
      <c r="J59" s="2933">
        <v>12.1</v>
      </c>
      <c r="K59" s="2916" t="s">
        <v>6732</v>
      </c>
      <c r="L59" s="2903" t="str">
        <f t="shared" si="0"/>
        <v>換地処分済</v>
      </c>
      <c r="M59" s="4797"/>
    </row>
    <row r="60" spans="1:13" ht="22.5" customHeight="1">
      <c r="A60" s="4780"/>
      <c r="B60" s="4772"/>
      <c r="C60" s="4794"/>
      <c r="D60" s="4794"/>
      <c r="E60" s="4772"/>
      <c r="F60" s="4772"/>
      <c r="G60" s="4796"/>
      <c r="H60" s="2914">
        <v>37708</v>
      </c>
      <c r="I60" s="2914">
        <v>45730</v>
      </c>
      <c r="J60" s="2934">
        <v>3.3</v>
      </c>
      <c r="K60" s="2916" t="s">
        <v>422</v>
      </c>
      <c r="L60" s="2903" t="str">
        <f t="shared" si="0"/>
        <v>換地処分済</v>
      </c>
      <c r="M60" s="4797"/>
    </row>
    <row r="61" spans="1:13" ht="22.5" customHeight="1">
      <c r="A61" s="4780"/>
      <c r="B61" s="4772"/>
      <c r="C61" s="4794"/>
      <c r="D61" s="4794"/>
      <c r="E61" s="4772"/>
      <c r="F61" s="4772"/>
      <c r="G61" s="4796"/>
      <c r="H61" s="2914">
        <v>39385</v>
      </c>
      <c r="I61" s="2913"/>
      <c r="J61" s="2910"/>
      <c r="K61" s="2916" t="s">
        <v>422</v>
      </c>
      <c r="L61" s="2903" t="str">
        <f t="shared" si="0"/>
        <v/>
      </c>
      <c r="M61" s="4797"/>
    </row>
    <row r="62" spans="1:13" ht="22.5" customHeight="1">
      <c r="A62" s="4780"/>
      <c r="B62" s="4772"/>
      <c r="C62" s="4794"/>
      <c r="D62" s="4794"/>
      <c r="E62" s="4772"/>
      <c r="F62" s="4772"/>
      <c r="G62" s="4796"/>
      <c r="H62" s="2935" t="s">
        <v>6733</v>
      </c>
      <c r="I62" s="2913"/>
      <c r="J62" s="2910"/>
      <c r="K62" s="2916"/>
      <c r="L62" s="2903" t="str">
        <f t="shared" si="0"/>
        <v/>
      </c>
      <c r="M62" s="4797"/>
    </row>
    <row r="63" spans="1:13" ht="22.5" customHeight="1">
      <c r="A63" s="4780"/>
      <c r="B63" s="2924" t="s">
        <v>6734</v>
      </c>
      <c r="C63" s="2914">
        <v>34709</v>
      </c>
      <c r="D63" s="2914">
        <v>38443</v>
      </c>
      <c r="E63" s="2913" t="s">
        <v>6735</v>
      </c>
      <c r="F63" s="2913"/>
      <c r="G63" s="2915">
        <v>45.3</v>
      </c>
      <c r="H63" s="2914">
        <v>35415</v>
      </c>
      <c r="I63" s="2913"/>
      <c r="J63" s="2915"/>
      <c r="K63" s="2916" t="s">
        <v>6736</v>
      </c>
      <c r="L63" s="2903" t="str">
        <f t="shared" si="0"/>
        <v/>
      </c>
    </row>
    <row r="64" spans="1:13" ht="22.5" customHeight="1">
      <c r="A64" s="4780"/>
      <c r="B64" s="2925" t="s">
        <v>6737</v>
      </c>
      <c r="C64" s="4781" t="s">
        <v>6665</v>
      </c>
      <c r="D64" s="4782"/>
      <c r="E64" s="4782"/>
      <c r="F64" s="4782"/>
      <c r="G64" s="4783"/>
      <c r="H64" s="2921">
        <v>22752</v>
      </c>
      <c r="I64" s="2921">
        <v>25094</v>
      </c>
      <c r="J64" s="2920">
        <v>38.6</v>
      </c>
      <c r="K64" s="2916" t="s">
        <v>6679</v>
      </c>
      <c r="L64" s="2903" t="str">
        <f t="shared" si="0"/>
        <v>換地処分済</v>
      </c>
    </row>
    <row r="65" spans="1:12" ht="22.5" customHeight="1">
      <c r="A65" s="4780"/>
      <c r="B65" s="2925" t="s">
        <v>6738</v>
      </c>
      <c r="C65" s="4781" t="s">
        <v>6665</v>
      </c>
      <c r="D65" s="4782"/>
      <c r="E65" s="4782"/>
      <c r="F65" s="4782"/>
      <c r="G65" s="4783"/>
      <c r="H65" s="2921">
        <v>24212</v>
      </c>
      <c r="I65" s="2921">
        <v>26186</v>
      </c>
      <c r="J65" s="2920">
        <v>25.9</v>
      </c>
      <c r="K65" s="2916" t="s">
        <v>6679</v>
      </c>
      <c r="L65" s="2903" t="str">
        <f t="shared" si="0"/>
        <v>換地処分済</v>
      </c>
    </row>
    <row r="66" spans="1:12" ht="22.5" customHeight="1">
      <c r="A66" s="4780"/>
      <c r="B66" s="2925" t="s">
        <v>6739</v>
      </c>
      <c r="C66" s="4781" t="s">
        <v>6665</v>
      </c>
      <c r="D66" s="4782"/>
      <c r="E66" s="4782"/>
      <c r="F66" s="4782"/>
      <c r="G66" s="4783"/>
      <c r="H66" s="2921">
        <v>25343</v>
      </c>
      <c r="I66" s="2921">
        <v>25665</v>
      </c>
      <c r="J66" s="2920">
        <v>2.6</v>
      </c>
      <c r="K66" s="2916" t="s">
        <v>6679</v>
      </c>
      <c r="L66" s="2903" t="str">
        <f t="shared" si="0"/>
        <v>換地処分済</v>
      </c>
    </row>
    <row r="67" spans="1:12" ht="22.5" customHeight="1">
      <c r="A67" s="4780"/>
      <c r="B67" s="2925" t="s">
        <v>6740</v>
      </c>
      <c r="C67" s="4781" t="s">
        <v>6665</v>
      </c>
      <c r="D67" s="4782"/>
      <c r="E67" s="4782"/>
      <c r="F67" s="4782"/>
      <c r="G67" s="4783"/>
      <c r="H67" s="2921">
        <v>25847</v>
      </c>
      <c r="I67" s="2921">
        <v>26918</v>
      </c>
      <c r="J67" s="2920">
        <v>6.1</v>
      </c>
      <c r="K67" s="2916" t="s">
        <v>6679</v>
      </c>
      <c r="L67" s="2903" t="str">
        <f t="shared" si="0"/>
        <v>換地処分済</v>
      </c>
    </row>
    <row r="68" spans="1:12" ht="22.5" customHeight="1">
      <c r="A68" s="4780"/>
      <c r="B68" s="2925" t="s">
        <v>6741</v>
      </c>
      <c r="C68" s="4781" t="s">
        <v>6665</v>
      </c>
      <c r="D68" s="4782"/>
      <c r="E68" s="4782"/>
      <c r="F68" s="4782"/>
      <c r="G68" s="4783"/>
      <c r="H68" s="2921">
        <v>26204</v>
      </c>
      <c r="I68" s="2921">
        <v>28174</v>
      </c>
      <c r="J68" s="2920">
        <v>29.7</v>
      </c>
      <c r="K68" s="2916" t="s">
        <v>6679</v>
      </c>
      <c r="L68" s="2903" t="str">
        <f t="shared" si="0"/>
        <v>換地処分済</v>
      </c>
    </row>
    <row r="69" spans="1:12" ht="22.5" customHeight="1">
      <c r="A69" s="4780"/>
      <c r="B69" s="2925" t="s">
        <v>6742</v>
      </c>
      <c r="C69" s="4781" t="s">
        <v>6665</v>
      </c>
      <c r="D69" s="4782"/>
      <c r="E69" s="4782"/>
      <c r="F69" s="4782"/>
      <c r="G69" s="4783"/>
      <c r="H69" s="2921">
        <v>26795</v>
      </c>
      <c r="I69" s="2921">
        <v>27919</v>
      </c>
      <c r="J69" s="2920">
        <v>5.6</v>
      </c>
      <c r="K69" s="2916" t="s">
        <v>6679</v>
      </c>
      <c r="L69" s="2903" t="str">
        <f t="shared" si="0"/>
        <v>換地処分済</v>
      </c>
    </row>
    <row r="70" spans="1:12" ht="22.5" customHeight="1">
      <c r="A70" s="4780"/>
      <c r="B70" s="2925" t="s">
        <v>6743</v>
      </c>
      <c r="C70" s="4781" t="s">
        <v>6665</v>
      </c>
      <c r="D70" s="4782"/>
      <c r="E70" s="4782"/>
      <c r="F70" s="4782"/>
      <c r="G70" s="4783"/>
      <c r="H70" s="2921">
        <v>26918</v>
      </c>
      <c r="I70" s="2921">
        <v>28027</v>
      </c>
      <c r="J70" s="2920">
        <v>1.44</v>
      </c>
      <c r="K70" s="2916" t="s">
        <v>6679</v>
      </c>
      <c r="L70" s="2903" t="str">
        <f t="shared" si="0"/>
        <v>換地処分済</v>
      </c>
    </row>
    <row r="71" spans="1:12" ht="22.5" customHeight="1">
      <c r="A71" s="4780"/>
      <c r="B71" s="2925" t="s">
        <v>6744</v>
      </c>
      <c r="C71" s="4781" t="s">
        <v>6665</v>
      </c>
      <c r="D71" s="4782"/>
      <c r="E71" s="4782"/>
      <c r="F71" s="4782"/>
      <c r="G71" s="4783"/>
      <c r="H71" s="2921">
        <v>27177</v>
      </c>
      <c r="I71" s="2921">
        <v>28538</v>
      </c>
      <c r="J71" s="2920">
        <v>14.2</v>
      </c>
      <c r="K71" s="2916" t="s">
        <v>6679</v>
      </c>
      <c r="L71" s="2903" t="str">
        <f t="shared" si="0"/>
        <v>換地処分済</v>
      </c>
    </row>
    <row r="72" spans="1:12" ht="22.5" customHeight="1">
      <c r="A72" s="4780"/>
      <c r="B72" s="2925" t="s">
        <v>6745</v>
      </c>
      <c r="C72" s="4781" t="s">
        <v>6665</v>
      </c>
      <c r="D72" s="4782"/>
      <c r="E72" s="4782"/>
      <c r="F72" s="4782"/>
      <c r="G72" s="4783"/>
      <c r="H72" s="2921">
        <v>28122</v>
      </c>
      <c r="I72" s="2921">
        <v>29284</v>
      </c>
      <c r="J72" s="2920">
        <v>4</v>
      </c>
      <c r="K72" s="2916" t="s">
        <v>6679</v>
      </c>
      <c r="L72" s="2903" t="str">
        <f t="shared" ref="L72:L135" si="1">IF(I72&lt;&gt;"","換地処分済","")</f>
        <v>換地処分済</v>
      </c>
    </row>
    <row r="73" spans="1:12" ht="22.5" customHeight="1">
      <c r="A73" s="4780"/>
      <c r="B73" s="2925" t="s">
        <v>6746</v>
      </c>
      <c r="C73" s="4781" t="s">
        <v>6665</v>
      </c>
      <c r="D73" s="4782"/>
      <c r="E73" s="4782"/>
      <c r="F73" s="4782"/>
      <c r="G73" s="4783"/>
      <c r="H73" s="2921">
        <v>28934</v>
      </c>
      <c r="I73" s="2921">
        <v>30635</v>
      </c>
      <c r="J73" s="2920">
        <v>10.5</v>
      </c>
      <c r="K73" s="2916" t="s">
        <v>6679</v>
      </c>
      <c r="L73" s="2903" t="str">
        <f t="shared" si="1"/>
        <v>換地処分済</v>
      </c>
    </row>
    <row r="74" spans="1:12" ht="22.5" customHeight="1">
      <c r="A74" s="4780"/>
      <c r="B74" s="2925" t="s">
        <v>6747</v>
      </c>
      <c r="C74" s="4781" t="s">
        <v>6665</v>
      </c>
      <c r="D74" s="4782"/>
      <c r="E74" s="4782"/>
      <c r="F74" s="4782"/>
      <c r="G74" s="4783"/>
      <c r="H74" s="2921">
        <v>33697</v>
      </c>
      <c r="I74" s="2921">
        <v>35181</v>
      </c>
      <c r="J74" s="2920">
        <v>1.9</v>
      </c>
      <c r="K74" s="2916" t="s">
        <v>6679</v>
      </c>
      <c r="L74" s="2903" t="str">
        <f t="shared" si="1"/>
        <v>換地処分済</v>
      </c>
    </row>
    <row r="75" spans="1:12" ht="22.5" customHeight="1">
      <c r="A75" s="4780"/>
      <c r="B75" s="2925" t="s">
        <v>6748</v>
      </c>
      <c r="C75" s="4781" t="s">
        <v>6665</v>
      </c>
      <c r="D75" s="4782"/>
      <c r="E75" s="4782"/>
      <c r="F75" s="4782"/>
      <c r="G75" s="4783"/>
      <c r="H75" s="2921">
        <v>36035</v>
      </c>
      <c r="I75" s="2921">
        <v>36805</v>
      </c>
      <c r="J75" s="2920">
        <v>1.6</v>
      </c>
      <c r="K75" s="2916" t="s">
        <v>6679</v>
      </c>
      <c r="L75" s="2903" t="str">
        <f t="shared" si="1"/>
        <v>換地処分済</v>
      </c>
    </row>
    <row r="76" spans="1:12" ht="22.5" customHeight="1">
      <c r="A76" s="4780"/>
      <c r="B76" s="2925" t="s">
        <v>6749</v>
      </c>
      <c r="C76" s="4781" t="s">
        <v>6665</v>
      </c>
      <c r="D76" s="4782"/>
      <c r="E76" s="4782"/>
      <c r="F76" s="4782"/>
      <c r="G76" s="4783"/>
      <c r="H76" s="2921">
        <v>24314</v>
      </c>
      <c r="I76" s="2921">
        <v>24744</v>
      </c>
      <c r="J76" s="2920">
        <v>1.4</v>
      </c>
      <c r="K76" s="2916" t="s">
        <v>6691</v>
      </c>
      <c r="L76" s="2903" t="str">
        <f t="shared" si="1"/>
        <v>換地処分済</v>
      </c>
    </row>
    <row r="77" spans="1:12" ht="22.5" customHeight="1">
      <c r="A77" s="2912" t="s">
        <v>272</v>
      </c>
      <c r="B77" s="2913" t="s">
        <v>6750</v>
      </c>
      <c r="C77" s="2914">
        <v>30765</v>
      </c>
      <c r="D77" s="2914">
        <v>30765</v>
      </c>
      <c r="E77" s="2913" t="s">
        <v>4826</v>
      </c>
      <c r="F77" s="2913"/>
      <c r="G77" s="2915">
        <v>19.3</v>
      </c>
      <c r="H77" s="2914">
        <v>30911</v>
      </c>
      <c r="I77" s="2914">
        <v>36620</v>
      </c>
      <c r="J77" s="2915">
        <v>19.3</v>
      </c>
      <c r="K77" s="2916" t="s">
        <v>6660</v>
      </c>
      <c r="L77" s="2903" t="str">
        <f t="shared" si="1"/>
        <v>換地処分済</v>
      </c>
    </row>
    <row r="78" spans="1:12" ht="22.5" customHeight="1">
      <c r="A78" s="2918" t="s">
        <v>273</v>
      </c>
      <c r="B78" s="2919" t="s">
        <v>6751</v>
      </c>
      <c r="C78" s="4781" t="s">
        <v>6665</v>
      </c>
      <c r="D78" s="4782"/>
      <c r="E78" s="4782"/>
      <c r="F78" s="4782"/>
      <c r="G78" s="4783"/>
      <c r="H78" s="2921">
        <v>31664</v>
      </c>
      <c r="I78" s="2921">
        <v>31968</v>
      </c>
      <c r="J78" s="2920">
        <v>0.9</v>
      </c>
      <c r="K78" s="2916" t="s">
        <v>6679</v>
      </c>
      <c r="L78" s="2903" t="str">
        <f t="shared" si="1"/>
        <v>換地処分済</v>
      </c>
    </row>
    <row r="79" spans="1:12" ht="22.5" customHeight="1">
      <c r="A79" s="4780" t="s">
        <v>275</v>
      </c>
      <c r="B79" s="2924" t="s">
        <v>6752</v>
      </c>
      <c r="C79" s="2914">
        <v>30875</v>
      </c>
      <c r="D79" s="2914">
        <v>30875</v>
      </c>
      <c r="E79" s="2913" t="s">
        <v>6753</v>
      </c>
      <c r="F79" s="2913"/>
      <c r="G79" s="2915">
        <v>22.5</v>
      </c>
      <c r="H79" s="2914">
        <v>31068</v>
      </c>
      <c r="I79" s="2914">
        <v>36882</v>
      </c>
      <c r="J79" s="2915">
        <v>22.5</v>
      </c>
      <c r="K79" s="2916" t="s">
        <v>6660</v>
      </c>
      <c r="L79" s="2903" t="str">
        <f t="shared" si="1"/>
        <v>換地処分済</v>
      </c>
    </row>
    <row r="80" spans="1:12" ht="22.5" customHeight="1">
      <c r="A80" s="4780"/>
      <c r="B80" s="2924" t="s">
        <v>6754</v>
      </c>
      <c r="C80" s="2914">
        <v>35622</v>
      </c>
      <c r="D80" s="2914">
        <v>43158</v>
      </c>
      <c r="E80" s="2913" t="s">
        <v>3462</v>
      </c>
      <c r="F80" s="2913"/>
      <c r="G80" s="2915">
        <v>17.600000000000001</v>
      </c>
      <c r="H80" s="2914">
        <v>37669</v>
      </c>
      <c r="I80" s="2914"/>
      <c r="J80" s="2936"/>
      <c r="K80" s="2916" t="s">
        <v>6662</v>
      </c>
      <c r="L80" s="2903" t="str">
        <f t="shared" si="1"/>
        <v/>
      </c>
    </row>
    <row r="81" spans="1:12" ht="22.5" customHeight="1">
      <c r="A81" s="4780"/>
      <c r="B81" s="2924" t="s">
        <v>6755</v>
      </c>
      <c r="C81" s="2914">
        <v>43550</v>
      </c>
      <c r="D81" s="2914">
        <v>43550</v>
      </c>
      <c r="E81" s="2913" t="s">
        <v>6242</v>
      </c>
      <c r="F81" s="2913"/>
      <c r="G81" s="2915">
        <v>4</v>
      </c>
      <c r="H81" s="2914">
        <v>43823</v>
      </c>
      <c r="I81" s="2914">
        <v>44800</v>
      </c>
      <c r="J81" s="2915">
        <v>4</v>
      </c>
      <c r="K81" s="2916" t="s">
        <v>6666</v>
      </c>
      <c r="L81" s="2903" t="str">
        <f t="shared" si="1"/>
        <v>換地処分済</v>
      </c>
    </row>
    <row r="82" spans="1:12" ht="22.5" customHeight="1">
      <c r="A82" s="4780" t="s">
        <v>1235</v>
      </c>
      <c r="B82" s="2924" t="s">
        <v>6756</v>
      </c>
      <c r="C82" s="2914">
        <v>21775</v>
      </c>
      <c r="D82" s="2914">
        <v>21775</v>
      </c>
      <c r="E82" s="2917" t="s">
        <v>6757</v>
      </c>
      <c r="F82" s="2913"/>
      <c r="G82" s="2915">
        <v>48.9</v>
      </c>
      <c r="H82" s="2914">
        <v>22746</v>
      </c>
      <c r="I82" s="2914">
        <v>27516</v>
      </c>
      <c r="J82" s="2915">
        <v>48.9</v>
      </c>
      <c r="K82" s="2916" t="s">
        <v>6662</v>
      </c>
      <c r="L82" s="2903" t="str">
        <f t="shared" si="1"/>
        <v>換地処分済</v>
      </c>
    </row>
    <row r="83" spans="1:12" ht="22.5" customHeight="1">
      <c r="A83" s="4780"/>
      <c r="B83" s="2924" t="s">
        <v>6758</v>
      </c>
      <c r="C83" s="2914">
        <v>22722</v>
      </c>
      <c r="D83" s="2914">
        <v>22722</v>
      </c>
      <c r="E83" s="2913" t="s">
        <v>6759</v>
      </c>
      <c r="F83" s="2913"/>
      <c r="G83" s="2915">
        <v>21.5</v>
      </c>
      <c r="H83" s="2914">
        <v>22795</v>
      </c>
      <c r="I83" s="2914">
        <v>36077</v>
      </c>
      <c r="J83" s="2915">
        <v>21.5</v>
      </c>
      <c r="K83" s="2916" t="s">
        <v>6662</v>
      </c>
      <c r="L83" s="2903" t="str">
        <f t="shared" si="1"/>
        <v>換地処分済</v>
      </c>
    </row>
    <row r="84" spans="1:12" ht="22.5" customHeight="1">
      <c r="A84" s="4780"/>
      <c r="B84" s="2924" t="s">
        <v>6760</v>
      </c>
      <c r="C84" s="2914">
        <v>25745</v>
      </c>
      <c r="D84" s="2914">
        <v>27996</v>
      </c>
      <c r="E84" s="2913" t="s">
        <v>6761</v>
      </c>
      <c r="F84" s="2913"/>
      <c r="G84" s="2915">
        <v>89.6</v>
      </c>
      <c r="H84" s="2914">
        <v>25968</v>
      </c>
      <c r="I84" s="2914">
        <v>31135</v>
      </c>
      <c r="J84" s="2915">
        <v>89.6</v>
      </c>
      <c r="K84" s="2916" t="s">
        <v>6662</v>
      </c>
      <c r="L84" s="2903" t="str">
        <f t="shared" si="1"/>
        <v>換地処分済</v>
      </c>
    </row>
    <row r="85" spans="1:12" ht="22.5" customHeight="1">
      <c r="A85" s="4780"/>
      <c r="B85" s="2924" t="s">
        <v>6762</v>
      </c>
      <c r="C85" s="2914">
        <v>27352</v>
      </c>
      <c r="D85" s="2914">
        <v>27996</v>
      </c>
      <c r="E85" s="2917" t="s">
        <v>6763</v>
      </c>
      <c r="F85" s="2913"/>
      <c r="G85" s="2915">
        <v>90</v>
      </c>
      <c r="H85" s="2914">
        <v>28915</v>
      </c>
      <c r="I85" s="2914">
        <v>36735</v>
      </c>
      <c r="J85" s="2915">
        <v>90</v>
      </c>
      <c r="K85" s="2916" t="s">
        <v>6662</v>
      </c>
      <c r="L85" s="2903" t="str">
        <f t="shared" si="1"/>
        <v>換地処分済</v>
      </c>
    </row>
    <row r="86" spans="1:12" ht="22.5" customHeight="1">
      <c r="A86" s="4780"/>
      <c r="B86" s="2924" t="s">
        <v>1328</v>
      </c>
      <c r="C86" s="2914">
        <v>29557</v>
      </c>
      <c r="D86" s="2914">
        <v>29557</v>
      </c>
      <c r="E86" s="2917" t="s">
        <v>6764</v>
      </c>
      <c r="F86" s="2913"/>
      <c r="G86" s="2915">
        <v>41.4</v>
      </c>
      <c r="H86" s="2914">
        <v>29609</v>
      </c>
      <c r="I86" s="2914">
        <v>33312</v>
      </c>
      <c r="J86" s="2915">
        <v>41.4</v>
      </c>
      <c r="K86" s="2916" t="s">
        <v>6660</v>
      </c>
      <c r="L86" s="2903" t="str">
        <f t="shared" si="1"/>
        <v>換地処分済</v>
      </c>
    </row>
    <row r="87" spans="1:12" ht="22.5" customHeight="1">
      <c r="A87" s="4780"/>
      <c r="B87" s="2924" t="s">
        <v>6765</v>
      </c>
      <c r="C87" s="2914">
        <v>31503</v>
      </c>
      <c r="D87" s="2914">
        <v>31503</v>
      </c>
      <c r="E87" s="2913" t="s">
        <v>4844</v>
      </c>
      <c r="F87" s="2913"/>
      <c r="G87" s="2915">
        <v>6.7</v>
      </c>
      <c r="H87" s="2914">
        <v>30426</v>
      </c>
      <c r="I87" s="2914">
        <v>33074</v>
      </c>
      <c r="J87" s="2915">
        <v>6.7</v>
      </c>
      <c r="K87" s="2916" t="s">
        <v>6660</v>
      </c>
      <c r="L87" s="2903" t="str">
        <f t="shared" si="1"/>
        <v>換地処分済</v>
      </c>
    </row>
    <row r="88" spans="1:12" ht="22.5" customHeight="1">
      <c r="A88" s="4780"/>
      <c r="B88" s="2924" t="s">
        <v>6766</v>
      </c>
      <c r="C88" s="2914">
        <v>31992</v>
      </c>
      <c r="D88" s="2914">
        <v>31992</v>
      </c>
      <c r="E88" s="2913" t="s">
        <v>6767</v>
      </c>
      <c r="F88" s="2913"/>
      <c r="G88" s="2915">
        <v>18.8</v>
      </c>
      <c r="H88" s="2914">
        <v>32164</v>
      </c>
      <c r="I88" s="2914">
        <v>37407</v>
      </c>
      <c r="J88" s="2915">
        <v>18.8</v>
      </c>
      <c r="K88" s="2916" t="s">
        <v>6660</v>
      </c>
      <c r="L88" s="2903" t="str">
        <f t="shared" si="1"/>
        <v>換地処分済</v>
      </c>
    </row>
    <row r="89" spans="1:12" ht="22.5" customHeight="1">
      <c r="A89" s="4780"/>
      <c r="B89" s="2937" t="s">
        <v>6768</v>
      </c>
      <c r="C89" s="2914">
        <v>36448</v>
      </c>
      <c r="D89" s="2914">
        <v>36448</v>
      </c>
      <c r="E89" s="2913" t="s">
        <v>6769</v>
      </c>
      <c r="F89" s="2913"/>
      <c r="G89" s="2915">
        <v>29.2</v>
      </c>
      <c r="H89" s="2914">
        <v>36776</v>
      </c>
      <c r="I89" s="2913"/>
      <c r="J89" s="2915"/>
      <c r="K89" s="2916" t="s">
        <v>6662</v>
      </c>
      <c r="L89" s="2903" t="str">
        <f t="shared" si="1"/>
        <v/>
      </c>
    </row>
    <row r="90" spans="1:12" ht="22.5" customHeight="1">
      <c r="A90" s="4780"/>
      <c r="B90" s="2937" t="s">
        <v>6770</v>
      </c>
      <c r="C90" s="2914">
        <v>38891</v>
      </c>
      <c r="D90" s="2914">
        <v>38891</v>
      </c>
      <c r="E90" s="2913" t="s">
        <v>1259</v>
      </c>
      <c r="F90" s="2913"/>
      <c r="G90" s="2915">
        <v>45</v>
      </c>
      <c r="H90" s="2914">
        <v>39065</v>
      </c>
      <c r="I90" s="2913"/>
      <c r="J90" s="2915"/>
      <c r="K90" s="2916" t="s">
        <v>422</v>
      </c>
      <c r="L90" s="2903" t="str">
        <f t="shared" si="1"/>
        <v/>
      </c>
    </row>
    <row r="91" spans="1:12" ht="22.5" customHeight="1">
      <c r="A91" s="4780"/>
      <c r="B91" s="2925" t="s">
        <v>6771</v>
      </c>
      <c r="C91" s="4781" t="s">
        <v>6665</v>
      </c>
      <c r="D91" s="4782"/>
      <c r="E91" s="4782"/>
      <c r="F91" s="4782"/>
      <c r="G91" s="4783"/>
      <c r="H91" s="2921">
        <v>13586</v>
      </c>
      <c r="I91" s="2921">
        <v>14431</v>
      </c>
      <c r="J91" s="2938">
        <v>4.2</v>
      </c>
      <c r="K91" s="2916" t="s">
        <v>6679</v>
      </c>
      <c r="L91" s="2903" t="str">
        <f t="shared" si="1"/>
        <v>換地処分済</v>
      </c>
    </row>
    <row r="92" spans="1:12" ht="22.5" customHeight="1">
      <c r="A92" s="4780"/>
      <c r="B92" s="2924" t="s">
        <v>6772</v>
      </c>
      <c r="C92" s="4781" t="s">
        <v>6665</v>
      </c>
      <c r="D92" s="4782"/>
      <c r="E92" s="4782"/>
      <c r="F92" s="4782"/>
      <c r="G92" s="4783"/>
      <c r="H92" s="2914">
        <v>25867</v>
      </c>
      <c r="I92" s="2914">
        <v>26949</v>
      </c>
      <c r="J92" s="2915">
        <v>4.6783070000000002</v>
      </c>
      <c r="K92" s="2916" t="s">
        <v>6773</v>
      </c>
      <c r="L92" s="2903" t="str">
        <f t="shared" si="1"/>
        <v>換地処分済</v>
      </c>
    </row>
    <row r="93" spans="1:12" ht="22.5" customHeight="1">
      <c r="A93" s="4780"/>
      <c r="B93" s="2924" t="s">
        <v>6774</v>
      </c>
      <c r="C93" s="4781" t="s">
        <v>6665</v>
      </c>
      <c r="D93" s="4782"/>
      <c r="E93" s="4782"/>
      <c r="F93" s="4782"/>
      <c r="G93" s="4783"/>
      <c r="H93" s="2914">
        <v>26170</v>
      </c>
      <c r="I93" s="2914">
        <v>27702</v>
      </c>
      <c r="J93" s="2915">
        <v>12.5</v>
      </c>
      <c r="K93" s="2916" t="s">
        <v>6679</v>
      </c>
      <c r="L93" s="2903" t="str">
        <f t="shared" si="1"/>
        <v>換地処分済</v>
      </c>
    </row>
    <row r="94" spans="1:12" ht="22.5" customHeight="1">
      <c r="A94" s="4780"/>
      <c r="B94" s="2924" t="s">
        <v>6775</v>
      </c>
      <c r="C94" s="4781" t="s">
        <v>6665</v>
      </c>
      <c r="D94" s="4782"/>
      <c r="E94" s="4782"/>
      <c r="F94" s="4782"/>
      <c r="G94" s="4783"/>
      <c r="H94" s="2914">
        <v>28338</v>
      </c>
      <c r="I94" s="2914">
        <v>29179</v>
      </c>
      <c r="J94" s="2915">
        <v>1.1000000000000001</v>
      </c>
      <c r="K94" s="2916" t="s">
        <v>6660</v>
      </c>
      <c r="L94" s="2903" t="str">
        <f t="shared" si="1"/>
        <v>換地処分済</v>
      </c>
    </row>
    <row r="95" spans="1:12" ht="22.5" customHeight="1">
      <c r="A95" s="4780"/>
      <c r="B95" s="2924" t="s">
        <v>6776</v>
      </c>
      <c r="C95" s="4781" t="s">
        <v>6665</v>
      </c>
      <c r="D95" s="4782"/>
      <c r="E95" s="4782"/>
      <c r="F95" s="4782"/>
      <c r="G95" s="4783"/>
      <c r="H95" s="2914">
        <v>28521</v>
      </c>
      <c r="I95" s="2914">
        <v>33186</v>
      </c>
      <c r="J95" s="2915">
        <v>16</v>
      </c>
      <c r="K95" s="2916" t="s">
        <v>6679</v>
      </c>
      <c r="L95" s="2903" t="str">
        <f t="shared" si="1"/>
        <v>換地処分済</v>
      </c>
    </row>
    <row r="96" spans="1:12" ht="22.5" customHeight="1">
      <c r="A96" s="4780"/>
      <c r="B96" s="2924" t="s">
        <v>6777</v>
      </c>
      <c r="C96" s="4781" t="s">
        <v>6665</v>
      </c>
      <c r="D96" s="4782"/>
      <c r="E96" s="4782"/>
      <c r="F96" s="4782"/>
      <c r="G96" s="4783"/>
      <c r="H96" s="2914">
        <v>29700</v>
      </c>
      <c r="I96" s="2914">
        <v>31422</v>
      </c>
      <c r="J96" s="2915">
        <v>5</v>
      </c>
      <c r="K96" s="2916" t="s">
        <v>6660</v>
      </c>
      <c r="L96" s="2903" t="str">
        <f t="shared" si="1"/>
        <v>換地処分済</v>
      </c>
    </row>
    <row r="97" spans="1:12" ht="22.5" customHeight="1">
      <c r="A97" s="4780"/>
      <c r="B97" s="2924" t="s">
        <v>6778</v>
      </c>
      <c r="C97" s="4781" t="s">
        <v>6665</v>
      </c>
      <c r="D97" s="4782"/>
      <c r="E97" s="4782"/>
      <c r="F97" s="4782"/>
      <c r="G97" s="4783"/>
      <c r="H97" s="2914">
        <v>34446</v>
      </c>
      <c r="I97" s="2914">
        <v>37869</v>
      </c>
      <c r="J97" s="2915">
        <v>8.1</v>
      </c>
      <c r="K97" s="2916" t="s">
        <v>6660</v>
      </c>
      <c r="L97" s="2903" t="str">
        <f t="shared" si="1"/>
        <v>換地処分済</v>
      </c>
    </row>
    <row r="98" spans="1:12" ht="22.5" customHeight="1">
      <c r="A98" s="4780"/>
      <c r="B98" s="2924" t="s">
        <v>6779</v>
      </c>
      <c r="C98" s="4781" t="s">
        <v>6665</v>
      </c>
      <c r="D98" s="4782"/>
      <c r="E98" s="4782"/>
      <c r="F98" s="4782"/>
      <c r="G98" s="4783"/>
      <c r="H98" s="2914">
        <v>36917</v>
      </c>
      <c r="I98" s="2914">
        <v>43954</v>
      </c>
      <c r="J98" s="2915">
        <v>12.8</v>
      </c>
      <c r="K98" s="2916" t="s">
        <v>6660</v>
      </c>
      <c r="L98" s="2903" t="str">
        <f t="shared" si="1"/>
        <v>換地処分済</v>
      </c>
    </row>
    <row r="99" spans="1:12" ht="22.5" customHeight="1">
      <c r="A99" s="2912" t="s">
        <v>280</v>
      </c>
      <c r="B99" s="2924" t="s">
        <v>6780</v>
      </c>
      <c r="C99" s="2914">
        <v>24789</v>
      </c>
      <c r="D99" s="2914">
        <v>24789</v>
      </c>
      <c r="E99" s="2917" t="s">
        <v>6781</v>
      </c>
      <c r="F99" s="2913"/>
      <c r="G99" s="2915">
        <v>28</v>
      </c>
      <c r="H99" s="2914">
        <v>25263</v>
      </c>
      <c r="I99" s="2914">
        <v>30201</v>
      </c>
      <c r="J99" s="2915">
        <v>28.1</v>
      </c>
      <c r="K99" s="2916" t="s">
        <v>6662</v>
      </c>
      <c r="L99" s="2903" t="str">
        <f t="shared" si="1"/>
        <v>換地処分済</v>
      </c>
    </row>
    <row r="100" spans="1:12" ht="22.5" customHeight="1">
      <c r="A100" s="4788" t="s">
        <v>280</v>
      </c>
      <c r="B100" s="2924" t="s">
        <v>6782</v>
      </c>
      <c r="C100" s="2914">
        <v>28710</v>
      </c>
      <c r="D100" s="2914">
        <v>28710</v>
      </c>
      <c r="E100" s="2913" t="s">
        <v>6783</v>
      </c>
      <c r="F100" s="2913"/>
      <c r="G100" s="2915">
        <v>56.4</v>
      </c>
      <c r="H100" s="2914">
        <v>28836</v>
      </c>
      <c r="I100" s="2914">
        <v>31855</v>
      </c>
      <c r="J100" s="2915">
        <v>56.4</v>
      </c>
      <c r="K100" s="2916" t="s">
        <v>6660</v>
      </c>
      <c r="L100" s="2903" t="str">
        <f t="shared" si="1"/>
        <v>換地処分済</v>
      </c>
    </row>
    <row r="101" spans="1:12" ht="22.5" customHeight="1">
      <c r="A101" s="4769"/>
      <c r="B101" s="2924" t="s">
        <v>6784</v>
      </c>
      <c r="C101" s="2914">
        <v>28818</v>
      </c>
      <c r="D101" s="2914">
        <v>29914</v>
      </c>
      <c r="E101" s="2913" t="s">
        <v>5125</v>
      </c>
      <c r="F101" s="2913"/>
      <c r="G101" s="2915">
        <v>13.9</v>
      </c>
      <c r="H101" s="2914">
        <v>29928</v>
      </c>
      <c r="I101" s="2914">
        <v>32000</v>
      </c>
      <c r="J101" s="2915">
        <v>13.9</v>
      </c>
      <c r="K101" s="2916" t="s">
        <v>6660</v>
      </c>
      <c r="L101" s="2903" t="str">
        <f t="shared" si="1"/>
        <v>換地処分済</v>
      </c>
    </row>
    <row r="102" spans="1:12" ht="22.5" customHeight="1">
      <c r="A102" s="4769"/>
      <c r="B102" s="2925" t="s">
        <v>6785</v>
      </c>
      <c r="C102" s="4781" t="s">
        <v>6665</v>
      </c>
      <c r="D102" s="4782"/>
      <c r="E102" s="4782"/>
      <c r="F102" s="4782"/>
      <c r="G102" s="4783"/>
      <c r="H102" s="2921">
        <v>21541</v>
      </c>
      <c r="I102" s="2921">
        <v>22691</v>
      </c>
      <c r="J102" s="2939">
        <v>12.3</v>
      </c>
      <c r="K102" s="2916" t="s">
        <v>6679</v>
      </c>
      <c r="L102" s="2903" t="str">
        <f t="shared" si="1"/>
        <v>換地処分済</v>
      </c>
    </row>
    <row r="103" spans="1:12" ht="22.5" customHeight="1">
      <c r="A103" s="4769"/>
      <c r="B103" s="2925" t="s">
        <v>6786</v>
      </c>
      <c r="C103" s="4781" t="s">
        <v>6665</v>
      </c>
      <c r="D103" s="4782"/>
      <c r="E103" s="4782"/>
      <c r="F103" s="4782"/>
      <c r="G103" s="4783"/>
      <c r="H103" s="2921">
        <v>22633</v>
      </c>
      <c r="I103" s="2921">
        <v>23463</v>
      </c>
      <c r="J103" s="2939">
        <v>9.5</v>
      </c>
      <c r="K103" s="2916" t="s">
        <v>6679</v>
      </c>
      <c r="L103" s="2903" t="str">
        <f t="shared" si="1"/>
        <v>換地処分済</v>
      </c>
    </row>
    <row r="104" spans="1:12" ht="22.5" customHeight="1">
      <c r="A104" s="4769"/>
      <c r="B104" s="2925" t="s">
        <v>6787</v>
      </c>
      <c r="C104" s="4781" t="s">
        <v>6665</v>
      </c>
      <c r="D104" s="4782"/>
      <c r="E104" s="4782"/>
      <c r="F104" s="4782"/>
      <c r="G104" s="4783"/>
      <c r="H104" s="2921">
        <v>23364</v>
      </c>
      <c r="I104" s="2921">
        <v>26400</v>
      </c>
      <c r="J104" s="2939">
        <v>13.5</v>
      </c>
      <c r="K104" s="2916" t="s">
        <v>6679</v>
      </c>
      <c r="L104" s="2903" t="str">
        <f t="shared" si="1"/>
        <v>換地処分済</v>
      </c>
    </row>
    <row r="105" spans="1:12" ht="22.5" customHeight="1">
      <c r="A105" s="4769"/>
      <c r="B105" s="2925" t="s">
        <v>6788</v>
      </c>
      <c r="C105" s="4781" t="s">
        <v>6665</v>
      </c>
      <c r="D105" s="4782"/>
      <c r="E105" s="4782"/>
      <c r="F105" s="4782"/>
      <c r="G105" s="4783"/>
      <c r="H105" s="2921">
        <v>28446</v>
      </c>
      <c r="I105" s="2921">
        <v>29515</v>
      </c>
      <c r="J105" s="2939">
        <v>6.5</v>
      </c>
      <c r="K105" s="2916" t="s">
        <v>6679</v>
      </c>
      <c r="L105" s="2903" t="str">
        <f t="shared" si="1"/>
        <v>換地処分済</v>
      </c>
    </row>
    <row r="106" spans="1:12" ht="22.5" customHeight="1">
      <c r="A106" s="4769"/>
      <c r="B106" s="2925" t="s">
        <v>6789</v>
      </c>
      <c r="C106" s="4781" t="s">
        <v>6665</v>
      </c>
      <c r="D106" s="4782"/>
      <c r="E106" s="4782"/>
      <c r="F106" s="4782"/>
      <c r="G106" s="4783"/>
      <c r="H106" s="2921">
        <v>28523</v>
      </c>
      <c r="I106" s="2921">
        <v>29749</v>
      </c>
      <c r="J106" s="2939">
        <v>2.6</v>
      </c>
      <c r="K106" s="2916" t="s">
        <v>6679</v>
      </c>
      <c r="L106" s="2903" t="str">
        <f t="shared" si="1"/>
        <v>換地処分済</v>
      </c>
    </row>
    <row r="107" spans="1:12" ht="22.5" customHeight="1">
      <c r="A107" s="4769"/>
      <c r="B107" s="2925" t="s">
        <v>6790</v>
      </c>
      <c r="C107" s="4781" t="s">
        <v>6665</v>
      </c>
      <c r="D107" s="4782"/>
      <c r="E107" s="4782"/>
      <c r="F107" s="4782"/>
      <c r="G107" s="4783"/>
      <c r="H107" s="2921">
        <v>29991</v>
      </c>
      <c r="I107" s="2921">
        <v>32112</v>
      </c>
      <c r="J107" s="2939">
        <v>6.5</v>
      </c>
      <c r="K107" s="2916" t="s">
        <v>6679</v>
      </c>
      <c r="L107" s="2903" t="str">
        <f t="shared" si="1"/>
        <v>換地処分済</v>
      </c>
    </row>
    <row r="108" spans="1:12" ht="22.5" customHeight="1">
      <c r="A108" s="4769"/>
      <c r="B108" s="2925" t="s">
        <v>6791</v>
      </c>
      <c r="C108" s="4781" t="s">
        <v>6665</v>
      </c>
      <c r="D108" s="4782"/>
      <c r="E108" s="4782"/>
      <c r="F108" s="4782"/>
      <c r="G108" s="4783"/>
      <c r="H108" s="2921">
        <v>33382</v>
      </c>
      <c r="I108" s="2921">
        <v>34373</v>
      </c>
      <c r="J108" s="2939">
        <v>3.9</v>
      </c>
      <c r="K108" s="2916" t="s">
        <v>6679</v>
      </c>
      <c r="L108" s="2903" t="str">
        <f t="shared" si="1"/>
        <v>換地処分済</v>
      </c>
    </row>
    <row r="109" spans="1:12" ht="22.5" customHeight="1">
      <c r="A109" s="4769"/>
      <c r="B109" s="2925" t="s">
        <v>6792</v>
      </c>
      <c r="C109" s="4781" t="s">
        <v>6665</v>
      </c>
      <c r="D109" s="4782"/>
      <c r="E109" s="4782"/>
      <c r="F109" s="4782"/>
      <c r="G109" s="4783"/>
      <c r="H109" s="2921">
        <v>33382</v>
      </c>
      <c r="I109" s="2921">
        <v>34401</v>
      </c>
      <c r="J109" s="2939">
        <v>3.9</v>
      </c>
      <c r="K109" s="2916" t="s">
        <v>6679</v>
      </c>
      <c r="L109" s="2903" t="str">
        <f t="shared" si="1"/>
        <v>換地処分済</v>
      </c>
    </row>
    <row r="110" spans="1:12" ht="22.5" customHeight="1">
      <c r="A110" s="4769"/>
      <c r="B110" s="2925" t="s">
        <v>6793</v>
      </c>
      <c r="C110" s="4781" t="s">
        <v>6665</v>
      </c>
      <c r="D110" s="4782"/>
      <c r="E110" s="4782"/>
      <c r="F110" s="4782"/>
      <c r="G110" s="4783"/>
      <c r="H110" s="2921">
        <v>36178</v>
      </c>
      <c r="I110" s="2921">
        <v>37155</v>
      </c>
      <c r="J110" s="2939">
        <v>2.5</v>
      </c>
      <c r="K110" s="2916" t="s">
        <v>6666</v>
      </c>
      <c r="L110" s="2903" t="str">
        <f t="shared" si="1"/>
        <v>換地処分済</v>
      </c>
    </row>
    <row r="111" spans="1:12" ht="22.5" customHeight="1">
      <c r="A111" s="4770"/>
      <c r="B111" s="2925" t="s">
        <v>6794</v>
      </c>
      <c r="C111" s="4781" t="s">
        <v>6665</v>
      </c>
      <c r="D111" s="4782"/>
      <c r="E111" s="4782"/>
      <c r="F111" s="4782"/>
      <c r="G111" s="4783"/>
      <c r="H111" s="2921">
        <v>39052</v>
      </c>
      <c r="I111" s="2921">
        <v>39736</v>
      </c>
      <c r="J111" s="2939">
        <v>1.2</v>
      </c>
      <c r="K111" s="2916" t="s">
        <v>6679</v>
      </c>
      <c r="L111" s="2903" t="str">
        <f t="shared" si="1"/>
        <v>換地処分済</v>
      </c>
    </row>
    <row r="112" spans="1:12" ht="22.5" customHeight="1">
      <c r="A112" s="4788" t="s">
        <v>26</v>
      </c>
      <c r="B112" s="2924" t="s">
        <v>6795</v>
      </c>
      <c r="C112" s="2914">
        <v>28486</v>
      </c>
      <c r="D112" s="2914">
        <v>28486</v>
      </c>
      <c r="E112" s="2917" t="s">
        <v>6796</v>
      </c>
      <c r="F112" s="2913"/>
      <c r="G112" s="2915">
        <v>20.7</v>
      </c>
      <c r="H112" s="2914">
        <v>28817</v>
      </c>
      <c r="I112" s="2914">
        <v>30425</v>
      </c>
      <c r="J112" s="2915">
        <v>20.7</v>
      </c>
      <c r="K112" s="2916" t="s">
        <v>6660</v>
      </c>
      <c r="L112" s="2903" t="str">
        <f t="shared" si="1"/>
        <v>換地処分済</v>
      </c>
    </row>
    <row r="113" spans="1:12" ht="22.5" customHeight="1">
      <c r="A113" s="4769"/>
      <c r="B113" s="2924" t="s">
        <v>6797</v>
      </c>
      <c r="C113" s="2914">
        <v>28486</v>
      </c>
      <c r="D113" s="2914">
        <v>28486</v>
      </c>
      <c r="E113" s="2917" t="s">
        <v>6796</v>
      </c>
      <c r="F113" s="2913"/>
      <c r="G113" s="2915">
        <v>3.3</v>
      </c>
      <c r="H113" s="2914">
        <v>28513</v>
      </c>
      <c r="I113" s="2914">
        <v>30791</v>
      </c>
      <c r="J113" s="2915">
        <v>3.3</v>
      </c>
      <c r="K113" s="2916" t="s">
        <v>6660</v>
      </c>
      <c r="L113" s="2903" t="str">
        <f t="shared" si="1"/>
        <v>換地処分済</v>
      </c>
    </row>
    <row r="114" spans="1:12" ht="22.5" customHeight="1">
      <c r="A114" s="4769"/>
      <c r="B114" s="2924" t="s">
        <v>6798</v>
      </c>
      <c r="C114" s="2914">
        <v>23284</v>
      </c>
      <c r="D114" s="2914">
        <v>33687</v>
      </c>
      <c r="E114" s="2913" t="s">
        <v>6799</v>
      </c>
      <c r="F114" s="2913"/>
      <c r="G114" s="2915">
        <v>132.1</v>
      </c>
      <c r="H114" s="2914">
        <v>23890</v>
      </c>
      <c r="I114" s="2914">
        <v>34208</v>
      </c>
      <c r="J114" s="2915">
        <v>132.1</v>
      </c>
      <c r="K114" s="2916" t="s">
        <v>6800</v>
      </c>
      <c r="L114" s="2903" t="str">
        <f t="shared" si="1"/>
        <v>換地処分済</v>
      </c>
    </row>
    <row r="115" spans="1:12" ht="22.5" customHeight="1">
      <c r="A115" s="4769"/>
      <c r="B115" s="2924" t="s">
        <v>6801</v>
      </c>
      <c r="C115" s="2914">
        <v>17079</v>
      </c>
      <c r="D115" s="2914">
        <v>17079</v>
      </c>
      <c r="E115" s="2913" t="s">
        <v>6802</v>
      </c>
      <c r="F115" s="2913"/>
      <c r="G115" s="2915">
        <v>100</v>
      </c>
      <c r="H115" s="2914">
        <v>17181</v>
      </c>
      <c r="I115" s="2914">
        <v>22431</v>
      </c>
      <c r="J115" s="2915">
        <v>100</v>
      </c>
      <c r="K115" s="2916" t="s">
        <v>6723</v>
      </c>
      <c r="L115" s="2903" t="str">
        <f t="shared" si="1"/>
        <v>換地処分済</v>
      </c>
    </row>
    <row r="116" spans="1:12" ht="22.5" customHeight="1">
      <c r="A116" s="4769"/>
      <c r="B116" s="2924" t="s">
        <v>6803</v>
      </c>
      <c r="C116" s="2914">
        <v>16391</v>
      </c>
      <c r="D116" s="2914">
        <v>16391</v>
      </c>
      <c r="E116" s="2913" t="s">
        <v>6675</v>
      </c>
      <c r="F116" s="2913"/>
      <c r="G116" s="2915">
        <v>33.1</v>
      </c>
      <c r="H116" s="2914">
        <v>16675</v>
      </c>
      <c r="I116" s="2914">
        <v>21787</v>
      </c>
      <c r="J116" s="2915">
        <v>33.1</v>
      </c>
      <c r="K116" s="2916" t="s">
        <v>6662</v>
      </c>
      <c r="L116" s="2903" t="str">
        <f t="shared" si="1"/>
        <v>換地処分済</v>
      </c>
    </row>
    <row r="117" spans="1:12" ht="22.5" customHeight="1">
      <c r="A117" s="4769"/>
      <c r="B117" s="2924" t="s">
        <v>6804</v>
      </c>
      <c r="C117" s="2914">
        <v>21447</v>
      </c>
      <c r="D117" s="2914">
        <v>21447</v>
      </c>
      <c r="E117" s="2917" t="s">
        <v>6805</v>
      </c>
      <c r="F117" s="2913"/>
      <c r="G117" s="2915">
        <v>38.6</v>
      </c>
      <c r="H117" s="2914">
        <v>22025</v>
      </c>
      <c r="I117" s="2914">
        <v>24146</v>
      </c>
      <c r="J117" s="2915">
        <v>38.6</v>
      </c>
      <c r="K117" s="2916" t="s">
        <v>6662</v>
      </c>
      <c r="L117" s="2903" t="str">
        <f t="shared" si="1"/>
        <v>換地処分済</v>
      </c>
    </row>
    <row r="118" spans="1:12" ht="22.5" customHeight="1">
      <c r="A118" s="4769"/>
      <c r="B118" s="2924" t="s">
        <v>6806</v>
      </c>
      <c r="C118" s="2914">
        <v>22846</v>
      </c>
      <c r="D118" s="2914">
        <v>22846</v>
      </c>
      <c r="E118" s="2917" t="s">
        <v>6807</v>
      </c>
      <c r="F118" s="2913"/>
      <c r="G118" s="2915">
        <v>47.9</v>
      </c>
      <c r="H118" s="2914">
        <v>23660</v>
      </c>
      <c r="I118" s="2914">
        <v>25749</v>
      </c>
      <c r="J118" s="2915">
        <v>47.9</v>
      </c>
      <c r="K118" s="2916" t="s">
        <v>6662</v>
      </c>
      <c r="L118" s="2903" t="str">
        <f t="shared" si="1"/>
        <v>換地処分済</v>
      </c>
    </row>
    <row r="119" spans="1:12" ht="22.5" customHeight="1">
      <c r="A119" s="4769"/>
      <c r="B119" s="2924" t="s">
        <v>6808</v>
      </c>
      <c r="C119" s="2914">
        <v>26711</v>
      </c>
      <c r="D119" s="2914">
        <v>26711</v>
      </c>
      <c r="E119" s="2913" t="s">
        <v>6809</v>
      </c>
      <c r="F119" s="2913"/>
      <c r="G119" s="2915">
        <v>24</v>
      </c>
      <c r="H119" s="2914">
        <v>27302</v>
      </c>
      <c r="I119" s="2914">
        <v>31453</v>
      </c>
      <c r="J119" s="2915">
        <v>24</v>
      </c>
      <c r="K119" s="2916" t="s">
        <v>6662</v>
      </c>
      <c r="L119" s="2903" t="str">
        <f t="shared" si="1"/>
        <v>換地処分済</v>
      </c>
    </row>
    <row r="120" spans="1:12" ht="22.5" customHeight="1">
      <c r="A120" s="4769"/>
      <c r="B120" s="2924" t="s">
        <v>6810</v>
      </c>
      <c r="C120" s="2914">
        <v>30868</v>
      </c>
      <c r="D120" s="2914">
        <v>30868</v>
      </c>
      <c r="E120" s="2913" t="s">
        <v>2641</v>
      </c>
      <c r="F120" s="2913"/>
      <c r="G120" s="2915">
        <v>11.3</v>
      </c>
      <c r="H120" s="2914">
        <v>31059</v>
      </c>
      <c r="I120" s="2914">
        <v>34572</v>
      </c>
      <c r="J120" s="2915">
        <v>11.3</v>
      </c>
      <c r="K120" s="2916" t="s">
        <v>6660</v>
      </c>
      <c r="L120" s="2903" t="str">
        <f t="shared" si="1"/>
        <v>換地処分済</v>
      </c>
    </row>
    <row r="121" spans="1:12" ht="22.5" customHeight="1">
      <c r="A121" s="4769"/>
      <c r="B121" s="2924" t="s">
        <v>6811</v>
      </c>
      <c r="C121" s="2914">
        <v>29679</v>
      </c>
      <c r="D121" s="2914">
        <v>37708</v>
      </c>
      <c r="E121" s="2913" t="s">
        <v>6812</v>
      </c>
      <c r="F121" s="2913"/>
      <c r="G121" s="2915">
        <v>27</v>
      </c>
      <c r="H121" s="2914">
        <v>31821</v>
      </c>
      <c r="I121" s="2914">
        <v>37169</v>
      </c>
      <c r="J121" s="2915">
        <v>27</v>
      </c>
      <c r="K121" s="2916" t="s">
        <v>6660</v>
      </c>
      <c r="L121" s="2903" t="str">
        <f t="shared" si="1"/>
        <v>換地処分済</v>
      </c>
    </row>
    <row r="122" spans="1:12" ht="22.5" customHeight="1">
      <c r="A122" s="4769"/>
      <c r="B122" s="2924" t="s">
        <v>6813</v>
      </c>
      <c r="C122" s="2914">
        <v>34180</v>
      </c>
      <c r="D122" s="2914">
        <v>37067</v>
      </c>
      <c r="E122" s="2913" t="s">
        <v>5139</v>
      </c>
      <c r="F122" s="2914">
        <v>38758</v>
      </c>
      <c r="G122" s="2915">
        <v>7.2</v>
      </c>
      <c r="H122" s="2914">
        <v>34484</v>
      </c>
      <c r="I122" s="2914">
        <v>39318</v>
      </c>
      <c r="J122" s="2915">
        <v>7.2</v>
      </c>
      <c r="K122" s="2916" t="s">
        <v>6662</v>
      </c>
      <c r="L122" s="2903" t="str">
        <f t="shared" si="1"/>
        <v>換地処分済</v>
      </c>
    </row>
    <row r="123" spans="1:12" ht="22.5" customHeight="1">
      <c r="A123" s="4769"/>
      <c r="B123" s="2924" t="s">
        <v>6814</v>
      </c>
      <c r="C123" s="2914">
        <v>37708</v>
      </c>
      <c r="D123" s="2914">
        <v>37708</v>
      </c>
      <c r="E123" s="2913" t="s">
        <v>6815</v>
      </c>
      <c r="F123" s="2914">
        <v>38758</v>
      </c>
      <c r="G123" s="2915">
        <v>20.8</v>
      </c>
      <c r="H123" s="2914">
        <v>38261</v>
      </c>
      <c r="I123" s="2914">
        <v>43980</v>
      </c>
      <c r="J123" s="2915">
        <v>20.8</v>
      </c>
      <c r="K123" s="2916" t="s">
        <v>6679</v>
      </c>
      <c r="L123" s="2903" t="str">
        <f t="shared" si="1"/>
        <v>換地処分済</v>
      </c>
    </row>
    <row r="124" spans="1:12" ht="22.5" customHeight="1">
      <c r="A124" s="4769"/>
      <c r="B124" s="2924" t="s">
        <v>6816</v>
      </c>
      <c r="C124" s="2914">
        <v>37708</v>
      </c>
      <c r="D124" s="2914">
        <v>38896</v>
      </c>
      <c r="E124" s="2913" t="s">
        <v>6817</v>
      </c>
      <c r="F124" s="2914">
        <v>38758</v>
      </c>
      <c r="G124" s="2915">
        <v>4.3</v>
      </c>
      <c r="H124" s="2914">
        <v>38293</v>
      </c>
      <c r="I124" s="2914">
        <v>42153</v>
      </c>
      <c r="J124" s="2915">
        <v>4.3</v>
      </c>
      <c r="K124" s="2916" t="s">
        <v>422</v>
      </c>
      <c r="L124" s="2903" t="str">
        <f t="shared" si="1"/>
        <v>換地処分済</v>
      </c>
    </row>
    <row r="125" spans="1:12" ht="22.5" customHeight="1">
      <c r="A125" s="4769"/>
      <c r="B125" s="2924" t="s">
        <v>6674</v>
      </c>
      <c r="C125" s="2914">
        <v>14692</v>
      </c>
      <c r="D125" s="2914">
        <v>14692</v>
      </c>
      <c r="E125" s="2940" t="s">
        <v>6675</v>
      </c>
      <c r="F125" s="2913"/>
      <c r="G125" s="2915">
        <v>101.6</v>
      </c>
      <c r="H125" s="2940" t="s">
        <v>6675</v>
      </c>
      <c r="I125" s="2914">
        <v>16700</v>
      </c>
      <c r="J125" s="2915">
        <v>101.6</v>
      </c>
      <c r="K125" s="2916" t="s">
        <v>6662</v>
      </c>
      <c r="L125" s="2903" t="str">
        <f t="shared" si="1"/>
        <v>換地処分済</v>
      </c>
    </row>
    <row r="126" spans="1:12" ht="22.5" customHeight="1">
      <c r="A126" s="4769"/>
      <c r="B126" s="2924" t="s">
        <v>6801</v>
      </c>
      <c r="C126" s="2914">
        <v>17078</v>
      </c>
      <c r="D126" s="2914">
        <v>17078</v>
      </c>
      <c r="E126" s="2917" t="s">
        <v>6818</v>
      </c>
      <c r="F126" s="2913"/>
      <c r="G126" s="2915">
        <v>256.5</v>
      </c>
      <c r="H126" s="2914">
        <v>17359</v>
      </c>
      <c r="I126" s="2914">
        <v>28398</v>
      </c>
      <c r="J126" s="2915">
        <v>256.5</v>
      </c>
      <c r="K126" s="2916" t="s">
        <v>6723</v>
      </c>
      <c r="L126" s="2903" t="str">
        <f t="shared" si="1"/>
        <v>換地処分済</v>
      </c>
    </row>
    <row r="127" spans="1:12" ht="22.5" customHeight="1">
      <c r="A127" s="4769"/>
      <c r="B127" s="2924" t="s">
        <v>6819</v>
      </c>
      <c r="C127" s="2914">
        <v>21640</v>
      </c>
      <c r="D127" s="2914">
        <v>21640</v>
      </c>
      <c r="E127" s="2917" t="s">
        <v>6820</v>
      </c>
      <c r="F127" s="2913"/>
      <c r="G127" s="2915">
        <v>58.7</v>
      </c>
      <c r="H127" s="2914">
        <v>22320</v>
      </c>
      <c r="I127" s="2914">
        <v>28535</v>
      </c>
      <c r="J127" s="2915">
        <v>58.7</v>
      </c>
      <c r="K127" s="2916" t="s">
        <v>6662</v>
      </c>
      <c r="L127" s="2903" t="str">
        <f t="shared" si="1"/>
        <v>換地処分済</v>
      </c>
    </row>
    <row r="128" spans="1:12" ht="22.5" customHeight="1">
      <c r="A128" s="4769"/>
      <c r="B128" s="2924" t="s">
        <v>6821</v>
      </c>
      <c r="C128" s="2914">
        <v>17078</v>
      </c>
      <c r="D128" s="2914">
        <v>17078</v>
      </c>
      <c r="E128" s="2917" t="s">
        <v>6818</v>
      </c>
      <c r="F128" s="2913"/>
      <c r="G128" s="2915">
        <v>44.6</v>
      </c>
      <c r="H128" s="2914">
        <v>25133</v>
      </c>
      <c r="I128" s="2914">
        <v>36602</v>
      </c>
      <c r="J128" s="2915">
        <v>44.6</v>
      </c>
      <c r="K128" s="2916" t="s">
        <v>6662</v>
      </c>
      <c r="L128" s="2903" t="str">
        <f t="shared" si="1"/>
        <v>換地処分済</v>
      </c>
    </row>
    <row r="129" spans="1:12" ht="22.5" customHeight="1">
      <c r="A129" s="4769"/>
      <c r="B129" s="2924" t="s">
        <v>6822</v>
      </c>
      <c r="C129" s="2914">
        <v>25742</v>
      </c>
      <c r="D129" s="2914">
        <v>25742</v>
      </c>
      <c r="E129" s="2913" t="s">
        <v>6823</v>
      </c>
      <c r="F129" s="2913"/>
      <c r="G129" s="2915">
        <v>41.9</v>
      </c>
      <c r="H129" s="2914">
        <v>25910</v>
      </c>
      <c r="I129" s="2914">
        <v>28913</v>
      </c>
      <c r="J129" s="2915">
        <v>41.9</v>
      </c>
      <c r="K129" s="2916" t="s">
        <v>6660</v>
      </c>
      <c r="L129" s="2903" t="str">
        <f t="shared" si="1"/>
        <v>換地処分済</v>
      </c>
    </row>
    <row r="130" spans="1:12" ht="22.5" customHeight="1">
      <c r="A130" s="4769"/>
      <c r="B130" s="2924" t="s">
        <v>6249</v>
      </c>
      <c r="C130" s="2914">
        <v>26107</v>
      </c>
      <c r="D130" s="2914">
        <v>26107</v>
      </c>
      <c r="E130" s="2913" t="s">
        <v>6824</v>
      </c>
      <c r="F130" s="2913"/>
      <c r="G130" s="2915">
        <v>98.6</v>
      </c>
      <c r="H130" s="2914">
        <v>26645</v>
      </c>
      <c r="I130" s="2914">
        <v>29322</v>
      </c>
      <c r="J130" s="2915">
        <v>98.6</v>
      </c>
      <c r="K130" s="2916" t="s">
        <v>6660</v>
      </c>
      <c r="L130" s="2903" t="str">
        <f t="shared" si="1"/>
        <v>換地処分済</v>
      </c>
    </row>
    <row r="131" spans="1:12" ht="22.5" customHeight="1">
      <c r="A131" s="4769"/>
      <c r="B131" s="2924" t="s">
        <v>6825</v>
      </c>
      <c r="C131" s="2914">
        <v>26890</v>
      </c>
      <c r="D131" s="2914">
        <v>26890</v>
      </c>
      <c r="E131" s="2913" t="s">
        <v>3479</v>
      </c>
      <c r="F131" s="2913"/>
      <c r="G131" s="2915">
        <v>45</v>
      </c>
      <c r="H131" s="2914">
        <v>27047</v>
      </c>
      <c r="I131" s="2914">
        <v>29970</v>
      </c>
      <c r="J131" s="2915">
        <v>45</v>
      </c>
      <c r="K131" s="2916" t="s">
        <v>6660</v>
      </c>
      <c r="L131" s="2903" t="str">
        <f t="shared" si="1"/>
        <v>換地処分済</v>
      </c>
    </row>
    <row r="132" spans="1:12" ht="22.5" customHeight="1">
      <c r="A132" s="4769"/>
      <c r="B132" s="2924" t="s">
        <v>6826</v>
      </c>
      <c r="C132" s="2914">
        <v>29161</v>
      </c>
      <c r="D132" s="2914">
        <v>31594</v>
      </c>
      <c r="E132" s="2913" t="s">
        <v>6827</v>
      </c>
      <c r="F132" s="2913"/>
      <c r="G132" s="2915">
        <v>40.6</v>
      </c>
      <c r="H132" s="2914">
        <v>29063</v>
      </c>
      <c r="I132" s="2914">
        <v>33816</v>
      </c>
      <c r="J132" s="2915">
        <v>40.6</v>
      </c>
      <c r="K132" s="2916" t="s">
        <v>6660</v>
      </c>
      <c r="L132" s="2903" t="str">
        <f t="shared" si="1"/>
        <v>換地処分済</v>
      </c>
    </row>
    <row r="133" spans="1:12" ht="22.5" customHeight="1">
      <c r="A133" s="4769"/>
      <c r="B133" s="2924" t="s">
        <v>6828</v>
      </c>
      <c r="C133" s="2914">
        <v>29970</v>
      </c>
      <c r="D133" s="2914">
        <v>29970</v>
      </c>
      <c r="E133" s="2913" t="s">
        <v>6829</v>
      </c>
      <c r="F133" s="2913"/>
      <c r="G133" s="2915">
        <v>27.7</v>
      </c>
      <c r="H133" s="2914">
        <v>30194</v>
      </c>
      <c r="I133" s="2914">
        <v>38359</v>
      </c>
      <c r="J133" s="2915">
        <v>27.7</v>
      </c>
      <c r="K133" s="2916" t="s">
        <v>6660</v>
      </c>
      <c r="L133" s="2903" t="str">
        <f t="shared" si="1"/>
        <v>換地処分済</v>
      </c>
    </row>
    <row r="134" spans="1:12" ht="22.5" customHeight="1">
      <c r="A134" s="4769"/>
      <c r="B134" s="2924" t="s">
        <v>6830</v>
      </c>
      <c r="C134" s="2914">
        <v>32218</v>
      </c>
      <c r="D134" s="2914">
        <v>32218</v>
      </c>
      <c r="E134" s="2913" t="s">
        <v>5103</v>
      </c>
      <c r="F134" s="2913"/>
      <c r="G134" s="2915">
        <v>8</v>
      </c>
      <c r="H134" s="2914">
        <v>30897</v>
      </c>
      <c r="I134" s="2914">
        <v>34390</v>
      </c>
      <c r="J134" s="2915">
        <v>8</v>
      </c>
      <c r="K134" s="2916" t="s">
        <v>6660</v>
      </c>
      <c r="L134" s="2903" t="str">
        <f t="shared" si="1"/>
        <v>換地処分済</v>
      </c>
    </row>
    <row r="135" spans="1:12" ht="22.5" customHeight="1">
      <c r="A135" s="4769"/>
      <c r="B135" s="2924" t="s">
        <v>6831</v>
      </c>
      <c r="C135" s="2914">
        <v>30953</v>
      </c>
      <c r="D135" s="2914">
        <v>30953</v>
      </c>
      <c r="E135" s="2913" t="s">
        <v>5954</v>
      </c>
      <c r="F135" s="2913"/>
      <c r="G135" s="2915">
        <v>7.4</v>
      </c>
      <c r="H135" s="2914">
        <v>31013</v>
      </c>
      <c r="I135" s="2914">
        <v>34726</v>
      </c>
      <c r="J135" s="2915">
        <v>7.4</v>
      </c>
      <c r="K135" s="2916" t="s">
        <v>6660</v>
      </c>
      <c r="L135" s="2903" t="str">
        <f t="shared" si="1"/>
        <v>換地処分済</v>
      </c>
    </row>
    <row r="136" spans="1:12" ht="22.5" customHeight="1">
      <c r="A136" s="4769"/>
      <c r="B136" s="2924" t="s">
        <v>6832</v>
      </c>
      <c r="C136" s="2914">
        <v>32218</v>
      </c>
      <c r="D136" s="2914">
        <v>32218</v>
      </c>
      <c r="E136" s="2913" t="s">
        <v>5128</v>
      </c>
      <c r="F136" s="2913"/>
      <c r="G136" s="2915">
        <v>9.1999999999999993</v>
      </c>
      <c r="H136" s="2914">
        <v>31160</v>
      </c>
      <c r="I136" s="2914">
        <v>37637</v>
      </c>
      <c r="J136" s="2915">
        <v>9.1999999999999993</v>
      </c>
      <c r="K136" s="2916" t="s">
        <v>6660</v>
      </c>
      <c r="L136" s="2903" t="str">
        <f t="shared" ref="L136:L199" si="2">IF(I136&lt;&gt;"","換地処分済","")</f>
        <v>換地処分済</v>
      </c>
    </row>
    <row r="137" spans="1:12" ht="22.5" customHeight="1">
      <c r="A137" s="4769"/>
      <c r="B137" s="2924" t="s">
        <v>6833</v>
      </c>
      <c r="C137" s="2914">
        <v>32381</v>
      </c>
      <c r="D137" s="2914">
        <v>33596</v>
      </c>
      <c r="E137" s="2913" t="s">
        <v>6834</v>
      </c>
      <c r="F137" s="2914">
        <v>38758</v>
      </c>
      <c r="G137" s="2915">
        <v>38.799999999999997</v>
      </c>
      <c r="H137" s="2914">
        <v>32596</v>
      </c>
      <c r="I137" s="2914">
        <v>41187</v>
      </c>
      <c r="J137" s="2915">
        <v>38.799999999999997</v>
      </c>
      <c r="K137" s="2916" t="s">
        <v>6662</v>
      </c>
      <c r="L137" s="2903" t="str">
        <f t="shared" si="2"/>
        <v>換地処分済</v>
      </c>
    </row>
    <row r="138" spans="1:12" ht="22.5" customHeight="1">
      <c r="A138" s="4769"/>
      <c r="B138" s="2924" t="s">
        <v>6835</v>
      </c>
      <c r="C138" s="2914">
        <v>32540</v>
      </c>
      <c r="D138" s="2914">
        <v>32540</v>
      </c>
      <c r="E138" s="2913" t="s">
        <v>2620</v>
      </c>
      <c r="F138" s="2913"/>
      <c r="G138" s="2915">
        <v>7.9</v>
      </c>
      <c r="H138" s="2914">
        <v>32792</v>
      </c>
      <c r="I138" s="2914">
        <v>35615</v>
      </c>
      <c r="J138" s="2915">
        <v>7.9</v>
      </c>
      <c r="K138" s="2916" t="s">
        <v>6660</v>
      </c>
      <c r="L138" s="2903" t="str">
        <f t="shared" si="2"/>
        <v>換地処分済</v>
      </c>
    </row>
    <row r="139" spans="1:12" ht="22.5" customHeight="1">
      <c r="A139" s="4769"/>
      <c r="B139" s="2924" t="s">
        <v>6836</v>
      </c>
      <c r="C139" s="2914">
        <v>33641</v>
      </c>
      <c r="D139" s="2914">
        <v>33641</v>
      </c>
      <c r="E139" s="2913" t="s">
        <v>6837</v>
      </c>
      <c r="F139" s="2914">
        <v>38758</v>
      </c>
      <c r="G139" s="2915">
        <v>50.5</v>
      </c>
      <c r="H139" s="2914">
        <v>34292</v>
      </c>
      <c r="I139" s="2914">
        <v>43014</v>
      </c>
      <c r="J139" s="2915">
        <v>50.5</v>
      </c>
      <c r="K139" s="2916" t="s">
        <v>6662</v>
      </c>
      <c r="L139" s="2903" t="str">
        <f t="shared" si="2"/>
        <v>換地処分済</v>
      </c>
    </row>
    <row r="140" spans="1:12" ht="22.5" customHeight="1">
      <c r="A140" s="4769"/>
      <c r="B140" s="2924" t="s">
        <v>6838</v>
      </c>
      <c r="C140" s="2914">
        <v>33813</v>
      </c>
      <c r="D140" s="2914">
        <v>33813</v>
      </c>
      <c r="E140" s="2913" t="s">
        <v>6839</v>
      </c>
      <c r="F140" s="2913"/>
      <c r="G140" s="2915">
        <v>21.4</v>
      </c>
      <c r="H140" s="2914">
        <v>34348</v>
      </c>
      <c r="I140" s="2914">
        <v>38590</v>
      </c>
      <c r="J140" s="2915">
        <v>21.4</v>
      </c>
      <c r="K140" s="2916" t="s">
        <v>6660</v>
      </c>
      <c r="L140" s="2903" t="str">
        <f t="shared" si="2"/>
        <v>換地処分済</v>
      </c>
    </row>
    <row r="141" spans="1:12" ht="22.5" customHeight="1">
      <c r="A141" s="4769"/>
      <c r="B141" s="2924" t="s">
        <v>6840</v>
      </c>
      <c r="C141" s="2914">
        <v>43067</v>
      </c>
      <c r="D141" s="2914">
        <v>43067</v>
      </c>
      <c r="E141" s="2913" t="s">
        <v>6841</v>
      </c>
      <c r="F141" s="2913"/>
      <c r="G141" s="2915">
        <v>32.799999999999997</v>
      </c>
      <c r="H141" s="2914">
        <v>43077</v>
      </c>
      <c r="I141" s="2914"/>
      <c r="J141" s="2915">
        <v>30.8</v>
      </c>
      <c r="K141" s="2916" t="s">
        <v>6660</v>
      </c>
      <c r="L141" s="2903"/>
    </row>
    <row r="142" spans="1:12" ht="22.5" customHeight="1">
      <c r="A142" s="4769"/>
      <c r="B142" s="2924" t="s">
        <v>6842</v>
      </c>
      <c r="C142" s="2941">
        <v>44666</v>
      </c>
      <c r="D142" s="2941">
        <v>44666</v>
      </c>
      <c r="E142" s="2913" t="s">
        <v>6843</v>
      </c>
      <c r="F142" s="2942"/>
      <c r="G142" s="2915">
        <v>47.1</v>
      </c>
      <c r="H142" s="2914">
        <v>44666</v>
      </c>
      <c r="I142" s="2914"/>
      <c r="J142" s="2915">
        <v>2.9</v>
      </c>
      <c r="K142" s="2916" t="s">
        <v>6679</v>
      </c>
      <c r="L142" s="2903" t="str">
        <f t="shared" si="2"/>
        <v/>
      </c>
    </row>
    <row r="143" spans="1:12" ht="22.5" customHeight="1">
      <c r="A143" s="4769"/>
      <c r="B143" s="2925" t="s">
        <v>6844</v>
      </c>
      <c r="C143" s="4781" t="s">
        <v>6665</v>
      </c>
      <c r="D143" s="4782"/>
      <c r="E143" s="4782"/>
      <c r="F143" s="4782"/>
      <c r="G143" s="4783"/>
      <c r="H143" s="2921">
        <v>15578</v>
      </c>
      <c r="I143" s="2921">
        <v>16768</v>
      </c>
      <c r="J143" s="2920">
        <v>8</v>
      </c>
      <c r="K143" s="2916" t="s">
        <v>6679</v>
      </c>
      <c r="L143" s="2903" t="str">
        <f t="shared" si="2"/>
        <v>換地処分済</v>
      </c>
    </row>
    <row r="144" spans="1:12" ht="22.5" customHeight="1">
      <c r="A144" s="4769"/>
      <c r="B144" s="2925" t="s">
        <v>6845</v>
      </c>
      <c r="C144" s="4781" t="s">
        <v>6665</v>
      </c>
      <c r="D144" s="4782"/>
      <c r="E144" s="4782"/>
      <c r="F144" s="4782"/>
      <c r="G144" s="4783"/>
      <c r="H144" s="2921">
        <v>22301</v>
      </c>
      <c r="I144" s="2921">
        <v>23817</v>
      </c>
      <c r="J144" s="2920">
        <v>16</v>
      </c>
      <c r="K144" s="2916" t="s">
        <v>6679</v>
      </c>
      <c r="L144" s="2903" t="str">
        <f t="shared" si="2"/>
        <v>換地処分済</v>
      </c>
    </row>
    <row r="145" spans="1:12" ht="22.5" customHeight="1">
      <c r="A145" s="4769"/>
      <c r="B145" s="2925" t="s">
        <v>6846</v>
      </c>
      <c r="C145" s="4781" t="s">
        <v>6665</v>
      </c>
      <c r="D145" s="4782"/>
      <c r="E145" s="4782"/>
      <c r="F145" s="4782"/>
      <c r="G145" s="4783"/>
      <c r="H145" s="2921">
        <v>23488</v>
      </c>
      <c r="I145" s="2921">
        <v>25518</v>
      </c>
      <c r="J145" s="2920">
        <v>24.4</v>
      </c>
      <c r="K145" s="2916" t="s">
        <v>6679</v>
      </c>
      <c r="L145" s="2903" t="str">
        <f t="shared" si="2"/>
        <v>換地処分済</v>
      </c>
    </row>
    <row r="146" spans="1:12" ht="22.5" customHeight="1">
      <c r="A146" s="4770"/>
      <c r="B146" s="2925" t="s">
        <v>6847</v>
      </c>
      <c r="C146" s="4781" t="s">
        <v>6665</v>
      </c>
      <c r="D146" s="4782"/>
      <c r="E146" s="4782"/>
      <c r="F146" s="4782"/>
      <c r="G146" s="4783"/>
      <c r="H146" s="2921">
        <v>24251</v>
      </c>
      <c r="I146" s="2921">
        <v>26470</v>
      </c>
      <c r="J146" s="2920">
        <v>27.5</v>
      </c>
      <c r="K146" s="2916" t="s">
        <v>6679</v>
      </c>
      <c r="L146" s="2903" t="str">
        <f t="shared" si="2"/>
        <v>換地処分済</v>
      </c>
    </row>
    <row r="147" spans="1:12" ht="22.5" customHeight="1">
      <c r="A147" s="4769" t="s">
        <v>26</v>
      </c>
      <c r="B147" s="2925" t="s">
        <v>6848</v>
      </c>
      <c r="C147" s="4781" t="s">
        <v>6665</v>
      </c>
      <c r="D147" s="4782"/>
      <c r="E147" s="4782"/>
      <c r="F147" s="4782"/>
      <c r="G147" s="4783"/>
      <c r="H147" s="2921">
        <v>24674</v>
      </c>
      <c r="I147" s="2921">
        <v>26984</v>
      </c>
      <c r="J147" s="2920">
        <v>39.799999999999997</v>
      </c>
      <c r="K147" s="2916" t="s">
        <v>6679</v>
      </c>
      <c r="L147" s="2903" t="str">
        <f t="shared" si="2"/>
        <v>換地処分済</v>
      </c>
    </row>
    <row r="148" spans="1:12" ht="22.5" customHeight="1">
      <c r="A148" s="4769"/>
      <c r="B148" s="2925" t="s">
        <v>6849</v>
      </c>
      <c r="C148" s="4781" t="s">
        <v>6665</v>
      </c>
      <c r="D148" s="4782"/>
      <c r="E148" s="4782"/>
      <c r="F148" s="4782"/>
      <c r="G148" s="4783"/>
      <c r="H148" s="2921">
        <v>24947</v>
      </c>
      <c r="I148" s="2921">
        <v>26977</v>
      </c>
      <c r="J148" s="2920">
        <v>18.100000000000001</v>
      </c>
      <c r="K148" s="2916" t="s">
        <v>6679</v>
      </c>
      <c r="L148" s="2903" t="str">
        <f t="shared" si="2"/>
        <v>換地処分済</v>
      </c>
    </row>
    <row r="149" spans="1:12" ht="22.5" customHeight="1">
      <c r="A149" s="4769"/>
      <c r="B149" s="2925" t="s">
        <v>6850</v>
      </c>
      <c r="C149" s="4781" t="s">
        <v>6665</v>
      </c>
      <c r="D149" s="4782"/>
      <c r="E149" s="4782"/>
      <c r="F149" s="4782"/>
      <c r="G149" s="4783"/>
      <c r="H149" s="2921">
        <v>25059</v>
      </c>
      <c r="I149" s="2921">
        <v>26330</v>
      </c>
      <c r="J149" s="2920">
        <v>3.2</v>
      </c>
      <c r="K149" s="2916" t="s">
        <v>6679</v>
      </c>
      <c r="L149" s="2903" t="str">
        <f t="shared" si="2"/>
        <v>換地処分済</v>
      </c>
    </row>
    <row r="150" spans="1:12" ht="22.5" customHeight="1">
      <c r="A150" s="4769"/>
      <c r="B150" s="2925" t="s">
        <v>6851</v>
      </c>
      <c r="C150" s="4781" t="s">
        <v>6665</v>
      </c>
      <c r="D150" s="4782"/>
      <c r="E150" s="4782"/>
      <c r="F150" s="4782"/>
      <c r="G150" s="4783"/>
      <c r="H150" s="2921">
        <v>25448</v>
      </c>
      <c r="I150" s="2921">
        <v>28199</v>
      </c>
      <c r="J150" s="2920">
        <v>51.6</v>
      </c>
      <c r="K150" s="2916" t="s">
        <v>6679</v>
      </c>
      <c r="L150" s="2903" t="str">
        <f t="shared" si="2"/>
        <v>換地処分済</v>
      </c>
    </row>
    <row r="151" spans="1:12" ht="22.5" customHeight="1">
      <c r="A151" s="4769"/>
      <c r="B151" s="2925" t="s">
        <v>6852</v>
      </c>
      <c r="C151" s="4781" t="s">
        <v>6665</v>
      </c>
      <c r="D151" s="4782"/>
      <c r="E151" s="4782"/>
      <c r="F151" s="4782"/>
      <c r="G151" s="4783"/>
      <c r="H151" s="2921">
        <v>26043</v>
      </c>
      <c r="I151" s="2921">
        <v>27348</v>
      </c>
      <c r="J151" s="2920">
        <v>6</v>
      </c>
      <c r="K151" s="2916" t="s">
        <v>6679</v>
      </c>
      <c r="L151" s="2903" t="str">
        <f t="shared" si="2"/>
        <v>換地処分済</v>
      </c>
    </row>
    <row r="152" spans="1:12" ht="22.5" customHeight="1">
      <c r="A152" s="4769"/>
      <c r="B152" s="2925" t="s">
        <v>6853</v>
      </c>
      <c r="C152" s="4781" t="s">
        <v>6665</v>
      </c>
      <c r="D152" s="4782"/>
      <c r="E152" s="4782"/>
      <c r="F152" s="4782"/>
      <c r="G152" s="4783"/>
      <c r="H152" s="2921">
        <v>26123</v>
      </c>
      <c r="I152" s="2921">
        <v>28223</v>
      </c>
      <c r="J152" s="2920">
        <v>8.8000000000000007</v>
      </c>
      <c r="K152" s="2916" t="s">
        <v>6679</v>
      </c>
      <c r="L152" s="2903" t="str">
        <f t="shared" si="2"/>
        <v>換地処分済</v>
      </c>
    </row>
    <row r="153" spans="1:12" ht="22.5" customHeight="1">
      <c r="A153" s="4769"/>
      <c r="B153" s="2925" t="s">
        <v>6854</v>
      </c>
      <c r="C153" s="4781" t="s">
        <v>6665</v>
      </c>
      <c r="D153" s="4782"/>
      <c r="E153" s="4782"/>
      <c r="F153" s="4782"/>
      <c r="G153" s="4783"/>
      <c r="H153" s="2921">
        <v>26274</v>
      </c>
      <c r="I153" s="2921">
        <v>29074</v>
      </c>
      <c r="J153" s="2920">
        <v>7.4</v>
      </c>
      <c r="K153" s="2916" t="s">
        <v>6679</v>
      </c>
      <c r="L153" s="2903" t="str">
        <f t="shared" si="2"/>
        <v>換地処分済</v>
      </c>
    </row>
    <row r="154" spans="1:12" ht="22.5" customHeight="1">
      <c r="A154" s="4769"/>
      <c r="B154" s="2925" t="s">
        <v>6855</v>
      </c>
      <c r="C154" s="4781" t="s">
        <v>6665</v>
      </c>
      <c r="D154" s="4782"/>
      <c r="E154" s="4782"/>
      <c r="F154" s="4782"/>
      <c r="G154" s="4783"/>
      <c r="H154" s="2921">
        <v>26512</v>
      </c>
      <c r="I154" s="2921">
        <v>29501</v>
      </c>
      <c r="J154" s="2920">
        <v>50</v>
      </c>
      <c r="K154" s="2916" t="s">
        <v>6679</v>
      </c>
      <c r="L154" s="2903" t="str">
        <f t="shared" si="2"/>
        <v>換地処分済</v>
      </c>
    </row>
    <row r="155" spans="1:12" ht="22.5" customHeight="1">
      <c r="A155" s="4769"/>
      <c r="B155" s="2925" t="s">
        <v>6856</v>
      </c>
      <c r="C155" s="4781" t="s">
        <v>6665</v>
      </c>
      <c r="D155" s="4782"/>
      <c r="E155" s="4782"/>
      <c r="F155" s="4782"/>
      <c r="G155" s="4783"/>
      <c r="H155" s="2921">
        <v>26792</v>
      </c>
      <c r="I155" s="2921">
        <v>28090</v>
      </c>
      <c r="J155" s="2920">
        <v>5.0999999999999996</v>
      </c>
      <c r="K155" s="2916" t="s">
        <v>6679</v>
      </c>
      <c r="L155" s="2903" t="str">
        <f t="shared" si="2"/>
        <v>換地処分済</v>
      </c>
    </row>
    <row r="156" spans="1:12" ht="22.5" customHeight="1">
      <c r="A156" s="4769"/>
      <c r="B156" s="2925" t="s">
        <v>6857</v>
      </c>
      <c r="C156" s="4781" t="s">
        <v>6665</v>
      </c>
      <c r="D156" s="4782"/>
      <c r="E156" s="4782"/>
      <c r="F156" s="4782"/>
      <c r="G156" s="4783"/>
      <c r="H156" s="2921">
        <v>26970</v>
      </c>
      <c r="I156" s="2921">
        <v>30019</v>
      </c>
      <c r="J156" s="2920">
        <v>16</v>
      </c>
      <c r="K156" s="2916" t="s">
        <v>6679</v>
      </c>
      <c r="L156" s="2903" t="str">
        <f t="shared" si="2"/>
        <v>換地処分済</v>
      </c>
    </row>
    <row r="157" spans="1:12" ht="22.5" customHeight="1">
      <c r="A157" s="4769"/>
      <c r="B157" s="2925" t="s">
        <v>6858</v>
      </c>
      <c r="C157" s="4781" t="s">
        <v>6665</v>
      </c>
      <c r="D157" s="4782"/>
      <c r="E157" s="4782"/>
      <c r="F157" s="4782"/>
      <c r="G157" s="4783"/>
      <c r="H157" s="2921">
        <v>27261</v>
      </c>
      <c r="I157" s="2921">
        <v>28164</v>
      </c>
      <c r="J157" s="2920">
        <v>1.1000000000000001</v>
      </c>
      <c r="K157" s="2916" t="s">
        <v>6679</v>
      </c>
      <c r="L157" s="2903" t="str">
        <f t="shared" si="2"/>
        <v>換地処分済</v>
      </c>
    </row>
    <row r="158" spans="1:12" ht="22.5" customHeight="1">
      <c r="A158" s="4769"/>
      <c r="B158" s="2925" t="s">
        <v>6859</v>
      </c>
      <c r="C158" s="4781" t="s">
        <v>6665</v>
      </c>
      <c r="D158" s="4782"/>
      <c r="E158" s="4782"/>
      <c r="F158" s="4782"/>
      <c r="G158" s="4783"/>
      <c r="H158" s="2921">
        <v>27306</v>
      </c>
      <c r="I158" s="2921">
        <v>29308</v>
      </c>
      <c r="J158" s="2920">
        <v>4.8</v>
      </c>
      <c r="K158" s="2916" t="s">
        <v>6679</v>
      </c>
      <c r="L158" s="2903" t="str">
        <f t="shared" si="2"/>
        <v>換地処分済</v>
      </c>
    </row>
    <row r="159" spans="1:12" ht="22.5" customHeight="1">
      <c r="A159" s="4769"/>
      <c r="B159" s="2925" t="s">
        <v>6860</v>
      </c>
      <c r="C159" s="4781" t="s">
        <v>6665</v>
      </c>
      <c r="D159" s="4782"/>
      <c r="E159" s="4782"/>
      <c r="F159" s="4782"/>
      <c r="G159" s="4783"/>
      <c r="H159" s="2921">
        <v>27891</v>
      </c>
      <c r="I159" s="2921">
        <v>29123</v>
      </c>
      <c r="J159" s="2920">
        <v>4.7</v>
      </c>
      <c r="K159" s="2916" t="s">
        <v>6679</v>
      </c>
      <c r="L159" s="2903" t="str">
        <f t="shared" si="2"/>
        <v>換地処分済</v>
      </c>
    </row>
    <row r="160" spans="1:12" ht="22.5" customHeight="1">
      <c r="A160" s="4769"/>
      <c r="B160" s="2925" t="s">
        <v>6861</v>
      </c>
      <c r="C160" s="4781" t="s">
        <v>6665</v>
      </c>
      <c r="D160" s="4782"/>
      <c r="E160" s="4782"/>
      <c r="F160" s="4782"/>
      <c r="G160" s="4783"/>
      <c r="H160" s="2921">
        <v>27891</v>
      </c>
      <c r="I160" s="2921">
        <v>30243</v>
      </c>
      <c r="J160" s="2920">
        <v>8.5</v>
      </c>
      <c r="K160" s="2916" t="s">
        <v>6679</v>
      </c>
      <c r="L160" s="2903" t="str">
        <f t="shared" si="2"/>
        <v>換地処分済</v>
      </c>
    </row>
    <row r="161" spans="1:12" ht="22.5" customHeight="1">
      <c r="A161" s="4769"/>
      <c r="B161" s="2925" t="s">
        <v>6862</v>
      </c>
      <c r="C161" s="4781" t="s">
        <v>6665</v>
      </c>
      <c r="D161" s="4782"/>
      <c r="E161" s="4782"/>
      <c r="F161" s="4782"/>
      <c r="G161" s="4783"/>
      <c r="H161" s="2921">
        <v>27950</v>
      </c>
      <c r="I161" s="2921">
        <v>29676</v>
      </c>
      <c r="J161" s="2920">
        <v>7</v>
      </c>
      <c r="K161" s="2916" t="s">
        <v>6679</v>
      </c>
      <c r="L161" s="2903" t="str">
        <f t="shared" si="2"/>
        <v>換地処分済</v>
      </c>
    </row>
    <row r="162" spans="1:12" ht="22.5" customHeight="1">
      <c r="A162" s="4769"/>
      <c r="B162" s="2925" t="s">
        <v>6863</v>
      </c>
      <c r="C162" s="4781" t="s">
        <v>6665</v>
      </c>
      <c r="D162" s="4782"/>
      <c r="E162" s="4782"/>
      <c r="F162" s="4782"/>
      <c r="G162" s="4783"/>
      <c r="H162" s="2921">
        <v>28088</v>
      </c>
      <c r="I162" s="2921">
        <v>29676</v>
      </c>
      <c r="J162" s="2920">
        <v>4.2</v>
      </c>
      <c r="K162" s="2916" t="s">
        <v>6679</v>
      </c>
      <c r="L162" s="2903" t="str">
        <f t="shared" si="2"/>
        <v>換地処分済</v>
      </c>
    </row>
    <row r="163" spans="1:12" ht="22.5" customHeight="1">
      <c r="A163" s="4769"/>
      <c r="B163" s="2925" t="s">
        <v>6864</v>
      </c>
      <c r="C163" s="4781" t="s">
        <v>6665</v>
      </c>
      <c r="D163" s="4782"/>
      <c r="E163" s="4782"/>
      <c r="F163" s="4782"/>
      <c r="G163" s="4783"/>
      <c r="H163" s="2921">
        <v>28395</v>
      </c>
      <c r="I163" s="2921">
        <v>33015</v>
      </c>
      <c r="J163" s="2920">
        <v>4.5999999999999996</v>
      </c>
      <c r="K163" s="2916" t="s">
        <v>6679</v>
      </c>
      <c r="L163" s="2903" t="str">
        <f t="shared" si="2"/>
        <v>換地処分済</v>
      </c>
    </row>
    <row r="164" spans="1:12" ht="22.5" customHeight="1">
      <c r="A164" s="4769"/>
      <c r="B164" s="2925" t="s">
        <v>6865</v>
      </c>
      <c r="C164" s="4781" t="s">
        <v>6665</v>
      </c>
      <c r="D164" s="4782"/>
      <c r="E164" s="4782"/>
      <c r="F164" s="4782"/>
      <c r="G164" s="4783"/>
      <c r="H164" s="2921">
        <v>29063</v>
      </c>
      <c r="I164" s="2921">
        <v>30631</v>
      </c>
      <c r="J164" s="2920">
        <v>1.7</v>
      </c>
      <c r="K164" s="2916" t="s">
        <v>6679</v>
      </c>
      <c r="L164" s="2903" t="str">
        <f t="shared" si="2"/>
        <v>換地処分済</v>
      </c>
    </row>
    <row r="165" spans="1:12" ht="22.5" customHeight="1">
      <c r="A165" s="4769"/>
      <c r="B165" s="2925" t="s">
        <v>6866</v>
      </c>
      <c r="C165" s="4781" t="s">
        <v>6665</v>
      </c>
      <c r="D165" s="4782"/>
      <c r="E165" s="4782"/>
      <c r="F165" s="4782"/>
      <c r="G165" s="4783"/>
      <c r="H165" s="2921">
        <v>29574</v>
      </c>
      <c r="I165" s="2921">
        <v>33085</v>
      </c>
      <c r="J165" s="2920">
        <v>10.8</v>
      </c>
      <c r="K165" s="2916" t="s">
        <v>6679</v>
      </c>
      <c r="L165" s="2903" t="str">
        <f t="shared" si="2"/>
        <v>換地処分済</v>
      </c>
    </row>
    <row r="166" spans="1:12" ht="22.5" customHeight="1">
      <c r="A166" s="4769"/>
      <c r="B166" s="2925" t="s">
        <v>6867</v>
      </c>
      <c r="C166" s="4781" t="s">
        <v>6665</v>
      </c>
      <c r="D166" s="4782"/>
      <c r="E166" s="4782"/>
      <c r="F166" s="4782"/>
      <c r="G166" s="4783"/>
      <c r="H166" s="2921">
        <v>29728</v>
      </c>
      <c r="I166" s="2921">
        <v>31835</v>
      </c>
      <c r="J166" s="2920">
        <v>4</v>
      </c>
      <c r="K166" s="2916" t="s">
        <v>6679</v>
      </c>
      <c r="L166" s="2903" t="str">
        <f t="shared" si="2"/>
        <v>換地処分済</v>
      </c>
    </row>
    <row r="167" spans="1:12" ht="22.5" customHeight="1">
      <c r="A167" s="4769"/>
      <c r="B167" s="2925" t="s">
        <v>6868</v>
      </c>
      <c r="C167" s="4781" t="s">
        <v>6665</v>
      </c>
      <c r="D167" s="4782"/>
      <c r="E167" s="4782"/>
      <c r="F167" s="4782"/>
      <c r="G167" s="4783"/>
      <c r="H167" s="2921">
        <v>29735</v>
      </c>
      <c r="I167" s="2921">
        <v>31342</v>
      </c>
      <c r="J167" s="2920">
        <v>1.9</v>
      </c>
      <c r="K167" s="2916" t="s">
        <v>6679</v>
      </c>
      <c r="L167" s="2903" t="str">
        <f t="shared" si="2"/>
        <v>換地処分済</v>
      </c>
    </row>
    <row r="168" spans="1:12" ht="22.5" customHeight="1">
      <c r="A168" s="4769"/>
      <c r="B168" s="2925" t="s">
        <v>6869</v>
      </c>
      <c r="C168" s="4781" t="s">
        <v>6665</v>
      </c>
      <c r="D168" s="4782"/>
      <c r="E168" s="4782"/>
      <c r="F168" s="4782"/>
      <c r="G168" s="4783"/>
      <c r="H168" s="2921">
        <v>30190</v>
      </c>
      <c r="I168" s="2921">
        <v>31790</v>
      </c>
      <c r="J168" s="2920">
        <v>1.6</v>
      </c>
      <c r="K168" s="2916" t="s">
        <v>6679</v>
      </c>
      <c r="L168" s="2903" t="str">
        <f t="shared" si="2"/>
        <v>換地処分済</v>
      </c>
    </row>
    <row r="169" spans="1:12" ht="22.5" customHeight="1">
      <c r="A169" s="4769"/>
      <c r="B169" s="2925" t="s">
        <v>6870</v>
      </c>
      <c r="C169" s="4781" t="s">
        <v>6665</v>
      </c>
      <c r="D169" s="4782"/>
      <c r="E169" s="4782"/>
      <c r="F169" s="4782"/>
      <c r="G169" s="4783"/>
      <c r="H169" s="2921">
        <v>30628</v>
      </c>
      <c r="I169" s="2921">
        <v>31363</v>
      </c>
      <c r="J169" s="2920">
        <v>1.6</v>
      </c>
      <c r="K169" s="2916" t="s">
        <v>6679</v>
      </c>
      <c r="L169" s="2903" t="str">
        <f t="shared" si="2"/>
        <v>換地処分済</v>
      </c>
    </row>
    <row r="170" spans="1:12" ht="22.5" customHeight="1">
      <c r="A170" s="4769"/>
      <c r="B170" s="2925" t="s">
        <v>6871</v>
      </c>
      <c r="C170" s="4781" t="s">
        <v>6665</v>
      </c>
      <c r="D170" s="4782"/>
      <c r="E170" s="4782"/>
      <c r="F170" s="4782"/>
      <c r="G170" s="4783"/>
      <c r="H170" s="2921">
        <v>36000</v>
      </c>
      <c r="I170" s="2921">
        <v>38302</v>
      </c>
      <c r="J170" s="2920">
        <v>2.1</v>
      </c>
      <c r="K170" s="2916" t="s">
        <v>6679</v>
      </c>
      <c r="L170" s="2903" t="str">
        <f t="shared" si="2"/>
        <v>換地処分済</v>
      </c>
    </row>
    <row r="171" spans="1:12" ht="22.5" customHeight="1">
      <c r="A171" s="4769"/>
      <c r="B171" s="2925" t="s">
        <v>6872</v>
      </c>
      <c r="C171" s="4781" t="s">
        <v>6665</v>
      </c>
      <c r="D171" s="4782"/>
      <c r="E171" s="4782"/>
      <c r="F171" s="4782"/>
      <c r="G171" s="4783"/>
      <c r="H171" s="2921">
        <v>11367</v>
      </c>
      <c r="I171" s="2921">
        <v>12666</v>
      </c>
      <c r="J171" s="2920">
        <v>6.9</v>
      </c>
      <c r="K171" s="2916" t="s">
        <v>6679</v>
      </c>
      <c r="L171" s="2903" t="str">
        <f t="shared" si="2"/>
        <v>換地処分済</v>
      </c>
    </row>
    <row r="172" spans="1:12" ht="22.5" customHeight="1">
      <c r="A172" s="4769"/>
      <c r="B172" s="2925" t="s">
        <v>6873</v>
      </c>
      <c r="C172" s="4781" t="s">
        <v>6665</v>
      </c>
      <c r="D172" s="4782"/>
      <c r="E172" s="4782"/>
      <c r="F172" s="4782"/>
      <c r="G172" s="4783"/>
      <c r="H172" s="2921">
        <v>11639</v>
      </c>
      <c r="I172" s="2921">
        <v>13135</v>
      </c>
      <c r="J172" s="2920">
        <v>20.6</v>
      </c>
      <c r="K172" s="2916" t="s">
        <v>6679</v>
      </c>
      <c r="L172" s="2903" t="str">
        <f t="shared" si="2"/>
        <v>換地処分済</v>
      </c>
    </row>
    <row r="173" spans="1:12" ht="22.5" customHeight="1">
      <c r="A173" s="4769"/>
      <c r="B173" s="2925" t="s">
        <v>6874</v>
      </c>
      <c r="C173" s="4781" t="s">
        <v>6665</v>
      </c>
      <c r="D173" s="4782"/>
      <c r="E173" s="4782"/>
      <c r="F173" s="4782"/>
      <c r="G173" s="4783"/>
      <c r="H173" s="2921">
        <v>11639</v>
      </c>
      <c r="I173" s="2921">
        <v>18514</v>
      </c>
      <c r="J173" s="2920">
        <v>0.5</v>
      </c>
      <c r="K173" s="2916" t="s">
        <v>6679</v>
      </c>
      <c r="L173" s="2903" t="str">
        <f t="shared" si="2"/>
        <v>換地処分済</v>
      </c>
    </row>
    <row r="174" spans="1:12" ht="22.5" customHeight="1">
      <c r="A174" s="4769"/>
      <c r="B174" s="2925" t="s">
        <v>6875</v>
      </c>
      <c r="C174" s="4781" t="s">
        <v>6665</v>
      </c>
      <c r="D174" s="4782"/>
      <c r="E174" s="4782"/>
      <c r="F174" s="4782"/>
      <c r="G174" s="4783"/>
      <c r="H174" s="2921">
        <v>11685</v>
      </c>
      <c r="I174" s="2921">
        <v>12865</v>
      </c>
      <c r="J174" s="2920">
        <v>16</v>
      </c>
      <c r="K174" s="2916" t="s">
        <v>6679</v>
      </c>
      <c r="L174" s="2903" t="str">
        <f t="shared" si="2"/>
        <v>換地処分済</v>
      </c>
    </row>
    <row r="175" spans="1:12" ht="22.5" customHeight="1">
      <c r="A175" s="4769"/>
      <c r="B175" s="2925" t="s">
        <v>6876</v>
      </c>
      <c r="C175" s="4781" t="s">
        <v>6665</v>
      </c>
      <c r="D175" s="4782"/>
      <c r="E175" s="4782"/>
      <c r="F175" s="4782"/>
      <c r="G175" s="4783"/>
      <c r="H175" s="2921">
        <v>12064</v>
      </c>
      <c r="I175" s="2921">
        <v>19471</v>
      </c>
      <c r="J175" s="2920">
        <v>3.1</v>
      </c>
      <c r="K175" s="2916" t="s">
        <v>6679</v>
      </c>
      <c r="L175" s="2903" t="str">
        <f t="shared" si="2"/>
        <v>換地処分済</v>
      </c>
    </row>
    <row r="176" spans="1:12" ht="22.5" customHeight="1">
      <c r="A176" s="4769"/>
      <c r="B176" s="2925" t="s">
        <v>6877</v>
      </c>
      <c r="C176" s="4781" t="s">
        <v>6665</v>
      </c>
      <c r="D176" s="4782"/>
      <c r="E176" s="4782"/>
      <c r="F176" s="4782"/>
      <c r="G176" s="4783"/>
      <c r="H176" s="2921">
        <v>12336</v>
      </c>
      <c r="I176" s="2921">
        <v>12971</v>
      </c>
      <c r="J176" s="2920">
        <v>6.8</v>
      </c>
      <c r="K176" s="2916" t="s">
        <v>6679</v>
      </c>
      <c r="L176" s="2903" t="str">
        <f t="shared" si="2"/>
        <v>換地処分済</v>
      </c>
    </row>
    <row r="177" spans="1:12" ht="22.5" customHeight="1">
      <c r="A177" s="4769"/>
      <c r="B177" s="2925" t="s">
        <v>6878</v>
      </c>
      <c r="C177" s="4781" t="s">
        <v>6665</v>
      </c>
      <c r="D177" s="4782"/>
      <c r="E177" s="4782"/>
      <c r="F177" s="4782"/>
      <c r="G177" s="4783"/>
      <c r="H177" s="2921">
        <v>13622</v>
      </c>
      <c r="I177" s="2921">
        <v>15619</v>
      </c>
      <c r="J177" s="2920">
        <v>0.6</v>
      </c>
      <c r="K177" s="2916" t="s">
        <v>6679</v>
      </c>
      <c r="L177" s="2903" t="str">
        <f t="shared" si="2"/>
        <v>換地処分済</v>
      </c>
    </row>
    <row r="178" spans="1:12" ht="22.5" customHeight="1">
      <c r="A178" s="4769"/>
      <c r="B178" s="2925" t="s">
        <v>6879</v>
      </c>
      <c r="C178" s="4781" t="s">
        <v>6665</v>
      </c>
      <c r="D178" s="4782"/>
      <c r="E178" s="4782"/>
      <c r="F178" s="4782"/>
      <c r="G178" s="4783"/>
      <c r="H178" s="2921">
        <v>14607</v>
      </c>
      <c r="I178" s="2921">
        <v>18504</v>
      </c>
      <c r="J178" s="2920">
        <v>8</v>
      </c>
      <c r="K178" s="2916" t="s">
        <v>6679</v>
      </c>
      <c r="L178" s="2903" t="str">
        <f t="shared" si="2"/>
        <v>換地処分済</v>
      </c>
    </row>
    <row r="179" spans="1:12" ht="22.5" customHeight="1">
      <c r="A179" s="4769"/>
      <c r="B179" s="2925" t="s">
        <v>6880</v>
      </c>
      <c r="C179" s="4781" t="s">
        <v>6665</v>
      </c>
      <c r="D179" s="4782"/>
      <c r="E179" s="4782"/>
      <c r="F179" s="4782"/>
      <c r="G179" s="4783"/>
      <c r="H179" s="2921">
        <v>15472</v>
      </c>
      <c r="I179" s="2921">
        <v>19400</v>
      </c>
      <c r="J179" s="2920">
        <v>42.1</v>
      </c>
      <c r="K179" s="2916" t="s">
        <v>6679</v>
      </c>
      <c r="L179" s="2903" t="str">
        <f t="shared" si="2"/>
        <v>換地処分済</v>
      </c>
    </row>
    <row r="180" spans="1:12" ht="22.5" customHeight="1">
      <c r="A180" s="4769"/>
      <c r="B180" s="2925" t="s">
        <v>6881</v>
      </c>
      <c r="C180" s="4781" t="s">
        <v>6665</v>
      </c>
      <c r="D180" s="4782"/>
      <c r="E180" s="4782"/>
      <c r="F180" s="4782"/>
      <c r="G180" s="4783"/>
      <c r="H180" s="2921">
        <v>23478</v>
      </c>
      <c r="I180" s="2921">
        <v>23995</v>
      </c>
      <c r="J180" s="2920">
        <v>3.1</v>
      </c>
      <c r="K180" s="2916" t="s">
        <v>6679</v>
      </c>
      <c r="L180" s="2903" t="str">
        <f t="shared" si="2"/>
        <v>換地処分済</v>
      </c>
    </row>
    <row r="181" spans="1:12" ht="22.5" customHeight="1">
      <c r="A181" s="4769"/>
      <c r="B181" s="2925" t="s">
        <v>6882</v>
      </c>
      <c r="C181" s="4781" t="s">
        <v>6665</v>
      </c>
      <c r="D181" s="4782"/>
      <c r="E181" s="4782"/>
      <c r="F181" s="4782"/>
      <c r="G181" s="4783"/>
      <c r="H181" s="2921">
        <v>24087</v>
      </c>
      <c r="I181" s="2921">
        <v>25311</v>
      </c>
      <c r="J181" s="2920">
        <v>7.8</v>
      </c>
      <c r="K181" s="2916" t="s">
        <v>6679</v>
      </c>
      <c r="L181" s="2903" t="str">
        <f t="shared" si="2"/>
        <v>換地処分済</v>
      </c>
    </row>
    <row r="182" spans="1:12" ht="22.5" customHeight="1">
      <c r="A182" s="4769"/>
      <c r="B182" s="2925" t="s">
        <v>6883</v>
      </c>
      <c r="C182" s="4781" t="s">
        <v>6665</v>
      </c>
      <c r="D182" s="4782"/>
      <c r="E182" s="4782"/>
      <c r="F182" s="4782"/>
      <c r="G182" s="4783"/>
      <c r="H182" s="2921">
        <v>24457</v>
      </c>
      <c r="I182" s="2921">
        <v>25311</v>
      </c>
      <c r="J182" s="2920">
        <v>2.8</v>
      </c>
      <c r="K182" s="2916" t="s">
        <v>6679</v>
      </c>
      <c r="L182" s="2903" t="str">
        <f t="shared" si="2"/>
        <v>換地処分済</v>
      </c>
    </row>
    <row r="183" spans="1:12" ht="22.5" customHeight="1">
      <c r="A183" s="4769"/>
      <c r="B183" s="2925" t="s">
        <v>6884</v>
      </c>
      <c r="C183" s="4781" t="s">
        <v>6665</v>
      </c>
      <c r="D183" s="4782"/>
      <c r="E183" s="4782"/>
      <c r="F183" s="4782"/>
      <c r="G183" s="4783"/>
      <c r="H183" s="2921">
        <v>25629</v>
      </c>
      <c r="I183" s="2921">
        <v>26949</v>
      </c>
      <c r="J183" s="2920">
        <v>12.1</v>
      </c>
      <c r="K183" s="2916" t="s">
        <v>6679</v>
      </c>
      <c r="L183" s="2903" t="str">
        <f t="shared" si="2"/>
        <v>換地処分済</v>
      </c>
    </row>
    <row r="184" spans="1:12" ht="22.5" customHeight="1">
      <c r="A184" s="4769"/>
      <c r="B184" s="2925" t="s">
        <v>6885</v>
      </c>
      <c r="C184" s="4781" t="s">
        <v>6665</v>
      </c>
      <c r="D184" s="4782"/>
      <c r="E184" s="4782"/>
      <c r="F184" s="4782"/>
      <c r="G184" s="4783"/>
      <c r="H184" s="2921">
        <v>26757</v>
      </c>
      <c r="I184" s="2921">
        <v>28864</v>
      </c>
      <c r="J184" s="2920">
        <v>16.7</v>
      </c>
      <c r="K184" s="2916" t="s">
        <v>6679</v>
      </c>
      <c r="L184" s="2903" t="str">
        <f t="shared" si="2"/>
        <v>換地処分済</v>
      </c>
    </row>
    <row r="185" spans="1:12" ht="22.5" customHeight="1">
      <c r="A185" s="4769"/>
      <c r="B185" s="2925" t="s">
        <v>6886</v>
      </c>
      <c r="C185" s="4781" t="s">
        <v>6665</v>
      </c>
      <c r="D185" s="4782"/>
      <c r="E185" s="4782"/>
      <c r="F185" s="4782"/>
      <c r="G185" s="4783"/>
      <c r="H185" s="2921">
        <v>27046</v>
      </c>
      <c r="I185" s="2921">
        <v>30215</v>
      </c>
      <c r="J185" s="2920">
        <v>7.2</v>
      </c>
      <c r="K185" s="2916" t="s">
        <v>6679</v>
      </c>
      <c r="L185" s="2903" t="str">
        <f t="shared" si="2"/>
        <v>換地処分済</v>
      </c>
    </row>
    <row r="186" spans="1:12" ht="22.5" customHeight="1">
      <c r="A186" s="4769"/>
      <c r="B186" s="2925" t="s">
        <v>6887</v>
      </c>
      <c r="C186" s="4781" t="s">
        <v>6665</v>
      </c>
      <c r="D186" s="4782"/>
      <c r="E186" s="4782"/>
      <c r="F186" s="4782"/>
      <c r="G186" s="4783"/>
      <c r="H186" s="2921">
        <v>29207</v>
      </c>
      <c r="I186" s="2921">
        <v>31107</v>
      </c>
      <c r="J186" s="2920">
        <v>6.6</v>
      </c>
      <c r="K186" s="2916" t="s">
        <v>6679</v>
      </c>
      <c r="L186" s="2903" t="str">
        <f t="shared" si="2"/>
        <v>換地処分済</v>
      </c>
    </row>
    <row r="187" spans="1:12" ht="22.5" customHeight="1">
      <c r="A187" s="4769"/>
      <c r="B187" s="2925" t="s">
        <v>6888</v>
      </c>
      <c r="C187" s="4781" t="s">
        <v>6665</v>
      </c>
      <c r="D187" s="4782"/>
      <c r="E187" s="4782"/>
      <c r="F187" s="4782"/>
      <c r="G187" s="4783"/>
      <c r="H187" s="2921">
        <v>29994</v>
      </c>
      <c r="I187" s="2921">
        <v>32056</v>
      </c>
      <c r="J187" s="2920">
        <v>12.1</v>
      </c>
      <c r="K187" s="2916" t="s">
        <v>6679</v>
      </c>
      <c r="L187" s="2903" t="str">
        <f t="shared" si="2"/>
        <v>換地処分済</v>
      </c>
    </row>
    <row r="188" spans="1:12" ht="22.5" customHeight="1">
      <c r="A188" s="4769"/>
      <c r="B188" s="2925" t="s">
        <v>6889</v>
      </c>
      <c r="C188" s="4781" t="s">
        <v>6665</v>
      </c>
      <c r="D188" s="4782"/>
      <c r="E188" s="4782"/>
      <c r="F188" s="4782"/>
      <c r="G188" s="4783"/>
      <c r="H188" s="2921">
        <v>30242</v>
      </c>
      <c r="I188" s="2921">
        <v>30999</v>
      </c>
      <c r="J188" s="2920">
        <v>2.6</v>
      </c>
      <c r="K188" s="2916" t="s">
        <v>6679</v>
      </c>
      <c r="L188" s="2903" t="str">
        <f t="shared" si="2"/>
        <v>換地処分済</v>
      </c>
    </row>
    <row r="189" spans="1:12" ht="22.5" customHeight="1">
      <c r="A189" s="4769"/>
      <c r="B189" s="2925" t="s">
        <v>6890</v>
      </c>
      <c r="C189" s="4781" t="s">
        <v>6665</v>
      </c>
      <c r="D189" s="4782"/>
      <c r="E189" s="4782"/>
      <c r="F189" s="4782"/>
      <c r="G189" s="4783"/>
      <c r="H189" s="2921">
        <v>30643</v>
      </c>
      <c r="I189" s="2921">
        <v>31499</v>
      </c>
      <c r="J189" s="2920">
        <v>0.5</v>
      </c>
      <c r="K189" s="2916" t="s">
        <v>6679</v>
      </c>
      <c r="L189" s="2903" t="str">
        <f t="shared" si="2"/>
        <v>換地処分済</v>
      </c>
    </row>
    <row r="190" spans="1:12" ht="22.5" customHeight="1">
      <c r="A190" s="4769"/>
      <c r="B190" s="2925" t="s">
        <v>6891</v>
      </c>
      <c r="C190" s="4781" t="s">
        <v>6665</v>
      </c>
      <c r="D190" s="4782"/>
      <c r="E190" s="4782"/>
      <c r="F190" s="4782"/>
      <c r="G190" s="4783"/>
      <c r="H190" s="2921">
        <v>34068</v>
      </c>
      <c r="I190" s="2921">
        <v>35821</v>
      </c>
      <c r="J190" s="2920">
        <v>3.9</v>
      </c>
      <c r="K190" s="2916" t="s">
        <v>6679</v>
      </c>
      <c r="L190" s="2903" t="str">
        <f t="shared" si="2"/>
        <v>換地処分済</v>
      </c>
    </row>
    <row r="191" spans="1:12" ht="22.5" customHeight="1">
      <c r="A191" s="4769"/>
      <c r="B191" s="2926" t="s">
        <v>6892</v>
      </c>
      <c r="C191" s="4781" t="s">
        <v>6665</v>
      </c>
      <c r="D191" s="4782"/>
      <c r="E191" s="4782"/>
      <c r="F191" s="4782"/>
      <c r="G191" s="4783"/>
      <c r="H191" s="2921">
        <v>38800</v>
      </c>
      <c r="I191" s="2921">
        <v>41306</v>
      </c>
      <c r="J191" s="2920">
        <v>1.8</v>
      </c>
      <c r="K191" s="2916" t="s">
        <v>6679</v>
      </c>
      <c r="L191" s="2903" t="str">
        <f t="shared" si="2"/>
        <v>換地処分済</v>
      </c>
    </row>
    <row r="192" spans="1:12" ht="22.5" customHeight="1">
      <c r="A192" s="4770"/>
      <c r="B192" s="2925" t="s">
        <v>6893</v>
      </c>
      <c r="C192" s="4781" t="s">
        <v>6665</v>
      </c>
      <c r="D192" s="4782"/>
      <c r="E192" s="4782"/>
      <c r="F192" s="4782"/>
      <c r="G192" s="4783"/>
      <c r="H192" s="2921">
        <v>39157</v>
      </c>
      <c r="I192" s="2921">
        <v>39913</v>
      </c>
      <c r="J192" s="2920">
        <v>0.9</v>
      </c>
      <c r="K192" s="2916" t="s">
        <v>6679</v>
      </c>
      <c r="L192" s="2903" t="str">
        <f t="shared" si="2"/>
        <v>換地処分済</v>
      </c>
    </row>
    <row r="193" spans="1:12" ht="22.5" customHeight="1">
      <c r="A193" s="4769" t="s">
        <v>26</v>
      </c>
      <c r="B193" s="2925" t="s">
        <v>6894</v>
      </c>
      <c r="C193" s="4781" t="s">
        <v>6665</v>
      </c>
      <c r="D193" s="4782"/>
      <c r="E193" s="4782"/>
      <c r="F193" s="4782"/>
      <c r="G193" s="4783"/>
      <c r="H193" s="2921">
        <v>39653</v>
      </c>
      <c r="I193" s="2943" t="s">
        <v>6895</v>
      </c>
      <c r="J193" s="2944"/>
      <c r="K193" s="2916" t="s">
        <v>6679</v>
      </c>
      <c r="L193" s="2903" t="str">
        <f t="shared" si="2"/>
        <v>換地処分済</v>
      </c>
    </row>
    <row r="194" spans="1:12" ht="22.5" customHeight="1">
      <c r="A194" s="4769"/>
      <c r="B194" s="2926" t="s">
        <v>6896</v>
      </c>
      <c r="C194" s="4781" t="s">
        <v>6665</v>
      </c>
      <c r="D194" s="4782"/>
      <c r="E194" s="4782"/>
      <c r="F194" s="4782"/>
      <c r="G194" s="4783"/>
      <c r="H194" s="2921">
        <v>40289</v>
      </c>
      <c r="I194" s="2921">
        <v>41026</v>
      </c>
      <c r="J194" s="2944">
        <v>1.3</v>
      </c>
      <c r="K194" s="2916" t="s">
        <v>6679</v>
      </c>
      <c r="L194" s="2903" t="str">
        <f t="shared" si="2"/>
        <v>換地処分済</v>
      </c>
    </row>
    <row r="195" spans="1:12" ht="22.5" customHeight="1">
      <c r="A195" s="4769"/>
      <c r="B195" s="2926" t="s">
        <v>6897</v>
      </c>
      <c r="C195" s="4781" t="s">
        <v>6665</v>
      </c>
      <c r="D195" s="4782"/>
      <c r="E195" s="4782"/>
      <c r="F195" s="4782"/>
      <c r="G195" s="4783"/>
      <c r="H195" s="2945">
        <v>24503</v>
      </c>
      <c r="I195" s="2945">
        <v>24919</v>
      </c>
      <c r="J195" s="2944">
        <v>0.9</v>
      </c>
      <c r="K195" s="2916" t="s">
        <v>6691</v>
      </c>
      <c r="L195" s="2903" t="str">
        <f t="shared" si="2"/>
        <v>換地処分済</v>
      </c>
    </row>
    <row r="196" spans="1:12" ht="22.5" customHeight="1">
      <c r="A196" s="4769"/>
      <c r="B196" s="2926" t="s">
        <v>6898</v>
      </c>
      <c r="C196" s="4781" t="s">
        <v>6665</v>
      </c>
      <c r="D196" s="4782"/>
      <c r="E196" s="4782"/>
      <c r="F196" s="4782"/>
      <c r="G196" s="4783"/>
      <c r="H196" s="2945">
        <v>24821</v>
      </c>
      <c r="I196" s="2945">
        <v>25224</v>
      </c>
      <c r="J196" s="2944">
        <v>1.4</v>
      </c>
      <c r="K196" s="2916" t="s">
        <v>6691</v>
      </c>
      <c r="L196" s="2903" t="str">
        <f t="shared" si="2"/>
        <v>換地処分済</v>
      </c>
    </row>
    <row r="197" spans="1:12" ht="22.5" customHeight="1">
      <c r="A197" s="4769"/>
      <c r="B197" s="2926" t="s">
        <v>6899</v>
      </c>
      <c r="C197" s="4781" t="s">
        <v>6665</v>
      </c>
      <c r="D197" s="4782"/>
      <c r="E197" s="4782"/>
      <c r="F197" s="4782"/>
      <c r="G197" s="4783"/>
      <c r="H197" s="2945">
        <v>25605</v>
      </c>
      <c r="I197" s="2945">
        <v>26025</v>
      </c>
      <c r="J197" s="2944">
        <v>0.9</v>
      </c>
      <c r="K197" s="2916" t="s">
        <v>6691</v>
      </c>
      <c r="L197" s="2903" t="str">
        <f t="shared" si="2"/>
        <v>換地処分済</v>
      </c>
    </row>
    <row r="198" spans="1:12" ht="22.5" customHeight="1">
      <c r="A198" s="4769"/>
      <c r="B198" s="2926" t="s">
        <v>6900</v>
      </c>
      <c r="C198" s="4781" t="s">
        <v>6665</v>
      </c>
      <c r="D198" s="4782"/>
      <c r="E198" s="4782"/>
      <c r="F198" s="4782"/>
      <c r="G198" s="4783"/>
      <c r="H198" s="2945">
        <v>25878</v>
      </c>
      <c r="I198" s="2945">
        <v>27499</v>
      </c>
      <c r="J198" s="2944">
        <v>2.5</v>
      </c>
      <c r="K198" s="2916" t="s">
        <v>6691</v>
      </c>
      <c r="L198" s="2903" t="str">
        <f t="shared" si="2"/>
        <v>換地処分済</v>
      </c>
    </row>
    <row r="199" spans="1:12" ht="22.5" customHeight="1">
      <c r="A199" s="4769"/>
      <c r="B199" s="2926" t="s">
        <v>6901</v>
      </c>
      <c r="C199" s="4781" t="s">
        <v>6665</v>
      </c>
      <c r="D199" s="4782"/>
      <c r="E199" s="4782"/>
      <c r="F199" s="4782"/>
      <c r="G199" s="4783"/>
      <c r="H199" s="2945">
        <v>29172</v>
      </c>
      <c r="I199" s="2945">
        <v>29413</v>
      </c>
      <c r="J199" s="2944">
        <v>0.4</v>
      </c>
      <c r="K199" s="2916" t="s">
        <v>6691</v>
      </c>
      <c r="L199" s="2903" t="str">
        <f t="shared" si="2"/>
        <v>換地処分済</v>
      </c>
    </row>
    <row r="200" spans="1:12" ht="22.5" customHeight="1">
      <c r="A200" s="4769"/>
      <c r="B200" s="2926" t="s">
        <v>6902</v>
      </c>
      <c r="C200" s="4781" t="s">
        <v>6665</v>
      </c>
      <c r="D200" s="4782"/>
      <c r="E200" s="4782"/>
      <c r="F200" s="4782"/>
      <c r="G200" s="4783"/>
      <c r="H200" s="2945">
        <v>29448</v>
      </c>
      <c r="I200" s="2945">
        <v>29560</v>
      </c>
      <c r="J200" s="2944">
        <v>0.4</v>
      </c>
      <c r="K200" s="2916" t="s">
        <v>6691</v>
      </c>
      <c r="L200" s="2903" t="str">
        <f t="shared" ref="L200:L263" si="3">IF(I200&lt;&gt;"","換地処分済","")</f>
        <v>換地処分済</v>
      </c>
    </row>
    <row r="201" spans="1:12" ht="22.5" customHeight="1">
      <c r="A201" s="4769"/>
      <c r="B201" s="2926" t="s">
        <v>6903</v>
      </c>
      <c r="C201" s="4781" t="s">
        <v>6665</v>
      </c>
      <c r="D201" s="4782"/>
      <c r="E201" s="4782"/>
      <c r="F201" s="4782"/>
      <c r="G201" s="4783"/>
      <c r="H201" s="2945">
        <v>39891</v>
      </c>
      <c r="I201" s="2945">
        <v>40375</v>
      </c>
      <c r="J201" s="2944">
        <v>0.7</v>
      </c>
      <c r="K201" s="2916" t="s">
        <v>6666</v>
      </c>
      <c r="L201" s="2903" t="str">
        <f t="shared" si="3"/>
        <v>換地処分済</v>
      </c>
    </row>
    <row r="202" spans="1:12" ht="22.5" customHeight="1">
      <c r="A202" s="4770"/>
      <c r="B202" s="2926" t="s">
        <v>6904</v>
      </c>
      <c r="C202" s="4781" t="s">
        <v>6665</v>
      </c>
      <c r="D202" s="4782"/>
      <c r="E202" s="4782"/>
      <c r="F202" s="4782"/>
      <c r="G202" s="4783"/>
      <c r="H202" s="2945">
        <v>39958</v>
      </c>
      <c r="I202" s="2945">
        <v>40938</v>
      </c>
      <c r="J202" s="2944">
        <v>1.3</v>
      </c>
      <c r="K202" s="2916" t="s">
        <v>6666</v>
      </c>
      <c r="L202" s="2903" t="str">
        <f t="shared" si="3"/>
        <v>換地処分済</v>
      </c>
    </row>
    <row r="203" spans="1:12" ht="22.5" customHeight="1">
      <c r="A203" s="4780" t="s">
        <v>283</v>
      </c>
      <c r="B203" s="2913" t="s">
        <v>6905</v>
      </c>
      <c r="C203" s="2914">
        <v>21775</v>
      </c>
      <c r="D203" s="2914">
        <v>21775</v>
      </c>
      <c r="E203" s="2917" t="s">
        <v>6906</v>
      </c>
      <c r="F203" s="2913"/>
      <c r="G203" s="2915">
        <v>22.8</v>
      </c>
      <c r="H203" s="2914">
        <v>22036</v>
      </c>
      <c r="I203" s="2914">
        <v>24209</v>
      </c>
      <c r="J203" s="2915">
        <v>22.8</v>
      </c>
      <c r="K203" s="2916" t="s">
        <v>6662</v>
      </c>
      <c r="L203" s="2903" t="str">
        <f t="shared" si="3"/>
        <v>換地処分済</v>
      </c>
    </row>
    <row r="204" spans="1:12" ht="22.5" customHeight="1">
      <c r="A204" s="4780"/>
      <c r="B204" s="2913" t="s">
        <v>6907</v>
      </c>
      <c r="C204" s="2914">
        <v>25036</v>
      </c>
      <c r="D204" s="2914">
        <v>25036</v>
      </c>
      <c r="E204" s="2917" t="s">
        <v>6908</v>
      </c>
      <c r="F204" s="2913"/>
      <c r="G204" s="2915">
        <v>19</v>
      </c>
      <c r="H204" s="2914">
        <v>25227</v>
      </c>
      <c r="I204" s="2914">
        <v>30691</v>
      </c>
      <c r="J204" s="2915">
        <v>19</v>
      </c>
      <c r="K204" s="2916" t="s">
        <v>6662</v>
      </c>
      <c r="L204" s="2903" t="str">
        <f t="shared" si="3"/>
        <v>換地処分済</v>
      </c>
    </row>
    <row r="205" spans="1:12" ht="22.5" customHeight="1">
      <c r="A205" s="4780"/>
      <c r="B205" s="2913" t="s">
        <v>6909</v>
      </c>
      <c r="C205" s="2914">
        <v>27684</v>
      </c>
      <c r="D205" s="2914">
        <v>28868</v>
      </c>
      <c r="E205" s="2913" t="s">
        <v>1880</v>
      </c>
      <c r="F205" s="2913"/>
      <c r="G205" s="2915">
        <v>12.5</v>
      </c>
      <c r="H205" s="2914">
        <v>27744</v>
      </c>
      <c r="I205" s="2914">
        <v>28927</v>
      </c>
      <c r="J205" s="2915">
        <v>12.5</v>
      </c>
      <c r="K205" s="2916" t="s">
        <v>6660</v>
      </c>
      <c r="L205" s="2903" t="str">
        <f t="shared" si="3"/>
        <v>換地処分済</v>
      </c>
    </row>
    <row r="206" spans="1:12" ht="22.5" customHeight="1">
      <c r="A206" s="4780"/>
      <c r="B206" s="2913" t="s">
        <v>6910</v>
      </c>
      <c r="C206" s="2914">
        <v>27250</v>
      </c>
      <c r="D206" s="2914">
        <v>27250</v>
      </c>
      <c r="E206" s="2913" t="s">
        <v>3462</v>
      </c>
      <c r="F206" s="2913"/>
      <c r="G206" s="2915">
        <v>13.9</v>
      </c>
      <c r="H206" s="2914">
        <v>27775</v>
      </c>
      <c r="I206" s="2914">
        <v>30733</v>
      </c>
      <c r="J206" s="2915">
        <v>13.9</v>
      </c>
      <c r="K206" s="2916" t="s">
        <v>6662</v>
      </c>
      <c r="L206" s="2903" t="str">
        <f t="shared" si="3"/>
        <v>換地処分済</v>
      </c>
    </row>
    <row r="207" spans="1:12" ht="22.5" customHeight="1">
      <c r="A207" s="4780"/>
      <c r="B207" s="2913" t="s">
        <v>6239</v>
      </c>
      <c r="C207" s="2914">
        <v>27467</v>
      </c>
      <c r="D207" s="2914">
        <v>27467</v>
      </c>
      <c r="E207" s="2913" t="s">
        <v>6911</v>
      </c>
      <c r="F207" s="2913"/>
      <c r="G207" s="2915">
        <v>117.9</v>
      </c>
      <c r="H207" s="2914">
        <v>28644</v>
      </c>
      <c r="I207" s="2914">
        <v>31385</v>
      </c>
      <c r="J207" s="2915">
        <v>117.9</v>
      </c>
      <c r="K207" s="2916" t="s">
        <v>6912</v>
      </c>
      <c r="L207" s="2903" t="str">
        <f t="shared" si="3"/>
        <v>換地処分済</v>
      </c>
    </row>
    <row r="208" spans="1:12" ht="22.5" customHeight="1">
      <c r="A208" s="4780"/>
      <c r="B208" s="2913" t="s">
        <v>6913</v>
      </c>
      <c r="C208" s="2914">
        <v>29421</v>
      </c>
      <c r="D208" s="2914">
        <v>30179</v>
      </c>
      <c r="E208" s="2917" t="s">
        <v>6914</v>
      </c>
      <c r="F208" s="2913"/>
      <c r="G208" s="2915">
        <v>7.7</v>
      </c>
      <c r="H208" s="2914">
        <v>29406</v>
      </c>
      <c r="I208" s="2914">
        <v>30229</v>
      </c>
      <c r="J208" s="2915">
        <v>7.7</v>
      </c>
      <c r="K208" s="2916" t="s">
        <v>6660</v>
      </c>
      <c r="L208" s="2903" t="str">
        <f t="shared" si="3"/>
        <v>換地処分済</v>
      </c>
    </row>
    <row r="209" spans="1:12" ht="22.5" customHeight="1">
      <c r="A209" s="4780"/>
      <c r="B209" s="2913" t="s">
        <v>6915</v>
      </c>
      <c r="C209" s="2914">
        <v>31252</v>
      </c>
      <c r="D209" s="2914">
        <v>31252</v>
      </c>
      <c r="E209" s="2913" t="s">
        <v>5558</v>
      </c>
      <c r="F209" s="2913"/>
      <c r="G209" s="2915">
        <v>5.3</v>
      </c>
      <c r="H209" s="2914">
        <v>30505</v>
      </c>
      <c r="I209" s="2914">
        <v>31951</v>
      </c>
      <c r="J209" s="2915">
        <v>5.3</v>
      </c>
      <c r="K209" s="2916" t="s">
        <v>6660</v>
      </c>
      <c r="L209" s="2903" t="str">
        <f t="shared" si="3"/>
        <v>換地処分済</v>
      </c>
    </row>
    <row r="210" spans="1:12" ht="22.5" customHeight="1">
      <c r="A210" s="4780"/>
      <c r="B210" s="2913" t="s">
        <v>6916</v>
      </c>
      <c r="C210" s="2914">
        <v>31252</v>
      </c>
      <c r="D210" s="2914">
        <v>31252</v>
      </c>
      <c r="E210" s="2913" t="s">
        <v>5606</v>
      </c>
      <c r="F210" s="2913"/>
      <c r="G210" s="2915">
        <v>4.0999999999999996</v>
      </c>
      <c r="H210" s="2914">
        <v>30505</v>
      </c>
      <c r="I210" s="2914">
        <v>31972</v>
      </c>
      <c r="J210" s="2915">
        <v>4.0999999999999996</v>
      </c>
      <c r="K210" s="2916" t="s">
        <v>6660</v>
      </c>
      <c r="L210" s="2903" t="str">
        <f t="shared" si="3"/>
        <v>換地処分済</v>
      </c>
    </row>
    <row r="211" spans="1:12" ht="22.5" customHeight="1">
      <c r="A211" s="4780"/>
      <c r="B211" s="2913" t="s">
        <v>6917</v>
      </c>
      <c r="C211" s="2914">
        <v>29970</v>
      </c>
      <c r="D211" s="2914">
        <v>29970</v>
      </c>
      <c r="E211" s="2913" t="s">
        <v>6918</v>
      </c>
      <c r="F211" s="2913"/>
      <c r="G211" s="2915">
        <v>42.4</v>
      </c>
      <c r="H211" s="2914">
        <v>30553</v>
      </c>
      <c r="I211" s="2914">
        <v>36931</v>
      </c>
      <c r="J211" s="2915">
        <v>42.4</v>
      </c>
      <c r="K211" s="2916" t="s">
        <v>6662</v>
      </c>
      <c r="L211" s="2903" t="str">
        <f t="shared" si="3"/>
        <v>換地処分済</v>
      </c>
    </row>
    <row r="212" spans="1:12" ht="22.5" customHeight="1">
      <c r="A212" s="4780"/>
      <c r="B212" s="2913" t="s">
        <v>6919</v>
      </c>
      <c r="C212" s="2914">
        <v>29970</v>
      </c>
      <c r="D212" s="2914">
        <v>29970</v>
      </c>
      <c r="E212" s="2913" t="s">
        <v>1851</v>
      </c>
      <c r="F212" s="2913"/>
      <c r="G212" s="2915">
        <v>18.3</v>
      </c>
      <c r="H212" s="2914">
        <v>31426</v>
      </c>
      <c r="I212" s="2914">
        <v>36035</v>
      </c>
      <c r="J212" s="2915">
        <v>18.3</v>
      </c>
      <c r="K212" s="2916" t="s">
        <v>6660</v>
      </c>
      <c r="L212" s="2903" t="str">
        <f t="shared" si="3"/>
        <v>換地処分済</v>
      </c>
    </row>
    <row r="213" spans="1:12" ht="22.5" customHeight="1">
      <c r="A213" s="4780"/>
      <c r="B213" s="2913" t="s">
        <v>6920</v>
      </c>
      <c r="C213" s="2914">
        <v>29970</v>
      </c>
      <c r="D213" s="2914">
        <v>29970</v>
      </c>
      <c r="E213" s="2913" t="s">
        <v>5547</v>
      </c>
      <c r="F213" s="2913"/>
      <c r="G213" s="2915">
        <v>16.399999999999999</v>
      </c>
      <c r="H213" s="2914">
        <v>31436</v>
      </c>
      <c r="I213" s="2914">
        <v>36399</v>
      </c>
      <c r="J213" s="2915">
        <v>16.399999999999999</v>
      </c>
      <c r="K213" s="2916" t="s">
        <v>6660</v>
      </c>
      <c r="L213" s="2903" t="str">
        <f t="shared" si="3"/>
        <v>換地処分済</v>
      </c>
    </row>
    <row r="214" spans="1:12" ht="22.5" customHeight="1">
      <c r="A214" s="4780"/>
      <c r="B214" s="2913" t="s">
        <v>6921</v>
      </c>
      <c r="C214" s="2914">
        <v>32328</v>
      </c>
      <c r="D214" s="2914">
        <v>32328</v>
      </c>
      <c r="E214" s="2913" t="s">
        <v>4614</v>
      </c>
      <c r="F214" s="2913"/>
      <c r="G214" s="2915">
        <v>6.9</v>
      </c>
      <c r="H214" s="2914">
        <v>32112</v>
      </c>
      <c r="I214" s="2914">
        <v>33919</v>
      </c>
      <c r="J214" s="2915">
        <v>6.9</v>
      </c>
      <c r="K214" s="2916" t="s">
        <v>6660</v>
      </c>
      <c r="L214" s="2903" t="str">
        <f t="shared" si="3"/>
        <v>換地処分済</v>
      </c>
    </row>
    <row r="215" spans="1:12" ht="22.5" customHeight="1">
      <c r="A215" s="4780"/>
      <c r="B215" s="2913" t="s">
        <v>6714</v>
      </c>
      <c r="C215" s="2914">
        <v>32962</v>
      </c>
      <c r="D215" s="2914">
        <v>32962</v>
      </c>
      <c r="E215" s="2913" t="s">
        <v>1536</v>
      </c>
      <c r="F215" s="2913"/>
      <c r="G215" s="2915">
        <v>35.71</v>
      </c>
      <c r="H215" s="2914">
        <v>33281</v>
      </c>
      <c r="I215" s="2914">
        <v>40702</v>
      </c>
      <c r="J215" s="2915">
        <v>35.71</v>
      </c>
      <c r="K215" s="2916" t="s">
        <v>6660</v>
      </c>
      <c r="L215" s="2903" t="str">
        <f t="shared" si="3"/>
        <v>換地処分済</v>
      </c>
    </row>
    <row r="216" spans="1:12" ht="22.5" customHeight="1">
      <c r="A216" s="4780"/>
      <c r="B216" s="2913" t="s">
        <v>6922</v>
      </c>
      <c r="C216" s="2914">
        <v>33547</v>
      </c>
      <c r="D216" s="2914">
        <v>33547</v>
      </c>
      <c r="E216" s="2913" t="s">
        <v>6923</v>
      </c>
      <c r="F216" s="2913"/>
      <c r="G216" s="2915">
        <v>45.97</v>
      </c>
      <c r="H216" s="2914">
        <v>34019</v>
      </c>
      <c r="I216" s="2914">
        <v>41943</v>
      </c>
      <c r="J216" s="2915">
        <v>45.97</v>
      </c>
      <c r="K216" s="2916" t="s">
        <v>6660</v>
      </c>
      <c r="L216" s="2903" t="str">
        <f t="shared" si="3"/>
        <v>換地処分済</v>
      </c>
    </row>
    <row r="217" spans="1:12" ht="22.5" customHeight="1">
      <c r="A217" s="4780"/>
      <c r="B217" s="2913" t="s">
        <v>6924</v>
      </c>
      <c r="C217" s="2914">
        <v>36809</v>
      </c>
      <c r="D217" s="2914">
        <v>36809</v>
      </c>
      <c r="E217" s="2913" t="s">
        <v>6925</v>
      </c>
      <c r="F217" s="2913"/>
      <c r="G217" s="2915">
        <v>20.3</v>
      </c>
      <c r="H217" s="2914">
        <v>36924</v>
      </c>
      <c r="I217" s="2914">
        <v>39178</v>
      </c>
      <c r="J217" s="2915">
        <v>20.3</v>
      </c>
      <c r="K217" s="2916" t="s">
        <v>6773</v>
      </c>
      <c r="L217" s="2903" t="str">
        <f t="shared" si="3"/>
        <v>換地処分済</v>
      </c>
    </row>
    <row r="218" spans="1:12" ht="22.5" customHeight="1">
      <c r="A218" s="4780"/>
      <c r="B218" s="2913" t="s">
        <v>6322</v>
      </c>
      <c r="C218" s="2914">
        <v>30529</v>
      </c>
      <c r="D218" s="2914">
        <v>31133</v>
      </c>
      <c r="E218" s="2913" t="s">
        <v>6926</v>
      </c>
      <c r="F218" s="2914"/>
      <c r="G218" s="2915">
        <v>11.9</v>
      </c>
      <c r="H218" s="2914">
        <v>30428</v>
      </c>
      <c r="I218" s="2914">
        <v>32567</v>
      </c>
      <c r="J218" s="2915">
        <v>11.9</v>
      </c>
      <c r="K218" s="2916" t="s">
        <v>6660</v>
      </c>
      <c r="L218" s="2903" t="str">
        <f t="shared" si="3"/>
        <v>換地処分済</v>
      </c>
    </row>
    <row r="219" spans="1:12" ht="22.5" customHeight="1">
      <c r="A219" s="4780"/>
      <c r="B219" s="2913" t="s">
        <v>6927</v>
      </c>
      <c r="C219" s="2914">
        <v>31498</v>
      </c>
      <c r="D219" s="2914">
        <v>31498</v>
      </c>
      <c r="E219" s="2913" t="s">
        <v>5512</v>
      </c>
      <c r="F219" s="2914"/>
      <c r="G219" s="2915">
        <v>3.3</v>
      </c>
      <c r="H219" s="2914">
        <v>31538</v>
      </c>
      <c r="I219" s="2914">
        <v>32518</v>
      </c>
      <c r="J219" s="2915">
        <v>3.3</v>
      </c>
      <c r="K219" s="2916" t="s">
        <v>6660</v>
      </c>
      <c r="L219" s="2903" t="str">
        <f t="shared" si="3"/>
        <v>換地処分済</v>
      </c>
    </row>
    <row r="220" spans="1:12" ht="22.5" customHeight="1">
      <c r="A220" s="4780"/>
      <c r="B220" s="2946" t="s">
        <v>6928</v>
      </c>
      <c r="C220" s="2914">
        <v>36809</v>
      </c>
      <c r="D220" s="2914">
        <v>36809</v>
      </c>
      <c r="E220" s="2913" t="s">
        <v>6929</v>
      </c>
      <c r="F220" s="2914"/>
      <c r="G220" s="2915">
        <v>2.2999999999999998</v>
      </c>
      <c r="H220" s="2914">
        <v>36924</v>
      </c>
      <c r="I220" s="2914">
        <v>39178</v>
      </c>
      <c r="J220" s="2915">
        <v>2.2999999999999998</v>
      </c>
      <c r="K220" s="2916" t="s">
        <v>6660</v>
      </c>
      <c r="L220" s="2903" t="str">
        <f t="shared" si="3"/>
        <v>換地処分済</v>
      </c>
    </row>
    <row r="221" spans="1:12" ht="22.5" customHeight="1">
      <c r="A221" s="4780"/>
      <c r="B221" s="2913" t="s">
        <v>6930</v>
      </c>
      <c r="C221" s="4781" t="s">
        <v>6665</v>
      </c>
      <c r="D221" s="4782"/>
      <c r="E221" s="4782"/>
      <c r="F221" s="4782"/>
      <c r="G221" s="4783"/>
      <c r="H221" s="2914">
        <v>23071</v>
      </c>
      <c r="I221" s="2914">
        <v>23628</v>
      </c>
      <c r="J221" s="2915">
        <v>5.0999999999999996</v>
      </c>
      <c r="K221" s="2916" t="s">
        <v>6660</v>
      </c>
      <c r="L221" s="2903" t="str">
        <f t="shared" si="3"/>
        <v>換地処分済</v>
      </c>
    </row>
    <row r="222" spans="1:12" ht="22.5" customHeight="1">
      <c r="A222" s="4780"/>
      <c r="B222" s="2913" t="s">
        <v>6931</v>
      </c>
      <c r="C222" s="4781" t="s">
        <v>6665</v>
      </c>
      <c r="D222" s="4782"/>
      <c r="E222" s="4782"/>
      <c r="F222" s="4782"/>
      <c r="G222" s="4783"/>
      <c r="H222" s="2914">
        <v>23726</v>
      </c>
      <c r="I222" s="2914">
        <v>25658</v>
      </c>
      <c r="J222" s="2915">
        <v>21.9</v>
      </c>
      <c r="K222" s="2916" t="s">
        <v>6660</v>
      </c>
      <c r="L222" s="2903" t="str">
        <f t="shared" si="3"/>
        <v>換地処分済</v>
      </c>
    </row>
    <row r="223" spans="1:12" ht="22.5" customHeight="1">
      <c r="A223" s="4780"/>
      <c r="B223" s="2913" t="s">
        <v>6932</v>
      </c>
      <c r="C223" s="4781" t="s">
        <v>6665</v>
      </c>
      <c r="D223" s="4782"/>
      <c r="E223" s="4782"/>
      <c r="F223" s="4782"/>
      <c r="G223" s="4783"/>
      <c r="H223" s="2914">
        <v>25374</v>
      </c>
      <c r="I223" s="2914">
        <v>26158</v>
      </c>
      <c r="J223" s="2915">
        <v>5.7</v>
      </c>
      <c r="K223" s="2916" t="s">
        <v>6660</v>
      </c>
      <c r="L223" s="2903" t="str">
        <f t="shared" si="3"/>
        <v>換地処分済</v>
      </c>
    </row>
    <row r="224" spans="1:12" ht="22.5" customHeight="1">
      <c r="A224" s="4780"/>
      <c r="B224" s="2913" t="s">
        <v>6933</v>
      </c>
      <c r="C224" s="4781" t="s">
        <v>6665</v>
      </c>
      <c r="D224" s="4782"/>
      <c r="E224" s="4782"/>
      <c r="F224" s="4782"/>
      <c r="G224" s="4783"/>
      <c r="H224" s="2914">
        <v>25827</v>
      </c>
      <c r="I224" s="2914">
        <v>26316</v>
      </c>
      <c r="J224" s="2915">
        <v>1.4</v>
      </c>
      <c r="K224" s="2916" t="s">
        <v>6660</v>
      </c>
      <c r="L224" s="2903" t="str">
        <f t="shared" si="3"/>
        <v>換地処分済</v>
      </c>
    </row>
    <row r="225" spans="1:12" ht="22.5" customHeight="1">
      <c r="A225" s="4780"/>
      <c r="B225" s="2913" t="s">
        <v>6934</v>
      </c>
      <c r="C225" s="4781" t="s">
        <v>6665</v>
      </c>
      <c r="D225" s="4782"/>
      <c r="E225" s="4782"/>
      <c r="F225" s="4782"/>
      <c r="G225" s="4783"/>
      <c r="H225" s="2914">
        <v>26470</v>
      </c>
      <c r="I225" s="2914">
        <v>29308</v>
      </c>
      <c r="J225" s="2915">
        <v>24</v>
      </c>
      <c r="K225" s="2916" t="s">
        <v>6660</v>
      </c>
      <c r="L225" s="2903" t="str">
        <f t="shared" si="3"/>
        <v>換地処分済</v>
      </c>
    </row>
    <row r="226" spans="1:12" ht="22.5" customHeight="1">
      <c r="A226" s="4780"/>
      <c r="B226" s="2913" t="s">
        <v>6935</v>
      </c>
      <c r="C226" s="4781" t="s">
        <v>6665</v>
      </c>
      <c r="D226" s="4782"/>
      <c r="E226" s="4782"/>
      <c r="F226" s="4782"/>
      <c r="G226" s="4783"/>
      <c r="H226" s="2914">
        <v>26946</v>
      </c>
      <c r="I226" s="2914">
        <v>28156</v>
      </c>
      <c r="J226" s="2915">
        <v>15.7</v>
      </c>
      <c r="K226" s="2916" t="s">
        <v>6660</v>
      </c>
      <c r="L226" s="2903" t="str">
        <f t="shared" si="3"/>
        <v>換地処分済</v>
      </c>
    </row>
    <row r="227" spans="1:12" ht="22.5" customHeight="1">
      <c r="A227" s="4780"/>
      <c r="B227" s="2913" t="s">
        <v>6936</v>
      </c>
      <c r="C227" s="4781" t="s">
        <v>6665</v>
      </c>
      <c r="D227" s="4782"/>
      <c r="E227" s="4782"/>
      <c r="F227" s="4782"/>
      <c r="G227" s="4783"/>
      <c r="H227" s="2914">
        <v>27558</v>
      </c>
      <c r="I227" s="2914">
        <v>28682</v>
      </c>
      <c r="J227" s="2915">
        <v>5.5</v>
      </c>
      <c r="K227" s="2916" t="s">
        <v>6660</v>
      </c>
      <c r="L227" s="2903" t="str">
        <f t="shared" si="3"/>
        <v>換地処分済</v>
      </c>
    </row>
    <row r="228" spans="1:12" ht="22.5" customHeight="1">
      <c r="A228" s="4780"/>
      <c r="B228" s="2913" t="s">
        <v>6937</v>
      </c>
      <c r="C228" s="4781" t="s">
        <v>6665</v>
      </c>
      <c r="D228" s="4782"/>
      <c r="E228" s="4782"/>
      <c r="F228" s="4782"/>
      <c r="G228" s="4783"/>
      <c r="H228" s="2914">
        <v>28255</v>
      </c>
      <c r="I228" s="2914">
        <v>29525</v>
      </c>
      <c r="J228" s="2915">
        <v>12.8</v>
      </c>
      <c r="K228" s="2916" t="s">
        <v>6660</v>
      </c>
      <c r="L228" s="2903" t="str">
        <f t="shared" si="3"/>
        <v>換地処分済</v>
      </c>
    </row>
    <row r="229" spans="1:12" ht="22.5" customHeight="1">
      <c r="A229" s="4780"/>
      <c r="B229" s="2913" t="s">
        <v>6938</v>
      </c>
      <c r="C229" s="4781" t="s">
        <v>6665</v>
      </c>
      <c r="D229" s="4782"/>
      <c r="E229" s="4782"/>
      <c r="F229" s="4782"/>
      <c r="G229" s="4783"/>
      <c r="H229" s="2914">
        <v>29894</v>
      </c>
      <c r="I229" s="2914">
        <v>30236</v>
      </c>
      <c r="J229" s="2915">
        <v>1</v>
      </c>
      <c r="K229" s="2916" t="s">
        <v>6660</v>
      </c>
      <c r="L229" s="2903" t="str">
        <f t="shared" si="3"/>
        <v>換地処分済</v>
      </c>
    </row>
    <row r="230" spans="1:12" ht="22.5" customHeight="1">
      <c r="A230" s="4780"/>
      <c r="B230" s="2913" t="s">
        <v>6939</v>
      </c>
      <c r="C230" s="4781" t="s">
        <v>6665</v>
      </c>
      <c r="D230" s="4782"/>
      <c r="E230" s="4782"/>
      <c r="F230" s="4782"/>
      <c r="G230" s="4783"/>
      <c r="H230" s="2914">
        <v>29894</v>
      </c>
      <c r="I230" s="2914">
        <v>30236</v>
      </c>
      <c r="J230" s="2915">
        <v>1.9</v>
      </c>
      <c r="K230" s="2916" t="s">
        <v>6660</v>
      </c>
      <c r="L230" s="2903" t="str">
        <f t="shared" si="3"/>
        <v>換地処分済</v>
      </c>
    </row>
    <row r="231" spans="1:12" ht="22.5" customHeight="1">
      <c r="A231" s="4780"/>
      <c r="B231" s="2913" t="s">
        <v>6940</v>
      </c>
      <c r="C231" s="4781" t="s">
        <v>6665</v>
      </c>
      <c r="D231" s="4782"/>
      <c r="E231" s="4782"/>
      <c r="F231" s="4782"/>
      <c r="G231" s="4783"/>
      <c r="H231" s="2914">
        <v>29894</v>
      </c>
      <c r="I231" s="2914">
        <v>30359</v>
      </c>
      <c r="J231" s="2915">
        <v>2.6</v>
      </c>
      <c r="K231" s="2916" t="s">
        <v>6660</v>
      </c>
      <c r="L231" s="2903" t="str">
        <f t="shared" si="3"/>
        <v>換地処分済</v>
      </c>
    </row>
    <row r="232" spans="1:12" ht="22.5" customHeight="1">
      <c r="A232" s="4780"/>
      <c r="B232" s="2913" t="s">
        <v>6941</v>
      </c>
      <c r="C232" s="4781" t="s">
        <v>6665</v>
      </c>
      <c r="D232" s="4782"/>
      <c r="E232" s="4782"/>
      <c r="F232" s="4782"/>
      <c r="G232" s="4783"/>
      <c r="H232" s="2914">
        <v>29845</v>
      </c>
      <c r="I232" s="2914">
        <v>30814</v>
      </c>
      <c r="J232" s="2915">
        <v>5.7</v>
      </c>
      <c r="K232" s="2916" t="s">
        <v>6660</v>
      </c>
      <c r="L232" s="2903" t="str">
        <f t="shared" si="3"/>
        <v>換地処分済</v>
      </c>
    </row>
    <row r="233" spans="1:12" ht="22.5" customHeight="1">
      <c r="A233" s="4780"/>
      <c r="B233" s="2913" t="s">
        <v>6942</v>
      </c>
      <c r="C233" s="4781" t="s">
        <v>6665</v>
      </c>
      <c r="D233" s="4782"/>
      <c r="E233" s="4782"/>
      <c r="F233" s="4782"/>
      <c r="G233" s="4783"/>
      <c r="H233" s="2914">
        <v>30652</v>
      </c>
      <c r="I233" s="2914">
        <v>31828</v>
      </c>
      <c r="J233" s="2915">
        <v>1</v>
      </c>
      <c r="K233" s="2916" t="s">
        <v>6660</v>
      </c>
      <c r="L233" s="2903" t="str">
        <f t="shared" si="3"/>
        <v>換地処分済</v>
      </c>
    </row>
    <row r="234" spans="1:12" ht="22.5" customHeight="1">
      <c r="A234" s="4780"/>
      <c r="B234" s="2913" t="s">
        <v>6943</v>
      </c>
      <c r="C234" s="4781" t="s">
        <v>6665</v>
      </c>
      <c r="D234" s="4782"/>
      <c r="E234" s="4782"/>
      <c r="F234" s="4782"/>
      <c r="G234" s="4783"/>
      <c r="H234" s="2914">
        <v>30953</v>
      </c>
      <c r="I234" s="2914">
        <v>31800</v>
      </c>
      <c r="J234" s="2915">
        <v>1.3</v>
      </c>
      <c r="K234" s="2916" t="s">
        <v>6660</v>
      </c>
      <c r="L234" s="2903" t="str">
        <f t="shared" si="3"/>
        <v>換地処分済</v>
      </c>
    </row>
    <row r="235" spans="1:12" ht="22.5" customHeight="1">
      <c r="A235" s="4780"/>
      <c r="B235" s="2913" t="s">
        <v>6944</v>
      </c>
      <c r="C235" s="4781" t="s">
        <v>6665</v>
      </c>
      <c r="D235" s="4782"/>
      <c r="E235" s="4782"/>
      <c r="F235" s="4782"/>
      <c r="G235" s="4783"/>
      <c r="H235" s="2914">
        <v>34059</v>
      </c>
      <c r="I235" s="2914">
        <v>34726</v>
      </c>
      <c r="J235" s="2915">
        <v>0.5</v>
      </c>
      <c r="K235" s="2916" t="s">
        <v>6660</v>
      </c>
      <c r="L235" s="2903" t="str">
        <f t="shared" si="3"/>
        <v>換地処分済</v>
      </c>
    </row>
    <row r="236" spans="1:12" ht="22.5" customHeight="1">
      <c r="A236" s="4780"/>
      <c r="B236" s="2913" t="s">
        <v>6945</v>
      </c>
      <c r="C236" s="4781" t="s">
        <v>6665</v>
      </c>
      <c r="D236" s="4782"/>
      <c r="E236" s="4782"/>
      <c r="F236" s="4782"/>
      <c r="G236" s="4783"/>
      <c r="H236" s="2914">
        <v>24706</v>
      </c>
      <c r="I236" s="2914">
        <v>25329</v>
      </c>
      <c r="J236" s="2915">
        <v>10.6</v>
      </c>
      <c r="K236" s="2916" t="s">
        <v>6691</v>
      </c>
      <c r="L236" s="2903" t="str">
        <f t="shared" si="3"/>
        <v>換地処分済</v>
      </c>
    </row>
    <row r="237" spans="1:12" ht="22.5" customHeight="1">
      <c r="A237" s="4788" t="s">
        <v>285</v>
      </c>
      <c r="B237" s="2913" t="s">
        <v>6946</v>
      </c>
      <c r="C237" s="4778" t="s">
        <v>6675</v>
      </c>
      <c r="D237" s="4798"/>
      <c r="E237" s="4779"/>
      <c r="F237" s="2924"/>
      <c r="G237" s="2915">
        <v>40.1</v>
      </c>
      <c r="H237" s="2914">
        <v>15124</v>
      </c>
      <c r="I237" s="2914">
        <v>20909</v>
      </c>
      <c r="J237" s="2915">
        <v>40.1</v>
      </c>
      <c r="K237" s="2916" t="s">
        <v>6662</v>
      </c>
      <c r="L237" s="2903" t="str">
        <f t="shared" si="3"/>
        <v>換地処分済</v>
      </c>
    </row>
    <row r="238" spans="1:12" ht="22.5" customHeight="1">
      <c r="A238" s="4770"/>
      <c r="B238" s="2913" t="s">
        <v>6947</v>
      </c>
      <c r="C238" s="2914">
        <v>20554</v>
      </c>
      <c r="D238" s="4778" t="s">
        <v>6675</v>
      </c>
      <c r="E238" s="4779"/>
      <c r="F238" s="2924"/>
      <c r="G238" s="2915">
        <v>36.200000000000003</v>
      </c>
      <c r="H238" s="2914">
        <v>21094</v>
      </c>
      <c r="I238" s="2914">
        <v>27446</v>
      </c>
      <c r="J238" s="2915">
        <v>36.200000000000003</v>
      </c>
      <c r="K238" s="2916" t="s">
        <v>6662</v>
      </c>
      <c r="L238" s="2903" t="str">
        <f t="shared" si="3"/>
        <v>換地処分済</v>
      </c>
    </row>
    <row r="239" spans="1:12" ht="22.5" customHeight="1">
      <c r="A239" s="4788" t="s">
        <v>406</v>
      </c>
      <c r="B239" s="2913" t="s">
        <v>6948</v>
      </c>
      <c r="C239" s="2914">
        <v>20554</v>
      </c>
      <c r="D239" s="4778" t="s">
        <v>6675</v>
      </c>
      <c r="E239" s="4779"/>
      <c r="F239" s="2924"/>
      <c r="G239" s="2915">
        <v>5.6</v>
      </c>
      <c r="H239" s="2914">
        <v>21094</v>
      </c>
      <c r="I239" s="2914">
        <v>27411</v>
      </c>
      <c r="J239" s="2915">
        <v>5.6</v>
      </c>
      <c r="K239" s="2916" t="s">
        <v>6662</v>
      </c>
      <c r="L239" s="2903" t="str">
        <f t="shared" si="3"/>
        <v>換地処分済</v>
      </c>
    </row>
    <row r="240" spans="1:12" ht="22.5" customHeight="1">
      <c r="A240" s="4769"/>
      <c r="B240" s="2913" t="s">
        <v>6678</v>
      </c>
      <c r="C240" s="2914">
        <v>20554</v>
      </c>
      <c r="D240" s="4778" t="s">
        <v>6675</v>
      </c>
      <c r="E240" s="4779"/>
      <c r="F240" s="2924"/>
      <c r="G240" s="2915">
        <v>17.7</v>
      </c>
      <c r="H240" s="2914">
        <v>21094</v>
      </c>
      <c r="I240" s="2914">
        <v>27076</v>
      </c>
      <c r="J240" s="2915">
        <v>17.7</v>
      </c>
      <c r="K240" s="2916" t="s">
        <v>6662</v>
      </c>
      <c r="L240" s="2903" t="str">
        <f t="shared" si="3"/>
        <v>換地処分済</v>
      </c>
    </row>
    <row r="241" spans="1:12" ht="22.5" customHeight="1">
      <c r="A241" s="4769"/>
      <c r="B241" s="2913" t="s">
        <v>6949</v>
      </c>
      <c r="C241" s="2914">
        <v>20554</v>
      </c>
      <c r="D241" s="4778" t="s">
        <v>6675</v>
      </c>
      <c r="E241" s="4779"/>
      <c r="F241" s="2924"/>
      <c r="G241" s="2915">
        <v>7.6</v>
      </c>
      <c r="H241" s="2914">
        <v>21094</v>
      </c>
      <c r="I241" s="2914">
        <v>28535</v>
      </c>
      <c r="J241" s="2915">
        <v>7.6</v>
      </c>
      <c r="K241" s="2916" t="s">
        <v>6662</v>
      </c>
      <c r="L241" s="2903" t="str">
        <f t="shared" si="3"/>
        <v>換地処分済</v>
      </c>
    </row>
    <row r="242" spans="1:12" ht="22.5" customHeight="1">
      <c r="A242" s="4769"/>
      <c r="B242" s="2913" t="s">
        <v>6950</v>
      </c>
      <c r="C242" s="2914">
        <v>20554</v>
      </c>
      <c r="D242" s="2914">
        <v>20554</v>
      </c>
      <c r="E242" s="2913" t="s">
        <v>3175</v>
      </c>
      <c r="F242" s="2924"/>
      <c r="G242" s="2915">
        <v>48.5</v>
      </c>
      <c r="H242" s="2914">
        <v>21094</v>
      </c>
      <c r="I242" s="2914">
        <v>29448</v>
      </c>
      <c r="J242" s="2915">
        <v>48.5</v>
      </c>
      <c r="K242" s="2916" t="s">
        <v>6662</v>
      </c>
      <c r="L242" s="2903" t="str">
        <f t="shared" si="3"/>
        <v>換地処分済</v>
      </c>
    </row>
    <row r="243" spans="1:12" ht="22.5" customHeight="1">
      <c r="A243" s="4769"/>
      <c r="B243" s="2913" t="s">
        <v>6951</v>
      </c>
      <c r="C243" s="2914">
        <v>26284</v>
      </c>
      <c r="D243" s="2914">
        <v>26284</v>
      </c>
      <c r="E243" s="2913" t="s">
        <v>6952</v>
      </c>
      <c r="F243" s="2913"/>
      <c r="G243" s="2915">
        <v>21.8</v>
      </c>
      <c r="H243" s="2914">
        <v>26312</v>
      </c>
      <c r="I243" s="2914">
        <v>29047</v>
      </c>
      <c r="J243" s="2915">
        <v>21.8</v>
      </c>
      <c r="K243" s="2916" t="s">
        <v>6660</v>
      </c>
      <c r="L243" s="2903" t="str">
        <f t="shared" si="3"/>
        <v>換地処分済</v>
      </c>
    </row>
    <row r="244" spans="1:12" ht="22.5" customHeight="1">
      <c r="A244" s="4769"/>
      <c r="B244" s="2913" t="s">
        <v>6953</v>
      </c>
      <c r="C244" s="2914">
        <v>25742</v>
      </c>
      <c r="D244" s="2914">
        <v>25742</v>
      </c>
      <c r="E244" s="2913" t="s">
        <v>2581</v>
      </c>
      <c r="F244" s="2913"/>
      <c r="G244" s="2915">
        <v>53</v>
      </c>
      <c r="H244" s="2914">
        <v>26354</v>
      </c>
      <c r="I244" s="2914">
        <v>29477</v>
      </c>
      <c r="J244" s="2915">
        <v>53</v>
      </c>
      <c r="K244" s="2916" t="s">
        <v>6660</v>
      </c>
      <c r="L244" s="2903" t="str">
        <f t="shared" si="3"/>
        <v>換地処分済</v>
      </c>
    </row>
    <row r="245" spans="1:12" ht="22.5" customHeight="1">
      <c r="A245" s="4769"/>
      <c r="B245" s="2913" t="s">
        <v>6954</v>
      </c>
      <c r="C245" s="2914">
        <v>28944</v>
      </c>
      <c r="D245" s="2914">
        <v>29217</v>
      </c>
      <c r="E245" s="2917" t="s">
        <v>6955</v>
      </c>
      <c r="F245" s="2913"/>
      <c r="G245" s="2915">
        <v>61.6</v>
      </c>
      <c r="H245" s="2914">
        <v>28997</v>
      </c>
      <c r="I245" s="2914">
        <v>35048</v>
      </c>
      <c r="J245" s="2915">
        <v>61.6</v>
      </c>
      <c r="K245" s="2916" t="s">
        <v>6660</v>
      </c>
      <c r="L245" s="2903" t="str">
        <f t="shared" si="3"/>
        <v>換地処分済</v>
      </c>
    </row>
    <row r="246" spans="1:12" ht="22.5" customHeight="1">
      <c r="A246" s="4769"/>
      <c r="B246" s="2913" t="s">
        <v>6956</v>
      </c>
      <c r="C246" s="2914">
        <v>29902</v>
      </c>
      <c r="D246" s="2914">
        <v>30148</v>
      </c>
      <c r="E246" s="2913" t="s">
        <v>5139</v>
      </c>
      <c r="F246" s="2913"/>
      <c r="G246" s="2915">
        <v>11.9</v>
      </c>
      <c r="H246" s="2914">
        <v>29938</v>
      </c>
      <c r="I246" s="2914">
        <v>31905</v>
      </c>
      <c r="J246" s="2915">
        <v>11.9</v>
      </c>
      <c r="K246" s="2916" t="s">
        <v>6660</v>
      </c>
      <c r="L246" s="2903" t="str">
        <f t="shared" si="3"/>
        <v>換地処分済</v>
      </c>
    </row>
    <row r="247" spans="1:12" ht="22.5" customHeight="1">
      <c r="A247" s="4769"/>
      <c r="B247" s="2913" t="s">
        <v>6957</v>
      </c>
      <c r="C247" s="2914">
        <v>29602</v>
      </c>
      <c r="D247" s="2914">
        <v>31106</v>
      </c>
      <c r="E247" s="2913" t="s">
        <v>6958</v>
      </c>
      <c r="F247" s="2913"/>
      <c r="G247" s="2915">
        <v>67.7</v>
      </c>
      <c r="H247" s="2914">
        <v>29948</v>
      </c>
      <c r="I247" s="2914">
        <v>34838</v>
      </c>
      <c r="J247" s="2915">
        <v>67.7</v>
      </c>
      <c r="K247" s="2916" t="s">
        <v>6662</v>
      </c>
      <c r="L247" s="2903" t="str">
        <f t="shared" si="3"/>
        <v>換地処分済</v>
      </c>
    </row>
    <row r="248" spans="1:12" ht="22.5" customHeight="1">
      <c r="A248" s="4769"/>
      <c r="B248" s="2913" t="s">
        <v>6959</v>
      </c>
      <c r="C248" s="2914">
        <v>30533</v>
      </c>
      <c r="D248" s="2914">
        <v>33486</v>
      </c>
      <c r="E248" s="2913" t="s">
        <v>6960</v>
      </c>
      <c r="F248" s="2913"/>
      <c r="G248" s="2915">
        <v>16.600000000000001</v>
      </c>
      <c r="H248" s="2914">
        <v>30740</v>
      </c>
      <c r="I248" s="2914">
        <v>36539</v>
      </c>
      <c r="J248" s="2915">
        <v>16.600000000000001</v>
      </c>
      <c r="K248" s="2916" t="s">
        <v>6660</v>
      </c>
      <c r="L248" s="2903" t="str">
        <f t="shared" si="3"/>
        <v>換地処分済</v>
      </c>
    </row>
    <row r="249" spans="1:12" ht="22.5" customHeight="1">
      <c r="A249" s="4769"/>
      <c r="B249" s="2913" t="s">
        <v>6961</v>
      </c>
      <c r="C249" s="2914">
        <v>31685</v>
      </c>
      <c r="D249" s="2914">
        <v>31862</v>
      </c>
      <c r="E249" s="2913" t="s">
        <v>1861</v>
      </c>
      <c r="F249" s="2913"/>
      <c r="G249" s="2915">
        <v>11.7</v>
      </c>
      <c r="H249" s="2914">
        <v>31804</v>
      </c>
      <c r="I249" s="2914">
        <v>34390</v>
      </c>
      <c r="J249" s="2915">
        <v>11.7</v>
      </c>
      <c r="K249" s="2916" t="s">
        <v>6662</v>
      </c>
      <c r="L249" s="2903" t="str">
        <f t="shared" si="3"/>
        <v>換地処分済</v>
      </c>
    </row>
    <row r="250" spans="1:12" ht="22.5" customHeight="1">
      <c r="A250" s="4769"/>
      <c r="B250" s="2913" t="s">
        <v>6962</v>
      </c>
      <c r="C250" s="2914">
        <v>31811</v>
      </c>
      <c r="D250" s="2914">
        <v>31811</v>
      </c>
      <c r="E250" s="2913" t="s">
        <v>6963</v>
      </c>
      <c r="F250" s="2913"/>
      <c r="G250" s="2915">
        <v>166.4</v>
      </c>
      <c r="H250" s="2914">
        <v>32199</v>
      </c>
      <c r="I250" s="2913"/>
      <c r="J250" s="2915"/>
      <c r="K250" s="2916" t="s">
        <v>6660</v>
      </c>
      <c r="L250" s="2903" t="str">
        <f t="shared" si="3"/>
        <v/>
      </c>
    </row>
    <row r="251" spans="1:12" ht="22.5" customHeight="1">
      <c r="A251" s="4769"/>
      <c r="B251" s="2913" t="s">
        <v>6964</v>
      </c>
      <c r="C251" s="2914">
        <v>33232</v>
      </c>
      <c r="D251" s="2914">
        <v>33232</v>
      </c>
      <c r="E251" s="2913" t="s">
        <v>6965</v>
      </c>
      <c r="F251" s="2913"/>
      <c r="G251" s="2915">
        <v>16.399999999999999</v>
      </c>
      <c r="H251" s="2914">
        <v>33298</v>
      </c>
      <c r="I251" s="2914">
        <v>39598</v>
      </c>
      <c r="J251" s="2915">
        <v>16.399999999999999</v>
      </c>
      <c r="K251" s="2916" t="s">
        <v>6660</v>
      </c>
      <c r="L251" s="2903" t="str">
        <f t="shared" si="3"/>
        <v>換地処分済</v>
      </c>
    </row>
    <row r="252" spans="1:12" ht="22.5" customHeight="1">
      <c r="A252" s="4769"/>
      <c r="B252" s="2913" t="s">
        <v>6966</v>
      </c>
      <c r="C252" s="2914">
        <v>34054</v>
      </c>
      <c r="D252" s="2914">
        <v>39665</v>
      </c>
      <c r="E252" s="2913" t="s">
        <v>2679</v>
      </c>
      <c r="F252" s="2913"/>
      <c r="G252" s="2915">
        <v>15.9</v>
      </c>
      <c r="H252" s="2914">
        <v>34446</v>
      </c>
      <c r="I252" s="2914">
        <v>42622</v>
      </c>
      <c r="J252" s="2915">
        <v>15.9</v>
      </c>
      <c r="K252" s="2916" t="s">
        <v>6662</v>
      </c>
      <c r="L252" s="2903" t="str">
        <f t="shared" si="3"/>
        <v>換地処分済</v>
      </c>
    </row>
    <row r="253" spans="1:12" ht="22.5" customHeight="1">
      <c r="A253" s="4769"/>
      <c r="B253" s="2913" t="s">
        <v>6967</v>
      </c>
      <c r="C253" s="2914">
        <v>34215</v>
      </c>
      <c r="D253" s="2914">
        <v>40021</v>
      </c>
      <c r="E253" s="2913" t="s">
        <v>6968</v>
      </c>
      <c r="F253" s="2913"/>
      <c r="G253" s="2915">
        <v>48.9</v>
      </c>
      <c r="H253" s="2914">
        <v>34446</v>
      </c>
      <c r="I253" s="2914">
        <v>41054</v>
      </c>
      <c r="J253" s="2915">
        <v>48.9</v>
      </c>
      <c r="K253" s="2916" t="s">
        <v>6662</v>
      </c>
      <c r="L253" s="2903" t="str">
        <f t="shared" si="3"/>
        <v>換地処分済</v>
      </c>
    </row>
    <row r="254" spans="1:12" ht="22.5" customHeight="1">
      <c r="A254" s="4769"/>
      <c r="B254" s="2913" t="s">
        <v>6969</v>
      </c>
      <c r="C254" s="2914">
        <v>36137</v>
      </c>
      <c r="D254" s="2914">
        <v>36137</v>
      </c>
      <c r="E254" s="2917" t="s">
        <v>6970</v>
      </c>
      <c r="F254" s="2913"/>
      <c r="G254" s="2915">
        <v>42.3</v>
      </c>
      <c r="H254" s="2914">
        <v>36419</v>
      </c>
      <c r="I254" s="2913"/>
      <c r="J254" s="2915"/>
      <c r="K254" s="2916" t="s">
        <v>6662</v>
      </c>
      <c r="L254" s="2903" t="str">
        <f t="shared" si="3"/>
        <v/>
      </c>
    </row>
    <row r="255" spans="1:12" ht="22.5" customHeight="1">
      <c r="A255" s="4769"/>
      <c r="B255" s="2913" t="s">
        <v>6971</v>
      </c>
      <c r="C255" s="4781" t="s">
        <v>6665</v>
      </c>
      <c r="D255" s="4782"/>
      <c r="E255" s="4782"/>
      <c r="F255" s="4782"/>
      <c r="G255" s="4783"/>
      <c r="H255" s="2914">
        <v>20765</v>
      </c>
      <c r="I255" s="2914">
        <v>22175</v>
      </c>
      <c r="J255" s="2915">
        <v>3</v>
      </c>
      <c r="K255" s="2916" t="s">
        <v>6660</v>
      </c>
      <c r="L255" s="2903" t="str">
        <f t="shared" si="3"/>
        <v>換地処分済</v>
      </c>
    </row>
    <row r="256" spans="1:12" ht="22.5" customHeight="1">
      <c r="A256" s="4769"/>
      <c r="B256" s="2913" t="s">
        <v>6972</v>
      </c>
      <c r="C256" s="4781" t="s">
        <v>6665</v>
      </c>
      <c r="D256" s="4782"/>
      <c r="E256" s="4782"/>
      <c r="F256" s="4782"/>
      <c r="G256" s="4783"/>
      <c r="H256" s="2914">
        <v>20849</v>
      </c>
      <c r="I256" s="2914">
        <v>21391</v>
      </c>
      <c r="J256" s="2915">
        <v>7.3</v>
      </c>
      <c r="K256" s="2916" t="s">
        <v>6660</v>
      </c>
      <c r="L256" s="2903" t="str">
        <f t="shared" si="3"/>
        <v>換地処分済</v>
      </c>
    </row>
    <row r="257" spans="1:12" ht="22.5" customHeight="1">
      <c r="A257" s="4769"/>
      <c r="B257" s="2913" t="s">
        <v>6973</v>
      </c>
      <c r="C257" s="4781" t="s">
        <v>6665</v>
      </c>
      <c r="D257" s="4782"/>
      <c r="E257" s="4782"/>
      <c r="F257" s="4782"/>
      <c r="G257" s="4783"/>
      <c r="H257" s="2914">
        <v>23775</v>
      </c>
      <c r="I257" s="2914">
        <v>24671</v>
      </c>
      <c r="J257" s="2915">
        <v>1.5</v>
      </c>
      <c r="K257" s="2916" t="s">
        <v>6660</v>
      </c>
      <c r="L257" s="2903" t="str">
        <f t="shared" si="3"/>
        <v>換地処分済</v>
      </c>
    </row>
    <row r="258" spans="1:12" ht="22.5" customHeight="1">
      <c r="A258" s="4769"/>
      <c r="B258" s="2913" t="s">
        <v>6974</v>
      </c>
      <c r="C258" s="4781" t="s">
        <v>6665</v>
      </c>
      <c r="D258" s="4782"/>
      <c r="E258" s="4782"/>
      <c r="F258" s="4782"/>
      <c r="G258" s="4783"/>
      <c r="H258" s="2914">
        <v>27915</v>
      </c>
      <c r="I258" s="2914">
        <v>28381</v>
      </c>
      <c r="J258" s="2915">
        <v>1.3</v>
      </c>
      <c r="K258" s="2916" t="s">
        <v>6660</v>
      </c>
      <c r="L258" s="2903" t="str">
        <f t="shared" si="3"/>
        <v>換地処分済</v>
      </c>
    </row>
    <row r="259" spans="1:12" ht="22.5" customHeight="1">
      <c r="A259" s="4769"/>
      <c r="B259" s="2913" t="s">
        <v>6975</v>
      </c>
      <c r="C259" s="4781" t="s">
        <v>6665</v>
      </c>
      <c r="D259" s="4782"/>
      <c r="E259" s="4782"/>
      <c r="F259" s="4782"/>
      <c r="G259" s="4783"/>
      <c r="H259" s="2914">
        <v>28794</v>
      </c>
      <c r="I259" s="2914">
        <v>29578</v>
      </c>
      <c r="J259" s="2915">
        <v>8</v>
      </c>
      <c r="K259" s="2916" t="s">
        <v>6660</v>
      </c>
      <c r="L259" s="2903" t="str">
        <f t="shared" si="3"/>
        <v>換地処分済</v>
      </c>
    </row>
    <row r="260" spans="1:12" ht="22.5" customHeight="1">
      <c r="A260" s="4770"/>
      <c r="B260" s="2913" t="s">
        <v>6976</v>
      </c>
      <c r="C260" s="4781" t="s">
        <v>6665</v>
      </c>
      <c r="D260" s="4782"/>
      <c r="E260" s="4782"/>
      <c r="F260" s="4782"/>
      <c r="G260" s="4783"/>
      <c r="H260" s="2914">
        <v>31107</v>
      </c>
      <c r="I260" s="2914">
        <v>32308</v>
      </c>
      <c r="J260" s="2915">
        <v>1.7</v>
      </c>
      <c r="K260" s="2916" t="s">
        <v>6660</v>
      </c>
      <c r="L260" s="2903" t="str">
        <f t="shared" si="3"/>
        <v>換地処分済</v>
      </c>
    </row>
    <row r="261" spans="1:12" ht="22.5" customHeight="1">
      <c r="A261" s="4780" t="s">
        <v>29</v>
      </c>
      <c r="B261" s="2924" t="s">
        <v>6977</v>
      </c>
      <c r="C261" s="2914">
        <v>21640</v>
      </c>
      <c r="D261" s="2914">
        <v>28822</v>
      </c>
      <c r="E261" s="2913" t="s">
        <v>6978</v>
      </c>
      <c r="F261" s="2947">
        <v>38653</v>
      </c>
      <c r="G261" s="2915">
        <v>15.83</v>
      </c>
      <c r="H261" s="2914">
        <v>22862</v>
      </c>
      <c r="I261" s="2914">
        <v>28185</v>
      </c>
      <c r="J261" s="2915">
        <v>15.8</v>
      </c>
      <c r="K261" s="2916" t="s">
        <v>6662</v>
      </c>
      <c r="L261" s="2903" t="str">
        <f t="shared" si="3"/>
        <v>換地処分済</v>
      </c>
    </row>
    <row r="262" spans="1:12" ht="22.5" customHeight="1">
      <c r="A262" s="4780"/>
      <c r="B262" s="2924" t="s">
        <v>6979</v>
      </c>
      <c r="C262" s="2914">
        <v>21640</v>
      </c>
      <c r="D262" s="2914">
        <v>28822</v>
      </c>
      <c r="E262" s="2913" t="s">
        <v>6978</v>
      </c>
      <c r="F262" s="2947">
        <v>38653</v>
      </c>
      <c r="G262" s="2948">
        <v>20.6</v>
      </c>
      <c r="H262" s="2914">
        <v>22862</v>
      </c>
      <c r="I262" s="2914">
        <v>31429</v>
      </c>
      <c r="J262" s="2948">
        <v>20.6</v>
      </c>
      <c r="K262" s="2916" t="s">
        <v>6662</v>
      </c>
      <c r="L262" s="2903" t="str">
        <f t="shared" si="3"/>
        <v>換地処分済</v>
      </c>
    </row>
    <row r="263" spans="1:12" ht="22.5" customHeight="1">
      <c r="A263" s="4780"/>
      <c r="B263" s="2924" t="s">
        <v>6980</v>
      </c>
      <c r="C263" s="2914">
        <v>30145</v>
      </c>
      <c r="D263" s="2914">
        <v>33687</v>
      </c>
      <c r="E263" s="2913" t="s">
        <v>6981</v>
      </c>
      <c r="F263" s="2947">
        <v>38653</v>
      </c>
      <c r="G263" s="2915">
        <v>20.6</v>
      </c>
      <c r="H263" s="2914">
        <v>31069</v>
      </c>
      <c r="I263" s="2914">
        <v>40123</v>
      </c>
      <c r="J263" s="2915">
        <v>20.6</v>
      </c>
      <c r="K263" s="2916" t="s">
        <v>6662</v>
      </c>
      <c r="L263" s="2903" t="str">
        <f t="shared" si="3"/>
        <v>換地処分済</v>
      </c>
    </row>
    <row r="264" spans="1:12" ht="22.5" customHeight="1">
      <c r="A264" s="4780"/>
      <c r="B264" s="2924" t="s">
        <v>6331</v>
      </c>
      <c r="C264" s="2914">
        <v>29067</v>
      </c>
      <c r="D264" s="2914">
        <v>29067</v>
      </c>
      <c r="E264" s="2913" t="s">
        <v>2692</v>
      </c>
      <c r="F264" s="2947">
        <v>37191</v>
      </c>
      <c r="G264" s="2915">
        <v>23.3</v>
      </c>
      <c r="H264" s="2914">
        <v>29080</v>
      </c>
      <c r="I264" s="2914">
        <v>32483</v>
      </c>
      <c r="J264" s="2915">
        <v>23.3</v>
      </c>
      <c r="K264" s="2916" t="s">
        <v>6660</v>
      </c>
      <c r="L264" s="2903" t="str">
        <f t="shared" ref="L264:L327" si="4">IF(I264&lt;&gt;"","換地処分済","")</f>
        <v>換地処分済</v>
      </c>
    </row>
    <row r="265" spans="1:12" ht="22.5" customHeight="1">
      <c r="A265" s="4780"/>
      <c r="B265" s="2924" t="s">
        <v>6982</v>
      </c>
      <c r="C265" s="2914">
        <v>34954</v>
      </c>
      <c r="D265" s="2914">
        <v>37378</v>
      </c>
      <c r="E265" s="2913" t="s">
        <v>6983</v>
      </c>
      <c r="F265" s="2947">
        <v>38653</v>
      </c>
      <c r="G265" s="2915">
        <v>41</v>
      </c>
      <c r="H265" s="2914">
        <v>35500</v>
      </c>
      <c r="I265" s="2923">
        <v>42244</v>
      </c>
      <c r="J265" s="2915">
        <v>41</v>
      </c>
      <c r="K265" s="2916" t="s">
        <v>6660</v>
      </c>
      <c r="L265" s="2903" t="str">
        <f t="shared" si="4"/>
        <v>換地処分済</v>
      </c>
    </row>
    <row r="266" spans="1:12" ht="22.5" customHeight="1">
      <c r="A266" s="4780"/>
      <c r="B266" s="2924" t="s">
        <v>6984</v>
      </c>
      <c r="C266" s="2914">
        <v>24889</v>
      </c>
      <c r="D266" s="4781" t="s">
        <v>6675</v>
      </c>
      <c r="E266" s="4783"/>
      <c r="F266" s="2947"/>
      <c r="G266" s="2915">
        <v>8.6999999999999993</v>
      </c>
      <c r="H266" s="2914" t="s">
        <v>6675</v>
      </c>
      <c r="I266" s="2914">
        <v>27117</v>
      </c>
      <c r="J266" s="2915">
        <v>8.6999999999999993</v>
      </c>
      <c r="K266" s="2916" t="s">
        <v>6679</v>
      </c>
      <c r="L266" s="2903" t="str">
        <f t="shared" si="4"/>
        <v>換地処分済</v>
      </c>
    </row>
    <row r="267" spans="1:12" ht="22.5" customHeight="1">
      <c r="A267" s="4780"/>
      <c r="B267" s="2924" t="s">
        <v>6985</v>
      </c>
      <c r="C267" s="2914">
        <v>28332</v>
      </c>
      <c r="D267" s="4781" t="s">
        <v>6675</v>
      </c>
      <c r="E267" s="4783"/>
      <c r="F267" s="2947"/>
      <c r="G267" s="2915">
        <v>5</v>
      </c>
      <c r="H267" s="2914" t="s">
        <v>6675</v>
      </c>
      <c r="I267" s="2914">
        <v>28874</v>
      </c>
      <c r="J267" s="2915">
        <v>5</v>
      </c>
      <c r="K267" s="2916" t="s">
        <v>6679</v>
      </c>
      <c r="L267" s="2903" t="str">
        <f t="shared" si="4"/>
        <v>換地処分済</v>
      </c>
    </row>
    <row r="268" spans="1:12" ht="22.5" customHeight="1">
      <c r="A268" s="4780"/>
      <c r="B268" s="2924" t="s">
        <v>6986</v>
      </c>
      <c r="C268" s="2914">
        <v>28998</v>
      </c>
      <c r="D268" s="4781" t="s">
        <v>6675</v>
      </c>
      <c r="E268" s="4783"/>
      <c r="F268" s="2947"/>
      <c r="G268" s="2915">
        <v>14.4</v>
      </c>
      <c r="H268" s="2914" t="s">
        <v>6675</v>
      </c>
      <c r="I268" s="2914">
        <v>29770</v>
      </c>
      <c r="J268" s="2915">
        <v>14.4</v>
      </c>
      <c r="K268" s="2916" t="s">
        <v>6679</v>
      </c>
      <c r="L268" s="2903" t="str">
        <f t="shared" si="4"/>
        <v>換地処分済</v>
      </c>
    </row>
    <row r="269" spans="1:12" ht="22.5" customHeight="1">
      <c r="A269" s="4780"/>
      <c r="B269" s="2924" t="s">
        <v>6987</v>
      </c>
      <c r="C269" s="2914">
        <v>30434</v>
      </c>
      <c r="D269" s="4781" t="s">
        <v>6675</v>
      </c>
      <c r="E269" s="4783"/>
      <c r="F269" s="2947"/>
      <c r="G269" s="2915">
        <v>5.5</v>
      </c>
      <c r="H269" s="2914" t="s">
        <v>6675</v>
      </c>
      <c r="I269" s="2914">
        <v>31293</v>
      </c>
      <c r="J269" s="2915">
        <v>5.5</v>
      </c>
      <c r="K269" s="2916" t="s">
        <v>6679</v>
      </c>
      <c r="L269" s="2903" t="str">
        <f t="shared" si="4"/>
        <v>換地処分済</v>
      </c>
    </row>
    <row r="270" spans="1:12" ht="22.5" customHeight="1">
      <c r="A270" s="4780"/>
      <c r="B270" s="2924" t="s">
        <v>6988</v>
      </c>
      <c r="C270" s="2914">
        <v>31659</v>
      </c>
      <c r="D270" s="4781" t="s">
        <v>6675</v>
      </c>
      <c r="E270" s="4783"/>
      <c r="F270" s="2947"/>
      <c r="G270" s="2915">
        <v>2.4</v>
      </c>
      <c r="H270" s="2914" t="s">
        <v>6675</v>
      </c>
      <c r="I270" s="2914">
        <v>32437</v>
      </c>
      <c r="J270" s="2915">
        <v>2.4</v>
      </c>
      <c r="K270" s="2916" t="s">
        <v>6679</v>
      </c>
      <c r="L270" s="2903" t="str">
        <f t="shared" si="4"/>
        <v>換地処分済</v>
      </c>
    </row>
    <row r="271" spans="1:12" ht="22.5" customHeight="1">
      <c r="A271" s="4780"/>
      <c r="B271" s="2924" t="s">
        <v>6989</v>
      </c>
      <c r="C271" s="2914">
        <v>32343</v>
      </c>
      <c r="D271" s="4781" t="s">
        <v>6675</v>
      </c>
      <c r="E271" s="4783"/>
      <c r="F271" s="2947"/>
      <c r="G271" s="2915">
        <v>1.7</v>
      </c>
      <c r="H271" s="2914" t="s">
        <v>6675</v>
      </c>
      <c r="I271" s="2914">
        <v>33214</v>
      </c>
      <c r="J271" s="2915">
        <v>1.7</v>
      </c>
      <c r="K271" s="2916" t="s">
        <v>6679</v>
      </c>
      <c r="L271" s="2903" t="str">
        <f t="shared" si="4"/>
        <v>換地処分済</v>
      </c>
    </row>
    <row r="272" spans="1:12" ht="22.5" customHeight="1">
      <c r="A272" s="4780"/>
      <c r="B272" s="2925" t="s">
        <v>6990</v>
      </c>
      <c r="C272" s="4781" t="s">
        <v>6665</v>
      </c>
      <c r="D272" s="4782"/>
      <c r="E272" s="4782"/>
      <c r="F272" s="4782"/>
      <c r="G272" s="4783"/>
      <c r="H272" s="2921">
        <v>29322</v>
      </c>
      <c r="I272" s="2921">
        <v>29648</v>
      </c>
      <c r="J272" s="2920">
        <v>0.7</v>
      </c>
      <c r="K272" s="2916" t="s">
        <v>6679</v>
      </c>
      <c r="L272" s="2903" t="str">
        <f t="shared" si="4"/>
        <v>換地処分済</v>
      </c>
    </row>
    <row r="273" spans="1:12" ht="22.5" customHeight="1">
      <c r="A273" s="4780" t="s">
        <v>409</v>
      </c>
      <c r="B273" s="2924" t="s">
        <v>6341</v>
      </c>
      <c r="C273" s="2914">
        <v>32052</v>
      </c>
      <c r="D273" s="2914">
        <v>37568</v>
      </c>
      <c r="E273" s="2913" t="s">
        <v>6991</v>
      </c>
      <c r="F273" s="2914"/>
      <c r="G273" s="2915">
        <v>37.1</v>
      </c>
      <c r="H273" s="2914">
        <v>36574</v>
      </c>
      <c r="I273" s="2913"/>
      <c r="J273" s="2915"/>
      <c r="K273" s="2916" t="s">
        <v>6660</v>
      </c>
      <c r="L273" s="2903" t="str">
        <f t="shared" si="4"/>
        <v/>
      </c>
    </row>
    <row r="274" spans="1:12" ht="22.5" customHeight="1">
      <c r="A274" s="4780"/>
      <c r="B274" s="2925" t="s">
        <v>6992</v>
      </c>
      <c r="C274" s="4781" t="s">
        <v>6665</v>
      </c>
      <c r="D274" s="4782"/>
      <c r="E274" s="4782"/>
      <c r="F274" s="4782"/>
      <c r="G274" s="4783"/>
      <c r="H274" s="2921">
        <v>33939</v>
      </c>
      <c r="I274" s="2923"/>
      <c r="J274" s="2949"/>
      <c r="K274" s="2916" t="s">
        <v>6679</v>
      </c>
      <c r="L274" s="2903" t="str">
        <f t="shared" si="4"/>
        <v/>
      </c>
    </row>
    <row r="275" spans="1:12" ht="22.5" customHeight="1">
      <c r="A275" s="4788" t="s">
        <v>1246</v>
      </c>
      <c r="B275" s="2924" t="s">
        <v>6993</v>
      </c>
      <c r="C275" s="2914">
        <v>32595</v>
      </c>
      <c r="D275" s="2914">
        <v>35153</v>
      </c>
      <c r="E275" s="2913" t="s">
        <v>6484</v>
      </c>
      <c r="F275" s="2914">
        <v>39871</v>
      </c>
      <c r="G275" s="2915">
        <v>9.6</v>
      </c>
      <c r="H275" s="2914">
        <v>32595</v>
      </c>
      <c r="I275" s="2914">
        <v>36168</v>
      </c>
      <c r="J275" s="2915">
        <v>9.6</v>
      </c>
      <c r="K275" s="2916" t="s">
        <v>6660</v>
      </c>
      <c r="L275" s="2903" t="str">
        <f t="shared" si="4"/>
        <v>換地処分済</v>
      </c>
    </row>
    <row r="276" spans="1:12" ht="22.5" customHeight="1">
      <c r="A276" s="4769"/>
      <c r="B276" s="2922" t="s">
        <v>6994</v>
      </c>
      <c r="C276" s="4781" t="s">
        <v>6665</v>
      </c>
      <c r="D276" s="4782"/>
      <c r="E276" s="4782"/>
      <c r="F276" s="4782"/>
      <c r="G276" s="4783"/>
      <c r="H276" s="2923">
        <v>25629</v>
      </c>
      <c r="I276" s="2923">
        <v>27177</v>
      </c>
      <c r="J276" s="2915">
        <v>14.015000000000001</v>
      </c>
      <c r="K276" s="2916" t="s">
        <v>6679</v>
      </c>
      <c r="L276" s="2903" t="str">
        <f t="shared" si="4"/>
        <v>換地処分済</v>
      </c>
    </row>
    <row r="277" spans="1:12" ht="22.5" customHeight="1">
      <c r="A277" s="4769"/>
      <c r="B277" s="2922" t="s">
        <v>6345</v>
      </c>
      <c r="C277" s="4781" t="s">
        <v>6665</v>
      </c>
      <c r="D277" s="4782"/>
      <c r="E277" s="4782"/>
      <c r="F277" s="4782"/>
      <c r="G277" s="4783"/>
      <c r="H277" s="2923">
        <v>27339</v>
      </c>
      <c r="I277" s="2923">
        <v>29210</v>
      </c>
      <c r="J277" s="2915">
        <v>7.9522300000000001</v>
      </c>
      <c r="K277" s="2916" t="s">
        <v>6679</v>
      </c>
      <c r="L277" s="2903" t="str">
        <f t="shared" si="4"/>
        <v>換地処分済</v>
      </c>
    </row>
    <row r="278" spans="1:12" ht="22.5" customHeight="1">
      <c r="A278" s="4769"/>
      <c r="B278" s="2922" t="s">
        <v>6995</v>
      </c>
      <c r="C278" s="4781" t="s">
        <v>6665</v>
      </c>
      <c r="D278" s="4782"/>
      <c r="E278" s="4782"/>
      <c r="F278" s="4782"/>
      <c r="G278" s="4783"/>
      <c r="H278" s="2923">
        <v>31307</v>
      </c>
      <c r="I278" s="2923">
        <v>32318</v>
      </c>
      <c r="J278" s="2915">
        <v>3.5966999999999998</v>
      </c>
      <c r="K278" s="2916" t="s">
        <v>6679</v>
      </c>
      <c r="L278" s="2903" t="str">
        <f t="shared" si="4"/>
        <v>換地処分済</v>
      </c>
    </row>
    <row r="279" spans="1:12" ht="22.5" customHeight="1">
      <c r="A279" s="4769"/>
      <c r="B279" s="2922" t="s">
        <v>6996</v>
      </c>
      <c r="C279" s="4781" t="s">
        <v>6665</v>
      </c>
      <c r="D279" s="4782"/>
      <c r="E279" s="4782"/>
      <c r="F279" s="4782"/>
      <c r="G279" s="4783"/>
      <c r="H279" s="2923">
        <v>33848</v>
      </c>
      <c r="I279" s="2923">
        <v>36546</v>
      </c>
      <c r="J279" s="2915">
        <v>7.5747</v>
      </c>
      <c r="K279" s="2916" t="s">
        <v>6679</v>
      </c>
      <c r="L279" s="2903" t="str">
        <f t="shared" si="4"/>
        <v>換地処分済</v>
      </c>
    </row>
    <row r="280" spans="1:12" ht="22.5" customHeight="1">
      <c r="A280" s="4770"/>
      <c r="B280" s="2922" t="s">
        <v>6997</v>
      </c>
      <c r="C280" s="4781" t="s">
        <v>6998</v>
      </c>
      <c r="D280" s="4782"/>
      <c r="E280" s="4782"/>
      <c r="F280" s="4782"/>
      <c r="G280" s="4783"/>
      <c r="H280" s="2923">
        <v>44936</v>
      </c>
      <c r="I280" s="2923"/>
      <c r="J280" s="2915"/>
      <c r="K280" s="2916" t="s">
        <v>6999</v>
      </c>
      <c r="L280" s="2903" t="str">
        <f t="shared" si="4"/>
        <v/>
      </c>
    </row>
    <row r="281" spans="1:12" ht="22.5" customHeight="1">
      <c r="A281" s="4780" t="s">
        <v>81</v>
      </c>
      <c r="B281" s="2924" t="s">
        <v>7000</v>
      </c>
      <c r="C281" s="2914">
        <v>32864</v>
      </c>
      <c r="D281" s="2914">
        <v>32864</v>
      </c>
      <c r="E281" s="2913" t="s">
        <v>7001</v>
      </c>
      <c r="F281" s="2923">
        <v>39871</v>
      </c>
      <c r="G281" s="2915">
        <v>10.1</v>
      </c>
      <c r="H281" s="2914">
        <v>33242</v>
      </c>
      <c r="I281" s="2914">
        <v>35923</v>
      </c>
      <c r="J281" s="2915">
        <v>10.1</v>
      </c>
      <c r="K281" s="2916" t="s">
        <v>6660</v>
      </c>
      <c r="L281" s="2903" t="str">
        <f t="shared" si="4"/>
        <v>換地処分済</v>
      </c>
    </row>
    <row r="282" spans="1:12" ht="22.5" customHeight="1">
      <c r="A282" s="4780"/>
      <c r="B282" s="2925" t="s">
        <v>7002</v>
      </c>
      <c r="C282" s="4781" t="s">
        <v>6665</v>
      </c>
      <c r="D282" s="4782"/>
      <c r="E282" s="4782"/>
      <c r="F282" s="4782"/>
      <c r="G282" s="4783"/>
      <c r="H282" s="2921">
        <v>27642</v>
      </c>
      <c r="I282" s="2921" t="s">
        <v>851</v>
      </c>
      <c r="J282" s="2920">
        <v>3.6</v>
      </c>
      <c r="K282" s="2916" t="s">
        <v>6679</v>
      </c>
      <c r="L282" s="2903" t="str">
        <f t="shared" si="4"/>
        <v>換地処分済</v>
      </c>
    </row>
    <row r="283" spans="1:12" ht="22.5" customHeight="1">
      <c r="A283" s="4788" t="s">
        <v>34</v>
      </c>
      <c r="B283" s="2924" t="s">
        <v>7003</v>
      </c>
      <c r="C283" s="2914">
        <v>21640</v>
      </c>
      <c r="D283" s="2914">
        <v>21640</v>
      </c>
      <c r="E283" s="2913" t="s">
        <v>7004</v>
      </c>
      <c r="F283" s="2913"/>
      <c r="G283" s="2915">
        <v>23.4</v>
      </c>
      <c r="H283" s="2914">
        <v>22017</v>
      </c>
      <c r="I283" s="2914">
        <v>25304</v>
      </c>
      <c r="J283" s="2915">
        <v>23.4</v>
      </c>
      <c r="K283" s="2916" t="s">
        <v>6662</v>
      </c>
      <c r="L283" s="2903" t="str">
        <f t="shared" si="4"/>
        <v>換地処分済</v>
      </c>
    </row>
    <row r="284" spans="1:12" ht="22.5" customHeight="1">
      <c r="A284" s="4769"/>
      <c r="B284" s="2924" t="s">
        <v>7005</v>
      </c>
      <c r="C284" s="2914">
        <v>24541</v>
      </c>
      <c r="D284" s="2914">
        <v>24541</v>
      </c>
      <c r="E284" s="2913" t="s">
        <v>7006</v>
      </c>
      <c r="F284" s="2913"/>
      <c r="G284" s="2915">
        <v>12</v>
      </c>
      <c r="H284" s="2914">
        <v>24696</v>
      </c>
      <c r="I284" s="2914">
        <v>27506</v>
      </c>
      <c r="J284" s="2915">
        <v>12</v>
      </c>
      <c r="K284" s="2916" t="s">
        <v>6662</v>
      </c>
      <c r="L284" s="2903" t="str">
        <f t="shared" si="4"/>
        <v>換地処分済</v>
      </c>
    </row>
    <row r="285" spans="1:12" ht="22.5" customHeight="1">
      <c r="A285" s="4770"/>
      <c r="B285" s="2924" t="s">
        <v>7007</v>
      </c>
      <c r="C285" s="2914">
        <v>26604</v>
      </c>
      <c r="D285" s="2914">
        <v>26604</v>
      </c>
      <c r="E285" s="2913" t="s">
        <v>4614</v>
      </c>
      <c r="F285" s="2913"/>
      <c r="G285" s="2915">
        <v>15.4</v>
      </c>
      <c r="H285" s="2914">
        <v>27046</v>
      </c>
      <c r="I285" s="2914">
        <v>33018</v>
      </c>
      <c r="J285" s="2915">
        <v>15.4</v>
      </c>
      <c r="K285" s="2916" t="s">
        <v>6662</v>
      </c>
      <c r="L285" s="2903" t="str">
        <f t="shared" si="4"/>
        <v>換地処分済</v>
      </c>
    </row>
    <row r="286" spans="1:12" ht="22.5" customHeight="1">
      <c r="A286" s="4788" t="s">
        <v>34</v>
      </c>
      <c r="B286" s="2924" t="s">
        <v>7008</v>
      </c>
      <c r="C286" s="4778" t="s">
        <v>6675</v>
      </c>
      <c r="D286" s="4798"/>
      <c r="E286" s="4779"/>
      <c r="F286" s="2924"/>
      <c r="G286" s="2915">
        <v>22.1</v>
      </c>
      <c r="H286" s="2914">
        <v>24609</v>
      </c>
      <c r="I286" s="2914">
        <v>26239</v>
      </c>
      <c r="J286" s="2915">
        <v>22.1</v>
      </c>
      <c r="K286" s="2916" t="s">
        <v>6660</v>
      </c>
      <c r="L286" s="2903" t="str">
        <f t="shared" si="4"/>
        <v>換地処分済</v>
      </c>
    </row>
    <row r="287" spans="1:12" ht="22.5" customHeight="1">
      <c r="A287" s="4769"/>
      <c r="B287" s="2924" t="s">
        <v>7009</v>
      </c>
      <c r="C287" s="4778" t="s">
        <v>6675</v>
      </c>
      <c r="D287" s="4798"/>
      <c r="E287" s="4779"/>
      <c r="F287" s="2924"/>
      <c r="G287" s="2915">
        <v>49.8</v>
      </c>
      <c r="H287" s="2914">
        <v>25585</v>
      </c>
      <c r="I287" s="2914">
        <v>27625</v>
      </c>
      <c r="J287" s="2915">
        <v>49.8</v>
      </c>
      <c r="K287" s="2916" t="s">
        <v>6660</v>
      </c>
      <c r="L287" s="2903" t="str">
        <f t="shared" si="4"/>
        <v>換地処分済</v>
      </c>
    </row>
    <row r="288" spans="1:12" ht="22.5" customHeight="1">
      <c r="A288" s="4769"/>
      <c r="B288" s="2924" t="s">
        <v>7010</v>
      </c>
      <c r="C288" s="4778" t="s">
        <v>6675</v>
      </c>
      <c r="D288" s="4798"/>
      <c r="E288" s="4779"/>
      <c r="F288" s="2924"/>
      <c r="G288" s="2915">
        <v>3</v>
      </c>
      <c r="H288" s="2914">
        <v>26182</v>
      </c>
      <c r="I288" s="2914">
        <v>26785</v>
      </c>
      <c r="J288" s="2915">
        <v>3</v>
      </c>
      <c r="K288" s="2916" t="s">
        <v>6660</v>
      </c>
      <c r="L288" s="2903" t="str">
        <f t="shared" si="4"/>
        <v>換地処分済</v>
      </c>
    </row>
    <row r="289" spans="1:12" ht="22.5" customHeight="1">
      <c r="A289" s="4769"/>
      <c r="B289" s="2924" t="s">
        <v>7011</v>
      </c>
      <c r="C289" s="4778" t="s">
        <v>6675</v>
      </c>
      <c r="D289" s="4798"/>
      <c r="E289" s="4779"/>
      <c r="F289" s="2924"/>
      <c r="G289" s="2915">
        <v>8.9</v>
      </c>
      <c r="H289" s="2914">
        <v>26703</v>
      </c>
      <c r="I289" s="2914">
        <v>27702</v>
      </c>
      <c r="J289" s="2915">
        <v>8.9</v>
      </c>
      <c r="K289" s="2916" t="s">
        <v>6660</v>
      </c>
      <c r="L289" s="2903" t="str">
        <f t="shared" si="4"/>
        <v>換地処分済</v>
      </c>
    </row>
    <row r="290" spans="1:12" ht="22.5" customHeight="1">
      <c r="A290" s="4769"/>
      <c r="B290" s="2924" t="s">
        <v>7012</v>
      </c>
      <c r="C290" s="4778" t="s">
        <v>6675</v>
      </c>
      <c r="D290" s="4798"/>
      <c r="E290" s="4779"/>
      <c r="F290" s="2924"/>
      <c r="G290" s="2915">
        <v>6.2</v>
      </c>
      <c r="H290" s="2914">
        <v>26885</v>
      </c>
      <c r="I290" s="2914">
        <v>27488</v>
      </c>
      <c r="J290" s="2915">
        <v>6.2</v>
      </c>
      <c r="K290" s="2916" t="s">
        <v>6660</v>
      </c>
      <c r="L290" s="2903" t="str">
        <f t="shared" si="4"/>
        <v>換地処分済</v>
      </c>
    </row>
    <row r="291" spans="1:12" ht="22.5" customHeight="1">
      <c r="A291" s="4769"/>
      <c r="B291" s="2924" t="s">
        <v>7013</v>
      </c>
      <c r="C291" s="4778" t="s">
        <v>6675</v>
      </c>
      <c r="D291" s="4798"/>
      <c r="E291" s="4779"/>
      <c r="F291" s="2924"/>
      <c r="G291" s="2915">
        <v>7.2</v>
      </c>
      <c r="H291" s="2914">
        <v>27275</v>
      </c>
      <c r="I291" s="2914">
        <v>28307</v>
      </c>
      <c r="J291" s="2915">
        <v>7.2</v>
      </c>
      <c r="K291" s="2916" t="s">
        <v>6660</v>
      </c>
      <c r="L291" s="2903" t="str">
        <f t="shared" si="4"/>
        <v>換地処分済</v>
      </c>
    </row>
    <row r="292" spans="1:12" ht="22.5" customHeight="1">
      <c r="A292" s="4769"/>
      <c r="B292" s="2924" t="s">
        <v>7014</v>
      </c>
      <c r="C292" s="4778" t="s">
        <v>6675</v>
      </c>
      <c r="D292" s="4798"/>
      <c r="E292" s="4779"/>
      <c r="F292" s="2924"/>
      <c r="G292" s="2915">
        <v>7.1</v>
      </c>
      <c r="H292" s="2914">
        <v>27489</v>
      </c>
      <c r="I292" s="2914">
        <v>28720</v>
      </c>
      <c r="J292" s="2915">
        <v>7.1</v>
      </c>
      <c r="K292" s="2916" t="s">
        <v>6660</v>
      </c>
      <c r="L292" s="2903" t="str">
        <f t="shared" si="4"/>
        <v>換地処分済</v>
      </c>
    </row>
    <row r="293" spans="1:12" ht="22.5" customHeight="1">
      <c r="A293" s="4769"/>
      <c r="B293" s="2924" t="s">
        <v>7015</v>
      </c>
      <c r="C293" s="2914">
        <v>27453</v>
      </c>
      <c r="D293" s="2914">
        <v>31772</v>
      </c>
      <c r="E293" s="2917" t="s">
        <v>7016</v>
      </c>
      <c r="F293" s="2913"/>
      <c r="G293" s="2915">
        <v>94.2</v>
      </c>
      <c r="H293" s="2914">
        <v>27530</v>
      </c>
      <c r="I293" s="2914">
        <v>32378</v>
      </c>
      <c r="J293" s="2915">
        <v>94.2</v>
      </c>
      <c r="K293" s="2916" t="s">
        <v>6660</v>
      </c>
      <c r="L293" s="2903" t="str">
        <f t="shared" si="4"/>
        <v>換地処分済</v>
      </c>
    </row>
    <row r="294" spans="1:12" ht="22.5" customHeight="1">
      <c r="A294" s="4769"/>
      <c r="B294" s="2924" t="s">
        <v>7017</v>
      </c>
      <c r="C294" s="2914">
        <v>28457</v>
      </c>
      <c r="D294" s="4778" t="s">
        <v>6675</v>
      </c>
      <c r="E294" s="4779"/>
      <c r="F294" s="2924"/>
      <c r="G294" s="2915">
        <v>2.7</v>
      </c>
      <c r="H294" s="2914">
        <v>28457</v>
      </c>
      <c r="I294" s="2914">
        <v>29382</v>
      </c>
      <c r="J294" s="2915">
        <v>2.7</v>
      </c>
      <c r="K294" s="2916" t="s">
        <v>6660</v>
      </c>
      <c r="L294" s="2903" t="str">
        <f t="shared" si="4"/>
        <v>換地処分済</v>
      </c>
    </row>
    <row r="295" spans="1:12" ht="22.5" customHeight="1">
      <c r="A295" s="4769"/>
      <c r="B295" s="2924" t="s">
        <v>7018</v>
      </c>
      <c r="C295" s="2914">
        <v>30533</v>
      </c>
      <c r="D295" s="2914">
        <v>31772</v>
      </c>
      <c r="E295" s="2917" t="s">
        <v>7019</v>
      </c>
      <c r="F295" s="2913"/>
      <c r="G295" s="2915">
        <v>21.5</v>
      </c>
      <c r="H295" s="2914">
        <v>30572</v>
      </c>
      <c r="I295" s="2914">
        <v>32542</v>
      </c>
      <c r="J295" s="2915">
        <v>21.5</v>
      </c>
      <c r="K295" s="2916" t="s">
        <v>6660</v>
      </c>
      <c r="L295" s="2903" t="str">
        <f t="shared" si="4"/>
        <v>換地処分済</v>
      </c>
    </row>
    <row r="296" spans="1:12" ht="22.5" customHeight="1">
      <c r="A296" s="4769"/>
      <c r="B296" s="2924" t="s">
        <v>7020</v>
      </c>
      <c r="C296" s="2914">
        <v>30628</v>
      </c>
      <c r="D296" s="2914">
        <v>30628</v>
      </c>
      <c r="E296" s="2913" t="s">
        <v>4848</v>
      </c>
      <c r="F296" s="2913"/>
      <c r="G296" s="2915">
        <v>13.9</v>
      </c>
      <c r="H296" s="2914">
        <v>30764</v>
      </c>
      <c r="I296" s="2914">
        <v>36203</v>
      </c>
      <c r="J296" s="2915">
        <v>13.9</v>
      </c>
      <c r="K296" s="2916" t="s">
        <v>6662</v>
      </c>
      <c r="L296" s="2903" t="str">
        <f t="shared" si="4"/>
        <v>換地処分済</v>
      </c>
    </row>
    <row r="297" spans="1:12" ht="22.5" customHeight="1">
      <c r="A297" s="4769"/>
      <c r="B297" s="2924" t="s">
        <v>7021</v>
      </c>
      <c r="C297" s="2914">
        <v>32413</v>
      </c>
      <c r="D297" s="2914">
        <v>33144</v>
      </c>
      <c r="E297" s="2913" t="s">
        <v>1843</v>
      </c>
      <c r="F297" s="2913"/>
      <c r="G297" s="2915">
        <v>95.8</v>
      </c>
      <c r="H297" s="2914">
        <v>31947</v>
      </c>
      <c r="I297" s="2914">
        <v>33638</v>
      </c>
      <c r="J297" s="2915">
        <v>95.8</v>
      </c>
      <c r="K297" s="2916" t="s">
        <v>6660</v>
      </c>
      <c r="L297" s="2903" t="str">
        <f t="shared" si="4"/>
        <v>換地処分済</v>
      </c>
    </row>
    <row r="298" spans="1:12" ht="22.5" customHeight="1">
      <c r="A298" s="4769"/>
      <c r="B298" s="2924" t="s">
        <v>7022</v>
      </c>
      <c r="C298" s="4778" t="s">
        <v>6675</v>
      </c>
      <c r="D298" s="4798"/>
      <c r="E298" s="4779"/>
      <c r="F298" s="2924"/>
      <c r="G298" s="2915">
        <v>2.1</v>
      </c>
      <c r="H298" s="2914">
        <v>33270</v>
      </c>
      <c r="I298" s="2914">
        <v>34390</v>
      </c>
      <c r="J298" s="2915">
        <v>2.1</v>
      </c>
      <c r="K298" s="2916" t="s">
        <v>6660</v>
      </c>
      <c r="L298" s="2903" t="str">
        <f t="shared" si="4"/>
        <v>換地処分済</v>
      </c>
    </row>
    <row r="299" spans="1:12" ht="22.5" customHeight="1">
      <c r="A299" s="4769"/>
      <c r="B299" s="2924" t="s">
        <v>7023</v>
      </c>
      <c r="C299" s="2914">
        <v>32413</v>
      </c>
      <c r="D299" s="2914">
        <v>34341</v>
      </c>
      <c r="E299" s="2913" t="s">
        <v>3423</v>
      </c>
      <c r="F299" s="2913"/>
      <c r="G299" s="2915">
        <v>34.4</v>
      </c>
      <c r="H299" s="2914">
        <v>32577</v>
      </c>
      <c r="I299" s="2914">
        <v>37253</v>
      </c>
      <c r="J299" s="2915">
        <v>34.4</v>
      </c>
      <c r="K299" s="2916" t="s">
        <v>6660</v>
      </c>
      <c r="L299" s="2903" t="str">
        <f t="shared" si="4"/>
        <v>換地処分済</v>
      </c>
    </row>
    <row r="300" spans="1:12" ht="22.5" customHeight="1">
      <c r="A300" s="4769"/>
      <c r="B300" s="2924" t="s">
        <v>7024</v>
      </c>
      <c r="C300" s="2914">
        <v>31555</v>
      </c>
      <c r="D300" s="2914">
        <v>33144</v>
      </c>
      <c r="E300" s="2913" t="s">
        <v>1847</v>
      </c>
      <c r="F300" s="2913"/>
      <c r="G300" s="2915">
        <v>13.9</v>
      </c>
      <c r="H300" s="2914">
        <v>31643</v>
      </c>
      <c r="I300" s="2914">
        <v>35104</v>
      </c>
      <c r="J300" s="2915">
        <v>13.9</v>
      </c>
      <c r="K300" s="2916" t="s">
        <v>6660</v>
      </c>
      <c r="L300" s="2903" t="str">
        <f t="shared" si="4"/>
        <v>換地処分済</v>
      </c>
    </row>
    <row r="301" spans="1:12" ht="22.5" customHeight="1">
      <c r="A301" s="4769"/>
      <c r="B301" s="2924" t="s">
        <v>7025</v>
      </c>
      <c r="C301" s="2914">
        <v>33487</v>
      </c>
      <c r="D301" s="2914">
        <v>33487</v>
      </c>
      <c r="E301" s="2913" t="s">
        <v>7026</v>
      </c>
      <c r="F301" s="2913"/>
      <c r="G301" s="2915">
        <v>63.9</v>
      </c>
      <c r="H301" s="2914">
        <v>33760</v>
      </c>
      <c r="I301" s="2914">
        <v>38695</v>
      </c>
      <c r="J301" s="2915">
        <v>63.9</v>
      </c>
      <c r="K301" s="2916" t="s">
        <v>6660</v>
      </c>
      <c r="L301" s="2903" t="str">
        <f t="shared" si="4"/>
        <v>換地処分済</v>
      </c>
    </row>
    <row r="302" spans="1:12" ht="22.5" customHeight="1">
      <c r="A302" s="4769"/>
      <c r="B302" s="2924" t="s">
        <v>7027</v>
      </c>
      <c r="C302" s="2914">
        <v>33687</v>
      </c>
      <c r="D302" s="2914">
        <v>35244</v>
      </c>
      <c r="E302" s="2913" t="s">
        <v>7028</v>
      </c>
      <c r="F302" s="2913"/>
      <c r="G302" s="2915">
        <v>38.700000000000003</v>
      </c>
      <c r="H302" s="2914">
        <v>33980</v>
      </c>
      <c r="I302" s="2914">
        <v>39010</v>
      </c>
      <c r="J302" s="2915">
        <v>38.700000000000003</v>
      </c>
      <c r="K302" s="2916" t="s">
        <v>6660</v>
      </c>
      <c r="L302" s="2903" t="str">
        <f t="shared" si="4"/>
        <v>換地処分済</v>
      </c>
    </row>
    <row r="303" spans="1:12" ht="22.5" customHeight="1">
      <c r="A303" s="4769"/>
      <c r="B303" s="2937" t="s">
        <v>7029</v>
      </c>
      <c r="C303" s="2914">
        <v>33799</v>
      </c>
      <c r="D303" s="2914">
        <v>36235</v>
      </c>
      <c r="E303" s="2913" t="s">
        <v>7030</v>
      </c>
      <c r="F303" s="2913"/>
      <c r="G303" s="2915">
        <v>62.1</v>
      </c>
      <c r="H303" s="2914">
        <v>34103</v>
      </c>
      <c r="I303" s="2914">
        <v>38975</v>
      </c>
      <c r="J303" s="2915">
        <v>62.1</v>
      </c>
      <c r="K303" s="2916" t="s">
        <v>6660</v>
      </c>
      <c r="L303" s="2903" t="str">
        <f t="shared" si="4"/>
        <v>換地処分済</v>
      </c>
    </row>
    <row r="304" spans="1:12" ht="22.5" customHeight="1">
      <c r="A304" s="4769"/>
      <c r="B304" s="2924" t="s">
        <v>7031</v>
      </c>
      <c r="C304" s="2914">
        <v>34059</v>
      </c>
      <c r="D304" s="2914">
        <v>41206</v>
      </c>
      <c r="E304" s="2913" t="s">
        <v>7032</v>
      </c>
      <c r="F304" s="2913"/>
      <c r="G304" s="2915">
        <v>23.3</v>
      </c>
      <c r="H304" s="2914">
        <v>34310</v>
      </c>
      <c r="I304" s="2923">
        <v>41180</v>
      </c>
      <c r="J304" s="2915">
        <v>23.3</v>
      </c>
      <c r="K304" s="2916" t="s">
        <v>6662</v>
      </c>
      <c r="L304" s="2903" t="str">
        <f t="shared" si="4"/>
        <v>換地処分済</v>
      </c>
    </row>
    <row r="305" spans="1:12" ht="22.5" customHeight="1">
      <c r="A305" s="4769"/>
      <c r="B305" s="2924" t="s">
        <v>7033</v>
      </c>
      <c r="C305" s="2914">
        <v>33799</v>
      </c>
      <c r="D305" s="2914">
        <v>33799</v>
      </c>
      <c r="E305" s="2913" t="s">
        <v>7028</v>
      </c>
      <c r="F305" s="2913"/>
      <c r="G305" s="2915">
        <v>43.3</v>
      </c>
      <c r="H305" s="2913"/>
      <c r="I305" s="2913"/>
      <c r="J305" s="2915"/>
      <c r="K305" s="2916"/>
      <c r="L305" s="2903" t="str">
        <f t="shared" si="4"/>
        <v/>
      </c>
    </row>
    <row r="306" spans="1:12" ht="22.5" customHeight="1">
      <c r="A306" s="4769"/>
      <c r="B306" s="2925" t="s">
        <v>7034</v>
      </c>
      <c r="C306" s="4781" t="s">
        <v>6665</v>
      </c>
      <c r="D306" s="4782"/>
      <c r="E306" s="4782"/>
      <c r="F306" s="4782"/>
      <c r="G306" s="4783"/>
      <c r="H306" s="2921">
        <v>28606</v>
      </c>
      <c r="I306" s="2921">
        <v>29655</v>
      </c>
      <c r="J306" s="2920">
        <v>5.2</v>
      </c>
      <c r="K306" s="2916" t="s">
        <v>6679</v>
      </c>
      <c r="L306" s="2903" t="str">
        <f t="shared" si="4"/>
        <v>換地処分済</v>
      </c>
    </row>
    <row r="307" spans="1:12" ht="22.5" customHeight="1">
      <c r="A307" s="4769"/>
      <c r="B307" s="2925" t="s">
        <v>7035</v>
      </c>
      <c r="C307" s="4781" t="s">
        <v>6665</v>
      </c>
      <c r="D307" s="4782"/>
      <c r="E307" s="4782"/>
      <c r="F307" s="4782"/>
      <c r="G307" s="4783"/>
      <c r="H307" s="2921">
        <v>35118</v>
      </c>
      <c r="I307" s="2923">
        <v>41565</v>
      </c>
      <c r="J307" s="2944">
        <v>16.7</v>
      </c>
      <c r="K307" s="2916" t="s">
        <v>6679</v>
      </c>
      <c r="L307" s="2903" t="str">
        <f t="shared" si="4"/>
        <v>換地処分済</v>
      </c>
    </row>
    <row r="308" spans="1:12" ht="22.5" customHeight="1">
      <c r="A308" s="4769"/>
      <c r="B308" s="2925" t="s">
        <v>7036</v>
      </c>
      <c r="C308" s="4781" t="s">
        <v>6665</v>
      </c>
      <c r="D308" s="4782"/>
      <c r="E308" s="4782"/>
      <c r="F308" s="4782"/>
      <c r="G308" s="4783"/>
      <c r="H308" s="2921">
        <v>38254</v>
      </c>
      <c r="I308" s="2923">
        <v>39073</v>
      </c>
      <c r="J308" s="2944">
        <v>0.4</v>
      </c>
      <c r="K308" s="2916" t="s">
        <v>6666</v>
      </c>
      <c r="L308" s="2903" t="str">
        <f t="shared" si="4"/>
        <v>換地処分済</v>
      </c>
    </row>
    <row r="309" spans="1:12" ht="22.5" customHeight="1">
      <c r="A309" s="4769"/>
      <c r="B309" s="2925" t="s">
        <v>7037</v>
      </c>
      <c r="C309" s="4781" t="s">
        <v>6665</v>
      </c>
      <c r="D309" s="4782"/>
      <c r="E309" s="4782"/>
      <c r="F309" s="4782"/>
      <c r="G309" s="4783"/>
      <c r="H309" s="2921">
        <v>39455</v>
      </c>
      <c r="I309" s="2923">
        <v>40956</v>
      </c>
      <c r="J309" s="2944">
        <v>0.7</v>
      </c>
      <c r="K309" s="2916" t="s">
        <v>6666</v>
      </c>
      <c r="L309" s="2903" t="str">
        <f t="shared" si="4"/>
        <v>換地処分済</v>
      </c>
    </row>
    <row r="310" spans="1:12" ht="22.5" customHeight="1">
      <c r="A310" s="4769"/>
      <c r="B310" s="2925" t="s">
        <v>7038</v>
      </c>
      <c r="C310" s="4781" t="s">
        <v>6665</v>
      </c>
      <c r="D310" s="4782"/>
      <c r="E310" s="4782"/>
      <c r="F310" s="4782"/>
      <c r="G310" s="4783"/>
      <c r="H310" s="2921">
        <v>41324</v>
      </c>
      <c r="I310" s="2923">
        <v>42769</v>
      </c>
      <c r="J310" s="2944">
        <v>0.5</v>
      </c>
      <c r="K310" s="2916" t="s">
        <v>6666</v>
      </c>
      <c r="L310" s="2903" t="str">
        <f t="shared" si="4"/>
        <v>換地処分済</v>
      </c>
    </row>
    <row r="311" spans="1:12" ht="22.5" customHeight="1">
      <c r="A311" s="4770"/>
      <c r="B311" s="2925" t="s">
        <v>7039</v>
      </c>
      <c r="C311" s="4781" t="s">
        <v>6665</v>
      </c>
      <c r="D311" s="4782"/>
      <c r="E311" s="4782"/>
      <c r="F311" s="4782"/>
      <c r="G311" s="4783"/>
      <c r="H311" s="2921">
        <v>43164</v>
      </c>
      <c r="I311" s="2923">
        <v>44126</v>
      </c>
      <c r="J311" s="2944">
        <v>4.9000000000000004</v>
      </c>
      <c r="K311" s="2916" t="s">
        <v>6666</v>
      </c>
      <c r="L311" s="2903" t="str">
        <f t="shared" si="4"/>
        <v>換地処分済</v>
      </c>
    </row>
    <row r="312" spans="1:12" ht="22.5" customHeight="1">
      <c r="A312" s="4780" t="s">
        <v>1251</v>
      </c>
      <c r="B312" s="2913" t="s">
        <v>7040</v>
      </c>
      <c r="C312" s="2914">
        <v>27250</v>
      </c>
      <c r="D312" s="2914">
        <v>27250</v>
      </c>
      <c r="E312" s="2913" t="s">
        <v>7041</v>
      </c>
      <c r="F312" s="2914">
        <v>39220</v>
      </c>
      <c r="G312" s="2915">
        <v>21.3</v>
      </c>
      <c r="H312" s="2914">
        <v>27345</v>
      </c>
      <c r="I312" s="2914">
        <v>29525</v>
      </c>
      <c r="J312" s="2915">
        <v>21.3</v>
      </c>
      <c r="K312" s="2916" t="s">
        <v>6660</v>
      </c>
      <c r="L312" s="2903" t="str">
        <f t="shared" si="4"/>
        <v>換地処分済</v>
      </c>
    </row>
    <row r="313" spans="1:12" ht="22.5" customHeight="1">
      <c r="A313" s="4780"/>
      <c r="B313" s="2913" t="s">
        <v>7042</v>
      </c>
      <c r="C313" s="2914">
        <v>28710</v>
      </c>
      <c r="D313" s="2914">
        <v>28710</v>
      </c>
      <c r="E313" s="2913" t="s">
        <v>3543</v>
      </c>
      <c r="F313" s="2914">
        <v>39220</v>
      </c>
      <c r="G313" s="2915">
        <v>13.6</v>
      </c>
      <c r="H313" s="2914">
        <v>28188</v>
      </c>
      <c r="I313" s="2914">
        <v>29894</v>
      </c>
      <c r="J313" s="2915">
        <v>13.6</v>
      </c>
      <c r="K313" s="2916" t="s">
        <v>6660</v>
      </c>
      <c r="L313" s="2903" t="str">
        <f t="shared" si="4"/>
        <v>換地処分済</v>
      </c>
    </row>
    <row r="314" spans="1:12" ht="22.5" customHeight="1">
      <c r="A314" s="4780"/>
      <c r="B314" s="2913" t="s">
        <v>7043</v>
      </c>
      <c r="C314" s="2914">
        <v>31057</v>
      </c>
      <c r="D314" s="2914">
        <v>31057</v>
      </c>
      <c r="E314" s="2913" t="s">
        <v>5509</v>
      </c>
      <c r="F314" s="2914">
        <v>39220</v>
      </c>
      <c r="G314" s="2915">
        <v>13.7</v>
      </c>
      <c r="H314" s="2914">
        <v>31520</v>
      </c>
      <c r="I314" s="2914">
        <v>41166</v>
      </c>
      <c r="J314" s="2915">
        <v>13.6</v>
      </c>
      <c r="K314" s="2916" t="s">
        <v>6669</v>
      </c>
      <c r="L314" s="2903" t="str">
        <f t="shared" si="4"/>
        <v>換地処分済</v>
      </c>
    </row>
    <row r="315" spans="1:12" ht="22.5" customHeight="1">
      <c r="A315" s="4780"/>
      <c r="B315" s="2913" t="s">
        <v>7044</v>
      </c>
      <c r="C315" s="2914">
        <v>31360</v>
      </c>
      <c r="D315" s="2914">
        <v>31360</v>
      </c>
      <c r="E315" s="2913" t="s">
        <v>3198</v>
      </c>
      <c r="F315" s="2914">
        <v>39220</v>
      </c>
      <c r="G315" s="2915">
        <v>3.9</v>
      </c>
      <c r="H315" s="2914">
        <v>31128</v>
      </c>
      <c r="I315" s="2914">
        <v>32826</v>
      </c>
      <c r="J315" s="2915">
        <v>3.9</v>
      </c>
      <c r="K315" s="2916" t="s">
        <v>6660</v>
      </c>
      <c r="L315" s="2903" t="str">
        <f t="shared" si="4"/>
        <v>換地処分済</v>
      </c>
    </row>
    <row r="316" spans="1:12" ht="22.5" customHeight="1">
      <c r="A316" s="4780"/>
      <c r="B316" s="2913" t="s">
        <v>7045</v>
      </c>
      <c r="C316" s="2914">
        <v>33232</v>
      </c>
      <c r="D316" s="2914">
        <v>33232</v>
      </c>
      <c r="E316" s="2913" t="s">
        <v>7046</v>
      </c>
      <c r="F316" s="2914">
        <v>39220</v>
      </c>
      <c r="G316" s="2915">
        <v>40.9</v>
      </c>
      <c r="H316" s="2914">
        <v>33662</v>
      </c>
      <c r="I316" s="2914">
        <v>39248</v>
      </c>
      <c r="J316" s="2915">
        <v>40.799999999999997</v>
      </c>
      <c r="K316" s="2916" t="s">
        <v>6660</v>
      </c>
      <c r="L316" s="2903" t="str">
        <f t="shared" si="4"/>
        <v>換地処分済</v>
      </c>
    </row>
    <row r="317" spans="1:12" ht="22.5" customHeight="1">
      <c r="A317" s="4780"/>
      <c r="B317" s="2913" t="s">
        <v>7047</v>
      </c>
      <c r="C317" s="2914">
        <v>35853</v>
      </c>
      <c r="D317" s="2914">
        <v>35853</v>
      </c>
      <c r="E317" s="2913" t="s">
        <v>7048</v>
      </c>
      <c r="F317" s="2914">
        <v>39220</v>
      </c>
      <c r="G317" s="2915">
        <v>30.7</v>
      </c>
      <c r="H317" s="2914">
        <v>36179</v>
      </c>
      <c r="I317" s="2914">
        <v>42447</v>
      </c>
      <c r="J317" s="2915">
        <v>30.7</v>
      </c>
      <c r="K317" s="2916" t="s">
        <v>6660</v>
      </c>
      <c r="L317" s="2903" t="str">
        <f t="shared" si="4"/>
        <v>換地処分済</v>
      </c>
    </row>
    <row r="318" spans="1:12" ht="22.5" customHeight="1">
      <c r="A318" s="4780"/>
      <c r="B318" s="2913" t="s">
        <v>7049</v>
      </c>
      <c r="C318" s="2914">
        <v>34059</v>
      </c>
      <c r="D318" s="2914">
        <v>36235</v>
      </c>
      <c r="E318" s="2913" t="s">
        <v>7050</v>
      </c>
      <c r="F318" s="2914">
        <v>39220</v>
      </c>
      <c r="G318" s="2915">
        <v>18.5</v>
      </c>
      <c r="H318" s="2914">
        <v>34635</v>
      </c>
      <c r="I318" s="2914">
        <v>38604</v>
      </c>
      <c r="J318" s="2915">
        <v>18.5</v>
      </c>
      <c r="K318" s="2916" t="s">
        <v>6660</v>
      </c>
      <c r="L318" s="2903" t="str">
        <f t="shared" si="4"/>
        <v>換地処分済</v>
      </c>
    </row>
    <row r="319" spans="1:12" ht="22.5" customHeight="1">
      <c r="A319" s="4780"/>
      <c r="B319" s="2924" t="s">
        <v>7051</v>
      </c>
      <c r="C319" s="4781" t="s">
        <v>6665</v>
      </c>
      <c r="D319" s="4782"/>
      <c r="E319" s="4782"/>
      <c r="F319" s="4782"/>
      <c r="G319" s="4783"/>
      <c r="H319" s="2914">
        <v>26207</v>
      </c>
      <c r="I319" s="2914">
        <v>27012</v>
      </c>
      <c r="J319" s="2915">
        <v>4.9000000000000004</v>
      </c>
      <c r="K319" s="2916" t="s">
        <v>6660</v>
      </c>
      <c r="L319" s="2903" t="str">
        <f t="shared" si="4"/>
        <v>換地処分済</v>
      </c>
    </row>
    <row r="320" spans="1:12" ht="22.5" customHeight="1">
      <c r="A320" s="4780"/>
      <c r="B320" s="2924" t="s">
        <v>7052</v>
      </c>
      <c r="C320" s="4781" t="s">
        <v>6665</v>
      </c>
      <c r="D320" s="4782"/>
      <c r="E320" s="4782"/>
      <c r="F320" s="4782"/>
      <c r="G320" s="4783"/>
      <c r="H320" s="2914">
        <v>28948</v>
      </c>
      <c r="I320" s="2914">
        <v>30243</v>
      </c>
      <c r="J320" s="2915">
        <v>3.9</v>
      </c>
      <c r="K320" s="2916" t="s">
        <v>6660</v>
      </c>
      <c r="L320" s="2903" t="str">
        <f t="shared" si="4"/>
        <v>換地処分済</v>
      </c>
    </row>
    <row r="321" spans="1:13" ht="22.5" customHeight="1">
      <c r="A321" s="4780"/>
      <c r="B321" s="2924" t="s">
        <v>7053</v>
      </c>
      <c r="C321" s="4781" t="s">
        <v>6665</v>
      </c>
      <c r="D321" s="4782"/>
      <c r="E321" s="4782"/>
      <c r="F321" s="4782"/>
      <c r="G321" s="4783"/>
      <c r="H321" s="2914">
        <v>29984</v>
      </c>
      <c r="I321" s="2914">
        <v>32192</v>
      </c>
      <c r="J321" s="2915">
        <v>18.3</v>
      </c>
      <c r="K321" s="2916" t="s">
        <v>6660</v>
      </c>
      <c r="L321" s="2903" t="str">
        <f t="shared" si="4"/>
        <v>換地処分済</v>
      </c>
    </row>
    <row r="322" spans="1:13" ht="22.5" customHeight="1">
      <c r="A322" s="4788" t="s">
        <v>295</v>
      </c>
      <c r="B322" s="2913" t="s">
        <v>7054</v>
      </c>
      <c r="C322" s="2914">
        <v>19669</v>
      </c>
      <c r="D322" s="2914">
        <v>19669</v>
      </c>
      <c r="E322" s="2913" t="s">
        <v>7055</v>
      </c>
      <c r="F322" s="2913"/>
      <c r="G322" s="2915">
        <v>27</v>
      </c>
      <c r="H322" s="2914">
        <v>20066</v>
      </c>
      <c r="I322" s="2914">
        <v>25830</v>
      </c>
      <c r="J322" s="2915">
        <v>27</v>
      </c>
      <c r="K322" s="2916" t="s">
        <v>6662</v>
      </c>
      <c r="L322" s="2903" t="str">
        <f t="shared" si="4"/>
        <v>換地処分済</v>
      </c>
    </row>
    <row r="323" spans="1:13" ht="22.5" customHeight="1">
      <c r="A323" s="4769"/>
      <c r="B323" s="4792" t="s">
        <v>6907</v>
      </c>
      <c r="C323" s="4793">
        <v>26326</v>
      </c>
      <c r="D323" s="4793">
        <v>35769</v>
      </c>
      <c r="E323" s="4803" t="s">
        <v>7056</v>
      </c>
      <c r="F323" s="4792"/>
      <c r="G323" s="4799">
        <v>21.1</v>
      </c>
      <c r="H323" s="2914">
        <v>26707</v>
      </c>
      <c r="I323" s="2914">
        <v>35860</v>
      </c>
      <c r="J323" s="2915">
        <v>12.9</v>
      </c>
      <c r="K323" s="2916" t="s">
        <v>6662</v>
      </c>
      <c r="L323" s="2903" t="str">
        <f t="shared" si="4"/>
        <v>換地処分済</v>
      </c>
      <c r="M323" s="4797"/>
    </row>
    <row r="324" spans="1:13" ht="22.5" customHeight="1">
      <c r="A324" s="4769"/>
      <c r="B324" s="4773"/>
      <c r="C324" s="4801"/>
      <c r="D324" s="4801"/>
      <c r="E324" s="4804"/>
      <c r="F324" s="4773"/>
      <c r="G324" s="4800"/>
      <c r="H324" s="2914">
        <v>36140</v>
      </c>
      <c r="I324" s="2914">
        <v>42160</v>
      </c>
      <c r="J324" s="2915">
        <v>8.1999999999999993</v>
      </c>
      <c r="K324" s="2916" t="s">
        <v>6662</v>
      </c>
      <c r="L324" s="2903" t="str">
        <f t="shared" si="4"/>
        <v>換地処分済</v>
      </c>
      <c r="M324" s="4797"/>
    </row>
    <row r="325" spans="1:13" ht="22.5" customHeight="1">
      <c r="A325" s="4769"/>
      <c r="B325" s="2913" t="s">
        <v>7057</v>
      </c>
      <c r="C325" s="2914">
        <v>28710</v>
      </c>
      <c r="D325" s="2914">
        <v>30371</v>
      </c>
      <c r="E325" s="2913" t="s">
        <v>4867</v>
      </c>
      <c r="F325" s="2913"/>
      <c r="G325" s="2915">
        <v>18</v>
      </c>
      <c r="H325" s="2914">
        <v>28720</v>
      </c>
      <c r="I325" s="2914">
        <v>31443</v>
      </c>
      <c r="J325" s="2915">
        <v>18</v>
      </c>
      <c r="K325" s="2916" t="s">
        <v>6660</v>
      </c>
      <c r="L325" s="2903" t="str">
        <f t="shared" si="4"/>
        <v>換地処分済</v>
      </c>
    </row>
    <row r="326" spans="1:13" ht="22.5" customHeight="1">
      <c r="A326" s="4769"/>
      <c r="B326" s="2913" t="s">
        <v>7058</v>
      </c>
      <c r="C326" s="2914">
        <v>29525</v>
      </c>
      <c r="D326" s="2914">
        <v>29525</v>
      </c>
      <c r="E326" s="2913" t="s">
        <v>6520</v>
      </c>
      <c r="F326" s="2913"/>
      <c r="G326" s="2915">
        <v>44.7</v>
      </c>
      <c r="H326" s="2914">
        <v>29532</v>
      </c>
      <c r="I326" s="2914">
        <v>32658</v>
      </c>
      <c r="J326" s="2915">
        <v>44.7</v>
      </c>
      <c r="K326" s="2916" t="s">
        <v>6660</v>
      </c>
      <c r="L326" s="2903" t="str">
        <f t="shared" si="4"/>
        <v>換地処分済</v>
      </c>
    </row>
    <row r="327" spans="1:13" ht="22.5" customHeight="1">
      <c r="A327" s="4769"/>
      <c r="B327" s="2913" t="s">
        <v>7059</v>
      </c>
      <c r="C327" s="2914">
        <v>29525</v>
      </c>
      <c r="D327" s="2914">
        <v>29525</v>
      </c>
      <c r="E327" s="2913" t="s">
        <v>7060</v>
      </c>
      <c r="F327" s="2913"/>
      <c r="G327" s="2915">
        <v>18.399999999999999</v>
      </c>
      <c r="H327" s="2914">
        <v>29539</v>
      </c>
      <c r="I327" s="2914">
        <v>32567</v>
      </c>
      <c r="J327" s="2915">
        <v>18.399999999999999</v>
      </c>
      <c r="K327" s="2916" t="s">
        <v>6660</v>
      </c>
      <c r="L327" s="2903" t="str">
        <f t="shared" si="4"/>
        <v>換地処分済</v>
      </c>
    </row>
    <row r="328" spans="1:13" ht="22.5" customHeight="1">
      <c r="A328" s="4769"/>
      <c r="B328" s="2913" t="s">
        <v>7061</v>
      </c>
      <c r="C328" s="2914">
        <v>32780</v>
      </c>
      <c r="D328" s="2914">
        <v>32780</v>
      </c>
      <c r="E328" s="2913" t="s">
        <v>4986</v>
      </c>
      <c r="F328" s="2913"/>
      <c r="G328" s="2915">
        <v>15.6</v>
      </c>
      <c r="H328" s="2914">
        <v>32192</v>
      </c>
      <c r="I328" s="2914">
        <v>35447</v>
      </c>
      <c r="J328" s="2915">
        <v>15.6</v>
      </c>
      <c r="K328" s="2916" t="s">
        <v>6660</v>
      </c>
      <c r="L328" s="2903" t="str">
        <f>IF(I328&lt;&gt;"","換地処分済","")</f>
        <v>換地処分済</v>
      </c>
    </row>
    <row r="329" spans="1:13" ht="22.5" customHeight="1">
      <c r="A329" s="4769"/>
      <c r="B329" s="2913" t="s">
        <v>7062</v>
      </c>
      <c r="C329" s="2914">
        <v>32413</v>
      </c>
      <c r="D329" s="2914">
        <v>32413</v>
      </c>
      <c r="E329" s="2913" t="s">
        <v>7063</v>
      </c>
      <c r="F329" s="2913"/>
      <c r="G329" s="2915">
        <v>22.5</v>
      </c>
      <c r="H329" s="2914">
        <v>32584</v>
      </c>
      <c r="I329" s="2914">
        <v>35832</v>
      </c>
      <c r="J329" s="2915">
        <v>22.5</v>
      </c>
      <c r="K329" s="2916" t="s">
        <v>6660</v>
      </c>
      <c r="L329" s="2903" t="str">
        <f t="shared" ref="L329:L392" si="5">IF(I329&lt;&gt;"","換地処分済","")</f>
        <v>換地処分済</v>
      </c>
    </row>
    <row r="330" spans="1:13" ht="22.5" customHeight="1">
      <c r="A330" s="4769"/>
      <c r="B330" s="2913" t="s">
        <v>7064</v>
      </c>
      <c r="C330" s="2914">
        <v>34240</v>
      </c>
      <c r="D330" s="2914">
        <v>34240</v>
      </c>
      <c r="E330" s="2913" t="s">
        <v>4484</v>
      </c>
      <c r="F330" s="2913"/>
      <c r="G330" s="2915">
        <v>5</v>
      </c>
      <c r="H330" s="2914">
        <v>34379</v>
      </c>
      <c r="I330" s="2914">
        <v>36147</v>
      </c>
      <c r="J330" s="2915">
        <v>5</v>
      </c>
      <c r="K330" s="2916" t="s">
        <v>6660</v>
      </c>
      <c r="L330" s="2903" t="str">
        <f t="shared" si="5"/>
        <v>換地処分済</v>
      </c>
    </row>
    <row r="331" spans="1:13" ht="22.5" customHeight="1">
      <c r="A331" s="4770"/>
      <c r="B331" s="2913" t="s">
        <v>7065</v>
      </c>
      <c r="C331" s="2914">
        <v>34240</v>
      </c>
      <c r="D331" s="2914">
        <v>34240</v>
      </c>
      <c r="E331" s="2913" t="s">
        <v>4500</v>
      </c>
      <c r="F331" s="2913"/>
      <c r="G331" s="2915">
        <v>5.0999999999999996</v>
      </c>
      <c r="H331" s="2914">
        <v>34478</v>
      </c>
      <c r="I331" s="2914">
        <v>36140</v>
      </c>
      <c r="J331" s="2915">
        <v>5.0999999999999996</v>
      </c>
      <c r="K331" s="2916" t="s">
        <v>6660</v>
      </c>
      <c r="L331" s="2903" t="str">
        <f t="shared" si="5"/>
        <v>換地処分済</v>
      </c>
    </row>
    <row r="332" spans="1:13" ht="22.5" customHeight="1">
      <c r="A332" s="4788" t="s">
        <v>330</v>
      </c>
      <c r="B332" s="2913" t="s">
        <v>7066</v>
      </c>
      <c r="C332" s="2914">
        <v>34695</v>
      </c>
      <c r="D332" s="2914">
        <v>35769</v>
      </c>
      <c r="E332" s="2917" t="s">
        <v>7067</v>
      </c>
      <c r="F332" s="2913"/>
      <c r="G332" s="2915">
        <v>21.7</v>
      </c>
      <c r="H332" s="2914">
        <v>34933</v>
      </c>
      <c r="I332" s="2914">
        <v>40746</v>
      </c>
      <c r="J332" s="2915">
        <v>21.7</v>
      </c>
      <c r="K332" s="2916" t="s">
        <v>6660</v>
      </c>
      <c r="L332" s="2903" t="str">
        <f t="shared" si="5"/>
        <v>換地処分済</v>
      </c>
    </row>
    <row r="333" spans="1:13" ht="22.5" customHeight="1">
      <c r="A333" s="4769"/>
      <c r="B333" s="4792" t="s">
        <v>7068</v>
      </c>
      <c r="C333" s="4793">
        <v>35069</v>
      </c>
      <c r="D333" s="4793">
        <v>36234</v>
      </c>
      <c r="E333" s="4792" t="s">
        <v>1880</v>
      </c>
      <c r="F333" s="4792"/>
      <c r="G333" s="4799">
        <v>48.8</v>
      </c>
      <c r="H333" s="2914">
        <v>35528</v>
      </c>
      <c r="I333" s="2914">
        <v>39836</v>
      </c>
      <c r="J333" s="2915">
        <v>37.200000000000003</v>
      </c>
      <c r="K333" s="2916" t="s">
        <v>6660</v>
      </c>
      <c r="L333" s="2903" t="str">
        <f t="shared" si="5"/>
        <v>換地処分済</v>
      </c>
      <c r="M333" s="2950"/>
    </row>
    <row r="334" spans="1:13" ht="22.5" customHeight="1">
      <c r="A334" s="4769"/>
      <c r="B334" s="4772"/>
      <c r="C334" s="4794"/>
      <c r="D334" s="4794"/>
      <c r="E334" s="4772"/>
      <c r="F334" s="4772"/>
      <c r="G334" s="4802"/>
      <c r="H334" s="2914">
        <v>41289</v>
      </c>
      <c r="I334" s="2914">
        <v>42923</v>
      </c>
      <c r="J334" s="2915">
        <v>7.1</v>
      </c>
      <c r="K334" s="2916" t="s">
        <v>6679</v>
      </c>
      <c r="L334" s="2903" t="str">
        <f t="shared" si="5"/>
        <v>換地処分済</v>
      </c>
      <c r="M334" s="2951"/>
    </row>
    <row r="335" spans="1:13" ht="22.5" customHeight="1">
      <c r="A335" s="4769"/>
      <c r="B335" s="4773"/>
      <c r="C335" s="4801"/>
      <c r="D335" s="4801"/>
      <c r="E335" s="4773"/>
      <c r="F335" s="4773"/>
      <c r="G335" s="4800"/>
      <c r="H335" s="2935" t="s">
        <v>6733</v>
      </c>
      <c r="I335" s="2914"/>
      <c r="J335" s="2915"/>
      <c r="K335" s="2916"/>
      <c r="L335" s="2903" t="str">
        <f t="shared" si="5"/>
        <v/>
      </c>
      <c r="M335" s="2951"/>
    </row>
    <row r="336" spans="1:13" ht="22.5" customHeight="1">
      <c r="A336" s="4769"/>
      <c r="B336" s="2904"/>
      <c r="C336" s="2932"/>
      <c r="D336" s="2932"/>
      <c r="E336" s="2904"/>
      <c r="F336" s="2909"/>
      <c r="G336" s="2952"/>
      <c r="H336" s="2914"/>
      <c r="I336" s="2914"/>
      <c r="J336" s="2915"/>
      <c r="K336" s="2916"/>
      <c r="L336" s="2903" t="str">
        <f t="shared" si="5"/>
        <v/>
      </c>
      <c r="M336" s="2903"/>
    </row>
    <row r="337" spans="1:12" ht="22.5" customHeight="1">
      <c r="A337" s="4769"/>
      <c r="B337" s="2913" t="s">
        <v>7069</v>
      </c>
      <c r="C337" s="2914">
        <v>35612</v>
      </c>
      <c r="D337" s="2914">
        <v>35612</v>
      </c>
      <c r="E337" s="2913" t="s">
        <v>7070</v>
      </c>
      <c r="F337" s="2913"/>
      <c r="G337" s="2915">
        <v>38.9</v>
      </c>
      <c r="H337" s="2914">
        <v>35934</v>
      </c>
      <c r="I337" s="2914">
        <v>40886</v>
      </c>
      <c r="J337" s="2915">
        <v>38.9</v>
      </c>
      <c r="K337" s="2916" t="s">
        <v>6660</v>
      </c>
      <c r="L337" s="2903" t="str">
        <f t="shared" si="5"/>
        <v>換地処分済</v>
      </c>
    </row>
    <row r="338" spans="1:12" ht="22.5" customHeight="1">
      <c r="A338" s="4769"/>
      <c r="B338" s="2913" t="s">
        <v>7071</v>
      </c>
      <c r="C338" s="2914">
        <v>35612</v>
      </c>
      <c r="D338" s="2914">
        <v>36234</v>
      </c>
      <c r="E338" s="2913" t="s">
        <v>1865</v>
      </c>
      <c r="F338" s="2913"/>
      <c r="G338" s="2915">
        <v>20.3</v>
      </c>
      <c r="H338" s="2914">
        <v>35930</v>
      </c>
      <c r="I338" s="2914">
        <v>38996</v>
      </c>
      <c r="J338" s="2915">
        <v>20.3</v>
      </c>
      <c r="K338" s="2916" t="s">
        <v>6660</v>
      </c>
      <c r="L338" s="2903" t="str">
        <f t="shared" si="5"/>
        <v>換地処分済</v>
      </c>
    </row>
    <row r="339" spans="1:12" ht="22.5" customHeight="1">
      <c r="A339" s="4769"/>
      <c r="B339" s="2913" t="s">
        <v>7072</v>
      </c>
      <c r="C339" s="4781" t="s">
        <v>6665</v>
      </c>
      <c r="D339" s="4782"/>
      <c r="E339" s="4782"/>
      <c r="F339" s="4782"/>
      <c r="G339" s="4783"/>
      <c r="H339" s="2914">
        <v>24223</v>
      </c>
      <c r="I339" s="2914">
        <v>27170</v>
      </c>
      <c r="J339" s="2915">
        <v>43.1</v>
      </c>
      <c r="K339" s="2916" t="s">
        <v>6660</v>
      </c>
      <c r="L339" s="2903" t="str">
        <f t="shared" si="5"/>
        <v>換地処分済</v>
      </c>
    </row>
    <row r="340" spans="1:12" ht="22.5" customHeight="1">
      <c r="A340" s="4769"/>
      <c r="B340" s="2913" t="s">
        <v>7073</v>
      </c>
      <c r="C340" s="4781" t="s">
        <v>6665</v>
      </c>
      <c r="D340" s="4782"/>
      <c r="E340" s="4782"/>
      <c r="F340" s="4782"/>
      <c r="G340" s="4783"/>
      <c r="H340" s="2914">
        <v>25927</v>
      </c>
      <c r="I340" s="2914">
        <v>27264</v>
      </c>
      <c r="J340" s="2915">
        <v>6.5</v>
      </c>
      <c r="K340" s="2916" t="s">
        <v>6660</v>
      </c>
      <c r="L340" s="2903" t="str">
        <f t="shared" si="5"/>
        <v>換地処分済</v>
      </c>
    </row>
    <row r="341" spans="1:12" ht="22.5" customHeight="1">
      <c r="A341" s="4769"/>
      <c r="B341" s="2913" t="s">
        <v>7074</v>
      </c>
      <c r="C341" s="4781" t="s">
        <v>6665</v>
      </c>
      <c r="D341" s="4782"/>
      <c r="E341" s="4782"/>
      <c r="F341" s="4782"/>
      <c r="G341" s="4783"/>
      <c r="H341" s="2914">
        <v>27852</v>
      </c>
      <c r="I341" s="2914">
        <v>29130</v>
      </c>
      <c r="J341" s="2915">
        <v>2.8</v>
      </c>
      <c r="K341" s="2916" t="s">
        <v>6660</v>
      </c>
      <c r="L341" s="2903" t="str">
        <f t="shared" si="5"/>
        <v>換地処分済</v>
      </c>
    </row>
    <row r="342" spans="1:12" ht="22.5" customHeight="1">
      <c r="A342" s="4769"/>
      <c r="B342" s="2913" t="s">
        <v>7075</v>
      </c>
      <c r="C342" s="4781" t="s">
        <v>6665</v>
      </c>
      <c r="D342" s="4782"/>
      <c r="E342" s="4782"/>
      <c r="F342" s="4782"/>
      <c r="G342" s="4783"/>
      <c r="H342" s="2914">
        <v>34915</v>
      </c>
      <c r="I342" s="2914">
        <v>36105</v>
      </c>
      <c r="J342" s="2915">
        <v>2.7</v>
      </c>
      <c r="K342" s="2916" t="s">
        <v>6660</v>
      </c>
      <c r="L342" s="2903" t="str">
        <f t="shared" si="5"/>
        <v>換地処分済</v>
      </c>
    </row>
    <row r="343" spans="1:12" ht="22.5" customHeight="1">
      <c r="A343" s="4769"/>
      <c r="B343" s="2913" t="s">
        <v>7076</v>
      </c>
      <c r="C343" s="4781" t="s">
        <v>6665</v>
      </c>
      <c r="D343" s="4782"/>
      <c r="E343" s="4782"/>
      <c r="F343" s="4782"/>
      <c r="G343" s="4783"/>
      <c r="H343" s="2914">
        <v>37393</v>
      </c>
      <c r="I343" s="2923">
        <v>39325</v>
      </c>
      <c r="J343" s="2915">
        <v>14.2</v>
      </c>
      <c r="K343" s="2916" t="s">
        <v>6660</v>
      </c>
      <c r="L343" s="2903" t="str">
        <f t="shared" si="5"/>
        <v>換地処分済</v>
      </c>
    </row>
    <row r="344" spans="1:12" ht="22.5" customHeight="1">
      <c r="A344" s="4769"/>
      <c r="B344" s="2913" t="s">
        <v>7077</v>
      </c>
      <c r="C344" s="4781" t="s">
        <v>6665</v>
      </c>
      <c r="D344" s="4782"/>
      <c r="E344" s="4782"/>
      <c r="F344" s="4782"/>
      <c r="G344" s="4783"/>
      <c r="H344" s="2914">
        <v>39042</v>
      </c>
      <c r="I344" s="2914">
        <v>40578</v>
      </c>
      <c r="J344" s="2915">
        <v>11.5</v>
      </c>
      <c r="K344" s="2916" t="s">
        <v>6660</v>
      </c>
      <c r="L344" s="2903" t="str">
        <f t="shared" si="5"/>
        <v>換地処分済</v>
      </c>
    </row>
    <row r="345" spans="1:12" ht="22.5" customHeight="1">
      <c r="A345" s="4769"/>
      <c r="B345" s="2924" t="s">
        <v>7078</v>
      </c>
      <c r="C345" s="4781" t="s">
        <v>6665</v>
      </c>
      <c r="D345" s="4782"/>
      <c r="E345" s="4782"/>
      <c r="F345" s="4782"/>
      <c r="G345" s="4783"/>
      <c r="H345" s="2914">
        <v>41369</v>
      </c>
      <c r="I345" s="2914">
        <v>42080</v>
      </c>
      <c r="J345" s="2915">
        <v>0.5</v>
      </c>
      <c r="K345" s="2916" t="s">
        <v>6666</v>
      </c>
      <c r="L345" s="2903" t="str">
        <f t="shared" si="5"/>
        <v>換地処分済</v>
      </c>
    </row>
    <row r="346" spans="1:12" ht="22.5" customHeight="1">
      <c r="A346" s="4769"/>
      <c r="B346" s="2953" t="s">
        <v>7079</v>
      </c>
      <c r="C346" s="2914">
        <v>41961</v>
      </c>
      <c r="D346" s="2914">
        <v>41961</v>
      </c>
      <c r="E346" s="2914" t="s">
        <v>7080</v>
      </c>
      <c r="F346" s="2914"/>
      <c r="G346" s="2915">
        <v>8.6999999999999993</v>
      </c>
      <c r="H346" s="2914">
        <v>42195</v>
      </c>
      <c r="I346" s="2914"/>
      <c r="J346" s="2915"/>
      <c r="K346" s="2916" t="s">
        <v>6679</v>
      </c>
      <c r="L346" s="2903" t="str">
        <f t="shared" si="5"/>
        <v/>
      </c>
    </row>
    <row r="347" spans="1:12" ht="22.5" customHeight="1">
      <c r="A347" s="4769"/>
      <c r="B347" s="2937" t="s">
        <v>7081</v>
      </c>
      <c r="C347" s="4781" t="s">
        <v>6665</v>
      </c>
      <c r="D347" s="4782"/>
      <c r="E347" s="4782"/>
      <c r="F347" s="4782"/>
      <c r="G347" s="4783"/>
      <c r="H347" s="2914">
        <v>42608</v>
      </c>
      <c r="I347" s="2914">
        <v>44547</v>
      </c>
      <c r="J347" s="2915">
        <v>2.2000000000000002</v>
      </c>
      <c r="K347" s="2916" t="s">
        <v>6666</v>
      </c>
      <c r="L347" s="2903" t="str">
        <f t="shared" si="5"/>
        <v>換地処分済</v>
      </c>
    </row>
    <row r="348" spans="1:12" ht="22.5" customHeight="1">
      <c r="A348" s="4769"/>
      <c r="B348" s="2937" t="s">
        <v>7082</v>
      </c>
      <c r="C348" s="4781" t="s">
        <v>6665</v>
      </c>
      <c r="D348" s="4782"/>
      <c r="E348" s="4782"/>
      <c r="F348" s="4782"/>
      <c r="G348" s="4783"/>
      <c r="H348" s="2914">
        <v>43420</v>
      </c>
      <c r="I348" s="2914">
        <v>44477</v>
      </c>
      <c r="J348" s="2915">
        <v>6</v>
      </c>
      <c r="K348" s="2916" t="s">
        <v>6679</v>
      </c>
      <c r="L348" s="2903" t="str">
        <f t="shared" si="5"/>
        <v>換地処分済</v>
      </c>
    </row>
    <row r="349" spans="1:12" ht="22.5" customHeight="1">
      <c r="A349" s="4769"/>
      <c r="B349" s="2937" t="s">
        <v>7083</v>
      </c>
      <c r="C349" s="4781" t="s">
        <v>6665</v>
      </c>
      <c r="D349" s="4782"/>
      <c r="E349" s="4782"/>
      <c r="F349" s="4782"/>
      <c r="G349" s="4783"/>
      <c r="H349" s="2914">
        <v>44761</v>
      </c>
      <c r="I349" s="2914"/>
      <c r="J349" s="2915"/>
      <c r="K349" s="2916" t="s">
        <v>6666</v>
      </c>
      <c r="L349" s="2903" t="str">
        <f t="shared" si="5"/>
        <v/>
      </c>
    </row>
    <row r="350" spans="1:12" ht="22.5" customHeight="1">
      <c r="A350" s="4770"/>
      <c r="B350" s="2937" t="s">
        <v>7084</v>
      </c>
      <c r="C350" s="4781" t="s">
        <v>6665</v>
      </c>
      <c r="D350" s="4782"/>
      <c r="E350" s="4782"/>
      <c r="F350" s="4782"/>
      <c r="G350" s="4783"/>
      <c r="H350" s="2914">
        <v>45191</v>
      </c>
      <c r="I350" s="2914"/>
      <c r="J350" s="2915"/>
      <c r="K350" s="2916" t="s">
        <v>6679</v>
      </c>
      <c r="L350" s="2903" t="str">
        <f t="shared" si="5"/>
        <v/>
      </c>
    </row>
    <row r="351" spans="1:12" ht="22.5" customHeight="1">
      <c r="A351" s="4780" t="s">
        <v>411</v>
      </c>
      <c r="B351" s="2924" t="s">
        <v>7085</v>
      </c>
      <c r="C351" s="2914">
        <v>27691</v>
      </c>
      <c r="D351" s="2914">
        <v>27691</v>
      </c>
      <c r="E351" s="2913" t="s">
        <v>7086</v>
      </c>
      <c r="F351" s="2913"/>
      <c r="G351" s="2915">
        <v>10.5</v>
      </c>
      <c r="H351" s="2914">
        <v>27775</v>
      </c>
      <c r="I351" s="2914">
        <v>29186</v>
      </c>
      <c r="J351" s="2915">
        <v>10.5</v>
      </c>
      <c r="K351" s="2916" t="s">
        <v>6679</v>
      </c>
      <c r="L351" s="2903" t="str">
        <f t="shared" si="5"/>
        <v>換地処分済</v>
      </c>
    </row>
    <row r="352" spans="1:12" ht="22.5" customHeight="1">
      <c r="A352" s="4780"/>
      <c r="B352" s="2954" t="s">
        <v>7087</v>
      </c>
      <c r="C352" s="2955">
        <v>34908</v>
      </c>
      <c r="D352" s="2955">
        <v>34908</v>
      </c>
      <c r="E352" s="2909" t="s">
        <v>7088</v>
      </c>
      <c r="F352" s="2909"/>
      <c r="G352" s="2956">
        <v>11.9</v>
      </c>
      <c r="H352" s="2955">
        <v>35825</v>
      </c>
      <c r="I352" s="2955">
        <v>42979</v>
      </c>
      <c r="J352" s="2956">
        <v>11.9</v>
      </c>
      <c r="K352" s="2911" t="s">
        <v>6660</v>
      </c>
      <c r="L352" s="2903" t="str">
        <f t="shared" si="5"/>
        <v>換地処分済</v>
      </c>
    </row>
    <row r="353" spans="1:12" ht="22.5" customHeight="1">
      <c r="A353" s="4780"/>
      <c r="B353" s="2924" t="s">
        <v>7089</v>
      </c>
      <c r="C353" s="4781" t="s">
        <v>6665</v>
      </c>
      <c r="D353" s="4782"/>
      <c r="E353" s="4782"/>
      <c r="F353" s="4782"/>
      <c r="G353" s="4783"/>
      <c r="H353" s="2914"/>
      <c r="I353" s="2914">
        <v>27306</v>
      </c>
      <c r="J353" s="2915">
        <v>4.5999999999999996</v>
      </c>
      <c r="K353" s="2916" t="s">
        <v>6679</v>
      </c>
      <c r="L353" s="2903" t="str">
        <f t="shared" si="5"/>
        <v>換地処分済</v>
      </c>
    </row>
    <row r="354" spans="1:12" ht="22.5" customHeight="1">
      <c r="A354" s="4780"/>
      <c r="B354" s="2924" t="s">
        <v>7090</v>
      </c>
      <c r="C354" s="4781" t="s">
        <v>6665</v>
      </c>
      <c r="D354" s="4782"/>
      <c r="E354" s="4782"/>
      <c r="F354" s="4782"/>
      <c r="G354" s="4783"/>
      <c r="H354" s="2914"/>
      <c r="I354" s="2914">
        <v>30778</v>
      </c>
      <c r="J354" s="2915">
        <v>4.9000000000000004</v>
      </c>
      <c r="K354" s="2916" t="s">
        <v>6679</v>
      </c>
      <c r="L354" s="2903" t="str">
        <f t="shared" si="5"/>
        <v>換地処分済</v>
      </c>
    </row>
    <row r="355" spans="1:12" ht="22.5" customHeight="1">
      <c r="A355" s="4780"/>
      <c r="B355" s="2924" t="s">
        <v>7091</v>
      </c>
      <c r="C355" s="4781" t="s">
        <v>6665</v>
      </c>
      <c r="D355" s="4782"/>
      <c r="E355" s="4782"/>
      <c r="F355" s="4782"/>
      <c r="G355" s="4783"/>
      <c r="H355" s="2914"/>
      <c r="I355" s="2914">
        <v>31429</v>
      </c>
      <c r="J355" s="2915">
        <v>3.4</v>
      </c>
      <c r="K355" s="2916" t="s">
        <v>6679</v>
      </c>
      <c r="L355" s="2903" t="str">
        <f t="shared" si="5"/>
        <v>換地処分済</v>
      </c>
    </row>
    <row r="356" spans="1:12" ht="22.5" customHeight="1">
      <c r="A356" s="4780"/>
      <c r="B356" s="2924" t="s">
        <v>7092</v>
      </c>
      <c r="C356" s="4781" t="s">
        <v>6665</v>
      </c>
      <c r="D356" s="4782"/>
      <c r="E356" s="4782"/>
      <c r="F356" s="4782"/>
      <c r="G356" s="4783"/>
      <c r="H356" s="2914"/>
      <c r="I356" s="2914">
        <v>33466</v>
      </c>
      <c r="J356" s="2915">
        <v>9.1</v>
      </c>
      <c r="K356" s="2916" t="s">
        <v>6679</v>
      </c>
      <c r="L356" s="2903" t="str">
        <f t="shared" si="5"/>
        <v>換地処分済</v>
      </c>
    </row>
    <row r="357" spans="1:12" ht="22.5" customHeight="1">
      <c r="A357" s="4780"/>
      <c r="B357" s="2924" t="s">
        <v>7093</v>
      </c>
      <c r="C357" s="4781" t="s">
        <v>6665</v>
      </c>
      <c r="D357" s="4782"/>
      <c r="E357" s="4782"/>
      <c r="F357" s="4782"/>
      <c r="G357" s="4783"/>
      <c r="H357" s="2914"/>
      <c r="I357" s="2914">
        <v>37204</v>
      </c>
      <c r="J357" s="2915">
        <v>3.4</v>
      </c>
      <c r="K357" s="2916" t="s">
        <v>6679</v>
      </c>
      <c r="L357" s="2903" t="str">
        <f t="shared" si="5"/>
        <v>換地処分済</v>
      </c>
    </row>
    <row r="358" spans="1:12" ht="22.5" customHeight="1">
      <c r="A358" s="4788" t="s">
        <v>40</v>
      </c>
      <c r="B358" s="2924" t="s">
        <v>7094</v>
      </c>
      <c r="C358" s="2914">
        <v>18962</v>
      </c>
      <c r="D358" s="2914">
        <v>18962</v>
      </c>
      <c r="E358" s="2913" t="s">
        <v>7095</v>
      </c>
      <c r="F358" s="2913"/>
      <c r="G358" s="2915">
        <v>56.6</v>
      </c>
      <c r="H358" s="2914">
        <v>19102</v>
      </c>
      <c r="I358" s="2914">
        <v>26965</v>
      </c>
      <c r="J358" s="2915">
        <v>56.6</v>
      </c>
      <c r="K358" s="2916" t="s">
        <v>6662</v>
      </c>
      <c r="L358" s="2903" t="str">
        <f t="shared" si="5"/>
        <v>換地処分済</v>
      </c>
    </row>
    <row r="359" spans="1:12" ht="22.5" customHeight="1">
      <c r="A359" s="4769"/>
      <c r="B359" s="2924" t="s">
        <v>6907</v>
      </c>
      <c r="C359" s="2914">
        <v>21640</v>
      </c>
      <c r="D359" s="2914">
        <v>21640</v>
      </c>
      <c r="E359" s="2913" t="s">
        <v>7096</v>
      </c>
      <c r="F359" s="2913"/>
      <c r="G359" s="2915">
        <v>5.4</v>
      </c>
      <c r="H359" s="2914">
        <v>21905</v>
      </c>
      <c r="I359" s="2914">
        <v>28164</v>
      </c>
      <c r="J359" s="2915">
        <v>5.4</v>
      </c>
      <c r="K359" s="2916" t="s">
        <v>6662</v>
      </c>
      <c r="L359" s="2903" t="str">
        <f t="shared" si="5"/>
        <v>換地処分済</v>
      </c>
    </row>
    <row r="360" spans="1:12" ht="22.5" customHeight="1">
      <c r="A360" s="4769"/>
      <c r="B360" s="2924" t="s">
        <v>7097</v>
      </c>
      <c r="C360" s="2914">
        <v>26540</v>
      </c>
      <c r="D360" s="2914">
        <v>26540</v>
      </c>
      <c r="E360" s="2913" t="s">
        <v>7098</v>
      </c>
      <c r="F360" s="2913"/>
      <c r="G360" s="2915">
        <v>23.5</v>
      </c>
      <c r="H360" s="2914">
        <v>26907</v>
      </c>
      <c r="I360" s="2914">
        <v>30621</v>
      </c>
      <c r="J360" s="2915">
        <v>23.5</v>
      </c>
      <c r="K360" s="2916" t="s">
        <v>6660</v>
      </c>
      <c r="L360" s="2903" t="str">
        <f t="shared" si="5"/>
        <v>換地処分済</v>
      </c>
    </row>
    <row r="361" spans="1:12" ht="22.5" customHeight="1">
      <c r="A361" s="4769"/>
      <c r="B361" s="2924" t="s">
        <v>7099</v>
      </c>
      <c r="C361" s="2914">
        <v>26963</v>
      </c>
      <c r="D361" s="2914">
        <v>26963</v>
      </c>
      <c r="E361" s="2913" t="s">
        <v>7100</v>
      </c>
      <c r="F361" s="2913"/>
      <c r="G361" s="2915">
        <v>50.5</v>
      </c>
      <c r="H361" s="2914">
        <v>27103</v>
      </c>
      <c r="I361" s="2914">
        <v>30369</v>
      </c>
      <c r="J361" s="2915">
        <v>50.5</v>
      </c>
      <c r="K361" s="2916" t="s">
        <v>6660</v>
      </c>
      <c r="L361" s="2903" t="str">
        <f t="shared" si="5"/>
        <v>換地処分済</v>
      </c>
    </row>
    <row r="362" spans="1:12" ht="22.5" customHeight="1">
      <c r="A362" s="4769"/>
      <c r="B362" s="2924" t="s">
        <v>7101</v>
      </c>
      <c r="C362" s="2914">
        <v>29446</v>
      </c>
      <c r="D362" s="2914">
        <v>32325</v>
      </c>
      <c r="E362" s="2913" t="s">
        <v>1847</v>
      </c>
      <c r="F362" s="2913"/>
      <c r="G362" s="2915">
        <v>12.6</v>
      </c>
      <c r="H362" s="2914">
        <v>29539</v>
      </c>
      <c r="I362" s="2914">
        <v>32609</v>
      </c>
      <c r="J362" s="2915">
        <v>12.6</v>
      </c>
      <c r="K362" s="2916" t="s">
        <v>6660</v>
      </c>
      <c r="L362" s="2903" t="str">
        <f t="shared" si="5"/>
        <v>換地処分済</v>
      </c>
    </row>
    <row r="363" spans="1:12" ht="22.5" customHeight="1">
      <c r="A363" s="4769"/>
      <c r="B363" s="2924" t="s">
        <v>7102</v>
      </c>
      <c r="C363" s="2914">
        <v>30274</v>
      </c>
      <c r="D363" s="2914">
        <v>32780</v>
      </c>
      <c r="E363" s="2913" t="s">
        <v>7103</v>
      </c>
      <c r="F363" s="2913"/>
      <c r="G363" s="2915">
        <v>47.4</v>
      </c>
      <c r="H363" s="2914">
        <v>30279</v>
      </c>
      <c r="I363" s="2914">
        <v>35370</v>
      </c>
      <c r="J363" s="2915">
        <v>47.4</v>
      </c>
      <c r="K363" s="2916" t="s">
        <v>6660</v>
      </c>
      <c r="L363" s="2903" t="str">
        <f t="shared" si="5"/>
        <v>換地処分済</v>
      </c>
    </row>
    <row r="364" spans="1:12" ht="22.5" customHeight="1">
      <c r="A364" s="4769"/>
      <c r="B364" s="2924" t="s">
        <v>7104</v>
      </c>
      <c r="C364" s="2914">
        <v>32504</v>
      </c>
      <c r="D364" s="2914">
        <v>39896</v>
      </c>
      <c r="E364" s="2913" t="s">
        <v>7105</v>
      </c>
      <c r="F364" s="2914">
        <v>38443</v>
      </c>
      <c r="G364" s="2915">
        <v>20.3</v>
      </c>
      <c r="H364" s="2914">
        <v>32598</v>
      </c>
      <c r="I364" s="2914">
        <v>41817</v>
      </c>
      <c r="J364" s="2915">
        <v>20.3</v>
      </c>
      <c r="K364" s="2916" t="s">
        <v>6662</v>
      </c>
      <c r="L364" s="2903" t="str">
        <f t="shared" si="5"/>
        <v>換地処分済</v>
      </c>
    </row>
    <row r="365" spans="1:12" ht="22.5" customHeight="1">
      <c r="A365" s="4769"/>
      <c r="B365" s="2924" t="s">
        <v>6200</v>
      </c>
      <c r="C365" s="2914">
        <v>33547</v>
      </c>
      <c r="D365" s="2914">
        <v>37708</v>
      </c>
      <c r="E365" s="2913" t="s">
        <v>7106</v>
      </c>
      <c r="F365" s="2914">
        <v>38443</v>
      </c>
      <c r="G365" s="2915">
        <v>39.9</v>
      </c>
      <c r="H365" s="2914">
        <v>33725</v>
      </c>
      <c r="I365" s="2914">
        <v>39031</v>
      </c>
      <c r="J365" s="2915">
        <v>39.9</v>
      </c>
      <c r="K365" s="2916" t="s">
        <v>6679</v>
      </c>
      <c r="L365" s="2903" t="str">
        <f t="shared" si="5"/>
        <v>換地処分済</v>
      </c>
    </row>
    <row r="366" spans="1:12" ht="22.5" customHeight="1">
      <c r="A366" s="4769"/>
      <c r="B366" s="2924" t="s">
        <v>7107</v>
      </c>
      <c r="C366" s="2914">
        <v>33547</v>
      </c>
      <c r="D366" s="2914">
        <v>34709</v>
      </c>
      <c r="E366" s="2913" t="s">
        <v>2534</v>
      </c>
      <c r="F366" s="2914">
        <v>38443</v>
      </c>
      <c r="G366" s="2915">
        <v>40.4</v>
      </c>
      <c r="H366" s="2914">
        <v>35010</v>
      </c>
      <c r="I366" s="2914">
        <v>45212</v>
      </c>
      <c r="J366" s="2915">
        <v>40.4</v>
      </c>
      <c r="K366" s="2916" t="s">
        <v>6660</v>
      </c>
      <c r="L366" s="2903" t="str">
        <f t="shared" si="5"/>
        <v>換地処分済</v>
      </c>
    </row>
    <row r="367" spans="1:12" ht="22.5" customHeight="1">
      <c r="A367" s="4769"/>
      <c r="B367" s="2924" t="s">
        <v>7108</v>
      </c>
      <c r="C367" s="2914">
        <v>35020</v>
      </c>
      <c r="D367" s="2914">
        <v>40038</v>
      </c>
      <c r="E367" s="2913" t="s">
        <v>7109</v>
      </c>
      <c r="F367" s="2914">
        <v>38443</v>
      </c>
      <c r="G367" s="2915">
        <v>25.2</v>
      </c>
      <c r="H367" s="2923">
        <v>40158</v>
      </c>
      <c r="I367" s="2913"/>
      <c r="J367" s="2915">
        <v>7</v>
      </c>
      <c r="K367" s="2916" t="s">
        <v>6660</v>
      </c>
      <c r="L367" s="2903" t="str">
        <f t="shared" si="5"/>
        <v/>
      </c>
    </row>
    <row r="368" spans="1:12" ht="22.5" customHeight="1">
      <c r="A368" s="4769"/>
      <c r="B368" s="2937" t="s">
        <v>7110</v>
      </c>
      <c r="C368" s="2914">
        <v>38443</v>
      </c>
      <c r="D368" s="2914">
        <v>38443</v>
      </c>
      <c r="E368" s="2913" t="s">
        <v>7111</v>
      </c>
      <c r="F368" s="2913"/>
      <c r="G368" s="2915">
        <v>42.2</v>
      </c>
      <c r="H368" s="2914">
        <v>38604</v>
      </c>
      <c r="I368" s="2923">
        <v>40130</v>
      </c>
      <c r="J368" s="2915">
        <v>42.2</v>
      </c>
      <c r="K368" s="2916" t="s">
        <v>6679</v>
      </c>
      <c r="L368" s="2903" t="str">
        <f t="shared" si="5"/>
        <v>換地処分済</v>
      </c>
    </row>
    <row r="369" spans="1:12" ht="22.5" customHeight="1">
      <c r="A369" s="4769"/>
      <c r="B369" s="2924" t="s">
        <v>7112</v>
      </c>
      <c r="C369" s="2914">
        <v>32052</v>
      </c>
      <c r="D369" s="2914">
        <v>32864</v>
      </c>
      <c r="E369" s="2917" t="s">
        <v>7113</v>
      </c>
      <c r="F369" s="2913"/>
      <c r="G369" s="2915">
        <v>70.8</v>
      </c>
      <c r="H369" s="2914">
        <v>32129</v>
      </c>
      <c r="I369" s="2914">
        <v>34499</v>
      </c>
      <c r="J369" s="2915">
        <v>70.8</v>
      </c>
      <c r="K369" s="2916" t="s">
        <v>6660</v>
      </c>
      <c r="L369" s="2903" t="str">
        <f t="shared" si="5"/>
        <v>換地処分済</v>
      </c>
    </row>
    <row r="370" spans="1:12" ht="22.5" customHeight="1">
      <c r="A370" s="4769"/>
      <c r="B370" s="2924" t="s">
        <v>7114</v>
      </c>
      <c r="C370" s="2914">
        <v>32238</v>
      </c>
      <c r="D370" s="2914">
        <v>32238</v>
      </c>
      <c r="E370" s="2913" t="s">
        <v>7115</v>
      </c>
      <c r="F370" s="2913"/>
      <c r="G370" s="2915">
        <v>36.1</v>
      </c>
      <c r="H370" s="2914">
        <v>32479</v>
      </c>
      <c r="I370" s="2914">
        <v>36154</v>
      </c>
      <c r="J370" s="2915">
        <v>36.1</v>
      </c>
      <c r="K370" s="2916" t="s">
        <v>6660</v>
      </c>
      <c r="L370" s="2903" t="str">
        <f t="shared" si="5"/>
        <v>換地処分済</v>
      </c>
    </row>
    <row r="371" spans="1:12" ht="22.5" customHeight="1">
      <c r="A371" s="4769"/>
      <c r="B371" s="2925" t="s">
        <v>7116</v>
      </c>
      <c r="C371" s="4781" t="s">
        <v>6665</v>
      </c>
      <c r="D371" s="4782"/>
      <c r="E371" s="4782"/>
      <c r="F371" s="4782"/>
      <c r="G371" s="4783"/>
      <c r="H371" s="2921">
        <v>13743</v>
      </c>
      <c r="I371" s="2921">
        <v>16736</v>
      </c>
      <c r="J371" s="2920">
        <v>7</v>
      </c>
      <c r="K371" s="2916" t="s">
        <v>6679</v>
      </c>
      <c r="L371" s="2903" t="str">
        <f t="shared" si="5"/>
        <v>換地処分済</v>
      </c>
    </row>
    <row r="372" spans="1:12" ht="22.5" customHeight="1">
      <c r="A372" s="4769"/>
      <c r="B372" s="2925" t="s">
        <v>7117</v>
      </c>
      <c r="C372" s="4781" t="s">
        <v>6665</v>
      </c>
      <c r="D372" s="4782"/>
      <c r="E372" s="4782"/>
      <c r="F372" s="4782"/>
      <c r="G372" s="4783"/>
      <c r="H372" s="2921">
        <v>14226</v>
      </c>
      <c r="I372" s="2921">
        <v>16938</v>
      </c>
      <c r="J372" s="2920">
        <v>3.4</v>
      </c>
      <c r="K372" s="2916" t="s">
        <v>6679</v>
      </c>
      <c r="L372" s="2903" t="str">
        <f t="shared" si="5"/>
        <v>換地処分済</v>
      </c>
    </row>
    <row r="373" spans="1:12" ht="22.5" customHeight="1">
      <c r="A373" s="4769"/>
      <c r="B373" s="2925" t="s">
        <v>7118</v>
      </c>
      <c r="C373" s="4781" t="s">
        <v>6665</v>
      </c>
      <c r="D373" s="4782"/>
      <c r="E373" s="4782"/>
      <c r="F373" s="4782"/>
      <c r="G373" s="4783"/>
      <c r="H373" s="2921">
        <v>20080</v>
      </c>
      <c r="I373" s="2921">
        <v>21875</v>
      </c>
      <c r="J373" s="2920">
        <v>2.6</v>
      </c>
      <c r="K373" s="2916" t="s">
        <v>6679</v>
      </c>
      <c r="L373" s="2903" t="str">
        <f t="shared" si="5"/>
        <v>換地処分済</v>
      </c>
    </row>
    <row r="374" spans="1:12" ht="22.5" customHeight="1">
      <c r="A374" s="4769"/>
      <c r="B374" s="2925" t="s">
        <v>7119</v>
      </c>
      <c r="C374" s="4781" t="s">
        <v>6665</v>
      </c>
      <c r="D374" s="4782"/>
      <c r="E374" s="4782"/>
      <c r="F374" s="4782"/>
      <c r="G374" s="4783"/>
      <c r="H374" s="2921">
        <v>23372</v>
      </c>
      <c r="I374" s="2921">
        <v>26218</v>
      </c>
      <c r="J374" s="2920">
        <v>21.1</v>
      </c>
      <c r="K374" s="2916" t="s">
        <v>6679</v>
      </c>
      <c r="L374" s="2903" t="str">
        <f t="shared" si="5"/>
        <v>換地処分済</v>
      </c>
    </row>
    <row r="375" spans="1:12" ht="22.5" customHeight="1">
      <c r="A375" s="4769"/>
      <c r="B375" s="2925" t="s">
        <v>7120</v>
      </c>
      <c r="C375" s="4781" t="s">
        <v>6665</v>
      </c>
      <c r="D375" s="4782"/>
      <c r="E375" s="4782"/>
      <c r="F375" s="4782"/>
      <c r="G375" s="4783"/>
      <c r="H375" s="2921">
        <v>23543</v>
      </c>
      <c r="I375" s="2921">
        <v>24583</v>
      </c>
      <c r="J375" s="2920">
        <v>2.2000000000000002</v>
      </c>
      <c r="K375" s="2916" t="s">
        <v>6679</v>
      </c>
      <c r="L375" s="2903" t="str">
        <f t="shared" si="5"/>
        <v>換地処分済</v>
      </c>
    </row>
    <row r="376" spans="1:12" ht="22.5" customHeight="1">
      <c r="A376" s="4769"/>
      <c r="B376" s="2925" t="s">
        <v>7121</v>
      </c>
      <c r="C376" s="4781" t="s">
        <v>6665</v>
      </c>
      <c r="D376" s="4782"/>
      <c r="E376" s="4782"/>
      <c r="F376" s="4782"/>
      <c r="G376" s="4783"/>
      <c r="H376" s="2921">
        <v>24146</v>
      </c>
      <c r="I376" s="2921">
        <v>24510</v>
      </c>
      <c r="J376" s="2920">
        <v>2.7</v>
      </c>
      <c r="K376" s="2916" t="s">
        <v>6679</v>
      </c>
      <c r="L376" s="2903" t="str">
        <f t="shared" si="5"/>
        <v>換地処分済</v>
      </c>
    </row>
    <row r="377" spans="1:12" ht="22.5" customHeight="1">
      <c r="A377" s="4769"/>
      <c r="B377" s="2925" t="s">
        <v>7122</v>
      </c>
      <c r="C377" s="4781" t="s">
        <v>6665</v>
      </c>
      <c r="D377" s="4782"/>
      <c r="E377" s="4782"/>
      <c r="F377" s="4782"/>
      <c r="G377" s="4783"/>
      <c r="H377" s="2921">
        <v>24195</v>
      </c>
      <c r="I377" s="2921">
        <v>25927</v>
      </c>
      <c r="J377" s="2920">
        <v>24.5</v>
      </c>
      <c r="K377" s="2916" t="s">
        <v>6679</v>
      </c>
      <c r="L377" s="2903" t="str">
        <f t="shared" si="5"/>
        <v>換地処分済</v>
      </c>
    </row>
    <row r="378" spans="1:12" ht="22.5" customHeight="1">
      <c r="A378" s="4769"/>
      <c r="B378" s="2924" t="s">
        <v>7123</v>
      </c>
      <c r="C378" s="4781" t="s">
        <v>6665</v>
      </c>
      <c r="D378" s="4782"/>
      <c r="E378" s="4782"/>
      <c r="F378" s="4782"/>
      <c r="G378" s="4783"/>
      <c r="H378" s="2914">
        <v>24275</v>
      </c>
      <c r="I378" s="2914">
        <v>27523</v>
      </c>
      <c r="J378" s="2915">
        <v>2.4</v>
      </c>
      <c r="K378" s="2916" t="s">
        <v>6773</v>
      </c>
      <c r="L378" s="2903" t="str">
        <f t="shared" si="5"/>
        <v>換地処分済</v>
      </c>
    </row>
    <row r="379" spans="1:12" ht="22.5" customHeight="1">
      <c r="A379" s="4769"/>
      <c r="B379" s="2925" t="s">
        <v>6830</v>
      </c>
      <c r="C379" s="4781" t="s">
        <v>6665</v>
      </c>
      <c r="D379" s="4782"/>
      <c r="E379" s="4782"/>
      <c r="F379" s="4782"/>
      <c r="G379" s="4783"/>
      <c r="H379" s="2921">
        <v>29567</v>
      </c>
      <c r="I379" s="2921">
        <v>29910</v>
      </c>
      <c r="J379" s="2920">
        <v>1.8</v>
      </c>
      <c r="K379" s="2916" t="s">
        <v>6679</v>
      </c>
      <c r="L379" s="2903" t="str">
        <f t="shared" si="5"/>
        <v>換地処分済</v>
      </c>
    </row>
    <row r="380" spans="1:12" ht="22.5" customHeight="1">
      <c r="A380" s="4769"/>
      <c r="B380" s="2925" t="s">
        <v>7124</v>
      </c>
      <c r="C380" s="4781" t="s">
        <v>6665</v>
      </c>
      <c r="D380" s="4782"/>
      <c r="E380" s="4782"/>
      <c r="F380" s="4782"/>
      <c r="G380" s="4783"/>
      <c r="H380" s="2921">
        <v>30673</v>
      </c>
      <c r="I380" s="2921">
        <v>34502</v>
      </c>
      <c r="J380" s="2920">
        <v>17.100000000000001</v>
      </c>
      <c r="K380" s="2916" t="s">
        <v>6679</v>
      </c>
      <c r="L380" s="2903" t="str">
        <f t="shared" si="5"/>
        <v>換地処分済</v>
      </c>
    </row>
    <row r="381" spans="1:12" ht="22.5" customHeight="1">
      <c r="A381" s="4770"/>
      <c r="B381" s="2925" t="s">
        <v>7125</v>
      </c>
      <c r="C381" s="4781" t="s">
        <v>6665</v>
      </c>
      <c r="D381" s="4782"/>
      <c r="E381" s="4782"/>
      <c r="F381" s="4782"/>
      <c r="G381" s="4783"/>
      <c r="H381" s="2921">
        <v>31783</v>
      </c>
      <c r="I381" s="2921">
        <v>34002</v>
      </c>
      <c r="J381" s="2920">
        <v>7.9</v>
      </c>
      <c r="K381" s="2916" t="s">
        <v>6679</v>
      </c>
      <c r="L381" s="2903" t="str">
        <f t="shared" si="5"/>
        <v>換地処分済</v>
      </c>
    </row>
    <row r="382" spans="1:12" ht="22.5" customHeight="1">
      <c r="A382" s="4788" t="s">
        <v>40</v>
      </c>
      <c r="B382" s="2925" t="s">
        <v>7126</v>
      </c>
      <c r="C382" s="4781" t="s">
        <v>6665</v>
      </c>
      <c r="D382" s="4782"/>
      <c r="E382" s="4782"/>
      <c r="F382" s="4782"/>
      <c r="G382" s="4783"/>
      <c r="H382" s="2921">
        <v>36669</v>
      </c>
      <c r="I382" s="2921">
        <v>38269</v>
      </c>
      <c r="J382" s="2920">
        <v>4.7</v>
      </c>
      <c r="K382" s="2916" t="s">
        <v>6679</v>
      </c>
      <c r="L382" s="2903" t="str">
        <f t="shared" si="5"/>
        <v>換地処分済</v>
      </c>
    </row>
    <row r="383" spans="1:12" ht="22.5" customHeight="1">
      <c r="A383" s="4769"/>
      <c r="B383" s="2925" t="s">
        <v>7127</v>
      </c>
      <c r="C383" s="4781" t="s">
        <v>6665</v>
      </c>
      <c r="D383" s="4782"/>
      <c r="E383" s="4782"/>
      <c r="F383" s="4782"/>
      <c r="G383" s="4783"/>
      <c r="H383" s="2921">
        <v>37526</v>
      </c>
      <c r="I383" s="2921">
        <v>38261</v>
      </c>
      <c r="J383" s="2920">
        <v>1.5</v>
      </c>
      <c r="K383" s="2916" t="s">
        <v>6679</v>
      </c>
      <c r="L383" s="2903" t="str">
        <f t="shared" si="5"/>
        <v>換地処分済</v>
      </c>
    </row>
    <row r="384" spans="1:12" ht="22.5" customHeight="1">
      <c r="A384" s="4769"/>
      <c r="B384" s="2925" t="s">
        <v>7128</v>
      </c>
      <c r="C384" s="4781" t="s">
        <v>6665</v>
      </c>
      <c r="D384" s="4782"/>
      <c r="E384" s="4782"/>
      <c r="F384" s="4782"/>
      <c r="G384" s="4783"/>
      <c r="H384" s="2921">
        <v>38670</v>
      </c>
      <c r="I384" s="2921">
        <v>39580</v>
      </c>
      <c r="J384" s="2920">
        <v>1.9</v>
      </c>
      <c r="K384" s="2916" t="s">
        <v>6679</v>
      </c>
      <c r="L384" s="2903" t="str">
        <f t="shared" si="5"/>
        <v>換地処分済</v>
      </c>
    </row>
    <row r="385" spans="1:12" ht="22.5" customHeight="1">
      <c r="A385" s="4769"/>
      <c r="B385" s="2925" t="s">
        <v>7129</v>
      </c>
      <c r="C385" s="4781" t="s">
        <v>6665</v>
      </c>
      <c r="D385" s="4782"/>
      <c r="E385" s="4782"/>
      <c r="F385" s="4782"/>
      <c r="G385" s="4783"/>
      <c r="H385" s="2921">
        <v>39147</v>
      </c>
      <c r="I385" s="2923">
        <v>41557</v>
      </c>
      <c r="J385" s="2944">
        <v>2.7</v>
      </c>
      <c r="K385" s="2916" t="s">
        <v>6679</v>
      </c>
      <c r="L385" s="2903" t="str">
        <f t="shared" si="5"/>
        <v>換地処分済</v>
      </c>
    </row>
    <row r="386" spans="1:12" ht="22.5" customHeight="1">
      <c r="A386" s="4769"/>
      <c r="B386" s="2925" t="s">
        <v>7130</v>
      </c>
      <c r="C386" s="4781" t="s">
        <v>6665</v>
      </c>
      <c r="D386" s="4782"/>
      <c r="E386" s="4782"/>
      <c r="F386" s="4782"/>
      <c r="G386" s="4783"/>
      <c r="H386" s="2921">
        <v>41453</v>
      </c>
      <c r="I386" s="2923">
        <v>42251</v>
      </c>
      <c r="J386" s="2944">
        <v>5.7</v>
      </c>
      <c r="K386" s="2916" t="s">
        <v>6666</v>
      </c>
      <c r="L386" s="2903" t="str">
        <f t="shared" si="5"/>
        <v>換地処分済</v>
      </c>
    </row>
    <row r="387" spans="1:12" ht="22.5" customHeight="1">
      <c r="A387" s="4769"/>
      <c r="B387" s="2957" t="s">
        <v>7131</v>
      </c>
      <c r="C387" s="4781" t="s">
        <v>6665</v>
      </c>
      <c r="D387" s="4782"/>
      <c r="E387" s="4782"/>
      <c r="F387" s="4782"/>
      <c r="G387" s="4783"/>
      <c r="H387" s="2921">
        <v>43364</v>
      </c>
      <c r="I387" s="2923"/>
      <c r="J387" s="2944">
        <v>13.3</v>
      </c>
      <c r="K387" s="2916" t="s">
        <v>6666</v>
      </c>
      <c r="L387" s="2903" t="str">
        <f t="shared" si="5"/>
        <v/>
      </c>
    </row>
    <row r="388" spans="1:12" ht="22.5" customHeight="1">
      <c r="A388" s="4770"/>
      <c r="B388" s="2957" t="s">
        <v>7132</v>
      </c>
      <c r="C388" s="4781" t="s">
        <v>6665</v>
      </c>
      <c r="D388" s="4782"/>
      <c r="E388" s="4782"/>
      <c r="F388" s="4782"/>
      <c r="G388" s="4783"/>
      <c r="H388" s="2921">
        <v>44531</v>
      </c>
      <c r="I388" s="2923"/>
      <c r="J388" s="2944">
        <v>2.2000000000000002</v>
      </c>
      <c r="K388" s="2916" t="s">
        <v>6666</v>
      </c>
      <c r="L388" s="2903" t="str">
        <f t="shared" si="5"/>
        <v/>
      </c>
    </row>
    <row r="389" spans="1:12" s="2951" customFormat="1" ht="22.5" customHeight="1">
      <c r="A389" s="4788" t="s">
        <v>302</v>
      </c>
      <c r="B389" s="2924" t="s">
        <v>7133</v>
      </c>
      <c r="C389" s="2914">
        <v>41831</v>
      </c>
      <c r="D389" s="2914">
        <v>41831</v>
      </c>
      <c r="E389" s="2913" t="s">
        <v>7134</v>
      </c>
      <c r="F389" s="2914"/>
      <c r="G389" s="2915">
        <v>2.2999999999999998</v>
      </c>
      <c r="H389" s="2914">
        <v>41922</v>
      </c>
      <c r="I389" s="2914">
        <v>43602</v>
      </c>
      <c r="J389" s="2915">
        <v>2.2999999999999998</v>
      </c>
      <c r="K389" s="2916" t="s">
        <v>7135</v>
      </c>
      <c r="L389" s="2903" t="str">
        <f t="shared" si="5"/>
        <v>換地処分済</v>
      </c>
    </row>
    <row r="390" spans="1:12" s="2951" customFormat="1" ht="22.5" customHeight="1">
      <c r="A390" s="4769"/>
      <c r="B390" s="2924" t="s">
        <v>7136</v>
      </c>
      <c r="C390" s="2914">
        <v>42020</v>
      </c>
      <c r="D390" s="2914">
        <v>42020</v>
      </c>
      <c r="E390" s="2913" t="s">
        <v>7137</v>
      </c>
      <c r="F390" s="2914"/>
      <c r="G390" s="2915">
        <v>49.8</v>
      </c>
      <c r="H390" s="2914">
        <v>42615</v>
      </c>
      <c r="I390" s="2914">
        <v>44533</v>
      </c>
      <c r="J390" s="2915">
        <v>47.6</v>
      </c>
      <c r="K390" s="2916" t="s">
        <v>7138</v>
      </c>
      <c r="L390" s="2903" t="str">
        <f t="shared" si="5"/>
        <v>換地処分済</v>
      </c>
    </row>
    <row r="391" spans="1:12" s="2951" customFormat="1" ht="22.5" customHeight="1">
      <c r="A391" s="4769"/>
      <c r="B391" s="2924" t="s">
        <v>7139</v>
      </c>
      <c r="C391" s="2914">
        <v>34054</v>
      </c>
      <c r="D391" s="2914">
        <v>41724</v>
      </c>
      <c r="E391" s="2913" t="s">
        <v>7140</v>
      </c>
      <c r="F391" s="2914">
        <v>39173</v>
      </c>
      <c r="G391" s="2915">
        <v>43.5</v>
      </c>
      <c r="H391" s="2914">
        <v>35118</v>
      </c>
      <c r="I391" s="2923">
        <v>45506</v>
      </c>
      <c r="J391" s="2915">
        <v>43.5</v>
      </c>
      <c r="K391" s="2916" t="s">
        <v>6660</v>
      </c>
      <c r="L391" s="2903" t="str">
        <f t="shared" si="5"/>
        <v>換地処分済</v>
      </c>
    </row>
    <row r="392" spans="1:12" s="2951" customFormat="1" ht="22.5" customHeight="1">
      <c r="A392" s="4769"/>
      <c r="B392" s="2924" t="s">
        <v>6801</v>
      </c>
      <c r="C392" s="2914">
        <v>17079</v>
      </c>
      <c r="D392" s="2914">
        <v>25791</v>
      </c>
      <c r="E392" s="2917" t="s">
        <v>7141</v>
      </c>
      <c r="F392" s="2913"/>
      <c r="G392" s="2915">
        <v>175.8</v>
      </c>
      <c r="H392" s="2914">
        <v>17353</v>
      </c>
      <c r="I392" s="2914">
        <v>30404</v>
      </c>
      <c r="J392" s="2915">
        <v>175.8</v>
      </c>
      <c r="K392" s="2916" t="s">
        <v>6723</v>
      </c>
      <c r="L392" s="2903" t="str">
        <f t="shared" si="5"/>
        <v>換地処分済</v>
      </c>
    </row>
    <row r="393" spans="1:12" s="2951" customFormat="1" ht="22.5" customHeight="1">
      <c r="A393" s="4769"/>
      <c r="B393" s="2924" t="s">
        <v>7142</v>
      </c>
      <c r="C393" s="2914">
        <v>22845</v>
      </c>
      <c r="D393" s="2914">
        <v>22845</v>
      </c>
      <c r="E393" s="2917" t="s">
        <v>7143</v>
      </c>
      <c r="F393" s="2913"/>
      <c r="G393" s="2915">
        <v>15.7</v>
      </c>
      <c r="H393" s="2914">
        <v>23302</v>
      </c>
      <c r="I393" s="2914">
        <v>28818</v>
      </c>
      <c r="J393" s="2915">
        <v>15.7</v>
      </c>
      <c r="K393" s="2916" t="s">
        <v>6662</v>
      </c>
      <c r="L393" s="2903" t="str">
        <f t="shared" ref="L393:L456" si="6">IF(I393&lt;&gt;"","換地処分済","")</f>
        <v>換地処分済</v>
      </c>
    </row>
    <row r="394" spans="1:12" s="2951" customFormat="1" ht="22.5" customHeight="1">
      <c r="A394" s="4769"/>
      <c r="B394" s="2924" t="s">
        <v>7144</v>
      </c>
      <c r="C394" s="2914">
        <v>25843</v>
      </c>
      <c r="D394" s="2914">
        <v>25843</v>
      </c>
      <c r="E394" s="2913" t="s">
        <v>7145</v>
      </c>
      <c r="F394" s="2913"/>
      <c r="G394" s="2915">
        <v>21</v>
      </c>
      <c r="H394" s="2914">
        <v>25903</v>
      </c>
      <c r="I394" s="2914">
        <v>27912</v>
      </c>
      <c r="J394" s="2915">
        <v>21</v>
      </c>
      <c r="K394" s="2916" t="s">
        <v>6660</v>
      </c>
      <c r="L394" s="2903" t="str">
        <f t="shared" si="6"/>
        <v>換地処分済</v>
      </c>
    </row>
    <row r="395" spans="1:12" s="2951" customFormat="1" ht="22.5" customHeight="1">
      <c r="A395" s="4769"/>
      <c r="B395" s="2924" t="s">
        <v>7146</v>
      </c>
      <c r="C395" s="2914">
        <v>25843</v>
      </c>
      <c r="D395" s="2914">
        <v>29679</v>
      </c>
      <c r="E395" s="2913" t="s">
        <v>7147</v>
      </c>
      <c r="F395" s="2913"/>
      <c r="G395" s="2915">
        <v>25.6</v>
      </c>
      <c r="H395" s="2914">
        <v>26339</v>
      </c>
      <c r="I395" s="2914">
        <v>31863</v>
      </c>
      <c r="J395" s="2915">
        <v>25.6</v>
      </c>
      <c r="K395" s="2916" t="s">
        <v>6662</v>
      </c>
      <c r="L395" s="2903" t="str">
        <f t="shared" si="6"/>
        <v>換地処分済</v>
      </c>
    </row>
    <row r="396" spans="1:12" s="2951" customFormat="1" ht="22.5" customHeight="1">
      <c r="A396" s="4769"/>
      <c r="B396" s="2924" t="s">
        <v>7148</v>
      </c>
      <c r="C396" s="2914">
        <v>26711</v>
      </c>
      <c r="D396" s="2914">
        <v>26963</v>
      </c>
      <c r="E396" s="2913" t="s">
        <v>7149</v>
      </c>
      <c r="F396" s="2913"/>
      <c r="G396" s="2915">
        <v>24.7</v>
      </c>
      <c r="H396" s="2914">
        <v>26725</v>
      </c>
      <c r="I396" s="2914">
        <v>29620</v>
      </c>
      <c r="J396" s="2915">
        <v>24.7</v>
      </c>
      <c r="K396" s="2916" t="s">
        <v>6660</v>
      </c>
      <c r="L396" s="2903" t="str">
        <f t="shared" si="6"/>
        <v>換地処分済</v>
      </c>
    </row>
    <row r="397" spans="1:12" s="2951" customFormat="1" ht="22.5" customHeight="1">
      <c r="A397" s="4769"/>
      <c r="B397" s="2924" t="s">
        <v>7150</v>
      </c>
      <c r="C397" s="2914">
        <v>27352</v>
      </c>
      <c r="D397" s="2914">
        <v>28944</v>
      </c>
      <c r="E397" s="2913" t="s">
        <v>7151</v>
      </c>
      <c r="F397" s="2913"/>
      <c r="G397" s="2915">
        <v>25.4</v>
      </c>
      <c r="H397" s="2914">
        <v>27401</v>
      </c>
      <c r="I397" s="2914">
        <v>30827</v>
      </c>
      <c r="J397" s="2915">
        <v>25.4</v>
      </c>
      <c r="K397" s="2916" t="s">
        <v>6660</v>
      </c>
      <c r="L397" s="2903" t="str">
        <f t="shared" si="6"/>
        <v>換地処分済</v>
      </c>
    </row>
    <row r="398" spans="1:12" s="2951" customFormat="1" ht="22.5" customHeight="1">
      <c r="A398" s="4769"/>
      <c r="B398" s="2924" t="s">
        <v>7152</v>
      </c>
      <c r="C398" s="2914">
        <v>27572</v>
      </c>
      <c r="D398" s="2914">
        <v>32962</v>
      </c>
      <c r="E398" s="2913" t="s">
        <v>7153</v>
      </c>
      <c r="F398" s="2913"/>
      <c r="G398" s="2915">
        <v>343</v>
      </c>
      <c r="H398" s="2914">
        <v>28661</v>
      </c>
      <c r="I398" s="2914">
        <v>36035</v>
      </c>
      <c r="J398" s="2915">
        <v>343</v>
      </c>
      <c r="K398" s="2916" t="s">
        <v>6662</v>
      </c>
      <c r="L398" s="2903" t="str">
        <f t="shared" si="6"/>
        <v>換地処分済</v>
      </c>
    </row>
    <row r="399" spans="1:12" s="2951" customFormat="1" ht="22.5" customHeight="1">
      <c r="A399" s="4769"/>
      <c r="B399" s="2924" t="s">
        <v>7154</v>
      </c>
      <c r="C399" s="2914">
        <v>29900</v>
      </c>
      <c r="D399" s="2914">
        <v>31583</v>
      </c>
      <c r="E399" s="2913" t="s">
        <v>7155</v>
      </c>
      <c r="F399" s="2913"/>
      <c r="G399" s="2915">
        <v>15.7</v>
      </c>
      <c r="H399" s="2914">
        <v>29875</v>
      </c>
      <c r="I399" s="2914">
        <v>32203</v>
      </c>
      <c r="J399" s="2915">
        <v>15.7</v>
      </c>
      <c r="K399" s="2916" t="s">
        <v>6660</v>
      </c>
      <c r="L399" s="2903" t="str">
        <f t="shared" si="6"/>
        <v>換地処分済</v>
      </c>
    </row>
    <row r="400" spans="1:12" s="2951" customFormat="1" ht="22.5" customHeight="1">
      <c r="A400" s="4769"/>
      <c r="B400" s="2924" t="s">
        <v>7156</v>
      </c>
      <c r="C400" s="2914">
        <v>29312</v>
      </c>
      <c r="D400" s="2914">
        <v>29312</v>
      </c>
      <c r="E400" s="2913" t="s">
        <v>7157</v>
      </c>
      <c r="F400" s="2913"/>
      <c r="G400" s="2915">
        <v>28.7</v>
      </c>
      <c r="H400" s="2914">
        <v>29238</v>
      </c>
      <c r="I400" s="2914">
        <v>32941</v>
      </c>
      <c r="J400" s="2915">
        <v>28.7</v>
      </c>
      <c r="K400" s="2916" t="s">
        <v>6660</v>
      </c>
      <c r="L400" s="2903" t="str">
        <f t="shared" si="6"/>
        <v>換地処分済</v>
      </c>
    </row>
    <row r="401" spans="1:12" s="2951" customFormat="1" ht="22.5" customHeight="1">
      <c r="A401" s="4769"/>
      <c r="B401" s="2924" t="s">
        <v>7158</v>
      </c>
      <c r="C401" s="2914">
        <v>30707</v>
      </c>
      <c r="D401" s="2914">
        <v>30707</v>
      </c>
      <c r="E401" s="2913" t="s">
        <v>7159</v>
      </c>
      <c r="F401" s="2913"/>
      <c r="G401" s="2915">
        <v>5.0999999999999996</v>
      </c>
      <c r="H401" s="2914">
        <v>30691</v>
      </c>
      <c r="I401" s="2914">
        <v>32941</v>
      </c>
      <c r="J401" s="2915">
        <v>5.0999999999999996</v>
      </c>
      <c r="K401" s="2916" t="s">
        <v>6660</v>
      </c>
      <c r="L401" s="2903" t="str">
        <f t="shared" si="6"/>
        <v>換地処分済</v>
      </c>
    </row>
    <row r="402" spans="1:12" s="2951" customFormat="1" ht="22.5" customHeight="1">
      <c r="A402" s="4769"/>
      <c r="B402" s="2924" t="s">
        <v>7160</v>
      </c>
      <c r="C402" s="2914">
        <v>31583</v>
      </c>
      <c r="D402" s="2914">
        <v>33547</v>
      </c>
      <c r="E402" s="2913" t="s">
        <v>7161</v>
      </c>
      <c r="F402" s="2913"/>
      <c r="G402" s="2915">
        <v>159.69999999999999</v>
      </c>
      <c r="H402" s="2914">
        <v>31646</v>
      </c>
      <c r="I402" s="2914">
        <v>38103</v>
      </c>
      <c r="J402" s="2915">
        <v>159.69999999999999</v>
      </c>
      <c r="K402" s="2916" t="s">
        <v>6660</v>
      </c>
      <c r="L402" s="2903" t="str">
        <f t="shared" si="6"/>
        <v>換地処分済</v>
      </c>
    </row>
    <row r="403" spans="1:12" s="2951" customFormat="1" ht="22.5" customHeight="1">
      <c r="A403" s="4769"/>
      <c r="B403" s="2924" t="s">
        <v>7162</v>
      </c>
      <c r="C403" s="2914">
        <v>31687</v>
      </c>
      <c r="D403" s="2914">
        <v>31687</v>
      </c>
      <c r="E403" s="2913" t="s">
        <v>7163</v>
      </c>
      <c r="F403" s="2913"/>
      <c r="G403" s="2915">
        <v>10.8</v>
      </c>
      <c r="H403" s="2914">
        <v>31657</v>
      </c>
      <c r="I403" s="2914">
        <v>33732</v>
      </c>
      <c r="J403" s="2915">
        <v>10.8</v>
      </c>
      <c r="K403" s="2916" t="s">
        <v>6660</v>
      </c>
      <c r="L403" s="2903" t="str">
        <f t="shared" si="6"/>
        <v>換地処分済</v>
      </c>
    </row>
    <row r="404" spans="1:12" s="2951" customFormat="1" ht="22.5" customHeight="1">
      <c r="A404" s="4769"/>
      <c r="B404" s="2924" t="s">
        <v>7164</v>
      </c>
      <c r="C404" s="2914">
        <v>31583</v>
      </c>
      <c r="D404" s="2914">
        <v>34191</v>
      </c>
      <c r="E404" s="2913" t="s">
        <v>7165</v>
      </c>
      <c r="F404" s="2913"/>
      <c r="G404" s="2915">
        <v>243.1</v>
      </c>
      <c r="H404" s="2914">
        <v>31686</v>
      </c>
      <c r="I404" s="2914">
        <v>34075</v>
      </c>
      <c r="J404" s="2915">
        <v>243.1</v>
      </c>
      <c r="K404" s="2916" t="s">
        <v>6662</v>
      </c>
      <c r="L404" s="2903" t="str">
        <f t="shared" si="6"/>
        <v>換地処分済</v>
      </c>
    </row>
    <row r="405" spans="1:12" s="2951" customFormat="1" ht="22.5" customHeight="1">
      <c r="A405" s="4769"/>
      <c r="B405" s="2924" t="s">
        <v>7166</v>
      </c>
      <c r="C405" s="2914">
        <v>31986</v>
      </c>
      <c r="D405" s="2914">
        <v>32595</v>
      </c>
      <c r="E405" s="2913" t="s">
        <v>7167</v>
      </c>
      <c r="F405" s="2913"/>
      <c r="G405" s="2915">
        <v>29.2</v>
      </c>
      <c r="H405" s="2914">
        <v>32168</v>
      </c>
      <c r="I405" s="2914">
        <v>35090</v>
      </c>
      <c r="J405" s="2915">
        <v>29.2</v>
      </c>
      <c r="K405" s="2916" t="s">
        <v>6660</v>
      </c>
      <c r="L405" s="2903" t="str">
        <f t="shared" si="6"/>
        <v>換地処分済</v>
      </c>
    </row>
    <row r="406" spans="1:12" s="2951" customFormat="1" ht="22.5" customHeight="1">
      <c r="A406" s="4769"/>
      <c r="B406" s="2924" t="s">
        <v>7168</v>
      </c>
      <c r="C406" s="2914">
        <v>32136</v>
      </c>
      <c r="D406" s="2914">
        <v>35048</v>
      </c>
      <c r="E406" s="2913" t="s">
        <v>7169</v>
      </c>
      <c r="F406" s="2913"/>
      <c r="G406" s="2915">
        <v>62.5</v>
      </c>
      <c r="H406" s="2914">
        <v>32175</v>
      </c>
      <c r="I406" s="2914">
        <v>37876</v>
      </c>
      <c r="J406" s="2915">
        <v>62.5</v>
      </c>
      <c r="K406" s="2916" t="s">
        <v>6660</v>
      </c>
      <c r="L406" s="2903" t="str">
        <f t="shared" si="6"/>
        <v>換地処分済</v>
      </c>
    </row>
    <row r="407" spans="1:12" s="2951" customFormat="1" ht="22.5" customHeight="1">
      <c r="A407" s="4769"/>
      <c r="B407" s="2924" t="s">
        <v>7170</v>
      </c>
      <c r="C407" s="2914">
        <v>32136</v>
      </c>
      <c r="D407" s="2914">
        <v>33596</v>
      </c>
      <c r="E407" s="2913" t="s">
        <v>7171</v>
      </c>
      <c r="F407" s="2914">
        <v>39173</v>
      </c>
      <c r="G407" s="2915">
        <v>25.9</v>
      </c>
      <c r="H407" s="2914">
        <v>32232</v>
      </c>
      <c r="I407" s="2914">
        <v>38800</v>
      </c>
      <c r="J407" s="2915">
        <v>25.9</v>
      </c>
      <c r="K407" s="2916" t="s">
        <v>6662</v>
      </c>
      <c r="L407" s="2903" t="str">
        <f t="shared" si="6"/>
        <v>換地処分済</v>
      </c>
    </row>
    <row r="408" spans="1:12" s="2951" customFormat="1" ht="22.5" customHeight="1">
      <c r="A408" s="4769"/>
      <c r="B408" s="2924" t="s">
        <v>7172</v>
      </c>
      <c r="C408" s="2914">
        <v>32192</v>
      </c>
      <c r="D408" s="2914">
        <v>32192</v>
      </c>
      <c r="E408" s="2913" t="s">
        <v>7173</v>
      </c>
      <c r="F408" s="2913"/>
      <c r="G408" s="2915">
        <v>5.0999999999999996</v>
      </c>
      <c r="H408" s="2914">
        <v>32553</v>
      </c>
      <c r="I408" s="2914">
        <v>34411</v>
      </c>
      <c r="J408" s="2915">
        <v>5.0999999999999996</v>
      </c>
      <c r="K408" s="2916" t="s">
        <v>6660</v>
      </c>
      <c r="L408" s="2903" t="str">
        <f t="shared" si="6"/>
        <v>換地処分済</v>
      </c>
    </row>
    <row r="409" spans="1:12" s="2951" customFormat="1" ht="22.5" customHeight="1">
      <c r="A409" s="4769"/>
      <c r="B409" s="2924" t="s">
        <v>7174</v>
      </c>
      <c r="C409" s="2914">
        <v>32596</v>
      </c>
      <c r="D409" s="2914">
        <v>32596</v>
      </c>
      <c r="E409" s="2913" t="s">
        <v>7175</v>
      </c>
      <c r="F409" s="2913"/>
      <c r="G409" s="2915">
        <v>6.6</v>
      </c>
      <c r="H409" s="2914">
        <v>32696</v>
      </c>
      <c r="I409" s="2914">
        <v>35215</v>
      </c>
      <c r="J409" s="2915">
        <v>6.6</v>
      </c>
      <c r="K409" s="2916" t="s">
        <v>6660</v>
      </c>
      <c r="L409" s="2903" t="str">
        <f t="shared" si="6"/>
        <v>換地処分済</v>
      </c>
    </row>
    <row r="410" spans="1:12" s="2951" customFormat="1" ht="22.5" customHeight="1">
      <c r="A410" s="4769"/>
      <c r="B410" s="2924" t="s">
        <v>7176</v>
      </c>
      <c r="C410" s="2914">
        <v>33596</v>
      </c>
      <c r="D410" s="2914">
        <v>35174</v>
      </c>
      <c r="E410" s="2913" t="s">
        <v>7177</v>
      </c>
      <c r="F410" s="2914">
        <v>39173</v>
      </c>
      <c r="G410" s="2915">
        <v>27.2</v>
      </c>
      <c r="H410" s="2914">
        <v>33764</v>
      </c>
      <c r="I410" s="2914">
        <v>39500</v>
      </c>
      <c r="J410" s="2915">
        <v>27.2</v>
      </c>
      <c r="K410" s="2916" t="s">
        <v>6662</v>
      </c>
      <c r="L410" s="2903" t="str">
        <f t="shared" si="6"/>
        <v>換地処分済</v>
      </c>
    </row>
    <row r="411" spans="1:12" s="2951" customFormat="1" ht="22.5" customHeight="1">
      <c r="A411" s="4769"/>
      <c r="B411" s="2924" t="s">
        <v>7178</v>
      </c>
      <c r="C411" s="2914">
        <v>34789</v>
      </c>
      <c r="D411" s="2914">
        <v>34789</v>
      </c>
      <c r="E411" s="2913" t="s">
        <v>7179</v>
      </c>
      <c r="F411" s="2914">
        <v>39173</v>
      </c>
      <c r="G411" s="2915">
        <v>17.3</v>
      </c>
      <c r="H411" s="2914">
        <v>34964</v>
      </c>
      <c r="I411" s="2914">
        <v>41285</v>
      </c>
      <c r="J411" s="2915">
        <v>17.3</v>
      </c>
      <c r="K411" s="2916" t="s">
        <v>6662</v>
      </c>
      <c r="L411" s="2903" t="str">
        <f t="shared" si="6"/>
        <v>換地処分済</v>
      </c>
    </row>
    <row r="412" spans="1:12" s="2951" customFormat="1" ht="22.5" customHeight="1">
      <c r="A412" s="4769"/>
      <c r="B412" s="2924" t="s">
        <v>7180</v>
      </c>
      <c r="C412" s="2914">
        <v>35048</v>
      </c>
      <c r="D412" s="2914">
        <v>35048</v>
      </c>
      <c r="E412" s="2913" t="s">
        <v>7181</v>
      </c>
      <c r="F412" s="2913"/>
      <c r="G412" s="2915">
        <v>96.4</v>
      </c>
      <c r="H412" s="2914">
        <v>35090</v>
      </c>
      <c r="I412" s="2914">
        <v>37341</v>
      </c>
      <c r="J412" s="2915">
        <v>96.4</v>
      </c>
      <c r="K412" s="2916" t="s">
        <v>6660</v>
      </c>
      <c r="L412" s="2903" t="str">
        <f t="shared" si="6"/>
        <v>換地処分済</v>
      </c>
    </row>
    <row r="413" spans="1:12" s="2951" customFormat="1" ht="22.5" customHeight="1">
      <c r="A413" s="4769"/>
      <c r="B413" s="2924" t="s">
        <v>7182</v>
      </c>
      <c r="C413" s="2914">
        <v>35048</v>
      </c>
      <c r="D413" s="2914">
        <v>37075</v>
      </c>
      <c r="E413" s="2913" t="s">
        <v>7183</v>
      </c>
      <c r="F413" s="2914">
        <v>39173</v>
      </c>
      <c r="G413" s="2915">
        <v>75.3</v>
      </c>
      <c r="H413" s="2914">
        <v>35482</v>
      </c>
      <c r="I413" s="2923">
        <v>42755</v>
      </c>
      <c r="J413" s="2915">
        <v>75.3</v>
      </c>
      <c r="K413" s="2916" t="s">
        <v>6660</v>
      </c>
      <c r="L413" s="2903" t="str">
        <f t="shared" si="6"/>
        <v>換地処分済</v>
      </c>
    </row>
    <row r="414" spans="1:12" s="2951" customFormat="1" ht="22.5" customHeight="1">
      <c r="A414" s="4769"/>
      <c r="B414" s="2924" t="s">
        <v>7184</v>
      </c>
      <c r="C414" s="2914">
        <v>35520</v>
      </c>
      <c r="D414" s="2914">
        <v>37201</v>
      </c>
      <c r="E414" s="2913" t="s">
        <v>7185</v>
      </c>
      <c r="F414" s="2914">
        <v>39173</v>
      </c>
      <c r="G414" s="2915">
        <v>11.3</v>
      </c>
      <c r="H414" s="2914">
        <v>35745</v>
      </c>
      <c r="I414" s="2914">
        <v>43112</v>
      </c>
      <c r="J414" s="2915">
        <v>11.3</v>
      </c>
      <c r="K414" s="2916" t="s">
        <v>6662</v>
      </c>
      <c r="L414" s="2903" t="str">
        <f t="shared" si="6"/>
        <v>換地処分済</v>
      </c>
    </row>
    <row r="415" spans="1:12" s="2951" customFormat="1" ht="22.5" customHeight="1">
      <c r="A415" s="4769"/>
      <c r="B415" s="2924" t="s">
        <v>7186</v>
      </c>
      <c r="C415" s="2914">
        <v>37201</v>
      </c>
      <c r="D415" s="2914">
        <v>37201</v>
      </c>
      <c r="E415" s="2913" t="s">
        <v>7187</v>
      </c>
      <c r="F415" s="2914">
        <v>39173</v>
      </c>
      <c r="G415" s="2915">
        <v>3.6</v>
      </c>
      <c r="H415" s="2914">
        <v>37281</v>
      </c>
      <c r="I415" s="2914">
        <v>39458</v>
      </c>
      <c r="J415" s="2915">
        <v>3.6</v>
      </c>
      <c r="K415" s="2916" t="s">
        <v>7135</v>
      </c>
      <c r="L415" s="2903" t="str">
        <f t="shared" si="6"/>
        <v>換地処分済</v>
      </c>
    </row>
    <row r="416" spans="1:12" s="2951" customFormat="1" ht="22.5" customHeight="1">
      <c r="A416" s="4769"/>
      <c r="B416" s="2924" t="s">
        <v>7188</v>
      </c>
      <c r="C416" s="2914">
        <v>37425</v>
      </c>
      <c r="D416" s="2914">
        <v>37425</v>
      </c>
      <c r="E416" s="2913" t="s">
        <v>7189</v>
      </c>
      <c r="F416" s="2914">
        <v>39173</v>
      </c>
      <c r="G416" s="2915">
        <v>5.7</v>
      </c>
      <c r="H416" s="2914">
        <v>37950</v>
      </c>
      <c r="I416" s="2914">
        <v>43133</v>
      </c>
      <c r="J416" s="2915">
        <v>5.7</v>
      </c>
      <c r="K416" s="2916" t="s">
        <v>7135</v>
      </c>
      <c r="L416" s="2903" t="str">
        <f t="shared" si="6"/>
        <v>換地処分済</v>
      </c>
    </row>
    <row r="417" spans="1:12" s="2951" customFormat="1" ht="22.5" customHeight="1">
      <c r="A417" s="4769"/>
      <c r="B417" s="2924" t="s">
        <v>7190</v>
      </c>
      <c r="C417" s="2914">
        <v>30386</v>
      </c>
      <c r="D417" s="2914">
        <v>32595</v>
      </c>
      <c r="E417" s="2913" t="s">
        <v>7191</v>
      </c>
      <c r="F417" s="2913"/>
      <c r="G417" s="2915">
        <v>22.7</v>
      </c>
      <c r="H417" s="2914">
        <v>30218</v>
      </c>
      <c r="I417" s="2914">
        <v>36119</v>
      </c>
      <c r="J417" s="2915">
        <v>22.7</v>
      </c>
      <c r="K417" s="2916" t="s">
        <v>6660</v>
      </c>
      <c r="L417" s="2903" t="str">
        <f t="shared" si="6"/>
        <v>換地処分済</v>
      </c>
    </row>
    <row r="418" spans="1:12" s="2951" customFormat="1" ht="22.5" customHeight="1">
      <c r="A418" s="4769"/>
      <c r="B418" s="2924" t="s">
        <v>7192</v>
      </c>
      <c r="C418" s="2914">
        <v>34562</v>
      </c>
      <c r="D418" s="2914">
        <v>36137</v>
      </c>
      <c r="E418" s="2917" t="s">
        <v>7193</v>
      </c>
      <c r="F418" s="2914">
        <v>39173</v>
      </c>
      <c r="G418" s="2915">
        <v>161.9</v>
      </c>
      <c r="H418" s="2914">
        <v>36836</v>
      </c>
      <c r="I418" s="2914">
        <v>41131</v>
      </c>
      <c r="J418" s="2915">
        <v>161.69999999999999</v>
      </c>
      <c r="K418" s="2916" t="s">
        <v>7194</v>
      </c>
      <c r="L418" s="2903" t="str">
        <f t="shared" si="6"/>
        <v>換地処分済</v>
      </c>
    </row>
    <row r="419" spans="1:12" s="2951" customFormat="1" ht="22.5" customHeight="1">
      <c r="A419" s="4769"/>
      <c r="B419" s="2924" t="s">
        <v>7195</v>
      </c>
      <c r="C419" s="2914">
        <v>37554</v>
      </c>
      <c r="D419" s="2914">
        <v>37554</v>
      </c>
      <c r="E419" s="2913" t="s">
        <v>4393</v>
      </c>
      <c r="F419" s="2914">
        <v>39173</v>
      </c>
      <c r="G419" s="2915">
        <v>45.3</v>
      </c>
      <c r="H419" s="2914">
        <v>37943</v>
      </c>
      <c r="I419" s="2914">
        <v>45352</v>
      </c>
      <c r="J419" s="2958">
        <v>45.3</v>
      </c>
      <c r="K419" s="2916" t="s">
        <v>6999</v>
      </c>
      <c r="L419" s="2903" t="str">
        <f t="shared" si="6"/>
        <v>換地処分済</v>
      </c>
    </row>
    <row r="420" spans="1:12" s="2951" customFormat="1" ht="22.5" customHeight="1">
      <c r="A420" s="4769"/>
      <c r="B420" s="2924" t="s">
        <v>7196</v>
      </c>
      <c r="C420" s="2914">
        <v>35671</v>
      </c>
      <c r="D420" s="2914">
        <v>35671</v>
      </c>
      <c r="E420" s="2913" t="s">
        <v>7197</v>
      </c>
      <c r="F420" s="2914">
        <v>39173</v>
      </c>
      <c r="G420" s="2915">
        <v>45.6</v>
      </c>
      <c r="H420" s="2914">
        <v>36028</v>
      </c>
      <c r="I420" s="2923">
        <v>40326</v>
      </c>
      <c r="J420" s="2958">
        <v>45.6</v>
      </c>
      <c r="K420" s="2916" t="s">
        <v>6660</v>
      </c>
      <c r="L420" s="2903" t="str">
        <f t="shared" si="6"/>
        <v>換地処分済</v>
      </c>
    </row>
    <row r="421" spans="1:12" s="2951" customFormat="1" ht="22.5" customHeight="1">
      <c r="A421" s="4769"/>
      <c r="B421" s="2905" t="s">
        <v>7198</v>
      </c>
      <c r="C421" s="2914">
        <v>35990</v>
      </c>
      <c r="D421" s="2914">
        <v>35990</v>
      </c>
      <c r="E421" s="2913" t="s">
        <v>7199</v>
      </c>
      <c r="F421" s="2914">
        <v>39173</v>
      </c>
      <c r="G421" s="2959">
        <v>23.4</v>
      </c>
      <c r="H421" s="2932">
        <v>36336</v>
      </c>
      <c r="I421" s="2960">
        <v>41621</v>
      </c>
      <c r="J421" s="2961">
        <v>23.4</v>
      </c>
      <c r="K421" s="2908" t="s">
        <v>6999</v>
      </c>
      <c r="L421" s="2903" t="str">
        <f t="shared" si="6"/>
        <v>換地処分済</v>
      </c>
    </row>
    <row r="422" spans="1:12" s="2951" customFormat="1" ht="22.5" customHeight="1">
      <c r="A422" s="4769"/>
      <c r="B422" s="2913" t="s">
        <v>7200</v>
      </c>
      <c r="C422" s="2914">
        <v>44278</v>
      </c>
      <c r="D422" s="2914">
        <v>44278</v>
      </c>
      <c r="E422" s="2913" t="s">
        <v>7201</v>
      </c>
      <c r="F422" s="2914"/>
      <c r="G422" s="2915">
        <v>19.100000000000001</v>
      </c>
      <c r="H422" s="2914">
        <v>44517</v>
      </c>
      <c r="I422" s="2960"/>
      <c r="J422" s="2961"/>
      <c r="K422" s="2908" t="s">
        <v>6999</v>
      </c>
      <c r="L422" s="2903" t="str">
        <f t="shared" si="6"/>
        <v/>
      </c>
    </row>
    <row r="423" spans="1:12" s="2951" customFormat="1" ht="22.5" customHeight="1">
      <c r="A423" s="4769"/>
      <c r="B423" s="2924" t="s">
        <v>7202</v>
      </c>
      <c r="C423" s="2914">
        <v>44592</v>
      </c>
      <c r="D423" s="2914">
        <v>44592</v>
      </c>
      <c r="E423" s="2913" t="s">
        <v>7203</v>
      </c>
      <c r="F423" s="2914"/>
      <c r="G423" s="2915">
        <v>4.5999999999999996</v>
      </c>
      <c r="H423" s="2914">
        <v>44895</v>
      </c>
      <c r="I423" s="2960"/>
      <c r="J423" s="2961"/>
      <c r="K423" s="2908" t="s">
        <v>7135</v>
      </c>
      <c r="L423" s="2903" t="str">
        <f t="shared" si="6"/>
        <v/>
      </c>
    </row>
    <row r="424" spans="1:12" s="2951" customFormat="1" ht="22.5" customHeight="1">
      <c r="A424" s="4769"/>
      <c r="B424" s="2925" t="s">
        <v>7204</v>
      </c>
      <c r="C424" s="4781" t="s">
        <v>6998</v>
      </c>
      <c r="D424" s="4782"/>
      <c r="E424" s="4782"/>
      <c r="F424" s="4783"/>
      <c r="G424" s="2962">
        <v>1.8</v>
      </c>
      <c r="H424" s="2921">
        <v>12039</v>
      </c>
      <c r="I424" s="2921">
        <v>12449</v>
      </c>
      <c r="J424" s="2944">
        <v>1.8</v>
      </c>
      <c r="K424" s="2916" t="s">
        <v>6999</v>
      </c>
      <c r="L424" s="2903" t="str">
        <f t="shared" si="6"/>
        <v>換地処分済</v>
      </c>
    </row>
    <row r="425" spans="1:12" s="2951" customFormat="1" ht="22.5" customHeight="1">
      <c r="A425" s="4769"/>
      <c r="B425" s="2925" t="s">
        <v>7205</v>
      </c>
      <c r="C425" s="4781" t="s">
        <v>6998</v>
      </c>
      <c r="D425" s="4782"/>
      <c r="E425" s="4782"/>
      <c r="F425" s="4783"/>
      <c r="G425" s="2944">
        <v>2.9</v>
      </c>
      <c r="H425" s="2921">
        <v>12086</v>
      </c>
      <c r="I425" s="2921">
        <v>12847</v>
      </c>
      <c r="J425" s="2944">
        <v>2.9</v>
      </c>
      <c r="K425" s="2916" t="s">
        <v>6999</v>
      </c>
      <c r="L425" s="2903" t="str">
        <f t="shared" si="6"/>
        <v>換地処分済</v>
      </c>
    </row>
    <row r="426" spans="1:12" s="2951" customFormat="1" ht="22.5" customHeight="1">
      <c r="A426" s="4769"/>
      <c r="B426" s="2925" t="s">
        <v>7206</v>
      </c>
      <c r="C426" s="4781" t="s">
        <v>6998</v>
      </c>
      <c r="D426" s="4782"/>
      <c r="E426" s="4782"/>
      <c r="F426" s="4783"/>
      <c r="G426" s="2944">
        <v>6.3</v>
      </c>
      <c r="H426" s="2921">
        <v>12964</v>
      </c>
      <c r="I426" s="2921">
        <v>14422</v>
      </c>
      <c r="J426" s="2944">
        <v>6.3</v>
      </c>
      <c r="K426" s="2916" t="s">
        <v>6999</v>
      </c>
      <c r="L426" s="2903" t="str">
        <f t="shared" si="6"/>
        <v>換地処分済</v>
      </c>
    </row>
    <row r="427" spans="1:12" s="2951" customFormat="1" ht="22.5" customHeight="1">
      <c r="A427" s="4769"/>
      <c r="B427" s="2925" t="s">
        <v>7207</v>
      </c>
      <c r="C427" s="4781" t="s">
        <v>6998</v>
      </c>
      <c r="D427" s="4782"/>
      <c r="E427" s="4782"/>
      <c r="F427" s="4783"/>
      <c r="G427" s="2944">
        <v>11.7</v>
      </c>
      <c r="H427" s="2921">
        <v>13317</v>
      </c>
      <c r="I427" s="2921">
        <v>14752</v>
      </c>
      <c r="J427" s="2944">
        <v>11.7</v>
      </c>
      <c r="K427" s="2916" t="s">
        <v>6999</v>
      </c>
      <c r="L427" s="2903" t="str">
        <f t="shared" si="6"/>
        <v>換地処分済</v>
      </c>
    </row>
    <row r="428" spans="1:12" s="2951" customFormat="1" ht="22.5" customHeight="1">
      <c r="A428" s="4769"/>
      <c r="B428" s="2925" t="s">
        <v>7208</v>
      </c>
      <c r="C428" s="4781" t="s">
        <v>6998</v>
      </c>
      <c r="D428" s="4782"/>
      <c r="E428" s="4782"/>
      <c r="F428" s="4783"/>
      <c r="G428" s="2944">
        <v>1.1000000000000001</v>
      </c>
      <c r="H428" s="2921">
        <v>13836</v>
      </c>
      <c r="I428" s="2921">
        <v>18623</v>
      </c>
      <c r="J428" s="2944">
        <v>1.1000000000000001</v>
      </c>
      <c r="K428" s="2916" t="s">
        <v>6999</v>
      </c>
      <c r="L428" s="2903" t="str">
        <f t="shared" si="6"/>
        <v>換地処分済</v>
      </c>
    </row>
    <row r="429" spans="1:12" s="2951" customFormat="1" ht="22.5" customHeight="1">
      <c r="A429" s="4770"/>
      <c r="B429" s="2925" t="s">
        <v>7209</v>
      </c>
      <c r="C429" s="4781" t="s">
        <v>6998</v>
      </c>
      <c r="D429" s="4782"/>
      <c r="E429" s="4782"/>
      <c r="F429" s="4783"/>
      <c r="G429" s="2944">
        <v>10.5</v>
      </c>
      <c r="H429" s="2921">
        <v>13852</v>
      </c>
      <c r="I429" s="2921">
        <v>20757</v>
      </c>
      <c r="J429" s="2944">
        <v>10.5</v>
      </c>
      <c r="K429" s="2916" t="s">
        <v>6999</v>
      </c>
      <c r="L429" s="2903" t="str">
        <f t="shared" si="6"/>
        <v>換地処分済</v>
      </c>
    </row>
    <row r="430" spans="1:12" s="2951" customFormat="1" ht="22.5" customHeight="1">
      <c r="A430" s="4788" t="s">
        <v>302</v>
      </c>
      <c r="B430" s="2925" t="s">
        <v>7210</v>
      </c>
      <c r="C430" s="4781" t="s">
        <v>6998</v>
      </c>
      <c r="D430" s="4782"/>
      <c r="E430" s="4782"/>
      <c r="F430" s="4783"/>
      <c r="G430" s="2944">
        <v>9.8000000000000007</v>
      </c>
      <c r="H430" s="2921">
        <v>14151</v>
      </c>
      <c r="I430" s="2921">
        <v>18678</v>
      </c>
      <c r="J430" s="2944">
        <v>9.8000000000000007</v>
      </c>
      <c r="K430" s="2916" t="s">
        <v>6999</v>
      </c>
      <c r="L430" s="2903" t="str">
        <f t="shared" si="6"/>
        <v>換地処分済</v>
      </c>
    </row>
    <row r="431" spans="1:12" s="2951" customFormat="1" ht="22.5" customHeight="1">
      <c r="A431" s="4769"/>
      <c r="B431" s="2925" t="s">
        <v>7211</v>
      </c>
      <c r="C431" s="4781" t="s">
        <v>6998</v>
      </c>
      <c r="D431" s="4782"/>
      <c r="E431" s="4782"/>
      <c r="F431" s="4783"/>
      <c r="G431" s="2944">
        <v>9.8000000000000007</v>
      </c>
      <c r="H431" s="2921">
        <v>14163</v>
      </c>
      <c r="I431" s="2921">
        <v>21929</v>
      </c>
      <c r="J431" s="2944">
        <v>9.8000000000000007</v>
      </c>
      <c r="K431" s="2916" t="s">
        <v>6999</v>
      </c>
      <c r="L431" s="2903" t="str">
        <f t="shared" si="6"/>
        <v>換地処分済</v>
      </c>
    </row>
    <row r="432" spans="1:12" s="2951" customFormat="1" ht="22.5" customHeight="1">
      <c r="A432" s="4769"/>
      <c r="B432" s="2925" t="s">
        <v>7212</v>
      </c>
      <c r="C432" s="4781" t="s">
        <v>6998</v>
      </c>
      <c r="D432" s="4782"/>
      <c r="E432" s="4782"/>
      <c r="F432" s="4783"/>
      <c r="G432" s="2944">
        <v>9.6</v>
      </c>
      <c r="H432" s="2921">
        <v>14719</v>
      </c>
      <c r="I432" s="2921">
        <v>16041</v>
      </c>
      <c r="J432" s="2944">
        <v>9.6</v>
      </c>
      <c r="K432" s="2916" t="s">
        <v>6999</v>
      </c>
      <c r="L432" s="2903" t="str">
        <f t="shared" si="6"/>
        <v>換地処分済</v>
      </c>
    </row>
    <row r="433" spans="1:12" s="2951" customFormat="1" ht="22.5" customHeight="1">
      <c r="A433" s="4769"/>
      <c r="B433" s="2925" t="s">
        <v>7213</v>
      </c>
      <c r="C433" s="4781" t="s">
        <v>6998</v>
      </c>
      <c r="D433" s="4782"/>
      <c r="E433" s="4782"/>
      <c r="F433" s="4783"/>
      <c r="G433" s="2944">
        <v>9.6999999999999993</v>
      </c>
      <c r="H433" s="2921">
        <v>14727</v>
      </c>
      <c r="I433" s="2921">
        <v>16525</v>
      </c>
      <c r="J433" s="2944">
        <v>9.6999999999999993</v>
      </c>
      <c r="K433" s="2916" t="s">
        <v>6999</v>
      </c>
      <c r="L433" s="2903" t="str">
        <f t="shared" si="6"/>
        <v>換地処分済</v>
      </c>
    </row>
    <row r="434" spans="1:12" s="2951" customFormat="1" ht="22.5" customHeight="1">
      <c r="A434" s="4769"/>
      <c r="B434" s="2925" t="s">
        <v>7214</v>
      </c>
      <c r="C434" s="4781" t="s">
        <v>6998</v>
      </c>
      <c r="D434" s="4782"/>
      <c r="E434" s="4782"/>
      <c r="F434" s="4783"/>
      <c r="G434" s="2944">
        <v>14.8</v>
      </c>
      <c r="H434" s="2921">
        <v>16102</v>
      </c>
      <c r="I434" s="2921">
        <v>19303</v>
      </c>
      <c r="J434" s="2944">
        <v>14.8</v>
      </c>
      <c r="K434" s="2916" t="s">
        <v>6999</v>
      </c>
      <c r="L434" s="2903" t="str">
        <f t="shared" si="6"/>
        <v>換地処分済</v>
      </c>
    </row>
    <row r="435" spans="1:12" s="2951" customFormat="1" ht="22.5" customHeight="1">
      <c r="A435" s="4769"/>
      <c r="B435" s="2925" t="s">
        <v>7215</v>
      </c>
      <c r="C435" s="4781" t="s">
        <v>6998</v>
      </c>
      <c r="D435" s="4782"/>
      <c r="E435" s="4782"/>
      <c r="F435" s="4783"/>
      <c r="G435" s="2944">
        <v>23.3</v>
      </c>
      <c r="H435" s="2921">
        <v>21509</v>
      </c>
      <c r="I435" s="2921">
        <v>25136</v>
      </c>
      <c r="J435" s="2944">
        <v>23.3</v>
      </c>
      <c r="K435" s="2916" t="s">
        <v>6999</v>
      </c>
      <c r="L435" s="2903" t="str">
        <f t="shared" si="6"/>
        <v>換地処分済</v>
      </c>
    </row>
    <row r="436" spans="1:12" s="2951" customFormat="1" ht="22.5" customHeight="1">
      <c r="A436" s="4769"/>
      <c r="B436" s="2925" t="s">
        <v>7216</v>
      </c>
      <c r="C436" s="4781" t="s">
        <v>6998</v>
      </c>
      <c r="D436" s="4782"/>
      <c r="E436" s="4782"/>
      <c r="F436" s="4783"/>
      <c r="G436" s="2944">
        <v>7.9</v>
      </c>
      <c r="H436" s="2921">
        <v>21976</v>
      </c>
      <c r="I436" s="2921">
        <v>24531</v>
      </c>
      <c r="J436" s="2944">
        <v>7.9</v>
      </c>
      <c r="K436" s="2916" t="s">
        <v>6999</v>
      </c>
      <c r="L436" s="2903" t="str">
        <f t="shared" si="6"/>
        <v>換地処分済</v>
      </c>
    </row>
    <row r="437" spans="1:12" s="2951" customFormat="1" ht="22.5" customHeight="1">
      <c r="A437" s="4769"/>
      <c r="B437" s="2925" t="s">
        <v>7217</v>
      </c>
      <c r="C437" s="4781" t="s">
        <v>6998</v>
      </c>
      <c r="D437" s="4782"/>
      <c r="E437" s="4782"/>
      <c r="F437" s="4783"/>
      <c r="G437" s="2944">
        <v>4.7</v>
      </c>
      <c r="H437" s="2921">
        <v>22004</v>
      </c>
      <c r="I437" s="2921">
        <v>27544</v>
      </c>
      <c r="J437" s="2944">
        <v>4.7</v>
      </c>
      <c r="K437" s="2916" t="s">
        <v>6999</v>
      </c>
      <c r="L437" s="2903" t="str">
        <f t="shared" si="6"/>
        <v>換地処分済</v>
      </c>
    </row>
    <row r="438" spans="1:12" s="2951" customFormat="1" ht="22.5" customHeight="1">
      <c r="A438" s="4769"/>
      <c r="B438" s="2925" t="s">
        <v>7218</v>
      </c>
      <c r="C438" s="4781" t="s">
        <v>6998</v>
      </c>
      <c r="D438" s="4782"/>
      <c r="E438" s="4782"/>
      <c r="F438" s="4783"/>
      <c r="G438" s="2944">
        <v>27.4</v>
      </c>
      <c r="H438" s="2921">
        <v>22185</v>
      </c>
      <c r="I438" s="2921">
        <v>26876</v>
      </c>
      <c r="J438" s="2944">
        <v>27.4</v>
      </c>
      <c r="K438" s="2916" t="s">
        <v>6999</v>
      </c>
      <c r="L438" s="2903" t="str">
        <f t="shared" si="6"/>
        <v>換地処分済</v>
      </c>
    </row>
    <row r="439" spans="1:12" s="2951" customFormat="1" ht="22.5" customHeight="1">
      <c r="A439" s="4769"/>
      <c r="B439" s="2925" t="s">
        <v>7219</v>
      </c>
      <c r="C439" s="4781" t="s">
        <v>6998</v>
      </c>
      <c r="D439" s="4782"/>
      <c r="E439" s="4782"/>
      <c r="F439" s="4783"/>
      <c r="G439" s="2944">
        <v>11.1</v>
      </c>
      <c r="H439" s="2921">
        <v>22591</v>
      </c>
      <c r="I439" s="2921">
        <v>25525</v>
      </c>
      <c r="J439" s="2944">
        <v>11.1</v>
      </c>
      <c r="K439" s="2916" t="s">
        <v>6999</v>
      </c>
      <c r="L439" s="2903" t="str">
        <f t="shared" si="6"/>
        <v>換地処分済</v>
      </c>
    </row>
    <row r="440" spans="1:12" s="2951" customFormat="1" ht="22.5" customHeight="1">
      <c r="A440" s="4769"/>
      <c r="B440" s="2925" t="s">
        <v>7220</v>
      </c>
      <c r="C440" s="4781" t="s">
        <v>6998</v>
      </c>
      <c r="D440" s="4782"/>
      <c r="E440" s="4782"/>
      <c r="F440" s="4783"/>
      <c r="G440" s="2944">
        <v>24</v>
      </c>
      <c r="H440" s="2921">
        <v>22974</v>
      </c>
      <c r="I440" s="2921">
        <v>25850</v>
      </c>
      <c r="J440" s="2944">
        <v>24</v>
      </c>
      <c r="K440" s="2916" t="s">
        <v>6999</v>
      </c>
      <c r="L440" s="2903" t="str">
        <f t="shared" si="6"/>
        <v>換地処分済</v>
      </c>
    </row>
    <row r="441" spans="1:12" s="2951" customFormat="1" ht="22.5" customHeight="1">
      <c r="A441" s="4769"/>
      <c r="B441" s="2925" t="s">
        <v>6302</v>
      </c>
      <c r="C441" s="4781" t="s">
        <v>6998</v>
      </c>
      <c r="D441" s="4782"/>
      <c r="E441" s="4782"/>
      <c r="F441" s="4783"/>
      <c r="G441" s="2944">
        <v>29.9</v>
      </c>
      <c r="H441" s="2921">
        <v>23495</v>
      </c>
      <c r="I441" s="2921">
        <v>26246</v>
      </c>
      <c r="J441" s="2944">
        <v>29.9</v>
      </c>
      <c r="K441" s="2916" t="s">
        <v>6999</v>
      </c>
      <c r="L441" s="2903" t="str">
        <f t="shared" si="6"/>
        <v>換地処分済</v>
      </c>
    </row>
    <row r="442" spans="1:12" s="2951" customFormat="1" ht="22.5" customHeight="1">
      <c r="A442" s="4769"/>
      <c r="B442" s="2925" t="s">
        <v>7221</v>
      </c>
      <c r="C442" s="4781" t="s">
        <v>6998</v>
      </c>
      <c r="D442" s="4782"/>
      <c r="E442" s="4782"/>
      <c r="F442" s="4783"/>
      <c r="G442" s="2944">
        <v>37</v>
      </c>
      <c r="H442" s="2921">
        <v>23519</v>
      </c>
      <c r="I442" s="2921">
        <v>27243</v>
      </c>
      <c r="J442" s="2944">
        <v>37</v>
      </c>
      <c r="K442" s="2916" t="s">
        <v>6999</v>
      </c>
      <c r="L442" s="2903" t="str">
        <f t="shared" si="6"/>
        <v>換地処分済</v>
      </c>
    </row>
    <row r="443" spans="1:12" s="2951" customFormat="1" ht="22.5" customHeight="1">
      <c r="A443" s="4769"/>
      <c r="B443" s="2925" t="s">
        <v>7222</v>
      </c>
      <c r="C443" s="4781" t="s">
        <v>6998</v>
      </c>
      <c r="D443" s="4782"/>
      <c r="E443" s="4782"/>
      <c r="F443" s="4783"/>
      <c r="G443" s="2944">
        <v>30.4</v>
      </c>
      <c r="H443" s="2921">
        <v>23561</v>
      </c>
      <c r="I443" s="2921">
        <v>26928</v>
      </c>
      <c r="J443" s="2944">
        <v>30.4</v>
      </c>
      <c r="K443" s="2916" t="s">
        <v>6999</v>
      </c>
      <c r="L443" s="2903" t="str">
        <f t="shared" si="6"/>
        <v>換地処分済</v>
      </c>
    </row>
    <row r="444" spans="1:12" s="2951" customFormat="1" ht="22.5" customHeight="1">
      <c r="A444" s="4769"/>
      <c r="B444" s="2925" t="s">
        <v>7223</v>
      </c>
      <c r="C444" s="4781" t="s">
        <v>6998</v>
      </c>
      <c r="D444" s="4782"/>
      <c r="E444" s="4782"/>
      <c r="F444" s="4783"/>
      <c r="G444" s="2944">
        <v>37.5</v>
      </c>
      <c r="H444" s="2921">
        <v>24009</v>
      </c>
      <c r="I444" s="2921">
        <v>27723</v>
      </c>
      <c r="J444" s="2944">
        <v>37.5</v>
      </c>
      <c r="K444" s="2916" t="s">
        <v>6999</v>
      </c>
      <c r="L444" s="2903" t="str">
        <f t="shared" si="6"/>
        <v>換地処分済</v>
      </c>
    </row>
    <row r="445" spans="1:12" s="2951" customFormat="1" ht="22.5" customHeight="1">
      <c r="A445" s="4769"/>
      <c r="B445" s="2925" t="s">
        <v>7224</v>
      </c>
      <c r="C445" s="4781" t="s">
        <v>6998</v>
      </c>
      <c r="D445" s="4782"/>
      <c r="E445" s="4782"/>
      <c r="F445" s="4783"/>
      <c r="G445" s="2944">
        <v>23.6</v>
      </c>
      <c r="H445" s="2921">
        <v>24100</v>
      </c>
      <c r="I445" s="2921">
        <v>26718</v>
      </c>
      <c r="J445" s="2944">
        <v>23.6</v>
      </c>
      <c r="K445" s="2916" t="s">
        <v>6999</v>
      </c>
      <c r="L445" s="2903" t="str">
        <f t="shared" si="6"/>
        <v>換地処分済</v>
      </c>
    </row>
    <row r="446" spans="1:12" s="2951" customFormat="1" ht="22.5" customHeight="1">
      <c r="A446" s="4769"/>
      <c r="B446" s="2925" t="s">
        <v>7225</v>
      </c>
      <c r="C446" s="4781" t="s">
        <v>6998</v>
      </c>
      <c r="D446" s="4782"/>
      <c r="E446" s="4782"/>
      <c r="F446" s="4783"/>
      <c r="G446" s="2944">
        <v>20.7</v>
      </c>
      <c r="H446" s="2921">
        <v>24363</v>
      </c>
      <c r="I446" s="2921">
        <v>26540</v>
      </c>
      <c r="J446" s="2944">
        <v>20.7</v>
      </c>
      <c r="K446" s="2916" t="s">
        <v>6999</v>
      </c>
      <c r="L446" s="2903" t="str">
        <f t="shared" si="6"/>
        <v>換地処分済</v>
      </c>
    </row>
    <row r="447" spans="1:12" s="2951" customFormat="1" ht="22.5" customHeight="1">
      <c r="A447" s="4769"/>
      <c r="B447" s="2925" t="s">
        <v>7226</v>
      </c>
      <c r="C447" s="4781" t="s">
        <v>6998</v>
      </c>
      <c r="D447" s="4782"/>
      <c r="E447" s="4782"/>
      <c r="F447" s="4783"/>
      <c r="G447" s="2944">
        <v>37.299999999999997</v>
      </c>
      <c r="H447" s="2921">
        <v>24590</v>
      </c>
      <c r="I447" s="2921">
        <v>27723</v>
      </c>
      <c r="J447" s="2944">
        <v>37.299999999999997</v>
      </c>
      <c r="K447" s="2916" t="s">
        <v>6999</v>
      </c>
      <c r="L447" s="2903" t="str">
        <f t="shared" si="6"/>
        <v>換地処分済</v>
      </c>
    </row>
    <row r="448" spans="1:12" s="2951" customFormat="1" ht="22.5" customHeight="1">
      <c r="A448" s="4769"/>
      <c r="B448" s="2925" t="s">
        <v>7227</v>
      </c>
      <c r="C448" s="4781" t="s">
        <v>6998</v>
      </c>
      <c r="D448" s="4782"/>
      <c r="E448" s="4782"/>
      <c r="F448" s="4783"/>
      <c r="G448" s="2944">
        <v>31.1</v>
      </c>
      <c r="H448" s="2921">
        <v>24595</v>
      </c>
      <c r="I448" s="2921">
        <v>27142</v>
      </c>
      <c r="J448" s="2944">
        <v>31.1</v>
      </c>
      <c r="K448" s="2916" t="s">
        <v>6999</v>
      </c>
      <c r="L448" s="2903" t="str">
        <f t="shared" si="6"/>
        <v>換地処分済</v>
      </c>
    </row>
    <row r="449" spans="1:12" s="2951" customFormat="1" ht="22.5" customHeight="1">
      <c r="A449" s="4769"/>
      <c r="B449" s="2925" t="s">
        <v>7228</v>
      </c>
      <c r="C449" s="4781" t="s">
        <v>6998</v>
      </c>
      <c r="D449" s="4782"/>
      <c r="E449" s="4782"/>
      <c r="F449" s="4783"/>
      <c r="G449" s="2944">
        <v>4.9000000000000004</v>
      </c>
      <c r="H449" s="2921">
        <v>24633</v>
      </c>
      <c r="I449" s="2921">
        <v>26449</v>
      </c>
      <c r="J449" s="2944">
        <v>4.9000000000000004</v>
      </c>
      <c r="K449" s="2916" t="s">
        <v>6999</v>
      </c>
      <c r="L449" s="2903" t="str">
        <f t="shared" si="6"/>
        <v>換地処分済</v>
      </c>
    </row>
    <row r="450" spans="1:12" s="2951" customFormat="1" ht="22.5" customHeight="1">
      <c r="A450" s="4769"/>
      <c r="B450" s="2925" t="s">
        <v>7229</v>
      </c>
      <c r="C450" s="4781" t="s">
        <v>6998</v>
      </c>
      <c r="D450" s="4782"/>
      <c r="E450" s="4782"/>
      <c r="F450" s="4783"/>
      <c r="G450" s="2944">
        <v>3.4</v>
      </c>
      <c r="H450" s="2921">
        <v>24818</v>
      </c>
      <c r="I450" s="2921">
        <v>25889</v>
      </c>
      <c r="J450" s="2944">
        <v>3.4</v>
      </c>
      <c r="K450" s="2916" t="s">
        <v>6999</v>
      </c>
      <c r="L450" s="2903" t="str">
        <f t="shared" si="6"/>
        <v>換地処分済</v>
      </c>
    </row>
    <row r="451" spans="1:12" s="2951" customFormat="1" ht="22.5" customHeight="1">
      <c r="A451" s="4769"/>
      <c r="B451" s="2925" t="s">
        <v>7230</v>
      </c>
      <c r="C451" s="4781" t="s">
        <v>6998</v>
      </c>
      <c r="D451" s="4782"/>
      <c r="E451" s="4782"/>
      <c r="F451" s="4783"/>
      <c r="G451" s="2944">
        <v>4.5999999999999996</v>
      </c>
      <c r="H451" s="2921">
        <v>24898</v>
      </c>
      <c r="I451" s="2921">
        <v>26036</v>
      </c>
      <c r="J451" s="2944">
        <v>4.5999999999999996</v>
      </c>
      <c r="K451" s="2916" t="s">
        <v>6999</v>
      </c>
      <c r="L451" s="2903" t="str">
        <f t="shared" si="6"/>
        <v>換地処分済</v>
      </c>
    </row>
    <row r="452" spans="1:12" s="2951" customFormat="1" ht="22.5" customHeight="1">
      <c r="A452" s="4769"/>
      <c r="B452" s="2925" t="s">
        <v>7231</v>
      </c>
      <c r="C452" s="4781" t="s">
        <v>6998</v>
      </c>
      <c r="D452" s="4782"/>
      <c r="E452" s="4782"/>
      <c r="F452" s="4783"/>
      <c r="G452" s="2944">
        <v>31.4</v>
      </c>
      <c r="H452" s="2921">
        <v>25132</v>
      </c>
      <c r="I452" s="2921">
        <v>29599</v>
      </c>
      <c r="J452" s="2944">
        <v>31.4</v>
      </c>
      <c r="K452" s="2916" t="s">
        <v>6999</v>
      </c>
      <c r="L452" s="2903" t="str">
        <f t="shared" si="6"/>
        <v>換地処分済</v>
      </c>
    </row>
    <row r="453" spans="1:12" s="2951" customFormat="1" ht="22.5" customHeight="1">
      <c r="A453" s="4769"/>
      <c r="B453" s="2925" t="s">
        <v>7232</v>
      </c>
      <c r="C453" s="4781" t="s">
        <v>6998</v>
      </c>
      <c r="D453" s="4782"/>
      <c r="E453" s="4782"/>
      <c r="F453" s="4783"/>
      <c r="G453" s="2944">
        <v>31.5</v>
      </c>
      <c r="H453" s="2921">
        <v>25133</v>
      </c>
      <c r="I453" s="2921">
        <v>28416</v>
      </c>
      <c r="J453" s="2944">
        <v>31.5</v>
      </c>
      <c r="K453" s="2916" t="s">
        <v>6999</v>
      </c>
      <c r="L453" s="2903" t="str">
        <f t="shared" si="6"/>
        <v>換地処分済</v>
      </c>
    </row>
    <row r="454" spans="1:12" s="2951" customFormat="1" ht="22.5" customHeight="1">
      <c r="A454" s="4769"/>
      <c r="B454" s="2925" t="s">
        <v>6329</v>
      </c>
      <c r="C454" s="4781" t="s">
        <v>6998</v>
      </c>
      <c r="D454" s="4782"/>
      <c r="E454" s="4782"/>
      <c r="F454" s="4783"/>
      <c r="G454" s="2944">
        <v>1.1000000000000001</v>
      </c>
      <c r="H454" s="2921">
        <v>25227</v>
      </c>
      <c r="I454" s="2921">
        <v>25857</v>
      </c>
      <c r="J454" s="2944">
        <v>1.1000000000000001</v>
      </c>
      <c r="K454" s="2916" t="s">
        <v>6999</v>
      </c>
      <c r="L454" s="2903" t="str">
        <f t="shared" si="6"/>
        <v>換地処分済</v>
      </c>
    </row>
    <row r="455" spans="1:12" s="2951" customFormat="1" ht="22.5" customHeight="1">
      <c r="A455" s="4769"/>
      <c r="B455" s="2925" t="s">
        <v>7233</v>
      </c>
      <c r="C455" s="4781" t="s">
        <v>6998</v>
      </c>
      <c r="D455" s="4782"/>
      <c r="E455" s="4782"/>
      <c r="F455" s="4783"/>
      <c r="G455" s="2944">
        <v>152.80000000000001</v>
      </c>
      <c r="H455" s="2921">
        <v>25420</v>
      </c>
      <c r="I455" s="2921">
        <v>28444</v>
      </c>
      <c r="J455" s="2944">
        <v>152.80000000000001</v>
      </c>
      <c r="K455" s="2916" t="s">
        <v>6999</v>
      </c>
      <c r="L455" s="2903" t="str">
        <f t="shared" si="6"/>
        <v>換地処分済</v>
      </c>
    </row>
    <row r="456" spans="1:12" s="2951" customFormat="1" ht="22.5" customHeight="1">
      <c r="A456" s="4769"/>
      <c r="B456" s="2925" t="s">
        <v>7234</v>
      </c>
      <c r="C456" s="4781" t="s">
        <v>6998</v>
      </c>
      <c r="D456" s="4782"/>
      <c r="E456" s="4782"/>
      <c r="F456" s="4783"/>
      <c r="G456" s="2944">
        <v>14.2</v>
      </c>
      <c r="H456" s="2921">
        <v>25966</v>
      </c>
      <c r="I456" s="2921">
        <v>27544</v>
      </c>
      <c r="J456" s="2944">
        <v>14.2</v>
      </c>
      <c r="K456" s="2916" t="s">
        <v>6999</v>
      </c>
      <c r="L456" s="2903" t="str">
        <f t="shared" si="6"/>
        <v>換地処分済</v>
      </c>
    </row>
    <row r="457" spans="1:12" s="2951" customFormat="1" ht="22.5" customHeight="1">
      <c r="A457" s="4769"/>
      <c r="B457" s="2925" t="s">
        <v>7235</v>
      </c>
      <c r="C457" s="4781" t="s">
        <v>6998</v>
      </c>
      <c r="D457" s="4782"/>
      <c r="E457" s="4782"/>
      <c r="F457" s="4783"/>
      <c r="G457" s="2944">
        <v>13.7</v>
      </c>
      <c r="H457" s="2921">
        <v>25889</v>
      </c>
      <c r="I457" s="2921">
        <v>28482</v>
      </c>
      <c r="J457" s="2944">
        <v>13.7</v>
      </c>
      <c r="K457" s="2916" t="s">
        <v>6999</v>
      </c>
      <c r="L457" s="2903" t="str">
        <f t="shared" ref="L457:L501" si="7">IF(I457&lt;&gt;"","換地処分済","")</f>
        <v>換地処分済</v>
      </c>
    </row>
    <row r="458" spans="1:12" s="2951" customFormat="1" ht="22.5" customHeight="1">
      <c r="A458" s="4769"/>
      <c r="B458" s="2925" t="s">
        <v>7236</v>
      </c>
      <c r="C458" s="4781" t="s">
        <v>6998</v>
      </c>
      <c r="D458" s="4782"/>
      <c r="E458" s="4782"/>
      <c r="F458" s="4783"/>
      <c r="G458" s="2944">
        <v>3.7</v>
      </c>
      <c r="H458" s="2921">
        <v>25938</v>
      </c>
      <c r="I458" s="2921">
        <v>27971</v>
      </c>
      <c r="J458" s="2944">
        <v>3.7</v>
      </c>
      <c r="K458" s="2916" t="s">
        <v>6999</v>
      </c>
      <c r="L458" s="2903" t="str">
        <f t="shared" si="7"/>
        <v>換地処分済</v>
      </c>
    </row>
    <row r="459" spans="1:12" s="2951" customFormat="1" ht="22.5" customHeight="1">
      <c r="A459" s="4769"/>
      <c r="B459" s="2925" t="s">
        <v>7237</v>
      </c>
      <c r="C459" s="4781" t="s">
        <v>6998</v>
      </c>
      <c r="D459" s="4782"/>
      <c r="E459" s="4782"/>
      <c r="F459" s="4783"/>
      <c r="G459" s="2944">
        <v>6.7</v>
      </c>
      <c r="H459" s="2921">
        <v>26211</v>
      </c>
      <c r="I459" s="2921">
        <v>28482</v>
      </c>
      <c r="J459" s="2944">
        <v>6.7</v>
      </c>
      <c r="K459" s="2916" t="s">
        <v>6999</v>
      </c>
      <c r="L459" s="2903" t="str">
        <f t="shared" si="7"/>
        <v>換地処分済</v>
      </c>
    </row>
    <row r="460" spans="1:12" s="2951" customFormat="1" ht="22.5" customHeight="1">
      <c r="A460" s="4769"/>
      <c r="B460" s="2925" t="s">
        <v>7238</v>
      </c>
      <c r="C460" s="4781" t="s">
        <v>6998</v>
      </c>
      <c r="D460" s="4782"/>
      <c r="E460" s="4782"/>
      <c r="F460" s="4783"/>
      <c r="G460" s="2944">
        <v>7.4</v>
      </c>
      <c r="H460" s="2921">
        <v>26845</v>
      </c>
      <c r="I460" s="2921">
        <v>27327</v>
      </c>
      <c r="J460" s="2944">
        <v>7.4</v>
      </c>
      <c r="K460" s="2916" t="s">
        <v>7138</v>
      </c>
      <c r="L460" s="2903" t="str">
        <f t="shared" si="7"/>
        <v>換地処分済</v>
      </c>
    </row>
    <row r="461" spans="1:12" s="2951" customFormat="1" ht="22.5" customHeight="1">
      <c r="A461" s="4769"/>
      <c r="B461" s="2925" t="s">
        <v>7239</v>
      </c>
      <c r="C461" s="4781" t="s">
        <v>6998</v>
      </c>
      <c r="D461" s="4782"/>
      <c r="E461" s="4782"/>
      <c r="F461" s="4783"/>
      <c r="G461" s="2944">
        <v>16.100000000000001</v>
      </c>
      <c r="H461" s="2921">
        <v>27135</v>
      </c>
      <c r="I461" s="2921">
        <v>29249</v>
      </c>
      <c r="J461" s="2944">
        <v>16.100000000000001</v>
      </c>
      <c r="K461" s="2916" t="s">
        <v>6999</v>
      </c>
      <c r="L461" s="2903" t="str">
        <f t="shared" si="7"/>
        <v>換地処分済</v>
      </c>
    </row>
    <row r="462" spans="1:12" s="2951" customFormat="1" ht="22.5" customHeight="1">
      <c r="A462" s="4769"/>
      <c r="B462" s="2925" t="s">
        <v>7240</v>
      </c>
      <c r="C462" s="4781" t="s">
        <v>6998</v>
      </c>
      <c r="D462" s="4782"/>
      <c r="E462" s="4782"/>
      <c r="F462" s="4783"/>
      <c r="G462" s="2944">
        <v>2.2999999999999998</v>
      </c>
      <c r="H462" s="2921">
        <v>28055</v>
      </c>
      <c r="I462" s="2921">
        <v>28587</v>
      </c>
      <c r="J462" s="2944">
        <v>2.2999999999999998</v>
      </c>
      <c r="K462" s="2916" t="s">
        <v>6999</v>
      </c>
      <c r="L462" s="2903" t="str">
        <f t="shared" si="7"/>
        <v>換地処分済</v>
      </c>
    </row>
    <row r="463" spans="1:12" s="2951" customFormat="1" ht="22.5" customHeight="1">
      <c r="A463" s="4769"/>
      <c r="B463" s="2925" t="s">
        <v>7241</v>
      </c>
      <c r="C463" s="4781" t="s">
        <v>6998</v>
      </c>
      <c r="D463" s="4782"/>
      <c r="E463" s="4782"/>
      <c r="F463" s="4783"/>
      <c r="G463" s="2944">
        <v>6.9</v>
      </c>
      <c r="H463" s="2921">
        <v>29238</v>
      </c>
      <c r="I463" s="2921">
        <v>31342</v>
      </c>
      <c r="J463" s="2944">
        <v>6.9</v>
      </c>
      <c r="K463" s="2916" t="s">
        <v>6999</v>
      </c>
      <c r="L463" s="2903" t="str">
        <f t="shared" si="7"/>
        <v>換地処分済</v>
      </c>
    </row>
    <row r="464" spans="1:12" s="2951" customFormat="1" ht="22.5" customHeight="1">
      <c r="A464" s="4769"/>
      <c r="B464" s="2925" t="s">
        <v>7242</v>
      </c>
      <c r="C464" s="4781" t="s">
        <v>6998</v>
      </c>
      <c r="D464" s="4782"/>
      <c r="E464" s="4782"/>
      <c r="F464" s="4783"/>
      <c r="G464" s="2944">
        <v>4.8</v>
      </c>
      <c r="H464" s="2921">
        <v>29707</v>
      </c>
      <c r="I464" s="2921">
        <v>31944</v>
      </c>
      <c r="J464" s="2944">
        <v>4.8</v>
      </c>
      <c r="K464" s="2916" t="s">
        <v>6999</v>
      </c>
      <c r="L464" s="2903" t="str">
        <f t="shared" si="7"/>
        <v>換地処分済</v>
      </c>
    </row>
    <row r="465" spans="1:12" s="2951" customFormat="1" ht="22.5" customHeight="1">
      <c r="A465" s="4769"/>
      <c r="B465" s="2925" t="s">
        <v>7243</v>
      </c>
      <c r="C465" s="4781" t="s">
        <v>6998</v>
      </c>
      <c r="D465" s="4782"/>
      <c r="E465" s="4782"/>
      <c r="F465" s="4783"/>
      <c r="G465" s="2944">
        <v>1.5</v>
      </c>
      <c r="H465" s="2921">
        <v>30036</v>
      </c>
      <c r="I465" s="2921">
        <v>31247</v>
      </c>
      <c r="J465" s="2944">
        <v>1.5</v>
      </c>
      <c r="K465" s="2916" t="s">
        <v>6999</v>
      </c>
      <c r="L465" s="2903" t="str">
        <f t="shared" si="7"/>
        <v>換地処分済</v>
      </c>
    </row>
    <row r="466" spans="1:12" s="2951" customFormat="1" ht="22.5" customHeight="1">
      <c r="A466" s="4769"/>
      <c r="B466" s="2925" t="s">
        <v>7244</v>
      </c>
      <c r="C466" s="4781" t="s">
        <v>6998</v>
      </c>
      <c r="D466" s="4782"/>
      <c r="E466" s="4782"/>
      <c r="F466" s="4783"/>
      <c r="G466" s="2944">
        <v>3.8</v>
      </c>
      <c r="H466" s="2921">
        <v>30355</v>
      </c>
      <c r="I466" s="2921">
        <v>31751</v>
      </c>
      <c r="J466" s="2944">
        <v>3.8</v>
      </c>
      <c r="K466" s="2916" t="s">
        <v>6999</v>
      </c>
      <c r="L466" s="2903" t="str">
        <f t="shared" si="7"/>
        <v>換地処分済</v>
      </c>
    </row>
    <row r="467" spans="1:12" s="2951" customFormat="1" ht="22.5" customHeight="1">
      <c r="A467" s="4769"/>
      <c r="B467" s="2925" t="s">
        <v>7245</v>
      </c>
      <c r="C467" s="4781" t="s">
        <v>6998</v>
      </c>
      <c r="D467" s="4782"/>
      <c r="E467" s="4782"/>
      <c r="F467" s="4783"/>
      <c r="G467" s="2944">
        <v>0.6</v>
      </c>
      <c r="H467" s="2921">
        <v>30911</v>
      </c>
      <c r="I467" s="2921">
        <v>31422</v>
      </c>
      <c r="J467" s="2944">
        <v>0.6</v>
      </c>
      <c r="K467" s="2916" t="s">
        <v>6999</v>
      </c>
      <c r="L467" s="2903" t="str">
        <f t="shared" si="7"/>
        <v>換地処分済</v>
      </c>
    </row>
    <row r="468" spans="1:12" s="2951" customFormat="1" ht="22.5" customHeight="1">
      <c r="A468" s="4769"/>
      <c r="B468" s="2925" t="s">
        <v>7246</v>
      </c>
      <c r="C468" s="4781" t="s">
        <v>6998</v>
      </c>
      <c r="D468" s="4782"/>
      <c r="E468" s="4782"/>
      <c r="F468" s="4783"/>
      <c r="G468" s="2944">
        <v>0.8</v>
      </c>
      <c r="H468" s="2921">
        <v>30946</v>
      </c>
      <c r="I468" s="2921">
        <v>32192</v>
      </c>
      <c r="J468" s="2944">
        <v>0.8</v>
      </c>
      <c r="K468" s="2916" t="s">
        <v>6999</v>
      </c>
      <c r="L468" s="2903" t="str">
        <f t="shared" si="7"/>
        <v>換地処分済</v>
      </c>
    </row>
    <row r="469" spans="1:12" s="2951" customFormat="1" ht="22.5" customHeight="1">
      <c r="A469" s="4769"/>
      <c r="B469" s="2925" t="s">
        <v>7247</v>
      </c>
      <c r="C469" s="4781" t="s">
        <v>6998</v>
      </c>
      <c r="D469" s="4782"/>
      <c r="E469" s="4782"/>
      <c r="F469" s="4783"/>
      <c r="G469" s="2944">
        <v>2.1</v>
      </c>
      <c r="H469" s="2921">
        <v>31804</v>
      </c>
      <c r="I469" s="2921">
        <v>32367</v>
      </c>
      <c r="J469" s="2944">
        <v>2.1</v>
      </c>
      <c r="K469" s="2916" t="s">
        <v>6999</v>
      </c>
      <c r="L469" s="2903" t="str">
        <f t="shared" si="7"/>
        <v>換地処分済</v>
      </c>
    </row>
    <row r="470" spans="1:12" s="2951" customFormat="1" ht="22.5" customHeight="1">
      <c r="A470" s="4769"/>
      <c r="B470" s="2925" t="s">
        <v>7248</v>
      </c>
      <c r="C470" s="4781" t="s">
        <v>6998</v>
      </c>
      <c r="D470" s="4782"/>
      <c r="E470" s="4782"/>
      <c r="F470" s="4783"/>
      <c r="G470" s="2944">
        <v>1.2</v>
      </c>
      <c r="H470" s="2921">
        <v>33260</v>
      </c>
      <c r="I470" s="2921">
        <v>33914</v>
      </c>
      <c r="J470" s="2944">
        <v>1.2</v>
      </c>
      <c r="K470" s="2916" t="s">
        <v>6999</v>
      </c>
      <c r="L470" s="2903" t="str">
        <f t="shared" si="7"/>
        <v>換地処分済</v>
      </c>
    </row>
    <row r="471" spans="1:12" s="2951" customFormat="1" ht="22.5" customHeight="1">
      <c r="A471" s="4769"/>
      <c r="B471" s="2963" t="s">
        <v>7249</v>
      </c>
      <c r="C471" s="4781" t="s">
        <v>6998</v>
      </c>
      <c r="D471" s="4782"/>
      <c r="E471" s="4782"/>
      <c r="F471" s="4783"/>
      <c r="G471" s="2944">
        <v>4.9000000000000004</v>
      </c>
      <c r="H471" s="2921">
        <v>34159</v>
      </c>
      <c r="I471" s="2964">
        <v>35955</v>
      </c>
      <c r="J471" s="2965">
        <v>4.9000000000000004</v>
      </c>
      <c r="K471" s="2908" t="s">
        <v>6999</v>
      </c>
      <c r="L471" s="2903" t="str">
        <f t="shared" si="7"/>
        <v>換地処分済</v>
      </c>
    </row>
    <row r="472" spans="1:12" s="2951" customFormat="1" ht="22.5" customHeight="1">
      <c r="A472" s="4769"/>
      <c r="B472" s="2925" t="s">
        <v>7250</v>
      </c>
      <c r="C472" s="4781" t="s">
        <v>6998</v>
      </c>
      <c r="D472" s="4782"/>
      <c r="E472" s="4782"/>
      <c r="F472" s="4783"/>
      <c r="G472" s="2944">
        <v>0.6</v>
      </c>
      <c r="H472" s="2921">
        <v>35297</v>
      </c>
      <c r="I472" s="2921">
        <v>35833</v>
      </c>
      <c r="J472" s="2944">
        <v>0.6</v>
      </c>
      <c r="K472" s="2916" t="s">
        <v>6999</v>
      </c>
      <c r="L472" s="2903" t="str">
        <f t="shared" si="7"/>
        <v>換地処分済</v>
      </c>
    </row>
    <row r="473" spans="1:12" s="2951" customFormat="1" ht="22.5" customHeight="1">
      <c r="A473" s="4769"/>
      <c r="B473" s="2925" t="s">
        <v>7251</v>
      </c>
      <c r="C473" s="4781" t="s">
        <v>6998</v>
      </c>
      <c r="D473" s="4782"/>
      <c r="E473" s="4782"/>
      <c r="F473" s="4783"/>
      <c r="G473" s="2944">
        <v>1.3</v>
      </c>
      <c r="H473" s="2921">
        <v>36468</v>
      </c>
      <c r="I473" s="2921">
        <v>37007</v>
      </c>
      <c r="J473" s="2944">
        <v>1.3</v>
      </c>
      <c r="K473" s="2916" t="s">
        <v>6999</v>
      </c>
      <c r="L473" s="2903" t="str">
        <f t="shared" si="7"/>
        <v>換地処分済</v>
      </c>
    </row>
    <row r="474" spans="1:12" s="2951" customFormat="1" ht="22.5" customHeight="1">
      <c r="A474" s="4769"/>
      <c r="B474" s="2925" t="s">
        <v>7252</v>
      </c>
      <c r="C474" s="4781" t="s">
        <v>6998</v>
      </c>
      <c r="D474" s="4782"/>
      <c r="E474" s="4782"/>
      <c r="F474" s="4783"/>
      <c r="G474" s="2920">
        <v>9</v>
      </c>
      <c r="H474" s="2921">
        <v>37176</v>
      </c>
      <c r="I474" s="2921">
        <v>44799</v>
      </c>
      <c r="J474" s="2920">
        <v>9</v>
      </c>
      <c r="K474" s="2916" t="s">
        <v>6999</v>
      </c>
      <c r="L474" s="2903" t="str">
        <f t="shared" si="7"/>
        <v>換地処分済</v>
      </c>
    </row>
    <row r="475" spans="1:12" s="2951" customFormat="1" ht="22.5" customHeight="1">
      <c r="A475" s="4770"/>
      <c r="B475" s="2925" t="s">
        <v>7253</v>
      </c>
      <c r="C475" s="4781" t="s">
        <v>6998</v>
      </c>
      <c r="D475" s="4782"/>
      <c r="E475" s="4782"/>
      <c r="F475" s="4783"/>
      <c r="G475" s="2944">
        <v>11.3</v>
      </c>
      <c r="H475" s="2921">
        <v>38496</v>
      </c>
      <c r="I475" s="2921">
        <v>39374</v>
      </c>
      <c r="J475" s="2944">
        <v>11.3</v>
      </c>
      <c r="K475" s="2916" t="s">
        <v>6999</v>
      </c>
      <c r="L475" s="2903" t="str">
        <f t="shared" si="7"/>
        <v>換地処分済</v>
      </c>
    </row>
    <row r="476" spans="1:12" s="2951" customFormat="1" ht="22.5" customHeight="1">
      <c r="A476" s="4769" t="s">
        <v>302</v>
      </c>
      <c r="B476" s="2925" t="s">
        <v>7254</v>
      </c>
      <c r="C476" s="4781" t="s">
        <v>6998</v>
      </c>
      <c r="D476" s="4782"/>
      <c r="E476" s="4782"/>
      <c r="F476" s="4783"/>
      <c r="G476" s="2944">
        <v>1.5</v>
      </c>
      <c r="H476" s="2921">
        <v>39262</v>
      </c>
      <c r="I476" s="2923">
        <v>40877</v>
      </c>
      <c r="J476" s="2944">
        <v>1.5</v>
      </c>
      <c r="K476" s="2916" t="s">
        <v>6999</v>
      </c>
      <c r="L476" s="2903" t="str">
        <f t="shared" si="7"/>
        <v>換地処分済</v>
      </c>
    </row>
    <row r="477" spans="1:12" s="2951" customFormat="1" ht="22.5" customHeight="1">
      <c r="A477" s="4769"/>
      <c r="B477" s="2925" t="s">
        <v>7255</v>
      </c>
      <c r="C477" s="4781" t="s">
        <v>6998</v>
      </c>
      <c r="D477" s="4782"/>
      <c r="E477" s="4782"/>
      <c r="F477" s="4783"/>
      <c r="G477" s="2944">
        <v>12</v>
      </c>
      <c r="H477" s="2921">
        <v>39758</v>
      </c>
      <c r="I477" s="2923">
        <v>40550</v>
      </c>
      <c r="J477" s="2944">
        <v>12</v>
      </c>
      <c r="K477" s="2916" t="s">
        <v>7138</v>
      </c>
      <c r="L477" s="2903" t="str">
        <f t="shared" si="7"/>
        <v>換地処分済</v>
      </c>
    </row>
    <row r="478" spans="1:12" s="2951" customFormat="1" ht="22.5" customHeight="1">
      <c r="A478" s="4769"/>
      <c r="B478" s="2919" t="s">
        <v>7256</v>
      </c>
      <c r="C478" s="4781" t="s">
        <v>6998</v>
      </c>
      <c r="D478" s="4782"/>
      <c r="E478" s="4782"/>
      <c r="F478" s="4783"/>
      <c r="G478" s="2944">
        <v>1.9</v>
      </c>
      <c r="H478" s="2921">
        <v>20165</v>
      </c>
      <c r="I478" s="2923">
        <v>23875</v>
      </c>
      <c r="J478" s="2944">
        <v>1.9</v>
      </c>
      <c r="K478" s="2916" t="s">
        <v>7257</v>
      </c>
      <c r="L478" s="2903" t="str">
        <f t="shared" si="7"/>
        <v>換地処分済</v>
      </c>
    </row>
    <row r="479" spans="1:12" s="2951" customFormat="1" ht="22.5" customHeight="1">
      <c r="A479" s="4769"/>
      <c r="B479" s="2925" t="s">
        <v>7258</v>
      </c>
      <c r="C479" s="4781" t="s">
        <v>6998</v>
      </c>
      <c r="D479" s="4782"/>
      <c r="E479" s="4782"/>
      <c r="F479" s="4783"/>
      <c r="G479" s="2944">
        <v>1.1000000000000001</v>
      </c>
      <c r="H479" s="2921">
        <v>34842</v>
      </c>
      <c r="I479" s="2923">
        <v>35649</v>
      </c>
      <c r="J479" s="2944">
        <v>1.1000000000000001</v>
      </c>
      <c r="K479" s="2916" t="s">
        <v>7138</v>
      </c>
      <c r="L479" s="2903" t="str">
        <f t="shared" si="7"/>
        <v>換地処分済</v>
      </c>
    </row>
    <row r="480" spans="1:12" s="2951" customFormat="1" ht="22.5" customHeight="1">
      <c r="A480" s="4770"/>
      <c r="B480" s="2925" t="s">
        <v>7259</v>
      </c>
      <c r="C480" s="4781" t="s">
        <v>6998</v>
      </c>
      <c r="D480" s="4782"/>
      <c r="E480" s="4782"/>
      <c r="F480" s="4783"/>
      <c r="G480" s="2962">
        <v>16.600000000000001</v>
      </c>
      <c r="H480" s="2921">
        <v>25422</v>
      </c>
      <c r="I480" s="2923">
        <v>26053</v>
      </c>
      <c r="J480" s="2944">
        <v>16.600000000000001</v>
      </c>
      <c r="K480" s="2916" t="s">
        <v>7138</v>
      </c>
      <c r="L480" s="2903" t="str">
        <f t="shared" si="7"/>
        <v>換地処分済</v>
      </c>
    </row>
    <row r="481" spans="1:12" ht="22.5" customHeight="1">
      <c r="A481" s="4788" t="s">
        <v>1007</v>
      </c>
      <c r="B481" s="2913" t="s">
        <v>7260</v>
      </c>
      <c r="C481" s="2914">
        <v>29602</v>
      </c>
      <c r="D481" s="2914">
        <v>32227</v>
      </c>
      <c r="E481" s="2913" t="s">
        <v>7261</v>
      </c>
      <c r="F481" s="2914">
        <v>40631</v>
      </c>
      <c r="G481" s="2915">
        <v>24.5</v>
      </c>
      <c r="H481" s="2914">
        <v>29671</v>
      </c>
      <c r="I481" s="2914">
        <v>34635</v>
      </c>
      <c r="J481" s="2915">
        <v>24.5</v>
      </c>
      <c r="K481" s="2916" t="s">
        <v>6660</v>
      </c>
      <c r="L481" s="2903" t="str">
        <f t="shared" si="7"/>
        <v>換地処分済</v>
      </c>
    </row>
    <row r="482" spans="1:12" ht="22.5" customHeight="1">
      <c r="A482" s="4769"/>
      <c r="B482" s="2913" t="s">
        <v>7262</v>
      </c>
      <c r="C482" s="2914">
        <v>32413</v>
      </c>
      <c r="D482" s="2914">
        <v>32413</v>
      </c>
      <c r="E482" s="2913" t="s">
        <v>7263</v>
      </c>
      <c r="F482" s="2914">
        <v>40631</v>
      </c>
      <c r="G482" s="2915">
        <v>23.9</v>
      </c>
      <c r="H482" s="2914">
        <v>31489</v>
      </c>
      <c r="I482" s="2914">
        <v>34485</v>
      </c>
      <c r="J482" s="2915">
        <v>23.9</v>
      </c>
      <c r="K482" s="2916" t="s">
        <v>6660</v>
      </c>
      <c r="L482" s="2903" t="str">
        <f t="shared" si="7"/>
        <v>換地処分済</v>
      </c>
    </row>
    <row r="483" spans="1:12" ht="22.5" customHeight="1">
      <c r="A483" s="4769"/>
      <c r="B483" s="2913" t="s">
        <v>7264</v>
      </c>
      <c r="C483" s="2914">
        <v>32518</v>
      </c>
      <c r="D483" s="2914">
        <v>32518</v>
      </c>
      <c r="E483" s="2913" t="s">
        <v>5726</v>
      </c>
      <c r="F483" s="2914">
        <v>40631</v>
      </c>
      <c r="G483" s="2915">
        <v>11.4</v>
      </c>
      <c r="H483" s="2914">
        <v>32783</v>
      </c>
      <c r="I483" s="2914">
        <v>41152</v>
      </c>
      <c r="J483" s="2915">
        <v>11.4</v>
      </c>
      <c r="K483" s="2916" t="s">
        <v>6662</v>
      </c>
      <c r="L483" s="2903" t="str">
        <f t="shared" si="7"/>
        <v>換地処分済</v>
      </c>
    </row>
    <row r="484" spans="1:12" ht="22.5" customHeight="1">
      <c r="A484" s="4769"/>
      <c r="B484" s="2904" t="s">
        <v>7265</v>
      </c>
      <c r="C484" s="2932">
        <v>31859</v>
      </c>
      <c r="D484" s="2932">
        <v>31859</v>
      </c>
      <c r="E484" s="2904" t="s">
        <v>7266</v>
      </c>
      <c r="F484" s="2932">
        <v>40631</v>
      </c>
      <c r="G484" s="2959">
        <v>0.9</v>
      </c>
      <c r="H484" s="2932">
        <v>32059</v>
      </c>
      <c r="I484" s="2932">
        <v>34310</v>
      </c>
      <c r="J484" s="2959">
        <v>0.9</v>
      </c>
      <c r="K484" s="2908" t="s">
        <v>7135</v>
      </c>
      <c r="L484" s="2903" t="str">
        <f t="shared" si="7"/>
        <v>換地処分済</v>
      </c>
    </row>
    <row r="485" spans="1:12" ht="22.5" customHeight="1">
      <c r="A485" s="4769"/>
      <c r="B485" s="2919" t="s">
        <v>7267</v>
      </c>
      <c r="C485" s="4781" t="s">
        <v>6998</v>
      </c>
      <c r="D485" s="4782"/>
      <c r="E485" s="4782"/>
      <c r="F485" s="4782"/>
      <c r="G485" s="4783"/>
      <c r="H485" s="2921">
        <v>28003</v>
      </c>
      <c r="I485" s="2921">
        <v>29098</v>
      </c>
      <c r="J485" s="2920">
        <v>1.5</v>
      </c>
      <c r="K485" s="2916" t="s">
        <v>6999</v>
      </c>
      <c r="L485" s="2903" t="str">
        <f t="shared" si="7"/>
        <v>換地処分済</v>
      </c>
    </row>
    <row r="486" spans="1:12" ht="22.5" customHeight="1">
      <c r="A486" s="4769"/>
      <c r="B486" s="2919" t="s">
        <v>7268</v>
      </c>
      <c r="C486" s="4781" t="s">
        <v>6998</v>
      </c>
      <c r="D486" s="4782"/>
      <c r="E486" s="4782"/>
      <c r="F486" s="4782"/>
      <c r="G486" s="4783"/>
      <c r="H486" s="2921">
        <v>28440</v>
      </c>
      <c r="I486" s="2921">
        <v>29459</v>
      </c>
      <c r="J486" s="2920">
        <v>5.5</v>
      </c>
      <c r="K486" s="2916" t="s">
        <v>6999</v>
      </c>
      <c r="L486" s="2903" t="str">
        <f t="shared" si="7"/>
        <v>換地処分済</v>
      </c>
    </row>
    <row r="487" spans="1:12" ht="22.5" customHeight="1">
      <c r="A487" s="4769"/>
      <c r="B487" s="2919" t="s">
        <v>7269</v>
      </c>
      <c r="C487" s="4781" t="s">
        <v>6998</v>
      </c>
      <c r="D487" s="4782"/>
      <c r="E487" s="4782"/>
      <c r="F487" s="4782"/>
      <c r="G487" s="4783"/>
      <c r="H487" s="2921">
        <v>28594</v>
      </c>
      <c r="I487" s="2921">
        <v>28927</v>
      </c>
      <c r="J487" s="2920">
        <v>3.3</v>
      </c>
      <c r="K487" s="2916" t="s">
        <v>6999</v>
      </c>
      <c r="L487" s="2903" t="str">
        <f t="shared" si="7"/>
        <v>換地処分済</v>
      </c>
    </row>
    <row r="488" spans="1:12" ht="22.5" customHeight="1">
      <c r="A488" s="4769"/>
      <c r="B488" s="2919" t="s">
        <v>7270</v>
      </c>
      <c r="C488" s="4781" t="s">
        <v>6998</v>
      </c>
      <c r="D488" s="4782"/>
      <c r="E488" s="4782"/>
      <c r="F488" s="4782"/>
      <c r="G488" s="4783"/>
      <c r="H488" s="2921">
        <v>29161</v>
      </c>
      <c r="I488" s="2921">
        <v>29809</v>
      </c>
      <c r="J488" s="2920">
        <v>1.7</v>
      </c>
      <c r="K488" s="2916" t="s">
        <v>6999</v>
      </c>
      <c r="L488" s="2903" t="str">
        <f t="shared" si="7"/>
        <v>換地処分済</v>
      </c>
    </row>
    <row r="489" spans="1:12" ht="22.5" customHeight="1">
      <c r="A489" s="4769"/>
      <c r="B489" s="2919" t="s">
        <v>7271</v>
      </c>
      <c r="C489" s="4781" t="s">
        <v>6998</v>
      </c>
      <c r="D489" s="4782"/>
      <c r="E489" s="4782"/>
      <c r="F489" s="4782"/>
      <c r="G489" s="4783"/>
      <c r="H489" s="2921">
        <v>29273</v>
      </c>
      <c r="I489" s="2921">
        <v>32637</v>
      </c>
      <c r="J489" s="2920">
        <v>98.9</v>
      </c>
      <c r="K489" s="2916" t="s">
        <v>6999</v>
      </c>
      <c r="L489" s="2903" t="str">
        <f t="shared" si="7"/>
        <v>換地処分済</v>
      </c>
    </row>
    <row r="490" spans="1:12" ht="22.5" customHeight="1">
      <c r="A490" s="4769"/>
      <c r="B490" s="2919" t="s">
        <v>7272</v>
      </c>
      <c r="C490" s="4781" t="s">
        <v>6998</v>
      </c>
      <c r="D490" s="4782"/>
      <c r="E490" s="4782"/>
      <c r="F490" s="4782"/>
      <c r="G490" s="4783"/>
      <c r="H490" s="2921">
        <v>30264</v>
      </c>
      <c r="I490" s="2921">
        <v>31139</v>
      </c>
      <c r="J490" s="2920">
        <v>2.5</v>
      </c>
      <c r="K490" s="2916" t="s">
        <v>6999</v>
      </c>
      <c r="L490" s="2903" t="str">
        <f t="shared" si="7"/>
        <v>換地処分済</v>
      </c>
    </row>
    <row r="491" spans="1:12" ht="22.5" customHeight="1">
      <c r="A491" s="4769"/>
      <c r="B491" s="2919" t="s">
        <v>7273</v>
      </c>
      <c r="C491" s="4781" t="s">
        <v>6998</v>
      </c>
      <c r="D491" s="4782"/>
      <c r="E491" s="4782"/>
      <c r="F491" s="4782"/>
      <c r="G491" s="4783"/>
      <c r="H491" s="2921">
        <v>34621</v>
      </c>
      <c r="I491" s="2921">
        <v>36147</v>
      </c>
      <c r="J491" s="2920">
        <v>2.4</v>
      </c>
      <c r="K491" s="2916" t="s">
        <v>6999</v>
      </c>
      <c r="L491" s="2903" t="str">
        <f t="shared" si="7"/>
        <v>換地処分済</v>
      </c>
    </row>
    <row r="492" spans="1:12" ht="22.5" customHeight="1">
      <c r="A492" s="4769"/>
      <c r="B492" s="2919" t="s">
        <v>7274</v>
      </c>
      <c r="C492" s="4781" t="s">
        <v>6998</v>
      </c>
      <c r="D492" s="4782"/>
      <c r="E492" s="4782"/>
      <c r="F492" s="4782"/>
      <c r="G492" s="4783"/>
      <c r="H492" s="2921">
        <v>34611</v>
      </c>
      <c r="I492" s="2921">
        <v>38464</v>
      </c>
      <c r="J492" s="2920">
        <v>8.3000000000000007</v>
      </c>
      <c r="K492" s="2916" t="s">
        <v>6999</v>
      </c>
      <c r="L492" s="2903" t="str">
        <f t="shared" si="7"/>
        <v>換地処分済</v>
      </c>
    </row>
    <row r="493" spans="1:12" ht="22.5" customHeight="1">
      <c r="A493" s="4769"/>
      <c r="B493" s="2919" t="s">
        <v>7275</v>
      </c>
      <c r="C493" s="4781" t="s">
        <v>6998</v>
      </c>
      <c r="D493" s="4782"/>
      <c r="E493" s="4782"/>
      <c r="F493" s="4782"/>
      <c r="G493" s="4783"/>
      <c r="H493" s="2921">
        <v>37330</v>
      </c>
      <c r="I493" s="2923">
        <v>40802</v>
      </c>
      <c r="J493" s="2920">
        <v>7.9</v>
      </c>
      <c r="K493" s="2916" t="s">
        <v>6999</v>
      </c>
      <c r="L493" s="2903" t="str">
        <f t="shared" si="7"/>
        <v>換地処分済</v>
      </c>
    </row>
    <row r="494" spans="1:12" ht="22.5" customHeight="1">
      <c r="A494" s="4769"/>
      <c r="B494" s="2919" t="s">
        <v>7276</v>
      </c>
      <c r="C494" s="4781" t="s">
        <v>6998</v>
      </c>
      <c r="D494" s="4782"/>
      <c r="E494" s="4782"/>
      <c r="F494" s="4782"/>
      <c r="G494" s="4783"/>
      <c r="H494" s="2921">
        <v>30813</v>
      </c>
      <c r="I494" s="2921">
        <v>33564</v>
      </c>
      <c r="J494" s="2920">
        <v>28.8</v>
      </c>
      <c r="K494" s="2916" t="s">
        <v>6999</v>
      </c>
      <c r="L494" s="2903" t="str">
        <f t="shared" si="7"/>
        <v>換地処分済</v>
      </c>
    </row>
    <row r="495" spans="1:12" ht="22.5" customHeight="1">
      <c r="A495" s="4769"/>
      <c r="B495" s="2919" t="s">
        <v>7277</v>
      </c>
      <c r="C495" s="4781" t="s">
        <v>6998</v>
      </c>
      <c r="D495" s="4782"/>
      <c r="E495" s="4782"/>
      <c r="F495" s="4782"/>
      <c r="G495" s="4783"/>
      <c r="H495" s="2921">
        <v>33000</v>
      </c>
      <c r="I495" s="2921">
        <v>35192</v>
      </c>
      <c r="J495" s="2920">
        <v>4.0999999999999996</v>
      </c>
      <c r="K495" s="2916" t="s">
        <v>6999</v>
      </c>
      <c r="L495" s="2903" t="str">
        <f t="shared" si="7"/>
        <v>換地処分済</v>
      </c>
    </row>
    <row r="496" spans="1:12" ht="22.5" customHeight="1">
      <c r="A496" s="4769"/>
      <c r="B496" s="2919" t="s">
        <v>7278</v>
      </c>
      <c r="C496" s="4781" t="s">
        <v>6998</v>
      </c>
      <c r="D496" s="4782"/>
      <c r="E496" s="4782"/>
      <c r="F496" s="4782"/>
      <c r="G496" s="4783"/>
      <c r="H496" s="2921">
        <v>34327</v>
      </c>
      <c r="I496" s="2921">
        <v>34999</v>
      </c>
      <c r="J496" s="2920">
        <v>1.1000000000000001</v>
      </c>
      <c r="K496" s="2916" t="s">
        <v>6999</v>
      </c>
      <c r="L496" s="2903" t="str">
        <f t="shared" si="7"/>
        <v>換地処分済</v>
      </c>
    </row>
    <row r="497" spans="1:12" ht="22.5" customHeight="1">
      <c r="A497" s="4769"/>
      <c r="B497" s="2919" t="s">
        <v>7279</v>
      </c>
      <c r="C497" s="4781" t="s">
        <v>6998</v>
      </c>
      <c r="D497" s="4782"/>
      <c r="E497" s="4782"/>
      <c r="F497" s="4782"/>
      <c r="G497" s="4783"/>
      <c r="H497" s="2921">
        <v>35752</v>
      </c>
      <c r="I497" s="2921">
        <v>37323</v>
      </c>
      <c r="J497" s="2920">
        <v>4.0999999999999996</v>
      </c>
      <c r="K497" s="2916" t="s">
        <v>6999</v>
      </c>
      <c r="L497" s="2903" t="str">
        <f t="shared" si="7"/>
        <v>換地処分済</v>
      </c>
    </row>
    <row r="498" spans="1:12" ht="22.5" customHeight="1">
      <c r="A498" s="4769"/>
      <c r="B498" s="2919" t="s">
        <v>7280</v>
      </c>
      <c r="C498" s="4781" t="s">
        <v>6998</v>
      </c>
      <c r="D498" s="4782"/>
      <c r="E498" s="4782"/>
      <c r="F498" s="4782"/>
      <c r="G498" s="4783"/>
      <c r="H498" s="2921">
        <v>39098</v>
      </c>
      <c r="I498" s="2921">
        <v>41985</v>
      </c>
      <c r="J498" s="2920">
        <v>3.1</v>
      </c>
      <c r="K498" s="2916" t="s">
        <v>6999</v>
      </c>
      <c r="L498" s="2903" t="str">
        <f t="shared" si="7"/>
        <v>換地処分済</v>
      </c>
    </row>
    <row r="499" spans="1:12" ht="22.5" customHeight="1">
      <c r="A499" s="4769"/>
      <c r="B499" s="2966" t="s">
        <v>7281</v>
      </c>
      <c r="C499" s="4781" t="s">
        <v>6998</v>
      </c>
      <c r="D499" s="4782"/>
      <c r="E499" s="4782"/>
      <c r="F499" s="4782"/>
      <c r="G499" s="4783"/>
      <c r="H499" s="2921">
        <v>39297</v>
      </c>
      <c r="I499" s="2923">
        <v>40239</v>
      </c>
      <c r="J499" s="2920">
        <v>3.4</v>
      </c>
      <c r="K499" s="2908" t="s">
        <v>7138</v>
      </c>
      <c r="L499" s="2903" t="str">
        <f t="shared" si="7"/>
        <v>換地処分済</v>
      </c>
    </row>
    <row r="500" spans="1:12" ht="22.5" customHeight="1">
      <c r="A500" s="4769"/>
      <c r="B500" s="2966" t="s">
        <v>7282</v>
      </c>
      <c r="C500" s="4805" t="s">
        <v>6998</v>
      </c>
      <c r="D500" s="4805"/>
      <c r="E500" s="4805"/>
      <c r="F500" s="4805"/>
      <c r="G500" s="4805"/>
      <c r="H500" s="2921">
        <v>29347</v>
      </c>
      <c r="I500" s="2923">
        <v>29697</v>
      </c>
      <c r="J500" s="2920">
        <v>9.1999999999999993</v>
      </c>
      <c r="K500" s="2916" t="s">
        <v>7257</v>
      </c>
      <c r="L500" s="2903" t="str">
        <f t="shared" si="7"/>
        <v>換地処分済</v>
      </c>
    </row>
    <row r="501" spans="1:12" ht="22.5" customHeight="1" thickBot="1">
      <c r="A501" s="4806"/>
      <c r="B501" s="2967" t="s">
        <v>7283</v>
      </c>
      <c r="C501" s="2932">
        <v>43917</v>
      </c>
      <c r="D501" s="2932">
        <v>45016</v>
      </c>
      <c r="E501" s="2904" t="s">
        <v>7284</v>
      </c>
      <c r="F501" s="2932"/>
      <c r="G501" s="2959">
        <v>48.6</v>
      </c>
      <c r="H501" s="2968">
        <v>44022</v>
      </c>
      <c r="I501" s="2969"/>
      <c r="J501" s="2970"/>
      <c r="K501" s="2971" t="s">
        <v>6999</v>
      </c>
      <c r="L501" s="2903" t="str">
        <f t="shared" si="7"/>
        <v/>
      </c>
    </row>
    <row r="502" spans="1:12" ht="22.5" customHeight="1" thickTop="1" thickBot="1">
      <c r="A502" s="2972" t="s">
        <v>7285</v>
      </c>
      <c r="B502" s="2973">
        <f>COUNTA(G7:G501)-COUNTA(G424:G480)</f>
        <v>216</v>
      </c>
      <c r="C502" s="2974"/>
      <c r="D502" s="2974"/>
      <c r="E502" s="2974"/>
      <c r="F502" s="2974"/>
      <c r="G502" s="2975">
        <f>SUM(G7:G501)-SUM(G424:G480)</f>
        <v>7486.7100000000009</v>
      </c>
      <c r="H502" s="2974"/>
      <c r="I502" s="2974"/>
      <c r="J502" s="2976">
        <f>SUM(J7:J9,J24,J31:J32,J36,J42,J54:J63,J77,J11:J15,J79:J90,J99:J101,J112:J121,J122:J126,J127:J140,J141:J142,J203:J215,J216:J220,J237:J249,J250:J253,J254,J261:J271,J273,J275,J281,J283:J305,J312:J316,J317:J318,J322:J335,J337:J338,J346,J351:J352)+SUM(J358:J365,J366:J367,J368:J370,J389:J415,J416:J417,J418,J419:J420,J421:J423,J481:J484)</f>
        <v>6843.28</v>
      </c>
      <c r="K502" s="2974"/>
      <c r="L502" s="2951"/>
    </row>
    <row r="503" spans="1:12" ht="22.5" customHeight="1" thickTop="1" thickBot="1">
      <c r="A503" s="2972" t="s">
        <v>7286</v>
      </c>
      <c r="B503" s="2972">
        <f>COUNTA(B7:B501)</f>
        <v>488</v>
      </c>
      <c r="C503" s="2974"/>
      <c r="D503" s="2974"/>
      <c r="E503" s="2974"/>
      <c r="F503" s="2974"/>
      <c r="G503" s="2977"/>
      <c r="H503" s="2974"/>
      <c r="I503" s="2974"/>
      <c r="J503" s="2976">
        <f>SUM(J7:J501)</f>
        <v>9417.136936999992</v>
      </c>
      <c r="K503" s="2974"/>
      <c r="L503" s="2951"/>
    </row>
    <row r="504" spans="1:12" ht="22.5" customHeight="1" thickTop="1"/>
  </sheetData>
  <autoFilter ref="A4:K503" xr:uid="{00000000-0009-0000-0000-000000000000}">
    <filterColumn colId="2" showButton="0"/>
    <filterColumn colId="3" showButton="0"/>
    <filterColumn colId="4" showButton="0"/>
    <filterColumn colId="5" showButton="0"/>
    <filterColumn colId="7" showButton="0"/>
    <filterColumn colId="8" showButton="0"/>
    <filterColumn colId="9" showButton="0"/>
  </autoFilter>
  <mergeCells count="354">
    <mergeCell ref="C500:G500"/>
    <mergeCell ref="C494:G494"/>
    <mergeCell ref="C495:G495"/>
    <mergeCell ref="C496:G496"/>
    <mergeCell ref="C497:G497"/>
    <mergeCell ref="C498:G498"/>
    <mergeCell ref="C499:G499"/>
    <mergeCell ref="A481:A501"/>
    <mergeCell ref="C485:G485"/>
    <mergeCell ref="C486:G486"/>
    <mergeCell ref="C487:G487"/>
    <mergeCell ref="C488:G488"/>
    <mergeCell ref="C489:G489"/>
    <mergeCell ref="C490:G490"/>
    <mergeCell ref="C491:G491"/>
    <mergeCell ref="C492:G492"/>
    <mergeCell ref="C493:G493"/>
    <mergeCell ref="C468:F468"/>
    <mergeCell ref="C457:F457"/>
    <mergeCell ref="C458:F458"/>
    <mergeCell ref="C459:F459"/>
    <mergeCell ref="C460:F460"/>
    <mergeCell ref="C461:F461"/>
    <mergeCell ref="C462:F462"/>
    <mergeCell ref="C475:F475"/>
    <mergeCell ref="A476:A480"/>
    <mergeCell ref="C476:F476"/>
    <mergeCell ref="C477:F477"/>
    <mergeCell ref="C478:F478"/>
    <mergeCell ref="C479:F479"/>
    <mergeCell ref="C480:F480"/>
    <mergeCell ref="C469:F469"/>
    <mergeCell ref="C470:F470"/>
    <mergeCell ref="C471:F471"/>
    <mergeCell ref="C472:F472"/>
    <mergeCell ref="C473:F473"/>
    <mergeCell ref="C474:F474"/>
    <mergeCell ref="C447:F447"/>
    <mergeCell ref="C448:F448"/>
    <mergeCell ref="C449:F449"/>
    <mergeCell ref="C450:F450"/>
    <mergeCell ref="C463:F463"/>
    <mergeCell ref="C464:F464"/>
    <mergeCell ref="C465:F465"/>
    <mergeCell ref="C466:F466"/>
    <mergeCell ref="C467:F467"/>
    <mergeCell ref="C439:F439"/>
    <mergeCell ref="C440:F440"/>
    <mergeCell ref="C441:F441"/>
    <mergeCell ref="C442:F442"/>
    <mergeCell ref="C443:F443"/>
    <mergeCell ref="C444:F444"/>
    <mergeCell ref="A430:A475"/>
    <mergeCell ref="C430:F430"/>
    <mergeCell ref="C431:F431"/>
    <mergeCell ref="C432:F432"/>
    <mergeCell ref="C433:F433"/>
    <mergeCell ref="C434:F434"/>
    <mergeCell ref="C435:F435"/>
    <mergeCell ref="C436:F436"/>
    <mergeCell ref="C437:F437"/>
    <mergeCell ref="C438:F438"/>
    <mergeCell ref="C451:F451"/>
    <mergeCell ref="C452:F452"/>
    <mergeCell ref="C453:F453"/>
    <mergeCell ref="C454:F454"/>
    <mergeCell ref="C455:F455"/>
    <mergeCell ref="C456:F456"/>
    <mergeCell ref="C445:F445"/>
    <mergeCell ref="C446:F446"/>
    <mergeCell ref="A389:A429"/>
    <mergeCell ref="C424:F424"/>
    <mergeCell ref="C425:F425"/>
    <mergeCell ref="C426:F426"/>
    <mergeCell ref="C427:F427"/>
    <mergeCell ref="C428:F428"/>
    <mergeCell ref="C429:F429"/>
    <mergeCell ref="C380:G380"/>
    <mergeCell ref="C381:G381"/>
    <mergeCell ref="A382:A388"/>
    <mergeCell ref="C382:G382"/>
    <mergeCell ref="C383:G383"/>
    <mergeCell ref="C384:G384"/>
    <mergeCell ref="C385:G385"/>
    <mergeCell ref="C386:G386"/>
    <mergeCell ref="C387:G387"/>
    <mergeCell ref="C388:G388"/>
    <mergeCell ref="A358:A381"/>
    <mergeCell ref="C371:G371"/>
    <mergeCell ref="C372:G372"/>
    <mergeCell ref="C373:G373"/>
    <mergeCell ref="C374:G374"/>
    <mergeCell ref="C375:G375"/>
    <mergeCell ref="C376:G376"/>
    <mergeCell ref="C377:G377"/>
    <mergeCell ref="C378:G378"/>
    <mergeCell ref="C379:G379"/>
    <mergeCell ref="C347:G347"/>
    <mergeCell ref="C348:G348"/>
    <mergeCell ref="C349:G349"/>
    <mergeCell ref="C350:G350"/>
    <mergeCell ref="A351:A357"/>
    <mergeCell ref="C353:G353"/>
    <mergeCell ref="C354:G354"/>
    <mergeCell ref="C355:G355"/>
    <mergeCell ref="C356:G356"/>
    <mergeCell ref="C357:G357"/>
    <mergeCell ref="C340:G340"/>
    <mergeCell ref="C341:G341"/>
    <mergeCell ref="C342:G342"/>
    <mergeCell ref="C343:G343"/>
    <mergeCell ref="C344:G344"/>
    <mergeCell ref="C345:G345"/>
    <mergeCell ref="G323:G324"/>
    <mergeCell ref="M323:M324"/>
    <mergeCell ref="A332:A350"/>
    <mergeCell ref="B333:B335"/>
    <mergeCell ref="C333:C335"/>
    <mergeCell ref="D333:D335"/>
    <mergeCell ref="E333:E335"/>
    <mergeCell ref="F333:F335"/>
    <mergeCell ref="G333:G335"/>
    <mergeCell ref="C339:G339"/>
    <mergeCell ref="A322:A331"/>
    <mergeCell ref="B323:B324"/>
    <mergeCell ref="C323:C324"/>
    <mergeCell ref="D323:D324"/>
    <mergeCell ref="E323:E324"/>
    <mergeCell ref="F323:F324"/>
    <mergeCell ref="A312:A321"/>
    <mergeCell ref="C319:G319"/>
    <mergeCell ref="C320:G320"/>
    <mergeCell ref="C321:G321"/>
    <mergeCell ref="C292:E292"/>
    <mergeCell ref="D294:E294"/>
    <mergeCell ref="C298:E298"/>
    <mergeCell ref="C306:G306"/>
    <mergeCell ref="C307:G307"/>
    <mergeCell ref="C308:G308"/>
    <mergeCell ref="A281:A282"/>
    <mergeCell ref="C282:G282"/>
    <mergeCell ref="A283:A285"/>
    <mergeCell ref="A286:A311"/>
    <mergeCell ref="C286:E286"/>
    <mergeCell ref="C287:E287"/>
    <mergeCell ref="C288:E288"/>
    <mergeCell ref="C289:E289"/>
    <mergeCell ref="C290:E290"/>
    <mergeCell ref="C291:E291"/>
    <mergeCell ref="C309:G309"/>
    <mergeCell ref="C310:G310"/>
    <mergeCell ref="C311:G311"/>
    <mergeCell ref="A273:A274"/>
    <mergeCell ref="C274:G274"/>
    <mergeCell ref="A275:A280"/>
    <mergeCell ref="C276:G276"/>
    <mergeCell ref="C277:G277"/>
    <mergeCell ref="C278:G278"/>
    <mergeCell ref="C279:G279"/>
    <mergeCell ref="C280:G280"/>
    <mergeCell ref="A261:A272"/>
    <mergeCell ref="D266:E266"/>
    <mergeCell ref="D267:E267"/>
    <mergeCell ref="D268:E268"/>
    <mergeCell ref="D269:E269"/>
    <mergeCell ref="D270:E270"/>
    <mergeCell ref="D271:E271"/>
    <mergeCell ref="C272:G272"/>
    <mergeCell ref="A239:A260"/>
    <mergeCell ref="D239:E239"/>
    <mergeCell ref="D240:E240"/>
    <mergeCell ref="D241:E241"/>
    <mergeCell ref="C255:G255"/>
    <mergeCell ref="C256:G256"/>
    <mergeCell ref="C257:G257"/>
    <mergeCell ref="C258:G258"/>
    <mergeCell ref="C259:G259"/>
    <mergeCell ref="C260:G260"/>
    <mergeCell ref="A237:A238"/>
    <mergeCell ref="C237:E237"/>
    <mergeCell ref="D238:E238"/>
    <mergeCell ref="C228:G228"/>
    <mergeCell ref="C229:G229"/>
    <mergeCell ref="C230:G230"/>
    <mergeCell ref="C231:G231"/>
    <mergeCell ref="C232:G232"/>
    <mergeCell ref="C233:G233"/>
    <mergeCell ref="A203:A236"/>
    <mergeCell ref="C221:G221"/>
    <mergeCell ref="C222:G222"/>
    <mergeCell ref="C223:G223"/>
    <mergeCell ref="C224:G224"/>
    <mergeCell ref="C225:G225"/>
    <mergeCell ref="C226:G226"/>
    <mergeCell ref="C227:G227"/>
    <mergeCell ref="C234:G234"/>
    <mergeCell ref="C235:G235"/>
    <mergeCell ref="C236:G236"/>
    <mergeCell ref="C192:G192"/>
    <mergeCell ref="A193:A202"/>
    <mergeCell ref="C193:G193"/>
    <mergeCell ref="C194:G194"/>
    <mergeCell ref="C195:G195"/>
    <mergeCell ref="C196:G196"/>
    <mergeCell ref="C197:G197"/>
    <mergeCell ref="C198:G198"/>
    <mergeCell ref="C199:G199"/>
    <mergeCell ref="C200:G200"/>
    <mergeCell ref="A147:A192"/>
    <mergeCell ref="C147:G147"/>
    <mergeCell ref="C148:G148"/>
    <mergeCell ref="C149:G149"/>
    <mergeCell ref="C150:G150"/>
    <mergeCell ref="C151:G151"/>
    <mergeCell ref="C152:G152"/>
    <mergeCell ref="C153:G153"/>
    <mergeCell ref="C154:G154"/>
    <mergeCell ref="C155:G155"/>
    <mergeCell ref="C201:G201"/>
    <mergeCell ref="C202:G202"/>
    <mergeCell ref="C186:G186"/>
    <mergeCell ref="C187:G187"/>
    <mergeCell ref="C188:G188"/>
    <mergeCell ref="C189:G189"/>
    <mergeCell ref="C190:G190"/>
    <mergeCell ref="C191:G191"/>
    <mergeCell ref="C180:G180"/>
    <mergeCell ref="C181:G181"/>
    <mergeCell ref="C182:G182"/>
    <mergeCell ref="C183:G183"/>
    <mergeCell ref="C184:G184"/>
    <mergeCell ref="C185:G185"/>
    <mergeCell ref="C175:G175"/>
    <mergeCell ref="C176:G176"/>
    <mergeCell ref="C177:G177"/>
    <mergeCell ref="C178:G178"/>
    <mergeCell ref="C179:G179"/>
    <mergeCell ref="C168:G168"/>
    <mergeCell ref="C169:G169"/>
    <mergeCell ref="C170:G170"/>
    <mergeCell ref="C171:G171"/>
    <mergeCell ref="C172:G172"/>
    <mergeCell ref="C173:G173"/>
    <mergeCell ref="C166:G166"/>
    <mergeCell ref="C167:G167"/>
    <mergeCell ref="C156:G156"/>
    <mergeCell ref="C157:G157"/>
    <mergeCell ref="C158:G158"/>
    <mergeCell ref="C159:G159"/>
    <mergeCell ref="C160:G160"/>
    <mergeCell ref="C161:G161"/>
    <mergeCell ref="C174:G174"/>
    <mergeCell ref="A112:A146"/>
    <mergeCell ref="C143:G143"/>
    <mergeCell ref="C144:G144"/>
    <mergeCell ref="C145:G145"/>
    <mergeCell ref="C146:G146"/>
    <mergeCell ref="C162:G162"/>
    <mergeCell ref="C163:G163"/>
    <mergeCell ref="C164:G164"/>
    <mergeCell ref="C165:G165"/>
    <mergeCell ref="A100:A111"/>
    <mergeCell ref="C102:G102"/>
    <mergeCell ref="C103:G103"/>
    <mergeCell ref="C104:G104"/>
    <mergeCell ref="C105:G105"/>
    <mergeCell ref="C106:G106"/>
    <mergeCell ref="C107:G107"/>
    <mergeCell ref="C108:G108"/>
    <mergeCell ref="C109:G109"/>
    <mergeCell ref="C110:G110"/>
    <mergeCell ref="C111:G111"/>
    <mergeCell ref="C76:G76"/>
    <mergeCell ref="C78:G78"/>
    <mergeCell ref="A79:A81"/>
    <mergeCell ref="A82:A98"/>
    <mergeCell ref="C91:G91"/>
    <mergeCell ref="C92:G92"/>
    <mergeCell ref="C93:G93"/>
    <mergeCell ref="C94:G94"/>
    <mergeCell ref="C95:G95"/>
    <mergeCell ref="C96:G96"/>
    <mergeCell ref="C97:G97"/>
    <mergeCell ref="C98:G98"/>
    <mergeCell ref="C73:G73"/>
    <mergeCell ref="C74:G74"/>
    <mergeCell ref="M59:M62"/>
    <mergeCell ref="C64:G64"/>
    <mergeCell ref="C65:G65"/>
    <mergeCell ref="C66:G66"/>
    <mergeCell ref="C67:G67"/>
    <mergeCell ref="C68:G68"/>
    <mergeCell ref="C75:G75"/>
    <mergeCell ref="C52:G52"/>
    <mergeCell ref="A53:A54"/>
    <mergeCell ref="C53:G53"/>
    <mergeCell ref="A55:A76"/>
    <mergeCell ref="B59:B62"/>
    <mergeCell ref="C59:C62"/>
    <mergeCell ref="D59:D62"/>
    <mergeCell ref="E59:E62"/>
    <mergeCell ref="F59:F62"/>
    <mergeCell ref="G59:G62"/>
    <mergeCell ref="A42:A52"/>
    <mergeCell ref="C43:G43"/>
    <mergeCell ref="C44:G44"/>
    <mergeCell ref="C45:G45"/>
    <mergeCell ref="C46:G46"/>
    <mergeCell ref="C47:G47"/>
    <mergeCell ref="C48:G48"/>
    <mergeCell ref="C49:G49"/>
    <mergeCell ref="C50:G50"/>
    <mergeCell ref="C51:G51"/>
    <mergeCell ref="C69:G69"/>
    <mergeCell ref="C70:G70"/>
    <mergeCell ref="C71:G71"/>
    <mergeCell ref="C72:G72"/>
    <mergeCell ref="A36:A41"/>
    <mergeCell ref="C37:G37"/>
    <mergeCell ref="C38:G38"/>
    <mergeCell ref="C39:G39"/>
    <mergeCell ref="C40:G40"/>
    <mergeCell ref="C41:G41"/>
    <mergeCell ref="A29:A30"/>
    <mergeCell ref="C29:G29"/>
    <mergeCell ref="C30:G30"/>
    <mergeCell ref="A31:A35"/>
    <mergeCell ref="C33:G33"/>
    <mergeCell ref="C34:G34"/>
    <mergeCell ref="C35:G35"/>
    <mergeCell ref="A24:A28"/>
    <mergeCell ref="C25:G25"/>
    <mergeCell ref="C26:G26"/>
    <mergeCell ref="C27:G27"/>
    <mergeCell ref="C28:G28"/>
    <mergeCell ref="A11:A12"/>
    <mergeCell ref="A13:A14"/>
    <mergeCell ref="C15:E15"/>
    <mergeCell ref="A16:A23"/>
    <mergeCell ref="C16:G16"/>
    <mergeCell ref="C17:G17"/>
    <mergeCell ref="C18:G18"/>
    <mergeCell ref="C19:G19"/>
    <mergeCell ref="C20:G20"/>
    <mergeCell ref="C21:G21"/>
    <mergeCell ref="A4:A6"/>
    <mergeCell ref="B4:B6"/>
    <mergeCell ref="C4:G4"/>
    <mergeCell ref="H4:K4"/>
    <mergeCell ref="D5:E5"/>
    <mergeCell ref="A8:A10"/>
    <mergeCell ref="C10:G10"/>
    <mergeCell ref="C22:G22"/>
    <mergeCell ref="C23:G23"/>
  </mergeCells>
  <phoneticPr fontId="1"/>
  <conditionalFormatting sqref="B7:K58 B63:K140 B336:K346 B143:K332 B141:H141 J141:K141 B142:I142 K142 B348:K387 B347:H347 J347:K347 B389:K390 B388:I388 K388 B392:K501 B391:H391 K391">
    <cfRule type="expression" dxfId="6" priority="6">
      <formula>$L7="換地処分済"</formula>
    </cfRule>
  </conditionalFormatting>
  <conditionalFormatting sqref="I141">
    <cfRule type="expression" dxfId="5" priority="5">
      <formula>$L141="換地処分済"</formula>
    </cfRule>
  </conditionalFormatting>
  <conditionalFormatting sqref="J142">
    <cfRule type="expression" dxfId="4" priority="4">
      <formula>$L142="換地処分済"</formula>
    </cfRule>
  </conditionalFormatting>
  <conditionalFormatting sqref="I347">
    <cfRule type="expression" dxfId="3" priority="3">
      <formula>$L347="換地処分済"</formula>
    </cfRule>
  </conditionalFormatting>
  <conditionalFormatting sqref="J388">
    <cfRule type="expression" dxfId="2" priority="2">
      <formula>$L388="換地処分済"</formula>
    </cfRule>
  </conditionalFormatting>
  <conditionalFormatting sqref="I391:J391">
    <cfRule type="expression" dxfId="1" priority="1">
      <formula>$L391="換地処分済"</formula>
    </cfRule>
  </conditionalFormatting>
  <printOptions horizontalCentered="1" gridLinesSet="0"/>
  <pageMargins left="0.78740157480314965" right="0.78740157480314965" top="0.98425196850393704" bottom="0.98425196850393704" header="0.51181102362204722" footer="0.51181102362204722"/>
  <pageSetup paperSize="9" scale="59" fitToHeight="14" orientation="portrait" r:id="rId1"/>
  <headerFooter alignWithMargins="0"/>
  <rowBreaks count="10" manualBreakCount="10">
    <brk id="52" max="10" man="1"/>
    <brk id="99" max="10" man="1"/>
    <brk id="146" max="10" man="1"/>
    <brk id="192" max="10" man="1"/>
    <brk id="238" max="10" man="1"/>
    <brk id="285" max="10" man="1"/>
    <brk id="331" max="10" man="1"/>
    <brk id="381" max="10" man="1"/>
    <brk id="429" max="10" man="1"/>
    <brk id="475" max="10"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3EC9A-7FF6-4216-96C3-4A13FE7594E3}">
  <dimension ref="A1:R103"/>
  <sheetViews>
    <sheetView view="pageBreakPreview" zoomScale="70" zoomScaleNormal="75" zoomScaleSheetLayoutView="70" workbookViewId="0">
      <pane xSplit="2" ySplit="5" topLeftCell="C6" activePane="bottomRight" state="frozen"/>
      <selection pane="topRight"/>
      <selection pane="bottomLeft"/>
      <selection pane="bottomRight" activeCell="Y20" sqref="Y20"/>
    </sheetView>
  </sheetViews>
  <sheetFormatPr defaultColWidth="9" defaultRowHeight="13"/>
  <cols>
    <col min="1" max="1" width="18.6328125" customWidth="1"/>
    <col min="2" max="3" width="9.36328125" customWidth="1"/>
    <col min="4" max="4" width="22.7265625" customWidth="1"/>
    <col min="5" max="10" width="9.36328125" customWidth="1"/>
    <col min="11" max="11" width="23.36328125" customWidth="1"/>
    <col min="12" max="12" width="10.7265625" bestFit="1" customWidth="1"/>
    <col min="13" max="13" width="12" customWidth="1"/>
    <col min="14" max="14" width="8.90625" customWidth="1"/>
    <col min="15" max="16" width="12" customWidth="1"/>
    <col min="17" max="17" width="13" bestFit="1" customWidth="1"/>
    <col min="18" max="18" width="10.90625" customWidth="1"/>
  </cols>
  <sheetData>
    <row r="1" spans="1:18" ht="21" customHeight="1">
      <c r="A1" s="461" t="s">
        <v>7287</v>
      </c>
      <c r="R1" s="2978" t="s">
        <v>1263</v>
      </c>
    </row>
    <row r="2" spans="1:18" ht="3.75" customHeight="1" thickBot="1">
      <c r="Q2" s="2979"/>
    </row>
    <row r="3" spans="1:18">
      <c r="A3" s="3527" t="s">
        <v>51</v>
      </c>
      <c r="B3" s="4807" t="s">
        <v>52</v>
      </c>
      <c r="C3" s="4807" t="s">
        <v>7288</v>
      </c>
      <c r="D3" s="4807" t="s">
        <v>7289</v>
      </c>
      <c r="E3" s="4807" t="s">
        <v>7290</v>
      </c>
      <c r="F3" s="2980" t="s">
        <v>7291</v>
      </c>
      <c r="G3" s="2980" t="s">
        <v>7292</v>
      </c>
      <c r="H3" s="4807" t="s">
        <v>7293</v>
      </c>
      <c r="I3" s="2981" t="s">
        <v>7294</v>
      </c>
      <c r="J3" s="2981" t="s">
        <v>7295</v>
      </c>
      <c r="K3" s="4807" t="s">
        <v>7296</v>
      </c>
      <c r="L3" s="2980" t="s">
        <v>701</v>
      </c>
      <c r="M3" s="4807" t="s">
        <v>235</v>
      </c>
      <c r="N3" s="2980" t="s">
        <v>782</v>
      </c>
      <c r="O3" s="4807" t="s">
        <v>235</v>
      </c>
      <c r="P3" s="2980" t="s">
        <v>783</v>
      </c>
      <c r="Q3" s="2980" t="s">
        <v>7297</v>
      </c>
      <c r="R3" s="2982" t="s">
        <v>7298</v>
      </c>
    </row>
    <row r="4" spans="1:18">
      <c r="A4" s="3528"/>
      <c r="B4" s="3340"/>
      <c r="C4" s="3340"/>
      <c r="D4" s="3340"/>
      <c r="E4" s="3340"/>
      <c r="F4" s="328" t="s">
        <v>7299</v>
      </c>
      <c r="G4" s="328" t="s">
        <v>7299</v>
      </c>
      <c r="H4" s="3340"/>
      <c r="I4" s="36"/>
      <c r="J4" s="36" t="s">
        <v>7300</v>
      </c>
      <c r="K4" s="3340"/>
      <c r="L4" s="328"/>
      <c r="M4" s="3340"/>
      <c r="N4" s="328"/>
      <c r="O4" s="3340"/>
      <c r="P4" s="328"/>
      <c r="Q4" s="328"/>
      <c r="R4" s="2983"/>
    </row>
    <row r="5" spans="1:18" ht="13.5" thickBot="1">
      <c r="A5" s="4818"/>
      <c r="B5" s="4808"/>
      <c r="C5" s="4808"/>
      <c r="D5" s="4808"/>
      <c r="E5" s="4808"/>
      <c r="F5" s="2984" t="s">
        <v>7301</v>
      </c>
      <c r="G5" s="2984" t="s">
        <v>7301</v>
      </c>
      <c r="H5" s="4808"/>
      <c r="I5" s="2985" t="s">
        <v>7302</v>
      </c>
      <c r="J5" s="2985" t="s">
        <v>7303</v>
      </c>
      <c r="K5" s="4808"/>
      <c r="L5" s="2984" t="s">
        <v>236</v>
      </c>
      <c r="M5" s="4808"/>
      <c r="N5" s="2984" t="s">
        <v>236</v>
      </c>
      <c r="O5" s="4808"/>
      <c r="P5" s="2984" t="s">
        <v>236</v>
      </c>
      <c r="Q5" s="2984" t="s">
        <v>7304</v>
      </c>
      <c r="R5" s="2986" t="s">
        <v>7305</v>
      </c>
    </row>
    <row r="6" spans="1:18">
      <c r="A6" s="4809" t="s">
        <v>7306</v>
      </c>
      <c r="B6" s="4811" t="s">
        <v>17</v>
      </c>
      <c r="C6" s="4812" t="s">
        <v>7307</v>
      </c>
      <c r="D6" s="4813" t="s">
        <v>7308</v>
      </c>
      <c r="E6" s="4815" t="s">
        <v>6679</v>
      </c>
      <c r="F6" s="4816">
        <v>0.4</v>
      </c>
      <c r="G6" s="4816">
        <v>0.2</v>
      </c>
      <c r="H6" s="4829" t="s">
        <v>7309</v>
      </c>
      <c r="I6" s="4829" t="s">
        <v>7310</v>
      </c>
      <c r="J6" s="4811" t="s">
        <v>1809</v>
      </c>
      <c r="K6" s="4831" t="s">
        <v>7311</v>
      </c>
      <c r="L6" s="4819">
        <v>30956</v>
      </c>
      <c r="M6" s="4811" t="s">
        <v>7312</v>
      </c>
      <c r="N6" s="4819">
        <v>30956</v>
      </c>
      <c r="O6" s="4811" t="s">
        <v>7313</v>
      </c>
      <c r="P6" s="4807"/>
      <c r="Q6" s="4821">
        <v>2948000</v>
      </c>
      <c r="R6" s="4823" t="s">
        <v>7314</v>
      </c>
    </row>
    <row r="7" spans="1:18">
      <c r="A7" s="4810"/>
      <c r="B7" s="3336"/>
      <c r="C7" s="3456"/>
      <c r="D7" s="4814"/>
      <c r="E7" s="3457"/>
      <c r="F7" s="4817"/>
      <c r="G7" s="4817"/>
      <c r="H7" s="4830"/>
      <c r="I7" s="4830"/>
      <c r="J7" s="3336"/>
      <c r="K7" s="4828"/>
      <c r="L7" s="4820"/>
      <c r="M7" s="3336"/>
      <c r="N7" s="4820"/>
      <c r="O7" s="3336"/>
      <c r="P7" s="3338"/>
      <c r="Q7" s="4822"/>
      <c r="R7" s="4824"/>
    </row>
    <row r="8" spans="1:18">
      <c r="A8" s="4825" t="s">
        <v>1510</v>
      </c>
      <c r="B8" s="3336" t="s">
        <v>59</v>
      </c>
      <c r="C8" s="3339" t="s">
        <v>7307</v>
      </c>
      <c r="D8" s="4828" t="s">
        <v>7315</v>
      </c>
      <c r="E8" s="3339" t="s">
        <v>6679</v>
      </c>
      <c r="F8" s="4838">
        <v>0.7</v>
      </c>
      <c r="G8" s="4838">
        <v>0.43</v>
      </c>
      <c r="H8" s="4840" t="s">
        <v>7316</v>
      </c>
      <c r="I8" s="4840" t="s">
        <v>7317</v>
      </c>
      <c r="J8" s="3339" t="s">
        <v>1809</v>
      </c>
      <c r="K8" s="2987" t="s">
        <v>7318</v>
      </c>
      <c r="L8" s="4832">
        <v>30956</v>
      </c>
      <c r="M8" s="3339" t="s">
        <v>7319</v>
      </c>
      <c r="N8" s="4832">
        <v>30956</v>
      </c>
      <c r="O8" s="3339" t="s">
        <v>7320</v>
      </c>
      <c r="P8" s="3339"/>
      <c r="Q8" s="4834">
        <v>11069000</v>
      </c>
      <c r="R8" s="4836" t="s">
        <v>7321</v>
      </c>
    </row>
    <row r="9" spans="1:18">
      <c r="A9" s="4826"/>
      <c r="B9" s="3336"/>
      <c r="C9" s="3338"/>
      <c r="D9" s="4814"/>
      <c r="E9" s="3338"/>
      <c r="F9" s="4839"/>
      <c r="G9" s="4839"/>
      <c r="H9" s="4841"/>
      <c r="I9" s="4841"/>
      <c r="J9" s="3338"/>
      <c r="K9" s="2988" t="s">
        <v>7322</v>
      </c>
      <c r="L9" s="4833"/>
      <c r="M9" s="3338"/>
      <c r="N9" s="4833"/>
      <c r="O9" s="3338"/>
      <c r="P9" s="3338"/>
      <c r="Q9" s="4835"/>
      <c r="R9" s="4837"/>
    </row>
    <row r="10" spans="1:18">
      <c r="A10" s="4826"/>
      <c r="B10" s="3336" t="s">
        <v>7323</v>
      </c>
      <c r="C10" s="3339" t="s">
        <v>7307</v>
      </c>
      <c r="D10" s="4842" t="s">
        <v>7324</v>
      </c>
      <c r="E10" s="3339" t="s">
        <v>422</v>
      </c>
      <c r="F10" s="4838">
        <v>1.9</v>
      </c>
      <c r="G10" s="4838">
        <v>0.61</v>
      </c>
      <c r="H10" s="4840" t="s">
        <v>7309</v>
      </c>
      <c r="I10" s="4840" t="s">
        <v>7325</v>
      </c>
      <c r="J10" s="3339" t="s">
        <v>1809</v>
      </c>
      <c r="K10" s="4844" t="s">
        <v>7326</v>
      </c>
      <c r="L10" s="4832">
        <v>32780</v>
      </c>
      <c r="M10" s="3339" t="s">
        <v>7327</v>
      </c>
      <c r="N10" s="4832">
        <v>38071</v>
      </c>
      <c r="O10" s="3339" t="s">
        <v>7328</v>
      </c>
      <c r="P10" s="3339"/>
      <c r="Q10" s="4834">
        <v>12807000</v>
      </c>
      <c r="R10" s="4836" t="s">
        <v>7329</v>
      </c>
    </row>
    <row r="11" spans="1:18">
      <c r="A11" s="4826"/>
      <c r="B11" s="3336"/>
      <c r="C11" s="3338"/>
      <c r="D11" s="4843"/>
      <c r="E11" s="3338"/>
      <c r="F11" s="4839"/>
      <c r="G11" s="4839"/>
      <c r="H11" s="4841"/>
      <c r="I11" s="4841"/>
      <c r="J11" s="3338"/>
      <c r="K11" s="4845"/>
      <c r="L11" s="4833"/>
      <c r="M11" s="3338"/>
      <c r="N11" s="4833"/>
      <c r="O11" s="3338"/>
      <c r="P11" s="3338"/>
      <c r="Q11" s="4835"/>
      <c r="R11" s="4837"/>
    </row>
    <row r="12" spans="1:18" ht="25.5" customHeight="1">
      <c r="A12" s="4826"/>
      <c r="B12" s="3339" t="s">
        <v>7323</v>
      </c>
      <c r="C12" s="3339" t="s">
        <v>7307</v>
      </c>
      <c r="D12" s="4842" t="s">
        <v>7330</v>
      </c>
      <c r="E12" s="3339" t="s">
        <v>6679</v>
      </c>
      <c r="F12" s="4838">
        <v>1.8</v>
      </c>
      <c r="G12" s="4838">
        <v>1.17</v>
      </c>
      <c r="H12" s="4840" t="s">
        <v>7309</v>
      </c>
      <c r="I12" s="4840" t="s">
        <v>7331</v>
      </c>
      <c r="J12" s="3339">
        <v>31</v>
      </c>
      <c r="K12" s="4844" t="s">
        <v>7332</v>
      </c>
      <c r="L12" s="4832">
        <v>42100</v>
      </c>
      <c r="M12" s="3339" t="s">
        <v>7333</v>
      </c>
      <c r="N12" s="4832">
        <v>42100</v>
      </c>
      <c r="O12" s="3339" t="s">
        <v>7333</v>
      </c>
      <c r="P12" s="3339"/>
      <c r="Q12" s="4846" t="s">
        <v>7334</v>
      </c>
      <c r="R12" s="4836" t="s">
        <v>7335</v>
      </c>
    </row>
    <row r="13" spans="1:18" ht="25.5" customHeight="1">
      <c r="A13" s="4826"/>
      <c r="B13" s="3338"/>
      <c r="C13" s="3338"/>
      <c r="D13" s="4843"/>
      <c r="E13" s="3338"/>
      <c r="F13" s="4839"/>
      <c r="G13" s="4839"/>
      <c r="H13" s="4841"/>
      <c r="I13" s="4841"/>
      <c r="J13" s="3338"/>
      <c r="K13" s="4845"/>
      <c r="L13" s="4833"/>
      <c r="M13" s="3338"/>
      <c r="N13" s="4833"/>
      <c r="O13" s="3338"/>
      <c r="P13" s="3338"/>
      <c r="Q13" s="4847"/>
      <c r="R13" s="4837"/>
    </row>
    <row r="14" spans="1:18" ht="12.5" customHeight="1">
      <c r="A14" s="4826"/>
      <c r="B14" s="3336" t="s">
        <v>7323</v>
      </c>
      <c r="C14" s="3339" t="s">
        <v>7307</v>
      </c>
      <c r="D14" s="4842" t="s">
        <v>7336</v>
      </c>
      <c r="E14" s="3339" t="s">
        <v>6679</v>
      </c>
      <c r="F14" s="4838">
        <v>0.4</v>
      </c>
      <c r="G14" s="4838">
        <v>0.28000000000000003</v>
      </c>
      <c r="H14" s="4840" t="s">
        <v>7309</v>
      </c>
      <c r="I14" s="4840" t="s">
        <v>7331</v>
      </c>
      <c r="J14" s="3339" t="s">
        <v>1809</v>
      </c>
      <c r="K14" s="4844" t="s">
        <v>7337</v>
      </c>
      <c r="L14" s="4832">
        <v>45609</v>
      </c>
      <c r="M14" s="3339" t="s">
        <v>7338</v>
      </c>
      <c r="N14" s="4832">
        <v>45609</v>
      </c>
      <c r="O14" s="3339" t="s">
        <v>7338</v>
      </c>
      <c r="P14" s="3339"/>
      <c r="Q14" s="4848" t="s">
        <v>7339</v>
      </c>
      <c r="R14" s="4836" t="s">
        <v>7340</v>
      </c>
    </row>
    <row r="15" spans="1:18" ht="12.5" customHeight="1">
      <c r="A15" s="4826"/>
      <c r="B15" s="3336"/>
      <c r="C15" s="3338"/>
      <c r="D15" s="4843"/>
      <c r="E15" s="3338"/>
      <c r="F15" s="4839"/>
      <c r="G15" s="4839"/>
      <c r="H15" s="4841"/>
      <c r="I15" s="4841"/>
      <c r="J15" s="3338"/>
      <c r="K15" s="4845"/>
      <c r="L15" s="4833"/>
      <c r="M15" s="3338"/>
      <c r="N15" s="4833"/>
      <c r="O15" s="3338"/>
      <c r="P15" s="3338"/>
      <c r="Q15" s="4849"/>
      <c r="R15" s="4837"/>
    </row>
    <row r="16" spans="1:18" ht="12.5" customHeight="1">
      <c r="A16" s="4826"/>
      <c r="B16" s="3338" t="s">
        <v>7341</v>
      </c>
      <c r="C16" s="4850" t="s">
        <v>7307</v>
      </c>
      <c r="D16" s="4851" t="s">
        <v>7342</v>
      </c>
      <c r="E16" s="4852" t="s">
        <v>6679</v>
      </c>
      <c r="F16" s="4853">
        <v>1.2</v>
      </c>
      <c r="G16" s="4839">
        <v>1</v>
      </c>
      <c r="H16" s="4841" t="s">
        <v>7316</v>
      </c>
      <c r="I16" s="4841" t="s">
        <v>7343</v>
      </c>
      <c r="J16" s="3338" t="s">
        <v>1809</v>
      </c>
      <c r="K16" s="4858" t="s">
        <v>7344</v>
      </c>
      <c r="L16" s="4855" t="s">
        <v>1228</v>
      </c>
      <c r="M16" s="3339" t="s">
        <v>7345</v>
      </c>
      <c r="N16" s="4855" t="s">
        <v>7346</v>
      </c>
      <c r="O16" s="3339" t="s">
        <v>7345</v>
      </c>
      <c r="P16" s="3340"/>
      <c r="Q16" s="4856">
        <v>-26098000</v>
      </c>
      <c r="R16" s="4836" t="s">
        <v>7347</v>
      </c>
    </row>
    <row r="17" spans="1:18" ht="12.5" customHeight="1">
      <c r="A17" s="4827"/>
      <c r="B17" s="3336"/>
      <c r="C17" s="3456"/>
      <c r="D17" s="4814"/>
      <c r="E17" s="3457"/>
      <c r="F17" s="4854"/>
      <c r="G17" s="4817"/>
      <c r="H17" s="4830"/>
      <c r="I17" s="4830"/>
      <c r="J17" s="3336"/>
      <c r="K17" s="4858"/>
      <c r="L17" s="4820"/>
      <c r="M17" s="3338"/>
      <c r="N17" s="4820"/>
      <c r="O17" s="3338"/>
      <c r="P17" s="3338"/>
      <c r="Q17" s="4857"/>
      <c r="R17" s="4837"/>
    </row>
    <row r="18" spans="1:18" ht="13.5" customHeight="1">
      <c r="A18" s="4825" t="s">
        <v>1301</v>
      </c>
      <c r="B18" s="3338" t="s">
        <v>164</v>
      </c>
      <c r="C18" s="4850" t="s">
        <v>7307</v>
      </c>
      <c r="D18" s="4851" t="s">
        <v>7348</v>
      </c>
      <c r="E18" s="4852" t="s">
        <v>6666</v>
      </c>
      <c r="F18" s="4866" t="s">
        <v>7349</v>
      </c>
      <c r="G18" s="4863">
        <v>0.09</v>
      </c>
      <c r="H18" s="4841" t="s">
        <v>7350</v>
      </c>
      <c r="I18" s="4841" t="s">
        <v>7343</v>
      </c>
      <c r="J18" s="3338" t="s">
        <v>1809</v>
      </c>
      <c r="K18" s="4858" t="s">
        <v>7351</v>
      </c>
      <c r="L18" s="4861" t="s">
        <v>7352</v>
      </c>
      <c r="M18" s="4859" t="s">
        <v>7353</v>
      </c>
      <c r="N18" s="4861" t="s">
        <v>7354</v>
      </c>
      <c r="O18" s="4859" t="s">
        <v>7353</v>
      </c>
      <c r="P18" s="3340"/>
      <c r="Q18" s="4835">
        <v>471000</v>
      </c>
      <c r="R18" s="4837" t="s">
        <v>7355</v>
      </c>
    </row>
    <row r="19" spans="1:18">
      <c r="A19" s="4826"/>
      <c r="B19" s="3336"/>
      <c r="C19" s="3456"/>
      <c r="D19" s="4814"/>
      <c r="E19" s="3457"/>
      <c r="F19" s="4854"/>
      <c r="G19" s="4817"/>
      <c r="H19" s="4830"/>
      <c r="I19" s="4830"/>
      <c r="J19" s="3336"/>
      <c r="K19" s="4858"/>
      <c r="L19" s="4862"/>
      <c r="M19" s="4860"/>
      <c r="N19" s="4862"/>
      <c r="O19" s="4860"/>
      <c r="P19" s="3338"/>
      <c r="Q19" s="4822"/>
      <c r="R19" s="4824"/>
    </row>
    <row r="20" spans="1:18">
      <c r="A20" s="4826"/>
      <c r="B20" s="3336" t="s">
        <v>7323</v>
      </c>
      <c r="C20" s="3339" t="s">
        <v>7307</v>
      </c>
      <c r="D20" s="4842" t="s">
        <v>7356</v>
      </c>
      <c r="E20" s="3339" t="s">
        <v>6666</v>
      </c>
      <c r="F20" s="4838">
        <v>0.18</v>
      </c>
      <c r="G20" s="4838">
        <v>0.1</v>
      </c>
      <c r="H20" s="4840" t="s">
        <v>7350</v>
      </c>
      <c r="I20" s="4840" t="s">
        <v>7343</v>
      </c>
      <c r="J20" s="3339" t="s">
        <v>1809</v>
      </c>
      <c r="K20" s="4828" t="s">
        <v>7311</v>
      </c>
      <c r="L20" s="4859" t="s">
        <v>7357</v>
      </c>
      <c r="M20" s="4859" t="s">
        <v>7358</v>
      </c>
      <c r="N20" s="4859" t="s">
        <v>7357</v>
      </c>
      <c r="O20" s="4859" t="s">
        <v>7358</v>
      </c>
      <c r="P20" s="3339"/>
      <c r="Q20" s="4834">
        <v>842000</v>
      </c>
      <c r="R20" s="4836" t="s">
        <v>7359</v>
      </c>
    </row>
    <row r="21" spans="1:18">
      <c r="A21" s="4826"/>
      <c r="B21" s="3336"/>
      <c r="C21" s="3338"/>
      <c r="D21" s="4843"/>
      <c r="E21" s="3338"/>
      <c r="F21" s="4839"/>
      <c r="G21" s="4839"/>
      <c r="H21" s="4841"/>
      <c r="I21" s="4841"/>
      <c r="J21" s="3338"/>
      <c r="K21" s="4814"/>
      <c r="L21" s="4860"/>
      <c r="M21" s="4860"/>
      <c r="N21" s="4860"/>
      <c r="O21" s="4860"/>
      <c r="P21" s="3338"/>
      <c r="Q21" s="4835"/>
      <c r="R21" s="4837"/>
    </row>
    <row r="22" spans="1:18">
      <c r="A22" s="4826"/>
      <c r="B22" s="3336" t="s">
        <v>7323</v>
      </c>
      <c r="C22" s="3339" t="s">
        <v>7307</v>
      </c>
      <c r="D22" s="4842" t="s">
        <v>7360</v>
      </c>
      <c r="E22" s="3339" t="s">
        <v>6679</v>
      </c>
      <c r="F22" s="4838">
        <v>1</v>
      </c>
      <c r="G22" s="2989">
        <v>0.41</v>
      </c>
      <c r="H22" s="2990" t="s">
        <v>7309</v>
      </c>
      <c r="I22" s="2990" t="s">
        <v>7343</v>
      </c>
      <c r="J22" s="32" t="s">
        <v>1809</v>
      </c>
      <c r="K22" s="4828" t="s">
        <v>7361</v>
      </c>
      <c r="L22" s="4864">
        <v>44649</v>
      </c>
      <c r="M22" s="4859" t="s">
        <v>4803</v>
      </c>
      <c r="N22" s="4864">
        <v>44649</v>
      </c>
      <c r="O22" s="4859" t="s">
        <v>4803</v>
      </c>
      <c r="P22" s="3339"/>
      <c r="Q22" s="4822">
        <v>15030000</v>
      </c>
      <c r="R22" s="4824" t="s">
        <v>7362</v>
      </c>
    </row>
    <row r="23" spans="1:18">
      <c r="A23" s="4827"/>
      <c r="B23" s="3336"/>
      <c r="C23" s="3338"/>
      <c r="D23" s="4843"/>
      <c r="E23" s="3338"/>
      <c r="F23" s="4839"/>
      <c r="G23" s="2991">
        <v>0.2</v>
      </c>
      <c r="H23" s="2992" t="s">
        <v>7309</v>
      </c>
      <c r="I23" s="2992" t="s">
        <v>7343</v>
      </c>
      <c r="J23" s="35" t="s">
        <v>1809</v>
      </c>
      <c r="K23" s="4814"/>
      <c r="L23" s="4860"/>
      <c r="M23" s="4860"/>
      <c r="N23" s="4860"/>
      <c r="O23" s="4860"/>
      <c r="P23" s="3338"/>
      <c r="Q23" s="4822"/>
      <c r="R23" s="4824"/>
    </row>
    <row r="24" spans="1:18">
      <c r="A24" s="3507" t="s">
        <v>78</v>
      </c>
      <c r="B24" s="3336" t="s">
        <v>26</v>
      </c>
      <c r="C24" s="3336" t="s">
        <v>7307</v>
      </c>
      <c r="D24" s="4865" t="s">
        <v>7363</v>
      </c>
      <c r="E24" s="3336" t="s">
        <v>6679</v>
      </c>
      <c r="F24" s="4817">
        <v>0.5</v>
      </c>
      <c r="G24" s="4817">
        <v>0.28000000000000003</v>
      </c>
      <c r="H24" s="4830" t="s">
        <v>7309</v>
      </c>
      <c r="I24" s="4830" t="s">
        <v>7325</v>
      </c>
      <c r="J24" s="3336" t="s">
        <v>1809</v>
      </c>
      <c r="K24" s="2987" t="s">
        <v>7318</v>
      </c>
      <c r="L24" s="4869">
        <v>27926</v>
      </c>
      <c r="M24" s="3336" t="s">
        <v>7364</v>
      </c>
      <c r="N24" s="4867">
        <v>27926</v>
      </c>
      <c r="O24" s="3336" t="s">
        <v>7364</v>
      </c>
      <c r="P24" s="3339"/>
      <c r="Q24" s="4822">
        <v>3377000</v>
      </c>
      <c r="R24" s="4824" t="s">
        <v>7355</v>
      </c>
    </row>
    <row r="25" spans="1:18">
      <c r="A25" s="3528"/>
      <c r="B25" s="3336"/>
      <c r="C25" s="3336"/>
      <c r="D25" s="4865"/>
      <c r="E25" s="3336"/>
      <c r="F25" s="4817"/>
      <c r="G25" s="4817"/>
      <c r="H25" s="4830"/>
      <c r="I25" s="4830"/>
      <c r="J25" s="3336"/>
      <c r="K25" s="2993" t="s">
        <v>7365</v>
      </c>
      <c r="L25" s="4820"/>
      <c r="M25" s="3336"/>
      <c r="N25" s="4868"/>
      <c r="O25" s="3336"/>
      <c r="P25" s="3338"/>
      <c r="Q25" s="4822"/>
      <c r="R25" s="4824"/>
    </row>
    <row r="26" spans="1:18">
      <c r="A26" s="3528"/>
      <c r="B26" s="3336" t="s">
        <v>7323</v>
      </c>
      <c r="C26" s="3336" t="s">
        <v>7307</v>
      </c>
      <c r="D26" s="4865" t="s">
        <v>7366</v>
      </c>
      <c r="E26" s="3336" t="s">
        <v>6679</v>
      </c>
      <c r="F26" s="4817">
        <v>0.5</v>
      </c>
      <c r="G26" s="4817">
        <v>0.31</v>
      </c>
      <c r="H26" s="4830" t="s">
        <v>7309</v>
      </c>
      <c r="I26" s="4830" t="s">
        <v>7325</v>
      </c>
      <c r="J26" s="3336" t="s">
        <v>1809</v>
      </c>
      <c r="K26" s="4814" t="s">
        <v>7318</v>
      </c>
      <c r="L26" s="4869">
        <v>29809</v>
      </c>
      <c r="M26" s="3336" t="s">
        <v>7367</v>
      </c>
      <c r="N26" s="4869">
        <v>29809</v>
      </c>
      <c r="O26" s="3336" t="s">
        <v>7367</v>
      </c>
      <c r="P26" s="3339"/>
      <c r="Q26" s="4822">
        <v>3580000</v>
      </c>
      <c r="R26" s="4824" t="s">
        <v>7368</v>
      </c>
    </row>
    <row r="27" spans="1:18">
      <c r="A27" s="3528"/>
      <c r="B27" s="3336"/>
      <c r="C27" s="3336"/>
      <c r="D27" s="4865"/>
      <c r="E27" s="3336"/>
      <c r="F27" s="4817"/>
      <c r="G27" s="4817"/>
      <c r="H27" s="4830"/>
      <c r="I27" s="4830"/>
      <c r="J27" s="3336"/>
      <c r="K27" s="4828"/>
      <c r="L27" s="4820"/>
      <c r="M27" s="3336"/>
      <c r="N27" s="4820"/>
      <c r="O27" s="3336"/>
      <c r="P27" s="3338"/>
      <c r="Q27" s="4822"/>
      <c r="R27" s="4824"/>
    </row>
    <row r="28" spans="1:18">
      <c r="A28" s="3528"/>
      <c r="B28" s="3336" t="s">
        <v>7323</v>
      </c>
      <c r="C28" s="3336" t="s">
        <v>7307</v>
      </c>
      <c r="D28" s="4865" t="s">
        <v>7369</v>
      </c>
      <c r="E28" s="3336" t="s">
        <v>6679</v>
      </c>
      <c r="F28" s="4817">
        <v>1.1000000000000001</v>
      </c>
      <c r="G28" s="4817">
        <v>0.85</v>
      </c>
      <c r="H28" s="4830" t="s">
        <v>7370</v>
      </c>
      <c r="I28" s="4830" t="s">
        <v>7371</v>
      </c>
      <c r="J28" s="3336" t="s">
        <v>1809</v>
      </c>
      <c r="K28" s="2994" t="s">
        <v>7372</v>
      </c>
      <c r="L28" s="4869">
        <v>32864</v>
      </c>
      <c r="M28" s="3336" t="s">
        <v>7373</v>
      </c>
      <c r="N28" s="4867">
        <v>32864</v>
      </c>
      <c r="O28" s="3336" t="s">
        <v>7373</v>
      </c>
      <c r="P28" s="3339"/>
      <c r="Q28" s="4822">
        <v>45310000</v>
      </c>
      <c r="R28" s="4824" t="s">
        <v>7374</v>
      </c>
    </row>
    <row r="29" spans="1:18">
      <c r="A29" s="3528"/>
      <c r="B29" s="3336"/>
      <c r="C29" s="3336"/>
      <c r="D29" s="4865"/>
      <c r="E29" s="3336"/>
      <c r="F29" s="4817"/>
      <c r="G29" s="4817"/>
      <c r="H29" s="4830"/>
      <c r="I29" s="4830"/>
      <c r="J29" s="3336"/>
      <c r="K29" s="2995" t="s">
        <v>7375</v>
      </c>
      <c r="L29" s="4820"/>
      <c r="M29" s="3336"/>
      <c r="N29" s="4868"/>
      <c r="O29" s="3336"/>
      <c r="P29" s="3338"/>
      <c r="Q29" s="4822"/>
      <c r="R29" s="4824"/>
    </row>
    <row r="30" spans="1:18">
      <c r="A30" s="3528"/>
      <c r="B30" s="3336" t="s">
        <v>7323</v>
      </c>
      <c r="C30" s="3336" t="s">
        <v>7307</v>
      </c>
      <c r="D30" s="4865" t="s">
        <v>7376</v>
      </c>
      <c r="E30" s="3336" t="s">
        <v>6679</v>
      </c>
      <c r="F30" s="4817">
        <v>0.4</v>
      </c>
      <c r="G30" s="4817">
        <v>0.28000000000000003</v>
      </c>
      <c r="H30" s="4830" t="s">
        <v>7370</v>
      </c>
      <c r="I30" s="4830" t="s">
        <v>7371</v>
      </c>
      <c r="J30" s="3336" t="s">
        <v>1809</v>
      </c>
      <c r="K30" s="2987" t="s">
        <v>7377</v>
      </c>
      <c r="L30" s="4869">
        <v>33312</v>
      </c>
      <c r="M30" s="3336" t="s">
        <v>7378</v>
      </c>
      <c r="N30" s="4867">
        <v>33312</v>
      </c>
      <c r="O30" s="3336" t="s">
        <v>7378</v>
      </c>
      <c r="P30" s="3339"/>
      <c r="Q30" s="4822">
        <v>9531000</v>
      </c>
      <c r="R30" s="4824" t="s">
        <v>7379</v>
      </c>
    </row>
    <row r="31" spans="1:18">
      <c r="A31" s="3528"/>
      <c r="B31" s="3336"/>
      <c r="C31" s="3336"/>
      <c r="D31" s="4865"/>
      <c r="E31" s="3336"/>
      <c r="F31" s="4817"/>
      <c r="G31" s="4817"/>
      <c r="H31" s="4830"/>
      <c r="I31" s="4830"/>
      <c r="J31" s="3336"/>
      <c r="K31" s="2993" t="s">
        <v>7380</v>
      </c>
      <c r="L31" s="4820"/>
      <c r="M31" s="3336"/>
      <c r="N31" s="4868"/>
      <c r="O31" s="3336"/>
      <c r="P31" s="3338"/>
      <c r="Q31" s="4822"/>
      <c r="R31" s="4824"/>
    </row>
    <row r="32" spans="1:18">
      <c r="A32" s="3528"/>
      <c r="B32" s="3336" t="s">
        <v>7323</v>
      </c>
      <c r="C32" s="3336" t="s">
        <v>7307</v>
      </c>
      <c r="D32" s="4865" t="s">
        <v>7381</v>
      </c>
      <c r="E32" s="3336" t="s">
        <v>6666</v>
      </c>
      <c r="F32" s="4817">
        <v>0.4</v>
      </c>
      <c r="G32" s="4817">
        <v>0.28999999999999998</v>
      </c>
      <c r="H32" s="4830" t="s">
        <v>7370</v>
      </c>
      <c r="I32" s="4830" t="s">
        <v>7325</v>
      </c>
      <c r="J32" s="3336" t="s">
        <v>1809</v>
      </c>
      <c r="K32" s="4814" t="s">
        <v>7382</v>
      </c>
      <c r="L32" s="4869">
        <v>33312</v>
      </c>
      <c r="M32" s="3336" t="s">
        <v>7383</v>
      </c>
      <c r="N32" s="4867">
        <v>33312</v>
      </c>
      <c r="O32" s="3336" t="s">
        <v>7383</v>
      </c>
      <c r="P32" s="3339"/>
      <c r="Q32" s="4822">
        <v>9810000</v>
      </c>
      <c r="R32" s="4824" t="s">
        <v>7384</v>
      </c>
    </row>
    <row r="33" spans="1:18">
      <c r="A33" s="3528"/>
      <c r="B33" s="3336"/>
      <c r="C33" s="3336"/>
      <c r="D33" s="4865"/>
      <c r="E33" s="3336"/>
      <c r="F33" s="4817"/>
      <c r="G33" s="4817"/>
      <c r="H33" s="4830"/>
      <c r="I33" s="4830"/>
      <c r="J33" s="3336"/>
      <c r="K33" s="4828"/>
      <c r="L33" s="4820"/>
      <c r="M33" s="3336"/>
      <c r="N33" s="4868"/>
      <c r="O33" s="3336"/>
      <c r="P33" s="3338"/>
      <c r="Q33" s="4822"/>
      <c r="R33" s="4824"/>
    </row>
    <row r="34" spans="1:18">
      <c r="A34" s="3528"/>
      <c r="B34" s="3336" t="s">
        <v>7323</v>
      </c>
      <c r="C34" s="3336" t="s">
        <v>7307</v>
      </c>
      <c r="D34" s="4865" t="s">
        <v>7385</v>
      </c>
      <c r="E34" s="3336" t="s">
        <v>6679</v>
      </c>
      <c r="F34" s="4817">
        <v>0.7</v>
      </c>
      <c r="G34" s="4817">
        <v>0.46</v>
      </c>
      <c r="H34" s="4830" t="s">
        <v>7316</v>
      </c>
      <c r="I34" s="4830" t="s">
        <v>7371</v>
      </c>
      <c r="J34" s="3336" t="s">
        <v>1809</v>
      </c>
      <c r="K34" s="2987" t="s">
        <v>7386</v>
      </c>
      <c r="L34" s="4869">
        <v>35104</v>
      </c>
      <c r="M34" s="3336" t="s">
        <v>7387</v>
      </c>
      <c r="N34" s="4867">
        <v>35104</v>
      </c>
      <c r="O34" s="3336" t="s">
        <v>7387</v>
      </c>
      <c r="P34" s="3339"/>
      <c r="Q34" s="4822">
        <v>18011000</v>
      </c>
      <c r="R34" s="4824" t="s">
        <v>7388</v>
      </c>
    </row>
    <row r="35" spans="1:18">
      <c r="A35" s="3528"/>
      <c r="B35" s="3336"/>
      <c r="C35" s="3336"/>
      <c r="D35" s="4865"/>
      <c r="E35" s="3336"/>
      <c r="F35" s="4817"/>
      <c r="G35" s="4817"/>
      <c r="H35" s="4830"/>
      <c r="I35" s="4830"/>
      <c r="J35" s="3336"/>
      <c r="K35" s="2988" t="s">
        <v>7389</v>
      </c>
      <c r="L35" s="4820"/>
      <c r="M35" s="3336"/>
      <c r="N35" s="4868"/>
      <c r="O35" s="3336"/>
      <c r="P35" s="3338"/>
      <c r="Q35" s="4822"/>
      <c r="R35" s="4824"/>
    </row>
    <row r="36" spans="1:18">
      <c r="A36" s="3528"/>
      <c r="B36" s="3336" t="s">
        <v>7323</v>
      </c>
      <c r="C36" s="3336" t="s">
        <v>7307</v>
      </c>
      <c r="D36" s="4865" t="s">
        <v>7390</v>
      </c>
      <c r="E36" s="3336" t="s">
        <v>6666</v>
      </c>
      <c r="F36" s="4817">
        <v>0.4</v>
      </c>
      <c r="G36" s="4817">
        <v>0.21</v>
      </c>
      <c r="H36" s="4830" t="s">
        <v>7391</v>
      </c>
      <c r="I36" s="4830" t="s">
        <v>7392</v>
      </c>
      <c r="J36" s="3336">
        <v>60</v>
      </c>
      <c r="K36" s="2996" t="s">
        <v>7393</v>
      </c>
      <c r="L36" s="4869">
        <v>34180</v>
      </c>
      <c r="M36" s="3336" t="s">
        <v>7394</v>
      </c>
      <c r="N36" s="4867">
        <v>34180</v>
      </c>
      <c r="O36" s="3336" t="s">
        <v>7394</v>
      </c>
      <c r="P36" s="3339"/>
      <c r="Q36" s="4822">
        <v>4772000</v>
      </c>
      <c r="R36" s="4824" t="s">
        <v>7395</v>
      </c>
    </row>
    <row r="37" spans="1:18">
      <c r="A37" s="3528"/>
      <c r="B37" s="3336"/>
      <c r="C37" s="3336"/>
      <c r="D37" s="4865"/>
      <c r="E37" s="3336"/>
      <c r="F37" s="4817"/>
      <c r="G37" s="4817"/>
      <c r="H37" s="4830"/>
      <c r="I37" s="4830"/>
      <c r="J37" s="3336"/>
      <c r="K37" s="2988" t="s">
        <v>7396</v>
      </c>
      <c r="L37" s="4820"/>
      <c r="M37" s="3336"/>
      <c r="N37" s="4868"/>
      <c r="O37" s="3336"/>
      <c r="P37" s="3338"/>
      <c r="Q37" s="4822"/>
      <c r="R37" s="4824"/>
    </row>
    <row r="38" spans="1:18" ht="13.5" customHeight="1">
      <c r="A38" s="3528"/>
      <c r="B38" s="3336" t="s">
        <v>7323</v>
      </c>
      <c r="C38" s="3334" t="s">
        <v>7307</v>
      </c>
      <c r="D38" s="4870" t="s">
        <v>1402</v>
      </c>
      <c r="E38" s="3334" t="s">
        <v>6679</v>
      </c>
      <c r="F38" s="4872">
        <v>0.4</v>
      </c>
      <c r="G38" s="4872">
        <v>0.3</v>
      </c>
      <c r="H38" s="4878" t="s">
        <v>7397</v>
      </c>
      <c r="I38" s="4879" t="s">
        <v>7398</v>
      </c>
      <c r="J38" s="3336" t="s">
        <v>1809</v>
      </c>
      <c r="K38" s="4880" t="s">
        <v>7399</v>
      </c>
      <c r="L38" s="4874">
        <v>37145</v>
      </c>
      <c r="M38" s="3336" t="s">
        <v>7400</v>
      </c>
      <c r="N38" s="4874">
        <v>37145</v>
      </c>
      <c r="O38" s="3336" t="s">
        <v>7400</v>
      </c>
      <c r="P38" s="3455">
        <v>38758</v>
      </c>
      <c r="Q38" s="4876">
        <v>3224000</v>
      </c>
      <c r="R38" s="4824" t="s">
        <v>7401</v>
      </c>
    </row>
    <row r="39" spans="1:18">
      <c r="A39" s="3528"/>
      <c r="B39" s="3336"/>
      <c r="C39" s="3341"/>
      <c r="D39" s="4871"/>
      <c r="E39" s="3341"/>
      <c r="F39" s="4873"/>
      <c r="G39" s="4873"/>
      <c r="H39" s="4878"/>
      <c r="I39" s="4879"/>
      <c r="J39" s="3336"/>
      <c r="K39" s="4881"/>
      <c r="L39" s="4875"/>
      <c r="M39" s="3336"/>
      <c r="N39" s="4875"/>
      <c r="O39" s="3336"/>
      <c r="P39" s="3338"/>
      <c r="Q39" s="4877"/>
      <c r="R39" s="4824"/>
    </row>
    <row r="40" spans="1:18" ht="13.5" customHeight="1">
      <c r="A40" s="3528"/>
      <c r="B40" s="3336" t="s">
        <v>7323</v>
      </c>
      <c r="C40" s="3334" t="s">
        <v>7307</v>
      </c>
      <c r="D40" s="4870" t="s">
        <v>7402</v>
      </c>
      <c r="E40" s="3334" t="s">
        <v>6679</v>
      </c>
      <c r="F40" s="4872">
        <v>1</v>
      </c>
      <c r="G40" s="4872">
        <v>0.65</v>
      </c>
      <c r="H40" s="4830" t="s">
        <v>7316</v>
      </c>
      <c r="I40" s="4830" t="s">
        <v>7403</v>
      </c>
      <c r="J40" s="3336" t="s">
        <v>1809</v>
      </c>
      <c r="K40" s="4882" t="s">
        <v>7404</v>
      </c>
      <c r="L40" s="4874">
        <v>38534</v>
      </c>
      <c r="M40" s="3336" t="s">
        <v>7405</v>
      </c>
      <c r="N40" s="4874">
        <v>38534</v>
      </c>
      <c r="O40" s="3336" t="s">
        <v>7405</v>
      </c>
      <c r="P40" s="3455">
        <v>38758</v>
      </c>
      <c r="Q40" s="4876">
        <v>23052000</v>
      </c>
      <c r="R40" s="4824" t="s">
        <v>7406</v>
      </c>
    </row>
    <row r="41" spans="1:18">
      <c r="A41" s="3528"/>
      <c r="B41" s="3336"/>
      <c r="C41" s="3341"/>
      <c r="D41" s="4871"/>
      <c r="E41" s="3341"/>
      <c r="F41" s="4873"/>
      <c r="G41" s="4873"/>
      <c r="H41" s="4830"/>
      <c r="I41" s="4830"/>
      <c r="J41" s="3336"/>
      <c r="K41" s="4883"/>
      <c r="L41" s="4875"/>
      <c r="M41" s="3336"/>
      <c r="N41" s="4875"/>
      <c r="O41" s="3336"/>
      <c r="P41" s="3338"/>
      <c r="Q41" s="4877"/>
      <c r="R41" s="4824"/>
    </row>
    <row r="42" spans="1:18" ht="13.5" customHeight="1">
      <c r="A42" s="3528"/>
      <c r="B42" s="3336" t="s">
        <v>7323</v>
      </c>
      <c r="C42" s="3334" t="s">
        <v>7307</v>
      </c>
      <c r="D42" s="4870" t="s">
        <v>7407</v>
      </c>
      <c r="E42" s="3334" t="s">
        <v>6679</v>
      </c>
      <c r="F42" s="4872">
        <v>0.6</v>
      </c>
      <c r="G42" s="4872">
        <v>0.36</v>
      </c>
      <c r="H42" s="4886" t="s">
        <v>7316</v>
      </c>
      <c r="I42" s="4886" t="s">
        <v>7408</v>
      </c>
      <c r="J42" s="3339">
        <v>105</v>
      </c>
      <c r="K42" s="4887" t="s">
        <v>7409</v>
      </c>
      <c r="L42" s="4874">
        <v>39500</v>
      </c>
      <c r="M42" s="3339" t="s">
        <v>1589</v>
      </c>
      <c r="N42" s="4874">
        <v>39500</v>
      </c>
      <c r="O42" s="3339" t="s">
        <v>1589</v>
      </c>
      <c r="P42" s="3339"/>
      <c r="Q42" s="4884">
        <v>8419000</v>
      </c>
      <c r="R42" s="4836" t="s">
        <v>7410</v>
      </c>
    </row>
    <row r="43" spans="1:18">
      <c r="A43" s="3528"/>
      <c r="B43" s="3336"/>
      <c r="C43" s="3341"/>
      <c r="D43" s="4871"/>
      <c r="E43" s="3341"/>
      <c r="F43" s="4873"/>
      <c r="G43" s="4873"/>
      <c r="H43" s="4841"/>
      <c r="I43" s="4841"/>
      <c r="J43" s="3338"/>
      <c r="K43" s="4883"/>
      <c r="L43" s="4875"/>
      <c r="M43" s="3338"/>
      <c r="N43" s="4875"/>
      <c r="O43" s="3338"/>
      <c r="P43" s="3338"/>
      <c r="Q43" s="4885"/>
      <c r="R43" s="4837"/>
    </row>
    <row r="44" spans="1:18">
      <c r="A44" s="3528"/>
      <c r="B44" s="3339" t="s">
        <v>7323</v>
      </c>
      <c r="C44" s="3334" t="s">
        <v>7307</v>
      </c>
      <c r="D44" s="4880" t="s">
        <v>1406</v>
      </c>
      <c r="E44" s="3334" t="s">
        <v>6679</v>
      </c>
      <c r="F44" s="4872">
        <v>0.7</v>
      </c>
      <c r="G44" s="4872">
        <v>0.54</v>
      </c>
      <c r="H44" s="4830" t="s">
        <v>7370</v>
      </c>
      <c r="I44" s="4886" t="s">
        <v>7371</v>
      </c>
      <c r="J44" s="3339">
        <v>100</v>
      </c>
      <c r="K44" s="4882" t="s">
        <v>7411</v>
      </c>
      <c r="L44" s="4874">
        <v>39989</v>
      </c>
      <c r="M44" s="3339" t="s">
        <v>7412</v>
      </c>
      <c r="N44" s="4874">
        <v>39989</v>
      </c>
      <c r="O44" s="3339" t="s">
        <v>7412</v>
      </c>
      <c r="P44" s="3339"/>
      <c r="Q44" s="4889">
        <v>14500000</v>
      </c>
      <c r="R44" s="4836" t="s">
        <v>7413</v>
      </c>
    </row>
    <row r="45" spans="1:18">
      <c r="A45" s="3528"/>
      <c r="B45" s="3338"/>
      <c r="C45" s="3341"/>
      <c r="D45" s="4881"/>
      <c r="E45" s="3341"/>
      <c r="F45" s="4873"/>
      <c r="G45" s="4873"/>
      <c r="H45" s="4830"/>
      <c r="I45" s="4891"/>
      <c r="J45" s="3338"/>
      <c r="K45" s="4883"/>
      <c r="L45" s="4888"/>
      <c r="M45" s="3338"/>
      <c r="N45" s="4888"/>
      <c r="O45" s="3338"/>
      <c r="P45" s="3338"/>
      <c r="Q45" s="4890"/>
      <c r="R45" s="4837"/>
    </row>
    <row r="46" spans="1:18">
      <c r="A46" s="3528"/>
      <c r="B46" s="3339" t="s">
        <v>7323</v>
      </c>
      <c r="C46" s="3334" t="s">
        <v>7307</v>
      </c>
      <c r="D46" s="4880" t="s">
        <v>7414</v>
      </c>
      <c r="E46" s="3334" t="s">
        <v>6679</v>
      </c>
      <c r="F46" s="4872">
        <v>0.3</v>
      </c>
      <c r="G46" s="4872">
        <v>0.21</v>
      </c>
      <c r="H46" s="4886" t="s">
        <v>7316</v>
      </c>
      <c r="I46" s="4886" t="s">
        <v>7403</v>
      </c>
      <c r="J46" s="3339">
        <v>110</v>
      </c>
      <c r="K46" s="4882" t="s">
        <v>7411</v>
      </c>
      <c r="L46" s="4874">
        <v>40595</v>
      </c>
      <c r="M46" s="3339" t="s">
        <v>7415</v>
      </c>
      <c r="N46" s="4874">
        <v>40595</v>
      </c>
      <c r="O46" s="3339" t="s">
        <v>7415</v>
      </c>
      <c r="P46" s="3339"/>
      <c r="Q46" s="4889">
        <v>8300000</v>
      </c>
      <c r="R46" s="4836" t="s">
        <v>7416</v>
      </c>
    </row>
    <row r="47" spans="1:18">
      <c r="A47" s="3528"/>
      <c r="B47" s="3338"/>
      <c r="C47" s="3341"/>
      <c r="D47" s="4881"/>
      <c r="E47" s="3341"/>
      <c r="F47" s="4873"/>
      <c r="G47" s="4873"/>
      <c r="H47" s="4891"/>
      <c r="I47" s="4891"/>
      <c r="J47" s="3338"/>
      <c r="K47" s="4883"/>
      <c r="L47" s="4888"/>
      <c r="M47" s="3338"/>
      <c r="N47" s="4888"/>
      <c r="O47" s="3338"/>
      <c r="P47" s="3338"/>
      <c r="Q47" s="4890"/>
      <c r="R47" s="4837"/>
    </row>
    <row r="48" spans="1:18" ht="28.5" customHeight="1">
      <c r="A48" s="3528"/>
      <c r="B48" s="35" t="s">
        <v>7323</v>
      </c>
      <c r="C48" s="37" t="s">
        <v>7417</v>
      </c>
      <c r="D48" s="2997" t="s">
        <v>7418</v>
      </c>
      <c r="E48" s="37" t="s">
        <v>7419</v>
      </c>
      <c r="F48" s="2998">
        <v>0.4</v>
      </c>
      <c r="G48" s="2998">
        <v>0.34</v>
      </c>
      <c r="H48" s="2999" t="s">
        <v>7309</v>
      </c>
      <c r="I48" s="2999" t="s">
        <v>7310</v>
      </c>
      <c r="J48" s="35">
        <v>110</v>
      </c>
      <c r="K48" s="3000" t="s">
        <v>7420</v>
      </c>
      <c r="L48" s="3001">
        <v>40884</v>
      </c>
      <c r="M48" s="35" t="s">
        <v>7421</v>
      </c>
      <c r="N48" s="3002">
        <v>40884</v>
      </c>
      <c r="O48" s="35" t="s">
        <v>7421</v>
      </c>
      <c r="P48" s="32"/>
      <c r="Q48" s="3003">
        <v>6530000</v>
      </c>
      <c r="R48" s="3004" t="s">
        <v>7422</v>
      </c>
    </row>
    <row r="49" spans="1:18" ht="28.5" customHeight="1">
      <c r="A49" s="3528"/>
      <c r="B49" s="35" t="s">
        <v>7323</v>
      </c>
      <c r="C49" s="37" t="s">
        <v>7417</v>
      </c>
      <c r="D49" s="2997" t="s">
        <v>7423</v>
      </c>
      <c r="E49" s="37" t="s">
        <v>7419</v>
      </c>
      <c r="F49" s="2998">
        <v>0.4</v>
      </c>
      <c r="G49" s="2998">
        <v>0.27</v>
      </c>
      <c r="H49" s="2999" t="s">
        <v>7309</v>
      </c>
      <c r="I49" s="2999" t="s">
        <v>7325</v>
      </c>
      <c r="J49" s="35">
        <v>60</v>
      </c>
      <c r="K49" s="3005" t="s">
        <v>7424</v>
      </c>
      <c r="L49" s="3001">
        <v>41611</v>
      </c>
      <c r="M49" s="35" t="s">
        <v>7425</v>
      </c>
      <c r="N49" s="3002">
        <v>41611</v>
      </c>
      <c r="O49" s="35" t="s">
        <v>7425</v>
      </c>
      <c r="P49" s="36"/>
      <c r="Q49" s="3006">
        <v>8220000</v>
      </c>
      <c r="R49" s="3004" t="s">
        <v>7426</v>
      </c>
    </row>
    <row r="50" spans="1:18" ht="28.5" customHeight="1">
      <c r="A50" s="3528"/>
      <c r="B50" s="35" t="s">
        <v>7323</v>
      </c>
      <c r="C50" s="37" t="s">
        <v>7417</v>
      </c>
      <c r="D50" s="2997" t="s">
        <v>7427</v>
      </c>
      <c r="E50" s="37" t="s">
        <v>7419</v>
      </c>
      <c r="F50" s="2998">
        <v>0.3</v>
      </c>
      <c r="G50" s="2998">
        <v>0.2</v>
      </c>
      <c r="H50" s="2999" t="s">
        <v>7316</v>
      </c>
      <c r="I50" s="2999" t="s">
        <v>7403</v>
      </c>
      <c r="J50" s="35" t="s">
        <v>1809</v>
      </c>
      <c r="K50" s="3000" t="s">
        <v>7428</v>
      </c>
      <c r="L50" s="3001">
        <v>43887</v>
      </c>
      <c r="M50" s="35" t="s">
        <v>7429</v>
      </c>
      <c r="N50" s="3002">
        <v>43887</v>
      </c>
      <c r="O50" s="35" t="s">
        <v>7429</v>
      </c>
      <c r="P50" s="32"/>
      <c r="Q50" s="3006">
        <v>-6954000</v>
      </c>
      <c r="R50" s="3004" t="s">
        <v>7430</v>
      </c>
    </row>
    <row r="51" spans="1:18" ht="28.5" customHeight="1">
      <c r="A51" s="3505"/>
      <c r="B51" s="32" t="s">
        <v>7431</v>
      </c>
      <c r="C51" s="31" t="s">
        <v>7417</v>
      </c>
      <c r="D51" s="3007" t="s">
        <v>7432</v>
      </c>
      <c r="E51" s="31" t="s">
        <v>7419</v>
      </c>
      <c r="F51" s="3008">
        <v>0.8</v>
      </c>
      <c r="G51" s="3008">
        <v>0.27</v>
      </c>
      <c r="H51" s="3009" t="s">
        <v>7433</v>
      </c>
      <c r="I51" s="3009" t="s">
        <v>7434</v>
      </c>
      <c r="J51" s="32" t="s">
        <v>1916</v>
      </c>
      <c r="K51" s="3000" t="s">
        <v>7435</v>
      </c>
      <c r="L51" s="3010">
        <v>45520</v>
      </c>
      <c r="M51" s="32" t="s">
        <v>7436</v>
      </c>
      <c r="N51" s="3010">
        <v>45520</v>
      </c>
      <c r="O51" s="32" t="s">
        <v>7436</v>
      </c>
      <c r="P51" s="32"/>
      <c r="Q51" s="3011" t="s">
        <v>7437</v>
      </c>
      <c r="R51" s="3004" t="s">
        <v>7438</v>
      </c>
    </row>
    <row r="52" spans="1:18" ht="13" customHeight="1">
      <c r="A52" s="3507" t="s">
        <v>7439</v>
      </c>
      <c r="B52" s="3336" t="s">
        <v>64</v>
      </c>
      <c r="C52" s="3336" t="s">
        <v>7307</v>
      </c>
      <c r="D52" s="4892" t="s">
        <v>7440</v>
      </c>
      <c r="E52" s="3336" t="s">
        <v>6679</v>
      </c>
      <c r="F52" s="4817">
        <v>0.4</v>
      </c>
      <c r="G52" s="4817">
        <v>0.4</v>
      </c>
      <c r="H52" s="4830" t="s">
        <v>7370</v>
      </c>
      <c r="I52" s="4830" t="s">
        <v>7441</v>
      </c>
      <c r="J52" s="3336" t="s">
        <v>1809</v>
      </c>
      <c r="K52" s="2987" t="s">
        <v>7442</v>
      </c>
      <c r="L52" s="4869">
        <v>31685</v>
      </c>
      <c r="M52" s="3336" t="s">
        <v>7443</v>
      </c>
      <c r="N52" s="4867">
        <v>31685</v>
      </c>
      <c r="O52" s="3336" t="s">
        <v>7443</v>
      </c>
      <c r="P52" s="3339"/>
      <c r="Q52" s="4822">
        <v>1821000</v>
      </c>
      <c r="R52" s="4824" t="s">
        <v>7444</v>
      </c>
    </row>
    <row r="53" spans="1:18">
      <c r="A53" s="3528"/>
      <c r="B53" s="3336"/>
      <c r="C53" s="3336"/>
      <c r="D53" s="4892"/>
      <c r="E53" s="3336"/>
      <c r="F53" s="4817"/>
      <c r="G53" s="4817"/>
      <c r="H53" s="4830"/>
      <c r="I53" s="4830"/>
      <c r="J53" s="3336"/>
      <c r="K53" s="2993" t="s">
        <v>7445</v>
      </c>
      <c r="L53" s="4820"/>
      <c r="M53" s="3336"/>
      <c r="N53" s="4868"/>
      <c r="O53" s="3336"/>
      <c r="P53" s="3338"/>
      <c r="Q53" s="4822"/>
      <c r="R53" s="4824"/>
    </row>
    <row r="54" spans="1:18">
      <c r="A54" s="3528"/>
      <c r="B54" s="3336" t="s">
        <v>7431</v>
      </c>
      <c r="C54" s="3336" t="s">
        <v>7307</v>
      </c>
      <c r="D54" s="4892" t="s">
        <v>7446</v>
      </c>
      <c r="E54" s="3336" t="s">
        <v>6679</v>
      </c>
      <c r="F54" s="4817">
        <v>0.68</v>
      </c>
      <c r="G54" s="4817">
        <v>0.49</v>
      </c>
      <c r="H54" s="4830" t="s">
        <v>7309</v>
      </c>
      <c r="I54" s="4840" t="s">
        <v>7343</v>
      </c>
      <c r="J54" s="3336" t="s">
        <v>1809</v>
      </c>
      <c r="K54" s="4828" t="s">
        <v>7377</v>
      </c>
      <c r="L54" s="4869">
        <v>45740</v>
      </c>
      <c r="M54" s="3336" t="s">
        <v>5278</v>
      </c>
      <c r="N54" s="4867">
        <v>45740</v>
      </c>
      <c r="O54" s="3336" t="s">
        <v>5278</v>
      </c>
      <c r="P54" s="3339"/>
      <c r="Q54" s="4822">
        <v>8855859</v>
      </c>
      <c r="R54" s="4824" t="s">
        <v>7447</v>
      </c>
    </row>
    <row r="55" spans="1:18">
      <c r="A55" s="3528"/>
      <c r="B55" s="3336"/>
      <c r="C55" s="3336"/>
      <c r="D55" s="4892"/>
      <c r="E55" s="3336"/>
      <c r="F55" s="4817"/>
      <c r="G55" s="4817"/>
      <c r="H55" s="4830"/>
      <c r="I55" s="4841"/>
      <c r="J55" s="3336"/>
      <c r="K55" s="4814"/>
      <c r="L55" s="4820"/>
      <c r="M55" s="3336"/>
      <c r="N55" s="4868"/>
      <c r="O55" s="3336"/>
      <c r="P55" s="3338"/>
      <c r="Q55" s="4822"/>
      <c r="R55" s="4824"/>
    </row>
    <row r="56" spans="1:18">
      <c r="A56" s="3528"/>
      <c r="B56" s="3336" t="s">
        <v>7448</v>
      </c>
      <c r="C56" s="3336" t="s">
        <v>7449</v>
      </c>
      <c r="D56" s="4892" t="s">
        <v>7450</v>
      </c>
      <c r="E56" s="3336" t="s">
        <v>6999</v>
      </c>
      <c r="F56" s="4817">
        <v>0.9</v>
      </c>
      <c r="G56" s="4817">
        <v>0.67</v>
      </c>
      <c r="H56" s="4895" t="s">
        <v>7451</v>
      </c>
      <c r="I56" s="4895" t="s">
        <v>7452</v>
      </c>
      <c r="J56" s="3336" t="s">
        <v>1762</v>
      </c>
      <c r="K56" s="2987" t="s">
        <v>7453</v>
      </c>
      <c r="L56" s="4869">
        <v>41346</v>
      </c>
      <c r="M56" s="3336" t="s">
        <v>7454</v>
      </c>
      <c r="N56" s="4867">
        <v>41950</v>
      </c>
      <c r="O56" s="3336" t="s">
        <v>7455</v>
      </c>
      <c r="P56" s="3339"/>
      <c r="Q56" s="4893">
        <v>9500066</v>
      </c>
      <c r="R56" s="4824" t="s">
        <v>7456</v>
      </c>
    </row>
    <row r="57" spans="1:18">
      <c r="A57" s="3528"/>
      <c r="B57" s="3336"/>
      <c r="C57" s="3336"/>
      <c r="D57" s="4892"/>
      <c r="E57" s="3336"/>
      <c r="F57" s="4817"/>
      <c r="G57" s="4817"/>
      <c r="H57" s="4830"/>
      <c r="I57" s="4830"/>
      <c r="J57" s="3336"/>
      <c r="K57" s="2993" t="s">
        <v>7457</v>
      </c>
      <c r="L57" s="4820"/>
      <c r="M57" s="3336"/>
      <c r="N57" s="4868"/>
      <c r="O57" s="3336"/>
      <c r="P57" s="3338"/>
      <c r="Q57" s="4894"/>
      <c r="R57" s="4824"/>
    </row>
    <row r="58" spans="1:18">
      <c r="A58" s="3528"/>
      <c r="B58" s="3339" t="s">
        <v>7323</v>
      </c>
      <c r="C58" s="3336" t="s">
        <v>7307</v>
      </c>
      <c r="D58" s="4892" t="s">
        <v>7458</v>
      </c>
      <c r="E58" s="3336" t="s">
        <v>6999</v>
      </c>
      <c r="F58" s="4817">
        <v>0.3</v>
      </c>
      <c r="G58" s="4817">
        <v>0.22</v>
      </c>
      <c r="H58" s="4895" t="s">
        <v>7459</v>
      </c>
      <c r="I58" s="4895" t="s">
        <v>7460</v>
      </c>
      <c r="J58" s="3336" t="s">
        <v>1762</v>
      </c>
      <c r="K58" s="4828" t="s">
        <v>7461</v>
      </c>
      <c r="L58" s="4869">
        <v>44643</v>
      </c>
      <c r="M58" s="3336" t="s">
        <v>7462</v>
      </c>
      <c r="N58" s="4867">
        <v>44643</v>
      </c>
      <c r="O58" s="3336" t="s">
        <v>7462</v>
      </c>
      <c r="P58" s="3339"/>
      <c r="Q58" s="4893">
        <v>8030330</v>
      </c>
      <c r="R58" s="4836" t="s">
        <v>7463</v>
      </c>
    </row>
    <row r="59" spans="1:18">
      <c r="A59" s="3528"/>
      <c r="B59" s="3338"/>
      <c r="C59" s="3336"/>
      <c r="D59" s="4892"/>
      <c r="E59" s="3336"/>
      <c r="F59" s="4817"/>
      <c r="G59" s="4817"/>
      <c r="H59" s="4830"/>
      <c r="I59" s="4830"/>
      <c r="J59" s="3336"/>
      <c r="K59" s="4814"/>
      <c r="L59" s="4820"/>
      <c r="M59" s="3336"/>
      <c r="N59" s="4868"/>
      <c r="O59" s="3336"/>
      <c r="P59" s="3338"/>
      <c r="Q59" s="4894"/>
      <c r="R59" s="4837"/>
    </row>
    <row r="60" spans="1:18">
      <c r="A60" s="3528"/>
      <c r="B60" s="3339" t="s">
        <v>7323</v>
      </c>
      <c r="C60" s="3336" t="s">
        <v>7307</v>
      </c>
      <c r="D60" s="4892" t="s">
        <v>7464</v>
      </c>
      <c r="E60" s="3336" t="s">
        <v>6999</v>
      </c>
      <c r="F60" s="4817">
        <v>0.3</v>
      </c>
      <c r="G60" s="4817">
        <v>0.16</v>
      </c>
      <c r="H60" s="4895" t="s">
        <v>7316</v>
      </c>
      <c r="I60" s="4895" t="s">
        <v>7317</v>
      </c>
      <c r="J60" s="3336" t="s">
        <v>1762</v>
      </c>
      <c r="K60" s="4828" t="s">
        <v>7465</v>
      </c>
      <c r="L60" s="4869">
        <v>45568</v>
      </c>
      <c r="M60" s="3336" t="s">
        <v>7466</v>
      </c>
      <c r="N60" s="4867">
        <v>45568</v>
      </c>
      <c r="O60" s="3336" t="s">
        <v>7466</v>
      </c>
      <c r="P60" s="3339"/>
      <c r="Q60" s="4893" t="s">
        <v>7467</v>
      </c>
      <c r="R60" s="4836" t="s">
        <v>839</v>
      </c>
    </row>
    <row r="61" spans="1:18">
      <c r="A61" s="3505"/>
      <c r="B61" s="3338"/>
      <c r="C61" s="3336"/>
      <c r="D61" s="4892"/>
      <c r="E61" s="3336"/>
      <c r="F61" s="4817"/>
      <c r="G61" s="4817"/>
      <c r="H61" s="4830"/>
      <c r="I61" s="4830"/>
      <c r="J61" s="3336"/>
      <c r="K61" s="4814"/>
      <c r="L61" s="4820"/>
      <c r="M61" s="3336"/>
      <c r="N61" s="4868"/>
      <c r="O61" s="3336"/>
      <c r="P61" s="3338"/>
      <c r="Q61" s="4894"/>
      <c r="R61" s="4837"/>
    </row>
    <row r="62" spans="1:18">
      <c r="A62" s="4810" t="s">
        <v>79</v>
      </c>
      <c r="B62" s="3336" t="s">
        <v>29</v>
      </c>
      <c r="C62" s="3336" t="s">
        <v>7307</v>
      </c>
      <c r="D62" s="4892" t="s">
        <v>7468</v>
      </c>
      <c r="E62" s="3336" t="s">
        <v>6679</v>
      </c>
      <c r="F62" s="4817">
        <v>0.6</v>
      </c>
      <c r="G62" s="4817">
        <v>0.41</v>
      </c>
      <c r="H62" s="4830" t="s">
        <v>7309</v>
      </c>
      <c r="I62" s="4830" t="s">
        <v>7343</v>
      </c>
      <c r="J62" s="3336" t="s">
        <v>1809</v>
      </c>
      <c r="K62" s="2988" t="s">
        <v>7469</v>
      </c>
      <c r="L62" s="4869">
        <v>37189</v>
      </c>
      <c r="M62" s="3336" t="s">
        <v>7470</v>
      </c>
      <c r="N62" s="4869">
        <v>37189</v>
      </c>
      <c r="O62" s="3336" t="s">
        <v>7470</v>
      </c>
      <c r="P62" s="4896">
        <v>38653</v>
      </c>
      <c r="Q62" s="4822">
        <v>2500000</v>
      </c>
      <c r="R62" s="4824" t="s">
        <v>7388</v>
      </c>
    </row>
    <row r="63" spans="1:18">
      <c r="A63" s="4810"/>
      <c r="B63" s="3336"/>
      <c r="C63" s="3336"/>
      <c r="D63" s="4892"/>
      <c r="E63" s="3336"/>
      <c r="F63" s="3336"/>
      <c r="G63" s="4817"/>
      <c r="H63" s="4830"/>
      <c r="I63" s="4830"/>
      <c r="J63" s="3336"/>
      <c r="K63" s="2993" t="s">
        <v>7471</v>
      </c>
      <c r="L63" s="4820"/>
      <c r="M63" s="3336"/>
      <c r="N63" s="4820"/>
      <c r="O63" s="3336"/>
      <c r="P63" s="3336"/>
      <c r="Q63" s="4822"/>
      <c r="R63" s="4824"/>
    </row>
    <row r="64" spans="1:18">
      <c r="A64" s="4825" t="s">
        <v>7472</v>
      </c>
      <c r="B64" s="3339" t="s">
        <v>34</v>
      </c>
      <c r="C64" s="3339" t="s">
        <v>7307</v>
      </c>
      <c r="D64" s="4842" t="s">
        <v>7473</v>
      </c>
      <c r="E64" s="3339" t="s">
        <v>6666</v>
      </c>
      <c r="F64" s="4838">
        <v>0.2</v>
      </c>
      <c r="G64" s="4838">
        <v>0.13</v>
      </c>
      <c r="H64" s="4840" t="s">
        <v>7309</v>
      </c>
      <c r="I64" s="4840" t="s">
        <v>7343</v>
      </c>
      <c r="J64" s="3339" t="s">
        <v>1809</v>
      </c>
      <c r="K64" s="4828" t="s">
        <v>7474</v>
      </c>
      <c r="L64" s="4832">
        <v>34516</v>
      </c>
      <c r="M64" s="3339" t="s">
        <v>7475</v>
      </c>
      <c r="N64" s="4832">
        <v>34516</v>
      </c>
      <c r="O64" s="3339" t="s">
        <v>7475</v>
      </c>
      <c r="P64" s="3339"/>
      <c r="Q64" s="4834">
        <v>1290000</v>
      </c>
      <c r="R64" s="4836" t="s">
        <v>7321</v>
      </c>
    </row>
    <row r="65" spans="1:18">
      <c r="A65" s="4826"/>
      <c r="B65" s="3338"/>
      <c r="C65" s="3338"/>
      <c r="D65" s="4843"/>
      <c r="E65" s="3338"/>
      <c r="F65" s="4839"/>
      <c r="G65" s="4839"/>
      <c r="H65" s="4841"/>
      <c r="I65" s="4841"/>
      <c r="J65" s="3338"/>
      <c r="K65" s="4814"/>
      <c r="L65" s="4833"/>
      <c r="M65" s="3338"/>
      <c r="N65" s="4833"/>
      <c r="O65" s="3338"/>
      <c r="P65" s="3338"/>
      <c r="Q65" s="4835"/>
      <c r="R65" s="4837"/>
    </row>
    <row r="66" spans="1:18">
      <c r="A66" s="4826"/>
      <c r="B66" s="3339" t="s">
        <v>7323</v>
      </c>
      <c r="C66" s="3339" t="s">
        <v>7307</v>
      </c>
      <c r="D66" s="4842" t="s">
        <v>1419</v>
      </c>
      <c r="E66" s="3339" t="s">
        <v>6679</v>
      </c>
      <c r="F66" s="4838">
        <v>0.9</v>
      </c>
      <c r="G66" s="4838">
        <v>0.65</v>
      </c>
      <c r="H66" s="4840" t="s">
        <v>7309</v>
      </c>
      <c r="I66" s="4840" t="s">
        <v>7343</v>
      </c>
      <c r="J66" s="3339" t="s">
        <v>1809</v>
      </c>
      <c r="K66" s="2987" t="s">
        <v>7361</v>
      </c>
      <c r="L66" s="4832">
        <v>37707</v>
      </c>
      <c r="M66" s="3339" t="s">
        <v>7476</v>
      </c>
      <c r="N66" s="4832">
        <v>40009</v>
      </c>
      <c r="O66" s="3339" t="s">
        <v>7477</v>
      </c>
      <c r="P66" s="3339"/>
      <c r="Q66" s="4893">
        <v>3616374</v>
      </c>
      <c r="R66" s="4836" t="s">
        <v>7478</v>
      </c>
    </row>
    <row r="67" spans="1:18">
      <c r="A67" s="4827"/>
      <c r="B67" s="3338"/>
      <c r="C67" s="3338"/>
      <c r="D67" s="4843"/>
      <c r="E67" s="3338"/>
      <c r="F67" s="4839"/>
      <c r="G67" s="4839"/>
      <c r="H67" s="4841"/>
      <c r="I67" s="4841"/>
      <c r="J67" s="3338"/>
      <c r="K67" s="2993" t="s">
        <v>365</v>
      </c>
      <c r="L67" s="4833"/>
      <c r="M67" s="3338"/>
      <c r="N67" s="4833"/>
      <c r="O67" s="3338"/>
      <c r="P67" s="3338"/>
      <c r="Q67" s="4894"/>
      <c r="R67" s="4837"/>
    </row>
    <row r="68" spans="1:18">
      <c r="A68" s="4825" t="s">
        <v>84</v>
      </c>
      <c r="B68" s="3336" t="s">
        <v>40</v>
      </c>
      <c r="C68" s="3336" t="s">
        <v>7307</v>
      </c>
      <c r="D68" s="4865" t="s">
        <v>7479</v>
      </c>
      <c r="E68" s="3336" t="s">
        <v>6679</v>
      </c>
      <c r="F68" s="4817">
        <v>0.7</v>
      </c>
      <c r="G68" s="4817">
        <v>0.38</v>
      </c>
      <c r="H68" s="4830" t="s">
        <v>7309</v>
      </c>
      <c r="I68" s="4830" t="s">
        <v>7343</v>
      </c>
      <c r="J68" s="3336" t="s">
        <v>1809</v>
      </c>
      <c r="K68" s="4828" t="s">
        <v>7377</v>
      </c>
      <c r="L68" s="4869">
        <v>35885</v>
      </c>
      <c r="M68" s="3336" t="s">
        <v>7480</v>
      </c>
      <c r="N68" s="4867">
        <v>38341</v>
      </c>
      <c r="O68" s="3336" t="s">
        <v>7481</v>
      </c>
      <c r="P68" s="4867">
        <v>38443</v>
      </c>
      <c r="Q68" s="4834">
        <v>4700000</v>
      </c>
      <c r="R68" s="4824" t="s">
        <v>7329</v>
      </c>
    </row>
    <row r="69" spans="1:18">
      <c r="A69" s="4826"/>
      <c r="B69" s="3336"/>
      <c r="C69" s="3336"/>
      <c r="D69" s="4865"/>
      <c r="E69" s="3336"/>
      <c r="F69" s="4817"/>
      <c r="G69" s="4817"/>
      <c r="H69" s="4830"/>
      <c r="I69" s="4830"/>
      <c r="J69" s="3336"/>
      <c r="K69" s="4814"/>
      <c r="L69" s="4820"/>
      <c r="M69" s="3336"/>
      <c r="N69" s="4868"/>
      <c r="O69" s="3336"/>
      <c r="P69" s="4868"/>
      <c r="Q69" s="4835"/>
      <c r="R69" s="4824"/>
    </row>
    <row r="70" spans="1:18">
      <c r="A70" s="4826"/>
      <c r="B70" s="3339" t="s">
        <v>7323</v>
      </c>
      <c r="C70" s="3339" t="s">
        <v>7307</v>
      </c>
      <c r="D70" s="4828" t="s">
        <v>7482</v>
      </c>
      <c r="E70" s="3339" t="s">
        <v>6679</v>
      </c>
      <c r="F70" s="4838">
        <v>0.5</v>
      </c>
      <c r="G70" s="4838">
        <v>0.32</v>
      </c>
      <c r="H70" s="4886" t="s">
        <v>7309</v>
      </c>
      <c r="I70" s="4886" t="s">
        <v>7310</v>
      </c>
      <c r="J70" s="3339" t="s">
        <v>1809</v>
      </c>
      <c r="K70" s="2987" t="s">
        <v>7382</v>
      </c>
      <c r="L70" s="4869">
        <v>36614</v>
      </c>
      <c r="M70" s="3336" t="s">
        <v>7483</v>
      </c>
      <c r="N70" s="4867">
        <v>36614</v>
      </c>
      <c r="O70" s="3336" t="s">
        <v>7483</v>
      </c>
      <c r="P70" s="3339"/>
      <c r="Q70" s="4834">
        <v>3935000</v>
      </c>
      <c r="R70" s="4824" t="s">
        <v>7484</v>
      </c>
    </row>
    <row r="71" spans="1:18">
      <c r="A71" s="4827"/>
      <c r="B71" s="3338"/>
      <c r="C71" s="3338"/>
      <c r="D71" s="4814"/>
      <c r="E71" s="3338"/>
      <c r="F71" s="4839"/>
      <c r="G71" s="4839"/>
      <c r="H71" s="4841"/>
      <c r="I71" s="4841"/>
      <c r="J71" s="3338"/>
      <c r="K71" s="2993" t="s">
        <v>7380</v>
      </c>
      <c r="L71" s="4820"/>
      <c r="M71" s="3336"/>
      <c r="N71" s="4868"/>
      <c r="O71" s="3336"/>
      <c r="P71" s="3338"/>
      <c r="Q71" s="4835"/>
      <c r="R71" s="4824"/>
    </row>
    <row r="72" spans="1:18">
      <c r="A72" s="4810" t="s">
        <v>301</v>
      </c>
      <c r="B72" s="3336" t="s">
        <v>302</v>
      </c>
      <c r="C72" s="3336" t="s">
        <v>7449</v>
      </c>
      <c r="D72" s="4865" t="s">
        <v>7485</v>
      </c>
      <c r="E72" s="3336" t="s">
        <v>6999</v>
      </c>
      <c r="F72" s="4817">
        <v>0.79</v>
      </c>
      <c r="G72" s="4817">
        <v>0.55000000000000004</v>
      </c>
      <c r="H72" s="4830" t="s">
        <v>7459</v>
      </c>
      <c r="I72" s="4830" t="s">
        <v>7486</v>
      </c>
      <c r="J72" s="3336" t="s">
        <v>1762</v>
      </c>
      <c r="K72" s="4814" t="s">
        <v>7487</v>
      </c>
      <c r="L72" s="4869">
        <v>30956</v>
      </c>
      <c r="M72" s="3336" t="s">
        <v>7488</v>
      </c>
      <c r="N72" s="4869">
        <v>30956</v>
      </c>
      <c r="O72" s="3336" t="s">
        <v>7488</v>
      </c>
      <c r="P72" s="3339"/>
      <c r="Q72" s="4822">
        <v>11813000</v>
      </c>
      <c r="R72" s="4824" t="s">
        <v>7489</v>
      </c>
    </row>
    <row r="73" spans="1:18">
      <c r="A73" s="4810"/>
      <c r="B73" s="3336"/>
      <c r="C73" s="3336"/>
      <c r="D73" s="4865"/>
      <c r="E73" s="3336"/>
      <c r="F73" s="4817"/>
      <c r="G73" s="4817"/>
      <c r="H73" s="4830"/>
      <c r="I73" s="4830"/>
      <c r="J73" s="3336"/>
      <c r="K73" s="4892"/>
      <c r="L73" s="4820"/>
      <c r="M73" s="3336"/>
      <c r="N73" s="4820"/>
      <c r="O73" s="3336"/>
      <c r="P73" s="3338"/>
      <c r="Q73" s="4822"/>
      <c r="R73" s="4824"/>
    </row>
    <row r="74" spans="1:18">
      <c r="A74" s="4810"/>
      <c r="B74" s="3336" t="s">
        <v>7490</v>
      </c>
      <c r="C74" s="3336" t="s">
        <v>7449</v>
      </c>
      <c r="D74" s="4865" t="s">
        <v>7491</v>
      </c>
      <c r="E74" s="3336" t="s">
        <v>6999</v>
      </c>
      <c r="F74" s="4817">
        <v>0.27</v>
      </c>
      <c r="G74" s="4817">
        <v>0.13</v>
      </c>
      <c r="H74" s="4830" t="s">
        <v>7459</v>
      </c>
      <c r="I74" s="4830" t="s">
        <v>7486</v>
      </c>
      <c r="J74" s="3336" t="s">
        <v>1762</v>
      </c>
      <c r="K74" s="4892" t="s">
        <v>7492</v>
      </c>
      <c r="L74" s="4869">
        <v>31986</v>
      </c>
      <c r="M74" s="3336" t="s">
        <v>7493</v>
      </c>
      <c r="N74" s="4869">
        <v>32413</v>
      </c>
      <c r="O74" s="3336" t="s">
        <v>7494</v>
      </c>
      <c r="P74" s="3339"/>
      <c r="Q74" s="4822">
        <v>2814000</v>
      </c>
      <c r="R74" s="4824" t="s">
        <v>7495</v>
      </c>
    </row>
    <row r="75" spans="1:18">
      <c r="A75" s="4810"/>
      <c r="B75" s="3336"/>
      <c r="C75" s="3336"/>
      <c r="D75" s="4865"/>
      <c r="E75" s="3336"/>
      <c r="F75" s="4817"/>
      <c r="G75" s="4817"/>
      <c r="H75" s="4830"/>
      <c r="I75" s="4830"/>
      <c r="J75" s="3336"/>
      <c r="K75" s="4892"/>
      <c r="L75" s="4820"/>
      <c r="M75" s="3336"/>
      <c r="N75" s="4820"/>
      <c r="O75" s="3336"/>
      <c r="P75" s="3338"/>
      <c r="Q75" s="4822"/>
      <c r="R75" s="4824"/>
    </row>
    <row r="76" spans="1:18">
      <c r="A76" s="4810"/>
      <c r="B76" s="3336" t="s">
        <v>7490</v>
      </c>
      <c r="C76" s="3336" t="s">
        <v>7449</v>
      </c>
      <c r="D76" s="4865" t="s">
        <v>7496</v>
      </c>
      <c r="E76" s="3336" t="s">
        <v>6999</v>
      </c>
      <c r="F76" s="4817">
        <v>0.27</v>
      </c>
      <c r="G76" s="4817">
        <v>0.18</v>
      </c>
      <c r="H76" s="4830" t="s">
        <v>7451</v>
      </c>
      <c r="I76" s="4830" t="s">
        <v>7497</v>
      </c>
      <c r="J76" s="3336" t="s">
        <v>1762</v>
      </c>
      <c r="K76" s="4892" t="s">
        <v>7498</v>
      </c>
      <c r="L76" s="4869">
        <v>32780</v>
      </c>
      <c r="M76" s="3336" t="s">
        <v>7499</v>
      </c>
      <c r="N76" s="4869">
        <v>32780</v>
      </c>
      <c r="O76" s="3336" t="s">
        <v>7499</v>
      </c>
      <c r="P76" s="3339"/>
      <c r="Q76" s="4822">
        <v>5131000</v>
      </c>
      <c r="R76" s="4824" t="s">
        <v>7500</v>
      </c>
    </row>
    <row r="77" spans="1:18">
      <c r="A77" s="4810"/>
      <c r="B77" s="3336"/>
      <c r="C77" s="3336"/>
      <c r="D77" s="4865"/>
      <c r="E77" s="3336"/>
      <c r="F77" s="4817"/>
      <c r="G77" s="4817"/>
      <c r="H77" s="4830"/>
      <c r="I77" s="4830"/>
      <c r="J77" s="3336"/>
      <c r="K77" s="4828"/>
      <c r="L77" s="4820"/>
      <c r="M77" s="3336"/>
      <c r="N77" s="4820"/>
      <c r="O77" s="3336"/>
      <c r="P77" s="3338"/>
      <c r="Q77" s="4822"/>
      <c r="R77" s="4824"/>
    </row>
    <row r="78" spans="1:18">
      <c r="A78" s="4810"/>
      <c r="B78" s="3336" t="s">
        <v>7490</v>
      </c>
      <c r="C78" s="3336" t="s">
        <v>7449</v>
      </c>
      <c r="D78" s="4865" t="s">
        <v>7501</v>
      </c>
      <c r="E78" s="3336" t="s">
        <v>6999</v>
      </c>
      <c r="F78" s="4817">
        <v>0.52</v>
      </c>
      <c r="G78" s="4817">
        <v>0.37</v>
      </c>
      <c r="H78" s="4830" t="s">
        <v>7459</v>
      </c>
      <c r="I78" s="4830" t="s">
        <v>7497</v>
      </c>
      <c r="J78" s="3336" t="s">
        <v>1762</v>
      </c>
      <c r="K78" s="2987" t="s">
        <v>7498</v>
      </c>
      <c r="L78" s="4869">
        <v>33144</v>
      </c>
      <c r="M78" s="3336" t="s">
        <v>7502</v>
      </c>
      <c r="N78" s="4867">
        <v>33144</v>
      </c>
      <c r="O78" s="3336" t="s">
        <v>7502</v>
      </c>
      <c r="P78" s="3339"/>
      <c r="Q78" s="4822">
        <v>13184000</v>
      </c>
      <c r="R78" s="4824" t="s">
        <v>7503</v>
      </c>
    </row>
    <row r="79" spans="1:18">
      <c r="A79" s="4810"/>
      <c r="B79" s="3336"/>
      <c r="C79" s="3336"/>
      <c r="D79" s="4865"/>
      <c r="E79" s="3336"/>
      <c r="F79" s="4817"/>
      <c r="G79" s="4817"/>
      <c r="H79" s="4830"/>
      <c r="I79" s="4830"/>
      <c r="J79" s="3336"/>
      <c r="K79" s="2993" t="s">
        <v>7504</v>
      </c>
      <c r="L79" s="4820"/>
      <c r="M79" s="3336"/>
      <c r="N79" s="4868"/>
      <c r="O79" s="3336"/>
      <c r="P79" s="3338"/>
      <c r="Q79" s="4822"/>
      <c r="R79" s="4824"/>
    </row>
    <row r="80" spans="1:18">
      <c r="A80" s="4810"/>
      <c r="B80" s="3336" t="s">
        <v>7490</v>
      </c>
      <c r="C80" s="3336" t="s">
        <v>7449</v>
      </c>
      <c r="D80" s="4892" t="s">
        <v>7505</v>
      </c>
      <c r="E80" s="3336" t="s">
        <v>6999</v>
      </c>
      <c r="F80" s="4817">
        <v>0.16</v>
      </c>
      <c r="G80" s="4817">
        <v>7.0000000000000007E-2</v>
      </c>
      <c r="H80" s="4830" t="s">
        <v>7506</v>
      </c>
      <c r="I80" s="4830" t="s">
        <v>7460</v>
      </c>
      <c r="J80" s="3336" t="s">
        <v>1762</v>
      </c>
      <c r="K80" s="4814" t="s">
        <v>7507</v>
      </c>
      <c r="L80" s="4869">
        <v>33232</v>
      </c>
      <c r="M80" s="3336" t="s">
        <v>7508</v>
      </c>
      <c r="N80" s="4869">
        <v>33232</v>
      </c>
      <c r="O80" s="3336" t="s">
        <v>7508</v>
      </c>
      <c r="P80" s="3339"/>
      <c r="Q80" s="4822">
        <v>1893000</v>
      </c>
      <c r="R80" s="4824" t="s">
        <v>7509</v>
      </c>
    </row>
    <row r="81" spans="1:18">
      <c r="A81" s="4810"/>
      <c r="B81" s="3336"/>
      <c r="C81" s="3336"/>
      <c r="D81" s="4892"/>
      <c r="E81" s="3336"/>
      <c r="F81" s="4817"/>
      <c r="G81" s="4817"/>
      <c r="H81" s="4830"/>
      <c r="I81" s="4830"/>
      <c r="J81" s="3336"/>
      <c r="K81" s="4828"/>
      <c r="L81" s="4820"/>
      <c r="M81" s="3336"/>
      <c r="N81" s="4820"/>
      <c r="O81" s="3336"/>
      <c r="P81" s="3338"/>
      <c r="Q81" s="4822"/>
      <c r="R81" s="4824"/>
    </row>
    <row r="82" spans="1:18">
      <c r="A82" s="4810"/>
      <c r="B82" s="3336" t="s">
        <v>7490</v>
      </c>
      <c r="C82" s="3336" t="s">
        <v>7449</v>
      </c>
      <c r="D82" s="4865" t="s">
        <v>7510</v>
      </c>
      <c r="E82" s="3459" t="s">
        <v>7511</v>
      </c>
      <c r="F82" s="4817">
        <v>2.04</v>
      </c>
      <c r="G82" s="4817">
        <v>1.1499999999999999</v>
      </c>
      <c r="H82" s="4830" t="s">
        <v>7459</v>
      </c>
      <c r="I82" s="4830" t="s">
        <v>7512</v>
      </c>
      <c r="J82" s="3336" t="s">
        <v>1762</v>
      </c>
      <c r="K82" s="2987" t="s">
        <v>7513</v>
      </c>
      <c r="L82" s="4869">
        <v>33977</v>
      </c>
      <c r="M82" s="3336" t="s">
        <v>7514</v>
      </c>
      <c r="N82" s="4896">
        <v>42453</v>
      </c>
      <c r="O82" s="3336" t="s">
        <v>7515</v>
      </c>
      <c r="P82" s="4832">
        <v>39173</v>
      </c>
      <c r="Q82" s="4857">
        <v>38739000</v>
      </c>
      <c r="R82" s="4824" t="s">
        <v>7516</v>
      </c>
    </row>
    <row r="83" spans="1:18">
      <c r="A83" s="4810"/>
      <c r="B83" s="3336"/>
      <c r="C83" s="3336"/>
      <c r="D83" s="4865"/>
      <c r="E83" s="3460"/>
      <c r="F83" s="4817"/>
      <c r="G83" s="4817"/>
      <c r="H83" s="4830"/>
      <c r="I83" s="4830"/>
      <c r="J83" s="3336"/>
      <c r="K83" s="2988" t="s">
        <v>7517</v>
      </c>
      <c r="L83" s="4820"/>
      <c r="M83" s="3336"/>
      <c r="N83" s="3336"/>
      <c r="O83" s="3336"/>
      <c r="P83" s="4855"/>
      <c r="Q83" s="4857"/>
      <c r="R83" s="4824"/>
    </row>
    <row r="84" spans="1:18">
      <c r="A84" s="4810"/>
      <c r="B84" s="3336" t="s">
        <v>7490</v>
      </c>
      <c r="C84" s="3336" t="s">
        <v>7449</v>
      </c>
      <c r="D84" s="4865" t="s">
        <v>7518</v>
      </c>
      <c r="E84" s="3336" t="s">
        <v>6999</v>
      </c>
      <c r="F84" s="4817">
        <v>0.71</v>
      </c>
      <c r="G84" s="4817">
        <v>0.5</v>
      </c>
      <c r="H84" s="4830" t="s">
        <v>7451</v>
      </c>
      <c r="I84" s="4830" t="s">
        <v>7497</v>
      </c>
      <c r="J84" s="3336" t="s">
        <v>1762</v>
      </c>
      <c r="K84" s="2987" t="s">
        <v>7498</v>
      </c>
      <c r="L84" s="4869">
        <v>33977</v>
      </c>
      <c r="M84" s="3336" t="s">
        <v>7519</v>
      </c>
      <c r="N84" s="4869">
        <v>35619</v>
      </c>
      <c r="O84" s="3336" t="s">
        <v>7520</v>
      </c>
      <c r="P84" s="4832">
        <v>39173</v>
      </c>
      <c r="Q84" s="4822">
        <v>19436000</v>
      </c>
      <c r="R84" s="4824" t="s">
        <v>7521</v>
      </c>
    </row>
    <row r="85" spans="1:18">
      <c r="A85" s="4810"/>
      <c r="B85" s="3336"/>
      <c r="C85" s="3336"/>
      <c r="D85" s="4865"/>
      <c r="E85" s="3336"/>
      <c r="F85" s="4817"/>
      <c r="G85" s="4817"/>
      <c r="H85" s="4830"/>
      <c r="I85" s="4830"/>
      <c r="J85" s="3336"/>
      <c r="K85" s="2993" t="s">
        <v>7522</v>
      </c>
      <c r="L85" s="4820"/>
      <c r="M85" s="3336"/>
      <c r="N85" s="4820"/>
      <c r="O85" s="3336"/>
      <c r="P85" s="4855"/>
      <c r="Q85" s="4822"/>
      <c r="R85" s="4824"/>
    </row>
    <row r="86" spans="1:18">
      <c r="A86" s="4810" t="s">
        <v>301</v>
      </c>
      <c r="B86" s="3336" t="s">
        <v>7490</v>
      </c>
      <c r="C86" s="3336" t="s">
        <v>7449</v>
      </c>
      <c r="D86" s="4892" t="s">
        <v>7523</v>
      </c>
      <c r="E86" s="3336" t="s">
        <v>6999</v>
      </c>
      <c r="F86" s="4817">
        <v>0.36</v>
      </c>
      <c r="G86" s="4817">
        <v>0.22</v>
      </c>
      <c r="H86" s="4830" t="s">
        <v>7451</v>
      </c>
      <c r="I86" s="4830" t="s">
        <v>7497</v>
      </c>
      <c r="J86" s="3336" t="s">
        <v>1762</v>
      </c>
      <c r="K86" s="2987" t="s">
        <v>7492</v>
      </c>
      <c r="L86" s="4869">
        <v>34918</v>
      </c>
      <c r="M86" s="3336" t="s">
        <v>7524</v>
      </c>
      <c r="N86" s="4867">
        <v>34918</v>
      </c>
      <c r="O86" s="3336" t="s">
        <v>7524</v>
      </c>
      <c r="P86" s="3339"/>
      <c r="Q86" s="4822">
        <v>6542000</v>
      </c>
      <c r="R86" s="4824" t="s">
        <v>7525</v>
      </c>
    </row>
    <row r="87" spans="1:18">
      <c r="A87" s="4810"/>
      <c r="B87" s="3336"/>
      <c r="C87" s="3336"/>
      <c r="D87" s="4892"/>
      <c r="E87" s="3336"/>
      <c r="F87" s="4817"/>
      <c r="G87" s="4817"/>
      <c r="H87" s="4830"/>
      <c r="I87" s="4830"/>
      <c r="J87" s="3336"/>
      <c r="K87" s="2993" t="s">
        <v>7526</v>
      </c>
      <c r="L87" s="4820"/>
      <c r="M87" s="3336"/>
      <c r="N87" s="4868"/>
      <c r="O87" s="3336"/>
      <c r="P87" s="3338"/>
      <c r="Q87" s="4822"/>
      <c r="R87" s="4824"/>
    </row>
    <row r="88" spans="1:18">
      <c r="A88" s="4810"/>
      <c r="B88" s="3336" t="s">
        <v>7490</v>
      </c>
      <c r="C88" s="3336" t="s">
        <v>7449</v>
      </c>
      <c r="D88" s="4865" t="s">
        <v>7527</v>
      </c>
      <c r="E88" s="3336" t="s">
        <v>6999</v>
      </c>
      <c r="F88" s="4817">
        <v>1.52</v>
      </c>
      <c r="G88" s="4817">
        <v>0.99</v>
      </c>
      <c r="H88" s="4830" t="s">
        <v>7451</v>
      </c>
      <c r="I88" s="3012" t="s">
        <v>7528</v>
      </c>
      <c r="J88" s="3336" t="s">
        <v>1762</v>
      </c>
      <c r="K88" s="4828" t="s">
        <v>7529</v>
      </c>
      <c r="L88" s="4869">
        <v>35619</v>
      </c>
      <c r="M88" s="3336" t="s">
        <v>7530</v>
      </c>
      <c r="N88" s="4867">
        <v>35619</v>
      </c>
      <c r="O88" s="3336" t="s">
        <v>7530</v>
      </c>
      <c r="P88" s="3339"/>
      <c r="Q88" s="4822">
        <v>20704000</v>
      </c>
      <c r="R88" s="4824" t="s">
        <v>7531</v>
      </c>
    </row>
    <row r="89" spans="1:18">
      <c r="A89" s="4810"/>
      <c r="B89" s="3336"/>
      <c r="C89" s="3336"/>
      <c r="D89" s="4865"/>
      <c r="E89" s="3336"/>
      <c r="F89" s="4817"/>
      <c r="G89" s="4817"/>
      <c r="H89" s="4830"/>
      <c r="I89" s="2992" t="s">
        <v>7460</v>
      </c>
      <c r="J89" s="3336"/>
      <c r="K89" s="4814"/>
      <c r="L89" s="4820"/>
      <c r="M89" s="3336"/>
      <c r="N89" s="4868"/>
      <c r="O89" s="3336"/>
      <c r="P89" s="3338"/>
      <c r="Q89" s="4822"/>
      <c r="R89" s="4824"/>
    </row>
    <row r="90" spans="1:18">
      <c r="A90" s="4810"/>
      <c r="B90" s="3336" t="s">
        <v>7490</v>
      </c>
      <c r="C90" s="3336" t="s">
        <v>7449</v>
      </c>
      <c r="D90" s="4865" t="s">
        <v>7532</v>
      </c>
      <c r="E90" s="3336" t="s">
        <v>6999</v>
      </c>
      <c r="F90" s="4817">
        <v>0.99</v>
      </c>
      <c r="G90" s="4817">
        <v>0.65</v>
      </c>
      <c r="H90" s="4830" t="s">
        <v>7459</v>
      </c>
      <c r="I90" s="3012" t="s">
        <v>7533</v>
      </c>
      <c r="J90" s="3336" t="s">
        <v>1762</v>
      </c>
      <c r="K90" s="2987" t="s">
        <v>7534</v>
      </c>
      <c r="L90" s="4869">
        <v>35619</v>
      </c>
      <c r="M90" s="3336" t="s">
        <v>7535</v>
      </c>
      <c r="N90" s="4867">
        <v>35619</v>
      </c>
      <c r="O90" s="3336" t="s">
        <v>7535</v>
      </c>
      <c r="P90" s="3339"/>
      <c r="Q90" s="4822">
        <v>6759000</v>
      </c>
      <c r="R90" s="4824" t="s">
        <v>7536</v>
      </c>
    </row>
    <row r="91" spans="1:18">
      <c r="A91" s="4810"/>
      <c r="B91" s="3336"/>
      <c r="C91" s="3336"/>
      <c r="D91" s="4865"/>
      <c r="E91" s="3336"/>
      <c r="F91" s="4817"/>
      <c r="G91" s="4817"/>
      <c r="H91" s="4830"/>
      <c r="I91" s="2992" t="s">
        <v>7537</v>
      </c>
      <c r="J91" s="3336"/>
      <c r="K91" s="2993" t="s">
        <v>7538</v>
      </c>
      <c r="L91" s="4820"/>
      <c r="M91" s="3336"/>
      <c r="N91" s="4868"/>
      <c r="O91" s="3336"/>
      <c r="P91" s="3338"/>
      <c r="Q91" s="4822"/>
      <c r="R91" s="4824"/>
    </row>
    <row r="92" spans="1:18">
      <c r="A92" s="4810"/>
      <c r="B92" s="3336" t="s">
        <v>7490</v>
      </c>
      <c r="C92" s="3336" t="s">
        <v>7449</v>
      </c>
      <c r="D92" s="4865" t="s">
        <v>7539</v>
      </c>
      <c r="E92" s="3336" t="s">
        <v>6999</v>
      </c>
      <c r="F92" s="4817">
        <v>0.65</v>
      </c>
      <c r="G92" s="4817">
        <v>0.4</v>
      </c>
      <c r="H92" s="4830" t="s">
        <v>7451</v>
      </c>
      <c r="I92" s="4840" t="s">
        <v>7540</v>
      </c>
      <c r="J92" s="3336" t="s">
        <v>1762</v>
      </c>
      <c r="K92" s="2987" t="s">
        <v>7541</v>
      </c>
      <c r="L92" s="4869">
        <v>36048</v>
      </c>
      <c r="M92" s="3336" t="s">
        <v>7542</v>
      </c>
      <c r="N92" s="4867">
        <v>36048</v>
      </c>
      <c r="O92" s="3336" t="s">
        <v>7542</v>
      </c>
      <c r="P92" s="3339"/>
      <c r="Q92" s="4822">
        <v>3391000</v>
      </c>
      <c r="R92" s="4824" t="s">
        <v>7531</v>
      </c>
    </row>
    <row r="93" spans="1:18">
      <c r="A93" s="4810"/>
      <c r="B93" s="3336"/>
      <c r="C93" s="3336"/>
      <c r="D93" s="4865"/>
      <c r="E93" s="3336"/>
      <c r="F93" s="4817"/>
      <c r="G93" s="4817"/>
      <c r="H93" s="4830"/>
      <c r="I93" s="4841"/>
      <c r="J93" s="3336"/>
      <c r="K93" s="2988" t="s">
        <v>7543</v>
      </c>
      <c r="L93" s="4820"/>
      <c r="M93" s="3336"/>
      <c r="N93" s="4868"/>
      <c r="O93" s="3336"/>
      <c r="P93" s="3338"/>
      <c r="Q93" s="4822"/>
      <c r="R93" s="4824"/>
    </row>
    <row r="94" spans="1:18">
      <c r="A94" s="4810"/>
      <c r="B94" s="3336" t="s">
        <v>7490</v>
      </c>
      <c r="C94" s="3336" t="s">
        <v>7449</v>
      </c>
      <c r="D94" s="4865" t="s">
        <v>7544</v>
      </c>
      <c r="E94" s="3336" t="s">
        <v>7138</v>
      </c>
      <c r="F94" s="4817">
        <v>1.1000000000000001</v>
      </c>
      <c r="G94" s="4817">
        <v>0.7</v>
      </c>
      <c r="H94" s="4830" t="s">
        <v>7459</v>
      </c>
      <c r="I94" s="3012" t="s">
        <v>7537</v>
      </c>
      <c r="J94" s="3336" t="s">
        <v>1762</v>
      </c>
      <c r="K94" s="4828" t="s">
        <v>7545</v>
      </c>
      <c r="L94" s="4869">
        <v>37799</v>
      </c>
      <c r="M94" s="3336" t="s">
        <v>7546</v>
      </c>
      <c r="N94" s="4867">
        <v>37799</v>
      </c>
      <c r="O94" s="3336" t="s">
        <v>7546</v>
      </c>
      <c r="P94" s="4832">
        <v>39173</v>
      </c>
      <c r="Q94" s="4822">
        <v>9858000</v>
      </c>
      <c r="R94" s="4824" t="s">
        <v>7547</v>
      </c>
    </row>
    <row r="95" spans="1:18">
      <c r="A95" s="4810"/>
      <c r="B95" s="3336"/>
      <c r="C95" s="3336"/>
      <c r="D95" s="4865"/>
      <c r="E95" s="3336"/>
      <c r="F95" s="4817"/>
      <c r="G95" s="4817"/>
      <c r="H95" s="4830"/>
      <c r="I95" s="2992" t="s">
        <v>7460</v>
      </c>
      <c r="J95" s="3336"/>
      <c r="K95" s="4814"/>
      <c r="L95" s="4820"/>
      <c r="M95" s="3336"/>
      <c r="N95" s="4868"/>
      <c r="O95" s="3336"/>
      <c r="P95" s="4855"/>
      <c r="Q95" s="4822"/>
      <c r="R95" s="4824"/>
    </row>
    <row r="96" spans="1:18">
      <c r="A96" s="4810"/>
      <c r="B96" s="3336" t="s">
        <v>7490</v>
      </c>
      <c r="C96" s="3336" t="s">
        <v>7449</v>
      </c>
      <c r="D96" s="4892" t="s">
        <v>7548</v>
      </c>
      <c r="E96" s="3336" t="s">
        <v>7138</v>
      </c>
      <c r="F96" s="4817">
        <v>0.44</v>
      </c>
      <c r="G96" s="4817">
        <v>0.28999999999999998</v>
      </c>
      <c r="H96" s="4830" t="s">
        <v>7451</v>
      </c>
      <c r="I96" s="4840" t="s">
        <v>7497</v>
      </c>
      <c r="J96" s="3336" t="s">
        <v>1762</v>
      </c>
      <c r="K96" s="4828" t="s">
        <v>7549</v>
      </c>
      <c r="L96" s="4869">
        <v>38159</v>
      </c>
      <c r="M96" s="3336" t="s">
        <v>7550</v>
      </c>
      <c r="N96" s="4867">
        <v>38159</v>
      </c>
      <c r="O96" s="3336" t="s">
        <v>7550</v>
      </c>
      <c r="P96" s="4832">
        <v>39173</v>
      </c>
      <c r="Q96" s="4857">
        <v>-12489000</v>
      </c>
      <c r="R96" s="4824" t="s">
        <v>7551</v>
      </c>
    </row>
    <row r="97" spans="1:18">
      <c r="A97" s="4810"/>
      <c r="B97" s="3336"/>
      <c r="C97" s="3336"/>
      <c r="D97" s="4892"/>
      <c r="E97" s="3336"/>
      <c r="F97" s="4817"/>
      <c r="G97" s="4817"/>
      <c r="H97" s="4830"/>
      <c r="I97" s="4841"/>
      <c r="J97" s="3336"/>
      <c r="K97" s="4814"/>
      <c r="L97" s="4820"/>
      <c r="M97" s="3336"/>
      <c r="N97" s="4868"/>
      <c r="O97" s="3336"/>
      <c r="P97" s="4855"/>
      <c r="Q97" s="4857"/>
      <c r="R97" s="4824"/>
    </row>
    <row r="98" spans="1:18">
      <c r="A98" s="4810"/>
      <c r="B98" s="3336" t="s">
        <v>7490</v>
      </c>
      <c r="C98" s="3336" t="s">
        <v>7449</v>
      </c>
      <c r="D98" s="4865" t="s">
        <v>7552</v>
      </c>
      <c r="E98" s="3336" t="s">
        <v>7135</v>
      </c>
      <c r="F98" s="4817">
        <v>1.64</v>
      </c>
      <c r="G98" s="4817">
        <v>0.84</v>
      </c>
      <c r="H98" s="4830" t="s">
        <v>7451</v>
      </c>
      <c r="I98" s="4830" t="s">
        <v>7452</v>
      </c>
      <c r="J98" s="3336" t="s">
        <v>1762</v>
      </c>
      <c r="K98" s="2987" t="s">
        <v>7553</v>
      </c>
      <c r="L98" s="4869">
        <v>32780</v>
      </c>
      <c r="M98" s="3336" t="s">
        <v>7554</v>
      </c>
      <c r="N98" s="4869">
        <v>35265</v>
      </c>
      <c r="O98" s="3336" t="s">
        <v>7555</v>
      </c>
      <c r="P98" s="3339"/>
      <c r="Q98" s="4822">
        <v>9059000</v>
      </c>
      <c r="R98" s="4824" t="s">
        <v>7531</v>
      </c>
    </row>
    <row r="99" spans="1:18" ht="13.5" thickBot="1">
      <c r="A99" s="4897"/>
      <c r="B99" s="3339"/>
      <c r="C99" s="3339"/>
      <c r="D99" s="4842"/>
      <c r="E99" s="3339"/>
      <c r="F99" s="4838"/>
      <c r="G99" s="4838"/>
      <c r="H99" s="4840"/>
      <c r="I99" s="4840"/>
      <c r="J99" s="3339"/>
      <c r="K99" s="2988" t="s">
        <v>7556</v>
      </c>
      <c r="L99" s="4911"/>
      <c r="M99" s="3339"/>
      <c r="N99" s="4910"/>
      <c r="O99" s="3339"/>
      <c r="P99" s="3340"/>
      <c r="Q99" s="4834"/>
      <c r="R99" s="4836"/>
    </row>
    <row r="100" spans="1:18" ht="13.5" thickTop="1">
      <c r="A100" s="4898" t="s">
        <v>823</v>
      </c>
      <c r="B100" s="4900">
        <f>COUNTA(B6,B8,B16,B18,B24,B52,B56,B62,B64,B68,B72)</f>
        <v>11</v>
      </c>
      <c r="C100" s="4900"/>
      <c r="D100" s="4900">
        <f>COUNTA(D6:D99)</f>
        <v>49</v>
      </c>
      <c r="E100" s="4900"/>
      <c r="F100" s="4902">
        <f>SUM(F6:F99)</f>
        <v>33.419999999999995</v>
      </c>
      <c r="G100" s="4902">
        <f>SUM(G6:G99)</f>
        <v>21.179999999999996</v>
      </c>
      <c r="H100" s="4903"/>
      <c r="I100" s="4904"/>
      <c r="J100" s="4904"/>
      <c r="K100" s="4905"/>
      <c r="L100" s="4903"/>
      <c r="M100" s="4904"/>
      <c r="N100" s="4904"/>
      <c r="O100" s="4904"/>
      <c r="P100" s="4904"/>
      <c r="Q100" s="4904"/>
      <c r="R100" s="4905"/>
    </row>
    <row r="101" spans="1:18" ht="13.5" thickBot="1">
      <c r="A101" s="4899"/>
      <c r="B101" s="4901"/>
      <c r="C101" s="4901"/>
      <c r="D101" s="4901"/>
      <c r="E101" s="4901"/>
      <c r="F101" s="4901"/>
      <c r="G101" s="4901"/>
      <c r="H101" s="4906"/>
      <c r="I101" s="4907"/>
      <c r="J101" s="4907"/>
      <c r="K101" s="4908"/>
      <c r="L101" s="4906"/>
      <c r="M101" s="4907"/>
      <c r="N101" s="4907"/>
      <c r="O101" s="4907"/>
      <c r="P101" s="4907"/>
      <c r="Q101" s="4907"/>
      <c r="R101" s="4908"/>
    </row>
    <row r="102" spans="1:18" ht="13.5" thickTop="1">
      <c r="K102" s="4909"/>
    </row>
    <row r="103" spans="1:18">
      <c r="K103" s="4909"/>
    </row>
  </sheetData>
  <mergeCells count="769">
    <mergeCell ref="L100:R101"/>
    <mergeCell ref="K102:K103"/>
    <mergeCell ref="N98:N99"/>
    <mergeCell ref="O98:O99"/>
    <mergeCell ref="P98:P99"/>
    <mergeCell ref="Q98:Q99"/>
    <mergeCell ref="R98:R99"/>
    <mergeCell ref="L98:L99"/>
    <mergeCell ref="M98:M99"/>
    <mergeCell ref="A100:A101"/>
    <mergeCell ref="B100:B101"/>
    <mergeCell ref="C100:C101"/>
    <mergeCell ref="D100:D101"/>
    <mergeCell ref="E100:E101"/>
    <mergeCell ref="G98:G99"/>
    <mergeCell ref="H98:H99"/>
    <mergeCell ref="I98:I99"/>
    <mergeCell ref="J98:J99"/>
    <mergeCell ref="F100:F101"/>
    <mergeCell ref="G100:G101"/>
    <mergeCell ref="H100:K101"/>
    <mergeCell ref="N96:N97"/>
    <mergeCell ref="O96:O97"/>
    <mergeCell ref="P96:P97"/>
    <mergeCell ref="Q96:Q97"/>
    <mergeCell ref="R96:R97"/>
    <mergeCell ref="B98:B99"/>
    <mergeCell ref="C98:C99"/>
    <mergeCell ref="D98:D99"/>
    <mergeCell ref="E98:E99"/>
    <mergeCell ref="F98:F99"/>
    <mergeCell ref="H96:H97"/>
    <mergeCell ref="I96:I97"/>
    <mergeCell ref="J96:J97"/>
    <mergeCell ref="K96:K97"/>
    <mergeCell ref="L96:L97"/>
    <mergeCell ref="M96:M97"/>
    <mergeCell ref="B96:B97"/>
    <mergeCell ref="C96:C97"/>
    <mergeCell ref="D96:D97"/>
    <mergeCell ref="E96:E97"/>
    <mergeCell ref="F96:F97"/>
    <mergeCell ref="G96:G97"/>
    <mergeCell ref="O92:O93"/>
    <mergeCell ref="P92:P93"/>
    <mergeCell ref="Q92:Q93"/>
    <mergeCell ref="R92:R93"/>
    <mergeCell ref="B94:B95"/>
    <mergeCell ref="C94:C95"/>
    <mergeCell ref="D94:D95"/>
    <mergeCell ref="E94:E95"/>
    <mergeCell ref="F94:F95"/>
    <mergeCell ref="G94:G95"/>
    <mergeCell ref="H92:H93"/>
    <mergeCell ref="I92:I93"/>
    <mergeCell ref="J92:J93"/>
    <mergeCell ref="L92:L93"/>
    <mergeCell ref="M92:M93"/>
    <mergeCell ref="N92:N93"/>
    <mergeCell ref="O94:O95"/>
    <mergeCell ref="P94:P95"/>
    <mergeCell ref="Q94:Q95"/>
    <mergeCell ref="R94:R95"/>
    <mergeCell ref="L94:L95"/>
    <mergeCell ref="M94:M95"/>
    <mergeCell ref="N94:N95"/>
    <mergeCell ref="B92:B93"/>
    <mergeCell ref="C92:C93"/>
    <mergeCell ref="D92:D93"/>
    <mergeCell ref="E92:E93"/>
    <mergeCell ref="F92:F93"/>
    <mergeCell ref="G92:G93"/>
    <mergeCell ref="G90:G91"/>
    <mergeCell ref="H90:H91"/>
    <mergeCell ref="J90:J91"/>
    <mergeCell ref="H94:H95"/>
    <mergeCell ref="J94:J95"/>
    <mergeCell ref="K94:K95"/>
    <mergeCell ref="Q88:Q89"/>
    <mergeCell ref="R88:R89"/>
    <mergeCell ref="B90:B91"/>
    <mergeCell ref="C90:C91"/>
    <mergeCell ref="D90:D91"/>
    <mergeCell ref="E90:E91"/>
    <mergeCell ref="F90:F91"/>
    <mergeCell ref="G88:G89"/>
    <mergeCell ref="H88:H89"/>
    <mergeCell ref="J88:J89"/>
    <mergeCell ref="K88:K89"/>
    <mergeCell ref="L88:L89"/>
    <mergeCell ref="M88:M89"/>
    <mergeCell ref="O90:O91"/>
    <mergeCell ref="P90:P91"/>
    <mergeCell ref="Q90:Q91"/>
    <mergeCell ref="R90:R91"/>
    <mergeCell ref="L90:L91"/>
    <mergeCell ref="M90:M91"/>
    <mergeCell ref="N90:N91"/>
    <mergeCell ref="E88:E89"/>
    <mergeCell ref="F88:F89"/>
    <mergeCell ref="I86:I87"/>
    <mergeCell ref="J86:J87"/>
    <mergeCell ref="L86:L87"/>
    <mergeCell ref="M86:M87"/>
    <mergeCell ref="N88:N89"/>
    <mergeCell ref="O84:O85"/>
    <mergeCell ref="P84:P85"/>
    <mergeCell ref="O88:O89"/>
    <mergeCell ref="P88:P89"/>
    <mergeCell ref="Q84:Q85"/>
    <mergeCell ref="R84:R85"/>
    <mergeCell ref="A86:A99"/>
    <mergeCell ref="B86:B87"/>
    <mergeCell ref="C86:C87"/>
    <mergeCell ref="D86:D87"/>
    <mergeCell ref="E86:E87"/>
    <mergeCell ref="F86:F87"/>
    <mergeCell ref="H84:H85"/>
    <mergeCell ref="I84:I85"/>
    <mergeCell ref="J84:J85"/>
    <mergeCell ref="L84:L85"/>
    <mergeCell ref="M84:M85"/>
    <mergeCell ref="N84:N85"/>
    <mergeCell ref="N86:N87"/>
    <mergeCell ref="O86:O87"/>
    <mergeCell ref="P86:P87"/>
    <mergeCell ref="Q86:Q87"/>
    <mergeCell ref="R86:R87"/>
    <mergeCell ref="B88:B89"/>
    <mergeCell ref="C88:C89"/>
    <mergeCell ref="D88:D89"/>
    <mergeCell ref="G86:G87"/>
    <mergeCell ref="H86:H87"/>
    <mergeCell ref="K80:K81"/>
    <mergeCell ref="L80:L81"/>
    <mergeCell ref="O82:O83"/>
    <mergeCell ref="P82:P83"/>
    <mergeCell ref="Q82:Q83"/>
    <mergeCell ref="R82:R83"/>
    <mergeCell ref="B84:B85"/>
    <mergeCell ref="C84:C85"/>
    <mergeCell ref="D84:D85"/>
    <mergeCell ref="E84:E85"/>
    <mergeCell ref="F84:F85"/>
    <mergeCell ref="G84:G85"/>
    <mergeCell ref="H82:H83"/>
    <mergeCell ref="I82:I83"/>
    <mergeCell ref="J82:J83"/>
    <mergeCell ref="L82:L83"/>
    <mergeCell ref="M82:M83"/>
    <mergeCell ref="N82:N83"/>
    <mergeCell ref="B82:B83"/>
    <mergeCell ref="C82:C83"/>
    <mergeCell ref="D82:D83"/>
    <mergeCell ref="E82:E83"/>
    <mergeCell ref="F82:F83"/>
    <mergeCell ref="G82:G83"/>
    <mergeCell ref="P78:P79"/>
    <mergeCell ref="Q78:Q79"/>
    <mergeCell ref="R78:R79"/>
    <mergeCell ref="B80:B81"/>
    <mergeCell ref="C80:C81"/>
    <mergeCell ref="D80:D81"/>
    <mergeCell ref="E80:E81"/>
    <mergeCell ref="F80:F81"/>
    <mergeCell ref="G78:G79"/>
    <mergeCell ref="H78:H79"/>
    <mergeCell ref="I78:I79"/>
    <mergeCell ref="J78:J79"/>
    <mergeCell ref="L78:L79"/>
    <mergeCell ref="M78:M79"/>
    <mergeCell ref="M80:M81"/>
    <mergeCell ref="N80:N81"/>
    <mergeCell ref="O80:O81"/>
    <mergeCell ref="P80:P81"/>
    <mergeCell ref="Q80:Q81"/>
    <mergeCell ref="R80:R81"/>
    <mergeCell ref="G80:G81"/>
    <mergeCell ref="H80:H81"/>
    <mergeCell ref="I80:I81"/>
    <mergeCell ref="J80:J81"/>
    <mergeCell ref="N76:N77"/>
    <mergeCell ref="O76:O77"/>
    <mergeCell ref="P76:P77"/>
    <mergeCell ref="Q76:Q77"/>
    <mergeCell ref="R76:R77"/>
    <mergeCell ref="B78:B79"/>
    <mergeCell ref="C78:C79"/>
    <mergeCell ref="D78:D79"/>
    <mergeCell ref="E78:E79"/>
    <mergeCell ref="F78:F79"/>
    <mergeCell ref="H76:H77"/>
    <mergeCell ref="I76:I77"/>
    <mergeCell ref="J76:J77"/>
    <mergeCell ref="K76:K77"/>
    <mergeCell ref="L76:L77"/>
    <mergeCell ref="M76:M77"/>
    <mergeCell ref="B76:B77"/>
    <mergeCell ref="C76:C77"/>
    <mergeCell ref="D76:D77"/>
    <mergeCell ref="E76:E77"/>
    <mergeCell ref="F76:F77"/>
    <mergeCell ref="G76:G77"/>
    <mergeCell ref="N78:N79"/>
    <mergeCell ref="O78:O79"/>
    <mergeCell ref="O74:O75"/>
    <mergeCell ref="P74:P75"/>
    <mergeCell ref="Q74:Q75"/>
    <mergeCell ref="R74:R75"/>
    <mergeCell ref="G74:G75"/>
    <mergeCell ref="H74:H75"/>
    <mergeCell ref="I74:I75"/>
    <mergeCell ref="J74:J75"/>
    <mergeCell ref="K74:K75"/>
    <mergeCell ref="L74:L75"/>
    <mergeCell ref="F74:F75"/>
    <mergeCell ref="H72:H73"/>
    <mergeCell ref="I72:I73"/>
    <mergeCell ref="J72:J73"/>
    <mergeCell ref="K72:K73"/>
    <mergeCell ref="L72:L73"/>
    <mergeCell ref="M72:M73"/>
    <mergeCell ref="M74:M75"/>
    <mergeCell ref="N74:N75"/>
    <mergeCell ref="Q70:Q71"/>
    <mergeCell ref="R70:R71"/>
    <mergeCell ref="A72:A85"/>
    <mergeCell ref="B72:B73"/>
    <mergeCell ref="C72:C73"/>
    <mergeCell ref="D72:D73"/>
    <mergeCell ref="E72:E73"/>
    <mergeCell ref="F72:F73"/>
    <mergeCell ref="G72:G73"/>
    <mergeCell ref="I70:I71"/>
    <mergeCell ref="J70:J71"/>
    <mergeCell ref="L70:L71"/>
    <mergeCell ref="M70:M71"/>
    <mergeCell ref="N70:N71"/>
    <mergeCell ref="O70:O71"/>
    <mergeCell ref="N72:N73"/>
    <mergeCell ref="O72:O73"/>
    <mergeCell ref="P72:P73"/>
    <mergeCell ref="Q72:Q73"/>
    <mergeCell ref="R72:R73"/>
    <mergeCell ref="B74:B75"/>
    <mergeCell ref="C74:C75"/>
    <mergeCell ref="D74:D75"/>
    <mergeCell ref="E74:E75"/>
    <mergeCell ref="G70:G71"/>
    <mergeCell ref="H70:H71"/>
    <mergeCell ref="J68:J69"/>
    <mergeCell ref="K68:K69"/>
    <mergeCell ref="L68:L69"/>
    <mergeCell ref="M68:M69"/>
    <mergeCell ref="N68:N69"/>
    <mergeCell ref="O68:O69"/>
    <mergeCell ref="P70:P71"/>
    <mergeCell ref="R66:R67"/>
    <mergeCell ref="A68:A71"/>
    <mergeCell ref="B68:B69"/>
    <mergeCell ref="C68:C69"/>
    <mergeCell ref="D68:D69"/>
    <mergeCell ref="E68:E69"/>
    <mergeCell ref="F68:F69"/>
    <mergeCell ref="G68:G69"/>
    <mergeCell ref="H68:H69"/>
    <mergeCell ref="I68:I69"/>
    <mergeCell ref="L66:L67"/>
    <mergeCell ref="M66:M67"/>
    <mergeCell ref="N66:N67"/>
    <mergeCell ref="O66:O67"/>
    <mergeCell ref="P66:P67"/>
    <mergeCell ref="Q66:Q67"/>
    <mergeCell ref="P68:P69"/>
    <mergeCell ref="Q68:Q69"/>
    <mergeCell ref="R68:R69"/>
    <mergeCell ref="B70:B71"/>
    <mergeCell ref="C70:C71"/>
    <mergeCell ref="D70:D71"/>
    <mergeCell ref="E70:E71"/>
    <mergeCell ref="F70:F71"/>
    <mergeCell ref="M64:M65"/>
    <mergeCell ref="N64:N65"/>
    <mergeCell ref="O64:O65"/>
    <mergeCell ref="P64:P65"/>
    <mergeCell ref="Q64:Q65"/>
    <mergeCell ref="F64:F65"/>
    <mergeCell ref="G64:G65"/>
    <mergeCell ref="H64:H65"/>
    <mergeCell ref="I64:I65"/>
    <mergeCell ref="J64:J65"/>
    <mergeCell ref="K64:K65"/>
    <mergeCell ref="C66:C67"/>
    <mergeCell ref="D66:D67"/>
    <mergeCell ref="E66:E67"/>
    <mergeCell ref="F66:F67"/>
    <mergeCell ref="G66:G67"/>
    <mergeCell ref="H66:H67"/>
    <mergeCell ref="I66:I67"/>
    <mergeCell ref="J66:J67"/>
    <mergeCell ref="L64:L65"/>
    <mergeCell ref="N62:N63"/>
    <mergeCell ref="O62:O63"/>
    <mergeCell ref="P62:P63"/>
    <mergeCell ref="Q62:Q63"/>
    <mergeCell ref="R62:R63"/>
    <mergeCell ref="A64:A67"/>
    <mergeCell ref="B64:B65"/>
    <mergeCell ref="C64:C65"/>
    <mergeCell ref="D64:D65"/>
    <mergeCell ref="E64:E65"/>
    <mergeCell ref="G62:G63"/>
    <mergeCell ref="H62:H63"/>
    <mergeCell ref="I62:I63"/>
    <mergeCell ref="J62:J63"/>
    <mergeCell ref="L62:L63"/>
    <mergeCell ref="M62:M63"/>
    <mergeCell ref="A62:A63"/>
    <mergeCell ref="B62:B63"/>
    <mergeCell ref="C62:C63"/>
    <mergeCell ref="D62:D63"/>
    <mergeCell ref="E62:E63"/>
    <mergeCell ref="F62:F63"/>
    <mergeCell ref="R64:R65"/>
    <mergeCell ref="B66:B67"/>
    <mergeCell ref="M60:M61"/>
    <mergeCell ref="N60:N61"/>
    <mergeCell ref="O60:O61"/>
    <mergeCell ref="P60:P61"/>
    <mergeCell ref="Q60:Q61"/>
    <mergeCell ref="R60:R61"/>
    <mergeCell ref="G60:G61"/>
    <mergeCell ref="H60:H61"/>
    <mergeCell ref="I60:I61"/>
    <mergeCell ref="J60:J61"/>
    <mergeCell ref="K60:K61"/>
    <mergeCell ref="L60:L61"/>
    <mergeCell ref="R56:R57"/>
    <mergeCell ref="F56:F57"/>
    <mergeCell ref="G56:G57"/>
    <mergeCell ref="H56:H57"/>
    <mergeCell ref="I56:I57"/>
    <mergeCell ref="J56:J57"/>
    <mergeCell ref="L56:L57"/>
    <mergeCell ref="N58:N59"/>
    <mergeCell ref="O58:O59"/>
    <mergeCell ref="P58:P59"/>
    <mergeCell ref="Q58:Q59"/>
    <mergeCell ref="R58:R59"/>
    <mergeCell ref="H58:H59"/>
    <mergeCell ref="I58:I59"/>
    <mergeCell ref="J58:J59"/>
    <mergeCell ref="K58:K59"/>
    <mergeCell ref="L58:L59"/>
    <mergeCell ref="M58:M59"/>
    <mergeCell ref="F58:F59"/>
    <mergeCell ref="G58:G59"/>
    <mergeCell ref="I54:I55"/>
    <mergeCell ref="J54:J55"/>
    <mergeCell ref="K54:K55"/>
    <mergeCell ref="L54:L55"/>
    <mergeCell ref="M56:M57"/>
    <mergeCell ref="N56:N57"/>
    <mergeCell ref="O56:O57"/>
    <mergeCell ref="P56:P57"/>
    <mergeCell ref="Q56:Q57"/>
    <mergeCell ref="N52:N53"/>
    <mergeCell ref="O52:O53"/>
    <mergeCell ref="P52:P53"/>
    <mergeCell ref="Q52:Q53"/>
    <mergeCell ref="R52:R53"/>
    <mergeCell ref="B54:B55"/>
    <mergeCell ref="C54:C55"/>
    <mergeCell ref="D54:D55"/>
    <mergeCell ref="E54:E55"/>
    <mergeCell ref="F54:F55"/>
    <mergeCell ref="G52:G53"/>
    <mergeCell ref="H52:H53"/>
    <mergeCell ref="I52:I53"/>
    <mergeCell ref="J52:J53"/>
    <mergeCell ref="L52:L53"/>
    <mergeCell ref="M52:M53"/>
    <mergeCell ref="M54:M55"/>
    <mergeCell ref="N54:N55"/>
    <mergeCell ref="O54:O55"/>
    <mergeCell ref="P54:P55"/>
    <mergeCell ref="Q54:Q55"/>
    <mergeCell ref="R54:R55"/>
    <mergeCell ref="G54:G55"/>
    <mergeCell ref="H54:H55"/>
    <mergeCell ref="A52:A61"/>
    <mergeCell ref="B52:B53"/>
    <mergeCell ref="C52:C53"/>
    <mergeCell ref="D52:D53"/>
    <mergeCell ref="E52:E53"/>
    <mergeCell ref="F52:F53"/>
    <mergeCell ref="B56:B57"/>
    <mergeCell ref="C56:C57"/>
    <mergeCell ref="D56:D57"/>
    <mergeCell ref="E56:E57"/>
    <mergeCell ref="B60:B61"/>
    <mergeCell ref="C60:C61"/>
    <mergeCell ref="D60:D61"/>
    <mergeCell ref="E60:E61"/>
    <mergeCell ref="F60:F61"/>
    <mergeCell ref="B58:B59"/>
    <mergeCell ref="C58:C59"/>
    <mergeCell ref="D58:D59"/>
    <mergeCell ref="E58:E59"/>
    <mergeCell ref="O46:O47"/>
    <mergeCell ref="P46:P47"/>
    <mergeCell ref="Q46:Q47"/>
    <mergeCell ref="R46:R47"/>
    <mergeCell ref="G46:G47"/>
    <mergeCell ref="H46:H47"/>
    <mergeCell ref="I46:I47"/>
    <mergeCell ref="J46:J47"/>
    <mergeCell ref="K46:K47"/>
    <mergeCell ref="L46:L47"/>
    <mergeCell ref="N44:N45"/>
    <mergeCell ref="O44:O45"/>
    <mergeCell ref="P44:P45"/>
    <mergeCell ref="Q44:Q45"/>
    <mergeCell ref="R44:R45"/>
    <mergeCell ref="B46:B47"/>
    <mergeCell ref="C46:C47"/>
    <mergeCell ref="D46:D47"/>
    <mergeCell ref="E46:E47"/>
    <mergeCell ref="F46:F47"/>
    <mergeCell ref="H44:H45"/>
    <mergeCell ref="I44:I45"/>
    <mergeCell ref="J44:J45"/>
    <mergeCell ref="K44:K45"/>
    <mergeCell ref="L44:L45"/>
    <mergeCell ref="M44:M45"/>
    <mergeCell ref="B44:B45"/>
    <mergeCell ref="C44:C45"/>
    <mergeCell ref="D44:D45"/>
    <mergeCell ref="E44:E45"/>
    <mergeCell ref="F44:F45"/>
    <mergeCell ref="G44:G45"/>
    <mergeCell ref="M46:M47"/>
    <mergeCell ref="N46:N47"/>
    <mergeCell ref="O42:O43"/>
    <mergeCell ref="P42:P43"/>
    <mergeCell ref="Q42:Q43"/>
    <mergeCell ref="R42:R43"/>
    <mergeCell ref="G42:G43"/>
    <mergeCell ref="H42:H43"/>
    <mergeCell ref="I42:I43"/>
    <mergeCell ref="J42:J43"/>
    <mergeCell ref="K42:K43"/>
    <mergeCell ref="L42:L43"/>
    <mergeCell ref="N40:N41"/>
    <mergeCell ref="O40:O41"/>
    <mergeCell ref="P40:P41"/>
    <mergeCell ref="Q40:Q41"/>
    <mergeCell ref="R40:R41"/>
    <mergeCell ref="B42:B43"/>
    <mergeCell ref="C42:C43"/>
    <mergeCell ref="D42:D43"/>
    <mergeCell ref="E42:E43"/>
    <mergeCell ref="F42:F43"/>
    <mergeCell ref="H40:H41"/>
    <mergeCell ref="I40:I41"/>
    <mergeCell ref="J40:J41"/>
    <mergeCell ref="K40:K41"/>
    <mergeCell ref="L40:L41"/>
    <mergeCell ref="M40:M41"/>
    <mergeCell ref="B40:B41"/>
    <mergeCell ref="C40:C41"/>
    <mergeCell ref="D40:D41"/>
    <mergeCell ref="E40:E41"/>
    <mergeCell ref="F40:F41"/>
    <mergeCell ref="G40:G41"/>
    <mergeCell ref="M42:M43"/>
    <mergeCell ref="N42:N43"/>
    <mergeCell ref="M38:M39"/>
    <mergeCell ref="N38:N39"/>
    <mergeCell ref="O38:O39"/>
    <mergeCell ref="P38:P39"/>
    <mergeCell ref="Q38:Q39"/>
    <mergeCell ref="R38:R39"/>
    <mergeCell ref="G38:G39"/>
    <mergeCell ref="H38:H39"/>
    <mergeCell ref="I38:I39"/>
    <mergeCell ref="J38:J39"/>
    <mergeCell ref="K38:K39"/>
    <mergeCell ref="L38:L39"/>
    <mergeCell ref="B38:B39"/>
    <mergeCell ref="C38:C39"/>
    <mergeCell ref="D38:D39"/>
    <mergeCell ref="E38:E39"/>
    <mergeCell ref="F38:F39"/>
    <mergeCell ref="G36:G37"/>
    <mergeCell ref="H36:H37"/>
    <mergeCell ref="I36:I37"/>
    <mergeCell ref="J36:J37"/>
    <mergeCell ref="R34:R35"/>
    <mergeCell ref="B36:B37"/>
    <mergeCell ref="C36:C37"/>
    <mergeCell ref="D36:D37"/>
    <mergeCell ref="E36:E37"/>
    <mergeCell ref="F36:F37"/>
    <mergeCell ref="G34:G35"/>
    <mergeCell ref="H34:H35"/>
    <mergeCell ref="I34:I35"/>
    <mergeCell ref="J34:J35"/>
    <mergeCell ref="L34:L35"/>
    <mergeCell ref="M34:M35"/>
    <mergeCell ref="N36:N37"/>
    <mergeCell ref="O36:O37"/>
    <mergeCell ref="P36:P37"/>
    <mergeCell ref="Q36:Q37"/>
    <mergeCell ref="R36:R37"/>
    <mergeCell ref="L36:L37"/>
    <mergeCell ref="M36:M37"/>
    <mergeCell ref="B34:B35"/>
    <mergeCell ref="C34:C35"/>
    <mergeCell ref="D34:D35"/>
    <mergeCell ref="E34:E35"/>
    <mergeCell ref="F34:F35"/>
    <mergeCell ref="H32:H33"/>
    <mergeCell ref="I32:I33"/>
    <mergeCell ref="J32:J33"/>
    <mergeCell ref="K32:K33"/>
    <mergeCell ref="Q30:Q31"/>
    <mergeCell ref="N34:N35"/>
    <mergeCell ref="O34:O35"/>
    <mergeCell ref="P34:P35"/>
    <mergeCell ref="Q34:Q35"/>
    <mergeCell ref="R30:R31"/>
    <mergeCell ref="B32:B33"/>
    <mergeCell ref="C32:C33"/>
    <mergeCell ref="D32:D33"/>
    <mergeCell ref="E32:E33"/>
    <mergeCell ref="F32:F33"/>
    <mergeCell ref="G32:G33"/>
    <mergeCell ref="H30:H31"/>
    <mergeCell ref="I30:I31"/>
    <mergeCell ref="J30:J31"/>
    <mergeCell ref="L30:L31"/>
    <mergeCell ref="M30:M31"/>
    <mergeCell ref="N30:N31"/>
    <mergeCell ref="N32:N33"/>
    <mergeCell ref="O32:O33"/>
    <mergeCell ref="P32:P33"/>
    <mergeCell ref="Q32:Q33"/>
    <mergeCell ref="R32:R33"/>
    <mergeCell ref="L32:L33"/>
    <mergeCell ref="M32:M33"/>
    <mergeCell ref="O28:O29"/>
    <mergeCell ref="P28:P29"/>
    <mergeCell ref="Q28:Q29"/>
    <mergeCell ref="R28:R29"/>
    <mergeCell ref="B30:B31"/>
    <mergeCell ref="C30:C31"/>
    <mergeCell ref="D30:D31"/>
    <mergeCell ref="E30:E31"/>
    <mergeCell ref="F30:F31"/>
    <mergeCell ref="G30:G31"/>
    <mergeCell ref="H28:H29"/>
    <mergeCell ref="I28:I29"/>
    <mergeCell ref="J28:J29"/>
    <mergeCell ref="L28:L29"/>
    <mergeCell ref="M28:M29"/>
    <mergeCell ref="N28:N29"/>
    <mergeCell ref="B28:B29"/>
    <mergeCell ref="C28:C29"/>
    <mergeCell ref="D28:D29"/>
    <mergeCell ref="E28:E29"/>
    <mergeCell ref="F28:F29"/>
    <mergeCell ref="G28:G29"/>
    <mergeCell ref="O30:O31"/>
    <mergeCell ref="P30:P31"/>
    <mergeCell ref="M24:M25"/>
    <mergeCell ref="M26:M27"/>
    <mergeCell ref="N26:N27"/>
    <mergeCell ref="O26:O27"/>
    <mergeCell ref="P26:P27"/>
    <mergeCell ref="Q26:Q27"/>
    <mergeCell ref="R26:R27"/>
    <mergeCell ref="G26:G27"/>
    <mergeCell ref="H26:H27"/>
    <mergeCell ref="I26:I27"/>
    <mergeCell ref="J26:J27"/>
    <mergeCell ref="K26:K27"/>
    <mergeCell ref="L26:L27"/>
    <mergeCell ref="C26:C27"/>
    <mergeCell ref="D26:D27"/>
    <mergeCell ref="E26:E27"/>
    <mergeCell ref="F26:F27"/>
    <mergeCell ref="G24:G25"/>
    <mergeCell ref="H24:H25"/>
    <mergeCell ref="I24:I25"/>
    <mergeCell ref="J24:J25"/>
    <mergeCell ref="L24:L25"/>
    <mergeCell ref="O22:O23"/>
    <mergeCell ref="P22:P23"/>
    <mergeCell ref="Q22:Q23"/>
    <mergeCell ref="R22:R23"/>
    <mergeCell ref="A24:A51"/>
    <mergeCell ref="B24:B25"/>
    <mergeCell ref="C24:C25"/>
    <mergeCell ref="D24:D25"/>
    <mergeCell ref="E24:E25"/>
    <mergeCell ref="F24:F25"/>
    <mergeCell ref="A18:A23"/>
    <mergeCell ref="B18:B19"/>
    <mergeCell ref="C18:C19"/>
    <mergeCell ref="D18:D19"/>
    <mergeCell ref="E18:E19"/>
    <mergeCell ref="F18:F19"/>
    <mergeCell ref="D20:D21"/>
    <mergeCell ref="E20:E21"/>
    <mergeCell ref="N24:N25"/>
    <mergeCell ref="O24:O25"/>
    <mergeCell ref="P24:P25"/>
    <mergeCell ref="Q24:Q25"/>
    <mergeCell ref="R24:R25"/>
    <mergeCell ref="B26:B27"/>
    <mergeCell ref="R20:R21"/>
    <mergeCell ref="B22:B23"/>
    <mergeCell ref="C22:C23"/>
    <mergeCell ref="D22:D23"/>
    <mergeCell ref="E22:E23"/>
    <mergeCell ref="F22:F23"/>
    <mergeCell ref="K22:K23"/>
    <mergeCell ref="L22:L23"/>
    <mergeCell ref="M22:M23"/>
    <mergeCell ref="N22:N23"/>
    <mergeCell ref="L20:L21"/>
    <mergeCell ref="M20:M21"/>
    <mergeCell ref="N20:N21"/>
    <mergeCell ref="O20:O21"/>
    <mergeCell ref="P20:P21"/>
    <mergeCell ref="Q20:Q21"/>
    <mergeCell ref="F20:F21"/>
    <mergeCell ref="G20:G21"/>
    <mergeCell ref="H20:H21"/>
    <mergeCell ref="I20:I21"/>
    <mergeCell ref="J20:J21"/>
    <mergeCell ref="K20:K21"/>
    <mergeCell ref="B20:B21"/>
    <mergeCell ref="C20:C21"/>
    <mergeCell ref="M18:M19"/>
    <mergeCell ref="N18:N19"/>
    <mergeCell ref="O18:O19"/>
    <mergeCell ref="P18:P19"/>
    <mergeCell ref="Q18:Q19"/>
    <mergeCell ref="R18:R19"/>
    <mergeCell ref="G18:G19"/>
    <mergeCell ref="H18:H19"/>
    <mergeCell ref="I18:I19"/>
    <mergeCell ref="J18:J19"/>
    <mergeCell ref="K18:K19"/>
    <mergeCell ref="L18:L19"/>
    <mergeCell ref="O16:O17"/>
    <mergeCell ref="P16:P17"/>
    <mergeCell ref="Q16:Q17"/>
    <mergeCell ref="R16:R17"/>
    <mergeCell ref="G16:G17"/>
    <mergeCell ref="H16:H17"/>
    <mergeCell ref="I16:I17"/>
    <mergeCell ref="J16:J17"/>
    <mergeCell ref="K16:K17"/>
    <mergeCell ref="L16:L17"/>
    <mergeCell ref="N14:N15"/>
    <mergeCell ref="O14:O15"/>
    <mergeCell ref="P14:P15"/>
    <mergeCell ref="Q14:Q15"/>
    <mergeCell ref="R14:R15"/>
    <mergeCell ref="B16:B17"/>
    <mergeCell ref="C16:C17"/>
    <mergeCell ref="D16:D17"/>
    <mergeCell ref="E16:E17"/>
    <mergeCell ref="F16:F17"/>
    <mergeCell ref="H14:H15"/>
    <mergeCell ref="I14:I15"/>
    <mergeCell ref="J14:J15"/>
    <mergeCell ref="K14:K15"/>
    <mergeCell ref="L14:L15"/>
    <mergeCell ref="M14:M15"/>
    <mergeCell ref="B14:B15"/>
    <mergeCell ref="C14:C15"/>
    <mergeCell ref="D14:D15"/>
    <mergeCell ref="E14:E15"/>
    <mergeCell ref="F14:F15"/>
    <mergeCell ref="G14:G15"/>
    <mergeCell ref="M16:M17"/>
    <mergeCell ref="N16:N17"/>
    <mergeCell ref="M12:M13"/>
    <mergeCell ref="N12:N13"/>
    <mergeCell ref="O12:O13"/>
    <mergeCell ref="P12:P13"/>
    <mergeCell ref="Q12:Q13"/>
    <mergeCell ref="R12:R13"/>
    <mergeCell ref="G12:G13"/>
    <mergeCell ref="H12:H13"/>
    <mergeCell ref="I12:I13"/>
    <mergeCell ref="J12:J13"/>
    <mergeCell ref="K12:K13"/>
    <mergeCell ref="L12:L13"/>
    <mergeCell ref="J8:J9"/>
    <mergeCell ref="L8:L9"/>
    <mergeCell ref="N10:N11"/>
    <mergeCell ref="O10:O11"/>
    <mergeCell ref="P10:P11"/>
    <mergeCell ref="Q10:Q11"/>
    <mergeCell ref="R10:R11"/>
    <mergeCell ref="B12:B13"/>
    <mergeCell ref="C12:C13"/>
    <mergeCell ref="D12:D13"/>
    <mergeCell ref="E12:E13"/>
    <mergeCell ref="F12:F13"/>
    <mergeCell ref="H10:H11"/>
    <mergeCell ref="I10:I11"/>
    <mergeCell ref="J10:J11"/>
    <mergeCell ref="K10:K11"/>
    <mergeCell ref="L10:L11"/>
    <mergeCell ref="M10:M11"/>
    <mergeCell ref="B10:B11"/>
    <mergeCell ref="C10:C11"/>
    <mergeCell ref="D10:D11"/>
    <mergeCell ref="E10:E11"/>
    <mergeCell ref="F10:F11"/>
    <mergeCell ref="G10:G11"/>
    <mergeCell ref="P6:P7"/>
    <mergeCell ref="Q6:Q7"/>
    <mergeCell ref="R6:R7"/>
    <mergeCell ref="A8:A17"/>
    <mergeCell ref="B8:B9"/>
    <mergeCell ref="C8:C9"/>
    <mergeCell ref="D8:D9"/>
    <mergeCell ref="E8:E9"/>
    <mergeCell ref="H6:H7"/>
    <mergeCell ref="I6:I7"/>
    <mergeCell ref="J6:J7"/>
    <mergeCell ref="K6:K7"/>
    <mergeCell ref="L6:L7"/>
    <mergeCell ref="M6:M7"/>
    <mergeCell ref="M8:M9"/>
    <mergeCell ref="N8:N9"/>
    <mergeCell ref="O8:O9"/>
    <mergeCell ref="P8:P9"/>
    <mergeCell ref="Q8:Q9"/>
    <mergeCell ref="R8:R9"/>
    <mergeCell ref="F8:F9"/>
    <mergeCell ref="G8:G9"/>
    <mergeCell ref="H8:H9"/>
    <mergeCell ref="I8:I9"/>
    <mergeCell ref="K3:K5"/>
    <mergeCell ref="M3:M5"/>
    <mergeCell ref="O3:O5"/>
    <mergeCell ref="A6:A7"/>
    <mergeCell ref="B6:B7"/>
    <mergeCell ref="C6:C7"/>
    <mergeCell ref="D6:D7"/>
    <mergeCell ref="E6:E7"/>
    <mergeCell ref="F6:F7"/>
    <mergeCell ref="G6:G7"/>
    <mergeCell ref="A3:A5"/>
    <mergeCell ref="B3:B5"/>
    <mergeCell ref="C3:C5"/>
    <mergeCell ref="D3:D5"/>
    <mergeCell ref="E3:E5"/>
    <mergeCell ref="H3:H5"/>
    <mergeCell ref="N6:N7"/>
    <mergeCell ref="O6:O7"/>
  </mergeCells>
  <phoneticPr fontId="1"/>
  <printOptions horizontalCentered="1" verticalCentered="1"/>
  <pageMargins left="0.78740157480314965" right="0.78740157480314965" top="0.78740157480314965" bottom="0.78740157480314965" header="0.51181102362204722" footer="0.51181102362204722"/>
  <pageSetup paperSize="8" scale="87" firstPageNumber="0" pageOrder="overThenDown" orientation="landscape" r:id="rId1"/>
  <headerFooter alignWithMargins="0"/>
  <rowBreaks count="1" manualBreakCount="1">
    <brk id="51" max="17"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F1CF8-23A6-4D9B-91E1-AE58BA4881CF}">
  <dimension ref="A1:M4"/>
  <sheetViews>
    <sheetView view="pageBreakPreview" zoomScaleNormal="100" zoomScaleSheetLayoutView="100" workbookViewId="0">
      <selection activeCell="K4" sqref="K4"/>
    </sheetView>
  </sheetViews>
  <sheetFormatPr defaultColWidth="9" defaultRowHeight="14"/>
  <cols>
    <col min="1" max="1" width="7.453125" style="3013" customWidth="1"/>
    <col min="2" max="2" width="6.08984375" style="3013" customWidth="1"/>
    <col min="3" max="3" width="11.90625" style="3013" customWidth="1"/>
    <col min="4" max="5" width="6" style="3013" customWidth="1"/>
    <col min="6" max="6" width="11.453125" style="3013" customWidth="1"/>
    <col min="7" max="7" width="11.36328125" style="3013" bestFit="1" customWidth="1"/>
    <col min="8" max="8" width="8" style="3013" customWidth="1"/>
    <col min="9" max="9" width="7.26953125" style="3013" customWidth="1"/>
    <col min="10" max="10" width="5.90625" style="3013" customWidth="1"/>
    <col min="11" max="11" width="6.90625" style="3013" customWidth="1"/>
    <col min="12" max="12" width="6.6328125" style="3013" customWidth="1"/>
    <col min="13" max="13" width="4.08984375" style="3013" customWidth="1"/>
    <col min="14" max="16384" width="9" style="3013"/>
  </cols>
  <sheetData>
    <row r="1" spans="1:13">
      <c r="A1" s="3013" t="s">
        <v>7571</v>
      </c>
      <c r="B1" s="3033"/>
    </row>
    <row r="2" spans="1:13" ht="14.5" thickBot="1">
      <c r="M2" s="3032" t="s">
        <v>739</v>
      </c>
    </row>
    <row r="3" spans="1:13" ht="28.5" customHeight="1">
      <c r="A3" s="3031" t="s">
        <v>7570</v>
      </c>
      <c r="B3" s="3029" t="s">
        <v>339</v>
      </c>
      <c r="C3" s="3030" t="s">
        <v>1466</v>
      </c>
      <c r="D3" s="3029" t="s">
        <v>7569</v>
      </c>
      <c r="E3" s="3024" t="s">
        <v>7568</v>
      </c>
      <c r="F3" s="3028" t="s">
        <v>7567</v>
      </c>
      <c r="G3" s="3028" t="s">
        <v>7566</v>
      </c>
      <c r="H3" s="3027" t="s">
        <v>4428</v>
      </c>
      <c r="I3" s="3026" t="s">
        <v>7565</v>
      </c>
      <c r="J3" s="3024" t="s">
        <v>235</v>
      </c>
      <c r="K3" s="3025" t="s">
        <v>783</v>
      </c>
      <c r="L3" s="3024" t="s">
        <v>7564</v>
      </c>
      <c r="M3" s="3023" t="s">
        <v>4322</v>
      </c>
    </row>
    <row r="4" spans="1:13" ht="28.5" customHeight="1" thickBot="1">
      <c r="A4" s="3022" t="s">
        <v>7</v>
      </c>
      <c r="B4" s="3020" t="s">
        <v>2</v>
      </c>
      <c r="C4" s="3021" t="s">
        <v>7563</v>
      </c>
      <c r="D4" s="3020" t="s">
        <v>422</v>
      </c>
      <c r="E4" s="3020" t="s">
        <v>7562</v>
      </c>
      <c r="F4" s="3019" t="s">
        <v>7561</v>
      </c>
      <c r="G4" s="3019" t="s">
        <v>7560</v>
      </c>
      <c r="H4" s="3018" t="s">
        <v>7559</v>
      </c>
      <c r="I4" s="3014">
        <v>24647</v>
      </c>
      <c r="J4" s="3016" t="s">
        <v>7558</v>
      </c>
      <c r="K4" s="3017"/>
      <c r="L4" s="3016" t="s">
        <v>7557</v>
      </c>
      <c r="M4" s="3015"/>
    </row>
  </sheetData>
  <phoneticPr fontId="1"/>
  <pageMargins left="0.75" right="0.75" top="1" bottom="1" header="0.51200000000000001" footer="0.51200000000000001"/>
  <pageSetup paperSize="9" scale="87" orientation="portrait" r:id="rId1"/>
  <headerFooter alignWithMargins="0"/>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8547D-7B18-4965-805B-D474DD11F746}">
  <dimension ref="A1:IU1167"/>
  <sheetViews>
    <sheetView view="pageBreakPreview" zoomScale="55" zoomScaleNormal="70" zoomScaleSheetLayoutView="55" workbookViewId="0">
      <selection activeCell="AZ340" sqref="AZ340"/>
    </sheetView>
  </sheetViews>
  <sheetFormatPr defaultColWidth="7.6328125" defaultRowHeight="11"/>
  <cols>
    <col min="1" max="1" width="8.7265625" style="3267" customWidth="1"/>
    <col min="2" max="2" width="8.54296875" style="3036" bestFit="1" customWidth="1"/>
    <col min="3" max="3" width="15" style="3036" customWidth="1"/>
    <col min="4" max="4" width="7.6328125" style="3035" bestFit="1" customWidth="1"/>
    <col min="5" max="5" width="10.453125" style="3035" customWidth="1"/>
    <col min="6" max="7" width="8.81640625" style="3035" bestFit="1" customWidth="1"/>
    <col min="8" max="8" width="6.90625" style="3035" customWidth="1"/>
    <col min="9" max="9" width="8.1796875" style="3035" customWidth="1"/>
    <col min="10" max="10" width="7.1796875" style="3035" customWidth="1"/>
    <col min="11" max="11" width="6.90625" style="3035" customWidth="1"/>
    <col min="12" max="12" width="8.1796875" style="3035" customWidth="1"/>
    <col min="13" max="13" width="7.1796875" style="3035" customWidth="1"/>
    <col min="14" max="14" width="19.08984375" style="3036" customWidth="1"/>
    <col min="15" max="15" width="12.6328125" style="3036" customWidth="1"/>
    <col min="16" max="16" width="7.7265625" style="3036" bestFit="1" customWidth="1"/>
    <col min="17" max="18" width="12.6328125" style="3036" customWidth="1"/>
    <col min="19" max="19" width="7.90625" style="3035" bestFit="1" customWidth="1"/>
    <col min="20" max="22" width="7.6328125" style="3035" bestFit="1" customWidth="1"/>
    <col min="23" max="24" width="8" style="3035" bestFit="1" customWidth="1"/>
    <col min="25" max="25" width="8.1796875" style="3035" bestFit="1" customWidth="1"/>
    <col min="26" max="26" width="7.90625" style="3035" bestFit="1" customWidth="1"/>
    <col min="27" max="27" width="8.26953125" style="3035" bestFit="1" customWidth="1"/>
    <col min="28" max="28" width="8" style="3035" bestFit="1" customWidth="1"/>
    <col min="29" max="29" width="7.6328125" style="3035" bestFit="1" customWidth="1"/>
    <col min="30" max="30" width="8.1796875" style="3035" bestFit="1" customWidth="1"/>
    <col min="31" max="31" width="9" style="3035" bestFit="1" customWidth="1"/>
    <col min="32" max="32" width="7.6328125" style="3035" bestFit="1" customWidth="1"/>
    <col min="33" max="33" width="9.36328125" style="3035" bestFit="1" customWidth="1"/>
    <col min="34" max="34" width="7.453125" style="3035" hidden="1" customWidth="1"/>
    <col min="35" max="35" width="9.36328125" style="3035" bestFit="1" customWidth="1"/>
    <col min="36" max="37" width="7.6328125" style="3035" bestFit="1" customWidth="1"/>
    <col min="38" max="38" width="8.26953125" style="3035" bestFit="1" customWidth="1"/>
    <col min="39" max="39" width="7.6328125" style="3036" bestFit="1" customWidth="1"/>
    <col min="40" max="40" width="13.1796875" style="3035" bestFit="1" customWidth="1"/>
    <col min="41" max="41" width="8.1796875" style="3035" customWidth="1"/>
    <col min="42" max="42" width="7.6328125" style="3036" bestFit="1" customWidth="1"/>
    <col min="43" max="43" width="7.6328125" style="3035" bestFit="1" customWidth="1"/>
    <col min="44" max="44" width="7.6328125" style="3036" bestFit="1" customWidth="1"/>
    <col min="45" max="49" width="7.453125" style="3036" hidden="1" customWidth="1"/>
    <col min="50" max="50" width="7.6328125" style="3035" bestFit="1" customWidth="1"/>
    <col min="51" max="16384" width="7.6328125" style="3036"/>
  </cols>
  <sheetData>
    <row r="1" spans="1:50" ht="21">
      <c r="A1" s="3034" t="s">
        <v>7572</v>
      </c>
      <c r="B1" s="3034"/>
      <c r="C1" s="3034"/>
    </row>
    <row r="2" spans="1:50" ht="21">
      <c r="A2" s="3037"/>
      <c r="B2" s="3034"/>
      <c r="C2" s="3034"/>
      <c r="AQ2" s="3038"/>
      <c r="AX2" s="3039" t="s">
        <v>7573</v>
      </c>
    </row>
    <row r="3" spans="1:50" ht="11.25" customHeight="1">
      <c r="A3" s="4918" t="s">
        <v>316</v>
      </c>
      <c r="B3" s="4920" t="s">
        <v>7574</v>
      </c>
      <c r="C3" s="4921" t="s">
        <v>7575</v>
      </c>
      <c r="D3" s="4922" t="s">
        <v>7576</v>
      </c>
      <c r="E3" s="4919" t="s">
        <v>7577</v>
      </c>
      <c r="F3" s="4915" t="s">
        <v>7578</v>
      </c>
      <c r="G3" s="4915"/>
      <c r="H3" s="4915" t="s">
        <v>7579</v>
      </c>
      <c r="I3" s="4915"/>
      <c r="J3" s="4915"/>
      <c r="K3" s="4915"/>
      <c r="L3" s="4915"/>
      <c r="M3" s="4915"/>
      <c r="N3" s="4928" t="s">
        <v>7580</v>
      </c>
      <c r="O3" s="4919" t="s">
        <v>7581</v>
      </c>
      <c r="P3" s="4912" t="s">
        <v>7582</v>
      </c>
      <c r="Q3" s="4913"/>
      <c r="R3" s="4914"/>
      <c r="S3" s="4915" t="s">
        <v>7583</v>
      </c>
      <c r="T3" s="4915"/>
      <c r="U3" s="4915"/>
      <c r="V3" s="4915"/>
      <c r="W3" s="4915" t="s">
        <v>7584</v>
      </c>
      <c r="X3" s="4915"/>
      <c r="Y3" s="4915"/>
      <c r="Z3" s="4915"/>
      <c r="AA3" s="4912" t="s">
        <v>7585</v>
      </c>
      <c r="AB3" s="4913"/>
      <c r="AC3" s="4913"/>
      <c r="AD3" s="4913"/>
      <c r="AE3" s="4913"/>
      <c r="AF3" s="4913"/>
      <c r="AG3" s="4913"/>
      <c r="AH3" s="4913"/>
      <c r="AI3" s="4913"/>
      <c r="AJ3" s="4913"/>
      <c r="AK3" s="4913"/>
      <c r="AL3" s="4914"/>
      <c r="AM3" s="4927" t="s">
        <v>7586</v>
      </c>
      <c r="AN3" s="4919" t="s">
        <v>7587</v>
      </c>
      <c r="AO3" s="4917" t="s">
        <v>7588</v>
      </c>
      <c r="AP3" s="4919" t="s">
        <v>7589</v>
      </c>
      <c r="AQ3" s="4919" t="s">
        <v>7590</v>
      </c>
      <c r="AR3" s="4919" t="s">
        <v>7591</v>
      </c>
      <c r="AS3" s="4912" t="s">
        <v>7592</v>
      </c>
      <c r="AT3" s="4913"/>
      <c r="AU3" s="4913"/>
      <c r="AV3" s="4913"/>
      <c r="AW3" s="4914"/>
      <c r="AX3" s="4917" t="s">
        <v>7593</v>
      </c>
    </row>
    <row r="4" spans="1:50" ht="11.25" customHeight="1">
      <c r="A4" s="4919"/>
      <c r="B4" s="4920"/>
      <c r="C4" s="4921"/>
      <c r="D4" s="4923"/>
      <c r="E4" s="4919"/>
      <c r="F4" s="4916" t="s">
        <v>7594</v>
      </c>
      <c r="G4" s="4926" t="s">
        <v>7595</v>
      </c>
      <c r="H4" s="4916" t="s">
        <v>7596</v>
      </c>
      <c r="I4" s="4916" t="s">
        <v>7597</v>
      </c>
      <c r="J4" s="4916" t="s">
        <v>7598</v>
      </c>
      <c r="K4" s="4916" t="s">
        <v>7599</v>
      </c>
      <c r="L4" s="4916" t="s">
        <v>7597</v>
      </c>
      <c r="M4" s="4916" t="s">
        <v>7598</v>
      </c>
      <c r="N4" s="4928"/>
      <c r="O4" s="4919"/>
      <c r="P4" s="4915" t="s">
        <v>1306</v>
      </c>
      <c r="Q4" s="4917" t="s">
        <v>7600</v>
      </c>
      <c r="R4" s="4917" t="s">
        <v>7601</v>
      </c>
      <c r="S4" s="4919" t="s">
        <v>7602</v>
      </c>
      <c r="T4" s="4915" t="s">
        <v>7603</v>
      </c>
      <c r="U4" s="4915"/>
      <c r="V4" s="4915"/>
      <c r="W4" s="4915" t="s">
        <v>7604</v>
      </c>
      <c r="X4" s="4915" t="s">
        <v>7603</v>
      </c>
      <c r="Y4" s="4915"/>
      <c r="Z4" s="4915"/>
      <c r="AA4" s="4919" t="s">
        <v>7605</v>
      </c>
      <c r="AB4" s="4915" t="s">
        <v>7597</v>
      </c>
      <c r="AC4" s="4915"/>
      <c r="AD4" s="3040" t="s">
        <v>7606</v>
      </c>
      <c r="AE4" s="3040" t="s">
        <v>7607</v>
      </c>
      <c r="AF4" s="3040" t="s">
        <v>7608</v>
      </c>
      <c r="AG4" s="3040" t="s">
        <v>7609</v>
      </c>
      <c r="AH4" s="4917" t="s">
        <v>7610</v>
      </c>
      <c r="AI4" s="4915" t="s">
        <v>7611</v>
      </c>
      <c r="AJ4" s="4915"/>
      <c r="AK4" s="3040" t="s">
        <v>7612</v>
      </c>
      <c r="AL4" s="3040" t="s">
        <v>7613</v>
      </c>
      <c r="AM4" s="4927"/>
      <c r="AN4" s="4919"/>
      <c r="AO4" s="4925"/>
      <c r="AP4" s="4919"/>
      <c r="AQ4" s="4919"/>
      <c r="AR4" s="4919"/>
      <c r="AS4" s="4917" t="s">
        <v>7614</v>
      </c>
      <c r="AT4" s="4917" t="s">
        <v>7615</v>
      </c>
      <c r="AU4" s="4917" t="s">
        <v>7616</v>
      </c>
      <c r="AV4" s="4917" t="s">
        <v>7617</v>
      </c>
      <c r="AW4" s="4917" t="s">
        <v>7618</v>
      </c>
      <c r="AX4" s="4925"/>
    </row>
    <row r="5" spans="1:50" ht="22">
      <c r="A5" s="4919"/>
      <c r="B5" s="4920"/>
      <c r="C5" s="4921"/>
      <c r="D5" s="4924"/>
      <c r="E5" s="4919"/>
      <c r="F5" s="4916"/>
      <c r="G5" s="4916"/>
      <c r="H5" s="4916"/>
      <c r="I5" s="4916"/>
      <c r="J5" s="4916"/>
      <c r="K5" s="4916"/>
      <c r="L5" s="4916"/>
      <c r="M5" s="4916"/>
      <c r="N5" s="4928"/>
      <c r="O5" s="4919"/>
      <c r="P5" s="4915"/>
      <c r="Q5" s="4918"/>
      <c r="R5" s="4918"/>
      <c r="S5" s="4915"/>
      <c r="T5" s="3040" t="s">
        <v>7619</v>
      </c>
      <c r="U5" s="3040" t="s">
        <v>7620</v>
      </c>
      <c r="V5" s="3041" t="s">
        <v>7621</v>
      </c>
      <c r="W5" s="4915"/>
      <c r="X5" s="3040" t="s">
        <v>7619</v>
      </c>
      <c r="Y5" s="3040" t="s">
        <v>7620</v>
      </c>
      <c r="Z5" s="3041" t="s">
        <v>7621</v>
      </c>
      <c r="AA5" s="4915"/>
      <c r="AB5" s="3040" t="s">
        <v>7622</v>
      </c>
      <c r="AC5" s="3040" t="s">
        <v>7623</v>
      </c>
      <c r="AD5" s="3040" t="s">
        <v>7622</v>
      </c>
      <c r="AE5" s="3040" t="s">
        <v>7624</v>
      </c>
      <c r="AF5" s="3040" t="s">
        <v>7624</v>
      </c>
      <c r="AG5" s="3040" t="s">
        <v>7625</v>
      </c>
      <c r="AH5" s="4918"/>
      <c r="AI5" s="3040" t="s">
        <v>7626</v>
      </c>
      <c r="AJ5" s="3040" t="s">
        <v>7627</v>
      </c>
      <c r="AK5" s="3040"/>
      <c r="AL5" s="3040" t="s">
        <v>7625</v>
      </c>
      <c r="AM5" s="4927"/>
      <c r="AN5" s="4919"/>
      <c r="AO5" s="4918"/>
      <c r="AP5" s="4919"/>
      <c r="AQ5" s="4919"/>
      <c r="AR5" s="4919"/>
      <c r="AS5" s="4918"/>
      <c r="AT5" s="4918"/>
      <c r="AU5" s="4918"/>
      <c r="AV5" s="4918"/>
      <c r="AW5" s="4918"/>
      <c r="AX5" s="4918"/>
    </row>
    <row r="6" spans="1:50" ht="15" customHeight="1">
      <c r="A6" s="4921" t="s">
        <v>7628</v>
      </c>
      <c r="B6" s="4932">
        <v>1</v>
      </c>
      <c r="C6" s="4950" t="s">
        <v>7629</v>
      </c>
      <c r="D6" s="3042" t="s">
        <v>7630</v>
      </c>
      <c r="E6" s="3043">
        <v>37148</v>
      </c>
      <c r="F6" s="3044">
        <v>3.7</v>
      </c>
      <c r="G6" s="3044">
        <v>3.7</v>
      </c>
      <c r="H6" s="3042" t="s">
        <v>7631</v>
      </c>
      <c r="I6" s="3044">
        <v>200</v>
      </c>
      <c r="J6" s="3044">
        <v>60</v>
      </c>
      <c r="K6" s="3042" t="s">
        <v>7631</v>
      </c>
      <c r="L6" s="3044">
        <v>200</v>
      </c>
      <c r="M6" s="3044">
        <v>60</v>
      </c>
      <c r="N6" s="4947" t="s">
        <v>7632</v>
      </c>
      <c r="O6" s="3045"/>
      <c r="P6" s="3045">
        <v>3.7</v>
      </c>
      <c r="Q6" s="4953" t="s">
        <v>7633</v>
      </c>
      <c r="R6" s="4947" t="s">
        <v>7634</v>
      </c>
      <c r="S6" s="3044">
        <v>12</v>
      </c>
      <c r="T6" s="3044"/>
      <c r="U6" s="3044"/>
      <c r="V6" s="3044"/>
      <c r="W6" s="3044">
        <v>1</v>
      </c>
      <c r="X6" s="3044"/>
      <c r="Y6" s="3044">
        <v>1</v>
      </c>
      <c r="Z6" s="3044"/>
      <c r="AA6" s="3044" t="s">
        <v>7635</v>
      </c>
      <c r="AB6" s="3044" t="s">
        <v>7635</v>
      </c>
      <c r="AC6" s="3044"/>
      <c r="AD6" s="3044"/>
      <c r="AE6" s="3044" t="s">
        <v>7635</v>
      </c>
      <c r="AF6" s="3044"/>
      <c r="AG6" s="3044" t="s">
        <v>7635</v>
      </c>
      <c r="AH6" s="3044"/>
      <c r="AI6" s="3044" t="s">
        <v>7635</v>
      </c>
      <c r="AJ6" s="3044"/>
      <c r="AK6" s="3044" t="s">
        <v>7636</v>
      </c>
      <c r="AL6" s="3044" t="s">
        <v>7636</v>
      </c>
      <c r="AM6" s="4938"/>
      <c r="AN6" s="3043">
        <v>37242</v>
      </c>
      <c r="AO6" s="3044"/>
      <c r="AP6" s="3046"/>
      <c r="AQ6" s="3044"/>
      <c r="AR6" s="3044"/>
      <c r="AS6" s="3046"/>
      <c r="AT6" s="3046"/>
      <c r="AU6" s="3046"/>
      <c r="AV6" s="3046"/>
      <c r="AW6" s="3046"/>
      <c r="AX6" s="4929" t="s">
        <v>7637</v>
      </c>
    </row>
    <row r="7" spans="1:50" ht="15" customHeight="1">
      <c r="A7" s="4921"/>
      <c r="B7" s="4933"/>
      <c r="C7" s="4930"/>
      <c r="D7" s="3047"/>
      <c r="E7" s="3048">
        <v>43158</v>
      </c>
      <c r="F7" s="3049"/>
      <c r="G7" s="3049"/>
      <c r="H7" s="3047"/>
      <c r="I7" s="3049"/>
      <c r="J7" s="3049"/>
      <c r="K7" s="3047"/>
      <c r="L7" s="3049"/>
      <c r="M7" s="3049"/>
      <c r="N7" s="4948"/>
      <c r="O7" s="3050"/>
      <c r="P7" s="3050"/>
      <c r="Q7" s="4954"/>
      <c r="R7" s="4948"/>
      <c r="S7" s="3049"/>
      <c r="T7" s="3049"/>
      <c r="U7" s="3049"/>
      <c r="V7" s="3049"/>
      <c r="W7" s="3049"/>
      <c r="X7" s="3049"/>
      <c r="Y7" s="3049"/>
      <c r="Z7" s="3049"/>
      <c r="AA7" s="3049">
        <v>1</v>
      </c>
      <c r="AB7" s="3049">
        <v>350</v>
      </c>
      <c r="AC7" s="3049"/>
      <c r="AD7" s="3049"/>
      <c r="AE7" s="3051">
        <v>3000</v>
      </c>
      <c r="AF7" s="3049"/>
      <c r="AG7" s="3052">
        <v>3</v>
      </c>
      <c r="AH7" s="3052"/>
      <c r="AI7" s="3049">
        <v>120</v>
      </c>
      <c r="AJ7" s="3049"/>
      <c r="AK7" s="3049" t="s">
        <v>7638</v>
      </c>
      <c r="AL7" s="3049"/>
      <c r="AM7" s="4939"/>
      <c r="AN7" s="3048"/>
      <c r="AO7" s="3049"/>
      <c r="AP7" s="3053"/>
      <c r="AQ7" s="3049"/>
      <c r="AR7" s="3049"/>
      <c r="AS7" s="3053"/>
      <c r="AT7" s="3053"/>
      <c r="AU7" s="3053"/>
      <c r="AV7" s="3053"/>
      <c r="AW7" s="3053"/>
      <c r="AX7" s="4930"/>
    </row>
    <row r="8" spans="1:50" ht="15" customHeight="1">
      <c r="A8" s="4921"/>
      <c r="B8" s="4933"/>
      <c r="C8" s="4930"/>
      <c r="D8" s="3047"/>
      <c r="E8" s="3048"/>
      <c r="F8" s="3049"/>
      <c r="G8" s="3049"/>
      <c r="H8" s="3047"/>
      <c r="I8" s="3049"/>
      <c r="J8" s="3049"/>
      <c r="K8" s="3047"/>
      <c r="L8" s="3049"/>
      <c r="M8" s="3049"/>
      <c r="N8" s="4948"/>
      <c r="O8" s="3050"/>
      <c r="P8" s="3050"/>
      <c r="Q8" s="4954"/>
      <c r="R8" s="4948"/>
      <c r="S8" s="3049"/>
      <c r="T8" s="3049"/>
      <c r="U8" s="3049"/>
      <c r="V8" s="3049"/>
      <c r="W8" s="3049"/>
      <c r="X8" s="3049"/>
      <c r="Y8" s="3049"/>
      <c r="Z8" s="3049"/>
      <c r="AA8" s="3049"/>
      <c r="AB8" s="3049"/>
      <c r="AC8" s="3049"/>
      <c r="AD8" s="3049"/>
      <c r="AE8" s="3049"/>
      <c r="AF8" s="3049"/>
      <c r="AG8" s="3052">
        <v>4</v>
      </c>
      <c r="AH8" s="3052"/>
      <c r="AI8" s="3049"/>
      <c r="AJ8" s="3049"/>
      <c r="AK8" s="3049"/>
      <c r="AL8" s="3049"/>
      <c r="AM8" s="4939"/>
      <c r="AN8" s="3048"/>
      <c r="AO8" s="3049"/>
      <c r="AP8" s="3053"/>
      <c r="AQ8" s="3049"/>
      <c r="AR8" s="3049"/>
      <c r="AS8" s="3053"/>
      <c r="AT8" s="3053"/>
      <c r="AU8" s="3053"/>
      <c r="AV8" s="3053"/>
      <c r="AW8" s="3053"/>
      <c r="AX8" s="4930"/>
    </row>
    <row r="9" spans="1:50" ht="15" customHeight="1">
      <c r="A9" s="4921"/>
      <c r="B9" s="4933"/>
      <c r="C9" s="4930"/>
      <c r="D9" s="3047"/>
      <c r="E9" s="3048"/>
      <c r="F9" s="3049"/>
      <c r="G9" s="3049"/>
      <c r="H9" s="3047"/>
      <c r="I9" s="3049"/>
      <c r="J9" s="3049"/>
      <c r="K9" s="3047"/>
      <c r="L9" s="3049"/>
      <c r="M9" s="3049"/>
      <c r="N9" s="4948"/>
      <c r="O9" s="3050"/>
      <c r="P9" s="3050"/>
      <c r="Q9" s="4954"/>
      <c r="R9" s="4948"/>
      <c r="S9" s="3049"/>
      <c r="T9" s="3049"/>
      <c r="U9" s="3049"/>
      <c r="V9" s="3049"/>
      <c r="W9" s="3049"/>
      <c r="X9" s="3049"/>
      <c r="Y9" s="3049"/>
      <c r="Z9" s="3049"/>
      <c r="AA9" s="3049"/>
      <c r="AB9" s="3049"/>
      <c r="AC9" s="3049"/>
      <c r="AD9" s="3049"/>
      <c r="AE9" s="3049"/>
      <c r="AF9" s="3049"/>
      <c r="AG9" s="3052">
        <v>4</v>
      </c>
      <c r="AH9" s="3052"/>
      <c r="AI9" s="3049"/>
      <c r="AJ9" s="3049"/>
      <c r="AK9" s="3049"/>
      <c r="AL9" s="3049"/>
      <c r="AM9" s="4939"/>
      <c r="AN9" s="3048"/>
      <c r="AO9" s="3049"/>
      <c r="AP9" s="3053"/>
      <c r="AQ9" s="3049"/>
      <c r="AR9" s="3049"/>
      <c r="AS9" s="3053"/>
      <c r="AT9" s="3053"/>
      <c r="AU9" s="3053"/>
      <c r="AV9" s="3053"/>
      <c r="AW9" s="3053"/>
      <c r="AX9" s="4930"/>
    </row>
    <row r="10" spans="1:50" ht="15" customHeight="1">
      <c r="A10" s="4921"/>
      <c r="B10" s="4934"/>
      <c r="C10" s="4931"/>
      <c r="D10" s="3054"/>
      <c r="E10" s="3055"/>
      <c r="F10" s="3056"/>
      <c r="G10" s="3056"/>
      <c r="H10" s="3054"/>
      <c r="I10" s="3056"/>
      <c r="J10" s="3056"/>
      <c r="K10" s="3054"/>
      <c r="L10" s="3056"/>
      <c r="M10" s="3056"/>
      <c r="N10" s="4949"/>
      <c r="O10" s="3057"/>
      <c r="P10" s="3057"/>
      <c r="Q10" s="4955"/>
      <c r="R10" s="4949"/>
      <c r="S10" s="3056"/>
      <c r="T10" s="3056"/>
      <c r="U10" s="3056"/>
      <c r="V10" s="3056"/>
      <c r="W10" s="3056"/>
      <c r="X10" s="3056"/>
      <c r="Y10" s="3056"/>
      <c r="Z10" s="3056"/>
      <c r="AA10" s="3056"/>
      <c r="AB10" s="3056"/>
      <c r="AC10" s="3056"/>
      <c r="AD10" s="3056"/>
      <c r="AE10" s="3056"/>
      <c r="AF10" s="3056"/>
      <c r="AG10" s="3058">
        <v>11</v>
      </c>
      <c r="AH10" s="3058"/>
      <c r="AI10" s="3056"/>
      <c r="AJ10" s="3056"/>
      <c r="AK10" s="3056"/>
      <c r="AL10" s="3056"/>
      <c r="AM10" s="4940"/>
      <c r="AN10" s="3055"/>
      <c r="AO10" s="3056"/>
      <c r="AP10" s="3059"/>
      <c r="AQ10" s="3056"/>
      <c r="AR10" s="3056"/>
      <c r="AS10" s="3059"/>
      <c r="AT10" s="3059"/>
      <c r="AU10" s="3059"/>
      <c r="AV10" s="3059"/>
      <c r="AW10" s="3059"/>
      <c r="AX10" s="4931"/>
    </row>
    <row r="11" spans="1:50" ht="15" customHeight="1">
      <c r="A11" s="4921" t="s">
        <v>7639</v>
      </c>
      <c r="B11" s="4932">
        <f>B6+1</f>
        <v>2</v>
      </c>
      <c r="C11" s="4950" t="s">
        <v>7640</v>
      </c>
      <c r="D11" s="3042" t="s">
        <v>7641</v>
      </c>
      <c r="E11" s="3043">
        <v>34789</v>
      </c>
      <c r="F11" s="3060">
        <v>11.2</v>
      </c>
      <c r="G11" s="3060">
        <v>11.2</v>
      </c>
      <c r="H11" s="3042" t="s">
        <v>7642</v>
      </c>
      <c r="I11" s="3044">
        <v>80</v>
      </c>
      <c r="J11" s="3044">
        <v>50</v>
      </c>
      <c r="K11" s="3042" t="s">
        <v>7643</v>
      </c>
      <c r="L11" s="3044">
        <v>100</v>
      </c>
      <c r="M11" s="3044">
        <v>50</v>
      </c>
      <c r="N11" s="4938" t="s">
        <v>7644</v>
      </c>
      <c r="O11" s="4947" t="s">
        <v>7645</v>
      </c>
      <c r="P11" s="3045"/>
      <c r="Q11" s="3045"/>
      <c r="R11" s="3045"/>
      <c r="S11" s="3061"/>
      <c r="T11" s="3061"/>
      <c r="U11" s="3061"/>
      <c r="V11" s="3061"/>
      <c r="W11" s="3044"/>
      <c r="X11" s="3044"/>
      <c r="Y11" s="3044"/>
      <c r="Z11" s="3044"/>
      <c r="AA11" s="3044"/>
      <c r="AB11" s="3044"/>
      <c r="AC11" s="3044"/>
      <c r="AD11" s="3044"/>
      <c r="AE11" s="3044" t="s">
        <v>7636</v>
      </c>
      <c r="AF11" s="3044"/>
      <c r="AG11" s="3044" t="s">
        <v>7636</v>
      </c>
      <c r="AH11" s="3044"/>
      <c r="AI11" s="3044" t="s">
        <v>7636</v>
      </c>
      <c r="AJ11" s="3044"/>
      <c r="AK11" s="3044" t="s">
        <v>7636</v>
      </c>
      <c r="AL11" s="3044" t="s">
        <v>7636</v>
      </c>
      <c r="AM11" s="4944"/>
      <c r="AN11" s="3043"/>
      <c r="AO11" s="3044"/>
      <c r="AP11" s="3046"/>
      <c r="AQ11" s="3044"/>
      <c r="AR11" s="4929"/>
      <c r="AS11" s="3046"/>
      <c r="AT11" s="3046"/>
      <c r="AU11" s="3046"/>
      <c r="AV11" s="3046"/>
      <c r="AW11" s="3046"/>
      <c r="AX11" s="4929"/>
    </row>
    <row r="12" spans="1:50" ht="15" customHeight="1">
      <c r="A12" s="4921"/>
      <c r="B12" s="4933"/>
      <c r="C12" s="4951"/>
      <c r="D12" s="3047"/>
      <c r="E12" s="3048"/>
      <c r="F12" s="3052"/>
      <c r="G12" s="3052"/>
      <c r="H12" s="3047"/>
      <c r="I12" s="3049"/>
      <c r="J12" s="3049"/>
      <c r="K12" s="3047" t="s">
        <v>7646</v>
      </c>
      <c r="L12" s="3049">
        <v>150</v>
      </c>
      <c r="M12" s="3049">
        <v>50</v>
      </c>
      <c r="N12" s="4939"/>
      <c r="O12" s="4948"/>
      <c r="P12" s="3050"/>
      <c r="Q12" s="3050"/>
      <c r="R12" s="3050"/>
      <c r="S12" s="3062"/>
      <c r="T12" s="3062"/>
      <c r="U12" s="3062"/>
      <c r="V12" s="3062"/>
      <c r="W12" s="3049"/>
      <c r="X12" s="3049"/>
      <c r="Y12" s="3049"/>
      <c r="Z12" s="3049"/>
      <c r="AA12" s="3049"/>
      <c r="AB12" s="3049"/>
      <c r="AC12" s="3049"/>
      <c r="AD12" s="3049"/>
      <c r="AE12" s="3049">
        <v>165</v>
      </c>
      <c r="AF12" s="3049"/>
      <c r="AG12" s="3052">
        <v>1</v>
      </c>
      <c r="AH12" s="3049"/>
      <c r="AI12" s="3049" t="s">
        <v>7647</v>
      </c>
      <c r="AJ12" s="3049"/>
      <c r="AK12" s="3049" t="s">
        <v>7648</v>
      </c>
      <c r="AL12" s="3049"/>
      <c r="AM12" s="4945"/>
      <c r="AN12" s="3048"/>
      <c r="AO12" s="3049"/>
      <c r="AP12" s="3053"/>
      <c r="AQ12" s="3049"/>
      <c r="AR12" s="4930"/>
      <c r="AS12" s="3053"/>
      <c r="AT12" s="3053"/>
      <c r="AU12" s="3053"/>
      <c r="AV12" s="3053"/>
      <c r="AW12" s="3053"/>
      <c r="AX12" s="4930"/>
    </row>
    <row r="13" spans="1:50" ht="15" customHeight="1">
      <c r="A13" s="4921"/>
      <c r="B13" s="4933"/>
      <c r="C13" s="4951"/>
      <c r="D13" s="3047"/>
      <c r="E13" s="3048"/>
      <c r="F13" s="3052"/>
      <c r="G13" s="3052"/>
      <c r="H13" s="3047"/>
      <c r="I13" s="3049"/>
      <c r="J13" s="3049"/>
      <c r="K13" s="3047" t="s">
        <v>7649</v>
      </c>
      <c r="L13" s="3049">
        <v>200</v>
      </c>
      <c r="M13" s="3049">
        <v>60</v>
      </c>
      <c r="N13" s="4939"/>
      <c r="O13" s="4948"/>
      <c r="P13" s="3050"/>
      <c r="Q13" s="3050"/>
      <c r="R13" s="3050"/>
      <c r="S13" s="3062"/>
      <c r="T13" s="3062"/>
      <c r="U13" s="3062"/>
      <c r="V13" s="3062"/>
      <c r="W13" s="3049"/>
      <c r="X13" s="3049"/>
      <c r="Y13" s="3049"/>
      <c r="Z13" s="3049"/>
      <c r="AA13" s="3049"/>
      <c r="AB13" s="3049"/>
      <c r="AC13" s="3049"/>
      <c r="AD13" s="3049"/>
      <c r="AE13" s="3049"/>
      <c r="AF13" s="3049"/>
      <c r="AG13" s="3049"/>
      <c r="AH13" s="3049"/>
      <c r="AI13" s="3049">
        <v>15</v>
      </c>
      <c r="AJ13" s="3049"/>
      <c r="AK13" s="3049" t="s">
        <v>7650</v>
      </c>
      <c r="AL13" s="3049"/>
      <c r="AM13" s="4945"/>
      <c r="AN13" s="3048"/>
      <c r="AO13" s="3049"/>
      <c r="AP13" s="3053"/>
      <c r="AQ13" s="3049"/>
      <c r="AR13" s="4930"/>
      <c r="AS13" s="3053"/>
      <c r="AT13" s="3053"/>
      <c r="AU13" s="3053"/>
      <c r="AV13" s="3053"/>
      <c r="AW13" s="3053"/>
      <c r="AX13" s="4930"/>
    </row>
    <row r="14" spans="1:50" ht="15" customHeight="1">
      <c r="A14" s="4921"/>
      <c r="B14" s="4933"/>
      <c r="C14" s="4951"/>
      <c r="D14" s="3047"/>
      <c r="E14" s="3048"/>
      <c r="F14" s="3052"/>
      <c r="G14" s="3052"/>
      <c r="H14" s="3047"/>
      <c r="I14" s="3049"/>
      <c r="J14" s="3049"/>
      <c r="K14" s="3047"/>
      <c r="L14" s="3049"/>
      <c r="M14" s="3049"/>
      <c r="N14" s="4939"/>
      <c r="O14" s="4948"/>
      <c r="P14" s="3050"/>
      <c r="Q14" s="3050"/>
      <c r="R14" s="3050"/>
      <c r="S14" s="3062"/>
      <c r="T14" s="3062"/>
      <c r="U14" s="3062"/>
      <c r="V14" s="3062"/>
      <c r="W14" s="3049"/>
      <c r="X14" s="3049"/>
      <c r="Y14" s="3049"/>
      <c r="Z14" s="3049"/>
      <c r="AA14" s="3049"/>
      <c r="AB14" s="3049"/>
      <c r="AC14" s="3049"/>
      <c r="AD14" s="3049"/>
      <c r="AE14" s="3049"/>
      <c r="AF14" s="3049"/>
      <c r="AG14" s="3049"/>
      <c r="AH14" s="3049"/>
      <c r="AI14" s="3049"/>
      <c r="AJ14" s="3049"/>
      <c r="AK14" s="3049"/>
      <c r="AL14" s="3049"/>
      <c r="AM14" s="4945"/>
      <c r="AN14" s="3048"/>
      <c r="AO14" s="3049"/>
      <c r="AP14" s="3053"/>
      <c r="AQ14" s="3049"/>
      <c r="AR14" s="4930"/>
      <c r="AS14" s="3053"/>
      <c r="AT14" s="3053"/>
      <c r="AU14" s="3053"/>
      <c r="AV14" s="3053"/>
      <c r="AW14" s="3053"/>
      <c r="AX14" s="4930"/>
    </row>
    <row r="15" spans="1:50" ht="15" customHeight="1">
      <c r="A15" s="4921"/>
      <c r="B15" s="4934"/>
      <c r="C15" s="4952"/>
      <c r="D15" s="3054"/>
      <c r="E15" s="3055"/>
      <c r="F15" s="3058"/>
      <c r="G15" s="3058"/>
      <c r="H15" s="3054"/>
      <c r="I15" s="3056"/>
      <c r="J15" s="3056"/>
      <c r="K15" s="3054"/>
      <c r="L15" s="3056"/>
      <c r="M15" s="3056"/>
      <c r="N15" s="4940"/>
      <c r="O15" s="4949"/>
      <c r="P15" s="3057"/>
      <c r="Q15" s="3057"/>
      <c r="R15" s="3057"/>
      <c r="S15" s="3063"/>
      <c r="T15" s="3063"/>
      <c r="U15" s="3063"/>
      <c r="V15" s="3063"/>
      <c r="W15" s="3056"/>
      <c r="X15" s="3056"/>
      <c r="Y15" s="3056"/>
      <c r="Z15" s="3056"/>
      <c r="AA15" s="3056"/>
      <c r="AB15" s="3056"/>
      <c r="AC15" s="3056"/>
      <c r="AD15" s="3056"/>
      <c r="AE15" s="3056"/>
      <c r="AF15" s="3056"/>
      <c r="AG15" s="3056"/>
      <c r="AH15" s="3056"/>
      <c r="AI15" s="3056"/>
      <c r="AJ15" s="3056"/>
      <c r="AK15" s="3056"/>
      <c r="AL15" s="3056"/>
      <c r="AM15" s="4946"/>
      <c r="AN15" s="3055"/>
      <c r="AO15" s="3056"/>
      <c r="AP15" s="3059"/>
      <c r="AQ15" s="3056"/>
      <c r="AR15" s="4931"/>
      <c r="AS15" s="3059"/>
      <c r="AT15" s="3059"/>
      <c r="AU15" s="3059"/>
      <c r="AV15" s="3059"/>
      <c r="AW15" s="3059"/>
      <c r="AX15" s="4931"/>
    </row>
    <row r="16" spans="1:50" ht="15" customHeight="1">
      <c r="A16" s="4921" t="s">
        <v>7651</v>
      </c>
      <c r="B16" s="4932">
        <f t="shared" ref="B16" si="0">B11+1</f>
        <v>3</v>
      </c>
      <c r="C16" s="4929" t="s">
        <v>7652</v>
      </c>
      <c r="D16" s="3042" t="s">
        <v>7653</v>
      </c>
      <c r="E16" s="3043">
        <v>32779</v>
      </c>
      <c r="F16" s="3044">
        <v>3.5</v>
      </c>
      <c r="G16" s="3044">
        <v>3.5</v>
      </c>
      <c r="H16" s="4935" t="s">
        <v>7654</v>
      </c>
      <c r="I16" s="3044">
        <v>300</v>
      </c>
      <c r="J16" s="3044">
        <v>60</v>
      </c>
      <c r="K16" s="3047" t="s">
        <v>7649</v>
      </c>
      <c r="L16" s="3049">
        <v>200</v>
      </c>
      <c r="M16" s="3049">
        <v>60</v>
      </c>
      <c r="N16" s="4938" t="s">
        <v>7655</v>
      </c>
      <c r="O16" s="4941" t="s">
        <v>7656</v>
      </c>
      <c r="P16" s="3064"/>
      <c r="Q16" s="3064"/>
      <c r="R16" s="3064"/>
      <c r="S16" s="3044"/>
      <c r="T16" s="3044"/>
      <c r="U16" s="3044"/>
      <c r="V16" s="3044"/>
      <c r="W16" s="3044">
        <v>3</v>
      </c>
      <c r="X16" s="3044">
        <v>1</v>
      </c>
      <c r="Y16" s="3044"/>
      <c r="Z16" s="3044"/>
      <c r="AA16" s="3044" t="s">
        <v>7636</v>
      </c>
      <c r="AB16" s="3044"/>
      <c r="AC16" s="3044"/>
      <c r="AD16" s="3044"/>
      <c r="AE16" s="3044" t="s">
        <v>7636</v>
      </c>
      <c r="AF16" s="3044"/>
      <c r="AG16" s="3044" t="s">
        <v>7636</v>
      </c>
      <c r="AH16" s="3044"/>
      <c r="AI16" s="3044"/>
      <c r="AJ16" s="3044"/>
      <c r="AK16" s="3044" t="s">
        <v>7636</v>
      </c>
      <c r="AL16" s="3044" t="s">
        <v>7636</v>
      </c>
      <c r="AM16" s="4944"/>
      <c r="AN16" s="3043"/>
      <c r="AO16" s="3044"/>
      <c r="AP16" s="3046"/>
      <c r="AQ16" s="3044"/>
      <c r="AR16" s="4929"/>
      <c r="AS16" s="3046"/>
      <c r="AT16" s="3046"/>
      <c r="AU16" s="3046"/>
      <c r="AV16" s="3046"/>
      <c r="AW16" s="3046"/>
      <c r="AX16" s="4929"/>
    </row>
    <row r="17" spans="1:50" ht="15" customHeight="1">
      <c r="A17" s="4921"/>
      <c r="B17" s="4933"/>
      <c r="C17" s="4930"/>
      <c r="D17" s="3047"/>
      <c r="E17" s="3048">
        <v>34145</v>
      </c>
      <c r="F17" s="3049"/>
      <c r="G17" s="3049"/>
      <c r="H17" s="4936"/>
      <c r="I17" s="3049"/>
      <c r="J17" s="3049"/>
      <c r="K17" s="3047"/>
      <c r="L17" s="3049"/>
      <c r="M17" s="3049"/>
      <c r="N17" s="4939"/>
      <c r="O17" s="4942"/>
      <c r="P17" s="3065"/>
      <c r="Q17" s="3065"/>
      <c r="R17" s="3065"/>
      <c r="S17" s="3049"/>
      <c r="T17" s="3049"/>
      <c r="U17" s="3049"/>
      <c r="V17" s="3049"/>
      <c r="W17" s="3049"/>
      <c r="X17" s="3049"/>
      <c r="Y17" s="3049"/>
      <c r="Z17" s="3049"/>
      <c r="AA17" s="3049">
        <v>2</v>
      </c>
      <c r="AB17" s="3049"/>
      <c r="AC17" s="3049"/>
      <c r="AD17" s="3049"/>
      <c r="AE17" s="3049">
        <v>230</v>
      </c>
      <c r="AF17" s="3049"/>
      <c r="AG17" s="3052">
        <v>1</v>
      </c>
      <c r="AH17" s="3049"/>
      <c r="AI17" s="3049"/>
      <c r="AJ17" s="3049"/>
      <c r="AK17" s="3049"/>
      <c r="AL17" s="3049"/>
      <c r="AM17" s="4945"/>
      <c r="AN17" s="3048"/>
      <c r="AO17" s="3049"/>
      <c r="AP17" s="3053"/>
      <c r="AQ17" s="3049"/>
      <c r="AR17" s="4930"/>
      <c r="AS17" s="3053"/>
      <c r="AT17" s="3053"/>
      <c r="AU17" s="3053"/>
      <c r="AV17" s="3053"/>
      <c r="AW17" s="3053"/>
      <c r="AX17" s="4930"/>
    </row>
    <row r="18" spans="1:50" ht="15" customHeight="1">
      <c r="A18" s="4921"/>
      <c r="B18" s="4933"/>
      <c r="C18" s="4930"/>
      <c r="D18" s="3047"/>
      <c r="E18" s="3048">
        <v>35163</v>
      </c>
      <c r="F18" s="3049"/>
      <c r="G18" s="3049"/>
      <c r="H18" s="4936"/>
      <c r="I18" s="3049"/>
      <c r="J18" s="3049"/>
      <c r="K18" s="3047"/>
      <c r="L18" s="3049"/>
      <c r="M18" s="3049"/>
      <c r="N18" s="4939"/>
      <c r="O18" s="4942"/>
      <c r="P18" s="3065"/>
      <c r="Q18" s="3065"/>
      <c r="R18" s="3065"/>
      <c r="S18" s="3049"/>
      <c r="T18" s="3049"/>
      <c r="U18" s="3049"/>
      <c r="V18" s="3049"/>
      <c r="W18" s="3049"/>
      <c r="X18" s="3049"/>
      <c r="Y18" s="3049"/>
      <c r="Z18" s="3049"/>
      <c r="AA18" s="3049"/>
      <c r="AB18" s="3049"/>
      <c r="AC18" s="3049"/>
      <c r="AD18" s="3049"/>
      <c r="AE18" s="3049"/>
      <c r="AF18" s="3049"/>
      <c r="AG18" s="3052">
        <v>2</v>
      </c>
      <c r="AH18" s="3049"/>
      <c r="AI18" s="3049"/>
      <c r="AJ18" s="3049"/>
      <c r="AK18" s="3049"/>
      <c r="AL18" s="3049"/>
      <c r="AM18" s="4945"/>
      <c r="AN18" s="3048"/>
      <c r="AO18" s="3049"/>
      <c r="AP18" s="3053"/>
      <c r="AQ18" s="3049"/>
      <c r="AR18" s="4930"/>
      <c r="AS18" s="3053"/>
      <c r="AT18" s="3053"/>
      <c r="AU18" s="3053"/>
      <c r="AV18" s="3053"/>
      <c r="AW18" s="3053"/>
      <c r="AX18" s="4930"/>
    </row>
    <row r="19" spans="1:50" ht="15" customHeight="1">
      <c r="A19" s="4921"/>
      <c r="B19" s="4933"/>
      <c r="C19" s="4930"/>
      <c r="D19" s="3047"/>
      <c r="E19" s="3048"/>
      <c r="F19" s="3049"/>
      <c r="G19" s="3049"/>
      <c r="H19" s="4936"/>
      <c r="I19" s="3049"/>
      <c r="J19" s="3049"/>
      <c r="K19" s="3047"/>
      <c r="L19" s="3049"/>
      <c r="M19" s="3049"/>
      <c r="N19" s="4939"/>
      <c r="O19" s="4942"/>
      <c r="P19" s="3065"/>
      <c r="Q19" s="3065"/>
      <c r="R19" s="3065"/>
      <c r="S19" s="3049"/>
      <c r="T19" s="3049"/>
      <c r="U19" s="3049"/>
      <c r="V19" s="3049"/>
      <c r="W19" s="3049"/>
      <c r="X19" s="3049"/>
      <c r="Y19" s="3049"/>
      <c r="Z19" s="3049"/>
      <c r="AA19" s="3049"/>
      <c r="AB19" s="3049"/>
      <c r="AC19" s="3049"/>
      <c r="AD19" s="3049"/>
      <c r="AE19" s="3049"/>
      <c r="AF19" s="3049"/>
      <c r="AG19" s="3052">
        <v>3</v>
      </c>
      <c r="AH19" s="3049"/>
      <c r="AI19" s="3049"/>
      <c r="AJ19" s="3049"/>
      <c r="AK19" s="3049"/>
      <c r="AL19" s="3049"/>
      <c r="AM19" s="4945"/>
      <c r="AN19" s="3048"/>
      <c r="AO19" s="3049"/>
      <c r="AP19" s="3053"/>
      <c r="AQ19" s="3049"/>
      <c r="AR19" s="4930"/>
      <c r="AS19" s="3053"/>
      <c r="AT19" s="3053"/>
      <c r="AU19" s="3053"/>
      <c r="AV19" s="3053"/>
      <c r="AW19" s="3053"/>
      <c r="AX19" s="4930"/>
    </row>
    <row r="20" spans="1:50" ht="15" customHeight="1">
      <c r="A20" s="4921"/>
      <c r="B20" s="4934"/>
      <c r="C20" s="4931"/>
      <c r="D20" s="3054"/>
      <c r="E20" s="3055"/>
      <c r="F20" s="3056"/>
      <c r="G20" s="3056"/>
      <c r="H20" s="4937"/>
      <c r="I20" s="3056"/>
      <c r="J20" s="3056"/>
      <c r="K20" s="3054"/>
      <c r="L20" s="3056"/>
      <c r="M20" s="3056"/>
      <c r="N20" s="4940"/>
      <c r="O20" s="4943"/>
      <c r="P20" s="3066"/>
      <c r="Q20" s="3066"/>
      <c r="R20" s="3066"/>
      <c r="S20" s="3056"/>
      <c r="T20" s="3056"/>
      <c r="U20" s="3056"/>
      <c r="V20" s="3056"/>
      <c r="W20" s="3056"/>
      <c r="X20" s="3056"/>
      <c r="Y20" s="3056"/>
      <c r="Z20" s="3056"/>
      <c r="AA20" s="3056"/>
      <c r="AB20" s="3056"/>
      <c r="AC20" s="3056"/>
      <c r="AD20" s="3056"/>
      <c r="AE20" s="3056"/>
      <c r="AF20" s="3056"/>
      <c r="AG20" s="3056"/>
      <c r="AH20" s="3056"/>
      <c r="AI20" s="3056"/>
      <c r="AJ20" s="3056"/>
      <c r="AK20" s="3056"/>
      <c r="AL20" s="3056"/>
      <c r="AM20" s="4946"/>
      <c r="AN20" s="3055"/>
      <c r="AO20" s="3056"/>
      <c r="AP20" s="3059"/>
      <c r="AQ20" s="3056"/>
      <c r="AR20" s="4931"/>
      <c r="AS20" s="3059"/>
      <c r="AT20" s="3059"/>
      <c r="AU20" s="3059"/>
      <c r="AV20" s="3059"/>
      <c r="AW20" s="3059"/>
      <c r="AX20" s="4931"/>
    </row>
    <row r="21" spans="1:50" ht="15" customHeight="1">
      <c r="A21" s="4921"/>
      <c r="B21" s="4932">
        <f t="shared" ref="B21" si="1">B16+1</f>
        <v>4</v>
      </c>
      <c r="C21" s="4950" t="s">
        <v>7657</v>
      </c>
      <c r="D21" s="3042" t="s">
        <v>806</v>
      </c>
      <c r="E21" s="3043">
        <v>39188</v>
      </c>
      <c r="F21" s="3044">
        <v>2.9</v>
      </c>
      <c r="G21" s="3044">
        <v>2.9</v>
      </c>
      <c r="H21" s="3042" t="s">
        <v>7658</v>
      </c>
      <c r="I21" s="3044">
        <v>200</v>
      </c>
      <c r="J21" s="3044">
        <v>60</v>
      </c>
      <c r="K21" s="3042" t="s">
        <v>7658</v>
      </c>
      <c r="L21" s="3044">
        <v>200</v>
      </c>
      <c r="M21" s="3044">
        <v>60</v>
      </c>
      <c r="N21" s="4956" t="s">
        <v>7659</v>
      </c>
      <c r="O21" s="4956"/>
      <c r="P21" s="3064"/>
      <c r="Q21" s="3064"/>
      <c r="R21" s="3064"/>
      <c r="S21" s="3044"/>
      <c r="T21" s="3044"/>
      <c r="U21" s="3044"/>
      <c r="V21" s="3044"/>
      <c r="W21" s="3044"/>
      <c r="X21" s="3044"/>
      <c r="Y21" s="3044">
        <v>2</v>
      </c>
      <c r="Z21" s="3067">
        <v>2</v>
      </c>
      <c r="AA21" s="3044" t="s">
        <v>801</v>
      </c>
      <c r="AB21" s="3044"/>
      <c r="AC21" s="3044"/>
      <c r="AD21" s="3044"/>
      <c r="AE21" s="3044"/>
      <c r="AF21" s="4929"/>
      <c r="AG21" s="3044" t="s">
        <v>801</v>
      </c>
      <c r="AH21" s="3044"/>
      <c r="AI21" s="3044" t="s">
        <v>801</v>
      </c>
      <c r="AJ21" s="3044"/>
      <c r="AK21" s="3044" t="s">
        <v>387</v>
      </c>
      <c r="AL21" s="3044" t="s">
        <v>387</v>
      </c>
      <c r="AM21" s="3046" t="s">
        <v>7660</v>
      </c>
      <c r="AN21" s="3043">
        <v>39188</v>
      </c>
      <c r="AO21" s="3044"/>
      <c r="AP21" s="3046"/>
      <c r="AQ21" s="3044"/>
      <c r="AR21" s="3044"/>
      <c r="AS21" s="3046"/>
      <c r="AT21" s="3046"/>
      <c r="AU21" s="3046"/>
      <c r="AV21" s="3046"/>
      <c r="AW21" s="3046"/>
      <c r="AX21" s="4929"/>
    </row>
    <row r="22" spans="1:50" ht="15" customHeight="1">
      <c r="A22" s="4921"/>
      <c r="B22" s="4933"/>
      <c r="C22" s="4951"/>
      <c r="D22" s="3047"/>
      <c r="E22" s="3049"/>
      <c r="F22" s="3049"/>
      <c r="G22" s="3049"/>
      <c r="H22" s="3047"/>
      <c r="I22" s="3049"/>
      <c r="J22" s="3049"/>
      <c r="K22" s="3047"/>
      <c r="L22" s="3049"/>
      <c r="M22" s="3049"/>
      <c r="N22" s="4957"/>
      <c r="O22" s="4957"/>
      <c r="P22" s="3065"/>
      <c r="Q22" s="3065"/>
      <c r="R22" s="3065"/>
      <c r="S22" s="3049"/>
      <c r="T22" s="3049"/>
      <c r="U22" s="3049"/>
      <c r="V22" s="3049"/>
      <c r="W22" s="3049"/>
      <c r="X22" s="3049"/>
      <c r="Y22" s="3049"/>
      <c r="Z22" s="3052"/>
      <c r="AA22" s="3049">
        <v>1</v>
      </c>
      <c r="AB22" s="3049"/>
      <c r="AC22" s="3049"/>
      <c r="AD22" s="3049"/>
      <c r="AE22" s="3049"/>
      <c r="AF22" s="4930"/>
      <c r="AG22" s="3068">
        <v>11</v>
      </c>
      <c r="AH22" s="3049"/>
      <c r="AI22" s="3068">
        <v>31</v>
      </c>
      <c r="AJ22" s="3049"/>
      <c r="AK22" s="3049" t="s">
        <v>7661</v>
      </c>
      <c r="AL22" s="3049"/>
      <c r="AM22" s="3069" t="s">
        <v>7662</v>
      </c>
      <c r="AN22" s="3049"/>
      <c r="AO22" s="3049"/>
      <c r="AP22" s="3053"/>
      <c r="AQ22" s="3049"/>
      <c r="AR22" s="3049"/>
      <c r="AS22" s="3053"/>
      <c r="AT22" s="3053"/>
      <c r="AU22" s="3053"/>
      <c r="AV22" s="3053"/>
      <c r="AW22" s="3053"/>
      <c r="AX22" s="4930"/>
    </row>
    <row r="23" spans="1:50" ht="15" customHeight="1">
      <c r="A23" s="4921"/>
      <c r="B23" s="4933"/>
      <c r="C23" s="4951"/>
      <c r="D23" s="3047"/>
      <c r="E23" s="3049"/>
      <c r="F23" s="3049"/>
      <c r="G23" s="3049"/>
      <c r="H23" s="3047"/>
      <c r="I23" s="3049"/>
      <c r="J23" s="3049"/>
      <c r="K23" s="3047"/>
      <c r="L23" s="3049"/>
      <c r="M23" s="3049"/>
      <c r="N23" s="4957"/>
      <c r="O23" s="4957"/>
      <c r="P23" s="3065"/>
      <c r="Q23" s="3065"/>
      <c r="R23" s="3065"/>
      <c r="S23" s="3049"/>
      <c r="T23" s="3049"/>
      <c r="U23" s="3049"/>
      <c r="V23" s="3049"/>
      <c r="W23" s="3049"/>
      <c r="X23" s="3049"/>
      <c r="Y23" s="3049"/>
      <c r="Z23" s="3052"/>
      <c r="AA23" s="3049"/>
      <c r="AB23" s="3049"/>
      <c r="AC23" s="3049"/>
      <c r="AD23" s="3049"/>
      <c r="AE23" s="3049"/>
      <c r="AF23" s="4930"/>
      <c r="AG23" s="3068">
        <v>5</v>
      </c>
      <c r="AH23" s="3049"/>
      <c r="AI23" s="3049"/>
      <c r="AJ23" s="3049"/>
      <c r="AK23" s="3070" t="s">
        <v>7663</v>
      </c>
      <c r="AL23" s="3049"/>
      <c r="AM23" s="3069" t="s">
        <v>7664</v>
      </c>
      <c r="AN23" s="3049"/>
      <c r="AO23" s="3049"/>
      <c r="AP23" s="3053"/>
      <c r="AQ23" s="3049"/>
      <c r="AR23" s="3049"/>
      <c r="AS23" s="3053"/>
      <c r="AT23" s="3053"/>
      <c r="AU23" s="3053"/>
      <c r="AV23" s="3053"/>
      <c r="AW23" s="3053"/>
      <c r="AX23" s="4930"/>
    </row>
    <row r="24" spans="1:50" ht="15" customHeight="1">
      <c r="A24" s="4921"/>
      <c r="B24" s="4933"/>
      <c r="C24" s="4951"/>
      <c r="D24" s="3047"/>
      <c r="E24" s="3049"/>
      <c r="F24" s="3049"/>
      <c r="G24" s="3049"/>
      <c r="H24" s="3047"/>
      <c r="I24" s="3049"/>
      <c r="J24" s="3049"/>
      <c r="K24" s="3047"/>
      <c r="L24" s="3049"/>
      <c r="M24" s="3049"/>
      <c r="N24" s="4957"/>
      <c r="O24" s="4957"/>
      <c r="P24" s="3065"/>
      <c r="Q24" s="3065"/>
      <c r="R24" s="3065"/>
      <c r="S24" s="3049"/>
      <c r="T24" s="3049"/>
      <c r="U24" s="3049"/>
      <c r="V24" s="3049"/>
      <c r="W24" s="3049"/>
      <c r="X24" s="3049"/>
      <c r="Y24" s="3049"/>
      <c r="Z24" s="3052"/>
      <c r="AA24" s="3049"/>
      <c r="AB24" s="3049"/>
      <c r="AC24" s="3049"/>
      <c r="AD24" s="3049"/>
      <c r="AE24" s="3049"/>
      <c r="AF24" s="4930"/>
      <c r="AG24" s="3049"/>
      <c r="AH24" s="3049"/>
      <c r="AI24" s="3049"/>
      <c r="AJ24" s="3049"/>
      <c r="AK24" s="3049" t="s">
        <v>7665</v>
      </c>
      <c r="AL24" s="3049"/>
      <c r="AM24" s="3053"/>
      <c r="AN24" s="3049"/>
      <c r="AO24" s="3049"/>
      <c r="AP24" s="3053"/>
      <c r="AQ24" s="3049"/>
      <c r="AR24" s="3049"/>
      <c r="AS24" s="3053"/>
      <c r="AT24" s="3053"/>
      <c r="AU24" s="3053"/>
      <c r="AV24" s="3053"/>
      <c r="AW24" s="3053"/>
      <c r="AX24" s="4930"/>
    </row>
    <row r="25" spans="1:50" ht="15" customHeight="1">
      <c r="A25" s="4921"/>
      <c r="B25" s="4934"/>
      <c r="C25" s="4952"/>
      <c r="D25" s="3054"/>
      <c r="E25" s="3056"/>
      <c r="F25" s="3056"/>
      <c r="G25" s="3056"/>
      <c r="H25" s="3054"/>
      <c r="I25" s="3056"/>
      <c r="J25" s="3056"/>
      <c r="K25" s="3054"/>
      <c r="L25" s="3056"/>
      <c r="M25" s="3056"/>
      <c r="N25" s="4958"/>
      <c r="O25" s="4958"/>
      <c r="P25" s="3066"/>
      <c r="Q25" s="3066"/>
      <c r="R25" s="3066"/>
      <c r="S25" s="3056"/>
      <c r="T25" s="3056"/>
      <c r="U25" s="3056"/>
      <c r="V25" s="3056"/>
      <c r="W25" s="3056"/>
      <c r="X25" s="3056"/>
      <c r="Y25" s="3056"/>
      <c r="Z25" s="3058"/>
      <c r="AA25" s="3056"/>
      <c r="AB25" s="3056"/>
      <c r="AC25" s="3056"/>
      <c r="AD25" s="3056"/>
      <c r="AE25" s="3056"/>
      <c r="AF25" s="4931"/>
      <c r="AG25" s="3056"/>
      <c r="AH25" s="3056"/>
      <c r="AI25" s="3056"/>
      <c r="AJ25" s="3056"/>
      <c r="AK25" s="3056"/>
      <c r="AL25" s="3056"/>
      <c r="AM25" s="3059"/>
      <c r="AN25" s="3056"/>
      <c r="AO25" s="3056"/>
      <c r="AP25" s="3059"/>
      <c r="AQ25" s="3056"/>
      <c r="AR25" s="3056"/>
      <c r="AS25" s="3059"/>
      <c r="AT25" s="3059"/>
      <c r="AU25" s="3059"/>
      <c r="AV25" s="3059"/>
      <c r="AW25" s="3059"/>
      <c r="AX25" s="4931"/>
    </row>
    <row r="26" spans="1:50" ht="15" customHeight="1">
      <c r="A26" s="4921" t="s">
        <v>6090</v>
      </c>
      <c r="B26" s="4932">
        <f t="shared" ref="B26" si="2">B21+1</f>
        <v>5</v>
      </c>
      <c r="C26" s="4950" t="s">
        <v>7666</v>
      </c>
      <c r="D26" s="3071" t="s">
        <v>257</v>
      </c>
      <c r="E26" s="3043">
        <v>43553</v>
      </c>
      <c r="F26" s="3060">
        <v>21.2</v>
      </c>
      <c r="G26" s="3060">
        <v>21.2</v>
      </c>
      <c r="H26" s="3042" t="s">
        <v>7667</v>
      </c>
      <c r="I26" s="3044">
        <v>200</v>
      </c>
      <c r="J26" s="3044">
        <v>60</v>
      </c>
      <c r="K26" s="3042" t="s">
        <v>7667</v>
      </c>
      <c r="L26" s="3044">
        <v>200</v>
      </c>
      <c r="M26" s="3044">
        <v>60</v>
      </c>
      <c r="N26" s="4956" t="s">
        <v>7668</v>
      </c>
      <c r="O26" s="4956" t="s">
        <v>7669</v>
      </c>
      <c r="P26" s="3045"/>
      <c r="Q26" s="3045"/>
      <c r="R26" s="3045"/>
      <c r="S26" s="3061"/>
      <c r="T26" s="3061"/>
      <c r="U26" s="3061"/>
      <c r="V26" s="3061"/>
      <c r="W26" s="3044">
        <v>11</v>
      </c>
      <c r="X26" s="3044">
        <v>1</v>
      </c>
      <c r="Y26" s="3044"/>
      <c r="Z26" s="3044"/>
      <c r="AA26" s="3044"/>
      <c r="AB26" s="3044"/>
      <c r="AC26" s="3044"/>
      <c r="AD26" s="3044"/>
      <c r="AE26" s="3044"/>
      <c r="AF26" s="3044"/>
      <c r="AG26" s="3044" t="s">
        <v>809</v>
      </c>
      <c r="AH26" s="3044"/>
      <c r="AI26" s="3044"/>
      <c r="AJ26" s="3044"/>
      <c r="AK26" s="3044" t="s">
        <v>7670</v>
      </c>
      <c r="AL26" s="3044" t="s">
        <v>7670</v>
      </c>
      <c r="AM26" s="4944"/>
      <c r="AN26" s="3043" t="s">
        <v>7671</v>
      </c>
      <c r="AO26" s="3044"/>
      <c r="AP26" s="3046"/>
      <c r="AQ26" s="3044"/>
      <c r="AR26" s="4950" t="s">
        <v>7672</v>
      </c>
      <c r="AS26" s="3046"/>
      <c r="AT26" s="3046"/>
      <c r="AU26" s="3046"/>
      <c r="AV26" s="3046"/>
      <c r="AW26" s="3046"/>
      <c r="AX26" s="4929" t="s">
        <v>7673</v>
      </c>
    </row>
    <row r="27" spans="1:50" ht="15" customHeight="1">
      <c r="A27" s="4921"/>
      <c r="B27" s="4933"/>
      <c r="C27" s="4951"/>
      <c r="D27" s="3047"/>
      <c r="E27" s="3048"/>
      <c r="F27" s="3052"/>
      <c r="G27" s="3052"/>
      <c r="H27" s="3047"/>
      <c r="I27" s="3049"/>
      <c r="J27" s="3049"/>
      <c r="K27" s="3047"/>
      <c r="L27" s="3049"/>
      <c r="M27" s="3049"/>
      <c r="N27" s="4957"/>
      <c r="O27" s="4957"/>
      <c r="P27" s="3050"/>
      <c r="Q27" s="3050"/>
      <c r="R27" s="3050"/>
      <c r="S27" s="3062"/>
      <c r="T27" s="3062"/>
      <c r="U27" s="3062"/>
      <c r="V27" s="3062"/>
      <c r="W27" s="3049"/>
      <c r="X27" s="3049"/>
      <c r="Y27" s="3049"/>
      <c r="Z27" s="3049"/>
      <c r="AA27" s="3049"/>
      <c r="AB27" s="3049"/>
      <c r="AC27" s="3049"/>
      <c r="AD27" s="3049"/>
      <c r="AE27" s="3049"/>
      <c r="AF27" s="3049"/>
      <c r="AG27" s="3068">
        <v>2</v>
      </c>
      <c r="AH27" s="3049"/>
      <c r="AI27" s="3049"/>
      <c r="AJ27" s="3049"/>
      <c r="AK27" s="3049"/>
      <c r="AL27" s="3049"/>
      <c r="AM27" s="4945"/>
      <c r="AN27" s="3048"/>
      <c r="AO27" s="3049"/>
      <c r="AP27" s="3053"/>
      <c r="AQ27" s="3049"/>
      <c r="AR27" s="4951"/>
      <c r="AS27" s="3053"/>
      <c r="AT27" s="3053"/>
      <c r="AU27" s="3053"/>
      <c r="AV27" s="3053"/>
      <c r="AW27" s="3053"/>
      <c r="AX27" s="4930"/>
    </row>
    <row r="28" spans="1:50" ht="15" customHeight="1">
      <c r="A28" s="4921"/>
      <c r="B28" s="4933"/>
      <c r="C28" s="4951"/>
      <c r="D28" s="3047"/>
      <c r="E28" s="3048"/>
      <c r="F28" s="3052"/>
      <c r="G28" s="3052"/>
      <c r="H28" s="3047"/>
      <c r="I28" s="3049"/>
      <c r="J28" s="3049"/>
      <c r="K28" s="3047"/>
      <c r="L28" s="3049"/>
      <c r="M28" s="3049"/>
      <c r="N28" s="4957"/>
      <c r="O28" s="4957"/>
      <c r="P28" s="3050"/>
      <c r="Q28" s="3050"/>
      <c r="R28" s="3050"/>
      <c r="S28" s="3062"/>
      <c r="T28" s="3062"/>
      <c r="U28" s="3062"/>
      <c r="V28" s="3062"/>
      <c r="W28" s="3049"/>
      <c r="X28" s="3049"/>
      <c r="Y28" s="3049"/>
      <c r="Z28" s="3049"/>
      <c r="AA28" s="3049"/>
      <c r="AB28" s="3049"/>
      <c r="AC28" s="3049"/>
      <c r="AD28" s="3049"/>
      <c r="AE28" s="3049"/>
      <c r="AF28" s="3049"/>
      <c r="AG28" s="3068">
        <v>1.5</v>
      </c>
      <c r="AH28" s="3049"/>
      <c r="AI28" s="3070"/>
      <c r="AJ28" s="3049"/>
      <c r="AK28" s="3049"/>
      <c r="AL28" s="3049"/>
      <c r="AM28" s="4945"/>
      <c r="AN28" s="3048"/>
      <c r="AO28" s="3049"/>
      <c r="AP28" s="3053"/>
      <c r="AQ28" s="3049"/>
      <c r="AR28" s="4951"/>
      <c r="AS28" s="3053"/>
      <c r="AT28" s="3053"/>
      <c r="AU28" s="3053"/>
      <c r="AV28" s="3053"/>
      <c r="AW28" s="3053"/>
      <c r="AX28" s="4930"/>
    </row>
    <row r="29" spans="1:50" ht="15" customHeight="1">
      <c r="A29" s="4921"/>
      <c r="B29" s="4933"/>
      <c r="C29" s="4951"/>
      <c r="D29" s="3047"/>
      <c r="E29" s="3048"/>
      <c r="F29" s="3052"/>
      <c r="G29" s="3052"/>
      <c r="H29" s="3047"/>
      <c r="I29" s="3049"/>
      <c r="J29" s="3049"/>
      <c r="K29" s="3047"/>
      <c r="L29" s="3049"/>
      <c r="M29" s="3049"/>
      <c r="N29" s="4957"/>
      <c r="O29" s="4957"/>
      <c r="P29" s="3050"/>
      <c r="Q29" s="3050"/>
      <c r="R29" s="3050"/>
      <c r="S29" s="3062"/>
      <c r="T29" s="3062"/>
      <c r="U29" s="3062"/>
      <c r="V29" s="3062"/>
      <c r="W29" s="3049"/>
      <c r="X29" s="3049"/>
      <c r="Y29" s="3049"/>
      <c r="Z29" s="3049"/>
      <c r="AA29" s="3049"/>
      <c r="AB29" s="3049"/>
      <c r="AC29" s="3049"/>
      <c r="AD29" s="3049"/>
      <c r="AE29" s="3049"/>
      <c r="AF29" s="3049"/>
      <c r="AG29" s="3049"/>
      <c r="AH29" s="3049"/>
      <c r="AI29" s="3049"/>
      <c r="AJ29" s="3049"/>
      <c r="AK29" s="3049"/>
      <c r="AL29" s="3049"/>
      <c r="AM29" s="4945"/>
      <c r="AN29" s="3048"/>
      <c r="AO29" s="3049"/>
      <c r="AP29" s="3053"/>
      <c r="AQ29" s="3049"/>
      <c r="AR29" s="4951"/>
      <c r="AS29" s="3053"/>
      <c r="AT29" s="3053"/>
      <c r="AU29" s="3053"/>
      <c r="AV29" s="3053"/>
      <c r="AW29" s="3053"/>
      <c r="AX29" s="4930"/>
    </row>
    <row r="30" spans="1:50" ht="15" customHeight="1">
      <c r="A30" s="4921"/>
      <c r="B30" s="4934"/>
      <c r="C30" s="4952"/>
      <c r="D30" s="3054"/>
      <c r="E30" s="3055"/>
      <c r="F30" s="3058"/>
      <c r="G30" s="3058"/>
      <c r="H30" s="3054"/>
      <c r="I30" s="3056"/>
      <c r="J30" s="3056"/>
      <c r="K30" s="3054"/>
      <c r="L30" s="3056"/>
      <c r="M30" s="3056"/>
      <c r="N30" s="4958"/>
      <c r="O30" s="4958"/>
      <c r="P30" s="3057"/>
      <c r="Q30" s="3057"/>
      <c r="R30" s="3057"/>
      <c r="S30" s="3063"/>
      <c r="T30" s="3063"/>
      <c r="U30" s="3063"/>
      <c r="V30" s="3063"/>
      <c r="W30" s="3056"/>
      <c r="X30" s="3056"/>
      <c r="Y30" s="3056"/>
      <c r="Z30" s="3056"/>
      <c r="AA30" s="3056"/>
      <c r="AB30" s="3056"/>
      <c r="AC30" s="3056"/>
      <c r="AD30" s="3056"/>
      <c r="AE30" s="3056"/>
      <c r="AF30" s="3056"/>
      <c r="AG30" s="3052"/>
      <c r="AH30" s="3056"/>
      <c r="AI30" s="3056"/>
      <c r="AJ30" s="3056"/>
      <c r="AK30" s="3056"/>
      <c r="AL30" s="3056"/>
      <c r="AM30" s="4946"/>
      <c r="AN30" s="3055"/>
      <c r="AO30" s="3056"/>
      <c r="AP30" s="3059"/>
      <c r="AQ30" s="3056"/>
      <c r="AR30" s="4952"/>
      <c r="AS30" s="3059"/>
      <c r="AT30" s="3059"/>
      <c r="AU30" s="3059"/>
      <c r="AV30" s="3059"/>
      <c r="AW30" s="3059"/>
      <c r="AX30" s="4931"/>
    </row>
    <row r="31" spans="1:50" ht="15" customHeight="1">
      <c r="A31" s="4928" t="s">
        <v>7674</v>
      </c>
      <c r="B31" s="4932">
        <f t="shared" ref="B31" si="3">B26+1</f>
        <v>6</v>
      </c>
      <c r="C31" s="4950" t="s">
        <v>7675</v>
      </c>
      <c r="D31" s="3042" t="s">
        <v>262</v>
      </c>
      <c r="E31" s="3043">
        <v>41617</v>
      </c>
      <c r="F31" s="3060">
        <v>31.8</v>
      </c>
      <c r="G31" s="3060">
        <v>31.8</v>
      </c>
      <c r="H31" s="3042" t="s">
        <v>7676</v>
      </c>
      <c r="I31" s="3044">
        <v>200</v>
      </c>
      <c r="J31" s="3044">
        <v>60</v>
      </c>
      <c r="K31" s="3042" t="s">
        <v>7677</v>
      </c>
      <c r="L31" s="3044">
        <v>200</v>
      </c>
      <c r="M31" s="3044">
        <v>80</v>
      </c>
      <c r="N31" s="4956" t="s">
        <v>7678</v>
      </c>
      <c r="O31" s="4956" t="s">
        <v>7679</v>
      </c>
      <c r="P31" s="3045"/>
      <c r="Q31" s="3045"/>
      <c r="R31" s="3045"/>
      <c r="S31" s="3061"/>
      <c r="T31" s="3061"/>
      <c r="U31" s="3061"/>
      <c r="V31" s="3061"/>
      <c r="W31" s="3044">
        <v>6</v>
      </c>
      <c r="X31" s="3044">
        <v>2</v>
      </c>
      <c r="Y31" s="3044"/>
      <c r="Z31" s="3044"/>
      <c r="AA31" s="3044" t="s">
        <v>809</v>
      </c>
      <c r="AB31" s="3044"/>
      <c r="AC31" s="3044"/>
      <c r="AD31" s="3044"/>
      <c r="AE31" s="3044" t="s">
        <v>809</v>
      </c>
      <c r="AF31" s="3044"/>
      <c r="AG31" s="3044" t="s">
        <v>809</v>
      </c>
      <c r="AH31" s="3044"/>
      <c r="AI31" s="3044" t="s">
        <v>809</v>
      </c>
      <c r="AJ31" s="3044"/>
      <c r="AK31" s="3044" t="s">
        <v>399</v>
      </c>
      <c r="AL31" s="3044" t="s">
        <v>809</v>
      </c>
      <c r="AM31" s="4944"/>
      <c r="AN31" s="3043">
        <v>41730</v>
      </c>
      <c r="AO31" s="3044"/>
      <c r="AP31" s="3046"/>
      <c r="AQ31" s="3044"/>
      <c r="AR31" s="4929"/>
      <c r="AS31" s="3046"/>
      <c r="AT31" s="3046"/>
      <c r="AU31" s="3046"/>
      <c r="AV31" s="3046"/>
      <c r="AW31" s="3046"/>
      <c r="AX31" s="4929"/>
    </row>
    <row r="32" spans="1:50" ht="15" customHeight="1">
      <c r="A32" s="4928"/>
      <c r="B32" s="4933"/>
      <c r="C32" s="4951"/>
      <c r="D32" s="3047"/>
      <c r="E32" s="3048"/>
      <c r="F32" s="3052"/>
      <c r="G32" s="3052"/>
      <c r="H32" s="3047"/>
      <c r="I32" s="3049"/>
      <c r="J32" s="3049"/>
      <c r="K32" s="3047"/>
      <c r="L32" s="3049"/>
      <c r="M32" s="3049"/>
      <c r="N32" s="4957"/>
      <c r="O32" s="4957"/>
      <c r="P32" s="3050"/>
      <c r="Q32" s="3050"/>
      <c r="R32" s="3050"/>
      <c r="S32" s="3062"/>
      <c r="T32" s="3062"/>
      <c r="U32" s="3062"/>
      <c r="V32" s="3062"/>
      <c r="W32" s="3049"/>
      <c r="X32" s="3049"/>
      <c r="Y32" s="3049"/>
      <c r="Z32" s="3049"/>
      <c r="AA32" s="3049">
        <v>3</v>
      </c>
      <c r="AB32" s="3049"/>
      <c r="AC32" s="3049"/>
      <c r="AD32" s="3049"/>
      <c r="AE32" s="3049">
        <v>165</v>
      </c>
      <c r="AF32" s="3049"/>
      <c r="AG32" s="3068">
        <v>0.5</v>
      </c>
      <c r="AH32" s="3049"/>
      <c r="AI32" s="3049">
        <v>20</v>
      </c>
      <c r="AJ32" s="3049"/>
      <c r="AK32" s="3049" t="s">
        <v>7680</v>
      </c>
      <c r="AL32" s="3049"/>
      <c r="AM32" s="4945"/>
      <c r="AN32" s="3048"/>
      <c r="AO32" s="3049"/>
      <c r="AP32" s="3053"/>
      <c r="AQ32" s="3049"/>
      <c r="AR32" s="4930"/>
      <c r="AS32" s="3053"/>
      <c r="AT32" s="3053"/>
      <c r="AU32" s="3053"/>
      <c r="AV32" s="3053"/>
      <c r="AW32" s="3053"/>
      <c r="AX32" s="4930"/>
    </row>
    <row r="33" spans="1:50" ht="15" customHeight="1">
      <c r="A33" s="4928"/>
      <c r="B33" s="4933"/>
      <c r="C33" s="4951"/>
      <c r="D33" s="3047"/>
      <c r="E33" s="3048"/>
      <c r="F33" s="3052"/>
      <c r="G33" s="3052"/>
      <c r="H33" s="3047"/>
      <c r="I33" s="3049"/>
      <c r="J33" s="3049"/>
      <c r="K33" s="3047"/>
      <c r="L33" s="3049"/>
      <c r="M33" s="3049"/>
      <c r="N33" s="4957"/>
      <c r="O33" s="4957"/>
      <c r="P33" s="3050"/>
      <c r="Q33" s="3050"/>
      <c r="R33" s="3050"/>
      <c r="S33" s="3062"/>
      <c r="T33" s="3062"/>
      <c r="U33" s="3062"/>
      <c r="V33" s="3062"/>
      <c r="W33" s="3049"/>
      <c r="X33" s="3049"/>
      <c r="Y33" s="3049"/>
      <c r="Z33" s="3049"/>
      <c r="AA33" s="3049"/>
      <c r="AB33" s="3049"/>
      <c r="AC33" s="3049"/>
      <c r="AD33" s="3049"/>
      <c r="AE33" s="3049"/>
      <c r="AF33" s="3049"/>
      <c r="AG33" s="3072">
        <v>1</v>
      </c>
      <c r="AH33" s="3049"/>
      <c r="AI33" s="3070" t="s">
        <v>7681</v>
      </c>
      <c r="AJ33" s="3049"/>
      <c r="AK33" s="3049" t="s">
        <v>7682</v>
      </c>
      <c r="AL33" s="3049"/>
      <c r="AM33" s="4945"/>
      <c r="AN33" s="3048"/>
      <c r="AO33" s="3049"/>
      <c r="AP33" s="3053"/>
      <c r="AQ33" s="3049"/>
      <c r="AR33" s="4930"/>
      <c r="AS33" s="3053"/>
      <c r="AT33" s="3053"/>
      <c r="AU33" s="3053"/>
      <c r="AV33" s="3053"/>
      <c r="AW33" s="3053"/>
      <c r="AX33" s="4930"/>
    </row>
    <row r="34" spans="1:50" ht="15" customHeight="1">
      <c r="A34" s="4928"/>
      <c r="B34" s="4933"/>
      <c r="C34" s="4951"/>
      <c r="D34" s="3047"/>
      <c r="E34" s="3048"/>
      <c r="F34" s="3052"/>
      <c r="G34" s="3052"/>
      <c r="H34" s="3047"/>
      <c r="I34" s="3049"/>
      <c r="J34" s="3049"/>
      <c r="K34" s="3047"/>
      <c r="L34" s="3049"/>
      <c r="M34" s="3049"/>
      <c r="N34" s="4957"/>
      <c r="O34" s="4957"/>
      <c r="P34" s="3050"/>
      <c r="Q34" s="3050"/>
      <c r="R34" s="3050"/>
      <c r="S34" s="3062"/>
      <c r="T34" s="3062"/>
      <c r="U34" s="3062"/>
      <c r="V34" s="3062"/>
      <c r="W34" s="3049"/>
      <c r="X34" s="3049"/>
      <c r="Y34" s="3049"/>
      <c r="Z34" s="3049"/>
      <c r="AA34" s="3049"/>
      <c r="AB34" s="3049"/>
      <c r="AC34" s="3049"/>
      <c r="AD34" s="3049"/>
      <c r="AE34" s="3049"/>
      <c r="AF34" s="3049"/>
      <c r="AG34" s="3073" t="s">
        <v>399</v>
      </c>
      <c r="AH34" s="3049"/>
      <c r="AI34" s="3049">
        <v>15</v>
      </c>
      <c r="AJ34" s="3049"/>
      <c r="AK34" s="3049" t="s">
        <v>7683</v>
      </c>
      <c r="AL34" s="3049"/>
      <c r="AM34" s="4945"/>
      <c r="AN34" s="3048"/>
      <c r="AO34" s="3049"/>
      <c r="AP34" s="3053"/>
      <c r="AQ34" s="3049"/>
      <c r="AR34" s="4930"/>
      <c r="AS34" s="3053"/>
      <c r="AT34" s="3053"/>
      <c r="AU34" s="3053"/>
      <c r="AV34" s="3053"/>
      <c r="AW34" s="3053"/>
      <c r="AX34" s="4930"/>
    </row>
    <row r="35" spans="1:50" ht="15" customHeight="1">
      <c r="A35" s="4928"/>
      <c r="B35" s="4934"/>
      <c r="C35" s="4952"/>
      <c r="D35" s="3054"/>
      <c r="E35" s="3055"/>
      <c r="F35" s="3058"/>
      <c r="G35" s="3058"/>
      <c r="H35" s="3054"/>
      <c r="I35" s="3056"/>
      <c r="J35" s="3056"/>
      <c r="K35" s="3054"/>
      <c r="L35" s="3056"/>
      <c r="M35" s="3056"/>
      <c r="N35" s="4958"/>
      <c r="O35" s="4958"/>
      <c r="P35" s="3057"/>
      <c r="Q35" s="3057"/>
      <c r="R35" s="3057"/>
      <c r="S35" s="3063"/>
      <c r="T35" s="3063"/>
      <c r="U35" s="3063"/>
      <c r="V35" s="3063"/>
      <c r="W35" s="3056"/>
      <c r="X35" s="3056"/>
      <c r="Y35" s="3056"/>
      <c r="Z35" s="3056"/>
      <c r="AA35" s="3056"/>
      <c r="AB35" s="3056"/>
      <c r="AC35" s="3056"/>
      <c r="AD35" s="3056"/>
      <c r="AE35" s="3056"/>
      <c r="AF35" s="3056"/>
      <c r="AG35" s="3052">
        <v>2</v>
      </c>
      <c r="AH35" s="3056"/>
      <c r="AI35" s="3056"/>
      <c r="AJ35" s="3056"/>
      <c r="AK35" s="3056"/>
      <c r="AL35" s="3056"/>
      <c r="AM35" s="4946"/>
      <c r="AN35" s="3055"/>
      <c r="AO35" s="3056"/>
      <c r="AP35" s="3059"/>
      <c r="AQ35" s="3056"/>
      <c r="AR35" s="4931"/>
      <c r="AS35" s="3059"/>
      <c r="AT35" s="3059"/>
      <c r="AU35" s="3059"/>
      <c r="AV35" s="3059"/>
      <c r="AW35" s="3059"/>
      <c r="AX35" s="4931"/>
    </row>
    <row r="36" spans="1:50" ht="15" customHeight="1">
      <c r="A36" s="4928"/>
      <c r="B36" s="4932">
        <f t="shared" ref="B36" si="4">B31+1</f>
        <v>7</v>
      </c>
      <c r="C36" s="4950" t="s">
        <v>7684</v>
      </c>
      <c r="D36" s="3071" t="s">
        <v>260</v>
      </c>
      <c r="E36" s="3043">
        <v>42460</v>
      </c>
      <c r="F36" s="3060">
        <v>2.8</v>
      </c>
      <c r="G36" s="3060">
        <v>2.8</v>
      </c>
      <c r="H36" s="3042" t="s">
        <v>7685</v>
      </c>
      <c r="I36" s="3044">
        <v>200</v>
      </c>
      <c r="J36" s="3044">
        <v>60</v>
      </c>
      <c r="K36" s="3042" t="s">
        <v>7686</v>
      </c>
      <c r="L36" s="3044">
        <v>400</v>
      </c>
      <c r="M36" s="3044">
        <v>80</v>
      </c>
      <c r="N36" s="4956" t="s">
        <v>7687</v>
      </c>
      <c r="O36" s="4956" t="s">
        <v>7679</v>
      </c>
      <c r="P36" s="3045"/>
      <c r="Q36" s="3045"/>
      <c r="R36" s="3045"/>
      <c r="S36" s="3061"/>
      <c r="T36" s="3061"/>
      <c r="U36" s="3061"/>
      <c r="V36" s="3061"/>
      <c r="W36" s="3044"/>
      <c r="X36" s="3044">
        <v>1</v>
      </c>
      <c r="Y36" s="3044"/>
      <c r="Z36" s="3044">
        <v>2</v>
      </c>
      <c r="AA36" s="3044" t="s">
        <v>809</v>
      </c>
      <c r="AB36" s="3044"/>
      <c r="AC36" s="3044"/>
      <c r="AD36" s="3044"/>
      <c r="AE36" s="3044"/>
      <c r="AF36" s="3044"/>
      <c r="AG36" s="3044" t="s">
        <v>809</v>
      </c>
      <c r="AH36" s="3044"/>
      <c r="AI36" s="3044"/>
      <c r="AJ36" s="3044"/>
      <c r="AK36" s="3044" t="s">
        <v>809</v>
      </c>
      <c r="AL36" s="3044"/>
      <c r="AM36" s="4944"/>
      <c r="AN36" s="3043">
        <v>42826</v>
      </c>
      <c r="AO36" s="3044"/>
      <c r="AP36" s="3046"/>
      <c r="AQ36" s="3044"/>
      <c r="AR36" s="4929"/>
      <c r="AS36" s="3046"/>
      <c r="AT36" s="3046"/>
      <c r="AU36" s="3046"/>
      <c r="AV36" s="3046"/>
      <c r="AW36" s="3046"/>
      <c r="AX36" s="4929"/>
    </row>
    <row r="37" spans="1:50" ht="15" customHeight="1">
      <c r="A37" s="4928"/>
      <c r="B37" s="4933"/>
      <c r="C37" s="4951"/>
      <c r="D37" s="3047"/>
      <c r="E37" s="3048"/>
      <c r="F37" s="3052"/>
      <c r="G37" s="3052"/>
      <c r="H37" s="3047" t="s">
        <v>7685</v>
      </c>
      <c r="I37" s="3049">
        <v>200</v>
      </c>
      <c r="J37" s="3049">
        <v>60</v>
      </c>
      <c r="K37" s="3047" t="s">
        <v>7685</v>
      </c>
      <c r="L37" s="3049">
        <v>300</v>
      </c>
      <c r="M37" s="3049">
        <v>60</v>
      </c>
      <c r="N37" s="4957"/>
      <c r="O37" s="4957"/>
      <c r="P37" s="3050"/>
      <c r="Q37" s="3050"/>
      <c r="R37" s="3050"/>
      <c r="S37" s="3062"/>
      <c r="T37" s="3062"/>
      <c r="U37" s="3062"/>
      <c r="V37" s="3062"/>
      <c r="W37" s="3049"/>
      <c r="X37" s="3049"/>
      <c r="Y37" s="3049"/>
      <c r="Z37" s="3049"/>
      <c r="AA37" s="3049">
        <v>2</v>
      </c>
      <c r="AB37" s="3049"/>
      <c r="AC37" s="3049"/>
      <c r="AD37" s="3049"/>
      <c r="AE37" s="3049"/>
      <c r="AF37" s="3049"/>
      <c r="AG37" s="3068">
        <v>1</v>
      </c>
      <c r="AH37" s="3049"/>
      <c r="AI37" s="3049"/>
      <c r="AJ37" s="3049"/>
      <c r="AK37" s="3049" t="s">
        <v>7683</v>
      </c>
      <c r="AL37" s="3049"/>
      <c r="AM37" s="4945"/>
      <c r="AN37" s="3048"/>
      <c r="AO37" s="3049"/>
      <c r="AP37" s="3053"/>
      <c r="AQ37" s="3049"/>
      <c r="AR37" s="4930"/>
      <c r="AS37" s="3053"/>
      <c r="AT37" s="3053"/>
      <c r="AU37" s="3053"/>
      <c r="AV37" s="3053"/>
      <c r="AW37" s="3053"/>
      <c r="AX37" s="4930"/>
    </row>
    <row r="38" spans="1:50" ht="15" customHeight="1">
      <c r="A38" s="4928"/>
      <c r="B38" s="4933"/>
      <c r="C38" s="4951"/>
      <c r="D38" s="3047"/>
      <c r="E38" s="3048"/>
      <c r="F38" s="3052"/>
      <c r="G38" s="3052"/>
      <c r="H38" s="3047"/>
      <c r="I38" s="3049"/>
      <c r="J38" s="3049"/>
      <c r="K38" s="3047"/>
      <c r="L38" s="3049"/>
      <c r="M38" s="3049"/>
      <c r="N38" s="4957"/>
      <c r="O38" s="4957"/>
      <c r="P38" s="3050"/>
      <c r="Q38" s="3050"/>
      <c r="R38" s="3050"/>
      <c r="S38" s="3062"/>
      <c r="T38" s="3062"/>
      <c r="U38" s="3062"/>
      <c r="V38" s="3062"/>
      <c r="W38" s="3049"/>
      <c r="X38" s="3049"/>
      <c r="Y38" s="3049"/>
      <c r="Z38" s="3049"/>
      <c r="AA38" s="3049"/>
      <c r="AB38" s="3049"/>
      <c r="AC38" s="3049"/>
      <c r="AD38" s="3049"/>
      <c r="AE38" s="3049"/>
      <c r="AF38" s="3049"/>
      <c r="AG38" s="3068"/>
      <c r="AH38" s="3049"/>
      <c r="AI38" s="3070"/>
      <c r="AJ38" s="3049"/>
      <c r="AK38" s="3049"/>
      <c r="AL38" s="3049"/>
      <c r="AM38" s="4945"/>
      <c r="AN38" s="3048"/>
      <c r="AO38" s="3049"/>
      <c r="AP38" s="3053"/>
      <c r="AQ38" s="3049"/>
      <c r="AR38" s="4930"/>
      <c r="AS38" s="3053"/>
      <c r="AT38" s="3053"/>
      <c r="AU38" s="3053"/>
      <c r="AV38" s="3053"/>
      <c r="AW38" s="3053"/>
      <c r="AX38" s="4930"/>
    </row>
    <row r="39" spans="1:50" ht="15" customHeight="1">
      <c r="A39" s="4928"/>
      <c r="B39" s="4933"/>
      <c r="C39" s="4951"/>
      <c r="D39" s="3047"/>
      <c r="E39" s="3048"/>
      <c r="F39" s="3052"/>
      <c r="G39" s="3052"/>
      <c r="H39" s="3047"/>
      <c r="I39" s="3049"/>
      <c r="J39" s="3049"/>
      <c r="K39" s="3047"/>
      <c r="L39" s="3049"/>
      <c r="M39" s="3049"/>
      <c r="N39" s="4957"/>
      <c r="O39" s="4957"/>
      <c r="P39" s="3050"/>
      <c r="Q39" s="3050"/>
      <c r="R39" s="3050"/>
      <c r="S39" s="3062"/>
      <c r="T39" s="3062"/>
      <c r="U39" s="3062"/>
      <c r="V39" s="3062"/>
      <c r="W39" s="3049"/>
      <c r="X39" s="3049"/>
      <c r="Y39" s="3049"/>
      <c r="Z39" s="3049"/>
      <c r="AA39" s="3049"/>
      <c r="AB39" s="3049"/>
      <c r="AC39" s="3049"/>
      <c r="AD39" s="3049"/>
      <c r="AE39" s="3049"/>
      <c r="AF39" s="3049"/>
      <c r="AG39" s="3049"/>
      <c r="AH39" s="3049"/>
      <c r="AI39" s="3049"/>
      <c r="AJ39" s="3049"/>
      <c r="AK39" s="3049"/>
      <c r="AL39" s="3049"/>
      <c r="AM39" s="4945"/>
      <c r="AN39" s="3048"/>
      <c r="AO39" s="3049"/>
      <c r="AP39" s="3053"/>
      <c r="AQ39" s="3049"/>
      <c r="AR39" s="4930"/>
      <c r="AS39" s="3053"/>
      <c r="AT39" s="3053"/>
      <c r="AU39" s="3053"/>
      <c r="AV39" s="3053"/>
      <c r="AW39" s="3053"/>
      <c r="AX39" s="4930"/>
    </row>
    <row r="40" spans="1:50" ht="15" customHeight="1">
      <c r="A40" s="4928"/>
      <c r="B40" s="4934"/>
      <c r="C40" s="4952"/>
      <c r="D40" s="3054"/>
      <c r="E40" s="3055"/>
      <c r="F40" s="3058"/>
      <c r="G40" s="3058"/>
      <c r="H40" s="3054"/>
      <c r="I40" s="3056"/>
      <c r="J40" s="3056"/>
      <c r="K40" s="3054"/>
      <c r="L40" s="3056"/>
      <c r="M40" s="3056"/>
      <c r="N40" s="4958"/>
      <c r="O40" s="4958"/>
      <c r="P40" s="3057"/>
      <c r="Q40" s="3057"/>
      <c r="R40" s="3057"/>
      <c r="S40" s="3063"/>
      <c r="T40" s="3063"/>
      <c r="U40" s="3063"/>
      <c r="V40" s="3063"/>
      <c r="W40" s="3056"/>
      <c r="X40" s="3056"/>
      <c r="Y40" s="3056"/>
      <c r="Z40" s="3056"/>
      <c r="AA40" s="3056"/>
      <c r="AB40" s="3056"/>
      <c r="AC40" s="3056"/>
      <c r="AD40" s="3056"/>
      <c r="AE40" s="3056"/>
      <c r="AF40" s="3056"/>
      <c r="AG40" s="3052"/>
      <c r="AH40" s="3056"/>
      <c r="AI40" s="3056"/>
      <c r="AJ40" s="3056"/>
      <c r="AK40" s="3056"/>
      <c r="AL40" s="3056"/>
      <c r="AM40" s="4946"/>
      <c r="AN40" s="3055"/>
      <c r="AO40" s="3056"/>
      <c r="AP40" s="3059"/>
      <c r="AQ40" s="3056"/>
      <c r="AR40" s="4931"/>
      <c r="AS40" s="3059"/>
      <c r="AT40" s="3059"/>
      <c r="AU40" s="3059"/>
      <c r="AV40" s="3059"/>
      <c r="AW40" s="3059"/>
      <c r="AX40" s="4931"/>
    </row>
    <row r="41" spans="1:50" ht="15" customHeight="1">
      <c r="A41" s="4959" t="s">
        <v>7688</v>
      </c>
      <c r="B41" s="4932">
        <f t="shared" ref="B41" si="5">B36+1</f>
        <v>8</v>
      </c>
      <c r="C41" s="4929" t="s">
        <v>7689</v>
      </c>
      <c r="D41" s="3071" t="s">
        <v>265</v>
      </c>
      <c r="E41" s="3043">
        <v>30634</v>
      </c>
      <c r="F41" s="3044">
        <v>12.5</v>
      </c>
      <c r="G41" s="3044">
        <v>12.5</v>
      </c>
      <c r="H41" s="3042" t="s">
        <v>7690</v>
      </c>
      <c r="I41" s="3044">
        <v>60</v>
      </c>
      <c r="J41" s="3044">
        <v>40</v>
      </c>
      <c r="K41" s="3042" t="s">
        <v>7691</v>
      </c>
      <c r="L41" s="3044">
        <v>80</v>
      </c>
      <c r="M41" s="3044">
        <v>50</v>
      </c>
      <c r="N41" s="4938" t="s">
        <v>7692</v>
      </c>
      <c r="O41" s="4947" t="s">
        <v>7693</v>
      </c>
      <c r="P41" s="3045"/>
      <c r="Q41" s="3045"/>
      <c r="R41" s="3045"/>
      <c r="S41" s="3061"/>
      <c r="T41" s="3061"/>
      <c r="U41" s="3061"/>
      <c r="V41" s="3061"/>
      <c r="W41" s="3044">
        <v>4</v>
      </c>
      <c r="X41" s="3044"/>
      <c r="Y41" s="3044"/>
      <c r="Z41" s="3044"/>
      <c r="AA41" s="3044" t="s">
        <v>809</v>
      </c>
      <c r="AB41" s="3044"/>
      <c r="AC41" s="3044"/>
      <c r="AD41" s="3044"/>
      <c r="AE41" s="3044" t="s">
        <v>809</v>
      </c>
      <c r="AF41" s="3044"/>
      <c r="AG41" s="3044" t="s">
        <v>809</v>
      </c>
      <c r="AH41" s="3044"/>
      <c r="AI41" s="3044" t="s">
        <v>809</v>
      </c>
      <c r="AJ41" s="3044"/>
      <c r="AK41" s="3044" t="s">
        <v>399</v>
      </c>
      <c r="AL41" s="3044" t="s">
        <v>809</v>
      </c>
      <c r="AM41" s="4944"/>
      <c r="AN41" s="3043">
        <v>30773</v>
      </c>
      <c r="AO41" s="3044"/>
      <c r="AP41" s="3046"/>
      <c r="AQ41" s="3044"/>
      <c r="AR41" s="4950" t="s">
        <v>7694</v>
      </c>
      <c r="AS41" s="3046"/>
      <c r="AT41" s="3046"/>
      <c r="AU41" s="3046"/>
      <c r="AV41" s="3046"/>
      <c r="AW41" s="3046"/>
      <c r="AX41" s="4929"/>
    </row>
    <row r="42" spans="1:50" ht="15" customHeight="1">
      <c r="A42" s="4960"/>
      <c r="B42" s="4933"/>
      <c r="C42" s="4930"/>
      <c r="D42" s="3074"/>
      <c r="E42" s="3048">
        <v>34897</v>
      </c>
      <c r="F42" s="3049"/>
      <c r="G42" s="3049"/>
      <c r="H42" s="3047" t="s">
        <v>7676</v>
      </c>
      <c r="I42" s="3049">
        <v>200</v>
      </c>
      <c r="J42" s="3049">
        <v>60</v>
      </c>
      <c r="K42" s="3047" t="s">
        <v>7685</v>
      </c>
      <c r="L42" s="3049">
        <v>200</v>
      </c>
      <c r="M42" s="3049">
        <v>60</v>
      </c>
      <c r="N42" s="4939"/>
      <c r="O42" s="4948"/>
      <c r="P42" s="3050"/>
      <c r="Q42" s="3050"/>
      <c r="R42" s="3050"/>
      <c r="S42" s="3062"/>
      <c r="T42" s="3062"/>
      <c r="U42" s="3062"/>
      <c r="V42" s="3062"/>
      <c r="W42" s="3049"/>
      <c r="X42" s="3049"/>
      <c r="Y42" s="3049"/>
      <c r="Z42" s="3049"/>
      <c r="AA42" s="3049">
        <v>3</v>
      </c>
      <c r="AB42" s="3049"/>
      <c r="AC42" s="3049"/>
      <c r="AD42" s="3049"/>
      <c r="AE42" s="3049">
        <v>185</v>
      </c>
      <c r="AF42" s="3049"/>
      <c r="AG42" s="3052">
        <v>1.5</v>
      </c>
      <c r="AH42" s="3049"/>
      <c r="AI42" s="3049">
        <v>9</v>
      </c>
      <c r="AJ42" s="3049"/>
      <c r="AK42" s="3049" t="s">
        <v>7680</v>
      </c>
      <c r="AL42" s="3049"/>
      <c r="AM42" s="4945"/>
      <c r="AN42" s="3048"/>
      <c r="AO42" s="3049"/>
      <c r="AP42" s="3053"/>
      <c r="AQ42" s="3049"/>
      <c r="AR42" s="4951"/>
      <c r="AS42" s="3053"/>
      <c r="AT42" s="3053"/>
      <c r="AU42" s="3053"/>
      <c r="AV42" s="3053"/>
      <c r="AW42" s="3053"/>
      <c r="AX42" s="4930"/>
    </row>
    <row r="43" spans="1:50" ht="15" customHeight="1">
      <c r="A43" s="4960"/>
      <c r="B43" s="4933"/>
      <c r="C43" s="4930"/>
      <c r="D43" s="3074"/>
      <c r="E43" s="3048"/>
      <c r="F43" s="3049"/>
      <c r="G43" s="3049"/>
      <c r="H43" s="3047"/>
      <c r="I43" s="3049"/>
      <c r="J43" s="3049"/>
      <c r="K43" s="3047"/>
      <c r="L43" s="3049"/>
      <c r="M43" s="3049"/>
      <c r="N43" s="4939"/>
      <c r="O43" s="4948"/>
      <c r="P43" s="3050"/>
      <c r="Q43" s="3050"/>
      <c r="R43" s="3050"/>
      <c r="S43" s="3062"/>
      <c r="T43" s="3062"/>
      <c r="U43" s="3062"/>
      <c r="V43" s="3062"/>
      <c r="W43" s="3049"/>
      <c r="X43" s="3049"/>
      <c r="Y43" s="3049"/>
      <c r="Z43" s="3049"/>
      <c r="AA43" s="3049"/>
      <c r="AB43" s="3049"/>
      <c r="AC43" s="3049"/>
      <c r="AD43" s="3049"/>
      <c r="AE43" s="3049"/>
      <c r="AF43" s="3049"/>
      <c r="AG43" s="3052">
        <v>1</v>
      </c>
      <c r="AH43" s="3049"/>
      <c r="AI43" s="3049"/>
      <c r="AJ43" s="3049"/>
      <c r="AK43" s="3049"/>
      <c r="AL43" s="3049"/>
      <c r="AM43" s="4945"/>
      <c r="AN43" s="3048"/>
      <c r="AO43" s="3049"/>
      <c r="AP43" s="3053"/>
      <c r="AQ43" s="3049"/>
      <c r="AR43" s="4951"/>
      <c r="AS43" s="3053"/>
      <c r="AT43" s="3053"/>
      <c r="AU43" s="3053"/>
      <c r="AV43" s="3053"/>
      <c r="AW43" s="3053"/>
      <c r="AX43" s="4930"/>
    </row>
    <row r="44" spans="1:50" ht="15" customHeight="1">
      <c r="A44" s="4960"/>
      <c r="B44" s="4933"/>
      <c r="C44" s="4930"/>
      <c r="D44" s="3074"/>
      <c r="E44" s="3048"/>
      <c r="F44" s="3049"/>
      <c r="G44" s="3049"/>
      <c r="H44" s="3047"/>
      <c r="I44" s="3049"/>
      <c r="J44" s="3049"/>
      <c r="K44" s="3047"/>
      <c r="L44" s="3049"/>
      <c r="M44" s="3049"/>
      <c r="N44" s="4939"/>
      <c r="O44" s="4948"/>
      <c r="P44" s="3050"/>
      <c r="Q44" s="3050"/>
      <c r="R44" s="3050"/>
      <c r="S44" s="3062"/>
      <c r="T44" s="3062"/>
      <c r="U44" s="3062"/>
      <c r="V44" s="3062"/>
      <c r="W44" s="3049"/>
      <c r="X44" s="3049"/>
      <c r="Y44" s="3049"/>
      <c r="Z44" s="3049"/>
      <c r="AA44" s="3049"/>
      <c r="AB44" s="3049"/>
      <c r="AC44" s="3049"/>
      <c r="AD44" s="3049"/>
      <c r="AE44" s="3049"/>
      <c r="AF44" s="3049"/>
      <c r="AG44" s="3049"/>
      <c r="AH44" s="3049"/>
      <c r="AI44" s="3049"/>
      <c r="AJ44" s="3049"/>
      <c r="AK44" s="3049"/>
      <c r="AL44" s="3049"/>
      <c r="AM44" s="4945"/>
      <c r="AN44" s="3048"/>
      <c r="AO44" s="3049"/>
      <c r="AP44" s="3053"/>
      <c r="AQ44" s="3049"/>
      <c r="AR44" s="4951"/>
      <c r="AS44" s="3053"/>
      <c r="AT44" s="3053"/>
      <c r="AU44" s="3053"/>
      <c r="AV44" s="3053"/>
      <c r="AW44" s="3053"/>
      <c r="AX44" s="4930"/>
    </row>
    <row r="45" spans="1:50" ht="15" customHeight="1">
      <c r="A45" s="4960"/>
      <c r="B45" s="4934"/>
      <c r="C45" s="4931"/>
      <c r="D45" s="3075"/>
      <c r="E45" s="3055"/>
      <c r="F45" s="3056"/>
      <c r="G45" s="3056"/>
      <c r="H45" s="3054"/>
      <c r="I45" s="3056"/>
      <c r="J45" s="3056"/>
      <c r="K45" s="3054"/>
      <c r="L45" s="3056"/>
      <c r="M45" s="3056"/>
      <c r="N45" s="4940"/>
      <c r="O45" s="4949"/>
      <c r="P45" s="3057"/>
      <c r="Q45" s="3057"/>
      <c r="R45" s="3057"/>
      <c r="S45" s="3063"/>
      <c r="T45" s="3063"/>
      <c r="U45" s="3063"/>
      <c r="V45" s="3063"/>
      <c r="W45" s="3056"/>
      <c r="X45" s="3056"/>
      <c r="Y45" s="3056"/>
      <c r="Z45" s="3056"/>
      <c r="AA45" s="3056"/>
      <c r="AB45" s="3056"/>
      <c r="AC45" s="3056"/>
      <c r="AD45" s="3056"/>
      <c r="AE45" s="3056"/>
      <c r="AF45" s="3056"/>
      <c r="AG45" s="3056"/>
      <c r="AH45" s="3056"/>
      <c r="AI45" s="3056"/>
      <c r="AJ45" s="3056"/>
      <c r="AK45" s="3056"/>
      <c r="AL45" s="3056"/>
      <c r="AM45" s="4946"/>
      <c r="AN45" s="3055"/>
      <c r="AO45" s="3056"/>
      <c r="AP45" s="3059"/>
      <c r="AQ45" s="3056"/>
      <c r="AR45" s="4952"/>
      <c r="AS45" s="3059"/>
      <c r="AT45" s="3059"/>
      <c r="AU45" s="3059"/>
      <c r="AV45" s="3059"/>
      <c r="AW45" s="3059"/>
      <c r="AX45" s="4931"/>
    </row>
    <row r="46" spans="1:50" ht="15" customHeight="1">
      <c r="A46" s="4960"/>
      <c r="B46" s="4932">
        <f t="shared" ref="B46" si="6">B41+1</f>
        <v>9</v>
      </c>
      <c r="C46" s="4950" t="s">
        <v>7695</v>
      </c>
      <c r="D46" s="3071" t="s">
        <v>265</v>
      </c>
      <c r="E46" s="3043">
        <v>33596</v>
      </c>
      <c r="F46" s="3044">
        <v>32.9</v>
      </c>
      <c r="G46" s="3044">
        <v>32.9</v>
      </c>
      <c r="H46" s="3042" t="s">
        <v>7690</v>
      </c>
      <c r="I46" s="3044">
        <v>60</v>
      </c>
      <c r="J46" s="3044">
        <v>40</v>
      </c>
      <c r="K46" s="3042" t="s">
        <v>7691</v>
      </c>
      <c r="L46" s="3044">
        <v>100</v>
      </c>
      <c r="M46" s="3044">
        <v>50</v>
      </c>
      <c r="N46" s="4938" t="s">
        <v>7696</v>
      </c>
      <c r="O46" s="4947" t="s">
        <v>7693</v>
      </c>
      <c r="P46" s="3045"/>
      <c r="Q46" s="3045"/>
      <c r="R46" s="3045"/>
      <c r="S46" s="3061"/>
      <c r="T46" s="3061"/>
      <c r="U46" s="3061"/>
      <c r="V46" s="3061"/>
      <c r="W46" s="3044"/>
      <c r="X46" s="3044"/>
      <c r="Y46" s="3044"/>
      <c r="Z46" s="3044"/>
      <c r="AA46" s="3044" t="s">
        <v>809</v>
      </c>
      <c r="AB46" s="3044"/>
      <c r="AC46" s="3044"/>
      <c r="AD46" s="3044"/>
      <c r="AE46" s="3044" t="s">
        <v>809</v>
      </c>
      <c r="AF46" s="3044"/>
      <c r="AG46" s="3044" t="s">
        <v>809</v>
      </c>
      <c r="AH46" s="3044"/>
      <c r="AI46" s="3044" t="s">
        <v>809</v>
      </c>
      <c r="AJ46" s="3044"/>
      <c r="AK46" s="3044" t="s">
        <v>399</v>
      </c>
      <c r="AL46" s="3044" t="s">
        <v>809</v>
      </c>
      <c r="AM46" s="4944"/>
      <c r="AN46" s="3043">
        <v>33695</v>
      </c>
      <c r="AO46" s="3044"/>
      <c r="AP46" s="3046"/>
      <c r="AQ46" s="3044"/>
      <c r="AR46" s="4950" t="s">
        <v>7694</v>
      </c>
      <c r="AS46" s="3046"/>
      <c r="AT46" s="3046"/>
      <c r="AU46" s="3046"/>
      <c r="AV46" s="3046"/>
      <c r="AW46" s="3046"/>
      <c r="AX46" s="4929"/>
    </row>
    <row r="47" spans="1:50" ht="15" customHeight="1">
      <c r="A47" s="4960"/>
      <c r="B47" s="4933"/>
      <c r="C47" s="4951"/>
      <c r="D47" s="3074"/>
      <c r="E47" s="3048">
        <v>34145</v>
      </c>
      <c r="F47" s="3049"/>
      <c r="G47" s="3049"/>
      <c r="H47" s="3047" t="s">
        <v>7697</v>
      </c>
      <c r="I47" s="3049">
        <v>200</v>
      </c>
      <c r="J47" s="3049">
        <v>60</v>
      </c>
      <c r="K47" s="3047" t="s">
        <v>7698</v>
      </c>
      <c r="L47" s="3049">
        <v>200</v>
      </c>
      <c r="M47" s="3049">
        <v>60</v>
      </c>
      <c r="N47" s="4939"/>
      <c r="O47" s="4948"/>
      <c r="P47" s="3050"/>
      <c r="Q47" s="3050"/>
      <c r="R47" s="3050"/>
      <c r="S47" s="3062"/>
      <c r="T47" s="3062"/>
      <c r="U47" s="3062"/>
      <c r="V47" s="3062"/>
      <c r="W47" s="3049"/>
      <c r="X47" s="3049"/>
      <c r="Y47" s="3049"/>
      <c r="Z47" s="3049"/>
      <c r="AA47" s="3049">
        <v>5</v>
      </c>
      <c r="AB47" s="3049"/>
      <c r="AC47" s="3049"/>
      <c r="AD47" s="3049"/>
      <c r="AE47" s="3049">
        <v>200</v>
      </c>
      <c r="AF47" s="3049"/>
      <c r="AG47" s="3049">
        <v>1.5</v>
      </c>
      <c r="AH47" s="3049"/>
      <c r="AI47" s="3049">
        <v>10</v>
      </c>
      <c r="AJ47" s="3049"/>
      <c r="AK47" s="3049" t="s">
        <v>7683</v>
      </c>
      <c r="AL47" s="3049">
        <v>1.2</v>
      </c>
      <c r="AM47" s="4945"/>
      <c r="AN47" s="3048"/>
      <c r="AO47" s="3049"/>
      <c r="AP47" s="3053"/>
      <c r="AQ47" s="3049"/>
      <c r="AR47" s="4951"/>
      <c r="AS47" s="3053"/>
      <c r="AT47" s="3053"/>
      <c r="AU47" s="3053"/>
      <c r="AV47" s="3053"/>
      <c r="AW47" s="3053"/>
      <c r="AX47" s="4930"/>
    </row>
    <row r="48" spans="1:50" ht="15" customHeight="1">
      <c r="A48" s="4960"/>
      <c r="B48" s="4933"/>
      <c r="C48" s="4951"/>
      <c r="D48" s="3074"/>
      <c r="E48" s="3048">
        <v>34897</v>
      </c>
      <c r="F48" s="3049"/>
      <c r="G48" s="3049"/>
      <c r="H48" s="3047" t="s">
        <v>7676</v>
      </c>
      <c r="I48" s="3049">
        <v>200</v>
      </c>
      <c r="J48" s="3049">
        <v>60</v>
      </c>
      <c r="K48" s="3047" t="s">
        <v>7685</v>
      </c>
      <c r="L48" s="3049">
        <v>200</v>
      </c>
      <c r="M48" s="3049">
        <v>60</v>
      </c>
      <c r="N48" s="4939"/>
      <c r="O48" s="4948"/>
      <c r="P48" s="3050"/>
      <c r="Q48" s="3050"/>
      <c r="R48" s="3050"/>
      <c r="S48" s="3062"/>
      <c r="T48" s="3062"/>
      <c r="U48" s="3062"/>
      <c r="V48" s="3062"/>
      <c r="W48" s="3049"/>
      <c r="X48" s="3049"/>
      <c r="Y48" s="3049"/>
      <c r="Z48" s="3049"/>
      <c r="AA48" s="3049"/>
      <c r="AB48" s="3049"/>
      <c r="AC48" s="3049"/>
      <c r="AD48" s="3049"/>
      <c r="AE48" s="3049"/>
      <c r="AF48" s="3049"/>
      <c r="AG48" s="3052">
        <v>1</v>
      </c>
      <c r="AH48" s="3049"/>
      <c r="AI48" s="3049">
        <v>15</v>
      </c>
      <c r="AJ48" s="3049"/>
      <c r="AK48" s="3049" t="s">
        <v>7680</v>
      </c>
      <c r="AL48" s="3049"/>
      <c r="AM48" s="4945"/>
      <c r="AN48" s="3048"/>
      <c r="AO48" s="3049"/>
      <c r="AP48" s="3053"/>
      <c r="AQ48" s="3049"/>
      <c r="AR48" s="4951"/>
      <c r="AS48" s="3053"/>
      <c r="AT48" s="3053"/>
      <c r="AU48" s="3053"/>
      <c r="AV48" s="3053"/>
      <c r="AW48" s="3053"/>
      <c r="AX48" s="4930"/>
    </row>
    <row r="49" spans="1:50" ht="15" customHeight="1">
      <c r="A49" s="4960"/>
      <c r="B49" s="4933"/>
      <c r="C49" s="4951"/>
      <c r="D49" s="3074"/>
      <c r="E49" s="3048"/>
      <c r="F49" s="3049"/>
      <c r="G49" s="3049"/>
      <c r="H49" s="3047"/>
      <c r="I49" s="3049"/>
      <c r="J49" s="3049"/>
      <c r="K49" s="3047"/>
      <c r="L49" s="3049"/>
      <c r="M49" s="3049"/>
      <c r="N49" s="4939"/>
      <c r="O49" s="4948"/>
      <c r="P49" s="3050"/>
      <c r="Q49" s="3050"/>
      <c r="R49" s="3050"/>
      <c r="S49" s="3062"/>
      <c r="T49" s="3062"/>
      <c r="U49" s="3062"/>
      <c r="V49" s="3062"/>
      <c r="W49" s="3049"/>
      <c r="X49" s="3049"/>
      <c r="Y49" s="3049"/>
      <c r="Z49" s="3049"/>
      <c r="AA49" s="3049"/>
      <c r="AB49" s="3049"/>
      <c r="AC49" s="3049"/>
      <c r="AD49" s="3049"/>
      <c r="AE49" s="3049"/>
      <c r="AF49" s="3049"/>
      <c r="AG49" s="3049"/>
      <c r="AH49" s="3049"/>
      <c r="AI49" s="3049">
        <v>20</v>
      </c>
      <c r="AJ49" s="3049"/>
      <c r="AK49" s="3049" t="s">
        <v>809</v>
      </c>
      <c r="AL49" s="3049"/>
      <c r="AM49" s="4945"/>
      <c r="AN49" s="3048"/>
      <c r="AO49" s="3049"/>
      <c r="AP49" s="3053"/>
      <c r="AQ49" s="3049"/>
      <c r="AR49" s="4951"/>
      <c r="AS49" s="3053"/>
      <c r="AT49" s="3053"/>
      <c r="AU49" s="3053"/>
      <c r="AV49" s="3053"/>
      <c r="AW49" s="3053"/>
      <c r="AX49" s="4930"/>
    </row>
    <row r="50" spans="1:50" ht="15" customHeight="1">
      <c r="A50" s="4960"/>
      <c r="B50" s="4934"/>
      <c r="C50" s="4952"/>
      <c r="D50" s="3075"/>
      <c r="E50" s="3055"/>
      <c r="F50" s="3056"/>
      <c r="G50" s="3056"/>
      <c r="H50" s="3054"/>
      <c r="I50" s="3056"/>
      <c r="J50" s="3056"/>
      <c r="K50" s="3054"/>
      <c r="L50" s="3056"/>
      <c r="M50" s="3056"/>
      <c r="N50" s="4940"/>
      <c r="O50" s="4949"/>
      <c r="P50" s="3057"/>
      <c r="Q50" s="3057"/>
      <c r="R50" s="3057"/>
      <c r="S50" s="3063"/>
      <c r="T50" s="3063"/>
      <c r="U50" s="3063"/>
      <c r="V50" s="3063"/>
      <c r="W50" s="3056"/>
      <c r="X50" s="3056"/>
      <c r="Y50" s="3056"/>
      <c r="Z50" s="3056"/>
      <c r="AA50" s="3056"/>
      <c r="AB50" s="3056"/>
      <c r="AC50" s="3056"/>
      <c r="AD50" s="3056"/>
      <c r="AE50" s="3056"/>
      <c r="AF50" s="3056"/>
      <c r="AG50" s="3056"/>
      <c r="AH50" s="3056"/>
      <c r="AI50" s="3056"/>
      <c r="AJ50" s="3056"/>
      <c r="AK50" s="3049" t="s">
        <v>7682</v>
      </c>
      <c r="AL50" s="3056"/>
      <c r="AM50" s="4946"/>
      <c r="AN50" s="3055"/>
      <c r="AO50" s="3056"/>
      <c r="AP50" s="3059"/>
      <c r="AQ50" s="3056"/>
      <c r="AR50" s="4952"/>
      <c r="AS50" s="3059"/>
      <c r="AT50" s="3059"/>
      <c r="AU50" s="3059"/>
      <c r="AV50" s="3059"/>
      <c r="AW50" s="3059"/>
      <c r="AX50" s="4931"/>
    </row>
    <row r="51" spans="1:50" ht="15" customHeight="1">
      <c r="A51" s="4960"/>
      <c r="B51" s="4932">
        <f t="shared" ref="B51" si="7">B46+1</f>
        <v>10</v>
      </c>
      <c r="C51" s="4950" t="s">
        <v>7699</v>
      </c>
      <c r="D51" s="3071" t="s">
        <v>265</v>
      </c>
      <c r="E51" s="3043">
        <v>35748</v>
      </c>
      <c r="F51" s="3044">
        <v>33.4</v>
      </c>
      <c r="G51" s="3044">
        <v>33.4</v>
      </c>
      <c r="H51" s="3042" t="s">
        <v>7700</v>
      </c>
      <c r="I51" s="3044">
        <v>200</v>
      </c>
      <c r="J51" s="3044">
        <v>60</v>
      </c>
      <c r="K51" s="3042" t="s">
        <v>7700</v>
      </c>
      <c r="L51" s="3044">
        <v>200</v>
      </c>
      <c r="M51" s="3044">
        <v>60</v>
      </c>
      <c r="N51" s="4938" t="s">
        <v>7701</v>
      </c>
      <c r="O51" s="4947" t="s">
        <v>7702</v>
      </c>
      <c r="P51" s="3045"/>
      <c r="Q51" s="3045"/>
      <c r="R51" s="3045"/>
      <c r="S51" s="3061"/>
      <c r="T51" s="3061"/>
      <c r="U51" s="3061"/>
      <c r="V51" s="3061"/>
      <c r="W51" s="3044"/>
      <c r="X51" s="3044"/>
      <c r="Y51" s="3044">
        <v>5</v>
      </c>
      <c r="Z51" s="3044"/>
      <c r="AA51" s="3044" t="s">
        <v>809</v>
      </c>
      <c r="AB51" s="3044"/>
      <c r="AC51" s="3044"/>
      <c r="AD51" s="3044"/>
      <c r="AE51" s="3044" t="s">
        <v>809</v>
      </c>
      <c r="AF51" s="3044"/>
      <c r="AG51" s="3044" t="s">
        <v>809</v>
      </c>
      <c r="AH51" s="3044"/>
      <c r="AI51" s="3044" t="s">
        <v>809</v>
      </c>
      <c r="AJ51" s="3044"/>
      <c r="AK51" s="3044" t="s">
        <v>399</v>
      </c>
      <c r="AL51" s="3044" t="s">
        <v>809</v>
      </c>
      <c r="AM51" s="4944"/>
      <c r="AN51" s="3043">
        <v>36697</v>
      </c>
      <c r="AO51" s="3044"/>
      <c r="AP51" s="3046"/>
      <c r="AQ51" s="3044"/>
      <c r="AR51" s="4950" t="s">
        <v>7694</v>
      </c>
      <c r="AS51" s="3046"/>
      <c r="AT51" s="3046"/>
      <c r="AU51" s="3046"/>
      <c r="AV51" s="3046"/>
      <c r="AW51" s="3046"/>
      <c r="AX51" s="4929"/>
    </row>
    <row r="52" spans="1:50" ht="15" customHeight="1">
      <c r="A52" s="4960"/>
      <c r="B52" s="4933"/>
      <c r="C52" s="4951"/>
      <c r="D52" s="3074"/>
      <c r="E52" s="3048">
        <v>36229</v>
      </c>
      <c r="F52" s="3049"/>
      <c r="G52" s="3049"/>
      <c r="H52" s="3047"/>
      <c r="I52" s="3049"/>
      <c r="J52" s="3049"/>
      <c r="K52" s="3047" t="s">
        <v>7703</v>
      </c>
      <c r="L52" s="3049">
        <v>200</v>
      </c>
      <c r="M52" s="3049">
        <v>60</v>
      </c>
      <c r="N52" s="4939"/>
      <c r="O52" s="4948"/>
      <c r="P52" s="3050"/>
      <c r="Q52" s="3050"/>
      <c r="R52" s="3050"/>
      <c r="S52" s="3062"/>
      <c r="T52" s="3062"/>
      <c r="U52" s="3062"/>
      <c r="V52" s="3062"/>
      <c r="W52" s="3049"/>
      <c r="X52" s="3049"/>
      <c r="Y52" s="3049"/>
      <c r="Z52" s="3049"/>
      <c r="AA52" s="3049">
        <v>3</v>
      </c>
      <c r="AB52" s="3049"/>
      <c r="AC52" s="3049"/>
      <c r="AD52" s="3049"/>
      <c r="AE52" s="3049">
        <v>200</v>
      </c>
      <c r="AF52" s="3049"/>
      <c r="AG52" s="3052">
        <v>1.5</v>
      </c>
      <c r="AH52" s="3049"/>
      <c r="AI52" s="3049">
        <v>15</v>
      </c>
      <c r="AJ52" s="3049"/>
      <c r="AK52" s="3049" t="s">
        <v>7680</v>
      </c>
      <c r="AL52" s="3049">
        <v>1.8</v>
      </c>
      <c r="AM52" s="4945"/>
      <c r="AN52" s="3048"/>
      <c r="AO52" s="3049"/>
      <c r="AP52" s="3053"/>
      <c r="AQ52" s="3049"/>
      <c r="AR52" s="4951"/>
      <c r="AS52" s="3053"/>
      <c r="AT52" s="3053"/>
      <c r="AU52" s="3053"/>
      <c r="AV52" s="3053"/>
      <c r="AW52" s="3053"/>
      <c r="AX52" s="4930"/>
    </row>
    <row r="53" spans="1:50" ht="15" customHeight="1">
      <c r="A53" s="4960"/>
      <c r="B53" s="4933"/>
      <c r="C53" s="4951"/>
      <c r="D53" s="3074"/>
      <c r="E53" s="3048">
        <v>43123</v>
      </c>
      <c r="F53" s="3049"/>
      <c r="G53" s="3049"/>
      <c r="H53" s="3047"/>
      <c r="I53" s="3049"/>
      <c r="J53" s="3049"/>
      <c r="K53" s="3047"/>
      <c r="L53" s="3049"/>
      <c r="M53" s="3049"/>
      <c r="N53" s="4939"/>
      <c r="O53" s="4948"/>
      <c r="P53" s="3050"/>
      <c r="Q53" s="3050"/>
      <c r="R53" s="3050"/>
      <c r="S53" s="3062"/>
      <c r="T53" s="3062"/>
      <c r="U53" s="3062"/>
      <c r="V53" s="3062"/>
      <c r="W53" s="3049"/>
      <c r="X53" s="3049"/>
      <c r="Y53" s="3049"/>
      <c r="Z53" s="3049"/>
      <c r="AA53" s="3049"/>
      <c r="AB53" s="3049"/>
      <c r="AC53" s="3049"/>
      <c r="AD53" s="3049"/>
      <c r="AE53" s="3049"/>
      <c r="AF53" s="3049"/>
      <c r="AG53" s="3052">
        <v>2</v>
      </c>
      <c r="AH53" s="3049"/>
      <c r="AI53" s="3076" t="s">
        <v>7681</v>
      </c>
      <c r="AJ53" s="3049"/>
      <c r="AK53" s="3049"/>
      <c r="AL53" s="3049"/>
      <c r="AM53" s="4945"/>
      <c r="AN53" s="3048"/>
      <c r="AO53" s="3049"/>
      <c r="AP53" s="3053"/>
      <c r="AQ53" s="3049"/>
      <c r="AR53" s="4951"/>
      <c r="AS53" s="3053"/>
      <c r="AT53" s="3053"/>
      <c r="AU53" s="3053"/>
      <c r="AV53" s="3053"/>
      <c r="AW53" s="3053"/>
      <c r="AX53" s="4930"/>
    </row>
    <row r="54" spans="1:50" ht="15" customHeight="1">
      <c r="A54" s="4960"/>
      <c r="B54" s="4933"/>
      <c r="C54" s="4951"/>
      <c r="D54" s="3074"/>
      <c r="E54" s="3048"/>
      <c r="F54" s="3049"/>
      <c r="G54" s="3049"/>
      <c r="H54" s="3047"/>
      <c r="I54" s="3049"/>
      <c r="J54" s="3049"/>
      <c r="K54" s="3047"/>
      <c r="L54" s="3049"/>
      <c r="M54" s="3049"/>
      <c r="N54" s="4939"/>
      <c r="O54" s="4948"/>
      <c r="P54" s="3050"/>
      <c r="Q54" s="3050"/>
      <c r="R54" s="3050"/>
      <c r="S54" s="3062"/>
      <c r="T54" s="3062"/>
      <c r="U54" s="3062"/>
      <c r="V54" s="3062"/>
      <c r="W54" s="3049"/>
      <c r="X54" s="3049"/>
      <c r="Y54" s="3049"/>
      <c r="Z54" s="3049"/>
      <c r="AA54" s="3049"/>
      <c r="AB54" s="3049"/>
      <c r="AC54" s="3049"/>
      <c r="AD54" s="3049"/>
      <c r="AE54" s="3049"/>
      <c r="AF54" s="3049"/>
      <c r="AG54" s="3052">
        <v>3</v>
      </c>
      <c r="AH54" s="3049"/>
      <c r="AI54" s="3077" t="s">
        <v>7704</v>
      </c>
      <c r="AJ54" s="3049"/>
      <c r="AK54" s="3049"/>
      <c r="AL54" s="3049"/>
      <c r="AM54" s="4945"/>
      <c r="AN54" s="3048"/>
      <c r="AO54" s="3049"/>
      <c r="AP54" s="3053"/>
      <c r="AQ54" s="3049"/>
      <c r="AR54" s="4951"/>
      <c r="AS54" s="3053"/>
      <c r="AT54" s="3053"/>
      <c r="AU54" s="3053"/>
      <c r="AV54" s="3053"/>
      <c r="AW54" s="3053"/>
      <c r="AX54" s="4930"/>
    </row>
    <row r="55" spans="1:50" ht="15" customHeight="1">
      <c r="A55" s="4960"/>
      <c r="B55" s="4934"/>
      <c r="C55" s="4952"/>
      <c r="D55" s="3075"/>
      <c r="E55" s="3055"/>
      <c r="F55" s="3056"/>
      <c r="G55" s="3056"/>
      <c r="H55" s="3054"/>
      <c r="I55" s="3056"/>
      <c r="J55" s="3056"/>
      <c r="K55" s="3054"/>
      <c r="L55" s="3056"/>
      <c r="M55" s="3056"/>
      <c r="N55" s="4940"/>
      <c r="O55" s="4949"/>
      <c r="P55" s="3057"/>
      <c r="Q55" s="3057"/>
      <c r="R55" s="3057"/>
      <c r="S55" s="3063"/>
      <c r="T55" s="3063"/>
      <c r="U55" s="3063"/>
      <c r="V55" s="3063"/>
      <c r="W55" s="3056"/>
      <c r="X55" s="3056"/>
      <c r="Y55" s="3056"/>
      <c r="Z55" s="3056"/>
      <c r="AA55" s="3056"/>
      <c r="AB55" s="3056"/>
      <c r="AC55" s="3056"/>
      <c r="AD55" s="3056"/>
      <c r="AE55" s="3056"/>
      <c r="AF55" s="3056"/>
      <c r="AG55" s="3058">
        <v>5</v>
      </c>
      <c r="AH55" s="3056"/>
      <c r="AI55" s="3058"/>
      <c r="AJ55" s="3056"/>
      <c r="AK55" s="3056"/>
      <c r="AL55" s="3056"/>
      <c r="AM55" s="4946"/>
      <c r="AN55" s="3055"/>
      <c r="AO55" s="3056"/>
      <c r="AP55" s="3059"/>
      <c r="AQ55" s="3056"/>
      <c r="AR55" s="4952"/>
      <c r="AS55" s="3059"/>
      <c r="AT55" s="3059"/>
      <c r="AU55" s="3059"/>
      <c r="AV55" s="3059"/>
      <c r="AW55" s="3059"/>
      <c r="AX55" s="4931"/>
    </row>
    <row r="56" spans="1:50" ht="15" customHeight="1">
      <c r="A56" s="4960"/>
      <c r="B56" s="4932">
        <f t="shared" ref="B56" si="8">B51+1</f>
        <v>11</v>
      </c>
      <c r="C56" s="4950" t="s">
        <v>7705</v>
      </c>
      <c r="D56" s="3071" t="s">
        <v>265</v>
      </c>
      <c r="E56" s="3078">
        <v>39234</v>
      </c>
      <c r="F56" s="3079">
        <v>3</v>
      </c>
      <c r="G56" s="3079">
        <v>3</v>
      </c>
      <c r="H56" s="3042" t="s">
        <v>7691</v>
      </c>
      <c r="I56" s="3044">
        <v>80</v>
      </c>
      <c r="J56" s="3044">
        <v>40</v>
      </c>
      <c r="K56" s="3042" t="s">
        <v>7706</v>
      </c>
      <c r="L56" s="3044">
        <v>200</v>
      </c>
      <c r="M56" s="3044">
        <v>60</v>
      </c>
      <c r="N56" s="4966" t="s">
        <v>7707</v>
      </c>
      <c r="O56" s="4966" t="s">
        <v>7708</v>
      </c>
      <c r="P56" s="3080"/>
      <c r="Q56" s="3081"/>
      <c r="R56" s="3081"/>
      <c r="S56" s="3044"/>
      <c r="T56" s="3044"/>
      <c r="U56" s="3044"/>
      <c r="V56" s="3061"/>
      <c r="W56" s="3044"/>
      <c r="X56" s="3044"/>
      <c r="Y56" s="3044"/>
      <c r="Z56" s="3061"/>
      <c r="AA56" s="3044" t="s">
        <v>809</v>
      </c>
      <c r="AB56" s="3044"/>
      <c r="AC56" s="3044"/>
      <c r="AD56" s="3044"/>
      <c r="AE56" s="3044" t="s">
        <v>809</v>
      </c>
      <c r="AF56" s="3044"/>
      <c r="AG56" s="3044" t="s">
        <v>809</v>
      </c>
      <c r="AH56" s="3061"/>
      <c r="AI56" s="3044" t="s">
        <v>809</v>
      </c>
      <c r="AJ56" s="3044"/>
      <c r="AK56" s="3044"/>
      <c r="AL56" s="3044" t="s">
        <v>809</v>
      </c>
      <c r="AM56" s="3082"/>
      <c r="AN56" s="3078">
        <v>39252</v>
      </c>
      <c r="AO56" s="3061"/>
      <c r="AP56" s="3061"/>
      <c r="AQ56" s="3061"/>
      <c r="AR56" s="4950" t="s">
        <v>7694</v>
      </c>
      <c r="AS56" s="3062"/>
      <c r="AT56" s="3062"/>
      <c r="AU56" s="3062"/>
      <c r="AV56" s="3062"/>
      <c r="AW56" s="3062"/>
      <c r="AX56" s="4929"/>
    </row>
    <row r="57" spans="1:50" ht="15" customHeight="1">
      <c r="A57" s="4960"/>
      <c r="B57" s="4933"/>
      <c r="C57" s="4951"/>
      <c r="D57" s="3047"/>
      <c r="E57" s="3062"/>
      <c r="F57" s="3049"/>
      <c r="G57" s="3049"/>
      <c r="H57" s="3047" t="s">
        <v>7709</v>
      </c>
      <c r="I57" s="3049">
        <v>150</v>
      </c>
      <c r="J57" s="3049">
        <v>60</v>
      </c>
      <c r="K57" s="3047"/>
      <c r="L57" s="3049"/>
      <c r="M57" s="3049"/>
      <c r="N57" s="4967"/>
      <c r="O57" s="4967"/>
      <c r="P57" s="3083"/>
      <c r="Q57" s="3084"/>
      <c r="R57" s="3084"/>
      <c r="S57" s="3049"/>
      <c r="T57" s="3049"/>
      <c r="U57" s="3049"/>
      <c r="V57" s="3062"/>
      <c r="W57" s="3049"/>
      <c r="X57" s="3049"/>
      <c r="Y57" s="3049"/>
      <c r="Z57" s="3062"/>
      <c r="AA57" s="3049">
        <v>2</v>
      </c>
      <c r="AB57" s="3049"/>
      <c r="AC57" s="3049"/>
      <c r="AD57" s="3049"/>
      <c r="AE57" s="3049">
        <v>180</v>
      </c>
      <c r="AF57" s="3049"/>
      <c r="AG57" s="3052">
        <v>1</v>
      </c>
      <c r="AH57" s="3062"/>
      <c r="AI57" s="3049">
        <v>12</v>
      </c>
      <c r="AJ57" s="3049"/>
      <c r="AK57" s="3049"/>
      <c r="AL57" s="3068"/>
      <c r="AM57" s="3085"/>
      <c r="AN57" s="3062"/>
      <c r="AO57" s="3062"/>
      <c r="AP57" s="3062"/>
      <c r="AQ57" s="3062"/>
      <c r="AR57" s="4951"/>
      <c r="AS57" s="3062"/>
      <c r="AT57" s="3062"/>
      <c r="AU57" s="3062"/>
      <c r="AV57" s="3062"/>
      <c r="AW57" s="3062"/>
      <c r="AX57" s="4930"/>
    </row>
    <row r="58" spans="1:50" ht="15" customHeight="1">
      <c r="A58" s="4960"/>
      <c r="B58" s="4933"/>
      <c r="C58" s="4951"/>
      <c r="D58" s="3047"/>
      <c r="E58" s="3062"/>
      <c r="F58" s="3049"/>
      <c r="G58" s="3049"/>
      <c r="H58" s="3047"/>
      <c r="I58" s="3049"/>
      <c r="J58" s="3049"/>
      <c r="K58" s="3047"/>
      <c r="L58" s="3049"/>
      <c r="M58" s="3049"/>
      <c r="N58" s="4967"/>
      <c r="O58" s="4967"/>
      <c r="P58" s="3083"/>
      <c r="Q58" s="3084"/>
      <c r="R58" s="3084"/>
      <c r="S58" s="3049"/>
      <c r="T58" s="3049"/>
      <c r="U58" s="3049"/>
      <c r="V58" s="3062"/>
      <c r="W58" s="3049"/>
      <c r="X58" s="3049"/>
      <c r="Y58" s="3049"/>
      <c r="Z58" s="3062"/>
      <c r="AA58" s="3049"/>
      <c r="AB58" s="3049"/>
      <c r="AC58" s="3049"/>
      <c r="AD58" s="3049"/>
      <c r="AE58" s="3049"/>
      <c r="AF58" s="3049"/>
      <c r="AG58" s="3052"/>
      <c r="AH58" s="3062"/>
      <c r="AI58" s="3049">
        <v>20</v>
      </c>
      <c r="AJ58" s="3049"/>
      <c r="AK58" s="3049"/>
      <c r="AL58" s="3049"/>
      <c r="AM58" s="3085"/>
      <c r="AN58" s="3062"/>
      <c r="AO58" s="3062"/>
      <c r="AP58" s="3062"/>
      <c r="AQ58" s="3062"/>
      <c r="AR58" s="4951"/>
      <c r="AS58" s="3062"/>
      <c r="AT58" s="3062"/>
      <c r="AU58" s="3062"/>
      <c r="AV58" s="3062"/>
      <c r="AW58" s="3062"/>
      <c r="AX58" s="4930"/>
    </row>
    <row r="59" spans="1:50" ht="15" customHeight="1">
      <c r="A59" s="4960"/>
      <c r="B59" s="4933"/>
      <c r="C59" s="4951"/>
      <c r="D59" s="3047"/>
      <c r="E59" s="3062"/>
      <c r="F59" s="3049"/>
      <c r="G59" s="3049"/>
      <c r="H59" s="3047"/>
      <c r="I59" s="3049"/>
      <c r="J59" s="3049"/>
      <c r="K59" s="3047"/>
      <c r="L59" s="3049"/>
      <c r="M59" s="3049"/>
      <c r="N59" s="4967"/>
      <c r="O59" s="4967"/>
      <c r="P59" s="3083"/>
      <c r="Q59" s="3084"/>
      <c r="R59" s="3084"/>
      <c r="S59" s="3049"/>
      <c r="T59" s="3049"/>
      <c r="U59" s="3049"/>
      <c r="V59" s="3062"/>
      <c r="W59" s="3049"/>
      <c r="X59" s="3049"/>
      <c r="Y59" s="3049"/>
      <c r="Z59" s="3062"/>
      <c r="AA59" s="3049"/>
      <c r="AB59" s="3049"/>
      <c r="AC59" s="3049"/>
      <c r="AD59" s="3049"/>
      <c r="AE59" s="3049"/>
      <c r="AF59" s="3049"/>
      <c r="AG59" s="3049"/>
      <c r="AH59" s="3062"/>
      <c r="AI59" s="3049"/>
      <c r="AJ59" s="3049"/>
      <c r="AK59" s="3049"/>
      <c r="AL59" s="3049"/>
      <c r="AM59" s="3085"/>
      <c r="AN59" s="3062"/>
      <c r="AO59" s="3062"/>
      <c r="AP59" s="3062"/>
      <c r="AQ59" s="3062"/>
      <c r="AR59" s="4951"/>
      <c r="AS59" s="3062"/>
      <c r="AT59" s="3062"/>
      <c r="AU59" s="3062"/>
      <c r="AV59" s="3062"/>
      <c r="AW59" s="3062"/>
      <c r="AX59" s="4930"/>
    </row>
    <row r="60" spans="1:50" ht="15" customHeight="1">
      <c r="A60" s="4960"/>
      <c r="B60" s="4934"/>
      <c r="C60" s="4952"/>
      <c r="D60" s="3054"/>
      <c r="E60" s="3063"/>
      <c r="F60" s="3056"/>
      <c r="G60" s="3056"/>
      <c r="H60" s="3054"/>
      <c r="I60" s="3056"/>
      <c r="J60" s="3056"/>
      <c r="K60" s="3054"/>
      <c r="L60" s="3056"/>
      <c r="M60" s="3056"/>
      <c r="N60" s="4968"/>
      <c r="O60" s="4968"/>
      <c r="P60" s="3086"/>
      <c r="Q60" s="3087"/>
      <c r="R60" s="3087"/>
      <c r="S60" s="3056"/>
      <c r="T60" s="3056"/>
      <c r="U60" s="3056"/>
      <c r="V60" s="3063"/>
      <c r="W60" s="3056"/>
      <c r="X60" s="3056"/>
      <c r="Y60" s="3056"/>
      <c r="Z60" s="3063"/>
      <c r="AA60" s="3056"/>
      <c r="AB60" s="3056"/>
      <c r="AC60" s="3056"/>
      <c r="AD60" s="3056"/>
      <c r="AE60" s="3056"/>
      <c r="AF60" s="3056"/>
      <c r="AG60" s="3056"/>
      <c r="AH60" s="3063"/>
      <c r="AI60" s="3056"/>
      <c r="AJ60" s="3056"/>
      <c r="AK60" s="3056"/>
      <c r="AL60" s="3056"/>
      <c r="AM60" s="3088"/>
      <c r="AN60" s="3063"/>
      <c r="AO60" s="3063"/>
      <c r="AP60" s="3063"/>
      <c r="AQ60" s="3063"/>
      <c r="AR60" s="4952"/>
      <c r="AS60" s="3062"/>
      <c r="AT60" s="3062"/>
      <c r="AU60" s="3062"/>
      <c r="AV60" s="3062"/>
      <c r="AW60" s="3062"/>
      <c r="AX60" s="4931"/>
    </row>
    <row r="61" spans="1:50" ht="15" customHeight="1">
      <c r="A61" s="4960"/>
      <c r="B61" s="4932">
        <f t="shared" ref="B61" si="9">B56+1</f>
        <v>12</v>
      </c>
      <c r="C61" s="4950" t="s">
        <v>7710</v>
      </c>
      <c r="D61" s="3071" t="s">
        <v>265</v>
      </c>
      <c r="E61" s="3078">
        <v>43504</v>
      </c>
      <c r="F61" s="3079">
        <v>4.4000000000000004</v>
      </c>
      <c r="G61" s="3079">
        <v>4.4000000000000004</v>
      </c>
      <c r="H61" s="3042" t="s">
        <v>7709</v>
      </c>
      <c r="I61" s="3044">
        <v>150</v>
      </c>
      <c r="J61" s="3044">
        <v>60</v>
      </c>
      <c r="K61" s="3042" t="s">
        <v>7685</v>
      </c>
      <c r="L61" s="3044">
        <v>200</v>
      </c>
      <c r="M61" s="3044">
        <v>60</v>
      </c>
      <c r="N61" s="4966" t="s">
        <v>7711</v>
      </c>
      <c r="O61" s="4966" t="s">
        <v>7708</v>
      </c>
      <c r="P61" s="3080"/>
      <c r="Q61" s="3081"/>
      <c r="R61" s="3081"/>
      <c r="S61" s="3044"/>
      <c r="T61" s="3044"/>
      <c r="U61" s="3044"/>
      <c r="V61" s="3061"/>
      <c r="W61" s="3044"/>
      <c r="X61" s="3044"/>
      <c r="Y61" s="3044"/>
      <c r="Z61" s="3061"/>
      <c r="AA61" s="3044" t="s">
        <v>809</v>
      </c>
      <c r="AB61" s="3044"/>
      <c r="AC61" s="3044"/>
      <c r="AD61" s="3044"/>
      <c r="AE61" s="3044" t="s">
        <v>809</v>
      </c>
      <c r="AF61" s="3044"/>
      <c r="AG61" s="3044" t="s">
        <v>809</v>
      </c>
      <c r="AH61" s="3061"/>
      <c r="AI61" s="3044" t="s">
        <v>809</v>
      </c>
      <c r="AJ61" s="3044"/>
      <c r="AK61" s="3044" t="s">
        <v>399</v>
      </c>
      <c r="AL61" s="3044" t="s">
        <v>809</v>
      </c>
      <c r="AM61" s="3082"/>
      <c r="AN61" s="3078">
        <v>43556</v>
      </c>
      <c r="AO61" s="3061"/>
      <c r="AP61" s="3061"/>
      <c r="AQ61" s="3061"/>
      <c r="AR61" s="4950" t="s">
        <v>7694</v>
      </c>
      <c r="AS61" s="3062"/>
      <c r="AT61" s="3062"/>
      <c r="AU61" s="3062"/>
      <c r="AV61" s="3062"/>
      <c r="AW61" s="3062"/>
      <c r="AX61" s="4929"/>
    </row>
    <row r="62" spans="1:50" ht="15" customHeight="1">
      <c r="A62" s="4960"/>
      <c r="B62" s="4933"/>
      <c r="C62" s="4951"/>
      <c r="D62" s="3047"/>
      <c r="E62" s="3062"/>
      <c r="F62" s="3049"/>
      <c r="G62" s="3049"/>
      <c r="H62" s="3047" t="s">
        <v>7698</v>
      </c>
      <c r="I62" s="3049">
        <v>150</v>
      </c>
      <c r="J62" s="3049">
        <v>60</v>
      </c>
      <c r="K62" s="3047"/>
      <c r="L62" s="3049"/>
      <c r="M62" s="3049"/>
      <c r="N62" s="4967"/>
      <c r="O62" s="4967"/>
      <c r="P62" s="3083"/>
      <c r="Q62" s="3084"/>
      <c r="R62" s="3084"/>
      <c r="S62" s="3049"/>
      <c r="T62" s="3049"/>
      <c r="U62" s="3049"/>
      <c r="V62" s="3062"/>
      <c r="W62" s="3049"/>
      <c r="X62" s="3049"/>
      <c r="Y62" s="3049"/>
      <c r="Z62" s="3062"/>
      <c r="AA62" s="3049">
        <v>1</v>
      </c>
      <c r="AB62" s="3049"/>
      <c r="AC62" s="3049"/>
      <c r="AD62" s="3049"/>
      <c r="AE62" s="3049">
        <v>165</v>
      </c>
      <c r="AF62" s="3049"/>
      <c r="AG62" s="3052">
        <v>1</v>
      </c>
      <c r="AH62" s="3062"/>
      <c r="AI62" s="3049">
        <v>20</v>
      </c>
      <c r="AJ62" s="3049"/>
      <c r="AK62" s="3049" t="s">
        <v>7680</v>
      </c>
      <c r="AL62" s="3068"/>
      <c r="AM62" s="3085"/>
      <c r="AN62" s="3062"/>
      <c r="AO62" s="3062"/>
      <c r="AP62" s="3062"/>
      <c r="AQ62" s="3062"/>
      <c r="AR62" s="4951"/>
      <c r="AS62" s="3062"/>
      <c r="AT62" s="3062"/>
      <c r="AU62" s="3062"/>
      <c r="AV62" s="3062"/>
      <c r="AW62" s="3062"/>
      <c r="AX62" s="4930"/>
    </row>
    <row r="63" spans="1:50" ht="15" customHeight="1">
      <c r="A63" s="4960"/>
      <c r="B63" s="4933"/>
      <c r="C63" s="4951"/>
      <c r="D63" s="3047"/>
      <c r="E63" s="3062"/>
      <c r="F63" s="3049"/>
      <c r="G63" s="3049"/>
      <c r="H63" s="3047" t="s">
        <v>7706</v>
      </c>
      <c r="I63" s="3049">
        <v>200</v>
      </c>
      <c r="J63" s="3049">
        <v>60</v>
      </c>
      <c r="K63" s="3047"/>
      <c r="L63" s="3049"/>
      <c r="M63" s="3049"/>
      <c r="N63" s="4967"/>
      <c r="O63" s="4967"/>
      <c r="P63" s="3083"/>
      <c r="Q63" s="3084"/>
      <c r="R63" s="3084"/>
      <c r="S63" s="3049"/>
      <c r="T63" s="3049"/>
      <c r="U63" s="3049"/>
      <c r="V63" s="3062"/>
      <c r="W63" s="3049"/>
      <c r="X63" s="3049"/>
      <c r="Y63" s="3049"/>
      <c r="Z63" s="3062"/>
      <c r="AA63" s="3049"/>
      <c r="AB63" s="3049"/>
      <c r="AC63" s="3049"/>
      <c r="AD63" s="3049"/>
      <c r="AE63" s="3049"/>
      <c r="AF63" s="3049"/>
      <c r="AG63" s="3052"/>
      <c r="AH63" s="3062"/>
      <c r="AI63" s="3049"/>
      <c r="AJ63" s="3049"/>
      <c r="AK63" s="3049" t="s">
        <v>7683</v>
      </c>
      <c r="AL63" s="3049"/>
      <c r="AM63" s="3085"/>
      <c r="AN63" s="3062"/>
      <c r="AO63" s="3062"/>
      <c r="AP63" s="3062"/>
      <c r="AQ63" s="3062"/>
      <c r="AR63" s="4951"/>
      <c r="AS63" s="3062"/>
      <c r="AT63" s="3062"/>
      <c r="AU63" s="3062"/>
      <c r="AV63" s="3062"/>
      <c r="AW63" s="3062"/>
      <c r="AX63" s="4930"/>
    </row>
    <row r="64" spans="1:50" ht="15" customHeight="1">
      <c r="A64" s="4960"/>
      <c r="B64" s="4933"/>
      <c r="C64" s="4951"/>
      <c r="D64" s="3047"/>
      <c r="E64" s="3062"/>
      <c r="F64" s="3049"/>
      <c r="G64" s="3049"/>
      <c r="H64" s="3047"/>
      <c r="I64" s="3049"/>
      <c r="J64" s="3049"/>
      <c r="K64" s="3047"/>
      <c r="L64" s="3049"/>
      <c r="M64" s="3049"/>
      <c r="N64" s="4967"/>
      <c r="O64" s="4967"/>
      <c r="P64" s="3083"/>
      <c r="Q64" s="3084"/>
      <c r="R64" s="3084"/>
      <c r="S64" s="3049"/>
      <c r="T64" s="3049"/>
      <c r="U64" s="3049"/>
      <c r="V64" s="3062"/>
      <c r="W64" s="3049"/>
      <c r="X64" s="3049"/>
      <c r="Y64" s="3049"/>
      <c r="Z64" s="3062"/>
      <c r="AA64" s="3049"/>
      <c r="AB64" s="3049"/>
      <c r="AC64" s="3049"/>
      <c r="AD64" s="3049"/>
      <c r="AE64" s="3049"/>
      <c r="AF64" s="3049"/>
      <c r="AG64" s="3049"/>
      <c r="AH64" s="3062"/>
      <c r="AI64" s="3049"/>
      <c r="AJ64" s="3049"/>
      <c r="AK64" s="3049"/>
      <c r="AL64" s="3049"/>
      <c r="AM64" s="3085"/>
      <c r="AN64" s="3062"/>
      <c r="AO64" s="3062"/>
      <c r="AP64" s="3062"/>
      <c r="AQ64" s="3062"/>
      <c r="AR64" s="4951"/>
      <c r="AS64" s="3062"/>
      <c r="AT64" s="3062"/>
      <c r="AU64" s="3062"/>
      <c r="AV64" s="3062"/>
      <c r="AW64" s="3062"/>
      <c r="AX64" s="4930"/>
    </row>
    <row r="65" spans="1:50" ht="15" customHeight="1">
      <c r="A65" s="4960"/>
      <c r="B65" s="4934"/>
      <c r="C65" s="4952"/>
      <c r="D65" s="3054"/>
      <c r="E65" s="3063"/>
      <c r="F65" s="3056"/>
      <c r="G65" s="3056"/>
      <c r="H65" s="3047"/>
      <c r="I65" s="3056"/>
      <c r="J65" s="3056"/>
      <c r="K65" s="3054"/>
      <c r="L65" s="3056"/>
      <c r="M65" s="3056"/>
      <c r="N65" s="4968"/>
      <c r="O65" s="4968"/>
      <c r="P65" s="3086"/>
      <c r="Q65" s="3087"/>
      <c r="R65" s="3087"/>
      <c r="S65" s="3056"/>
      <c r="T65" s="3056"/>
      <c r="U65" s="3056"/>
      <c r="V65" s="3063"/>
      <c r="W65" s="3056"/>
      <c r="X65" s="3056"/>
      <c r="Y65" s="3056"/>
      <c r="Z65" s="3063"/>
      <c r="AA65" s="3056"/>
      <c r="AB65" s="3056"/>
      <c r="AC65" s="3056"/>
      <c r="AD65" s="3056"/>
      <c r="AE65" s="3056"/>
      <c r="AF65" s="3056"/>
      <c r="AG65" s="3056"/>
      <c r="AH65" s="3063"/>
      <c r="AI65" s="3056"/>
      <c r="AJ65" s="3056"/>
      <c r="AK65" s="3056"/>
      <c r="AL65" s="3056"/>
      <c r="AM65" s="3088"/>
      <c r="AN65" s="3063"/>
      <c r="AO65" s="3063"/>
      <c r="AP65" s="3063"/>
      <c r="AQ65" s="3063"/>
      <c r="AR65" s="4952"/>
      <c r="AS65" s="3062"/>
      <c r="AT65" s="3062"/>
      <c r="AU65" s="3062"/>
      <c r="AV65" s="3062"/>
      <c r="AW65" s="3062"/>
      <c r="AX65" s="4931"/>
    </row>
    <row r="66" spans="1:50" ht="15" customHeight="1">
      <c r="A66" s="4960"/>
      <c r="B66" s="4932">
        <f>B61+1</f>
        <v>13</v>
      </c>
      <c r="C66" s="4950" t="s">
        <v>7712</v>
      </c>
      <c r="D66" s="3071" t="s">
        <v>265</v>
      </c>
      <c r="E66" s="3089">
        <v>42454</v>
      </c>
      <c r="F66" s="3049">
        <v>33.200000000000003</v>
      </c>
      <c r="G66" s="3090">
        <v>33.200000000000003</v>
      </c>
      <c r="H66" s="4935" t="s">
        <v>7713</v>
      </c>
      <c r="I66" s="3091">
        <v>200</v>
      </c>
      <c r="J66" s="3049">
        <v>60</v>
      </c>
      <c r="K66" s="3047" t="s">
        <v>7700</v>
      </c>
      <c r="L66" s="3049">
        <v>200</v>
      </c>
      <c r="M66" s="3049">
        <v>60</v>
      </c>
      <c r="N66" s="4962" t="s">
        <v>7714</v>
      </c>
      <c r="O66" s="4964" t="s">
        <v>7715</v>
      </c>
      <c r="P66" s="3083"/>
      <c r="Q66" s="3084"/>
      <c r="R66" s="3084"/>
      <c r="S66" s="3049"/>
      <c r="T66" s="3049"/>
      <c r="U66" s="3049"/>
      <c r="V66" s="3062"/>
      <c r="W66" s="3049"/>
      <c r="X66" s="3049"/>
      <c r="Y66" s="3092">
        <v>1</v>
      </c>
      <c r="Z66" s="3062">
        <v>1</v>
      </c>
      <c r="AA66" s="3049" t="s">
        <v>809</v>
      </c>
      <c r="AB66" s="3049"/>
      <c r="AC66" s="3049"/>
      <c r="AD66" s="3049"/>
      <c r="AE66" s="3049"/>
      <c r="AF66" s="3049"/>
      <c r="AG66" s="3068" t="s">
        <v>809</v>
      </c>
      <c r="AH66" s="3062"/>
      <c r="AI66" s="3044" t="s">
        <v>809</v>
      </c>
      <c r="AJ66" s="3049"/>
      <c r="AK66" s="3070" t="s">
        <v>399</v>
      </c>
      <c r="AL66" s="3049" t="s">
        <v>809</v>
      </c>
      <c r="AM66" s="3085"/>
      <c r="AN66" s="3089">
        <v>42461</v>
      </c>
      <c r="AO66" s="3062"/>
      <c r="AP66" s="3062"/>
      <c r="AQ66" s="3062"/>
      <c r="AR66" s="4950" t="s">
        <v>7694</v>
      </c>
      <c r="AS66" s="3062"/>
      <c r="AT66" s="3062"/>
      <c r="AU66" s="3062"/>
      <c r="AV66" s="3062"/>
      <c r="AW66" s="3062"/>
      <c r="AX66" s="3049"/>
    </row>
    <row r="67" spans="1:50" ht="15" customHeight="1">
      <c r="A67" s="4960"/>
      <c r="B67" s="4933"/>
      <c r="C67" s="4951"/>
      <c r="D67" s="3047"/>
      <c r="E67" s="3089">
        <v>43965</v>
      </c>
      <c r="F67" s="3049"/>
      <c r="G67" s="3090"/>
      <c r="H67" s="4936"/>
      <c r="I67" s="3091"/>
      <c r="J67" s="3049"/>
      <c r="K67" s="3047"/>
      <c r="L67" s="3049"/>
      <c r="M67" s="3049"/>
      <c r="N67" s="4963"/>
      <c r="O67" s="4965"/>
      <c r="P67" s="3083"/>
      <c r="Q67" s="3084"/>
      <c r="R67" s="3084"/>
      <c r="S67" s="3049"/>
      <c r="T67" s="3049"/>
      <c r="U67" s="3049"/>
      <c r="V67" s="3062"/>
      <c r="W67" s="3049"/>
      <c r="X67" s="3049"/>
      <c r="Y67" s="3049"/>
      <c r="Z67" s="3062"/>
      <c r="AA67" s="3049">
        <v>1</v>
      </c>
      <c r="AB67" s="3049"/>
      <c r="AC67" s="3049"/>
      <c r="AD67" s="3049"/>
      <c r="AE67" s="3049"/>
      <c r="AF67" s="3049"/>
      <c r="AG67" s="3068">
        <v>2</v>
      </c>
      <c r="AH67" s="3062"/>
      <c r="AI67" s="3049">
        <v>30</v>
      </c>
      <c r="AJ67" s="3049"/>
      <c r="AK67" s="3070" t="s">
        <v>7680</v>
      </c>
      <c r="AL67" s="3093"/>
      <c r="AM67" s="3085"/>
      <c r="AN67" s="3062"/>
      <c r="AO67" s="3062"/>
      <c r="AP67" s="3062"/>
      <c r="AQ67" s="3062"/>
      <c r="AR67" s="4951"/>
      <c r="AS67" s="3062"/>
      <c r="AT67" s="3062"/>
      <c r="AU67" s="3062"/>
      <c r="AV67" s="3062"/>
      <c r="AW67" s="3062"/>
      <c r="AX67" s="3049"/>
    </row>
    <row r="68" spans="1:50" ht="15" customHeight="1">
      <c r="A68" s="4960"/>
      <c r="B68" s="4933"/>
      <c r="C68" s="4951"/>
      <c r="D68" s="3047"/>
      <c r="E68" s="3089">
        <v>44621</v>
      </c>
      <c r="F68" s="3049"/>
      <c r="G68" s="3090"/>
      <c r="H68" s="4936"/>
      <c r="I68" s="3091"/>
      <c r="J68" s="3049"/>
      <c r="K68" s="3047"/>
      <c r="L68" s="3049"/>
      <c r="M68" s="3049"/>
      <c r="N68" s="4963"/>
      <c r="O68" s="4965"/>
      <c r="P68" s="3083"/>
      <c r="Q68" s="3084"/>
      <c r="R68" s="3084"/>
      <c r="S68" s="3049"/>
      <c r="T68" s="3049"/>
      <c r="U68" s="3049"/>
      <c r="V68" s="3062"/>
      <c r="W68" s="3049"/>
      <c r="X68" s="3049"/>
      <c r="Y68" s="3049"/>
      <c r="Z68" s="3062"/>
      <c r="AA68" s="3049"/>
      <c r="AB68" s="3049"/>
      <c r="AC68" s="3049"/>
      <c r="AD68" s="3049"/>
      <c r="AE68" s="3049"/>
      <c r="AF68" s="3049"/>
      <c r="AG68" s="3068">
        <v>3</v>
      </c>
      <c r="AH68" s="3062"/>
      <c r="AI68" s="3049"/>
      <c r="AJ68" s="3049"/>
      <c r="AK68" s="3070" t="s">
        <v>7716</v>
      </c>
      <c r="AL68" s="3049"/>
      <c r="AM68" s="3085"/>
      <c r="AN68" s="3062"/>
      <c r="AO68" s="3062"/>
      <c r="AP68" s="3062"/>
      <c r="AQ68" s="3062"/>
      <c r="AR68" s="4951"/>
      <c r="AS68" s="3062"/>
      <c r="AT68" s="3062"/>
      <c r="AU68" s="3062"/>
      <c r="AV68" s="3062"/>
      <c r="AW68" s="3062"/>
      <c r="AX68" s="3049"/>
    </row>
    <row r="69" spans="1:50" ht="15" customHeight="1">
      <c r="A69" s="4960"/>
      <c r="B69" s="4933"/>
      <c r="C69" s="4951"/>
      <c r="D69" s="3047"/>
      <c r="E69" s="3089">
        <v>44986</v>
      </c>
      <c r="F69" s="3049"/>
      <c r="G69" s="3090"/>
      <c r="H69" s="4936"/>
      <c r="I69" s="3091"/>
      <c r="J69" s="3049"/>
      <c r="K69" s="3047"/>
      <c r="L69" s="3049"/>
      <c r="M69" s="3049"/>
      <c r="N69" s="4963"/>
      <c r="O69" s="4965"/>
      <c r="P69" s="3083"/>
      <c r="Q69" s="3084"/>
      <c r="R69" s="3084"/>
      <c r="S69" s="3049"/>
      <c r="T69" s="3049"/>
      <c r="U69" s="3049"/>
      <c r="V69" s="3062"/>
      <c r="W69" s="3049"/>
      <c r="X69" s="3049"/>
      <c r="Y69" s="3049"/>
      <c r="Z69" s="3062"/>
      <c r="AA69" s="3049"/>
      <c r="AB69" s="3049"/>
      <c r="AC69" s="3049"/>
      <c r="AD69" s="3049"/>
      <c r="AE69" s="3049"/>
      <c r="AF69" s="3049"/>
      <c r="AG69" s="3068">
        <v>4</v>
      </c>
      <c r="AH69" s="3062"/>
      <c r="AI69" s="3049"/>
      <c r="AJ69" s="3049"/>
      <c r="AK69" s="3070" t="s">
        <v>7717</v>
      </c>
      <c r="AL69" s="3049"/>
      <c r="AM69" s="3085"/>
      <c r="AN69" s="3062"/>
      <c r="AO69" s="3062"/>
      <c r="AP69" s="3062"/>
      <c r="AQ69" s="3062"/>
      <c r="AR69" s="4951"/>
      <c r="AS69" s="3062"/>
      <c r="AT69" s="3062"/>
      <c r="AU69" s="3062"/>
      <c r="AV69" s="3062"/>
      <c r="AW69" s="3062"/>
      <c r="AX69" s="3049"/>
    </row>
    <row r="70" spans="1:50" ht="15" customHeight="1">
      <c r="A70" s="4960"/>
      <c r="B70" s="4933"/>
      <c r="C70" s="4951"/>
      <c r="D70" s="3047"/>
      <c r="E70" s="3062"/>
      <c r="F70" s="3049"/>
      <c r="G70" s="3090"/>
      <c r="H70" s="4936"/>
      <c r="I70" s="3091"/>
      <c r="J70" s="3049"/>
      <c r="K70" s="3047"/>
      <c r="L70" s="3049"/>
      <c r="M70" s="3049"/>
      <c r="N70" s="4963"/>
      <c r="O70" s="4965"/>
      <c r="P70" s="3083"/>
      <c r="Q70" s="3084"/>
      <c r="R70" s="3084"/>
      <c r="S70" s="3049"/>
      <c r="T70" s="3049"/>
      <c r="U70" s="3049"/>
      <c r="V70" s="3062"/>
      <c r="W70" s="3049"/>
      <c r="X70" s="3049"/>
      <c r="Y70" s="3049"/>
      <c r="Z70" s="3062"/>
      <c r="AA70" s="3049"/>
      <c r="AB70" s="3049"/>
      <c r="AC70" s="3049"/>
      <c r="AD70" s="3049"/>
      <c r="AE70" s="3049"/>
      <c r="AF70" s="3049"/>
      <c r="AG70" s="3068">
        <v>5</v>
      </c>
      <c r="AH70" s="3062"/>
      <c r="AI70" s="3049"/>
      <c r="AJ70" s="3049"/>
      <c r="AK70" s="3070" t="s">
        <v>7718</v>
      </c>
      <c r="AL70" s="3049"/>
      <c r="AM70" s="3085"/>
      <c r="AN70" s="3062"/>
      <c r="AO70" s="3062"/>
      <c r="AP70" s="3062"/>
      <c r="AQ70" s="3062"/>
      <c r="AR70" s="4951"/>
      <c r="AS70" s="3062"/>
      <c r="AT70" s="3062"/>
      <c r="AU70" s="3062"/>
      <c r="AV70" s="3062"/>
      <c r="AW70" s="3062"/>
      <c r="AX70" s="3049"/>
    </row>
    <row r="71" spans="1:50" ht="15" customHeight="1">
      <c r="A71" s="4960"/>
      <c r="B71" s="4933"/>
      <c r="C71" s="4951"/>
      <c r="D71" s="3047"/>
      <c r="E71" s="3062"/>
      <c r="F71" s="3049"/>
      <c r="G71" s="3090"/>
      <c r="H71" s="3047"/>
      <c r="I71" s="3091"/>
      <c r="J71" s="3049"/>
      <c r="K71" s="3047"/>
      <c r="L71" s="3049"/>
      <c r="M71" s="3049"/>
      <c r="N71" s="4963"/>
      <c r="O71" s="4965"/>
      <c r="P71" s="3083"/>
      <c r="Q71" s="3084"/>
      <c r="R71" s="3084"/>
      <c r="S71" s="3049"/>
      <c r="T71" s="3049"/>
      <c r="U71" s="3049"/>
      <c r="V71" s="3062"/>
      <c r="W71" s="3049"/>
      <c r="X71" s="3049"/>
      <c r="Y71" s="3049"/>
      <c r="Z71" s="3062"/>
      <c r="AA71" s="3049"/>
      <c r="AB71" s="3049"/>
      <c r="AC71" s="3049"/>
      <c r="AD71" s="3049"/>
      <c r="AE71" s="3049"/>
      <c r="AF71" s="3049"/>
      <c r="AG71" s="3068">
        <v>10</v>
      </c>
      <c r="AH71" s="3062"/>
      <c r="AI71" s="3049"/>
      <c r="AJ71" s="3049"/>
      <c r="AK71" s="3049"/>
      <c r="AL71" s="3049"/>
      <c r="AM71" s="3085"/>
      <c r="AN71" s="3062"/>
      <c r="AO71" s="3062"/>
      <c r="AP71" s="3062"/>
      <c r="AQ71" s="3062"/>
      <c r="AR71" s="4951"/>
      <c r="AS71" s="3062"/>
      <c r="AT71" s="3062"/>
      <c r="AU71" s="3062"/>
      <c r="AV71" s="3062"/>
      <c r="AW71" s="3062"/>
      <c r="AX71" s="3049"/>
    </row>
    <row r="72" spans="1:50" ht="15" customHeight="1">
      <c r="A72" s="4960"/>
      <c r="B72" s="4932">
        <f>B66+1</f>
        <v>14</v>
      </c>
      <c r="C72" s="4950" t="s">
        <v>7719</v>
      </c>
      <c r="D72" s="3071" t="s">
        <v>265</v>
      </c>
      <c r="E72" s="3078">
        <v>43504</v>
      </c>
      <c r="F72" s="3044">
        <v>3.9</v>
      </c>
      <c r="G72" s="3094">
        <v>3.9</v>
      </c>
      <c r="H72" s="3042" t="s">
        <v>7706</v>
      </c>
      <c r="I72" s="3095">
        <v>200</v>
      </c>
      <c r="J72" s="3044">
        <v>60</v>
      </c>
      <c r="K72" s="3042" t="s">
        <v>7685</v>
      </c>
      <c r="L72" s="3044">
        <v>200</v>
      </c>
      <c r="M72" s="3044">
        <v>60</v>
      </c>
      <c r="N72" s="4969" t="s">
        <v>7720</v>
      </c>
      <c r="O72" s="4966" t="s">
        <v>7721</v>
      </c>
      <c r="P72" s="3080"/>
      <c r="Q72" s="3081"/>
      <c r="R72" s="3081"/>
      <c r="S72" s="3044"/>
      <c r="T72" s="3044"/>
      <c r="U72" s="3044"/>
      <c r="V72" s="3061"/>
      <c r="W72" s="3044"/>
      <c r="X72" s="3044"/>
      <c r="Y72" s="3044"/>
      <c r="Z72" s="3061"/>
      <c r="AA72" s="3044" t="s">
        <v>809</v>
      </c>
      <c r="AB72" s="3044"/>
      <c r="AC72" s="3044"/>
      <c r="AD72" s="3044"/>
      <c r="AE72" s="3044"/>
      <c r="AF72" s="3044"/>
      <c r="AG72" s="3079" t="s">
        <v>809</v>
      </c>
      <c r="AH72" s="3061"/>
      <c r="AI72" s="3044" t="s">
        <v>809</v>
      </c>
      <c r="AJ72" s="3044"/>
      <c r="AK72" s="3044" t="s">
        <v>7722</v>
      </c>
      <c r="AL72" s="3044"/>
      <c r="AM72" s="3082"/>
      <c r="AN72" s="3078">
        <v>43556</v>
      </c>
      <c r="AO72" s="3061"/>
      <c r="AP72" s="3061"/>
      <c r="AQ72" s="3061"/>
      <c r="AR72" s="4950" t="s">
        <v>7694</v>
      </c>
      <c r="AS72" s="3061"/>
      <c r="AT72" s="3061"/>
      <c r="AU72" s="3061"/>
      <c r="AV72" s="3061"/>
      <c r="AW72" s="3061"/>
      <c r="AX72" s="3044"/>
    </row>
    <row r="73" spans="1:50" ht="15" customHeight="1">
      <c r="A73" s="4960"/>
      <c r="B73" s="4933"/>
      <c r="C73" s="4951"/>
      <c r="D73" s="3047"/>
      <c r="E73" s="3062"/>
      <c r="F73" s="3049"/>
      <c r="G73" s="3090"/>
      <c r="H73" s="3047"/>
      <c r="I73" s="3091"/>
      <c r="J73" s="3049"/>
      <c r="K73" s="3047" t="s">
        <v>7677</v>
      </c>
      <c r="L73" s="3049">
        <v>300</v>
      </c>
      <c r="M73" s="3049">
        <v>80</v>
      </c>
      <c r="N73" s="4970"/>
      <c r="O73" s="4967"/>
      <c r="P73" s="3083"/>
      <c r="Q73" s="3084"/>
      <c r="R73" s="3084"/>
      <c r="S73" s="3049"/>
      <c r="T73" s="3049"/>
      <c r="U73" s="3049"/>
      <c r="V73" s="3062"/>
      <c r="W73" s="3049"/>
      <c r="X73" s="3049"/>
      <c r="Y73" s="3049"/>
      <c r="Z73" s="3062"/>
      <c r="AA73" s="3049">
        <v>2</v>
      </c>
      <c r="AB73" s="3049"/>
      <c r="AC73" s="3049"/>
      <c r="AD73" s="3049"/>
      <c r="AE73" s="3049"/>
      <c r="AF73" s="3049"/>
      <c r="AG73" s="3068">
        <v>1</v>
      </c>
      <c r="AH73" s="3062"/>
      <c r="AI73" s="3049">
        <v>20</v>
      </c>
      <c r="AJ73" s="3049"/>
      <c r="AK73" s="3049" t="s">
        <v>7680</v>
      </c>
      <c r="AL73" s="3049"/>
      <c r="AM73" s="3085"/>
      <c r="AN73" s="3062"/>
      <c r="AO73" s="3062"/>
      <c r="AP73" s="3062"/>
      <c r="AQ73" s="3062"/>
      <c r="AR73" s="4951"/>
      <c r="AS73" s="3062"/>
      <c r="AT73" s="3062"/>
      <c r="AU73" s="3062"/>
      <c r="AV73" s="3062"/>
      <c r="AW73" s="3062"/>
      <c r="AX73" s="3049"/>
    </row>
    <row r="74" spans="1:50" ht="15" customHeight="1">
      <c r="A74" s="4960"/>
      <c r="B74" s="4933"/>
      <c r="C74" s="4951"/>
      <c r="D74" s="3047"/>
      <c r="E74" s="3062"/>
      <c r="F74" s="3049"/>
      <c r="G74" s="3090"/>
      <c r="H74" s="3047"/>
      <c r="I74" s="3091"/>
      <c r="J74" s="3049"/>
      <c r="K74" s="3047"/>
      <c r="L74" s="3049"/>
      <c r="M74" s="3049"/>
      <c r="N74" s="4970"/>
      <c r="O74" s="4967"/>
      <c r="P74" s="3083"/>
      <c r="Q74" s="3084"/>
      <c r="R74" s="3084"/>
      <c r="S74" s="3049"/>
      <c r="T74" s="3049"/>
      <c r="U74" s="3049"/>
      <c r="V74" s="3062"/>
      <c r="W74" s="3049"/>
      <c r="X74" s="3049"/>
      <c r="Y74" s="3049"/>
      <c r="Z74" s="3062"/>
      <c r="AA74" s="3049"/>
      <c r="AB74" s="3049"/>
      <c r="AC74" s="3049"/>
      <c r="AD74" s="3049"/>
      <c r="AE74" s="3049"/>
      <c r="AF74" s="3049"/>
      <c r="AG74" s="3068"/>
      <c r="AH74" s="3062"/>
      <c r="AI74" s="3049"/>
      <c r="AJ74" s="3049"/>
      <c r="AK74" s="3049"/>
      <c r="AL74" s="3049"/>
      <c r="AM74" s="3085"/>
      <c r="AN74" s="3062"/>
      <c r="AO74" s="3062"/>
      <c r="AP74" s="3062"/>
      <c r="AQ74" s="3062"/>
      <c r="AR74" s="4951"/>
      <c r="AS74" s="3062"/>
      <c r="AT74" s="3062"/>
      <c r="AU74" s="3062"/>
      <c r="AV74" s="3062"/>
      <c r="AW74" s="3062"/>
      <c r="AX74" s="3049"/>
    </row>
    <row r="75" spans="1:50" ht="15" customHeight="1">
      <c r="A75" s="4960"/>
      <c r="B75" s="4933"/>
      <c r="C75" s="4951"/>
      <c r="D75" s="3047"/>
      <c r="E75" s="3062"/>
      <c r="F75" s="3049"/>
      <c r="G75" s="3090"/>
      <c r="H75" s="3047"/>
      <c r="I75" s="3091"/>
      <c r="J75" s="3049"/>
      <c r="K75" s="3047"/>
      <c r="L75" s="3049"/>
      <c r="M75" s="3049"/>
      <c r="N75" s="4970"/>
      <c r="O75" s="4967"/>
      <c r="P75" s="3083"/>
      <c r="Q75" s="3084"/>
      <c r="R75" s="3084"/>
      <c r="S75" s="3049"/>
      <c r="T75" s="3049"/>
      <c r="U75" s="3049"/>
      <c r="V75" s="3062"/>
      <c r="W75" s="3049"/>
      <c r="X75" s="3049"/>
      <c r="Y75" s="3049"/>
      <c r="Z75" s="3062"/>
      <c r="AA75" s="3049"/>
      <c r="AB75" s="3049"/>
      <c r="AC75" s="3049"/>
      <c r="AD75" s="3049"/>
      <c r="AE75" s="3049"/>
      <c r="AF75" s="3049"/>
      <c r="AG75" s="3068"/>
      <c r="AH75" s="3062"/>
      <c r="AI75" s="3049"/>
      <c r="AJ75" s="3049"/>
      <c r="AK75" s="3049"/>
      <c r="AL75" s="3049"/>
      <c r="AM75" s="3085"/>
      <c r="AN75" s="3062"/>
      <c r="AO75" s="3062"/>
      <c r="AP75" s="3062"/>
      <c r="AQ75" s="3062"/>
      <c r="AR75" s="4951"/>
      <c r="AS75" s="3062"/>
      <c r="AT75" s="3062"/>
      <c r="AU75" s="3062"/>
      <c r="AV75" s="3062"/>
      <c r="AW75" s="3062"/>
      <c r="AX75" s="3049"/>
    </row>
    <row r="76" spans="1:50" ht="15" customHeight="1">
      <c r="A76" s="4960"/>
      <c r="B76" s="4934"/>
      <c r="C76" s="4952"/>
      <c r="D76" s="3054"/>
      <c r="E76" s="3063"/>
      <c r="F76" s="3056"/>
      <c r="G76" s="3096"/>
      <c r="H76" s="3054"/>
      <c r="I76" s="3097"/>
      <c r="J76" s="3056"/>
      <c r="K76" s="3054"/>
      <c r="L76" s="3056"/>
      <c r="M76" s="3056"/>
      <c r="N76" s="4971"/>
      <c r="O76" s="4968"/>
      <c r="P76" s="3086"/>
      <c r="Q76" s="3087"/>
      <c r="R76" s="3087"/>
      <c r="S76" s="3056"/>
      <c r="T76" s="3056"/>
      <c r="U76" s="3056"/>
      <c r="V76" s="3063"/>
      <c r="W76" s="3056"/>
      <c r="X76" s="3056"/>
      <c r="Y76" s="3056"/>
      <c r="Z76" s="3063"/>
      <c r="AA76" s="3056"/>
      <c r="AB76" s="3056"/>
      <c r="AC76" s="3056"/>
      <c r="AD76" s="3056"/>
      <c r="AE76" s="3056"/>
      <c r="AF76" s="3056"/>
      <c r="AG76" s="3098"/>
      <c r="AH76" s="3063"/>
      <c r="AI76" s="3056"/>
      <c r="AJ76" s="3056"/>
      <c r="AK76" s="3056"/>
      <c r="AL76" s="3056"/>
      <c r="AM76" s="3088"/>
      <c r="AN76" s="3063"/>
      <c r="AO76" s="3063"/>
      <c r="AP76" s="3063"/>
      <c r="AQ76" s="3063"/>
      <c r="AR76" s="4952"/>
      <c r="AS76" s="3063"/>
      <c r="AT76" s="3063"/>
      <c r="AU76" s="3063"/>
      <c r="AV76" s="3063"/>
      <c r="AW76" s="3063"/>
      <c r="AX76" s="3056"/>
    </row>
    <row r="77" spans="1:50" ht="15" customHeight="1">
      <c r="A77" s="4960"/>
      <c r="B77" s="4932">
        <f>B72+1</f>
        <v>15</v>
      </c>
      <c r="C77" s="4950" t="s">
        <v>7723</v>
      </c>
      <c r="D77" s="3071" t="s">
        <v>267</v>
      </c>
      <c r="E77" s="3078">
        <v>44237</v>
      </c>
      <c r="F77" s="3044">
        <v>31.4</v>
      </c>
      <c r="G77" s="3094">
        <v>31.4</v>
      </c>
      <c r="H77" s="4935" t="s">
        <v>7713</v>
      </c>
      <c r="I77" s="3095">
        <v>200</v>
      </c>
      <c r="J77" s="3044">
        <v>60</v>
      </c>
      <c r="K77" s="4935" t="s">
        <v>7713</v>
      </c>
      <c r="L77" s="3044">
        <v>200</v>
      </c>
      <c r="M77" s="3044">
        <v>60</v>
      </c>
      <c r="N77" s="4969" t="s">
        <v>7724</v>
      </c>
      <c r="O77" s="4966" t="s">
        <v>7725</v>
      </c>
      <c r="P77" s="3080"/>
      <c r="Q77" s="3081"/>
      <c r="R77" s="3081"/>
      <c r="S77" s="3044"/>
      <c r="T77" s="3044"/>
      <c r="U77" s="3044"/>
      <c r="V77" s="3061"/>
      <c r="W77" s="3044">
        <v>4</v>
      </c>
      <c r="X77" s="3044">
        <v>3</v>
      </c>
      <c r="Y77" s="3044">
        <v>7</v>
      </c>
      <c r="Z77" s="3061">
        <v>3</v>
      </c>
      <c r="AA77" s="3044" t="s">
        <v>809</v>
      </c>
      <c r="AB77" s="3044" t="s">
        <v>809</v>
      </c>
      <c r="AC77" s="3044"/>
      <c r="AD77" s="3044" t="s">
        <v>809</v>
      </c>
      <c r="AE77" s="3099" t="s">
        <v>809</v>
      </c>
      <c r="AF77" s="3044"/>
      <c r="AG77" s="3079" t="s">
        <v>809</v>
      </c>
      <c r="AH77" s="3061"/>
      <c r="AI77" s="3044" t="s">
        <v>809</v>
      </c>
      <c r="AJ77" s="3044"/>
      <c r="AK77" s="3044" t="s">
        <v>7722</v>
      </c>
      <c r="AL77" s="3044" t="s">
        <v>809</v>
      </c>
      <c r="AM77" s="3082"/>
      <c r="AN77" s="3078">
        <v>44287</v>
      </c>
      <c r="AO77" s="3061"/>
      <c r="AP77" s="3061"/>
      <c r="AQ77" s="3061" t="s">
        <v>7722</v>
      </c>
      <c r="AR77" s="4950"/>
      <c r="AS77" s="3061"/>
      <c r="AT77" s="3061"/>
      <c r="AU77" s="3061"/>
      <c r="AV77" s="3061"/>
      <c r="AW77" s="3061"/>
      <c r="AX77" s="4929" t="s">
        <v>7673</v>
      </c>
    </row>
    <row r="78" spans="1:50" ht="15" customHeight="1">
      <c r="A78" s="4960"/>
      <c r="B78" s="4933"/>
      <c r="C78" s="4951"/>
      <c r="D78" s="3047"/>
      <c r="E78" s="3062"/>
      <c r="F78" s="3049"/>
      <c r="G78" s="3090"/>
      <c r="H78" s="4936"/>
      <c r="I78" s="3091"/>
      <c r="J78" s="3049"/>
      <c r="K78" s="4936"/>
      <c r="L78" s="3049"/>
      <c r="M78" s="3049"/>
      <c r="N78" s="4970"/>
      <c r="O78" s="4967"/>
      <c r="P78" s="3083"/>
      <c r="Q78" s="3084"/>
      <c r="R78" s="3084"/>
      <c r="S78" s="3049"/>
      <c r="T78" s="3049"/>
      <c r="U78" s="3049"/>
      <c r="V78" s="3062"/>
      <c r="W78" s="3049"/>
      <c r="X78" s="3049"/>
      <c r="Y78" s="3049"/>
      <c r="Z78" s="3062"/>
      <c r="AA78" s="3049">
        <v>1</v>
      </c>
      <c r="AB78" s="3049">
        <v>200</v>
      </c>
      <c r="AC78" s="3049"/>
      <c r="AD78" s="3049">
        <v>60</v>
      </c>
      <c r="AE78" s="3100">
        <v>10000</v>
      </c>
      <c r="AF78" s="3049"/>
      <c r="AG78" s="3068">
        <v>2</v>
      </c>
      <c r="AH78" s="3062"/>
      <c r="AI78" s="3049">
        <v>31</v>
      </c>
      <c r="AJ78" s="3049"/>
      <c r="AK78" s="3049" t="s">
        <v>7680</v>
      </c>
      <c r="AL78" s="3049"/>
      <c r="AM78" s="3085"/>
      <c r="AN78" s="3062"/>
      <c r="AO78" s="3062"/>
      <c r="AP78" s="3062"/>
      <c r="AQ78" s="3062"/>
      <c r="AR78" s="4951"/>
      <c r="AS78" s="3062"/>
      <c r="AT78" s="3062"/>
      <c r="AU78" s="3062"/>
      <c r="AV78" s="3062"/>
      <c r="AW78" s="3062"/>
      <c r="AX78" s="4930"/>
    </row>
    <row r="79" spans="1:50" ht="15" customHeight="1">
      <c r="A79" s="4960"/>
      <c r="B79" s="4933"/>
      <c r="C79" s="4951"/>
      <c r="D79" s="3047"/>
      <c r="E79" s="3062"/>
      <c r="F79" s="3049"/>
      <c r="G79" s="3090"/>
      <c r="H79" s="4936"/>
      <c r="I79" s="3091"/>
      <c r="J79" s="3049"/>
      <c r="K79" s="4936"/>
      <c r="L79" s="3049"/>
      <c r="M79" s="3049"/>
      <c r="N79" s="4970"/>
      <c r="O79" s="4967"/>
      <c r="P79" s="3083"/>
      <c r="Q79" s="3084"/>
      <c r="R79" s="3084"/>
      <c r="S79" s="3049"/>
      <c r="T79" s="3049"/>
      <c r="U79" s="3049"/>
      <c r="V79" s="3062"/>
      <c r="W79" s="3049"/>
      <c r="X79" s="3049"/>
      <c r="Y79" s="3049"/>
      <c r="Z79" s="3062"/>
      <c r="AA79" s="3049"/>
      <c r="AB79" s="3049"/>
      <c r="AC79" s="3049"/>
      <c r="AD79" s="3049"/>
      <c r="AE79" s="3049"/>
      <c r="AF79" s="3049"/>
      <c r="AG79" s="3068"/>
      <c r="AH79" s="3062"/>
      <c r="AI79" s="3049"/>
      <c r="AJ79" s="3049"/>
      <c r="AK79" s="3049" t="s">
        <v>7726</v>
      </c>
      <c r="AL79" s="3049"/>
      <c r="AM79" s="3085"/>
      <c r="AN79" s="3062"/>
      <c r="AO79" s="3062"/>
      <c r="AP79" s="3062"/>
      <c r="AQ79" s="3062"/>
      <c r="AR79" s="4951"/>
      <c r="AS79" s="3062"/>
      <c r="AT79" s="3062"/>
      <c r="AU79" s="3062"/>
      <c r="AV79" s="3062"/>
      <c r="AW79" s="3062"/>
      <c r="AX79" s="4930"/>
    </row>
    <row r="80" spans="1:50" ht="15" customHeight="1">
      <c r="A80" s="4960"/>
      <c r="B80" s="4933"/>
      <c r="C80" s="4951"/>
      <c r="D80" s="3047"/>
      <c r="E80" s="3062"/>
      <c r="F80" s="3049"/>
      <c r="G80" s="3090"/>
      <c r="H80" s="4936"/>
      <c r="I80" s="3091"/>
      <c r="J80" s="3049"/>
      <c r="K80" s="4936"/>
      <c r="L80" s="3049"/>
      <c r="M80" s="3049"/>
      <c r="N80" s="4970"/>
      <c r="O80" s="4967"/>
      <c r="P80" s="3083"/>
      <c r="Q80" s="3084"/>
      <c r="R80" s="3084"/>
      <c r="S80" s="3049"/>
      <c r="T80" s="3049"/>
      <c r="U80" s="3049"/>
      <c r="V80" s="3062"/>
      <c r="W80" s="3049"/>
      <c r="X80" s="3049"/>
      <c r="Y80" s="3049"/>
      <c r="Z80" s="3062"/>
      <c r="AA80" s="3049"/>
      <c r="AB80" s="3049"/>
      <c r="AC80" s="3049"/>
      <c r="AD80" s="3049"/>
      <c r="AE80" s="3049"/>
      <c r="AF80" s="3049"/>
      <c r="AG80" s="3068"/>
      <c r="AH80" s="3062"/>
      <c r="AI80" s="3049"/>
      <c r="AJ80" s="3049"/>
      <c r="AK80" s="3049"/>
      <c r="AL80" s="3049"/>
      <c r="AM80" s="3085"/>
      <c r="AN80" s="3062"/>
      <c r="AO80" s="3062"/>
      <c r="AP80" s="3062"/>
      <c r="AQ80" s="3062"/>
      <c r="AR80" s="4951"/>
      <c r="AS80" s="3062"/>
      <c r="AT80" s="3062"/>
      <c r="AU80" s="3062"/>
      <c r="AV80" s="3062"/>
      <c r="AW80" s="3062"/>
      <c r="AX80" s="4930"/>
    </row>
    <row r="81" spans="1:50" ht="15" customHeight="1">
      <c r="A81" s="4960"/>
      <c r="B81" s="4934"/>
      <c r="C81" s="4952"/>
      <c r="D81" s="3054"/>
      <c r="E81" s="3063"/>
      <c r="F81" s="3056"/>
      <c r="G81" s="3096"/>
      <c r="H81" s="4936"/>
      <c r="I81" s="3097"/>
      <c r="J81" s="3056"/>
      <c r="K81" s="4936"/>
      <c r="L81" s="3056"/>
      <c r="M81" s="3056"/>
      <c r="N81" s="4971"/>
      <c r="O81" s="4968"/>
      <c r="P81" s="3086"/>
      <c r="Q81" s="3087"/>
      <c r="R81" s="3087"/>
      <c r="S81" s="3056"/>
      <c r="T81" s="3056"/>
      <c r="U81" s="3056"/>
      <c r="V81" s="3063"/>
      <c r="W81" s="3056"/>
      <c r="X81" s="3056"/>
      <c r="Y81" s="3056"/>
      <c r="Z81" s="3063"/>
      <c r="AA81" s="3056"/>
      <c r="AB81" s="3056"/>
      <c r="AC81" s="3056"/>
      <c r="AD81" s="3056"/>
      <c r="AE81" s="3056"/>
      <c r="AF81" s="3056"/>
      <c r="AG81" s="3098"/>
      <c r="AH81" s="3063"/>
      <c r="AI81" s="3056"/>
      <c r="AJ81" s="3056"/>
      <c r="AK81" s="3056"/>
      <c r="AL81" s="3056"/>
      <c r="AM81" s="3088"/>
      <c r="AN81" s="3063"/>
      <c r="AO81" s="3063"/>
      <c r="AP81" s="3063"/>
      <c r="AQ81" s="3063"/>
      <c r="AR81" s="4952"/>
      <c r="AS81" s="3063"/>
      <c r="AT81" s="3063"/>
      <c r="AU81" s="3063"/>
      <c r="AV81" s="3063"/>
      <c r="AW81" s="3063"/>
      <c r="AX81" s="4931"/>
    </row>
    <row r="82" spans="1:50" ht="15" customHeight="1">
      <c r="A82" s="4960"/>
      <c r="B82" s="4932">
        <f>B77+1</f>
        <v>16</v>
      </c>
      <c r="C82" s="4950" t="s">
        <v>7727</v>
      </c>
      <c r="D82" s="3071" t="s">
        <v>267</v>
      </c>
      <c r="E82" s="3078">
        <v>45251</v>
      </c>
      <c r="F82" s="3079">
        <v>49</v>
      </c>
      <c r="G82" s="3101">
        <v>49</v>
      </c>
      <c r="H82" s="4935" t="s">
        <v>7713</v>
      </c>
      <c r="I82" s="3095">
        <v>200</v>
      </c>
      <c r="J82" s="3044">
        <v>60</v>
      </c>
      <c r="K82" s="4935" t="s">
        <v>7713</v>
      </c>
      <c r="L82" s="3044">
        <v>200</v>
      </c>
      <c r="M82" s="3044">
        <v>60</v>
      </c>
      <c r="N82" s="4969" t="s">
        <v>7728</v>
      </c>
      <c r="O82" s="4966" t="s">
        <v>7729</v>
      </c>
      <c r="P82" s="3080"/>
      <c r="Q82" s="3081"/>
      <c r="R82" s="3081"/>
      <c r="S82" s="3044"/>
      <c r="T82" s="3044"/>
      <c r="U82" s="3044"/>
      <c r="V82" s="3061"/>
      <c r="W82" s="3044">
        <v>2</v>
      </c>
      <c r="X82" s="3044">
        <v>2</v>
      </c>
      <c r="Y82" s="3044">
        <v>4</v>
      </c>
      <c r="Z82" s="3061">
        <v>1</v>
      </c>
      <c r="AA82" s="3044" t="s">
        <v>809</v>
      </c>
      <c r="AB82" s="3044" t="s">
        <v>809</v>
      </c>
      <c r="AC82" s="3044"/>
      <c r="AD82" s="3044" t="s">
        <v>809</v>
      </c>
      <c r="AE82" s="3099" t="s">
        <v>809</v>
      </c>
      <c r="AF82" s="3044"/>
      <c r="AG82" s="3079" t="s">
        <v>809</v>
      </c>
      <c r="AH82" s="3061"/>
      <c r="AI82" s="3044" t="s">
        <v>809</v>
      </c>
      <c r="AJ82" s="3044"/>
      <c r="AK82" s="3044" t="s">
        <v>7722</v>
      </c>
      <c r="AL82" s="3044" t="s">
        <v>809</v>
      </c>
      <c r="AM82" s="3082"/>
      <c r="AN82" s="3078">
        <v>45292</v>
      </c>
      <c r="AO82" s="3061"/>
      <c r="AP82" s="3061"/>
      <c r="AQ82" s="3061" t="s">
        <v>7722</v>
      </c>
      <c r="AR82" s="4950"/>
      <c r="AS82" s="3061"/>
      <c r="AT82" s="3061"/>
      <c r="AU82" s="3061"/>
      <c r="AV82" s="3061"/>
      <c r="AW82" s="3061"/>
      <c r="AX82" s="4929" t="s">
        <v>7673</v>
      </c>
    </row>
    <row r="83" spans="1:50" ht="15" customHeight="1">
      <c r="A83" s="4960"/>
      <c r="B83" s="4933"/>
      <c r="C83" s="4951"/>
      <c r="D83" s="3047"/>
      <c r="E83" s="3062"/>
      <c r="F83" s="3049"/>
      <c r="G83" s="3090"/>
      <c r="H83" s="4936"/>
      <c r="I83" s="3091"/>
      <c r="J83" s="3049"/>
      <c r="K83" s="4936"/>
      <c r="L83" s="3049"/>
      <c r="M83" s="3049"/>
      <c r="N83" s="4970"/>
      <c r="O83" s="4967"/>
      <c r="P83" s="3083"/>
      <c r="Q83" s="3084"/>
      <c r="R83" s="3084"/>
      <c r="S83" s="3049"/>
      <c r="T83" s="3049"/>
      <c r="U83" s="3049"/>
      <c r="V83" s="3062"/>
      <c r="W83" s="3049"/>
      <c r="X83" s="3049"/>
      <c r="Y83" s="3049"/>
      <c r="Z83" s="3062"/>
      <c r="AA83" s="3049">
        <v>1</v>
      </c>
      <c r="AB83" s="3049">
        <v>200</v>
      </c>
      <c r="AC83" s="3049"/>
      <c r="AD83" s="3049">
        <v>60</v>
      </c>
      <c r="AE83" s="3100">
        <v>30000</v>
      </c>
      <c r="AF83" s="3049"/>
      <c r="AG83" s="3068">
        <v>2</v>
      </c>
      <c r="AH83" s="3062"/>
      <c r="AI83" s="3049">
        <v>31</v>
      </c>
      <c r="AJ83" s="3049"/>
      <c r="AK83" s="3049" t="s">
        <v>7680</v>
      </c>
      <c r="AL83" s="3049"/>
      <c r="AM83" s="3085"/>
      <c r="AN83" s="3062"/>
      <c r="AO83" s="3062"/>
      <c r="AP83" s="3062"/>
      <c r="AQ83" s="3062"/>
      <c r="AR83" s="4951"/>
      <c r="AS83" s="3062"/>
      <c r="AT83" s="3062"/>
      <c r="AU83" s="3062"/>
      <c r="AV83" s="3062"/>
      <c r="AW83" s="3062"/>
      <c r="AX83" s="4930"/>
    </row>
    <row r="84" spans="1:50" ht="15" customHeight="1">
      <c r="A84" s="4960"/>
      <c r="B84" s="4933"/>
      <c r="C84" s="4951"/>
      <c r="D84" s="3047"/>
      <c r="E84" s="3062"/>
      <c r="F84" s="3049"/>
      <c r="G84" s="3090"/>
      <c r="H84" s="4936"/>
      <c r="I84" s="3091"/>
      <c r="J84" s="3049"/>
      <c r="K84" s="4936"/>
      <c r="L84" s="3049"/>
      <c r="M84" s="3049"/>
      <c r="N84" s="4970"/>
      <c r="O84" s="4967"/>
      <c r="P84" s="3083"/>
      <c r="Q84" s="3084"/>
      <c r="R84" s="3084"/>
      <c r="S84" s="3049"/>
      <c r="T84" s="3049"/>
      <c r="U84" s="3049"/>
      <c r="V84" s="3062"/>
      <c r="W84" s="3049"/>
      <c r="X84" s="3049"/>
      <c r="Y84" s="3049"/>
      <c r="Z84" s="3062"/>
      <c r="AA84" s="3049"/>
      <c r="AB84" s="3049"/>
      <c r="AC84" s="3049"/>
      <c r="AD84" s="3049"/>
      <c r="AE84" s="3049"/>
      <c r="AF84" s="3049"/>
      <c r="AG84" s="3068"/>
      <c r="AH84" s="3062"/>
      <c r="AI84" s="3049"/>
      <c r="AJ84" s="3049"/>
      <c r="AK84" s="3049" t="s">
        <v>7726</v>
      </c>
      <c r="AL84" s="3049"/>
      <c r="AM84" s="3085"/>
      <c r="AN84" s="3062"/>
      <c r="AO84" s="3062"/>
      <c r="AP84" s="3062"/>
      <c r="AQ84" s="3062"/>
      <c r="AR84" s="4951"/>
      <c r="AS84" s="3062"/>
      <c r="AT84" s="3062"/>
      <c r="AU84" s="3062"/>
      <c r="AV84" s="3062"/>
      <c r="AW84" s="3062"/>
      <c r="AX84" s="4930"/>
    </row>
    <row r="85" spans="1:50" ht="15" customHeight="1">
      <c r="A85" s="4960"/>
      <c r="B85" s="4933"/>
      <c r="C85" s="4951"/>
      <c r="D85" s="3047"/>
      <c r="E85" s="3062"/>
      <c r="F85" s="3049"/>
      <c r="G85" s="3090"/>
      <c r="H85" s="4936"/>
      <c r="I85" s="3091"/>
      <c r="J85" s="3049"/>
      <c r="K85" s="4936"/>
      <c r="L85" s="3049"/>
      <c r="M85" s="3049"/>
      <c r="N85" s="4970"/>
      <c r="O85" s="4967"/>
      <c r="P85" s="3083"/>
      <c r="Q85" s="3084"/>
      <c r="R85" s="3084"/>
      <c r="S85" s="3049"/>
      <c r="T85" s="3049"/>
      <c r="U85" s="3049"/>
      <c r="V85" s="3062"/>
      <c r="W85" s="3049"/>
      <c r="X85" s="3049"/>
      <c r="Y85" s="3049"/>
      <c r="Z85" s="3062"/>
      <c r="AA85" s="3049"/>
      <c r="AB85" s="3049"/>
      <c r="AC85" s="3049"/>
      <c r="AD85" s="3049"/>
      <c r="AE85" s="3049"/>
      <c r="AF85" s="3049"/>
      <c r="AG85" s="3068"/>
      <c r="AH85" s="3062"/>
      <c r="AI85" s="3049"/>
      <c r="AJ85" s="3049"/>
      <c r="AK85" s="3049"/>
      <c r="AL85" s="3049"/>
      <c r="AM85" s="3085"/>
      <c r="AN85" s="3062"/>
      <c r="AO85" s="3062"/>
      <c r="AP85" s="3062"/>
      <c r="AQ85" s="3062"/>
      <c r="AR85" s="4951"/>
      <c r="AS85" s="3062"/>
      <c r="AT85" s="3062"/>
      <c r="AU85" s="3062"/>
      <c r="AV85" s="3062"/>
      <c r="AW85" s="3062"/>
      <c r="AX85" s="4930"/>
    </row>
    <row r="86" spans="1:50" ht="15" customHeight="1">
      <c r="A86" s="4960"/>
      <c r="B86" s="4934"/>
      <c r="C86" s="4952"/>
      <c r="D86" s="3054"/>
      <c r="E86" s="3063"/>
      <c r="F86" s="3056"/>
      <c r="G86" s="3096"/>
      <c r="H86" s="4937"/>
      <c r="I86" s="3097"/>
      <c r="J86" s="3056"/>
      <c r="K86" s="4937"/>
      <c r="L86" s="3056"/>
      <c r="M86" s="3056"/>
      <c r="N86" s="4971"/>
      <c r="O86" s="4968"/>
      <c r="P86" s="3086"/>
      <c r="Q86" s="3087"/>
      <c r="R86" s="3087"/>
      <c r="S86" s="3056"/>
      <c r="T86" s="3056"/>
      <c r="U86" s="3056"/>
      <c r="V86" s="3063"/>
      <c r="W86" s="3056"/>
      <c r="X86" s="3056"/>
      <c r="Y86" s="3056"/>
      <c r="Z86" s="3063"/>
      <c r="AA86" s="3056"/>
      <c r="AB86" s="3056"/>
      <c r="AC86" s="3056"/>
      <c r="AD86" s="3056"/>
      <c r="AE86" s="3056"/>
      <c r="AF86" s="3056"/>
      <c r="AG86" s="3098"/>
      <c r="AH86" s="3063"/>
      <c r="AI86" s="3056"/>
      <c r="AJ86" s="3056"/>
      <c r="AK86" s="3056"/>
      <c r="AL86" s="3056"/>
      <c r="AM86" s="3088"/>
      <c r="AN86" s="3063"/>
      <c r="AO86" s="3063"/>
      <c r="AP86" s="3063"/>
      <c r="AQ86" s="3063"/>
      <c r="AR86" s="4952"/>
      <c r="AS86" s="3063"/>
      <c r="AT86" s="3063"/>
      <c r="AU86" s="3063"/>
      <c r="AV86" s="3063"/>
      <c r="AW86" s="3063"/>
      <c r="AX86" s="4931"/>
    </row>
    <row r="87" spans="1:50" ht="15" customHeight="1">
      <c r="A87" s="4960"/>
      <c r="B87" s="4932">
        <f>B82+1</f>
        <v>17</v>
      </c>
      <c r="C87" s="4950" t="s">
        <v>7730</v>
      </c>
      <c r="D87" s="3071" t="s">
        <v>267</v>
      </c>
      <c r="E87" s="3078">
        <v>44600</v>
      </c>
      <c r="F87" s="3044">
        <v>36.299999999999997</v>
      </c>
      <c r="G87" s="3094">
        <v>36.299999999999997</v>
      </c>
      <c r="H87" s="4935" t="s">
        <v>7713</v>
      </c>
      <c r="I87" s="3095">
        <v>200</v>
      </c>
      <c r="J87" s="3044">
        <v>60</v>
      </c>
      <c r="K87" s="4935" t="s">
        <v>7713</v>
      </c>
      <c r="L87" s="3044">
        <v>200</v>
      </c>
      <c r="M87" s="3044">
        <v>60</v>
      </c>
      <c r="N87" s="4969" t="s">
        <v>7728</v>
      </c>
      <c r="O87" s="4966" t="s">
        <v>7729</v>
      </c>
      <c r="P87" s="3080"/>
      <c r="Q87" s="3081"/>
      <c r="R87" s="3081"/>
      <c r="S87" s="3044"/>
      <c r="T87" s="3044"/>
      <c r="U87" s="3044"/>
      <c r="V87" s="3061"/>
      <c r="W87" s="3044">
        <v>2</v>
      </c>
      <c r="X87" s="3044">
        <v>2</v>
      </c>
      <c r="Y87" s="3044">
        <v>4</v>
      </c>
      <c r="Z87" s="3061">
        <v>1</v>
      </c>
      <c r="AA87" s="3044" t="s">
        <v>809</v>
      </c>
      <c r="AB87" s="3044" t="s">
        <v>809</v>
      </c>
      <c r="AC87" s="3044"/>
      <c r="AD87" s="3044" t="s">
        <v>809</v>
      </c>
      <c r="AE87" s="3099" t="s">
        <v>809</v>
      </c>
      <c r="AF87" s="3044"/>
      <c r="AG87" s="3079" t="s">
        <v>809</v>
      </c>
      <c r="AH87" s="3061"/>
      <c r="AI87" s="3044" t="s">
        <v>809</v>
      </c>
      <c r="AJ87" s="3044"/>
      <c r="AK87" s="3044" t="s">
        <v>7722</v>
      </c>
      <c r="AL87" s="3044" t="s">
        <v>809</v>
      </c>
      <c r="AM87" s="3082"/>
      <c r="AN87" s="3078">
        <v>44652</v>
      </c>
      <c r="AO87" s="3061"/>
      <c r="AP87" s="3061"/>
      <c r="AQ87" s="3061" t="s">
        <v>7722</v>
      </c>
      <c r="AR87" s="4950"/>
      <c r="AS87" s="3061"/>
      <c r="AT87" s="3061"/>
      <c r="AU87" s="3061"/>
      <c r="AV87" s="3061"/>
      <c r="AW87" s="3061"/>
      <c r="AX87" s="4929" t="s">
        <v>7673</v>
      </c>
    </row>
    <row r="88" spans="1:50" ht="15" customHeight="1">
      <c r="A88" s="4960"/>
      <c r="B88" s="4933"/>
      <c r="C88" s="4951"/>
      <c r="D88" s="3047"/>
      <c r="E88" s="3062"/>
      <c r="F88" s="3049"/>
      <c r="G88" s="3090"/>
      <c r="H88" s="4936"/>
      <c r="I88" s="3091"/>
      <c r="J88" s="3049"/>
      <c r="K88" s="4936"/>
      <c r="L88" s="3049"/>
      <c r="M88" s="3049"/>
      <c r="N88" s="4970"/>
      <c r="O88" s="4967"/>
      <c r="P88" s="3083"/>
      <c r="Q88" s="3084"/>
      <c r="R88" s="3084"/>
      <c r="S88" s="3049"/>
      <c r="T88" s="3049"/>
      <c r="U88" s="3049"/>
      <c r="V88" s="3062"/>
      <c r="W88" s="3049"/>
      <c r="X88" s="3049"/>
      <c r="Y88" s="3049"/>
      <c r="Z88" s="3062"/>
      <c r="AA88" s="3049">
        <v>3</v>
      </c>
      <c r="AB88" s="3049">
        <v>200</v>
      </c>
      <c r="AC88" s="3049"/>
      <c r="AD88" s="3049">
        <v>60</v>
      </c>
      <c r="AE88" s="3100">
        <v>10000</v>
      </c>
      <c r="AF88" s="3049"/>
      <c r="AG88" s="3068">
        <v>2</v>
      </c>
      <c r="AH88" s="3062"/>
      <c r="AI88" s="3049">
        <v>31</v>
      </c>
      <c r="AJ88" s="3049"/>
      <c r="AK88" s="3049" t="s">
        <v>7680</v>
      </c>
      <c r="AL88" s="3049"/>
      <c r="AM88" s="3085"/>
      <c r="AN88" s="3062"/>
      <c r="AO88" s="3062"/>
      <c r="AP88" s="3062"/>
      <c r="AQ88" s="3062"/>
      <c r="AR88" s="4951"/>
      <c r="AS88" s="3062"/>
      <c r="AT88" s="3062"/>
      <c r="AU88" s="3062"/>
      <c r="AV88" s="3062"/>
      <c r="AW88" s="3062"/>
      <c r="AX88" s="4930"/>
    </row>
    <row r="89" spans="1:50" ht="15" customHeight="1">
      <c r="A89" s="4960"/>
      <c r="B89" s="4933"/>
      <c r="C89" s="4951"/>
      <c r="D89" s="3047"/>
      <c r="E89" s="3062"/>
      <c r="F89" s="3049"/>
      <c r="G89" s="3090"/>
      <c r="H89" s="4936"/>
      <c r="I89" s="3091"/>
      <c r="J89" s="3049"/>
      <c r="K89" s="4936"/>
      <c r="L89" s="3049"/>
      <c r="M89" s="3049"/>
      <c r="N89" s="4970"/>
      <c r="O89" s="4967"/>
      <c r="P89" s="3083"/>
      <c r="Q89" s="3084"/>
      <c r="R89" s="3084"/>
      <c r="S89" s="3049"/>
      <c r="T89" s="3049"/>
      <c r="U89" s="3049"/>
      <c r="V89" s="3062"/>
      <c r="W89" s="3049"/>
      <c r="X89" s="3049"/>
      <c r="Y89" s="3049"/>
      <c r="Z89" s="3062"/>
      <c r="AA89" s="3049"/>
      <c r="AB89" s="3049"/>
      <c r="AC89" s="3049"/>
      <c r="AD89" s="3049"/>
      <c r="AE89" s="3049"/>
      <c r="AF89" s="3049"/>
      <c r="AG89" s="3068"/>
      <c r="AH89" s="3062"/>
      <c r="AI89" s="3049"/>
      <c r="AJ89" s="3049"/>
      <c r="AK89" s="3049" t="s">
        <v>7726</v>
      </c>
      <c r="AL89" s="3049"/>
      <c r="AM89" s="3085"/>
      <c r="AN89" s="3062"/>
      <c r="AO89" s="3062"/>
      <c r="AP89" s="3062"/>
      <c r="AQ89" s="3062"/>
      <c r="AR89" s="4951"/>
      <c r="AS89" s="3062"/>
      <c r="AT89" s="3062"/>
      <c r="AU89" s="3062"/>
      <c r="AV89" s="3062"/>
      <c r="AW89" s="3062"/>
      <c r="AX89" s="4930"/>
    </row>
    <row r="90" spans="1:50" ht="15" customHeight="1">
      <c r="A90" s="4960"/>
      <c r="B90" s="4933"/>
      <c r="C90" s="4951"/>
      <c r="D90" s="3047"/>
      <c r="E90" s="3062"/>
      <c r="F90" s="3049"/>
      <c r="G90" s="3090"/>
      <c r="H90" s="4936"/>
      <c r="I90" s="3091"/>
      <c r="J90" s="3049"/>
      <c r="K90" s="4936"/>
      <c r="L90" s="3049"/>
      <c r="M90" s="3049"/>
      <c r="N90" s="4970"/>
      <c r="O90" s="4967"/>
      <c r="P90" s="3083"/>
      <c r="Q90" s="3084"/>
      <c r="R90" s="3084"/>
      <c r="S90" s="3049"/>
      <c r="T90" s="3049"/>
      <c r="U90" s="3049"/>
      <c r="V90" s="3062"/>
      <c r="W90" s="3049"/>
      <c r="X90" s="3049"/>
      <c r="Y90" s="3049"/>
      <c r="Z90" s="3062"/>
      <c r="AA90" s="3049"/>
      <c r="AB90" s="3049"/>
      <c r="AC90" s="3049"/>
      <c r="AD90" s="3049"/>
      <c r="AE90" s="3049"/>
      <c r="AF90" s="3049"/>
      <c r="AG90" s="3068"/>
      <c r="AH90" s="3062"/>
      <c r="AI90" s="3049"/>
      <c r="AJ90" s="3049"/>
      <c r="AK90" s="3049"/>
      <c r="AL90" s="3049"/>
      <c r="AM90" s="3085"/>
      <c r="AN90" s="3062"/>
      <c r="AO90" s="3062"/>
      <c r="AP90" s="3062"/>
      <c r="AQ90" s="3062"/>
      <c r="AR90" s="4951"/>
      <c r="AS90" s="3062"/>
      <c r="AT90" s="3062"/>
      <c r="AU90" s="3062"/>
      <c r="AV90" s="3062"/>
      <c r="AW90" s="3062"/>
      <c r="AX90" s="4930"/>
    </row>
    <row r="91" spans="1:50" ht="15" customHeight="1">
      <c r="A91" s="4961"/>
      <c r="B91" s="4934"/>
      <c r="C91" s="4952"/>
      <c r="D91" s="3054"/>
      <c r="E91" s="3063"/>
      <c r="F91" s="3056"/>
      <c r="G91" s="3096"/>
      <c r="H91" s="4936"/>
      <c r="I91" s="3097"/>
      <c r="J91" s="3056"/>
      <c r="K91" s="4936"/>
      <c r="L91" s="3056"/>
      <c r="M91" s="3056"/>
      <c r="N91" s="4971"/>
      <c r="O91" s="4968"/>
      <c r="P91" s="3086"/>
      <c r="Q91" s="3087"/>
      <c r="R91" s="3087"/>
      <c r="S91" s="3056"/>
      <c r="T91" s="3056"/>
      <c r="U91" s="3056"/>
      <c r="V91" s="3063"/>
      <c r="W91" s="3056"/>
      <c r="X91" s="3056"/>
      <c r="Y91" s="3056"/>
      <c r="Z91" s="3063"/>
      <c r="AA91" s="3056"/>
      <c r="AB91" s="3056"/>
      <c r="AC91" s="3056"/>
      <c r="AD91" s="3056"/>
      <c r="AE91" s="3056"/>
      <c r="AF91" s="3056"/>
      <c r="AG91" s="3098"/>
      <c r="AH91" s="3063"/>
      <c r="AI91" s="3056"/>
      <c r="AJ91" s="3056"/>
      <c r="AK91" s="3056"/>
      <c r="AL91" s="3056"/>
      <c r="AM91" s="3088"/>
      <c r="AN91" s="3063"/>
      <c r="AO91" s="3063"/>
      <c r="AP91" s="3063"/>
      <c r="AQ91" s="3063"/>
      <c r="AR91" s="4952"/>
      <c r="AS91" s="3063"/>
      <c r="AT91" s="3063"/>
      <c r="AU91" s="3063"/>
      <c r="AV91" s="3063"/>
      <c r="AW91" s="3063"/>
      <c r="AX91" s="4931"/>
    </row>
    <row r="92" spans="1:50" ht="15" customHeight="1">
      <c r="A92" s="4917" t="s">
        <v>1608</v>
      </c>
      <c r="B92" s="4929">
        <f>B87+1</f>
        <v>18</v>
      </c>
      <c r="C92" s="4929" t="s">
        <v>7731</v>
      </c>
      <c r="D92" s="3042" t="s">
        <v>269</v>
      </c>
      <c r="E92" s="3043">
        <v>30375</v>
      </c>
      <c r="F92" s="3044">
        <v>36.4</v>
      </c>
      <c r="G92" s="3044">
        <v>36.4</v>
      </c>
      <c r="H92" s="3042" t="s">
        <v>7690</v>
      </c>
      <c r="I92" s="3044">
        <v>60</v>
      </c>
      <c r="J92" s="3044">
        <v>40</v>
      </c>
      <c r="K92" s="3042" t="s">
        <v>7691</v>
      </c>
      <c r="L92" s="3044">
        <v>80</v>
      </c>
      <c r="M92" s="3044">
        <v>50</v>
      </c>
      <c r="N92" s="4938" t="s">
        <v>7732</v>
      </c>
      <c r="O92" s="4947" t="s">
        <v>7733</v>
      </c>
      <c r="P92" s="3045"/>
      <c r="Q92" s="3045"/>
      <c r="R92" s="3045"/>
      <c r="S92" s="3061"/>
      <c r="T92" s="3061"/>
      <c r="U92" s="3061"/>
      <c r="V92" s="3061"/>
      <c r="W92" s="3044">
        <v>8</v>
      </c>
      <c r="X92" s="3044">
        <v>6</v>
      </c>
      <c r="Y92" s="3044"/>
      <c r="Z92" s="3044"/>
      <c r="AA92" s="3044" t="s">
        <v>809</v>
      </c>
      <c r="AB92" s="3044"/>
      <c r="AC92" s="3044"/>
      <c r="AD92" s="3044"/>
      <c r="AE92" s="3044" t="s">
        <v>809</v>
      </c>
      <c r="AF92" s="3044"/>
      <c r="AG92" s="3044" t="s">
        <v>809</v>
      </c>
      <c r="AH92" s="3044"/>
      <c r="AI92" s="3044" t="s">
        <v>809</v>
      </c>
      <c r="AJ92" s="3044"/>
      <c r="AK92" s="3044" t="s">
        <v>399</v>
      </c>
      <c r="AL92" s="3044" t="s">
        <v>399</v>
      </c>
      <c r="AM92" s="4944"/>
      <c r="AN92" s="3043">
        <v>30407</v>
      </c>
      <c r="AO92" s="3044" t="s">
        <v>399</v>
      </c>
      <c r="AP92" s="3046"/>
      <c r="AQ92" s="3044"/>
      <c r="AR92" s="4950" t="s">
        <v>7694</v>
      </c>
      <c r="AS92" s="3046"/>
      <c r="AT92" s="3046"/>
      <c r="AU92" s="3046"/>
      <c r="AV92" s="3046"/>
      <c r="AW92" s="3046"/>
      <c r="AX92" s="4929"/>
    </row>
    <row r="93" spans="1:50" ht="15" customHeight="1">
      <c r="A93" s="4925"/>
      <c r="B93" s="4930"/>
      <c r="C93" s="4930"/>
      <c r="D93" s="3047"/>
      <c r="E93" s="3048"/>
      <c r="F93" s="3049"/>
      <c r="G93" s="3049"/>
      <c r="H93" s="3047"/>
      <c r="I93" s="3049"/>
      <c r="J93" s="3049"/>
      <c r="K93" s="3047"/>
      <c r="L93" s="3049"/>
      <c r="M93" s="3049"/>
      <c r="N93" s="4939"/>
      <c r="O93" s="4948"/>
      <c r="P93" s="3050"/>
      <c r="Q93" s="3050"/>
      <c r="R93" s="3050"/>
      <c r="S93" s="3062"/>
      <c r="T93" s="3062"/>
      <c r="U93" s="3062"/>
      <c r="V93" s="3062"/>
      <c r="W93" s="3049"/>
      <c r="X93" s="3049"/>
      <c r="Y93" s="3049"/>
      <c r="Z93" s="3049"/>
      <c r="AA93" s="3049">
        <v>2</v>
      </c>
      <c r="AB93" s="3049"/>
      <c r="AC93" s="3049"/>
      <c r="AD93" s="3049"/>
      <c r="AE93" s="3049">
        <v>200</v>
      </c>
      <c r="AF93" s="3049"/>
      <c r="AG93" s="3052">
        <v>2</v>
      </c>
      <c r="AH93" s="3049"/>
      <c r="AI93" s="3049" t="s">
        <v>7734</v>
      </c>
      <c r="AJ93" s="3049"/>
      <c r="AK93" s="3049" t="s">
        <v>7683</v>
      </c>
      <c r="AL93" s="3049"/>
      <c r="AM93" s="4945"/>
      <c r="AN93" s="3048"/>
      <c r="AO93" s="3049"/>
      <c r="AP93" s="3053"/>
      <c r="AQ93" s="3049"/>
      <c r="AR93" s="4951"/>
      <c r="AS93" s="3053"/>
      <c r="AT93" s="3053"/>
      <c r="AU93" s="3053"/>
      <c r="AV93" s="3053"/>
      <c r="AW93" s="3053"/>
      <c r="AX93" s="4930"/>
    </row>
    <row r="94" spans="1:50" ht="15" customHeight="1">
      <c r="A94" s="4925"/>
      <c r="B94" s="4930"/>
      <c r="C94" s="4930"/>
      <c r="D94" s="3047"/>
      <c r="E94" s="3048"/>
      <c r="F94" s="3049"/>
      <c r="G94" s="3049"/>
      <c r="H94" s="3047"/>
      <c r="I94" s="3049"/>
      <c r="J94" s="3049"/>
      <c r="K94" s="3047"/>
      <c r="L94" s="3049"/>
      <c r="M94" s="3049"/>
      <c r="N94" s="4939"/>
      <c r="O94" s="4948"/>
      <c r="P94" s="3050"/>
      <c r="Q94" s="3050"/>
      <c r="R94" s="3050"/>
      <c r="S94" s="3062"/>
      <c r="T94" s="3062"/>
      <c r="U94" s="3062"/>
      <c r="V94" s="3062"/>
      <c r="W94" s="3049"/>
      <c r="X94" s="3049"/>
      <c r="Y94" s="3049"/>
      <c r="Z94" s="3049"/>
      <c r="AA94" s="3049"/>
      <c r="AB94" s="3049"/>
      <c r="AC94" s="3049"/>
      <c r="AD94" s="3049"/>
      <c r="AE94" s="3049"/>
      <c r="AF94" s="3049"/>
      <c r="AG94" s="3052">
        <v>1.5</v>
      </c>
      <c r="AH94" s="3049"/>
      <c r="AI94" s="3049"/>
      <c r="AJ94" s="3049"/>
      <c r="AK94" s="3049"/>
      <c r="AL94" s="3049"/>
      <c r="AM94" s="4945"/>
      <c r="AN94" s="3048"/>
      <c r="AO94" s="3049"/>
      <c r="AP94" s="3053"/>
      <c r="AQ94" s="3049"/>
      <c r="AR94" s="4951"/>
      <c r="AS94" s="3053"/>
      <c r="AT94" s="3053"/>
      <c r="AU94" s="3053"/>
      <c r="AV94" s="3053"/>
      <c r="AW94" s="3053"/>
      <c r="AX94" s="4930"/>
    </row>
    <row r="95" spans="1:50" ht="15" customHeight="1">
      <c r="A95" s="4925"/>
      <c r="B95" s="4930"/>
      <c r="C95" s="4930"/>
      <c r="D95" s="3047"/>
      <c r="E95" s="3048"/>
      <c r="F95" s="3049"/>
      <c r="G95" s="3049"/>
      <c r="H95" s="3047"/>
      <c r="I95" s="3049"/>
      <c r="J95" s="3049"/>
      <c r="K95" s="3047"/>
      <c r="L95" s="3049"/>
      <c r="M95" s="3049"/>
      <c r="N95" s="4939"/>
      <c r="O95" s="4948"/>
      <c r="P95" s="3050"/>
      <c r="Q95" s="3050"/>
      <c r="R95" s="3050"/>
      <c r="S95" s="3062"/>
      <c r="T95" s="3062"/>
      <c r="U95" s="3062"/>
      <c r="V95" s="3062"/>
      <c r="W95" s="3049"/>
      <c r="X95" s="3049"/>
      <c r="Y95" s="3049"/>
      <c r="Z95" s="3049"/>
      <c r="AA95" s="3049"/>
      <c r="AB95" s="3049"/>
      <c r="AC95" s="3049"/>
      <c r="AD95" s="3049"/>
      <c r="AE95" s="3049"/>
      <c r="AF95" s="3049"/>
      <c r="AG95" s="3049"/>
      <c r="AH95" s="3049"/>
      <c r="AI95" s="3049"/>
      <c r="AJ95" s="3049"/>
      <c r="AK95" s="3049"/>
      <c r="AL95" s="3049"/>
      <c r="AM95" s="4945"/>
      <c r="AN95" s="3048"/>
      <c r="AO95" s="3049"/>
      <c r="AP95" s="3053"/>
      <c r="AQ95" s="3049"/>
      <c r="AR95" s="4951"/>
      <c r="AS95" s="3053"/>
      <c r="AT95" s="3053"/>
      <c r="AU95" s="3053"/>
      <c r="AV95" s="3053"/>
      <c r="AW95" s="3053"/>
      <c r="AX95" s="4930"/>
    </row>
    <row r="96" spans="1:50" ht="15" customHeight="1">
      <c r="A96" s="4925"/>
      <c r="B96" s="4931"/>
      <c r="C96" s="4931"/>
      <c r="D96" s="3054"/>
      <c r="E96" s="3055"/>
      <c r="F96" s="3056"/>
      <c r="G96" s="3056"/>
      <c r="H96" s="3054"/>
      <c r="I96" s="3056"/>
      <c r="J96" s="3056"/>
      <c r="K96" s="3054"/>
      <c r="L96" s="3056"/>
      <c r="M96" s="3056"/>
      <c r="N96" s="4940"/>
      <c r="O96" s="4949"/>
      <c r="P96" s="3057"/>
      <c r="Q96" s="3057"/>
      <c r="R96" s="3057"/>
      <c r="S96" s="3063"/>
      <c r="T96" s="3063"/>
      <c r="U96" s="3063"/>
      <c r="V96" s="3063"/>
      <c r="W96" s="3056"/>
      <c r="X96" s="3056"/>
      <c r="Y96" s="3056"/>
      <c r="Z96" s="3056"/>
      <c r="AA96" s="3056"/>
      <c r="AB96" s="3056"/>
      <c r="AC96" s="3056"/>
      <c r="AD96" s="3056"/>
      <c r="AE96" s="3056"/>
      <c r="AF96" s="3056"/>
      <c r="AG96" s="3056"/>
      <c r="AH96" s="3056"/>
      <c r="AI96" s="3056"/>
      <c r="AJ96" s="3056"/>
      <c r="AK96" s="3056"/>
      <c r="AL96" s="3056"/>
      <c r="AM96" s="4946"/>
      <c r="AN96" s="3055"/>
      <c r="AO96" s="3056"/>
      <c r="AP96" s="3059"/>
      <c r="AQ96" s="3056"/>
      <c r="AR96" s="4952"/>
      <c r="AS96" s="3059"/>
      <c r="AT96" s="3059"/>
      <c r="AU96" s="3059"/>
      <c r="AV96" s="3059"/>
      <c r="AW96" s="3059"/>
      <c r="AX96" s="4931"/>
    </row>
    <row r="97" spans="1:50" ht="15" customHeight="1">
      <c r="A97" s="4925"/>
      <c r="B97" s="4929">
        <f>B92+1</f>
        <v>19</v>
      </c>
      <c r="C97" s="4929" t="s">
        <v>7735</v>
      </c>
      <c r="D97" s="3042" t="s">
        <v>269</v>
      </c>
      <c r="E97" s="3043">
        <v>32051</v>
      </c>
      <c r="F97" s="3044">
        <v>16.5</v>
      </c>
      <c r="G97" s="3044">
        <v>16.5</v>
      </c>
      <c r="H97" s="3042" t="s">
        <v>7690</v>
      </c>
      <c r="I97" s="3044">
        <v>80</v>
      </c>
      <c r="J97" s="3044">
        <v>50</v>
      </c>
      <c r="K97" s="3042" t="s">
        <v>7691</v>
      </c>
      <c r="L97" s="3044">
        <v>80</v>
      </c>
      <c r="M97" s="3044">
        <v>50</v>
      </c>
      <c r="N97" s="4938" t="s">
        <v>7736</v>
      </c>
      <c r="O97" s="4947" t="s">
        <v>7693</v>
      </c>
      <c r="P97" s="3045"/>
      <c r="Q97" s="3045"/>
      <c r="R97" s="3045"/>
      <c r="S97" s="3061"/>
      <c r="T97" s="3061"/>
      <c r="U97" s="3061"/>
      <c r="V97" s="3061"/>
      <c r="W97" s="3044">
        <v>6</v>
      </c>
      <c r="X97" s="3044"/>
      <c r="Y97" s="3044"/>
      <c r="Z97" s="3044"/>
      <c r="AA97" s="3044" t="s">
        <v>809</v>
      </c>
      <c r="AB97" s="3044"/>
      <c r="AC97" s="3044"/>
      <c r="AD97" s="3044"/>
      <c r="AE97" s="3044" t="s">
        <v>809</v>
      </c>
      <c r="AF97" s="3044"/>
      <c r="AG97" s="3044" t="s">
        <v>809</v>
      </c>
      <c r="AH97" s="3044"/>
      <c r="AI97" s="3044" t="s">
        <v>809</v>
      </c>
      <c r="AJ97" s="3044"/>
      <c r="AK97" s="3044" t="s">
        <v>399</v>
      </c>
      <c r="AL97" s="3044" t="s">
        <v>399</v>
      </c>
      <c r="AM97" s="4944"/>
      <c r="AN97" s="3043">
        <v>32234</v>
      </c>
      <c r="AO97" s="3044" t="s">
        <v>399</v>
      </c>
      <c r="AP97" s="3046"/>
      <c r="AQ97" s="3044"/>
      <c r="AR97" s="4950" t="s">
        <v>7694</v>
      </c>
      <c r="AS97" s="3046"/>
      <c r="AT97" s="3046"/>
      <c r="AU97" s="3046"/>
      <c r="AV97" s="3046"/>
      <c r="AW97" s="3046"/>
      <c r="AX97" s="4929"/>
    </row>
    <row r="98" spans="1:50" ht="15" customHeight="1">
      <c r="A98" s="4925"/>
      <c r="B98" s="4930"/>
      <c r="C98" s="4930"/>
      <c r="D98" s="3047"/>
      <c r="E98" s="3048"/>
      <c r="F98" s="3049"/>
      <c r="G98" s="3049"/>
      <c r="H98" s="3047" t="s">
        <v>7676</v>
      </c>
      <c r="I98" s="3049">
        <v>200</v>
      </c>
      <c r="J98" s="3049">
        <v>60</v>
      </c>
      <c r="K98" s="3047" t="s">
        <v>7685</v>
      </c>
      <c r="L98" s="3049">
        <v>200</v>
      </c>
      <c r="M98" s="3049">
        <v>60</v>
      </c>
      <c r="N98" s="4939"/>
      <c r="O98" s="4948"/>
      <c r="P98" s="3050"/>
      <c r="Q98" s="3050"/>
      <c r="R98" s="3050"/>
      <c r="S98" s="3062"/>
      <c r="T98" s="3062"/>
      <c r="U98" s="3062"/>
      <c r="V98" s="3062"/>
      <c r="W98" s="3049"/>
      <c r="X98" s="3049"/>
      <c r="Y98" s="3049"/>
      <c r="Z98" s="3049"/>
      <c r="AA98" s="3049">
        <v>1</v>
      </c>
      <c r="AB98" s="3049"/>
      <c r="AC98" s="3049"/>
      <c r="AD98" s="3049"/>
      <c r="AE98" s="3049">
        <v>165</v>
      </c>
      <c r="AF98" s="3049"/>
      <c r="AG98" s="3052">
        <v>2</v>
      </c>
      <c r="AH98" s="3049"/>
      <c r="AI98" s="3049" t="s">
        <v>7734</v>
      </c>
      <c r="AJ98" s="3049"/>
      <c r="AK98" s="3049" t="s">
        <v>7683</v>
      </c>
      <c r="AL98" s="3049"/>
      <c r="AM98" s="4945"/>
      <c r="AN98" s="3048"/>
      <c r="AO98" s="3049"/>
      <c r="AP98" s="3053"/>
      <c r="AQ98" s="3049"/>
      <c r="AR98" s="4951"/>
      <c r="AS98" s="3053"/>
      <c r="AT98" s="3053"/>
      <c r="AU98" s="3053"/>
      <c r="AV98" s="3053"/>
      <c r="AW98" s="3053"/>
      <c r="AX98" s="4930"/>
    </row>
    <row r="99" spans="1:50" ht="15" customHeight="1">
      <c r="A99" s="4925"/>
      <c r="B99" s="4930"/>
      <c r="C99" s="4930"/>
      <c r="D99" s="3047"/>
      <c r="E99" s="3048"/>
      <c r="F99" s="3049"/>
      <c r="G99" s="3049"/>
      <c r="H99" s="3047"/>
      <c r="I99" s="3049"/>
      <c r="J99" s="3049"/>
      <c r="K99" s="3047"/>
      <c r="L99" s="3049"/>
      <c r="M99" s="3049"/>
      <c r="N99" s="4939"/>
      <c r="O99" s="4948"/>
      <c r="P99" s="3050"/>
      <c r="Q99" s="3050"/>
      <c r="R99" s="3050"/>
      <c r="S99" s="3062"/>
      <c r="T99" s="3062"/>
      <c r="U99" s="3062"/>
      <c r="V99" s="3062"/>
      <c r="W99" s="3049"/>
      <c r="X99" s="3049"/>
      <c r="Y99" s="3049"/>
      <c r="Z99" s="3049"/>
      <c r="AA99" s="3049"/>
      <c r="AB99" s="3049"/>
      <c r="AC99" s="3049"/>
      <c r="AD99" s="3049"/>
      <c r="AE99" s="3049"/>
      <c r="AF99" s="3049"/>
      <c r="AG99" s="3052">
        <v>1</v>
      </c>
      <c r="AH99" s="3049"/>
      <c r="AI99" s="3049">
        <v>10</v>
      </c>
      <c r="AJ99" s="3049"/>
      <c r="AK99" s="3049"/>
      <c r="AL99" s="3049"/>
      <c r="AM99" s="4945"/>
      <c r="AN99" s="3048"/>
      <c r="AO99" s="3049"/>
      <c r="AP99" s="3053"/>
      <c r="AQ99" s="3049"/>
      <c r="AR99" s="4951"/>
      <c r="AS99" s="3053"/>
      <c r="AT99" s="3053"/>
      <c r="AU99" s="3053"/>
      <c r="AV99" s="3053"/>
      <c r="AW99" s="3053"/>
      <c r="AX99" s="4930"/>
    </row>
    <row r="100" spans="1:50" ht="15" customHeight="1">
      <c r="A100" s="4925"/>
      <c r="B100" s="4930"/>
      <c r="C100" s="4930"/>
      <c r="D100" s="3047"/>
      <c r="E100" s="3048"/>
      <c r="F100" s="3049"/>
      <c r="G100" s="3049"/>
      <c r="H100" s="3047"/>
      <c r="I100" s="3049"/>
      <c r="J100" s="3049"/>
      <c r="K100" s="3047"/>
      <c r="L100" s="3049"/>
      <c r="M100" s="3049"/>
      <c r="N100" s="4939"/>
      <c r="O100" s="4948"/>
      <c r="P100" s="3050"/>
      <c r="Q100" s="3050"/>
      <c r="R100" s="3050"/>
      <c r="S100" s="3062"/>
      <c r="T100" s="3062"/>
      <c r="U100" s="3062"/>
      <c r="V100" s="3062"/>
      <c r="W100" s="3049"/>
      <c r="X100" s="3049"/>
      <c r="Y100" s="3049"/>
      <c r="Z100" s="3049"/>
      <c r="AA100" s="3049"/>
      <c r="AB100" s="3049"/>
      <c r="AC100" s="3049"/>
      <c r="AD100" s="3049"/>
      <c r="AE100" s="3049"/>
      <c r="AF100" s="3049"/>
      <c r="AG100" s="3049"/>
      <c r="AH100" s="3049"/>
      <c r="AI100" s="3049"/>
      <c r="AJ100" s="3049"/>
      <c r="AK100" s="3049"/>
      <c r="AL100" s="3049"/>
      <c r="AM100" s="4945"/>
      <c r="AN100" s="3048"/>
      <c r="AO100" s="3049"/>
      <c r="AP100" s="3053"/>
      <c r="AQ100" s="3049"/>
      <c r="AR100" s="4951"/>
      <c r="AS100" s="3053"/>
      <c r="AT100" s="3053"/>
      <c r="AU100" s="3053"/>
      <c r="AV100" s="3053"/>
      <c r="AW100" s="3053"/>
      <c r="AX100" s="4930"/>
    </row>
    <row r="101" spans="1:50" ht="15" customHeight="1">
      <c r="A101" s="4925"/>
      <c r="B101" s="4931"/>
      <c r="C101" s="4931"/>
      <c r="D101" s="3054"/>
      <c r="E101" s="3055"/>
      <c r="F101" s="3056"/>
      <c r="G101" s="3056"/>
      <c r="H101" s="3054"/>
      <c r="I101" s="3056"/>
      <c r="J101" s="3056"/>
      <c r="K101" s="3054"/>
      <c r="L101" s="3056"/>
      <c r="M101" s="3056"/>
      <c r="N101" s="4940"/>
      <c r="O101" s="4949"/>
      <c r="P101" s="3057"/>
      <c r="Q101" s="3057"/>
      <c r="R101" s="3057"/>
      <c r="S101" s="3063"/>
      <c r="T101" s="3063"/>
      <c r="U101" s="3063"/>
      <c r="V101" s="3063"/>
      <c r="W101" s="3056"/>
      <c r="X101" s="3056"/>
      <c r="Y101" s="3056"/>
      <c r="Z101" s="3056"/>
      <c r="AA101" s="3056"/>
      <c r="AB101" s="3056"/>
      <c r="AC101" s="3056"/>
      <c r="AD101" s="3056"/>
      <c r="AE101" s="3056"/>
      <c r="AF101" s="3056"/>
      <c r="AG101" s="3056"/>
      <c r="AH101" s="3056"/>
      <c r="AI101" s="3056"/>
      <c r="AJ101" s="3056"/>
      <c r="AK101" s="3056"/>
      <c r="AL101" s="3056"/>
      <c r="AM101" s="4946"/>
      <c r="AN101" s="3055"/>
      <c r="AO101" s="3056"/>
      <c r="AP101" s="3059"/>
      <c r="AQ101" s="3056"/>
      <c r="AR101" s="4952"/>
      <c r="AS101" s="3059"/>
      <c r="AT101" s="3059"/>
      <c r="AU101" s="3059"/>
      <c r="AV101" s="3059"/>
      <c r="AW101" s="3059"/>
      <c r="AX101" s="4931"/>
    </row>
    <row r="102" spans="1:50" ht="15" customHeight="1">
      <c r="A102" s="4925"/>
      <c r="B102" s="4929">
        <f>B97+1</f>
        <v>20</v>
      </c>
      <c r="C102" s="4929" t="s">
        <v>7737</v>
      </c>
      <c r="D102" s="3042" t="s">
        <v>269</v>
      </c>
      <c r="E102" s="3043">
        <v>32325</v>
      </c>
      <c r="F102" s="3044">
        <v>40.4</v>
      </c>
      <c r="G102" s="3044">
        <v>40.4</v>
      </c>
      <c r="H102" s="3042" t="s">
        <v>7690</v>
      </c>
      <c r="I102" s="3044">
        <v>60</v>
      </c>
      <c r="J102" s="3044">
        <v>40</v>
      </c>
      <c r="K102" s="3042" t="s">
        <v>7691</v>
      </c>
      <c r="L102" s="3044">
        <v>80</v>
      </c>
      <c r="M102" s="3044">
        <v>50</v>
      </c>
      <c r="N102" s="4938" t="s">
        <v>7696</v>
      </c>
      <c r="O102" s="4947" t="s">
        <v>7693</v>
      </c>
      <c r="P102" s="3045"/>
      <c r="Q102" s="3045"/>
      <c r="R102" s="3045"/>
      <c r="S102" s="3061"/>
      <c r="T102" s="3061"/>
      <c r="U102" s="3061"/>
      <c r="V102" s="3061"/>
      <c r="W102" s="3044"/>
      <c r="X102" s="3044"/>
      <c r="Y102" s="3044"/>
      <c r="Z102" s="3044"/>
      <c r="AA102" s="3044" t="s">
        <v>809</v>
      </c>
      <c r="AB102" s="3044"/>
      <c r="AC102" s="3044"/>
      <c r="AD102" s="3044"/>
      <c r="AE102" s="3044" t="s">
        <v>809</v>
      </c>
      <c r="AF102" s="3044"/>
      <c r="AG102" s="3044" t="s">
        <v>809</v>
      </c>
      <c r="AH102" s="3044"/>
      <c r="AI102" s="3044" t="s">
        <v>809</v>
      </c>
      <c r="AJ102" s="3044"/>
      <c r="AK102" s="3044" t="s">
        <v>399</v>
      </c>
      <c r="AL102" s="3044" t="s">
        <v>399</v>
      </c>
      <c r="AM102" s="4944"/>
      <c r="AN102" s="3043">
        <v>32509</v>
      </c>
      <c r="AO102" s="3044"/>
      <c r="AP102" s="3046"/>
      <c r="AQ102" s="3044"/>
      <c r="AR102" s="4950" t="s">
        <v>7694</v>
      </c>
      <c r="AS102" s="3046"/>
      <c r="AT102" s="3046"/>
      <c r="AU102" s="3046"/>
      <c r="AV102" s="3046"/>
      <c r="AW102" s="3046"/>
      <c r="AX102" s="4929"/>
    </row>
    <row r="103" spans="1:50" ht="15" customHeight="1">
      <c r="A103" s="4925"/>
      <c r="B103" s="4930"/>
      <c r="C103" s="4930"/>
      <c r="D103" s="3047"/>
      <c r="E103" s="3048"/>
      <c r="F103" s="3049"/>
      <c r="G103" s="3049"/>
      <c r="H103" s="3047"/>
      <c r="I103" s="3049"/>
      <c r="J103" s="3049"/>
      <c r="K103" s="3047"/>
      <c r="L103" s="3049"/>
      <c r="M103" s="3049"/>
      <c r="N103" s="4939"/>
      <c r="O103" s="4948"/>
      <c r="P103" s="3050"/>
      <c r="Q103" s="3050"/>
      <c r="R103" s="3050"/>
      <c r="S103" s="3062"/>
      <c r="T103" s="3062"/>
      <c r="U103" s="3062"/>
      <c r="V103" s="3062"/>
      <c r="W103" s="3049"/>
      <c r="X103" s="3049"/>
      <c r="Y103" s="3049"/>
      <c r="Z103" s="3049"/>
      <c r="AA103" s="3049">
        <v>3</v>
      </c>
      <c r="AB103" s="3049"/>
      <c r="AC103" s="3049"/>
      <c r="AD103" s="3049"/>
      <c r="AE103" s="3049">
        <v>165</v>
      </c>
      <c r="AF103" s="3049"/>
      <c r="AG103" s="3052">
        <v>2</v>
      </c>
      <c r="AH103" s="3049"/>
      <c r="AI103" s="3049" t="s">
        <v>7734</v>
      </c>
      <c r="AJ103" s="3049"/>
      <c r="AK103" s="3049" t="s">
        <v>7683</v>
      </c>
      <c r="AL103" s="3049"/>
      <c r="AM103" s="4945"/>
      <c r="AN103" s="3048"/>
      <c r="AO103" s="3049"/>
      <c r="AP103" s="3053"/>
      <c r="AQ103" s="3049"/>
      <c r="AR103" s="4951"/>
      <c r="AS103" s="3053"/>
      <c r="AT103" s="3053"/>
      <c r="AU103" s="3053"/>
      <c r="AV103" s="3053"/>
      <c r="AW103" s="3053"/>
      <c r="AX103" s="4930"/>
    </row>
    <row r="104" spans="1:50" ht="15" customHeight="1">
      <c r="A104" s="4925"/>
      <c r="B104" s="4930"/>
      <c r="C104" s="4930"/>
      <c r="D104" s="3047"/>
      <c r="E104" s="3048"/>
      <c r="F104" s="3049"/>
      <c r="G104" s="3049"/>
      <c r="H104" s="3047"/>
      <c r="I104" s="3049"/>
      <c r="J104" s="3049"/>
      <c r="K104" s="3047"/>
      <c r="L104" s="3049"/>
      <c r="M104" s="3049"/>
      <c r="N104" s="4939"/>
      <c r="O104" s="4948"/>
      <c r="P104" s="3050"/>
      <c r="Q104" s="3050"/>
      <c r="R104" s="3050"/>
      <c r="S104" s="3062"/>
      <c r="T104" s="3062"/>
      <c r="U104" s="3062"/>
      <c r="V104" s="3062"/>
      <c r="W104" s="3049"/>
      <c r="X104" s="3049"/>
      <c r="Y104" s="3049"/>
      <c r="Z104" s="3049"/>
      <c r="AA104" s="3049"/>
      <c r="AB104" s="3049"/>
      <c r="AC104" s="3049"/>
      <c r="AD104" s="3049"/>
      <c r="AE104" s="3049"/>
      <c r="AF104" s="3049"/>
      <c r="AG104" s="3052">
        <v>1</v>
      </c>
      <c r="AH104" s="3049"/>
      <c r="AI104" s="3049">
        <v>10</v>
      </c>
      <c r="AJ104" s="3049"/>
      <c r="AK104" s="3049"/>
      <c r="AL104" s="3049"/>
      <c r="AM104" s="4945"/>
      <c r="AN104" s="3048"/>
      <c r="AO104" s="3049"/>
      <c r="AP104" s="3053"/>
      <c r="AQ104" s="3049"/>
      <c r="AR104" s="4951"/>
      <c r="AS104" s="3053"/>
      <c r="AT104" s="3053"/>
      <c r="AU104" s="3053"/>
      <c r="AV104" s="3053"/>
      <c r="AW104" s="3053"/>
      <c r="AX104" s="4930"/>
    </row>
    <row r="105" spans="1:50" ht="15" customHeight="1">
      <c r="A105" s="4925"/>
      <c r="B105" s="4930"/>
      <c r="C105" s="4930"/>
      <c r="D105" s="3047"/>
      <c r="E105" s="3048"/>
      <c r="F105" s="3049"/>
      <c r="G105" s="3049"/>
      <c r="H105" s="3047"/>
      <c r="I105" s="3049"/>
      <c r="J105" s="3049"/>
      <c r="K105" s="3047"/>
      <c r="L105" s="3049"/>
      <c r="M105" s="3049"/>
      <c r="N105" s="4939"/>
      <c r="O105" s="4948"/>
      <c r="P105" s="3050"/>
      <c r="Q105" s="3050"/>
      <c r="R105" s="3050"/>
      <c r="S105" s="3062"/>
      <c r="T105" s="3062"/>
      <c r="U105" s="3062"/>
      <c r="V105" s="3062"/>
      <c r="W105" s="3049"/>
      <c r="X105" s="3049"/>
      <c r="Y105" s="3049"/>
      <c r="Z105" s="3049"/>
      <c r="AA105" s="3049"/>
      <c r="AB105" s="3049"/>
      <c r="AC105" s="3049"/>
      <c r="AD105" s="3049"/>
      <c r="AE105" s="3049"/>
      <c r="AF105" s="3049"/>
      <c r="AG105" s="3049"/>
      <c r="AH105" s="3049"/>
      <c r="AI105" s="3049"/>
      <c r="AJ105" s="3049"/>
      <c r="AK105" s="3049"/>
      <c r="AL105" s="3049"/>
      <c r="AM105" s="4945"/>
      <c r="AN105" s="3048"/>
      <c r="AO105" s="3049"/>
      <c r="AP105" s="3053"/>
      <c r="AQ105" s="3049"/>
      <c r="AR105" s="4951"/>
      <c r="AS105" s="3053"/>
      <c r="AT105" s="3053"/>
      <c r="AU105" s="3053"/>
      <c r="AV105" s="3053"/>
      <c r="AW105" s="3053"/>
      <c r="AX105" s="4930"/>
    </row>
    <row r="106" spans="1:50" ht="15" customHeight="1">
      <c r="A106" s="4925"/>
      <c r="B106" s="4931"/>
      <c r="C106" s="4931"/>
      <c r="D106" s="3054"/>
      <c r="E106" s="3055"/>
      <c r="F106" s="3056"/>
      <c r="G106" s="3056"/>
      <c r="H106" s="3054"/>
      <c r="I106" s="3056"/>
      <c r="J106" s="3056"/>
      <c r="K106" s="3054"/>
      <c r="L106" s="3056"/>
      <c r="M106" s="3056"/>
      <c r="N106" s="4940"/>
      <c r="O106" s="4949"/>
      <c r="P106" s="3057"/>
      <c r="Q106" s="3057"/>
      <c r="R106" s="3057"/>
      <c r="S106" s="3063"/>
      <c r="T106" s="3063"/>
      <c r="U106" s="3063"/>
      <c r="V106" s="3063"/>
      <c r="W106" s="3056"/>
      <c r="X106" s="3056"/>
      <c r="Y106" s="3056"/>
      <c r="Z106" s="3056"/>
      <c r="AA106" s="3056"/>
      <c r="AB106" s="3056"/>
      <c r="AC106" s="3056"/>
      <c r="AD106" s="3056"/>
      <c r="AE106" s="3056"/>
      <c r="AF106" s="3056"/>
      <c r="AG106" s="3056"/>
      <c r="AH106" s="3056"/>
      <c r="AI106" s="3056"/>
      <c r="AJ106" s="3056"/>
      <c r="AK106" s="3056"/>
      <c r="AL106" s="3056"/>
      <c r="AM106" s="4946"/>
      <c r="AN106" s="3055"/>
      <c r="AO106" s="3056"/>
      <c r="AP106" s="3059"/>
      <c r="AQ106" s="3056"/>
      <c r="AR106" s="4952"/>
      <c r="AS106" s="3059"/>
      <c r="AT106" s="3059"/>
      <c r="AU106" s="3059"/>
      <c r="AV106" s="3059"/>
      <c r="AW106" s="3059"/>
      <c r="AX106" s="4931"/>
    </row>
    <row r="107" spans="1:50" ht="15" customHeight="1">
      <c r="A107" s="4925"/>
      <c r="B107" s="4929">
        <f>B102+1</f>
        <v>21</v>
      </c>
      <c r="C107" s="4950" t="s">
        <v>7738</v>
      </c>
      <c r="D107" s="3042" t="s">
        <v>269</v>
      </c>
      <c r="E107" s="3043">
        <v>35101</v>
      </c>
      <c r="F107" s="3044">
        <v>6</v>
      </c>
      <c r="G107" s="3044">
        <v>6</v>
      </c>
      <c r="H107" s="3042" t="s">
        <v>7676</v>
      </c>
      <c r="I107" s="3044">
        <v>200</v>
      </c>
      <c r="J107" s="3044">
        <v>60</v>
      </c>
      <c r="K107" s="3042" t="s">
        <v>7677</v>
      </c>
      <c r="L107" s="3044">
        <v>200</v>
      </c>
      <c r="M107" s="3044">
        <v>80</v>
      </c>
      <c r="N107" s="4938" t="s">
        <v>7739</v>
      </c>
      <c r="O107" s="4956" t="s">
        <v>7740</v>
      </c>
      <c r="P107" s="3045"/>
      <c r="Q107" s="3045"/>
      <c r="R107" s="3045"/>
      <c r="S107" s="3061"/>
      <c r="T107" s="3061"/>
      <c r="U107" s="3061"/>
      <c r="V107" s="3061"/>
      <c r="W107" s="3044"/>
      <c r="X107" s="3044"/>
      <c r="Y107" s="3044"/>
      <c r="Z107" s="3044"/>
      <c r="AA107" s="3044" t="s">
        <v>399</v>
      </c>
      <c r="AB107" s="3044"/>
      <c r="AC107" s="3044"/>
      <c r="AD107" s="3044" t="s">
        <v>399</v>
      </c>
      <c r="AE107" s="3044"/>
      <c r="AF107" s="3044"/>
      <c r="AG107" s="3044"/>
      <c r="AH107" s="3044"/>
      <c r="AI107" s="3044" t="s">
        <v>399</v>
      </c>
      <c r="AJ107" s="3044"/>
      <c r="AK107" s="3044"/>
      <c r="AL107" s="3044"/>
      <c r="AM107" s="4944"/>
      <c r="AN107" s="3043"/>
      <c r="AO107" s="3044"/>
      <c r="AP107" s="3046"/>
      <c r="AQ107" s="3044"/>
      <c r="AR107" s="4929"/>
      <c r="AS107" s="3046"/>
      <c r="AT107" s="3046"/>
      <c r="AU107" s="3046"/>
      <c r="AV107" s="3046"/>
      <c r="AW107" s="3046"/>
      <c r="AX107" s="4929"/>
    </row>
    <row r="108" spans="1:50" ht="15" customHeight="1">
      <c r="A108" s="4925"/>
      <c r="B108" s="4930"/>
      <c r="C108" s="4951"/>
      <c r="D108" s="3047"/>
      <c r="E108" s="3048"/>
      <c r="F108" s="3049"/>
      <c r="G108" s="3049"/>
      <c r="H108" s="3047"/>
      <c r="I108" s="3049"/>
      <c r="J108" s="3049"/>
      <c r="K108" s="3047"/>
      <c r="L108" s="3049"/>
      <c r="M108" s="3049"/>
      <c r="N108" s="4939"/>
      <c r="O108" s="4957"/>
      <c r="P108" s="3050"/>
      <c r="Q108" s="3050"/>
      <c r="R108" s="3050"/>
      <c r="S108" s="3062"/>
      <c r="T108" s="3062"/>
      <c r="U108" s="3062"/>
      <c r="V108" s="3062"/>
      <c r="W108" s="3049"/>
      <c r="X108" s="3049"/>
      <c r="Y108" s="3049"/>
      <c r="Z108" s="3049"/>
      <c r="AA108" s="3049">
        <v>1</v>
      </c>
      <c r="AB108" s="3049"/>
      <c r="AC108" s="3049"/>
      <c r="AD108" s="3049">
        <v>60</v>
      </c>
      <c r="AE108" s="3049"/>
      <c r="AF108" s="3049"/>
      <c r="AG108" s="3049"/>
      <c r="AH108" s="3049"/>
      <c r="AI108" s="3070" t="s">
        <v>7741</v>
      </c>
      <c r="AJ108" s="3049"/>
      <c r="AK108" s="3049"/>
      <c r="AL108" s="3049"/>
      <c r="AM108" s="4945"/>
      <c r="AN108" s="3048"/>
      <c r="AO108" s="3049"/>
      <c r="AP108" s="3053"/>
      <c r="AQ108" s="3049"/>
      <c r="AR108" s="4930"/>
      <c r="AS108" s="3053"/>
      <c r="AT108" s="3053"/>
      <c r="AU108" s="3053"/>
      <c r="AV108" s="3053"/>
      <c r="AW108" s="3053"/>
      <c r="AX108" s="4930"/>
    </row>
    <row r="109" spans="1:50" ht="15" customHeight="1">
      <c r="A109" s="4925"/>
      <c r="B109" s="4930"/>
      <c r="C109" s="4951"/>
      <c r="D109" s="3047"/>
      <c r="E109" s="3048"/>
      <c r="F109" s="3049"/>
      <c r="G109" s="3049"/>
      <c r="H109" s="3047"/>
      <c r="I109" s="3049"/>
      <c r="J109" s="3049"/>
      <c r="K109" s="3047"/>
      <c r="L109" s="3049"/>
      <c r="M109" s="3049"/>
      <c r="N109" s="4939"/>
      <c r="O109" s="4957"/>
      <c r="P109" s="3050"/>
      <c r="Q109" s="3050"/>
      <c r="R109" s="3050"/>
      <c r="S109" s="3062"/>
      <c r="T109" s="3062"/>
      <c r="U109" s="3062"/>
      <c r="V109" s="3062"/>
      <c r="W109" s="3049"/>
      <c r="X109" s="3049"/>
      <c r="Y109" s="3049"/>
      <c r="Z109" s="3049"/>
      <c r="AA109" s="3049"/>
      <c r="AB109" s="3049"/>
      <c r="AC109" s="3049"/>
      <c r="AD109" s="3049"/>
      <c r="AE109" s="3049"/>
      <c r="AF109" s="3049"/>
      <c r="AG109" s="3049"/>
      <c r="AH109" s="3049"/>
      <c r="AI109" s="3102" t="s">
        <v>7704</v>
      </c>
      <c r="AJ109" s="3049"/>
      <c r="AK109" s="3049"/>
      <c r="AL109" s="3049"/>
      <c r="AM109" s="4945"/>
      <c r="AN109" s="3048"/>
      <c r="AO109" s="3049"/>
      <c r="AP109" s="3053"/>
      <c r="AQ109" s="3049"/>
      <c r="AR109" s="4930"/>
      <c r="AS109" s="3053"/>
      <c r="AT109" s="3053"/>
      <c r="AU109" s="3053"/>
      <c r="AV109" s="3053"/>
      <c r="AW109" s="3053"/>
      <c r="AX109" s="4930"/>
    </row>
    <row r="110" spans="1:50" ht="15" customHeight="1">
      <c r="A110" s="4925"/>
      <c r="B110" s="4930"/>
      <c r="C110" s="4951"/>
      <c r="D110" s="3047"/>
      <c r="E110" s="3048"/>
      <c r="F110" s="3049"/>
      <c r="G110" s="3049"/>
      <c r="H110" s="3047"/>
      <c r="I110" s="3049"/>
      <c r="J110" s="3049"/>
      <c r="K110" s="3047"/>
      <c r="L110" s="3049"/>
      <c r="M110" s="3049"/>
      <c r="N110" s="4939"/>
      <c r="O110" s="4957"/>
      <c r="P110" s="3050"/>
      <c r="Q110" s="3050"/>
      <c r="R110" s="3050"/>
      <c r="S110" s="3062"/>
      <c r="T110" s="3062"/>
      <c r="U110" s="3062"/>
      <c r="V110" s="3062"/>
      <c r="W110" s="3049"/>
      <c r="X110" s="3049"/>
      <c r="Y110" s="3049"/>
      <c r="Z110" s="3049"/>
      <c r="AA110" s="3049"/>
      <c r="AB110" s="3049"/>
      <c r="AC110" s="3049"/>
      <c r="AD110" s="3049"/>
      <c r="AE110" s="3049"/>
      <c r="AF110" s="3049"/>
      <c r="AG110" s="3049"/>
      <c r="AH110" s="3049"/>
      <c r="AI110" s="3070" t="s">
        <v>7742</v>
      </c>
      <c r="AJ110" s="3049"/>
      <c r="AK110" s="3049"/>
      <c r="AL110" s="3049"/>
      <c r="AM110" s="4945"/>
      <c r="AN110" s="3048"/>
      <c r="AO110" s="3049"/>
      <c r="AP110" s="3053"/>
      <c r="AQ110" s="3049"/>
      <c r="AR110" s="4930"/>
      <c r="AS110" s="3053"/>
      <c r="AT110" s="3053"/>
      <c r="AU110" s="3053"/>
      <c r="AV110" s="3053"/>
      <c r="AW110" s="3053"/>
      <c r="AX110" s="4930"/>
    </row>
    <row r="111" spans="1:50" ht="15" customHeight="1">
      <c r="A111" s="4918"/>
      <c r="B111" s="4931"/>
      <c r="C111" s="4952"/>
      <c r="D111" s="3054"/>
      <c r="E111" s="3055"/>
      <c r="F111" s="3056"/>
      <c r="G111" s="3056"/>
      <c r="H111" s="3054"/>
      <c r="I111" s="3056"/>
      <c r="J111" s="3056"/>
      <c r="K111" s="3054"/>
      <c r="L111" s="3056"/>
      <c r="M111" s="3056"/>
      <c r="N111" s="4940"/>
      <c r="O111" s="4958"/>
      <c r="P111" s="3057"/>
      <c r="Q111" s="3057"/>
      <c r="R111" s="3057"/>
      <c r="S111" s="3063"/>
      <c r="T111" s="3063"/>
      <c r="U111" s="3063"/>
      <c r="V111" s="3063"/>
      <c r="W111" s="3056"/>
      <c r="X111" s="3056"/>
      <c r="Y111" s="3056"/>
      <c r="Z111" s="3056"/>
      <c r="AA111" s="3056"/>
      <c r="AB111" s="3056"/>
      <c r="AC111" s="3056"/>
      <c r="AD111" s="3056"/>
      <c r="AE111" s="3056"/>
      <c r="AF111" s="3056"/>
      <c r="AG111" s="3056"/>
      <c r="AH111" s="3056"/>
      <c r="AI111" s="3103" t="s">
        <v>7704</v>
      </c>
      <c r="AJ111" s="3056"/>
      <c r="AK111" s="3056"/>
      <c r="AL111" s="3056"/>
      <c r="AM111" s="4946"/>
      <c r="AN111" s="3055"/>
      <c r="AO111" s="3056"/>
      <c r="AP111" s="3059"/>
      <c r="AQ111" s="3056"/>
      <c r="AR111" s="4931"/>
      <c r="AS111" s="3059"/>
      <c r="AT111" s="3059"/>
      <c r="AU111" s="3059"/>
      <c r="AV111" s="3059"/>
      <c r="AW111" s="3059"/>
      <c r="AX111" s="4931"/>
    </row>
    <row r="112" spans="1:50" ht="15" customHeight="1">
      <c r="A112" s="4917" t="s">
        <v>1608</v>
      </c>
      <c r="B112" s="4929">
        <f>B107+1</f>
        <v>22</v>
      </c>
      <c r="C112" s="4950" t="s">
        <v>7743</v>
      </c>
      <c r="D112" s="3042" t="s">
        <v>7744</v>
      </c>
      <c r="E112" s="3043">
        <v>35101</v>
      </c>
      <c r="F112" s="3044">
        <v>8.1999999999999993</v>
      </c>
      <c r="G112" s="3044">
        <v>1.8</v>
      </c>
      <c r="H112" s="3042" t="s">
        <v>7745</v>
      </c>
      <c r="I112" s="3044">
        <v>200</v>
      </c>
      <c r="J112" s="3044">
        <v>80</v>
      </c>
      <c r="K112" s="3042" t="s">
        <v>7745</v>
      </c>
      <c r="L112" s="3044">
        <v>200</v>
      </c>
      <c r="M112" s="3044">
        <v>80</v>
      </c>
      <c r="N112" s="4938" t="s">
        <v>7746</v>
      </c>
      <c r="O112" s="4956" t="s">
        <v>7747</v>
      </c>
      <c r="P112" s="3045"/>
      <c r="Q112" s="3045"/>
      <c r="R112" s="3045"/>
      <c r="S112" s="3061"/>
      <c r="T112" s="3061"/>
      <c r="U112" s="3061"/>
      <c r="V112" s="3061"/>
      <c r="W112" s="3044"/>
      <c r="X112" s="3044"/>
      <c r="Y112" s="3044"/>
      <c r="Z112" s="3044">
        <v>1</v>
      </c>
      <c r="AA112" s="3044" t="s">
        <v>7635</v>
      </c>
      <c r="AB112" s="3044"/>
      <c r="AC112" s="3044"/>
      <c r="AD112" s="3044"/>
      <c r="AE112" s="3044" t="s">
        <v>7635</v>
      </c>
      <c r="AF112" s="3044"/>
      <c r="AG112" s="3044" t="s">
        <v>801</v>
      </c>
      <c r="AH112" s="3044"/>
      <c r="AI112" s="3044"/>
      <c r="AJ112" s="3044"/>
      <c r="AK112" s="3044" t="s">
        <v>387</v>
      </c>
      <c r="AL112" s="3044"/>
      <c r="AM112" s="4944"/>
      <c r="AN112" s="3043">
        <v>39173</v>
      </c>
      <c r="AO112" s="3044"/>
      <c r="AP112" s="3046"/>
      <c r="AQ112" s="3044"/>
      <c r="AR112" s="4929"/>
      <c r="AS112" s="3046"/>
      <c r="AT112" s="3046"/>
      <c r="AU112" s="3046"/>
      <c r="AV112" s="3046"/>
      <c r="AW112" s="3046"/>
      <c r="AX112" s="4972"/>
    </row>
    <row r="113" spans="1:50" ht="15" customHeight="1">
      <c r="A113" s="4925"/>
      <c r="B113" s="4930"/>
      <c r="C113" s="4951"/>
      <c r="D113" s="3047"/>
      <c r="E113" s="3048">
        <v>42916</v>
      </c>
      <c r="F113" s="3049"/>
      <c r="G113" s="3049"/>
      <c r="H113" s="3047" t="s">
        <v>7748</v>
      </c>
      <c r="I113" s="3049">
        <v>400</v>
      </c>
      <c r="J113" s="3049">
        <v>80</v>
      </c>
      <c r="K113" s="3047" t="s">
        <v>7748</v>
      </c>
      <c r="L113" s="3049">
        <v>400</v>
      </c>
      <c r="M113" s="3049">
        <v>80</v>
      </c>
      <c r="N113" s="4939"/>
      <c r="O113" s="4957"/>
      <c r="P113" s="3050"/>
      <c r="Q113" s="3050"/>
      <c r="R113" s="3050"/>
      <c r="S113" s="3062"/>
      <c r="T113" s="3062"/>
      <c r="U113" s="3062"/>
      <c r="V113" s="3062"/>
      <c r="W113" s="3049"/>
      <c r="X113" s="3049"/>
      <c r="Y113" s="3049"/>
      <c r="Z113" s="3049"/>
      <c r="AA113" s="3049">
        <v>3</v>
      </c>
      <c r="AB113" s="3049"/>
      <c r="AC113" s="3049"/>
      <c r="AD113" s="3049"/>
      <c r="AE113" s="3049">
        <v>3300</v>
      </c>
      <c r="AF113" s="3049"/>
      <c r="AG113" s="3052">
        <v>2</v>
      </c>
      <c r="AH113" s="3049"/>
      <c r="AI113" s="3049"/>
      <c r="AJ113" s="3049"/>
      <c r="AK113" s="3049" t="s">
        <v>7661</v>
      </c>
      <c r="AL113" s="3049"/>
      <c r="AM113" s="4945"/>
      <c r="AN113" s="3048">
        <v>39783</v>
      </c>
      <c r="AO113" s="3049"/>
      <c r="AP113" s="3053"/>
      <c r="AQ113" s="3049"/>
      <c r="AR113" s="4930"/>
      <c r="AS113" s="3053"/>
      <c r="AT113" s="3053"/>
      <c r="AU113" s="3053"/>
      <c r="AV113" s="3053"/>
      <c r="AW113" s="3053"/>
      <c r="AX113" s="4973"/>
    </row>
    <row r="114" spans="1:50" ht="15" customHeight="1">
      <c r="A114" s="4925"/>
      <c r="B114" s="4930"/>
      <c r="C114" s="4951"/>
      <c r="D114" s="3047"/>
      <c r="E114" s="3035" t="s">
        <v>7749</v>
      </c>
      <c r="F114" s="3083"/>
      <c r="G114" s="3104"/>
      <c r="H114" s="3047"/>
      <c r="I114" s="3049"/>
      <c r="J114" s="3049"/>
      <c r="K114" s="3047"/>
      <c r="L114" s="3049"/>
      <c r="M114" s="3049"/>
      <c r="N114" s="4939"/>
      <c r="O114" s="4957"/>
      <c r="P114" s="3050"/>
      <c r="Q114" s="3050"/>
      <c r="R114" s="3050"/>
      <c r="S114" s="3062"/>
      <c r="T114" s="3062"/>
      <c r="U114" s="3062"/>
      <c r="V114" s="3062"/>
      <c r="W114" s="3049"/>
      <c r="X114" s="3049"/>
      <c r="Y114" s="3049"/>
      <c r="Z114" s="3049"/>
      <c r="AA114" s="3049"/>
      <c r="AB114" s="3049"/>
      <c r="AC114" s="3049"/>
      <c r="AD114" s="3049"/>
      <c r="AE114" s="3049">
        <v>10000</v>
      </c>
      <c r="AF114" s="3049"/>
      <c r="AG114" s="3049"/>
      <c r="AH114" s="3049"/>
      <c r="AI114" s="3049"/>
      <c r="AJ114" s="3049"/>
      <c r="AK114" s="3049" t="s">
        <v>7665</v>
      </c>
      <c r="AL114" s="3049"/>
      <c r="AM114" s="4945"/>
      <c r="AN114" s="3048"/>
      <c r="AO114" s="3049"/>
      <c r="AP114" s="3053"/>
      <c r="AQ114" s="3049"/>
      <c r="AR114" s="4930"/>
      <c r="AS114" s="3053"/>
      <c r="AT114" s="3053"/>
      <c r="AU114" s="3053"/>
      <c r="AV114" s="3053"/>
      <c r="AW114" s="3053"/>
      <c r="AX114" s="4973"/>
    </row>
    <row r="115" spans="1:50" ht="15" customHeight="1">
      <c r="A115" s="4925"/>
      <c r="B115" s="4930"/>
      <c r="C115" s="4951"/>
      <c r="D115" s="3047"/>
      <c r="E115" s="3048"/>
      <c r="F115" s="3049"/>
      <c r="G115" s="3049"/>
      <c r="H115" s="3047"/>
      <c r="I115" s="3049"/>
      <c r="J115" s="3049"/>
      <c r="K115" s="3047"/>
      <c r="L115" s="3049"/>
      <c r="M115" s="3049"/>
      <c r="N115" s="4939"/>
      <c r="O115" s="4957"/>
      <c r="P115" s="3050"/>
      <c r="Q115" s="3050"/>
      <c r="R115" s="3050"/>
      <c r="S115" s="3062"/>
      <c r="T115" s="3062"/>
      <c r="U115" s="3062"/>
      <c r="V115" s="3062"/>
      <c r="W115" s="3049"/>
      <c r="X115" s="3049"/>
      <c r="Y115" s="3049"/>
      <c r="Z115" s="3049"/>
      <c r="AA115" s="3049"/>
      <c r="AB115" s="3049"/>
      <c r="AC115" s="3049"/>
      <c r="AD115" s="3049"/>
      <c r="AE115" s="3049">
        <v>2600</v>
      </c>
      <c r="AF115" s="3049"/>
      <c r="AG115" s="3049"/>
      <c r="AH115" s="3049"/>
      <c r="AI115" s="3049"/>
      <c r="AJ115" s="3049"/>
      <c r="AK115" s="3049"/>
      <c r="AL115" s="3049"/>
      <c r="AM115" s="4945"/>
      <c r="AN115" s="3048"/>
      <c r="AO115" s="3049"/>
      <c r="AP115" s="3053"/>
      <c r="AQ115" s="3049"/>
      <c r="AR115" s="4930"/>
      <c r="AS115" s="3053"/>
      <c r="AT115" s="3053"/>
      <c r="AU115" s="3053"/>
      <c r="AV115" s="3053"/>
      <c r="AW115" s="3053"/>
      <c r="AX115" s="4973"/>
    </row>
    <row r="116" spans="1:50" ht="15" customHeight="1">
      <c r="A116" s="4925"/>
      <c r="B116" s="4931"/>
      <c r="C116" s="4952"/>
      <c r="D116" s="3054"/>
      <c r="E116" s="3055"/>
      <c r="F116" s="3056"/>
      <c r="G116" s="3056"/>
      <c r="H116" s="3054"/>
      <c r="I116" s="3056"/>
      <c r="J116" s="3056"/>
      <c r="K116" s="3054"/>
      <c r="L116" s="3056"/>
      <c r="M116" s="3056"/>
      <c r="N116" s="4940"/>
      <c r="O116" s="4958"/>
      <c r="P116" s="3057"/>
      <c r="Q116" s="3057"/>
      <c r="R116" s="3057"/>
      <c r="S116" s="3063"/>
      <c r="T116" s="3063"/>
      <c r="U116" s="3063"/>
      <c r="V116" s="3063"/>
      <c r="W116" s="3056"/>
      <c r="X116" s="3056"/>
      <c r="Y116" s="3056"/>
      <c r="Z116" s="3056"/>
      <c r="AA116" s="3056"/>
      <c r="AB116" s="3056"/>
      <c r="AC116" s="3056"/>
      <c r="AD116" s="3056"/>
      <c r="AE116" s="3056"/>
      <c r="AF116" s="3056"/>
      <c r="AG116" s="3056"/>
      <c r="AH116" s="3056"/>
      <c r="AI116" s="3056"/>
      <c r="AJ116" s="3056"/>
      <c r="AK116" s="3056"/>
      <c r="AL116" s="3056"/>
      <c r="AM116" s="4946"/>
      <c r="AN116" s="3055"/>
      <c r="AO116" s="3056"/>
      <c r="AP116" s="3059"/>
      <c r="AQ116" s="3056"/>
      <c r="AR116" s="4931"/>
      <c r="AS116" s="3059"/>
      <c r="AT116" s="3059"/>
      <c r="AU116" s="3059"/>
      <c r="AV116" s="3059"/>
      <c r="AW116" s="3059"/>
      <c r="AX116" s="4974"/>
    </row>
    <row r="117" spans="1:50" ht="15" customHeight="1">
      <c r="A117" s="4925"/>
      <c r="B117" s="4929">
        <f>B112+1</f>
        <v>23</v>
      </c>
      <c r="C117" s="4950" t="s">
        <v>7750</v>
      </c>
      <c r="D117" s="3042" t="s">
        <v>269</v>
      </c>
      <c r="E117" s="3043">
        <v>35552</v>
      </c>
      <c r="F117" s="3044">
        <v>8.9</v>
      </c>
      <c r="G117" s="3044">
        <v>8.9</v>
      </c>
      <c r="H117" s="4935" t="s">
        <v>7713</v>
      </c>
      <c r="I117" s="3044"/>
      <c r="J117" s="3044"/>
      <c r="K117" s="3042" t="s">
        <v>7691</v>
      </c>
      <c r="L117" s="3044">
        <v>80</v>
      </c>
      <c r="M117" s="3044">
        <v>50</v>
      </c>
      <c r="N117" s="4956" t="s">
        <v>7751</v>
      </c>
      <c r="O117" s="4956" t="s">
        <v>7752</v>
      </c>
      <c r="P117" s="3045"/>
      <c r="Q117" s="3045"/>
      <c r="R117" s="3045"/>
      <c r="S117" s="3061"/>
      <c r="T117" s="3061"/>
      <c r="U117" s="3061"/>
      <c r="V117" s="3061"/>
      <c r="W117" s="3044">
        <v>5</v>
      </c>
      <c r="X117" s="3044"/>
      <c r="Y117" s="3044"/>
      <c r="Z117" s="3044"/>
      <c r="AA117" s="3044" t="s">
        <v>399</v>
      </c>
      <c r="AB117" s="3044"/>
      <c r="AC117" s="3044"/>
      <c r="AD117" s="3044" t="s">
        <v>399</v>
      </c>
      <c r="AE117" s="3044" t="s">
        <v>399</v>
      </c>
      <c r="AF117" s="3044"/>
      <c r="AG117" s="3044" t="s">
        <v>399</v>
      </c>
      <c r="AH117" s="3044"/>
      <c r="AI117" s="3044" t="s">
        <v>399</v>
      </c>
      <c r="AJ117" s="3044"/>
      <c r="AK117" s="3044" t="s">
        <v>399</v>
      </c>
      <c r="AL117" s="3044" t="s">
        <v>399</v>
      </c>
      <c r="AM117" s="4944"/>
      <c r="AN117" s="3043"/>
      <c r="AO117" s="3044"/>
      <c r="AP117" s="3046"/>
      <c r="AQ117" s="3044"/>
      <c r="AR117" s="4950" t="s">
        <v>7694</v>
      </c>
      <c r="AS117" s="3046"/>
      <c r="AT117" s="3046"/>
      <c r="AU117" s="3046"/>
      <c r="AV117" s="3046"/>
      <c r="AW117" s="3046"/>
      <c r="AX117" s="4929"/>
    </row>
    <row r="118" spans="1:50" ht="15" customHeight="1">
      <c r="A118" s="4925"/>
      <c r="B118" s="4930"/>
      <c r="C118" s="4951"/>
      <c r="D118" s="3047"/>
      <c r="E118" s="3048"/>
      <c r="F118" s="3049"/>
      <c r="G118" s="3049"/>
      <c r="H118" s="4936"/>
      <c r="I118" s="3049"/>
      <c r="J118" s="3049"/>
      <c r="K118" s="3047" t="s">
        <v>7709</v>
      </c>
      <c r="L118" s="3049">
        <v>150</v>
      </c>
      <c r="M118" s="3049">
        <v>60</v>
      </c>
      <c r="N118" s="4957"/>
      <c r="O118" s="4957"/>
      <c r="P118" s="3050"/>
      <c r="Q118" s="3050"/>
      <c r="R118" s="3050"/>
      <c r="S118" s="3062"/>
      <c r="T118" s="3062"/>
      <c r="U118" s="3062"/>
      <c r="V118" s="3062"/>
      <c r="W118" s="3049"/>
      <c r="X118" s="3049"/>
      <c r="Y118" s="3049"/>
      <c r="Z118" s="3049"/>
      <c r="AA118" s="3049">
        <v>3</v>
      </c>
      <c r="AB118" s="3049"/>
      <c r="AC118" s="3049"/>
      <c r="AD118" s="3049">
        <v>50</v>
      </c>
      <c r="AE118" s="3049">
        <v>165</v>
      </c>
      <c r="AF118" s="3049"/>
      <c r="AG118" s="3052">
        <v>1</v>
      </c>
      <c r="AH118" s="3049"/>
      <c r="AI118" s="3049">
        <v>12</v>
      </c>
      <c r="AJ118" s="3049"/>
      <c r="AK118" s="3049" t="s">
        <v>7683</v>
      </c>
      <c r="AL118" s="3049"/>
      <c r="AM118" s="4945"/>
      <c r="AN118" s="3048"/>
      <c r="AO118" s="3049"/>
      <c r="AP118" s="3053"/>
      <c r="AQ118" s="3049"/>
      <c r="AR118" s="4951"/>
      <c r="AS118" s="3053"/>
      <c r="AT118" s="3053"/>
      <c r="AU118" s="3053"/>
      <c r="AV118" s="3053"/>
      <c r="AW118" s="3053"/>
      <c r="AX118" s="4930"/>
    </row>
    <row r="119" spans="1:50" ht="15" customHeight="1">
      <c r="A119" s="4925"/>
      <c r="B119" s="4930"/>
      <c r="C119" s="4951"/>
      <c r="D119" s="3047"/>
      <c r="E119" s="3048"/>
      <c r="F119" s="3049"/>
      <c r="G119" s="3049"/>
      <c r="H119" s="4936"/>
      <c r="I119" s="3049"/>
      <c r="J119" s="3049"/>
      <c r="K119" s="3047" t="s">
        <v>7685</v>
      </c>
      <c r="L119" s="3049">
        <v>200</v>
      </c>
      <c r="M119" s="3049">
        <v>60</v>
      </c>
      <c r="N119" s="4957"/>
      <c r="O119" s="4957"/>
      <c r="P119" s="3050"/>
      <c r="Q119" s="3050"/>
      <c r="R119" s="3050"/>
      <c r="S119" s="3062"/>
      <c r="T119" s="3062"/>
      <c r="U119" s="3062"/>
      <c r="V119" s="3062"/>
      <c r="W119" s="3049"/>
      <c r="X119" s="3049"/>
      <c r="Y119" s="3049"/>
      <c r="Z119" s="3049"/>
      <c r="AA119" s="3049"/>
      <c r="AB119" s="3049"/>
      <c r="AC119" s="3049"/>
      <c r="AD119" s="3049"/>
      <c r="AE119" s="3049"/>
      <c r="AF119" s="3049"/>
      <c r="AG119" s="3052">
        <v>2</v>
      </c>
      <c r="AH119" s="3049"/>
      <c r="AI119" s="3049"/>
      <c r="AJ119" s="3049"/>
      <c r="AK119" s="3049"/>
      <c r="AL119" s="3049"/>
      <c r="AM119" s="4945"/>
      <c r="AN119" s="3048"/>
      <c r="AO119" s="3049"/>
      <c r="AP119" s="3053"/>
      <c r="AQ119" s="3049"/>
      <c r="AR119" s="4951"/>
      <c r="AS119" s="3053"/>
      <c r="AT119" s="3053"/>
      <c r="AU119" s="3053"/>
      <c r="AV119" s="3053"/>
      <c r="AW119" s="3053"/>
      <c r="AX119" s="4930"/>
    </row>
    <row r="120" spans="1:50" ht="15" customHeight="1">
      <c r="A120" s="4925"/>
      <c r="B120" s="4930"/>
      <c r="C120" s="4951"/>
      <c r="D120" s="3047"/>
      <c r="E120" s="3048"/>
      <c r="F120" s="3049"/>
      <c r="G120" s="3049"/>
      <c r="H120" s="4936"/>
      <c r="I120" s="3049"/>
      <c r="J120" s="3049"/>
      <c r="K120" s="3047"/>
      <c r="L120" s="3049"/>
      <c r="M120" s="3049"/>
      <c r="N120" s="4957"/>
      <c r="O120" s="4957"/>
      <c r="P120" s="3050"/>
      <c r="Q120" s="3050"/>
      <c r="R120" s="3050"/>
      <c r="S120" s="3062"/>
      <c r="T120" s="3062"/>
      <c r="U120" s="3062"/>
      <c r="V120" s="3062"/>
      <c r="W120" s="3049"/>
      <c r="X120" s="3049"/>
      <c r="Y120" s="3049"/>
      <c r="Z120" s="3049"/>
      <c r="AA120" s="3049"/>
      <c r="AB120" s="3049"/>
      <c r="AC120" s="3049"/>
      <c r="AD120" s="3049"/>
      <c r="AE120" s="3049"/>
      <c r="AF120" s="3049"/>
      <c r="AG120" s="3049"/>
      <c r="AH120" s="3049"/>
      <c r="AI120" s="3049"/>
      <c r="AJ120" s="3049"/>
      <c r="AK120" s="3049"/>
      <c r="AL120" s="3049"/>
      <c r="AM120" s="4945"/>
      <c r="AN120" s="3048"/>
      <c r="AO120" s="3049"/>
      <c r="AP120" s="3053"/>
      <c r="AQ120" s="3049"/>
      <c r="AR120" s="4951"/>
      <c r="AS120" s="3053"/>
      <c r="AT120" s="3053"/>
      <c r="AU120" s="3053"/>
      <c r="AV120" s="3053"/>
      <c r="AW120" s="3053"/>
      <c r="AX120" s="4930"/>
    </row>
    <row r="121" spans="1:50" ht="15.75" customHeight="1">
      <c r="A121" s="4925"/>
      <c r="B121" s="4931"/>
      <c r="C121" s="4952"/>
      <c r="D121" s="3054"/>
      <c r="E121" s="3055"/>
      <c r="F121" s="3056"/>
      <c r="G121" s="3056"/>
      <c r="H121" s="4937"/>
      <c r="I121" s="3056"/>
      <c r="J121" s="3056"/>
      <c r="K121" s="3054"/>
      <c r="L121" s="3056"/>
      <c r="M121" s="3056"/>
      <c r="N121" s="4958"/>
      <c r="O121" s="4958"/>
      <c r="P121" s="3057"/>
      <c r="Q121" s="3057"/>
      <c r="R121" s="3057"/>
      <c r="S121" s="3063"/>
      <c r="T121" s="3063"/>
      <c r="U121" s="3063"/>
      <c r="V121" s="3063"/>
      <c r="W121" s="3056"/>
      <c r="X121" s="3056"/>
      <c r="Y121" s="3056"/>
      <c r="Z121" s="3056"/>
      <c r="AA121" s="3056"/>
      <c r="AB121" s="3056"/>
      <c r="AC121" s="3056"/>
      <c r="AD121" s="3056"/>
      <c r="AE121" s="3056"/>
      <c r="AF121" s="3056"/>
      <c r="AG121" s="3056"/>
      <c r="AH121" s="3056"/>
      <c r="AI121" s="3056"/>
      <c r="AJ121" s="3056"/>
      <c r="AK121" s="3056"/>
      <c r="AL121" s="3056"/>
      <c r="AM121" s="4946"/>
      <c r="AN121" s="3055"/>
      <c r="AO121" s="3056"/>
      <c r="AP121" s="3059"/>
      <c r="AQ121" s="3056"/>
      <c r="AR121" s="4952"/>
      <c r="AS121" s="3059"/>
      <c r="AT121" s="3059"/>
      <c r="AU121" s="3059"/>
      <c r="AV121" s="3059"/>
      <c r="AW121" s="3059"/>
      <c r="AX121" s="4931"/>
    </row>
    <row r="122" spans="1:50" ht="15.75" customHeight="1">
      <c r="A122" s="4925"/>
      <c r="B122" s="4929">
        <f>B117+1</f>
        <v>24</v>
      </c>
      <c r="C122" s="4950" t="s">
        <v>7753</v>
      </c>
      <c r="D122" s="3042" t="s">
        <v>269</v>
      </c>
      <c r="E122" s="3043">
        <v>37677</v>
      </c>
      <c r="F122" s="3044">
        <v>1.9</v>
      </c>
      <c r="G122" s="3044">
        <v>1.9</v>
      </c>
      <c r="H122" s="3047" t="s">
        <v>7691</v>
      </c>
      <c r="I122" s="3044">
        <v>80</v>
      </c>
      <c r="J122" s="3044">
        <v>40</v>
      </c>
      <c r="K122" s="3047" t="s">
        <v>7691</v>
      </c>
      <c r="L122" s="3044">
        <v>80</v>
      </c>
      <c r="M122" s="3044">
        <v>50</v>
      </c>
      <c r="N122" s="4938" t="s">
        <v>7754</v>
      </c>
      <c r="O122" s="4947" t="s">
        <v>7733</v>
      </c>
      <c r="P122" s="3064"/>
      <c r="Q122" s="3064"/>
      <c r="R122" s="3064"/>
      <c r="S122" s="3044"/>
      <c r="T122" s="3044"/>
      <c r="U122" s="3044"/>
      <c r="V122" s="3044"/>
      <c r="W122" s="3044">
        <v>7</v>
      </c>
      <c r="X122" s="3044">
        <v>1</v>
      </c>
      <c r="Y122" s="3044"/>
      <c r="Z122" s="3044"/>
      <c r="AA122" s="3044" t="s">
        <v>399</v>
      </c>
      <c r="AB122" s="3044"/>
      <c r="AC122" s="3044"/>
      <c r="AD122" s="3044"/>
      <c r="AE122" s="3044"/>
      <c r="AF122" s="3044"/>
      <c r="AG122" s="3060" t="s">
        <v>399</v>
      </c>
      <c r="AH122" s="3044"/>
      <c r="AI122" s="3044" t="s">
        <v>399</v>
      </c>
      <c r="AJ122" s="3044"/>
      <c r="AK122" s="3044"/>
      <c r="AL122" s="3044" t="s">
        <v>399</v>
      </c>
      <c r="AM122" s="3046"/>
      <c r="AN122" s="3105"/>
      <c r="AO122" s="3044"/>
      <c r="AP122" s="3046"/>
      <c r="AQ122" s="3044" t="s">
        <v>399</v>
      </c>
      <c r="AR122" s="4950" t="s">
        <v>7694</v>
      </c>
      <c r="AS122" s="3046"/>
      <c r="AT122" s="3046"/>
      <c r="AU122" s="3046"/>
      <c r="AV122" s="3046"/>
      <c r="AW122" s="3046"/>
      <c r="AX122" s="4929"/>
    </row>
    <row r="123" spans="1:50" ht="15" customHeight="1">
      <c r="A123" s="4925"/>
      <c r="B123" s="4930"/>
      <c r="C123" s="4951"/>
      <c r="D123" s="3047"/>
      <c r="E123" s="3048"/>
      <c r="F123" s="3049"/>
      <c r="G123" s="3049"/>
      <c r="H123" s="3047"/>
      <c r="I123" s="3049"/>
      <c r="J123" s="3049"/>
      <c r="K123" s="3047"/>
      <c r="L123" s="3049"/>
      <c r="M123" s="3049"/>
      <c r="N123" s="4939"/>
      <c r="O123" s="4948"/>
      <c r="P123" s="3065"/>
      <c r="Q123" s="3065"/>
      <c r="R123" s="3065"/>
      <c r="S123" s="3049"/>
      <c r="T123" s="3049"/>
      <c r="U123" s="3049"/>
      <c r="V123" s="3049"/>
      <c r="W123" s="3049"/>
      <c r="X123" s="3049"/>
      <c r="Y123" s="3049"/>
      <c r="Z123" s="3049"/>
      <c r="AA123" s="3049">
        <v>1</v>
      </c>
      <c r="AB123" s="3049"/>
      <c r="AC123" s="3049"/>
      <c r="AD123" s="3049"/>
      <c r="AE123" s="3049"/>
      <c r="AF123" s="3049"/>
      <c r="AG123" s="3052">
        <v>1.5</v>
      </c>
      <c r="AH123" s="3049"/>
      <c r="AI123" s="3049" t="s">
        <v>7755</v>
      </c>
      <c r="AJ123" s="3049"/>
      <c r="AK123" s="3049"/>
      <c r="AL123" s="3049">
        <v>0.6</v>
      </c>
      <c r="AM123" s="3053"/>
      <c r="AN123" s="3049"/>
      <c r="AO123" s="3049"/>
      <c r="AP123" s="3053"/>
      <c r="AQ123" s="3049"/>
      <c r="AR123" s="4951"/>
      <c r="AS123" s="3053"/>
      <c r="AT123" s="3053"/>
      <c r="AU123" s="3053"/>
      <c r="AV123" s="3053"/>
      <c r="AW123" s="3053"/>
      <c r="AX123" s="4930"/>
    </row>
    <row r="124" spans="1:50" ht="15" customHeight="1">
      <c r="A124" s="4925"/>
      <c r="B124" s="4930"/>
      <c r="C124" s="4951"/>
      <c r="D124" s="3047"/>
      <c r="E124" s="3048"/>
      <c r="F124" s="3049"/>
      <c r="G124" s="3049"/>
      <c r="H124" s="3047"/>
      <c r="I124" s="3049"/>
      <c r="J124" s="3049"/>
      <c r="K124" s="3047"/>
      <c r="L124" s="3049"/>
      <c r="M124" s="3049"/>
      <c r="N124" s="4939"/>
      <c r="O124" s="4948"/>
      <c r="P124" s="3065"/>
      <c r="Q124" s="3065"/>
      <c r="R124" s="3065"/>
      <c r="S124" s="3049"/>
      <c r="T124" s="3049"/>
      <c r="U124" s="3049"/>
      <c r="V124" s="3049"/>
      <c r="W124" s="3049"/>
      <c r="X124" s="3049"/>
      <c r="Y124" s="3049"/>
      <c r="Z124" s="3049"/>
      <c r="AA124" s="3049"/>
      <c r="AB124" s="3049"/>
      <c r="AC124" s="3049"/>
      <c r="AD124" s="3049"/>
      <c r="AE124" s="3049"/>
      <c r="AF124" s="3049"/>
      <c r="AG124" s="3052">
        <v>1</v>
      </c>
      <c r="AH124" s="3049"/>
      <c r="AI124" s="3049"/>
      <c r="AJ124" s="3049"/>
      <c r="AK124" s="3049"/>
      <c r="AL124" s="3049"/>
      <c r="AM124" s="3053"/>
      <c r="AN124" s="3049"/>
      <c r="AO124" s="3049"/>
      <c r="AP124" s="3053"/>
      <c r="AQ124" s="3049"/>
      <c r="AR124" s="4951"/>
      <c r="AS124" s="3053"/>
      <c r="AT124" s="3053"/>
      <c r="AU124" s="3053"/>
      <c r="AV124" s="3053"/>
      <c r="AW124" s="3053"/>
      <c r="AX124" s="4930"/>
    </row>
    <row r="125" spans="1:50" ht="15" customHeight="1">
      <c r="A125" s="4925"/>
      <c r="B125" s="4930"/>
      <c r="C125" s="4951"/>
      <c r="D125" s="3047"/>
      <c r="E125" s="3048"/>
      <c r="F125" s="3049"/>
      <c r="G125" s="3049"/>
      <c r="H125" s="3047"/>
      <c r="I125" s="3049"/>
      <c r="J125" s="3049"/>
      <c r="K125" s="3047"/>
      <c r="L125" s="3049"/>
      <c r="M125" s="3049"/>
      <c r="N125" s="4939"/>
      <c r="O125" s="4948"/>
      <c r="P125" s="3065"/>
      <c r="Q125" s="3065"/>
      <c r="R125" s="3065"/>
      <c r="S125" s="3049"/>
      <c r="T125" s="3049"/>
      <c r="U125" s="3049"/>
      <c r="V125" s="3049"/>
      <c r="W125" s="3049"/>
      <c r="X125" s="3049"/>
      <c r="Y125" s="3049"/>
      <c r="Z125" s="3049"/>
      <c r="AA125" s="3049"/>
      <c r="AB125" s="3049"/>
      <c r="AC125" s="3049"/>
      <c r="AD125" s="3049"/>
      <c r="AE125" s="3049"/>
      <c r="AF125" s="3049"/>
      <c r="AG125" s="3052"/>
      <c r="AH125" s="3049"/>
      <c r="AI125" s="3049"/>
      <c r="AJ125" s="3049"/>
      <c r="AK125" s="3049"/>
      <c r="AL125" s="3049"/>
      <c r="AM125" s="3053"/>
      <c r="AN125" s="3049"/>
      <c r="AO125" s="3049"/>
      <c r="AP125" s="3053"/>
      <c r="AQ125" s="3049"/>
      <c r="AR125" s="4951"/>
      <c r="AS125" s="3053"/>
      <c r="AT125" s="3053"/>
      <c r="AU125" s="3053"/>
      <c r="AV125" s="3053"/>
      <c r="AW125" s="3053"/>
      <c r="AX125" s="4930"/>
    </row>
    <row r="126" spans="1:50" ht="15" customHeight="1">
      <c r="A126" s="4925"/>
      <c r="B126" s="4931"/>
      <c r="C126" s="4952"/>
      <c r="D126" s="3054"/>
      <c r="E126" s="3055"/>
      <c r="F126" s="3056"/>
      <c r="G126" s="3056"/>
      <c r="H126" s="3054"/>
      <c r="I126" s="3056"/>
      <c r="J126" s="3056"/>
      <c r="K126" s="3054"/>
      <c r="L126" s="3056"/>
      <c r="M126" s="3056"/>
      <c r="N126" s="4940"/>
      <c r="O126" s="4949"/>
      <c r="P126" s="3066"/>
      <c r="Q126" s="3066"/>
      <c r="R126" s="3066"/>
      <c r="S126" s="3056"/>
      <c r="T126" s="3056"/>
      <c r="U126" s="3056"/>
      <c r="V126" s="3056"/>
      <c r="W126" s="3056"/>
      <c r="X126" s="3056"/>
      <c r="Y126" s="3056"/>
      <c r="Z126" s="3056"/>
      <c r="AA126" s="3056"/>
      <c r="AB126" s="3056"/>
      <c r="AC126" s="3056"/>
      <c r="AD126" s="3056"/>
      <c r="AE126" s="3056"/>
      <c r="AF126" s="3056"/>
      <c r="AG126" s="3058"/>
      <c r="AH126" s="3056"/>
      <c r="AI126" s="3056"/>
      <c r="AJ126" s="3056"/>
      <c r="AK126" s="3056"/>
      <c r="AL126" s="3056"/>
      <c r="AM126" s="3059"/>
      <c r="AN126" s="3056"/>
      <c r="AO126" s="3056"/>
      <c r="AP126" s="3059"/>
      <c r="AQ126" s="3056"/>
      <c r="AR126" s="4952"/>
      <c r="AS126" s="3059"/>
      <c r="AT126" s="3059"/>
      <c r="AU126" s="3059"/>
      <c r="AV126" s="3059"/>
      <c r="AW126" s="3059"/>
      <c r="AX126" s="4931"/>
    </row>
    <row r="127" spans="1:50" ht="15" customHeight="1">
      <c r="A127" s="4925"/>
      <c r="B127" s="4929">
        <f>B122+1</f>
        <v>25</v>
      </c>
      <c r="C127" s="4950" t="s">
        <v>7756</v>
      </c>
      <c r="D127" s="3042" t="s">
        <v>269</v>
      </c>
      <c r="E127" s="3043">
        <v>38748</v>
      </c>
      <c r="F127" s="3044">
        <v>5.7</v>
      </c>
      <c r="G127" s="3044">
        <v>5.7</v>
      </c>
      <c r="H127" s="3042" t="s">
        <v>7709</v>
      </c>
      <c r="I127" s="3044">
        <v>200</v>
      </c>
      <c r="J127" s="3044">
        <v>60</v>
      </c>
      <c r="K127" s="3042" t="s">
        <v>7685</v>
      </c>
      <c r="L127" s="3044">
        <v>200</v>
      </c>
      <c r="M127" s="3044">
        <v>60</v>
      </c>
      <c r="N127" s="4938" t="s">
        <v>7757</v>
      </c>
      <c r="O127" s="4956" t="s">
        <v>7740</v>
      </c>
      <c r="P127" s="3064"/>
      <c r="Q127" s="3064"/>
      <c r="R127" s="3064"/>
      <c r="S127" s="3044"/>
      <c r="T127" s="3044"/>
      <c r="U127" s="3044"/>
      <c r="V127" s="3044"/>
      <c r="W127" s="3044"/>
      <c r="X127" s="3044"/>
      <c r="Y127" s="3044"/>
      <c r="Z127" s="3044"/>
      <c r="AA127" s="3044" t="s">
        <v>809</v>
      </c>
      <c r="AB127" s="3044"/>
      <c r="AC127" s="3044" t="s">
        <v>809</v>
      </c>
      <c r="AD127" s="3044"/>
      <c r="AE127" s="3044"/>
      <c r="AF127" s="3044"/>
      <c r="AG127" s="3044" t="s">
        <v>809</v>
      </c>
      <c r="AH127" s="3044"/>
      <c r="AI127" s="3044" t="s">
        <v>809</v>
      </c>
      <c r="AJ127" s="3044" t="s">
        <v>809</v>
      </c>
      <c r="AK127" s="3044" t="s">
        <v>399</v>
      </c>
      <c r="AL127" s="3044"/>
      <c r="AM127" s="3046"/>
      <c r="AN127" s="3043">
        <v>38989</v>
      </c>
      <c r="AO127" s="3044"/>
      <c r="AP127" s="3046"/>
      <c r="AQ127" s="3044"/>
      <c r="AR127" s="3061"/>
      <c r="AS127" s="3046"/>
      <c r="AT127" s="3046"/>
      <c r="AU127" s="3046"/>
      <c r="AV127" s="3046"/>
      <c r="AW127" s="3046"/>
      <c r="AX127" s="4929"/>
    </row>
    <row r="128" spans="1:50" ht="15" customHeight="1">
      <c r="A128" s="4925"/>
      <c r="B128" s="4930"/>
      <c r="C128" s="4951"/>
      <c r="D128" s="3047"/>
      <c r="E128" s="3048">
        <v>39722</v>
      </c>
      <c r="F128" s="3049"/>
      <c r="G128" s="3049"/>
      <c r="H128" s="3047" t="s">
        <v>7677</v>
      </c>
      <c r="I128" s="3049">
        <v>200</v>
      </c>
      <c r="J128" s="3049">
        <v>80</v>
      </c>
      <c r="K128" s="3047" t="s">
        <v>7686</v>
      </c>
      <c r="L128" s="3049">
        <v>400</v>
      </c>
      <c r="M128" s="3049">
        <v>80</v>
      </c>
      <c r="N128" s="4939"/>
      <c r="O128" s="4957"/>
      <c r="P128" s="3065"/>
      <c r="Q128" s="3065"/>
      <c r="R128" s="3065"/>
      <c r="S128" s="3049"/>
      <c r="T128" s="3049"/>
      <c r="U128" s="3049"/>
      <c r="V128" s="3049"/>
      <c r="W128" s="3049"/>
      <c r="X128" s="3049"/>
      <c r="Y128" s="3049"/>
      <c r="Z128" s="3049"/>
      <c r="AA128" s="3049">
        <v>2</v>
      </c>
      <c r="AB128" s="3049"/>
      <c r="AC128" s="3049">
        <v>300</v>
      </c>
      <c r="AD128" s="3049"/>
      <c r="AE128" s="3049"/>
      <c r="AF128" s="3049"/>
      <c r="AG128" s="3052">
        <v>2</v>
      </c>
      <c r="AH128" s="3049"/>
      <c r="AI128" s="3049">
        <v>15</v>
      </c>
      <c r="AJ128" s="3049">
        <v>10</v>
      </c>
      <c r="AK128" s="3049" t="s">
        <v>7680</v>
      </c>
      <c r="AL128" s="3049"/>
      <c r="AM128" s="3053"/>
      <c r="AN128" s="3048">
        <v>39783</v>
      </c>
      <c r="AO128" s="3049"/>
      <c r="AP128" s="3053"/>
      <c r="AQ128" s="3049"/>
      <c r="AR128" s="3062"/>
      <c r="AS128" s="3053"/>
      <c r="AT128" s="3053"/>
      <c r="AU128" s="3053"/>
      <c r="AV128" s="3053"/>
      <c r="AW128" s="3053"/>
      <c r="AX128" s="4930"/>
    </row>
    <row r="129" spans="1:50" ht="15" customHeight="1">
      <c r="A129" s="4925"/>
      <c r="B129" s="4930"/>
      <c r="C129" s="4951"/>
      <c r="D129" s="3047"/>
      <c r="E129" s="3048">
        <v>42531</v>
      </c>
      <c r="F129" s="3049"/>
      <c r="G129" s="3049"/>
      <c r="H129" s="3047"/>
      <c r="I129" s="3049"/>
      <c r="J129" s="3049"/>
      <c r="K129" s="3047"/>
      <c r="L129" s="3049"/>
      <c r="M129" s="3049"/>
      <c r="N129" s="4939"/>
      <c r="O129" s="4957"/>
      <c r="P129" s="3065"/>
      <c r="Q129" s="3065"/>
      <c r="R129" s="3065"/>
      <c r="S129" s="3049"/>
      <c r="T129" s="3049"/>
      <c r="U129" s="3049"/>
      <c r="V129" s="3049"/>
      <c r="W129" s="3049"/>
      <c r="X129" s="3049"/>
      <c r="Y129" s="3049"/>
      <c r="Z129" s="3049"/>
      <c r="AA129" s="3049"/>
      <c r="AB129" s="3049"/>
      <c r="AC129" s="3049"/>
      <c r="AD129" s="3049"/>
      <c r="AE129" s="3049"/>
      <c r="AF129" s="3049"/>
      <c r="AG129" s="3052">
        <v>1</v>
      </c>
      <c r="AH129" s="3049"/>
      <c r="AI129" s="3049"/>
      <c r="AJ129" s="3049"/>
      <c r="AK129" s="3049" t="s">
        <v>7683</v>
      </c>
      <c r="AL129" s="3049"/>
      <c r="AM129" s="3053"/>
      <c r="AN129" s="3048">
        <v>43191</v>
      </c>
      <c r="AO129" s="3049"/>
      <c r="AP129" s="3053"/>
      <c r="AQ129" s="3049"/>
      <c r="AR129" s="3062"/>
      <c r="AS129" s="3053"/>
      <c r="AT129" s="3053"/>
      <c r="AU129" s="3053"/>
      <c r="AV129" s="3053"/>
      <c r="AW129" s="3053"/>
      <c r="AX129" s="4930"/>
    </row>
    <row r="130" spans="1:50" ht="15" customHeight="1">
      <c r="A130" s="4925"/>
      <c r="B130" s="4930"/>
      <c r="C130" s="4951"/>
      <c r="D130" s="3047"/>
      <c r="E130" s="3048">
        <v>43125</v>
      </c>
      <c r="F130" s="3049"/>
      <c r="G130" s="3049"/>
      <c r="H130" s="3047"/>
      <c r="I130" s="3049"/>
      <c r="J130" s="3049"/>
      <c r="K130" s="3047"/>
      <c r="L130" s="3049"/>
      <c r="M130" s="3049"/>
      <c r="N130" s="4939"/>
      <c r="O130" s="4957"/>
      <c r="P130" s="3065"/>
      <c r="Q130" s="3065"/>
      <c r="R130" s="3065"/>
      <c r="S130" s="3049"/>
      <c r="T130" s="3049"/>
      <c r="U130" s="3049"/>
      <c r="V130" s="3049"/>
      <c r="W130" s="3049"/>
      <c r="X130" s="3049"/>
      <c r="Y130" s="3049"/>
      <c r="Z130" s="3049"/>
      <c r="AA130" s="3049"/>
      <c r="AB130" s="3049"/>
      <c r="AC130" s="3049"/>
      <c r="AD130" s="3049"/>
      <c r="AE130" s="3049"/>
      <c r="AF130" s="3049"/>
      <c r="AG130" s="3052"/>
      <c r="AH130" s="3049"/>
      <c r="AI130" s="3049"/>
      <c r="AJ130" s="3049"/>
      <c r="AK130" s="3049"/>
      <c r="AL130" s="3049"/>
      <c r="AM130" s="3053"/>
      <c r="AN130" s="3049"/>
      <c r="AO130" s="3049"/>
      <c r="AP130" s="3053"/>
      <c r="AQ130" s="3049"/>
      <c r="AR130" s="3062"/>
      <c r="AS130" s="3053"/>
      <c r="AT130" s="3053"/>
      <c r="AU130" s="3053"/>
      <c r="AV130" s="3053"/>
      <c r="AW130" s="3053"/>
      <c r="AX130" s="4930"/>
    </row>
    <row r="131" spans="1:50" ht="15" customHeight="1">
      <c r="A131" s="4925"/>
      <c r="B131" s="4931"/>
      <c r="C131" s="4952"/>
      <c r="D131" s="3047"/>
      <c r="E131" s="3048"/>
      <c r="F131" s="3049"/>
      <c r="G131" s="3049"/>
      <c r="H131" s="3047"/>
      <c r="I131" s="3049"/>
      <c r="J131" s="3049"/>
      <c r="K131" s="3047"/>
      <c r="L131" s="3049"/>
      <c r="M131" s="3049"/>
      <c r="N131" s="4940"/>
      <c r="O131" s="4958"/>
      <c r="P131" s="3065"/>
      <c r="Q131" s="3065"/>
      <c r="R131" s="3065"/>
      <c r="S131" s="3049"/>
      <c r="T131" s="3049"/>
      <c r="U131" s="3049"/>
      <c r="V131" s="3049"/>
      <c r="W131" s="3049"/>
      <c r="X131" s="3049"/>
      <c r="Y131" s="3049"/>
      <c r="Z131" s="3049"/>
      <c r="AA131" s="3049"/>
      <c r="AB131" s="3049"/>
      <c r="AC131" s="3049"/>
      <c r="AD131" s="3049"/>
      <c r="AE131" s="3049"/>
      <c r="AF131" s="3049"/>
      <c r="AG131" s="3052"/>
      <c r="AH131" s="3049"/>
      <c r="AI131" s="3049"/>
      <c r="AJ131" s="3049"/>
      <c r="AK131" s="3049"/>
      <c r="AL131" s="3049"/>
      <c r="AM131" s="3053"/>
      <c r="AN131" s="3049"/>
      <c r="AO131" s="3049"/>
      <c r="AP131" s="3053"/>
      <c r="AQ131" s="3049"/>
      <c r="AR131" s="3062"/>
      <c r="AS131" s="3053"/>
      <c r="AT131" s="3053"/>
      <c r="AU131" s="3053"/>
      <c r="AV131" s="3053"/>
      <c r="AW131" s="3053"/>
      <c r="AX131" s="4931"/>
    </row>
    <row r="132" spans="1:50" ht="15" customHeight="1">
      <c r="A132" s="4925"/>
      <c r="B132" s="4929">
        <f>B127+1</f>
        <v>26</v>
      </c>
      <c r="C132" s="4950" t="s">
        <v>7758</v>
      </c>
      <c r="D132" s="3042" t="s">
        <v>269</v>
      </c>
      <c r="E132" s="3043">
        <v>40256</v>
      </c>
      <c r="F132" s="3044">
        <v>32.200000000000003</v>
      </c>
      <c r="G132" s="3044">
        <v>32.200000000000003</v>
      </c>
      <c r="H132" s="4935" t="s">
        <v>7713</v>
      </c>
      <c r="I132" s="3044"/>
      <c r="J132" s="3044"/>
      <c r="K132" s="4935" t="s">
        <v>7713</v>
      </c>
      <c r="L132" s="3044"/>
      <c r="M132" s="3044"/>
      <c r="N132" s="4938" t="s">
        <v>7759</v>
      </c>
      <c r="O132" s="4956" t="s">
        <v>7760</v>
      </c>
      <c r="P132" s="3064"/>
      <c r="Q132" s="3064"/>
      <c r="R132" s="3064"/>
      <c r="S132" s="3044"/>
      <c r="T132" s="3044"/>
      <c r="U132" s="3044"/>
      <c r="V132" s="3044"/>
      <c r="W132" s="3044"/>
      <c r="X132" s="3044"/>
      <c r="Y132" s="3044"/>
      <c r="Z132" s="3044"/>
      <c r="AA132" s="3044" t="s">
        <v>809</v>
      </c>
      <c r="AB132" s="3044" t="s">
        <v>809</v>
      </c>
      <c r="AC132" s="3044"/>
      <c r="AD132" s="3044" t="s">
        <v>809</v>
      </c>
      <c r="AE132" s="3044" t="s">
        <v>809</v>
      </c>
      <c r="AF132" s="3044"/>
      <c r="AG132" s="3060" t="s">
        <v>809</v>
      </c>
      <c r="AH132" s="3044"/>
      <c r="AI132" s="3044" t="s">
        <v>809</v>
      </c>
      <c r="AJ132" s="3044"/>
      <c r="AK132" s="3044" t="s">
        <v>399</v>
      </c>
      <c r="AL132" s="3044" t="s">
        <v>399</v>
      </c>
      <c r="AM132" s="3046"/>
      <c r="AN132" s="3106">
        <v>40452</v>
      </c>
      <c r="AO132" s="3044" t="s">
        <v>399</v>
      </c>
      <c r="AP132" s="3046"/>
      <c r="AQ132" s="3044"/>
      <c r="AR132" s="4950" t="s">
        <v>7694</v>
      </c>
      <c r="AS132" s="3046"/>
      <c r="AT132" s="3046"/>
      <c r="AU132" s="3046"/>
      <c r="AV132" s="3046"/>
      <c r="AW132" s="3046"/>
      <c r="AX132" s="4929" t="s">
        <v>7673</v>
      </c>
    </row>
    <row r="133" spans="1:50" ht="15" customHeight="1">
      <c r="A133" s="4925"/>
      <c r="B133" s="4930"/>
      <c r="C133" s="4951"/>
      <c r="D133" s="3047"/>
      <c r="E133" s="3048"/>
      <c r="F133" s="3049"/>
      <c r="G133" s="3049"/>
      <c r="H133" s="4936"/>
      <c r="I133" s="3049"/>
      <c r="J133" s="3049"/>
      <c r="K133" s="4936"/>
      <c r="L133" s="3049"/>
      <c r="M133" s="3049"/>
      <c r="N133" s="4939"/>
      <c r="O133" s="4957"/>
      <c r="P133" s="3065"/>
      <c r="Q133" s="3065"/>
      <c r="R133" s="3065"/>
      <c r="S133" s="3049"/>
      <c r="T133" s="3049"/>
      <c r="U133" s="3049"/>
      <c r="V133" s="3049"/>
      <c r="W133" s="3049"/>
      <c r="X133" s="3049"/>
      <c r="Y133" s="3049"/>
      <c r="Z133" s="3049"/>
      <c r="AA133" s="3049">
        <v>2</v>
      </c>
      <c r="AB133" s="3049">
        <v>80</v>
      </c>
      <c r="AC133" s="3049"/>
      <c r="AD133" s="3049">
        <v>50</v>
      </c>
      <c r="AE133" s="3049">
        <v>165</v>
      </c>
      <c r="AF133" s="3049"/>
      <c r="AG133" s="3052">
        <v>1.5</v>
      </c>
      <c r="AH133" s="3049"/>
      <c r="AI133" s="3049">
        <v>10</v>
      </c>
      <c r="AJ133" s="3049"/>
      <c r="AK133" s="3049" t="s">
        <v>7680</v>
      </c>
      <c r="AL133" s="3049"/>
      <c r="AM133" s="3053"/>
      <c r="AN133" s="3049"/>
      <c r="AO133" s="3049"/>
      <c r="AP133" s="3053"/>
      <c r="AQ133" s="3049"/>
      <c r="AR133" s="4951"/>
      <c r="AS133" s="3053"/>
      <c r="AT133" s="3053"/>
      <c r="AU133" s="3053"/>
      <c r="AV133" s="3053"/>
      <c r="AW133" s="3053"/>
      <c r="AX133" s="4930"/>
    </row>
    <row r="134" spans="1:50" ht="15" customHeight="1">
      <c r="A134" s="4925"/>
      <c r="B134" s="4930"/>
      <c r="C134" s="4951"/>
      <c r="D134" s="3047"/>
      <c r="E134" s="3048"/>
      <c r="F134" s="3049"/>
      <c r="G134" s="3049"/>
      <c r="H134" s="4936"/>
      <c r="I134" s="3049"/>
      <c r="J134" s="3049"/>
      <c r="K134" s="4936"/>
      <c r="L134" s="3049"/>
      <c r="M134" s="3049"/>
      <c r="N134" s="4939"/>
      <c r="O134" s="4957"/>
      <c r="P134" s="3065"/>
      <c r="Q134" s="3065"/>
      <c r="R134" s="3065"/>
      <c r="S134" s="3049"/>
      <c r="T134" s="3049"/>
      <c r="U134" s="3049"/>
      <c r="V134" s="3049"/>
      <c r="W134" s="3049"/>
      <c r="X134" s="3049"/>
      <c r="Y134" s="3049"/>
      <c r="Z134" s="3049"/>
      <c r="AA134" s="3049"/>
      <c r="AB134" s="3049"/>
      <c r="AC134" s="3049"/>
      <c r="AD134" s="3049"/>
      <c r="AE134" s="3049"/>
      <c r="AF134" s="3049"/>
      <c r="AG134" s="3052">
        <v>1</v>
      </c>
      <c r="AH134" s="3049"/>
      <c r="AI134" s="3049" t="s">
        <v>7755</v>
      </c>
      <c r="AJ134" s="3049"/>
      <c r="AK134" s="3049" t="s">
        <v>7683</v>
      </c>
      <c r="AL134" s="3049"/>
      <c r="AM134" s="3053"/>
      <c r="AN134" s="3049"/>
      <c r="AO134" s="3049"/>
      <c r="AP134" s="3053"/>
      <c r="AQ134" s="3049"/>
      <c r="AR134" s="4951"/>
      <c r="AS134" s="3053"/>
      <c r="AT134" s="3053"/>
      <c r="AU134" s="3053"/>
      <c r="AV134" s="3053"/>
      <c r="AW134" s="3053"/>
      <c r="AX134" s="4930"/>
    </row>
    <row r="135" spans="1:50" ht="15" customHeight="1">
      <c r="A135" s="4925"/>
      <c r="B135" s="4930"/>
      <c r="C135" s="4951"/>
      <c r="D135" s="3047"/>
      <c r="E135" s="3048"/>
      <c r="F135" s="3049"/>
      <c r="G135" s="3049"/>
      <c r="H135" s="4936"/>
      <c r="I135" s="3049"/>
      <c r="J135" s="3049"/>
      <c r="K135" s="4936"/>
      <c r="L135" s="3049"/>
      <c r="M135" s="3049"/>
      <c r="N135" s="4939"/>
      <c r="O135" s="4957"/>
      <c r="P135" s="3065"/>
      <c r="Q135" s="3065"/>
      <c r="R135" s="3065"/>
      <c r="S135" s="3049"/>
      <c r="T135" s="3049"/>
      <c r="U135" s="3049"/>
      <c r="V135" s="3049"/>
      <c r="W135" s="3049"/>
      <c r="X135" s="3049"/>
      <c r="Y135" s="3049"/>
      <c r="Z135" s="3049"/>
      <c r="AA135" s="3049"/>
      <c r="AB135" s="3049"/>
      <c r="AC135" s="3049"/>
      <c r="AD135" s="3049"/>
      <c r="AE135" s="3049"/>
      <c r="AF135" s="3049"/>
      <c r="AG135" s="3052"/>
      <c r="AH135" s="3049"/>
      <c r="AI135" s="3049"/>
      <c r="AJ135" s="3049"/>
      <c r="AK135" s="3049"/>
      <c r="AL135" s="3049"/>
      <c r="AM135" s="3053"/>
      <c r="AN135" s="3049"/>
      <c r="AO135" s="3049"/>
      <c r="AP135" s="3053"/>
      <c r="AQ135" s="3049"/>
      <c r="AR135" s="4951"/>
      <c r="AS135" s="3053"/>
      <c r="AT135" s="3053"/>
      <c r="AU135" s="3053"/>
      <c r="AV135" s="3053"/>
      <c r="AW135" s="3053"/>
      <c r="AX135" s="4930"/>
    </row>
    <row r="136" spans="1:50" ht="15" customHeight="1">
      <c r="A136" s="4925"/>
      <c r="B136" s="4931"/>
      <c r="C136" s="4952"/>
      <c r="D136" s="3054"/>
      <c r="E136" s="3055"/>
      <c r="F136" s="3056"/>
      <c r="G136" s="3056"/>
      <c r="H136" s="4937"/>
      <c r="I136" s="3056"/>
      <c r="J136" s="3056"/>
      <c r="K136" s="4937"/>
      <c r="L136" s="3056"/>
      <c r="M136" s="3056"/>
      <c r="N136" s="4940"/>
      <c r="O136" s="4958"/>
      <c r="P136" s="3066"/>
      <c r="Q136" s="3066"/>
      <c r="R136" s="3066"/>
      <c r="S136" s="3056"/>
      <c r="T136" s="3056"/>
      <c r="U136" s="3056"/>
      <c r="V136" s="3056"/>
      <c r="W136" s="3056"/>
      <c r="X136" s="3056"/>
      <c r="Y136" s="3056"/>
      <c r="Z136" s="3056"/>
      <c r="AA136" s="3056"/>
      <c r="AB136" s="3056"/>
      <c r="AC136" s="3056"/>
      <c r="AD136" s="3056"/>
      <c r="AE136" s="3056"/>
      <c r="AF136" s="3056"/>
      <c r="AG136" s="3058"/>
      <c r="AH136" s="3056"/>
      <c r="AI136" s="3056"/>
      <c r="AJ136" s="3056"/>
      <c r="AK136" s="3056"/>
      <c r="AL136" s="3056"/>
      <c r="AM136" s="3059"/>
      <c r="AN136" s="3056"/>
      <c r="AO136" s="3056"/>
      <c r="AP136" s="3059"/>
      <c r="AQ136" s="3056"/>
      <c r="AR136" s="4952"/>
      <c r="AS136" s="3059"/>
      <c r="AT136" s="3059"/>
      <c r="AU136" s="3059"/>
      <c r="AV136" s="3059"/>
      <c r="AW136" s="3059"/>
      <c r="AX136" s="4931"/>
    </row>
    <row r="137" spans="1:50" ht="15" customHeight="1">
      <c r="A137" s="4925"/>
      <c r="B137" s="4929">
        <f>B132+1</f>
        <v>27</v>
      </c>
      <c r="C137" s="4950" t="s">
        <v>7761</v>
      </c>
      <c r="D137" s="3047" t="s">
        <v>269</v>
      </c>
      <c r="E137" s="3048">
        <v>42152</v>
      </c>
      <c r="F137" s="3049">
        <v>6.1</v>
      </c>
      <c r="G137" s="3049">
        <v>6.1</v>
      </c>
      <c r="H137" s="4935" t="s">
        <v>7713</v>
      </c>
      <c r="I137" s="3049"/>
      <c r="J137" s="3049"/>
      <c r="K137" s="4935" t="s">
        <v>7713</v>
      </c>
      <c r="L137" s="3049"/>
      <c r="M137" s="3049"/>
      <c r="N137" s="4938" t="s">
        <v>7762</v>
      </c>
      <c r="O137" s="4956"/>
      <c r="P137" s="3065"/>
      <c r="Q137" s="3065"/>
      <c r="R137" s="3065"/>
      <c r="S137" s="3049"/>
      <c r="T137" s="3049"/>
      <c r="U137" s="3049"/>
      <c r="V137" s="3049"/>
      <c r="W137" s="3049">
        <v>6</v>
      </c>
      <c r="X137" s="3049"/>
      <c r="Y137" s="3049"/>
      <c r="Z137" s="3049"/>
      <c r="AA137" s="3049" t="s">
        <v>809</v>
      </c>
      <c r="AB137" s="3049" t="s">
        <v>809</v>
      </c>
      <c r="AC137" s="3049"/>
      <c r="AD137" s="3049" t="s">
        <v>809</v>
      </c>
      <c r="AE137" s="3049" t="s">
        <v>809</v>
      </c>
      <c r="AF137" s="3049"/>
      <c r="AG137" s="3049" t="s">
        <v>809</v>
      </c>
      <c r="AH137" s="3049" t="s">
        <v>809</v>
      </c>
      <c r="AI137" s="3049" t="s">
        <v>809</v>
      </c>
      <c r="AJ137" s="3049"/>
      <c r="AK137" s="3049" t="s">
        <v>399</v>
      </c>
      <c r="AL137" s="3049"/>
      <c r="AM137" s="3053"/>
      <c r="AN137" s="3048">
        <v>42370</v>
      </c>
      <c r="AO137" s="3049"/>
      <c r="AP137" s="3053"/>
      <c r="AQ137" s="3049"/>
      <c r="AR137" s="4950"/>
      <c r="AS137" s="3053"/>
      <c r="AT137" s="3053"/>
      <c r="AU137" s="3053"/>
      <c r="AV137" s="3053"/>
      <c r="AW137" s="3053"/>
      <c r="AX137" s="4929" t="s">
        <v>7763</v>
      </c>
    </row>
    <row r="138" spans="1:50" ht="15" customHeight="1">
      <c r="A138" s="4925"/>
      <c r="B138" s="4930"/>
      <c r="C138" s="4951"/>
      <c r="D138" s="3047"/>
      <c r="E138" s="3048"/>
      <c r="F138" s="3049"/>
      <c r="G138" s="3049"/>
      <c r="H138" s="4936"/>
      <c r="I138" s="3049"/>
      <c r="J138" s="3049"/>
      <c r="K138" s="4936"/>
      <c r="L138" s="3049"/>
      <c r="M138" s="3049"/>
      <c r="N138" s="4939"/>
      <c r="O138" s="4957"/>
      <c r="P138" s="3065"/>
      <c r="Q138" s="3065"/>
      <c r="R138" s="3065"/>
      <c r="S138" s="3049"/>
      <c r="T138" s="3049"/>
      <c r="U138" s="3049"/>
      <c r="V138" s="3049"/>
      <c r="W138" s="3049"/>
      <c r="X138" s="3049"/>
      <c r="Y138" s="3049"/>
      <c r="Z138" s="3049"/>
      <c r="AA138" s="3049">
        <v>1</v>
      </c>
      <c r="AB138" s="3049">
        <v>200</v>
      </c>
      <c r="AC138" s="3049"/>
      <c r="AD138" s="3049">
        <v>60</v>
      </c>
      <c r="AE138" s="3049">
        <v>800</v>
      </c>
      <c r="AF138" s="3049"/>
      <c r="AG138" s="3052">
        <v>2</v>
      </c>
      <c r="AH138" s="3049"/>
      <c r="AI138" s="3049">
        <v>12</v>
      </c>
      <c r="AJ138" s="3049"/>
      <c r="AK138" s="3049" t="s">
        <v>7764</v>
      </c>
      <c r="AL138" s="3049"/>
      <c r="AM138" s="3053"/>
      <c r="AN138" s="3049"/>
      <c r="AO138" s="3049"/>
      <c r="AP138" s="3053"/>
      <c r="AQ138" s="3049"/>
      <c r="AR138" s="4951"/>
      <c r="AS138" s="3053"/>
      <c r="AT138" s="3053"/>
      <c r="AU138" s="3053"/>
      <c r="AV138" s="3053"/>
      <c r="AW138" s="3053"/>
      <c r="AX138" s="4930"/>
    </row>
    <row r="139" spans="1:50" ht="15" customHeight="1">
      <c r="A139" s="4925"/>
      <c r="B139" s="4930"/>
      <c r="C139" s="4951"/>
      <c r="D139" s="3047"/>
      <c r="E139" s="3048"/>
      <c r="F139" s="3049"/>
      <c r="G139" s="3049"/>
      <c r="H139" s="4936"/>
      <c r="I139" s="3049"/>
      <c r="J139" s="3049"/>
      <c r="K139" s="4936"/>
      <c r="L139" s="3049"/>
      <c r="M139" s="3049"/>
      <c r="N139" s="4939"/>
      <c r="O139" s="4957"/>
      <c r="P139" s="3065"/>
      <c r="Q139" s="3065"/>
      <c r="R139" s="3065"/>
      <c r="S139" s="3049"/>
      <c r="T139" s="3049"/>
      <c r="U139" s="3049"/>
      <c r="V139" s="3049"/>
      <c r="W139" s="3049"/>
      <c r="X139" s="3049"/>
      <c r="Y139" s="3049"/>
      <c r="Z139" s="3049"/>
      <c r="AA139" s="3049"/>
      <c r="AB139" s="3049"/>
      <c r="AC139" s="3049"/>
      <c r="AD139" s="3049"/>
      <c r="AE139" s="3049"/>
      <c r="AF139" s="3049"/>
      <c r="AG139" s="3052">
        <v>6</v>
      </c>
      <c r="AH139" s="3049"/>
      <c r="AI139" s="3049"/>
      <c r="AJ139" s="3049"/>
      <c r="AK139" s="3049" t="s">
        <v>7683</v>
      </c>
      <c r="AL139" s="3049"/>
      <c r="AM139" s="3053"/>
      <c r="AN139" s="3049"/>
      <c r="AO139" s="3049"/>
      <c r="AP139" s="3053"/>
      <c r="AQ139" s="3049"/>
      <c r="AR139" s="4951"/>
      <c r="AS139" s="3053"/>
      <c r="AT139" s="3053"/>
      <c r="AU139" s="3053"/>
      <c r="AV139" s="3053"/>
      <c r="AW139" s="3053"/>
      <c r="AX139" s="4930"/>
    </row>
    <row r="140" spans="1:50" ht="15" customHeight="1">
      <c r="A140" s="4925"/>
      <c r="B140" s="4930"/>
      <c r="C140" s="4951"/>
      <c r="D140" s="3047"/>
      <c r="E140" s="3048"/>
      <c r="F140" s="3049"/>
      <c r="G140" s="3049"/>
      <c r="H140" s="4936"/>
      <c r="I140" s="3049"/>
      <c r="J140" s="3049"/>
      <c r="K140" s="4936"/>
      <c r="L140" s="3049"/>
      <c r="M140" s="3049"/>
      <c r="N140" s="4939"/>
      <c r="O140" s="4957"/>
      <c r="P140" s="3065"/>
      <c r="Q140" s="3065"/>
      <c r="R140" s="3065"/>
      <c r="S140" s="3049"/>
      <c r="T140" s="3049"/>
      <c r="U140" s="3049"/>
      <c r="V140" s="3049"/>
      <c r="W140" s="3049"/>
      <c r="X140" s="3049"/>
      <c r="Y140" s="3049"/>
      <c r="Z140" s="3049"/>
      <c r="AA140" s="3049"/>
      <c r="AB140" s="3049"/>
      <c r="AC140" s="3049"/>
      <c r="AD140" s="3049"/>
      <c r="AE140" s="3049"/>
      <c r="AF140" s="3049"/>
      <c r="AG140" s="3052">
        <v>1.5</v>
      </c>
      <c r="AH140" s="3049"/>
      <c r="AI140" s="3049"/>
      <c r="AJ140" s="3049"/>
      <c r="AK140" s="3049"/>
      <c r="AL140" s="3049"/>
      <c r="AM140" s="3053"/>
      <c r="AN140" s="3049"/>
      <c r="AO140" s="3049"/>
      <c r="AP140" s="3053"/>
      <c r="AQ140" s="3049"/>
      <c r="AR140" s="4951"/>
      <c r="AS140" s="3053"/>
      <c r="AT140" s="3053"/>
      <c r="AU140" s="3053"/>
      <c r="AV140" s="3053"/>
      <c r="AW140" s="3053"/>
      <c r="AX140" s="4930"/>
    </row>
    <row r="141" spans="1:50" ht="15" customHeight="1">
      <c r="A141" s="4925"/>
      <c r="B141" s="4931"/>
      <c r="C141" s="4952"/>
      <c r="D141" s="3047"/>
      <c r="E141" s="3055"/>
      <c r="F141" s="3056"/>
      <c r="G141" s="3056"/>
      <c r="H141" s="4937"/>
      <c r="I141" s="3056"/>
      <c r="J141" s="3056"/>
      <c r="K141" s="4937"/>
      <c r="L141" s="3056"/>
      <c r="M141" s="3056"/>
      <c r="N141" s="4940"/>
      <c r="O141" s="4958"/>
      <c r="P141" s="3066"/>
      <c r="Q141" s="3066"/>
      <c r="R141" s="3066"/>
      <c r="S141" s="3056"/>
      <c r="T141" s="3056"/>
      <c r="U141" s="3056"/>
      <c r="V141" s="3056"/>
      <c r="W141" s="3056"/>
      <c r="X141" s="3056"/>
      <c r="Y141" s="3056"/>
      <c r="Z141" s="3056"/>
      <c r="AA141" s="3056"/>
      <c r="AB141" s="3056"/>
      <c r="AC141" s="3056"/>
      <c r="AD141" s="3056"/>
      <c r="AE141" s="3056"/>
      <c r="AF141" s="3056"/>
      <c r="AG141" s="3058"/>
      <c r="AH141" s="3056"/>
      <c r="AI141" s="3056"/>
      <c r="AJ141" s="3056"/>
      <c r="AK141" s="3056"/>
      <c r="AL141" s="3056"/>
      <c r="AM141" s="3059"/>
      <c r="AN141" s="3056"/>
      <c r="AO141" s="3056"/>
      <c r="AP141" s="3059"/>
      <c r="AQ141" s="3056"/>
      <c r="AR141" s="4952"/>
      <c r="AS141" s="3059"/>
      <c r="AT141" s="3059"/>
      <c r="AU141" s="3059"/>
      <c r="AV141" s="3059"/>
      <c r="AW141" s="3059"/>
      <c r="AX141" s="4931"/>
    </row>
    <row r="142" spans="1:50" ht="15" customHeight="1">
      <c r="A142" s="4925"/>
      <c r="B142" s="4929">
        <f>B137+1</f>
        <v>28</v>
      </c>
      <c r="C142" s="4950" t="s">
        <v>7765</v>
      </c>
      <c r="D142" s="3042" t="s">
        <v>269</v>
      </c>
      <c r="E142" s="3043">
        <v>42229</v>
      </c>
      <c r="F142" s="3044">
        <v>13.4</v>
      </c>
      <c r="G142" s="3044">
        <v>13.4</v>
      </c>
      <c r="H142" s="4935" t="s">
        <v>7713</v>
      </c>
      <c r="I142" s="3044"/>
      <c r="J142" s="3044"/>
      <c r="K142" s="4935" t="s">
        <v>7713</v>
      </c>
      <c r="L142" s="3044"/>
      <c r="M142" s="3044"/>
      <c r="N142" s="4938" t="s">
        <v>7759</v>
      </c>
      <c r="O142" s="4956" t="s">
        <v>7733</v>
      </c>
      <c r="P142" s="3064"/>
      <c r="Q142" s="3064"/>
      <c r="R142" s="3064"/>
      <c r="S142" s="3044"/>
      <c r="T142" s="3044"/>
      <c r="U142" s="3044"/>
      <c r="V142" s="3044"/>
      <c r="W142" s="3044"/>
      <c r="X142" s="3044"/>
      <c r="Y142" s="3044"/>
      <c r="Z142" s="3044"/>
      <c r="AA142" s="3044" t="s">
        <v>809</v>
      </c>
      <c r="AB142" s="3044" t="s">
        <v>809</v>
      </c>
      <c r="AC142" s="3044"/>
      <c r="AD142" s="3044" t="s">
        <v>809</v>
      </c>
      <c r="AE142" s="3044" t="s">
        <v>809</v>
      </c>
      <c r="AF142" s="3044"/>
      <c r="AG142" s="3060" t="s">
        <v>809</v>
      </c>
      <c r="AH142" s="3044"/>
      <c r="AI142" s="3044" t="s">
        <v>809</v>
      </c>
      <c r="AJ142" s="3044"/>
      <c r="AK142" s="3044" t="s">
        <v>399</v>
      </c>
      <c r="AL142" s="3044" t="s">
        <v>399</v>
      </c>
      <c r="AM142" s="3046"/>
      <c r="AN142" s="3043">
        <v>42370</v>
      </c>
      <c r="AO142" s="3044" t="s">
        <v>399</v>
      </c>
      <c r="AP142" s="3046"/>
      <c r="AQ142" s="3044"/>
      <c r="AR142" s="4950" t="s">
        <v>7766</v>
      </c>
      <c r="AS142" s="3046"/>
      <c r="AT142" s="3046"/>
      <c r="AU142" s="3046"/>
      <c r="AV142" s="3046"/>
      <c r="AW142" s="3046"/>
      <c r="AX142" s="4929" t="s">
        <v>7673</v>
      </c>
    </row>
    <row r="143" spans="1:50" ht="15" customHeight="1">
      <c r="A143" s="4925"/>
      <c r="B143" s="4930"/>
      <c r="C143" s="4951"/>
      <c r="D143" s="3047"/>
      <c r="E143" s="3048"/>
      <c r="F143" s="3049"/>
      <c r="G143" s="3049"/>
      <c r="H143" s="4936"/>
      <c r="I143" s="3049"/>
      <c r="J143" s="3049"/>
      <c r="K143" s="4936"/>
      <c r="L143" s="3049"/>
      <c r="M143" s="3049"/>
      <c r="N143" s="4939"/>
      <c r="O143" s="4957"/>
      <c r="P143" s="3065"/>
      <c r="Q143" s="3065"/>
      <c r="R143" s="3065"/>
      <c r="S143" s="3049"/>
      <c r="T143" s="3049"/>
      <c r="U143" s="3049"/>
      <c r="V143" s="3049"/>
      <c r="W143" s="3049"/>
      <c r="X143" s="3049"/>
      <c r="Y143" s="3049"/>
      <c r="Z143" s="3049"/>
      <c r="AA143" s="3049">
        <v>3</v>
      </c>
      <c r="AB143" s="3049">
        <v>100</v>
      </c>
      <c r="AC143" s="3049"/>
      <c r="AD143" s="3049">
        <v>50</v>
      </c>
      <c r="AE143" s="3049">
        <v>165</v>
      </c>
      <c r="AF143" s="3049"/>
      <c r="AG143" s="3052">
        <v>1.5</v>
      </c>
      <c r="AH143" s="3049"/>
      <c r="AI143" s="3049">
        <v>10</v>
      </c>
      <c r="AJ143" s="3049"/>
      <c r="AK143" s="3049" t="s">
        <v>7764</v>
      </c>
      <c r="AL143" s="3049"/>
      <c r="AM143" s="3053"/>
      <c r="AN143" s="3049"/>
      <c r="AO143" s="3049"/>
      <c r="AP143" s="3053"/>
      <c r="AQ143" s="3049"/>
      <c r="AR143" s="4951"/>
      <c r="AS143" s="3053"/>
      <c r="AT143" s="3053"/>
      <c r="AU143" s="3053"/>
      <c r="AV143" s="3053"/>
      <c r="AW143" s="3053"/>
      <c r="AX143" s="4930"/>
    </row>
    <row r="144" spans="1:50" ht="15" customHeight="1">
      <c r="A144" s="4925"/>
      <c r="B144" s="4930"/>
      <c r="C144" s="4951"/>
      <c r="D144" s="3047"/>
      <c r="E144" s="3048"/>
      <c r="F144" s="3049"/>
      <c r="G144" s="3049"/>
      <c r="H144" s="4936"/>
      <c r="I144" s="3049"/>
      <c r="J144" s="3049"/>
      <c r="K144" s="4936"/>
      <c r="L144" s="3049"/>
      <c r="M144" s="3049"/>
      <c r="N144" s="4939"/>
      <c r="O144" s="4957"/>
      <c r="P144" s="3065"/>
      <c r="Q144" s="3065"/>
      <c r="R144" s="3065"/>
      <c r="S144" s="3049"/>
      <c r="T144" s="3049"/>
      <c r="U144" s="3049"/>
      <c r="V144" s="3049"/>
      <c r="W144" s="3049"/>
      <c r="X144" s="3049"/>
      <c r="Y144" s="3049"/>
      <c r="Z144" s="3049"/>
      <c r="AA144" s="3049"/>
      <c r="AB144" s="3049"/>
      <c r="AC144" s="3049"/>
      <c r="AD144" s="3049"/>
      <c r="AE144" s="3049"/>
      <c r="AF144" s="3049"/>
      <c r="AG144" s="3052">
        <v>1</v>
      </c>
      <c r="AH144" s="3049"/>
      <c r="AI144" s="3107" t="s">
        <v>7741</v>
      </c>
      <c r="AJ144" s="3049"/>
      <c r="AK144" s="3049" t="s">
        <v>7680</v>
      </c>
      <c r="AL144" s="3049"/>
      <c r="AM144" s="3053"/>
      <c r="AN144" s="3049"/>
      <c r="AO144" s="3049"/>
      <c r="AP144" s="3053"/>
      <c r="AQ144" s="3049"/>
      <c r="AR144" s="4951"/>
      <c r="AS144" s="3053"/>
      <c r="AT144" s="3053"/>
      <c r="AU144" s="3053"/>
      <c r="AV144" s="3053"/>
      <c r="AW144" s="3053"/>
      <c r="AX144" s="4930"/>
    </row>
    <row r="145" spans="1:50" ht="15" customHeight="1">
      <c r="A145" s="4925"/>
      <c r="B145" s="4930"/>
      <c r="C145" s="4951"/>
      <c r="D145" s="3047"/>
      <c r="E145" s="3048"/>
      <c r="F145" s="3049"/>
      <c r="G145" s="3049"/>
      <c r="H145" s="4936"/>
      <c r="I145" s="3049"/>
      <c r="J145" s="3049"/>
      <c r="K145" s="4936"/>
      <c r="L145" s="3049"/>
      <c r="M145" s="3049"/>
      <c r="N145" s="4939"/>
      <c r="O145" s="4957"/>
      <c r="P145" s="3065"/>
      <c r="Q145" s="3065"/>
      <c r="R145" s="3065"/>
      <c r="S145" s="3049"/>
      <c r="T145" s="3049"/>
      <c r="U145" s="3049"/>
      <c r="V145" s="3049"/>
      <c r="W145" s="3049"/>
      <c r="X145" s="3049"/>
      <c r="Y145" s="3049"/>
      <c r="Z145" s="3049"/>
      <c r="AA145" s="3049"/>
      <c r="AB145" s="3049"/>
      <c r="AC145" s="3049"/>
      <c r="AD145" s="3049"/>
      <c r="AE145" s="3049"/>
      <c r="AF145" s="3049"/>
      <c r="AG145" s="3052"/>
      <c r="AH145" s="3049"/>
      <c r="AI145" s="3107" t="s">
        <v>7681</v>
      </c>
      <c r="AJ145" s="3049"/>
      <c r="AK145" s="3049" t="s">
        <v>7683</v>
      </c>
      <c r="AL145" s="3049"/>
      <c r="AM145" s="3053"/>
      <c r="AN145" s="3049"/>
      <c r="AO145" s="3049"/>
      <c r="AP145" s="3053"/>
      <c r="AQ145" s="3049"/>
      <c r="AR145" s="4951"/>
      <c r="AS145" s="3053"/>
      <c r="AT145" s="3053"/>
      <c r="AU145" s="3053"/>
      <c r="AV145" s="3053"/>
      <c r="AW145" s="3053"/>
      <c r="AX145" s="4930"/>
    </row>
    <row r="146" spans="1:50" ht="15" customHeight="1">
      <c r="A146" s="4925"/>
      <c r="B146" s="4931"/>
      <c r="C146" s="4952"/>
      <c r="D146" s="3047"/>
      <c r="E146" s="3055"/>
      <c r="F146" s="3056"/>
      <c r="G146" s="3056"/>
      <c r="H146" s="4937"/>
      <c r="I146" s="3056"/>
      <c r="J146" s="3056"/>
      <c r="K146" s="4937"/>
      <c r="L146" s="3056"/>
      <c r="M146" s="3056"/>
      <c r="N146" s="4940"/>
      <c r="O146" s="4958"/>
      <c r="P146" s="3066"/>
      <c r="Q146" s="3066"/>
      <c r="R146" s="3066"/>
      <c r="S146" s="3056"/>
      <c r="T146" s="3056"/>
      <c r="U146" s="3056"/>
      <c r="V146" s="3056"/>
      <c r="W146" s="3056"/>
      <c r="X146" s="3056"/>
      <c r="Y146" s="3056"/>
      <c r="Z146" s="3056"/>
      <c r="AA146" s="3056"/>
      <c r="AB146" s="3056"/>
      <c r="AC146" s="3056"/>
      <c r="AD146" s="3056"/>
      <c r="AE146" s="3056"/>
      <c r="AF146" s="3056"/>
      <c r="AG146" s="3058"/>
      <c r="AH146" s="3056"/>
      <c r="AI146" s="3056"/>
      <c r="AJ146" s="3056"/>
      <c r="AK146" s="3056"/>
      <c r="AL146" s="3056"/>
      <c r="AM146" s="3059"/>
      <c r="AN146" s="3056"/>
      <c r="AO146" s="3056"/>
      <c r="AP146" s="3059"/>
      <c r="AQ146" s="3056"/>
      <c r="AR146" s="4952"/>
      <c r="AS146" s="3059"/>
      <c r="AT146" s="3059"/>
      <c r="AU146" s="3059"/>
      <c r="AV146" s="3059"/>
      <c r="AW146" s="3059"/>
      <c r="AX146" s="4931"/>
    </row>
    <row r="147" spans="1:50" ht="15" customHeight="1">
      <c r="A147" s="4925"/>
      <c r="B147" s="4929">
        <f>B142+1</f>
        <v>29</v>
      </c>
      <c r="C147" s="4950" t="s">
        <v>7767</v>
      </c>
      <c r="D147" s="3042" t="s">
        <v>269</v>
      </c>
      <c r="E147" s="3043">
        <v>42454</v>
      </c>
      <c r="F147" s="3044">
        <v>21.1</v>
      </c>
      <c r="G147" s="3044">
        <v>21.1</v>
      </c>
      <c r="H147" s="4935" t="s">
        <v>7713</v>
      </c>
      <c r="I147" s="3044"/>
      <c r="J147" s="3044"/>
      <c r="K147" s="4935" t="s">
        <v>7703</v>
      </c>
      <c r="L147" s="3044">
        <v>200</v>
      </c>
      <c r="M147" s="3044">
        <v>60</v>
      </c>
      <c r="N147" s="4938" t="s">
        <v>7768</v>
      </c>
      <c r="O147" s="4956" t="s">
        <v>7769</v>
      </c>
      <c r="P147" s="3064"/>
      <c r="Q147" s="3064"/>
      <c r="R147" s="3064"/>
      <c r="S147" s="3044"/>
      <c r="T147" s="3044"/>
      <c r="U147" s="3044"/>
      <c r="V147" s="3044"/>
      <c r="W147" s="3044">
        <v>7</v>
      </c>
      <c r="X147" s="3044">
        <v>4</v>
      </c>
      <c r="Y147" s="3044">
        <v>5</v>
      </c>
      <c r="Z147" s="3044">
        <v>2</v>
      </c>
      <c r="AA147" s="3044" t="s">
        <v>399</v>
      </c>
      <c r="AB147" s="3044"/>
      <c r="AC147" s="3044"/>
      <c r="AD147" s="3044"/>
      <c r="AE147" s="3044" t="s">
        <v>399</v>
      </c>
      <c r="AF147" s="3044"/>
      <c r="AG147" s="3060" t="s">
        <v>399</v>
      </c>
      <c r="AH147" s="3044"/>
      <c r="AI147" s="3044" t="s">
        <v>399</v>
      </c>
      <c r="AJ147" s="3044"/>
      <c r="AK147" s="3044" t="s">
        <v>399</v>
      </c>
      <c r="AL147" s="3044" t="s">
        <v>399</v>
      </c>
      <c r="AM147" s="3046"/>
      <c r="AN147" s="3044"/>
      <c r="AO147" s="3044"/>
      <c r="AP147" s="3046"/>
      <c r="AQ147" s="3044"/>
      <c r="AR147" s="4950"/>
      <c r="AS147" s="3046"/>
      <c r="AT147" s="3046"/>
      <c r="AU147" s="3046"/>
      <c r="AV147" s="3046"/>
      <c r="AW147" s="3046"/>
      <c r="AX147" s="4929"/>
    </row>
    <row r="148" spans="1:50" ht="15" customHeight="1">
      <c r="A148" s="4925"/>
      <c r="B148" s="4930"/>
      <c r="C148" s="4951"/>
      <c r="D148" s="3047"/>
      <c r="E148" s="3048">
        <v>44897</v>
      </c>
      <c r="F148" s="3049"/>
      <c r="G148" s="3049"/>
      <c r="H148" s="4936"/>
      <c r="I148" s="3049"/>
      <c r="J148" s="3049"/>
      <c r="K148" s="4936"/>
      <c r="L148" s="3049"/>
      <c r="M148" s="3049"/>
      <c r="N148" s="4939"/>
      <c r="O148" s="4957"/>
      <c r="P148" s="3065"/>
      <c r="Q148" s="3065"/>
      <c r="R148" s="3065"/>
      <c r="S148" s="3049"/>
      <c r="T148" s="3049"/>
      <c r="U148" s="3049"/>
      <c r="V148" s="3049"/>
      <c r="W148" s="3049"/>
      <c r="X148" s="3049"/>
      <c r="Y148" s="3049"/>
      <c r="Z148" s="3049"/>
      <c r="AA148" s="3049">
        <v>4</v>
      </c>
      <c r="AB148" s="3049"/>
      <c r="AC148" s="3049"/>
      <c r="AD148" s="3049"/>
      <c r="AE148" s="3049">
        <v>9000</v>
      </c>
      <c r="AF148" s="3049"/>
      <c r="AG148" s="3052">
        <v>20</v>
      </c>
      <c r="AH148" s="3049"/>
      <c r="AI148" s="3049">
        <v>25</v>
      </c>
      <c r="AJ148" s="3049"/>
      <c r="AK148" s="3049" t="s">
        <v>7764</v>
      </c>
      <c r="AL148" s="3049"/>
      <c r="AM148" s="3053"/>
      <c r="AN148" s="3049"/>
      <c r="AO148" s="3049"/>
      <c r="AP148" s="3053"/>
      <c r="AQ148" s="3049"/>
      <c r="AR148" s="4951"/>
      <c r="AS148" s="3053"/>
      <c r="AT148" s="3053"/>
      <c r="AU148" s="3053"/>
      <c r="AV148" s="3053"/>
      <c r="AW148" s="3053"/>
      <c r="AX148" s="4930"/>
    </row>
    <row r="149" spans="1:50" ht="15" customHeight="1">
      <c r="A149" s="4925"/>
      <c r="B149" s="4930"/>
      <c r="C149" s="4951"/>
      <c r="D149" s="3047"/>
      <c r="E149" s="3048"/>
      <c r="F149" s="3049"/>
      <c r="G149" s="3049"/>
      <c r="H149" s="4936"/>
      <c r="I149" s="3049"/>
      <c r="J149" s="3049"/>
      <c r="K149" s="4936"/>
      <c r="L149" s="3049"/>
      <c r="M149" s="3049"/>
      <c r="N149" s="4939"/>
      <c r="O149" s="4957"/>
      <c r="P149" s="3065"/>
      <c r="Q149" s="3065"/>
      <c r="R149" s="3065"/>
      <c r="S149" s="3049"/>
      <c r="T149" s="3049"/>
      <c r="U149" s="3049"/>
      <c r="V149" s="3049"/>
      <c r="W149" s="3049"/>
      <c r="X149" s="3049"/>
      <c r="Y149" s="3049"/>
      <c r="Z149" s="3049"/>
      <c r="AA149" s="3049"/>
      <c r="AB149" s="3049"/>
      <c r="AC149" s="3049"/>
      <c r="AD149" s="3049"/>
      <c r="AE149" s="3049">
        <v>5000</v>
      </c>
      <c r="AF149" s="3049"/>
      <c r="AG149" s="3052">
        <v>5</v>
      </c>
      <c r="AH149" s="3049"/>
      <c r="AI149" s="3049"/>
      <c r="AJ149" s="3049"/>
      <c r="AK149" s="3049" t="s">
        <v>7683</v>
      </c>
      <c r="AL149" s="3049"/>
      <c r="AM149" s="3053"/>
      <c r="AN149" s="3049"/>
      <c r="AO149" s="3049"/>
      <c r="AP149" s="3053"/>
      <c r="AQ149" s="3049"/>
      <c r="AR149" s="4951"/>
      <c r="AS149" s="3053"/>
      <c r="AT149" s="3053"/>
      <c r="AU149" s="3053"/>
      <c r="AV149" s="3053"/>
      <c r="AW149" s="3053"/>
      <c r="AX149" s="4930"/>
    </row>
    <row r="150" spans="1:50" ht="15" customHeight="1">
      <c r="A150" s="4925"/>
      <c r="B150" s="4930"/>
      <c r="C150" s="4951"/>
      <c r="D150" s="3047"/>
      <c r="E150" s="3048"/>
      <c r="F150" s="3049"/>
      <c r="G150" s="3049"/>
      <c r="H150" s="4936"/>
      <c r="I150" s="3049"/>
      <c r="J150" s="3049"/>
      <c r="K150" s="4936"/>
      <c r="L150" s="3049"/>
      <c r="M150" s="3049"/>
      <c r="N150" s="4939"/>
      <c r="O150" s="4957"/>
      <c r="P150" s="3065"/>
      <c r="Q150" s="3065"/>
      <c r="R150" s="3065"/>
      <c r="S150" s="3049"/>
      <c r="T150" s="3049"/>
      <c r="U150" s="3049"/>
      <c r="V150" s="3049"/>
      <c r="W150" s="3049"/>
      <c r="X150" s="3049"/>
      <c r="Y150" s="3049"/>
      <c r="Z150" s="3049"/>
      <c r="AA150" s="3049"/>
      <c r="AB150" s="3049"/>
      <c r="AC150" s="3049"/>
      <c r="AD150" s="3049"/>
      <c r="AE150" s="3049">
        <v>1400</v>
      </c>
      <c r="AF150" s="3049"/>
      <c r="AG150" s="3052">
        <v>2</v>
      </c>
      <c r="AH150" s="3049"/>
      <c r="AI150" s="3049"/>
      <c r="AJ150" s="3049"/>
      <c r="AK150" s="3049"/>
      <c r="AL150" s="3049"/>
      <c r="AM150" s="3053"/>
      <c r="AN150" s="3049"/>
      <c r="AO150" s="3049"/>
      <c r="AP150" s="3053"/>
      <c r="AQ150" s="3049"/>
      <c r="AR150" s="4951"/>
      <c r="AS150" s="3053"/>
      <c r="AT150" s="3053"/>
      <c r="AU150" s="3053"/>
      <c r="AV150" s="3053"/>
      <c r="AW150" s="3053"/>
      <c r="AX150" s="4930"/>
    </row>
    <row r="151" spans="1:50" ht="15" customHeight="1">
      <c r="A151" s="4925"/>
      <c r="B151" s="4931"/>
      <c r="C151" s="4952"/>
      <c r="D151" s="3054"/>
      <c r="E151" s="3055"/>
      <c r="F151" s="3056"/>
      <c r="G151" s="3056"/>
      <c r="H151" s="4937"/>
      <c r="I151" s="3056"/>
      <c r="J151" s="3056"/>
      <c r="K151" s="4937"/>
      <c r="L151" s="3056"/>
      <c r="M151" s="3056"/>
      <c r="N151" s="4940"/>
      <c r="O151" s="4958"/>
      <c r="P151" s="3066"/>
      <c r="Q151" s="3066"/>
      <c r="R151" s="3066"/>
      <c r="S151" s="3056"/>
      <c r="T151" s="3056"/>
      <c r="U151" s="3056"/>
      <c r="V151" s="3056"/>
      <c r="W151" s="3056"/>
      <c r="X151" s="3056"/>
      <c r="Y151" s="3056"/>
      <c r="Z151" s="3056"/>
      <c r="AA151" s="3056"/>
      <c r="AB151" s="3056"/>
      <c r="AC151" s="3056"/>
      <c r="AD151" s="3056"/>
      <c r="AE151" s="3056">
        <v>400</v>
      </c>
      <c r="AF151" s="3056"/>
      <c r="AG151" s="3058"/>
      <c r="AH151" s="3056"/>
      <c r="AI151" s="3056"/>
      <c r="AJ151" s="3056"/>
      <c r="AK151" s="3056"/>
      <c r="AL151" s="3056"/>
      <c r="AM151" s="3059"/>
      <c r="AN151" s="3056"/>
      <c r="AO151" s="3056"/>
      <c r="AP151" s="3059"/>
      <c r="AQ151" s="3056"/>
      <c r="AR151" s="4952"/>
      <c r="AS151" s="3059"/>
      <c r="AT151" s="3059"/>
      <c r="AU151" s="3059"/>
      <c r="AV151" s="3059"/>
      <c r="AW151" s="3059"/>
      <c r="AX151" s="4931"/>
    </row>
    <row r="152" spans="1:50" ht="15" customHeight="1">
      <c r="A152" s="4925"/>
      <c r="B152" s="4929">
        <f>B147+1</f>
        <v>30</v>
      </c>
      <c r="C152" s="4950" t="s">
        <v>7770</v>
      </c>
      <c r="D152" s="3042" t="s">
        <v>269</v>
      </c>
      <c r="E152" s="3043">
        <v>42699</v>
      </c>
      <c r="F152" s="3044">
        <v>4.5999999999999996</v>
      </c>
      <c r="G152" s="3044">
        <v>4.5999999999999996</v>
      </c>
      <c r="H152" s="4935" t="s">
        <v>7713</v>
      </c>
      <c r="I152" s="3044"/>
      <c r="J152" s="3044"/>
      <c r="K152" s="4935" t="s">
        <v>7713</v>
      </c>
      <c r="L152" s="3044"/>
      <c r="M152" s="3044"/>
      <c r="N152" s="4950" t="s">
        <v>7771</v>
      </c>
      <c r="O152" s="4959" t="s">
        <v>7733</v>
      </c>
      <c r="P152" s="3064"/>
      <c r="Q152" s="3064"/>
      <c r="R152" s="3064"/>
      <c r="S152" s="3044"/>
      <c r="T152" s="3044"/>
      <c r="U152" s="3044"/>
      <c r="V152" s="3044"/>
      <c r="W152" s="3044">
        <v>18</v>
      </c>
      <c r="X152" s="3044">
        <v>2</v>
      </c>
      <c r="Y152" s="3044">
        <v>13</v>
      </c>
      <c r="Z152" s="3044">
        <v>1</v>
      </c>
      <c r="AA152" s="3044" t="s">
        <v>809</v>
      </c>
      <c r="AB152" s="3044"/>
      <c r="AC152" s="3044"/>
      <c r="AD152" s="3044"/>
      <c r="AE152" s="3044" t="s">
        <v>809</v>
      </c>
      <c r="AF152" s="3044"/>
      <c r="AG152" s="3044" t="s">
        <v>809</v>
      </c>
      <c r="AH152" s="3044"/>
      <c r="AI152" s="3044" t="s">
        <v>809</v>
      </c>
      <c r="AJ152" s="3044"/>
      <c r="AK152" s="3044" t="s">
        <v>399</v>
      </c>
      <c r="AL152" s="3044" t="s">
        <v>399</v>
      </c>
      <c r="AM152" s="3046"/>
      <c r="AN152" s="3043">
        <v>42826</v>
      </c>
      <c r="AO152" s="3044"/>
      <c r="AP152" s="3046"/>
      <c r="AQ152" s="3044"/>
      <c r="AR152" s="3082"/>
      <c r="AS152" s="3046"/>
      <c r="AT152" s="3046"/>
      <c r="AU152" s="3046"/>
      <c r="AV152" s="3046"/>
      <c r="AW152" s="3046"/>
      <c r="AX152" s="4929" t="s">
        <v>7673</v>
      </c>
    </row>
    <row r="153" spans="1:50" ht="15" customHeight="1">
      <c r="A153" s="4925"/>
      <c r="B153" s="4930"/>
      <c r="C153" s="4951"/>
      <c r="D153" s="3047"/>
      <c r="E153" s="3048"/>
      <c r="F153" s="3049"/>
      <c r="G153" s="3049"/>
      <c r="H153" s="4936"/>
      <c r="I153" s="3049"/>
      <c r="J153" s="3049"/>
      <c r="K153" s="4936"/>
      <c r="L153" s="3049"/>
      <c r="M153" s="3049"/>
      <c r="N153" s="4951"/>
      <c r="O153" s="4960"/>
      <c r="P153" s="3065"/>
      <c r="Q153" s="3065"/>
      <c r="R153" s="3065"/>
      <c r="S153" s="3049"/>
      <c r="T153" s="3049"/>
      <c r="U153" s="3049"/>
      <c r="V153" s="3049"/>
      <c r="W153" s="3049"/>
      <c r="X153" s="3049"/>
      <c r="Y153" s="3049"/>
      <c r="Z153" s="3049"/>
      <c r="AA153" s="3049">
        <v>3</v>
      </c>
      <c r="AB153" s="3049"/>
      <c r="AC153" s="3049"/>
      <c r="AD153" s="3049"/>
      <c r="AE153" s="3049">
        <v>180</v>
      </c>
      <c r="AF153" s="3049"/>
      <c r="AG153" s="3052">
        <v>2</v>
      </c>
      <c r="AH153" s="3049"/>
      <c r="AI153" s="3049">
        <v>10</v>
      </c>
      <c r="AJ153" s="3049"/>
      <c r="AK153" s="3049" t="s">
        <v>7764</v>
      </c>
      <c r="AL153" s="3049"/>
      <c r="AM153" s="3053"/>
      <c r="AN153" s="3049"/>
      <c r="AO153" s="3049"/>
      <c r="AP153" s="3053"/>
      <c r="AQ153" s="3049"/>
      <c r="AR153" s="3085"/>
      <c r="AS153" s="3053"/>
      <c r="AT153" s="3053"/>
      <c r="AU153" s="3053"/>
      <c r="AV153" s="3053"/>
      <c r="AW153" s="3053"/>
      <c r="AX153" s="4930"/>
    </row>
    <row r="154" spans="1:50" ht="15" customHeight="1">
      <c r="A154" s="4925"/>
      <c r="B154" s="4930"/>
      <c r="C154" s="4951"/>
      <c r="D154" s="3047"/>
      <c r="E154" s="3048"/>
      <c r="F154" s="3049"/>
      <c r="G154" s="3049"/>
      <c r="H154" s="4936"/>
      <c r="I154" s="3049"/>
      <c r="J154" s="3049"/>
      <c r="K154" s="4936"/>
      <c r="L154" s="3049"/>
      <c r="M154" s="3049"/>
      <c r="N154" s="4951"/>
      <c r="O154" s="4960"/>
      <c r="P154" s="3065"/>
      <c r="Q154" s="3065"/>
      <c r="R154" s="3065"/>
      <c r="S154" s="3049"/>
      <c r="T154" s="3049"/>
      <c r="U154" s="3049"/>
      <c r="V154" s="3049"/>
      <c r="W154" s="3049"/>
      <c r="X154" s="3049"/>
      <c r="Y154" s="3049"/>
      <c r="Z154" s="3049"/>
      <c r="AA154" s="3049"/>
      <c r="AB154" s="3049"/>
      <c r="AC154" s="3049"/>
      <c r="AD154" s="3049"/>
      <c r="AE154" s="3049">
        <v>150</v>
      </c>
      <c r="AF154" s="3049"/>
      <c r="AG154" s="3052">
        <v>1.5</v>
      </c>
      <c r="AH154" s="3049"/>
      <c r="AI154" s="3049" t="s">
        <v>7755</v>
      </c>
      <c r="AJ154" s="3049"/>
      <c r="AK154" s="3049" t="s">
        <v>7680</v>
      </c>
      <c r="AL154" s="3049"/>
      <c r="AM154" s="3053"/>
      <c r="AN154" s="3049"/>
      <c r="AO154" s="3049"/>
      <c r="AP154" s="3053"/>
      <c r="AQ154" s="3049"/>
      <c r="AR154" s="3085"/>
      <c r="AS154" s="3053"/>
      <c r="AT154" s="3053"/>
      <c r="AU154" s="3053"/>
      <c r="AV154" s="3053"/>
      <c r="AW154" s="3053"/>
      <c r="AX154" s="4930"/>
    </row>
    <row r="155" spans="1:50" ht="15" customHeight="1">
      <c r="A155" s="4925"/>
      <c r="B155" s="4930"/>
      <c r="C155" s="4951"/>
      <c r="D155" s="3047"/>
      <c r="E155" s="3048"/>
      <c r="F155" s="3049"/>
      <c r="G155" s="3049"/>
      <c r="H155" s="4936"/>
      <c r="I155" s="3049"/>
      <c r="J155" s="3049"/>
      <c r="K155" s="4936"/>
      <c r="L155" s="3049"/>
      <c r="M155" s="3049"/>
      <c r="N155" s="4951"/>
      <c r="O155" s="4960"/>
      <c r="P155" s="3065"/>
      <c r="Q155" s="3065"/>
      <c r="R155" s="3065"/>
      <c r="S155" s="3049"/>
      <c r="T155" s="3049"/>
      <c r="U155" s="3049"/>
      <c r="V155" s="3049"/>
      <c r="W155" s="3049"/>
      <c r="X155" s="3049"/>
      <c r="Y155" s="3049"/>
      <c r="Z155" s="3049"/>
      <c r="AA155" s="3049"/>
      <c r="AB155" s="3049"/>
      <c r="AC155" s="3049"/>
      <c r="AD155" s="3049"/>
      <c r="AE155" s="3049"/>
      <c r="AF155" s="3049"/>
      <c r="AG155" s="3052">
        <v>1</v>
      </c>
      <c r="AH155" s="3049"/>
      <c r="AI155" s="3107" t="s">
        <v>7741</v>
      </c>
      <c r="AJ155" s="3049"/>
      <c r="AK155" s="3049" t="s">
        <v>7683</v>
      </c>
      <c r="AL155" s="3049"/>
      <c r="AM155" s="3053"/>
      <c r="AN155" s="3049"/>
      <c r="AO155" s="3049"/>
      <c r="AP155" s="3053"/>
      <c r="AQ155" s="3049"/>
      <c r="AR155" s="3085"/>
      <c r="AS155" s="3053"/>
      <c r="AT155" s="3053"/>
      <c r="AU155" s="3053"/>
      <c r="AV155" s="3053"/>
      <c r="AW155" s="3053"/>
      <c r="AX155" s="4930"/>
    </row>
    <row r="156" spans="1:50" ht="15" customHeight="1">
      <c r="A156" s="4925"/>
      <c r="B156" s="4931"/>
      <c r="C156" s="4952"/>
      <c r="D156" s="3054"/>
      <c r="E156" s="3055"/>
      <c r="F156" s="3056"/>
      <c r="G156" s="3056"/>
      <c r="H156" s="4937"/>
      <c r="I156" s="3056"/>
      <c r="J156" s="3056"/>
      <c r="K156" s="4937"/>
      <c r="L156" s="3056"/>
      <c r="M156" s="3056"/>
      <c r="N156" s="4952"/>
      <c r="O156" s="4961"/>
      <c r="P156" s="3066"/>
      <c r="Q156" s="3066"/>
      <c r="R156" s="3066"/>
      <c r="S156" s="3056"/>
      <c r="T156" s="3056"/>
      <c r="U156" s="3056"/>
      <c r="V156" s="3056"/>
      <c r="W156" s="3056"/>
      <c r="X156" s="3056"/>
      <c r="Y156" s="3056"/>
      <c r="Z156" s="3056"/>
      <c r="AA156" s="3056"/>
      <c r="AB156" s="3056"/>
      <c r="AC156" s="3056"/>
      <c r="AD156" s="3056"/>
      <c r="AE156" s="3056"/>
      <c r="AF156" s="3056"/>
      <c r="AG156" s="3058"/>
      <c r="AH156" s="3056"/>
      <c r="AI156" s="3107" t="s">
        <v>7681</v>
      </c>
      <c r="AJ156" s="3056"/>
      <c r="AK156" s="3056"/>
      <c r="AL156" s="3056"/>
      <c r="AM156" s="3059"/>
      <c r="AN156" s="3056"/>
      <c r="AO156" s="3056"/>
      <c r="AP156" s="3059"/>
      <c r="AQ156" s="3056"/>
      <c r="AR156" s="3088"/>
      <c r="AS156" s="3059"/>
      <c r="AT156" s="3059"/>
      <c r="AU156" s="3059"/>
      <c r="AV156" s="3059"/>
      <c r="AW156" s="3059"/>
      <c r="AX156" s="4931"/>
    </row>
    <row r="157" spans="1:50" ht="15" customHeight="1">
      <c r="A157" s="4925"/>
      <c r="B157" s="4929">
        <f>B152+1</f>
        <v>31</v>
      </c>
      <c r="C157" s="4950" t="s">
        <v>7772</v>
      </c>
      <c r="D157" s="3042" t="s">
        <v>269</v>
      </c>
      <c r="E157" s="3043">
        <v>42993</v>
      </c>
      <c r="F157" s="3044">
        <v>0.5</v>
      </c>
      <c r="G157" s="3044">
        <v>0.5</v>
      </c>
      <c r="H157" s="4935" t="s">
        <v>7713</v>
      </c>
      <c r="I157" s="3044"/>
      <c r="J157" s="3044"/>
      <c r="K157" s="4935" t="s">
        <v>7713</v>
      </c>
      <c r="L157" s="3044"/>
      <c r="M157" s="3044"/>
      <c r="N157" s="4959" t="s">
        <v>7773</v>
      </c>
      <c r="O157" s="4959" t="s">
        <v>7733</v>
      </c>
      <c r="P157" s="3064"/>
      <c r="Q157" s="3064"/>
      <c r="R157" s="3064"/>
      <c r="S157" s="3044"/>
      <c r="T157" s="3044"/>
      <c r="U157" s="3044"/>
      <c r="V157" s="3044"/>
      <c r="W157" s="3044">
        <v>1</v>
      </c>
      <c r="X157" s="3044">
        <v>1</v>
      </c>
      <c r="Y157" s="3044">
        <v>2</v>
      </c>
      <c r="Z157" s="3044">
        <v>1</v>
      </c>
      <c r="AA157" s="3044" t="s">
        <v>809</v>
      </c>
      <c r="AB157" s="3044" t="s">
        <v>809</v>
      </c>
      <c r="AC157" s="3044"/>
      <c r="AD157" s="3044" t="s">
        <v>809</v>
      </c>
      <c r="AE157" s="3044" t="s">
        <v>809</v>
      </c>
      <c r="AF157" s="3044"/>
      <c r="AG157" s="3044" t="s">
        <v>809</v>
      </c>
      <c r="AH157" s="3044"/>
      <c r="AI157" s="3044" t="s">
        <v>809</v>
      </c>
      <c r="AJ157" s="3044"/>
      <c r="AK157" s="3044" t="s">
        <v>399</v>
      </c>
      <c r="AL157" s="3044" t="s">
        <v>399</v>
      </c>
      <c r="AM157" s="3046"/>
      <c r="AN157" s="3043">
        <v>43101</v>
      </c>
      <c r="AO157" s="3044"/>
      <c r="AP157" s="3046"/>
      <c r="AQ157" s="3044"/>
      <c r="AR157" s="4950" t="s">
        <v>7766</v>
      </c>
      <c r="AS157" s="3046"/>
      <c r="AT157" s="3046"/>
      <c r="AU157" s="3046"/>
      <c r="AV157" s="3046"/>
      <c r="AW157" s="3046"/>
      <c r="AX157" s="4929" t="s">
        <v>7673</v>
      </c>
    </row>
    <row r="158" spans="1:50" ht="15" customHeight="1">
      <c r="A158" s="4925"/>
      <c r="B158" s="4930"/>
      <c r="C158" s="4951"/>
      <c r="D158" s="3047"/>
      <c r="E158" s="3048"/>
      <c r="F158" s="3049"/>
      <c r="G158" s="3049"/>
      <c r="H158" s="4936"/>
      <c r="I158" s="3049"/>
      <c r="J158" s="3049"/>
      <c r="K158" s="4936"/>
      <c r="L158" s="3049"/>
      <c r="M158" s="3049"/>
      <c r="N158" s="4960"/>
      <c r="O158" s="4960"/>
      <c r="P158" s="3065"/>
      <c r="Q158" s="3065"/>
      <c r="R158" s="3065"/>
      <c r="S158" s="3049"/>
      <c r="T158" s="3049"/>
      <c r="U158" s="3049"/>
      <c r="V158" s="3049"/>
      <c r="W158" s="3049"/>
      <c r="X158" s="3049"/>
      <c r="Y158" s="3049"/>
      <c r="Z158" s="3049"/>
      <c r="AA158" s="3049">
        <v>1</v>
      </c>
      <c r="AB158" s="3049">
        <v>50</v>
      </c>
      <c r="AC158" s="3049"/>
      <c r="AD158" s="3049">
        <v>30</v>
      </c>
      <c r="AE158" s="3049">
        <v>300</v>
      </c>
      <c r="AF158" s="3049"/>
      <c r="AG158" s="3052">
        <v>5</v>
      </c>
      <c r="AH158" s="3049"/>
      <c r="AI158" s="3049">
        <v>10</v>
      </c>
      <c r="AJ158" s="3049"/>
      <c r="AK158" s="3049" t="s">
        <v>7764</v>
      </c>
      <c r="AL158" s="3049"/>
      <c r="AM158" s="3053"/>
      <c r="AN158" s="3049"/>
      <c r="AO158" s="3049"/>
      <c r="AP158" s="3053"/>
      <c r="AQ158" s="3049"/>
      <c r="AR158" s="4951"/>
      <c r="AS158" s="3053"/>
      <c r="AT158" s="3053"/>
      <c r="AU158" s="3053"/>
      <c r="AV158" s="3053"/>
      <c r="AW158" s="3053"/>
      <c r="AX158" s="4930"/>
    </row>
    <row r="159" spans="1:50" ht="15" customHeight="1">
      <c r="A159" s="4925"/>
      <c r="B159" s="4930"/>
      <c r="C159" s="4951"/>
      <c r="D159" s="3047"/>
      <c r="E159" s="3048"/>
      <c r="F159" s="3049"/>
      <c r="G159" s="3049"/>
      <c r="H159" s="4936"/>
      <c r="I159" s="3049"/>
      <c r="J159" s="3049"/>
      <c r="K159" s="4936"/>
      <c r="L159" s="3049"/>
      <c r="M159" s="3049"/>
      <c r="N159" s="4960"/>
      <c r="O159" s="4960"/>
      <c r="P159" s="3065"/>
      <c r="Q159" s="3065"/>
      <c r="R159" s="3065"/>
      <c r="S159" s="3049"/>
      <c r="T159" s="3049"/>
      <c r="U159" s="3049"/>
      <c r="V159" s="3049"/>
      <c r="W159" s="3049"/>
      <c r="X159" s="3049"/>
      <c r="Y159" s="3049"/>
      <c r="Z159" s="3049"/>
      <c r="AA159" s="3049"/>
      <c r="AB159" s="3049"/>
      <c r="AC159" s="3049"/>
      <c r="AD159" s="3049"/>
      <c r="AE159" s="3049"/>
      <c r="AF159" s="3049"/>
      <c r="AG159" s="3052">
        <v>2</v>
      </c>
      <c r="AH159" s="3049"/>
      <c r="AI159" s="3049" t="s">
        <v>7774</v>
      </c>
      <c r="AJ159" s="3049"/>
      <c r="AK159" s="3049" t="s">
        <v>7680</v>
      </c>
      <c r="AL159" s="3049"/>
      <c r="AM159" s="3053"/>
      <c r="AN159" s="3049"/>
      <c r="AO159" s="3049"/>
      <c r="AP159" s="3053"/>
      <c r="AQ159" s="3049"/>
      <c r="AR159" s="4951"/>
      <c r="AS159" s="3053"/>
      <c r="AT159" s="3053"/>
      <c r="AU159" s="3053"/>
      <c r="AV159" s="3053"/>
      <c r="AW159" s="3053"/>
      <c r="AX159" s="4930"/>
    </row>
    <row r="160" spans="1:50" ht="15" customHeight="1">
      <c r="A160" s="4925"/>
      <c r="B160" s="4930"/>
      <c r="C160" s="4951"/>
      <c r="D160" s="3047"/>
      <c r="E160" s="3048"/>
      <c r="F160" s="3049"/>
      <c r="G160" s="3049"/>
      <c r="H160" s="4936"/>
      <c r="I160" s="3049"/>
      <c r="J160" s="3049"/>
      <c r="K160" s="4936"/>
      <c r="L160" s="3049"/>
      <c r="M160" s="3049"/>
      <c r="N160" s="4960"/>
      <c r="O160" s="4960"/>
      <c r="P160" s="3065"/>
      <c r="Q160" s="3065"/>
      <c r="R160" s="3065"/>
      <c r="S160" s="3049"/>
      <c r="T160" s="3049"/>
      <c r="U160" s="3049"/>
      <c r="V160" s="3049"/>
      <c r="W160" s="3049"/>
      <c r="X160" s="3049"/>
      <c r="Y160" s="3049"/>
      <c r="Z160" s="3049"/>
      <c r="AA160" s="3049"/>
      <c r="AB160" s="3049"/>
      <c r="AC160" s="3049"/>
      <c r="AD160" s="3049"/>
      <c r="AE160" s="3049"/>
      <c r="AF160" s="3049"/>
      <c r="AG160" s="3052"/>
      <c r="AH160" s="3049"/>
      <c r="AI160" s="3108"/>
      <c r="AJ160" s="3049"/>
      <c r="AK160" s="3049" t="s">
        <v>7683</v>
      </c>
      <c r="AL160" s="3049"/>
      <c r="AM160" s="3053"/>
      <c r="AN160" s="3049"/>
      <c r="AO160" s="3049"/>
      <c r="AP160" s="3053"/>
      <c r="AQ160" s="3049"/>
      <c r="AR160" s="4951"/>
      <c r="AS160" s="3053"/>
      <c r="AT160" s="3053"/>
      <c r="AU160" s="3053"/>
      <c r="AV160" s="3053"/>
      <c r="AW160" s="3053"/>
      <c r="AX160" s="4930"/>
    </row>
    <row r="161" spans="1:50" ht="15" customHeight="1">
      <c r="A161" s="4925"/>
      <c r="B161" s="4931"/>
      <c r="C161" s="4952"/>
      <c r="D161" s="3054"/>
      <c r="E161" s="3055"/>
      <c r="F161" s="3056"/>
      <c r="G161" s="3056"/>
      <c r="H161" s="4937"/>
      <c r="I161" s="3056"/>
      <c r="J161" s="3056"/>
      <c r="K161" s="4937"/>
      <c r="L161" s="3056"/>
      <c r="M161" s="3056"/>
      <c r="N161" s="4961"/>
      <c r="O161" s="4961"/>
      <c r="P161" s="3066"/>
      <c r="Q161" s="3066"/>
      <c r="R161" s="3066"/>
      <c r="S161" s="3056"/>
      <c r="T161" s="3056"/>
      <c r="U161" s="3056"/>
      <c r="V161" s="3056"/>
      <c r="W161" s="3056"/>
      <c r="X161" s="3056"/>
      <c r="Y161" s="3056"/>
      <c r="Z161" s="3056"/>
      <c r="AA161" s="3056"/>
      <c r="AB161" s="3056"/>
      <c r="AC161" s="3056"/>
      <c r="AD161" s="3056"/>
      <c r="AE161" s="3056"/>
      <c r="AF161" s="3056"/>
      <c r="AG161" s="3058"/>
      <c r="AH161" s="3056"/>
      <c r="AI161" s="3108"/>
      <c r="AJ161" s="3056"/>
      <c r="AK161" s="3056"/>
      <c r="AL161" s="3056"/>
      <c r="AM161" s="3059"/>
      <c r="AN161" s="3056"/>
      <c r="AO161" s="3056"/>
      <c r="AP161" s="3059"/>
      <c r="AQ161" s="3056"/>
      <c r="AR161" s="4952"/>
      <c r="AS161" s="3059"/>
      <c r="AT161" s="3059"/>
      <c r="AU161" s="3059"/>
      <c r="AV161" s="3059"/>
      <c r="AW161" s="3059"/>
      <c r="AX161" s="4931"/>
    </row>
    <row r="162" spans="1:50" ht="15" customHeight="1">
      <c r="A162" s="4925"/>
      <c r="B162" s="4929">
        <f>B157+1</f>
        <v>32</v>
      </c>
      <c r="C162" s="4950" t="s">
        <v>7775</v>
      </c>
      <c r="D162" s="3042" t="s">
        <v>7744</v>
      </c>
      <c r="E162" s="3043">
        <v>42993</v>
      </c>
      <c r="F162" s="3044">
        <v>1.1000000000000001</v>
      </c>
      <c r="G162" s="3044">
        <v>1.1000000000000001</v>
      </c>
      <c r="H162" s="4935" t="s">
        <v>7776</v>
      </c>
      <c r="I162" s="3044"/>
      <c r="J162" s="3044"/>
      <c r="K162" s="4935" t="s">
        <v>7776</v>
      </c>
      <c r="L162" s="3044"/>
      <c r="M162" s="3044"/>
      <c r="N162" s="4959" t="s">
        <v>7777</v>
      </c>
      <c r="O162" s="4959" t="s">
        <v>7778</v>
      </c>
      <c r="P162" s="3064"/>
      <c r="Q162" s="3064"/>
      <c r="R162" s="3064"/>
      <c r="S162" s="3044"/>
      <c r="T162" s="3044"/>
      <c r="U162" s="3044"/>
      <c r="V162" s="3044"/>
      <c r="W162" s="3044">
        <v>3</v>
      </c>
      <c r="X162" s="3044">
        <v>1</v>
      </c>
      <c r="Y162" s="3044">
        <v>2</v>
      </c>
      <c r="Z162" s="3044">
        <v>2</v>
      </c>
      <c r="AA162" s="3044" t="s">
        <v>801</v>
      </c>
      <c r="AB162" s="3044" t="s">
        <v>801</v>
      </c>
      <c r="AC162" s="3044"/>
      <c r="AD162" s="3044" t="s">
        <v>801</v>
      </c>
      <c r="AE162" s="3044" t="s">
        <v>801</v>
      </c>
      <c r="AF162" s="3044"/>
      <c r="AG162" s="3044" t="s">
        <v>801</v>
      </c>
      <c r="AH162" s="3044"/>
      <c r="AI162" s="3044" t="s">
        <v>801</v>
      </c>
      <c r="AJ162" s="3044"/>
      <c r="AK162" s="3044" t="s">
        <v>387</v>
      </c>
      <c r="AL162" s="3044" t="s">
        <v>387</v>
      </c>
      <c r="AM162" s="3046"/>
      <c r="AN162" s="3043">
        <v>43101</v>
      </c>
      <c r="AO162" s="3044"/>
      <c r="AP162" s="3046"/>
      <c r="AQ162" s="3044"/>
      <c r="AR162" s="4950" t="s">
        <v>7779</v>
      </c>
      <c r="AS162" s="3046"/>
      <c r="AT162" s="3046"/>
      <c r="AU162" s="3046"/>
      <c r="AV162" s="3046"/>
      <c r="AW162" s="3046"/>
      <c r="AX162" s="4929" t="s">
        <v>7780</v>
      </c>
    </row>
    <row r="163" spans="1:50" ht="15" customHeight="1">
      <c r="A163" s="4925"/>
      <c r="B163" s="4930"/>
      <c r="C163" s="4951"/>
      <c r="D163" s="3047"/>
      <c r="E163" s="3048" t="s">
        <v>1228</v>
      </c>
      <c r="F163" s="3049"/>
      <c r="G163" s="3049"/>
      <c r="H163" s="4936"/>
      <c r="I163" s="3049"/>
      <c r="J163" s="3049"/>
      <c r="K163" s="4936"/>
      <c r="L163" s="3049"/>
      <c r="M163" s="3049"/>
      <c r="N163" s="4960"/>
      <c r="O163" s="4960"/>
      <c r="P163" s="3065"/>
      <c r="Q163" s="3065"/>
      <c r="R163" s="3065"/>
      <c r="S163" s="3049"/>
      <c r="T163" s="3049"/>
      <c r="U163" s="3049"/>
      <c r="V163" s="3049"/>
      <c r="W163" s="3049"/>
      <c r="X163" s="3049"/>
      <c r="Y163" s="3049"/>
      <c r="Z163" s="3049"/>
      <c r="AA163" s="3049">
        <v>1</v>
      </c>
      <c r="AB163" s="3049">
        <v>50</v>
      </c>
      <c r="AC163" s="3049"/>
      <c r="AD163" s="3049">
        <v>30</v>
      </c>
      <c r="AE163" s="3049">
        <v>300</v>
      </c>
      <c r="AF163" s="3049"/>
      <c r="AG163" s="4975" t="s">
        <v>7781</v>
      </c>
      <c r="AH163" s="3049"/>
      <c r="AI163" s="3049">
        <v>10</v>
      </c>
      <c r="AJ163" s="3049"/>
      <c r="AK163" s="3049" t="s">
        <v>7782</v>
      </c>
      <c r="AL163" s="3049"/>
      <c r="AM163" s="3053"/>
      <c r="AN163" s="3049"/>
      <c r="AO163" s="3049"/>
      <c r="AP163" s="3053"/>
      <c r="AQ163" s="3049"/>
      <c r="AR163" s="4951"/>
      <c r="AS163" s="3053"/>
      <c r="AT163" s="3053"/>
      <c r="AU163" s="3053"/>
      <c r="AV163" s="3053"/>
      <c r="AW163" s="3053"/>
      <c r="AX163" s="4930"/>
    </row>
    <row r="164" spans="1:50" ht="15" customHeight="1">
      <c r="A164" s="4925"/>
      <c r="B164" s="4930"/>
      <c r="C164" s="4951"/>
      <c r="D164" s="3047"/>
      <c r="E164" s="3048"/>
      <c r="F164" s="3049"/>
      <c r="G164" s="3049"/>
      <c r="H164" s="4936"/>
      <c r="I164" s="3049"/>
      <c r="J164" s="3049"/>
      <c r="K164" s="4936"/>
      <c r="L164" s="3049"/>
      <c r="M164" s="3049"/>
      <c r="N164" s="4960"/>
      <c r="O164" s="4960"/>
      <c r="P164" s="3065"/>
      <c r="Q164" s="3065"/>
      <c r="R164" s="3065"/>
      <c r="S164" s="3049"/>
      <c r="T164" s="3049"/>
      <c r="U164" s="3049"/>
      <c r="V164" s="3049"/>
      <c r="W164" s="3049"/>
      <c r="X164" s="3049"/>
      <c r="Y164" s="3049"/>
      <c r="Z164" s="3049"/>
      <c r="AA164" s="3049"/>
      <c r="AB164" s="3049"/>
      <c r="AC164" s="3049"/>
      <c r="AD164" s="3049"/>
      <c r="AE164" s="3049"/>
      <c r="AF164" s="3049"/>
      <c r="AG164" s="4975"/>
      <c r="AH164" s="3049"/>
      <c r="AI164" s="3049" t="s">
        <v>7783</v>
      </c>
      <c r="AJ164" s="3049"/>
      <c r="AK164" s="3049" t="s">
        <v>7661</v>
      </c>
      <c r="AL164" s="3049"/>
      <c r="AM164" s="3053"/>
      <c r="AN164" s="3049"/>
      <c r="AO164" s="3049"/>
      <c r="AP164" s="3053"/>
      <c r="AQ164" s="3049"/>
      <c r="AR164" s="4951"/>
      <c r="AS164" s="3053"/>
      <c r="AT164" s="3053"/>
      <c r="AU164" s="3053"/>
      <c r="AV164" s="3053"/>
      <c r="AW164" s="3053"/>
      <c r="AX164" s="4930"/>
    </row>
    <row r="165" spans="1:50" ht="15" customHeight="1">
      <c r="A165" s="4925"/>
      <c r="B165" s="4930"/>
      <c r="C165" s="4951"/>
      <c r="D165" s="3047"/>
      <c r="E165" s="3048"/>
      <c r="F165" s="3049"/>
      <c r="G165" s="3049"/>
      <c r="H165" s="4936"/>
      <c r="I165" s="3049"/>
      <c r="J165" s="3049"/>
      <c r="K165" s="4936"/>
      <c r="L165" s="3049"/>
      <c r="M165" s="3049"/>
      <c r="N165" s="4960"/>
      <c r="O165" s="4960"/>
      <c r="P165" s="3065"/>
      <c r="Q165" s="3065"/>
      <c r="R165" s="3065"/>
      <c r="S165" s="3049"/>
      <c r="T165" s="3049"/>
      <c r="U165" s="3049"/>
      <c r="V165" s="3049"/>
      <c r="W165" s="3049"/>
      <c r="X165" s="3049"/>
      <c r="Y165" s="3049"/>
      <c r="Z165" s="3049"/>
      <c r="AA165" s="3049"/>
      <c r="AB165" s="3049"/>
      <c r="AC165" s="3049"/>
      <c r="AD165" s="3049"/>
      <c r="AE165" s="3049"/>
      <c r="AF165" s="3049"/>
      <c r="AG165" s="4975"/>
      <c r="AH165" s="3049"/>
      <c r="AI165" s="3108"/>
      <c r="AJ165" s="3049"/>
      <c r="AK165" s="3049" t="s">
        <v>7665</v>
      </c>
      <c r="AL165" s="3049"/>
      <c r="AM165" s="3053"/>
      <c r="AN165" s="3049"/>
      <c r="AO165" s="3049"/>
      <c r="AP165" s="3053"/>
      <c r="AQ165" s="3049"/>
      <c r="AR165" s="4951"/>
      <c r="AS165" s="3053"/>
      <c r="AT165" s="3053"/>
      <c r="AU165" s="3053"/>
      <c r="AV165" s="3053"/>
      <c r="AW165" s="3053"/>
      <c r="AX165" s="4930"/>
    </row>
    <row r="166" spans="1:50" ht="15" customHeight="1">
      <c r="A166" s="4925"/>
      <c r="B166" s="4931"/>
      <c r="C166" s="4952"/>
      <c r="D166" s="3054"/>
      <c r="E166" s="3055"/>
      <c r="F166" s="3056"/>
      <c r="G166" s="3056"/>
      <c r="H166" s="4937"/>
      <c r="I166" s="3056"/>
      <c r="J166" s="3056"/>
      <c r="K166" s="4937"/>
      <c r="L166" s="3056"/>
      <c r="M166" s="3056"/>
      <c r="N166" s="4961"/>
      <c r="O166" s="4961"/>
      <c r="P166" s="3066"/>
      <c r="Q166" s="3066"/>
      <c r="R166" s="3066"/>
      <c r="S166" s="3056"/>
      <c r="T166" s="3056"/>
      <c r="U166" s="3056"/>
      <c r="V166" s="3056"/>
      <c r="W166" s="3056"/>
      <c r="X166" s="3056"/>
      <c r="Y166" s="3056"/>
      <c r="Z166" s="3056"/>
      <c r="AA166" s="3056"/>
      <c r="AB166" s="3056"/>
      <c r="AC166" s="3056"/>
      <c r="AD166" s="3056"/>
      <c r="AE166" s="3056"/>
      <c r="AF166" s="3056"/>
      <c r="AG166" s="3058"/>
      <c r="AH166" s="3056"/>
      <c r="AI166" s="3108"/>
      <c r="AJ166" s="3056"/>
      <c r="AK166" s="3056"/>
      <c r="AL166" s="3056"/>
      <c r="AM166" s="3059"/>
      <c r="AN166" s="3056"/>
      <c r="AO166" s="3056"/>
      <c r="AP166" s="3059"/>
      <c r="AQ166" s="3056"/>
      <c r="AR166" s="4952"/>
      <c r="AS166" s="3059"/>
      <c r="AT166" s="3059"/>
      <c r="AU166" s="3059"/>
      <c r="AV166" s="3059"/>
      <c r="AW166" s="3059"/>
      <c r="AX166" s="4931"/>
    </row>
    <row r="167" spans="1:50" ht="15" customHeight="1">
      <c r="A167" s="4925"/>
      <c r="B167" s="4929">
        <f>B162+1</f>
        <v>33</v>
      </c>
      <c r="C167" s="4950" t="s">
        <v>7784</v>
      </c>
      <c r="D167" s="3042" t="s">
        <v>269</v>
      </c>
      <c r="E167" s="3043">
        <v>43238</v>
      </c>
      <c r="F167" s="3044">
        <v>16.5</v>
      </c>
      <c r="G167" s="3044">
        <v>16.5</v>
      </c>
      <c r="H167" s="3109" t="s">
        <v>7691</v>
      </c>
      <c r="I167" s="3044">
        <v>80</v>
      </c>
      <c r="J167" s="3044">
        <v>50</v>
      </c>
      <c r="K167" s="3109" t="s">
        <v>7691</v>
      </c>
      <c r="L167" s="3044">
        <v>80</v>
      </c>
      <c r="M167" s="3044">
        <v>50</v>
      </c>
      <c r="N167" s="4959" t="s">
        <v>7754</v>
      </c>
      <c r="O167" s="4959" t="s">
        <v>7785</v>
      </c>
      <c r="P167" s="3064"/>
      <c r="Q167" s="3064"/>
      <c r="R167" s="3064"/>
      <c r="S167" s="3044"/>
      <c r="T167" s="3044"/>
      <c r="U167" s="3044"/>
      <c r="V167" s="3044"/>
      <c r="W167" s="3044">
        <v>6</v>
      </c>
      <c r="X167" s="3044">
        <v>2</v>
      </c>
      <c r="Y167" s="3044"/>
      <c r="Z167" s="3044">
        <v>1</v>
      </c>
      <c r="AA167" s="3044" t="s">
        <v>809</v>
      </c>
      <c r="AB167" s="3044"/>
      <c r="AC167" s="3044"/>
      <c r="AD167" s="3044"/>
      <c r="AE167" s="3044" t="s">
        <v>809</v>
      </c>
      <c r="AF167" s="3044"/>
      <c r="AG167" s="3044" t="s">
        <v>809</v>
      </c>
      <c r="AH167" s="3044"/>
      <c r="AI167" s="3044" t="s">
        <v>809</v>
      </c>
      <c r="AJ167" s="3044"/>
      <c r="AK167" s="3044" t="s">
        <v>399</v>
      </c>
      <c r="AL167" s="3044" t="s">
        <v>399</v>
      </c>
      <c r="AM167" s="3046"/>
      <c r="AN167" s="3043">
        <v>43282</v>
      </c>
      <c r="AO167" s="3044"/>
      <c r="AP167" s="3046"/>
      <c r="AQ167" s="3044"/>
      <c r="AR167" s="4950" t="s">
        <v>7766</v>
      </c>
      <c r="AS167" s="3046"/>
      <c r="AT167" s="3046"/>
      <c r="AU167" s="3046"/>
      <c r="AV167" s="3046"/>
      <c r="AW167" s="3046"/>
      <c r="AX167" s="3044"/>
    </row>
    <row r="168" spans="1:50" ht="15" customHeight="1">
      <c r="A168" s="4925"/>
      <c r="B168" s="4930"/>
      <c r="C168" s="4951"/>
      <c r="D168" s="3047"/>
      <c r="E168" s="3048"/>
      <c r="F168" s="3049"/>
      <c r="G168" s="3049"/>
      <c r="H168" s="3110"/>
      <c r="I168" s="3049"/>
      <c r="J168" s="3049"/>
      <c r="K168" s="3111"/>
      <c r="L168" s="3049"/>
      <c r="M168" s="3049"/>
      <c r="N168" s="4960"/>
      <c r="O168" s="4960"/>
      <c r="P168" s="3065"/>
      <c r="Q168" s="3065"/>
      <c r="R168" s="3065"/>
      <c r="S168" s="3049"/>
      <c r="T168" s="3049"/>
      <c r="U168" s="3049"/>
      <c r="V168" s="3049"/>
      <c r="W168" s="3049"/>
      <c r="X168" s="3049"/>
      <c r="Y168" s="3049"/>
      <c r="Z168" s="3049"/>
      <c r="AA168" s="3049">
        <v>1</v>
      </c>
      <c r="AB168" s="3049"/>
      <c r="AC168" s="3049"/>
      <c r="AD168" s="3049"/>
      <c r="AE168" s="3049">
        <v>190</v>
      </c>
      <c r="AF168" s="3049"/>
      <c r="AG168" s="3112">
        <v>2</v>
      </c>
      <c r="AH168" s="3049"/>
      <c r="AI168" s="3049" t="s">
        <v>7786</v>
      </c>
      <c r="AJ168" s="3049"/>
      <c r="AK168" s="3049" t="s">
        <v>7764</v>
      </c>
      <c r="AL168" s="3049"/>
      <c r="AM168" s="3053"/>
      <c r="AN168" s="3049"/>
      <c r="AO168" s="3049"/>
      <c r="AP168" s="3053"/>
      <c r="AQ168" s="3049"/>
      <c r="AR168" s="4951"/>
      <c r="AS168" s="3053"/>
      <c r="AT168" s="3053"/>
      <c r="AU168" s="3053"/>
      <c r="AV168" s="3053"/>
      <c r="AW168" s="3053"/>
      <c r="AX168" s="3049"/>
    </row>
    <row r="169" spans="1:50" ht="15" customHeight="1">
      <c r="A169" s="4925"/>
      <c r="B169" s="4930"/>
      <c r="C169" s="4951"/>
      <c r="D169" s="3047"/>
      <c r="E169" s="3048"/>
      <c r="F169" s="3049"/>
      <c r="G169" s="3049"/>
      <c r="H169" s="3110"/>
      <c r="I169" s="3049"/>
      <c r="J169" s="3049"/>
      <c r="K169" s="3111"/>
      <c r="L169" s="3049"/>
      <c r="M169" s="3049"/>
      <c r="N169" s="4960"/>
      <c r="O169" s="4960"/>
      <c r="P169" s="3065"/>
      <c r="Q169" s="3065"/>
      <c r="R169" s="3065"/>
      <c r="S169" s="3049"/>
      <c r="T169" s="3049"/>
      <c r="U169" s="3049"/>
      <c r="V169" s="3049"/>
      <c r="W169" s="3049"/>
      <c r="X169" s="3049"/>
      <c r="Y169" s="3049"/>
      <c r="Z169" s="3049"/>
      <c r="AA169" s="3049"/>
      <c r="AB169" s="3049"/>
      <c r="AC169" s="3049"/>
      <c r="AD169" s="3049"/>
      <c r="AE169" s="3049"/>
      <c r="AF169" s="3049"/>
      <c r="AG169" s="3112">
        <v>1.5</v>
      </c>
      <c r="AH169" s="3049"/>
      <c r="AI169" s="3049"/>
      <c r="AJ169" s="3049"/>
      <c r="AK169" s="3049" t="s">
        <v>7680</v>
      </c>
      <c r="AL169" s="3049"/>
      <c r="AM169" s="3053"/>
      <c r="AN169" s="3049"/>
      <c r="AO169" s="3049"/>
      <c r="AP169" s="3053"/>
      <c r="AQ169" s="3049"/>
      <c r="AR169" s="4951"/>
      <c r="AS169" s="3053"/>
      <c r="AT169" s="3053"/>
      <c r="AU169" s="3053"/>
      <c r="AV169" s="3053"/>
      <c r="AW169" s="3053"/>
      <c r="AX169" s="3049"/>
    </row>
    <row r="170" spans="1:50" ht="15" customHeight="1">
      <c r="A170" s="4925"/>
      <c r="B170" s="4930"/>
      <c r="C170" s="4951"/>
      <c r="D170" s="3047"/>
      <c r="E170" s="3048"/>
      <c r="F170" s="3049"/>
      <c r="G170" s="3049"/>
      <c r="H170" s="3110"/>
      <c r="I170" s="3049"/>
      <c r="J170" s="3049"/>
      <c r="K170" s="3111"/>
      <c r="L170" s="3049"/>
      <c r="M170" s="3049"/>
      <c r="N170" s="4960"/>
      <c r="O170" s="4960"/>
      <c r="P170" s="3065"/>
      <c r="Q170" s="3065"/>
      <c r="R170" s="3065"/>
      <c r="S170" s="3049"/>
      <c r="T170" s="3049"/>
      <c r="U170" s="3049"/>
      <c r="V170" s="3049"/>
      <c r="W170" s="3049"/>
      <c r="X170" s="3049"/>
      <c r="Y170" s="3049"/>
      <c r="Z170" s="3049"/>
      <c r="AA170" s="3049"/>
      <c r="AB170" s="3049"/>
      <c r="AC170" s="3049"/>
      <c r="AD170" s="3049"/>
      <c r="AE170" s="3049"/>
      <c r="AF170" s="3049"/>
      <c r="AG170" s="3113"/>
      <c r="AH170" s="3049"/>
      <c r="AI170" s="3108"/>
      <c r="AJ170" s="3049"/>
      <c r="AK170" s="3049" t="s">
        <v>7683</v>
      </c>
      <c r="AL170" s="3049"/>
      <c r="AM170" s="3053"/>
      <c r="AN170" s="3049"/>
      <c r="AO170" s="3049"/>
      <c r="AP170" s="3053"/>
      <c r="AQ170" s="3049"/>
      <c r="AR170" s="4951"/>
      <c r="AS170" s="3053"/>
      <c r="AT170" s="3053"/>
      <c r="AU170" s="3053"/>
      <c r="AV170" s="3053"/>
      <c r="AW170" s="3053"/>
      <c r="AX170" s="3049"/>
    </row>
    <row r="171" spans="1:50" ht="15" customHeight="1">
      <c r="A171" s="4925"/>
      <c r="B171" s="4931"/>
      <c r="C171" s="4952"/>
      <c r="D171" s="3054"/>
      <c r="E171" s="3055"/>
      <c r="F171" s="3056"/>
      <c r="G171" s="3056"/>
      <c r="H171" s="3114"/>
      <c r="I171" s="3056"/>
      <c r="J171" s="3056"/>
      <c r="K171" s="3115"/>
      <c r="L171" s="3056"/>
      <c r="M171" s="3056"/>
      <c r="N171" s="4961"/>
      <c r="O171" s="4961"/>
      <c r="P171" s="3066"/>
      <c r="Q171" s="3066"/>
      <c r="R171" s="3066"/>
      <c r="S171" s="3056"/>
      <c r="T171" s="3056"/>
      <c r="U171" s="3056"/>
      <c r="V171" s="3056"/>
      <c r="W171" s="3056"/>
      <c r="X171" s="3056"/>
      <c r="Y171" s="3056"/>
      <c r="Z171" s="3056"/>
      <c r="AA171" s="3056"/>
      <c r="AB171" s="3056"/>
      <c r="AC171" s="3056"/>
      <c r="AD171" s="3056"/>
      <c r="AE171" s="3056"/>
      <c r="AF171" s="3056"/>
      <c r="AG171" s="3058"/>
      <c r="AH171" s="3056"/>
      <c r="AI171" s="3108"/>
      <c r="AJ171" s="3056"/>
      <c r="AK171" s="3056"/>
      <c r="AL171" s="3056"/>
      <c r="AM171" s="3059"/>
      <c r="AN171" s="3056"/>
      <c r="AO171" s="3056"/>
      <c r="AP171" s="3059"/>
      <c r="AQ171" s="3056"/>
      <c r="AR171" s="4952"/>
      <c r="AS171" s="3059"/>
      <c r="AT171" s="3059"/>
      <c r="AU171" s="3059"/>
      <c r="AV171" s="3059"/>
      <c r="AW171" s="3059"/>
      <c r="AX171" s="3056"/>
    </row>
    <row r="172" spans="1:50" ht="15" customHeight="1">
      <c r="A172" s="4925"/>
      <c r="B172" s="4929">
        <f>B167+1</f>
        <v>34</v>
      </c>
      <c r="C172" s="4950" t="s">
        <v>7787</v>
      </c>
      <c r="D172" s="3042" t="s">
        <v>269</v>
      </c>
      <c r="E172" s="3043">
        <v>43238</v>
      </c>
      <c r="F172" s="3044">
        <v>4.2</v>
      </c>
      <c r="G172" s="3044">
        <v>4.2</v>
      </c>
      <c r="H172" s="3109" t="s">
        <v>7677</v>
      </c>
      <c r="I172" s="3044">
        <v>200</v>
      </c>
      <c r="J172" s="3044">
        <v>80</v>
      </c>
      <c r="K172" s="3109" t="s">
        <v>7677</v>
      </c>
      <c r="L172" s="3044">
        <v>200</v>
      </c>
      <c r="M172" s="3044">
        <v>80</v>
      </c>
      <c r="N172" s="4959" t="s">
        <v>7754</v>
      </c>
      <c r="O172" s="4959" t="s">
        <v>7785</v>
      </c>
      <c r="P172" s="3064"/>
      <c r="Q172" s="3064"/>
      <c r="R172" s="3064"/>
      <c r="S172" s="3044"/>
      <c r="T172" s="3044"/>
      <c r="U172" s="3044"/>
      <c r="V172" s="3044"/>
      <c r="W172" s="3044"/>
      <c r="X172" s="3044"/>
      <c r="Y172" s="3044"/>
      <c r="Z172" s="3044"/>
      <c r="AA172" s="3044" t="s">
        <v>809</v>
      </c>
      <c r="AB172" s="3044"/>
      <c r="AC172" s="3044"/>
      <c r="AD172" s="3044"/>
      <c r="AE172" s="3044"/>
      <c r="AF172" s="3044"/>
      <c r="AG172" s="3044"/>
      <c r="AH172" s="3044"/>
      <c r="AI172" s="3044" t="s">
        <v>809</v>
      </c>
      <c r="AJ172" s="3044"/>
      <c r="AK172" s="3044" t="s">
        <v>399</v>
      </c>
      <c r="AL172" s="3044"/>
      <c r="AM172" s="3046"/>
      <c r="AN172" s="3043">
        <v>43282</v>
      </c>
      <c r="AO172" s="3044"/>
      <c r="AP172" s="3046"/>
      <c r="AQ172" s="3044"/>
      <c r="AR172" s="4950"/>
      <c r="AS172" s="3046"/>
      <c r="AT172" s="3046"/>
      <c r="AU172" s="3046"/>
      <c r="AV172" s="3046"/>
      <c r="AW172" s="3046"/>
      <c r="AX172" s="3044"/>
    </row>
    <row r="173" spans="1:50" ht="15" customHeight="1">
      <c r="A173" s="4925"/>
      <c r="B173" s="4930"/>
      <c r="C173" s="4951"/>
      <c r="D173" s="3047"/>
      <c r="E173" s="3048"/>
      <c r="F173" s="3049"/>
      <c r="G173" s="3049"/>
      <c r="H173" s="3110" t="s">
        <v>7788</v>
      </c>
      <c r="I173" s="3049">
        <v>200</v>
      </c>
      <c r="J173" s="3049">
        <v>60</v>
      </c>
      <c r="K173" s="3110" t="s">
        <v>7788</v>
      </c>
      <c r="L173" s="3049">
        <v>200</v>
      </c>
      <c r="M173" s="3049">
        <v>60</v>
      </c>
      <c r="N173" s="4960"/>
      <c r="O173" s="4960"/>
      <c r="P173" s="3065"/>
      <c r="Q173" s="3065"/>
      <c r="R173" s="3065"/>
      <c r="S173" s="3049"/>
      <c r="T173" s="3049"/>
      <c r="U173" s="3049"/>
      <c r="V173" s="3049"/>
      <c r="W173" s="3049"/>
      <c r="X173" s="3049"/>
      <c r="Y173" s="3049"/>
      <c r="Z173" s="3049"/>
      <c r="AA173" s="3049">
        <v>2</v>
      </c>
      <c r="AB173" s="3049"/>
      <c r="AC173" s="3049"/>
      <c r="AD173" s="3049"/>
      <c r="AE173" s="3049"/>
      <c r="AF173" s="3049"/>
      <c r="AG173" s="4975"/>
      <c r="AH173" s="3049"/>
      <c r="AI173" s="3049">
        <v>15</v>
      </c>
      <c r="AJ173" s="3049"/>
      <c r="AK173" s="3049" t="s">
        <v>7764</v>
      </c>
      <c r="AL173" s="3049"/>
      <c r="AM173" s="3053"/>
      <c r="AN173" s="3049"/>
      <c r="AO173" s="3049"/>
      <c r="AP173" s="3053"/>
      <c r="AQ173" s="3049"/>
      <c r="AR173" s="4951"/>
      <c r="AS173" s="3053"/>
      <c r="AT173" s="3053"/>
      <c r="AU173" s="3053"/>
      <c r="AV173" s="3053"/>
      <c r="AW173" s="3053"/>
      <c r="AX173" s="3049"/>
    </row>
    <row r="174" spans="1:50" ht="15" customHeight="1">
      <c r="A174" s="4925"/>
      <c r="B174" s="4930"/>
      <c r="C174" s="4951"/>
      <c r="D174" s="3047"/>
      <c r="E174" s="3048"/>
      <c r="F174" s="3049"/>
      <c r="G174" s="3049"/>
      <c r="H174" s="3110"/>
      <c r="I174" s="3049"/>
      <c r="J174" s="3049"/>
      <c r="K174" s="3111"/>
      <c r="L174" s="3049"/>
      <c r="M174" s="3049"/>
      <c r="N174" s="4960"/>
      <c r="O174" s="4960"/>
      <c r="P174" s="3065"/>
      <c r="Q174" s="3065"/>
      <c r="R174" s="3065"/>
      <c r="S174" s="3049"/>
      <c r="T174" s="3049"/>
      <c r="U174" s="3049"/>
      <c r="V174" s="3049"/>
      <c r="W174" s="3049"/>
      <c r="X174" s="3049"/>
      <c r="Y174" s="3049"/>
      <c r="Z174" s="3049"/>
      <c r="AA174" s="3049"/>
      <c r="AB174" s="3049"/>
      <c r="AC174" s="3049"/>
      <c r="AD174" s="3049"/>
      <c r="AE174" s="3049"/>
      <c r="AF174" s="3049"/>
      <c r="AG174" s="4975"/>
      <c r="AH174" s="3049"/>
      <c r="AI174" s="3049">
        <v>12</v>
      </c>
      <c r="AJ174" s="3049"/>
      <c r="AK174" s="3049" t="s">
        <v>7680</v>
      </c>
      <c r="AL174" s="3049"/>
      <c r="AM174" s="3053"/>
      <c r="AN174" s="3049"/>
      <c r="AO174" s="3049"/>
      <c r="AP174" s="3053"/>
      <c r="AQ174" s="3049"/>
      <c r="AR174" s="4951"/>
      <c r="AS174" s="3053"/>
      <c r="AT174" s="3053"/>
      <c r="AU174" s="3053"/>
      <c r="AV174" s="3053"/>
      <c r="AW174" s="3053"/>
      <c r="AX174" s="3049"/>
    </row>
    <row r="175" spans="1:50" ht="15" customHeight="1">
      <c r="A175" s="4925"/>
      <c r="B175" s="4930"/>
      <c r="C175" s="4951"/>
      <c r="D175" s="3047"/>
      <c r="E175" s="3048"/>
      <c r="F175" s="3049"/>
      <c r="G175" s="3049"/>
      <c r="H175" s="3110"/>
      <c r="I175" s="3049"/>
      <c r="J175" s="3049"/>
      <c r="K175" s="3111"/>
      <c r="L175" s="3049"/>
      <c r="M175" s="3049"/>
      <c r="N175" s="4960"/>
      <c r="O175" s="4960"/>
      <c r="P175" s="3065"/>
      <c r="Q175" s="3065"/>
      <c r="R175" s="3065"/>
      <c r="S175" s="3049"/>
      <c r="T175" s="3049"/>
      <c r="U175" s="3049"/>
      <c r="V175" s="3049"/>
      <c r="W175" s="3049"/>
      <c r="X175" s="3049"/>
      <c r="Y175" s="3049"/>
      <c r="Z175" s="3049"/>
      <c r="AA175" s="3049"/>
      <c r="AB175" s="3049"/>
      <c r="AC175" s="3049"/>
      <c r="AD175" s="3049"/>
      <c r="AE175" s="3049"/>
      <c r="AF175" s="3049"/>
      <c r="AG175" s="4975"/>
      <c r="AH175" s="3049"/>
      <c r="AI175" s="3108"/>
      <c r="AJ175" s="3049"/>
      <c r="AK175" s="3049" t="s">
        <v>7683</v>
      </c>
      <c r="AL175" s="3049"/>
      <c r="AM175" s="3053"/>
      <c r="AN175" s="3049"/>
      <c r="AO175" s="3049"/>
      <c r="AP175" s="3053"/>
      <c r="AQ175" s="3049"/>
      <c r="AR175" s="4951"/>
      <c r="AS175" s="3053"/>
      <c r="AT175" s="3053"/>
      <c r="AU175" s="3053"/>
      <c r="AV175" s="3053"/>
      <c r="AW175" s="3053"/>
      <c r="AX175" s="3049"/>
    </row>
    <row r="176" spans="1:50" ht="15" customHeight="1">
      <c r="A176" s="4925"/>
      <c r="B176" s="4931"/>
      <c r="C176" s="4952"/>
      <c r="D176" s="3054"/>
      <c r="E176" s="3055"/>
      <c r="F176" s="3056"/>
      <c r="G176" s="3056"/>
      <c r="H176" s="3114"/>
      <c r="I176" s="3056"/>
      <c r="J176" s="3056"/>
      <c r="K176" s="3115"/>
      <c r="L176" s="3056"/>
      <c r="M176" s="3056"/>
      <c r="N176" s="4961"/>
      <c r="O176" s="4961"/>
      <c r="P176" s="3066"/>
      <c r="Q176" s="3066"/>
      <c r="R176" s="3066"/>
      <c r="S176" s="3056"/>
      <c r="T176" s="3056"/>
      <c r="U176" s="3056"/>
      <c r="V176" s="3056"/>
      <c r="W176" s="3056"/>
      <c r="X176" s="3056"/>
      <c r="Y176" s="3056"/>
      <c r="Z176" s="3056"/>
      <c r="AA176" s="3056"/>
      <c r="AB176" s="3056"/>
      <c r="AC176" s="3056"/>
      <c r="AD176" s="3056"/>
      <c r="AE176" s="3056"/>
      <c r="AF176" s="3056"/>
      <c r="AG176" s="3058"/>
      <c r="AH176" s="3056"/>
      <c r="AI176" s="3108"/>
      <c r="AJ176" s="3056"/>
      <c r="AK176" s="3056"/>
      <c r="AL176" s="3056"/>
      <c r="AM176" s="3059"/>
      <c r="AN176" s="3056"/>
      <c r="AO176" s="3056"/>
      <c r="AP176" s="3059"/>
      <c r="AQ176" s="3056"/>
      <c r="AR176" s="4952"/>
      <c r="AS176" s="3059"/>
      <c r="AT176" s="3059"/>
      <c r="AU176" s="3059"/>
      <c r="AV176" s="3059"/>
      <c r="AW176" s="3059"/>
      <c r="AX176" s="3056"/>
    </row>
    <row r="177" spans="1:50" ht="15" customHeight="1">
      <c r="A177" s="4925"/>
      <c r="B177" s="4929">
        <f>B172+1</f>
        <v>35</v>
      </c>
      <c r="C177" s="4950" t="s">
        <v>7789</v>
      </c>
      <c r="D177" s="3042" t="s">
        <v>269</v>
      </c>
      <c r="E177" s="3043" t="s">
        <v>7790</v>
      </c>
      <c r="F177" s="3044">
        <v>3.5</v>
      </c>
      <c r="G177" s="3044">
        <v>3.5</v>
      </c>
      <c r="H177" s="4935" t="s">
        <v>7713</v>
      </c>
      <c r="I177" s="3044"/>
      <c r="J177" s="3044"/>
      <c r="K177" s="4935" t="s">
        <v>7713</v>
      </c>
      <c r="L177" s="3044"/>
      <c r="M177" s="3044"/>
      <c r="N177" s="4959" t="s">
        <v>7773</v>
      </c>
      <c r="O177" s="4959" t="s">
        <v>7733</v>
      </c>
      <c r="P177" s="3064"/>
      <c r="Q177" s="3064"/>
      <c r="R177" s="3064"/>
      <c r="S177" s="3044"/>
      <c r="T177" s="3044"/>
      <c r="U177" s="3044"/>
      <c r="V177" s="3044"/>
      <c r="W177" s="3044">
        <v>22</v>
      </c>
      <c r="X177" s="3044">
        <v>1</v>
      </c>
      <c r="Y177" s="3044">
        <v>5</v>
      </c>
      <c r="Z177" s="3044">
        <v>1</v>
      </c>
      <c r="AA177" s="3044" t="s">
        <v>809</v>
      </c>
      <c r="AB177" s="3044" t="s">
        <v>809</v>
      </c>
      <c r="AC177" s="3044"/>
      <c r="AD177" s="3044" t="s">
        <v>809</v>
      </c>
      <c r="AE177" s="3044" t="s">
        <v>809</v>
      </c>
      <c r="AF177" s="3044"/>
      <c r="AG177" s="3044" t="s">
        <v>809</v>
      </c>
      <c r="AH177" s="3044"/>
      <c r="AI177" s="3044" t="s">
        <v>809</v>
      </c>
      <c r="AJ177" s="3044"/>
      <c r="AK177" s="3044" t="s">
        <v>399</v>
      </c>
      <c r="AL177" s="3044" t="s">
        <v>399</v>
      </c>
      <c r="AM177" s="3046"/>
      <c r="AN177" s="3043" t="s">
        <v>7791</v>
      </c>
      <c r="AO177" s="3044"/>
      <c r="AP177" s="3046"/>
      <c r="AQ177" s="3044"/>
      <c r="AR177" s="4950" t="s">
        <v>7766</v>
      </c>
      <c r="AS177" s="3046"/>
      <c r="AT177" s="3046"/>
      <c r="AU177" s="3046"/>
      <c r="AV177" s="3046"/>
      <c r="AW177" s="3046"/>
      <c r="AX177" s="4929" t="s">
        <v>7673</v>
      </c>
    </row>
    <row r="178" spans="1:50" ht="15" customHeight="1">
      <c r="A178" s="4925"/>
      <c r="B178" s="4930"/>
      <c r="C178" s="4951"/>
      <c r="D178" s="3047"/>
      <c r="E178" s="3048"/>
      <c r="F178" s="3049"/>
      <c r="G178" s="3049"/>
      <c r="H178" s="4936"/>
      <c r="I178" s="3049"/>
      <c r="J178" s="3049"/>
      <c r="K178" s="4936"/>
      <c r="L178" s="3049"/>
      <c r="M178" s="3049"/>
      <c r="N178" s="4960"/>
      <c r="O178" s="4960"/>
      <c r="P178" s="3065"/>
      <c r="Q178" s="3065"/>
      <c r="R178" s="3065"/>
      <c r="S178" s="3049"/>
      <c r="T178" s="3049"/>
      <c r="U178" s="3049"/>
      <c r="V178" s="3049"/>
      <c r="W178" s="3049"/>
      <c r="X178" s="3049"/>
      <c r="Y178" s="3049"/>
      <c r="Z178" s="3049"/>
      <c r="AA178" s="3049">
        <v>1</v>
      </c>
      <c r="AB178" s="3049">
        <v>50</v>
      </c>
      <c r="AC178" s="3049"/>
      <c r="AD178" s="3049">
        <v>30</v>
      </c>
      <c r="AE178" s="3049">
        <v>300</v>
      </c>
      <c r="AF178" s="3049"/>
      <c r="AG178" s="3112">
        <v>3</v>
      </c>
      <c r="AH178" s="3049"/>
      <c r="AI178" s="3049">
        <v>10</v>
      </c>
      <c r="AJ178" s="3049"/>
      <c r="AK178" s="3049" t="s">
        <v>7764</v>
      </c>
      <c r="AL178" s="3049"/>
      <c r="AM178" s="3053"/>
      <c r="AN178" s="3049"/>
      <c r="AO178" s="3049"/>
      <c r="AP178" s="3053"/>
      <c r="AQ178" s="3049"/>
      <c r="AR178" s="4951"/>
      <c r="AS178" s="3053"/>
      <c r="AT178" s="3053"/>
      <c r="AU178" s="3053"/>
      <c r="AV178" s="3053"/>
      <c r="AW178" s="3053"/>
      <c r="AX178" s="4930"/>
    </row>
    <row r="179" spans="1:50" ht="15" customHeight="1">
      <c r="A179" s="4925"/>
      <c r="B179" s="4930"/>
      <c r="C179" s="4951"/>
      <c r="D179" s="3047"/>
      <c r="E179" s="3048"/>
      <c r="F179" s="3049"/>
      <c r="G179" s="3049"/>
      <c r="H179" s="4936"/>
      <c r="I179" s="3049"/>
      <c r="J179" s="3049"/>
      <c r="K179" s="4936"/>
      <c r="L179" s="3049"/>
      <c r="M179" s="3049"/>
      <c r="N179" s="4960"/>
      <c r="O179" s="4960"/>
      <c r="P179" s="3065"/>
      <c r="Q179" s="3065"/>
      <c r="R179" s="3065"/>
      <c r="S179" s="3049"/>
      <c r="T179" s="3049"/>
      <c r="U179" s="3049"/>
      <c r="V179" s="3049"/>
      <c r="W179" s="3049"/>
      <c r="X179" s="3049"/>
      <c r="Y179" s="3049"/>
      <c r="Z179" s="3049"/>
      <c r="AA179" s="3049"/>
      <c r="AB179" s="3049"/>
      <c r="AC179" s="3049"/>
      <c r="AD179" s="3049"/>
      <c r="AE179" s="3049"/>
      <c r="AF179" s="3049"/>
      <c r="AG179" s="3112">
        <v>2</v>
      </c>
      <c r="AH179" s="3049"/>
      <c r="AI179" s="3049" t="s">
        <v>7792</v>
      </c>
      <c r="AJ179" s="3049"/>
      <c r="AK179" s="3049" t="s">
        <v>7680</v>
      </c>
      <c r="AL179" s="3049"/>
      <c r="AM179" s="3053"/>
      <c r="AN179" s="3049"/>
      <c r="AO179" s="3049"/>
      <c r="AP179" s="3053"/>
      <c r="AQ179" s="3049"/>
      <c r="AR179" s="4951"/>
      <c r="AS179" s="3053"/>
      <c r="AT179" s="3053"/>
      <c r="AU179" s="3053"/>
      <c r="AV179" s="3053"/>
      <c r="AW179" s="3053"/>
      <c r="AX179" s="4930"/>
    </row>
    <row r="180" spans="1:50" ht="15" customHeight="1">
      <c r="A180" s="4925"/>
      <c r="B180" s="4930"/>
      <c r="C180" s="4951"/>
      <c r="D180" s="3047"/>
      <c r="E180" s="3048"/>
      <c r="F180" s="3049"/>
      <c r="G180" s="3049"/>
      <c r="H180" s="4936"/>
      <c r="I180" s="3049"/>
      <c r="J180" s="3049"/>
      <c r="K180" s="4936"/>
      <c r="L180" s="3049"/>
      <c r="M180" s="3049"/>
      <c r="N180" s="4960"/>
      <c r="O180" s="4960"/>
      <c r="P180" s="3065"/>
      <c r="Q180" s="3065"/>
      <c r="R180" s="3065"/>
      <c r="S180" s="3049"/>
      <c r="T180" s="3049"/>
      <c r="U180" s="3049"/>
      <c r="V180" s="3049"/>
      <c r="W180" s="3049"/>
      <c r="X180" s="3049"/>
      <c r="Y180" s="3049"/>
      <c r="Z180" s="3049"/>
      <c r="AA180" s="3049"/>
      <c r="AB180" s="3049"/>
      <c r="AC180" s="3049"/>
      <c r="AD180" s="3049"/>
      <c r="AE180" s="3049"/>
      <c r="AF180" s="3049"/>
      <c r="AG180" s="3113"/>
      <c r="AH180" s="3049"/>
      <c r="AI180" s="3108"/>
      <c r="AJ180" s="3049"/>
      <c r="AK180" s="3049" t="s">
        <v>7683</v>
      </c>
      <c r="AL180" s="3049"/>
      <c r="AM180" s="3053"/>
      <c r="AN180" s="3049"/>
      <c r="AO180" s="3049"/>
      <c r="AP180" s="3053"/>
      <c r="AQ180" s="3049"/>
      <c r="AR180" s="4951"/>
      <c r="AS180" s="3053"/>
      <c r="AT180" s="3053"/>
      <c r="AU180" s="3053"/>
      <c r="AV180" s="3053"/>
      <c r="AW180" s="3053"/>
      <c r="AX180" s="4930"/>
    </row>
    <row r="181" spans="1:50" ht="15" customHeight="1">
      <c r="A181" s="4925"/>
      <c r="B181" s="4931"/>
      <c r="C181" s="4952"/>
      <c r="D181" s="3054"/>
      <c r="E181" s="3055"/>
      <c r="F181" s="3056"/>
      <c r="G181" s="3056"/>
      <c r="H181" s="4937"/>
      <c r="I181" s="3056"/>
      <c r="J181" s="3056"/>
      <c r="K181" s="4937"/>
      <c r="L181" s="3056"/>
      <c r="M181" s="3056"/>
      <c r="N181" s="4961"/>
      <c r="O181" s="4961"/>
      <c r="P181" s="3066"/>
      <c r="Q181" s="3066"/>
      <c r="R181" s="3066"/>
      <c r="S181" s="3056"/>
      <c r="T181" s="3056"/>
      <c r="U181" s="3056"/>
      <c r="V181" s="3056"/>
      <c r="W181" s="3056"/>
      <c r="X181" s="3056"/>
      <c r="Y181" s="3056"/>
      <c r="Z181" s="3056"/>
      <c r="AA181" s="3056"/>
      <c r="AB181" s="3056"/>
      <c r="AC181" s="3056"/>
      <c r="AD181" s="3056"/>
      <c r="AE181" s="3056"/>
      <c r="AF181" s="3056"/>
      <c r="AG181" s="3058"/>
      <c r="AH181" s="3056"/>
      <c r="AI181" s="3108"/>
      <c r="AJ181" s="3056"/>
      <c r="AK181" s="3056"/>
      <c r="AL181" s="3056"/>
      <c r="AM181" s="3059"/>
      <c r="AN181" s="3056"/>
      <c r="AO181" s="3056"/>
      <c r="AP181" s="3059"/>
      <c r="AQ181" s="3056"/>
      <c r="AR181" s="4952"/>
      <c r="AS181" s="3059"/>
      <c r="AT181" s="3059"/>
      <c r="AU181" s="3059"/>
      <c r="AV181" s="3059"/>
      <c r="AW181" s="3059"/>
      <c r="AX181" s="4931"/>
    </row>
    <row r="182" spans="1:50" ht="15" customHeight="1">
      <c r="A182" s="4925"/>
      <c r="B182" s="4929">
        <f>B177+1</f>
        <v>36</v>
      </c>
      <c r="C182" s="4950" t="s">
        <v>7793</v>
      </c>
      <c r="D182" s="3042" t="s">
        <v>271</v>
      </c>
      <c r="E182" s="3043">
        <v>36433</v>
      </c>
      <c r="F182" s="3060">
        <v>35</v>
      </c>
      <c r="G182" s="3060">
        <v>35</v>
      </c>
      <c r="H182" s="3042" t="s">
        <v>7685</v>
      </c>
      <c r="I182" s="3044">
        <v>200</v>
      </c>
      <c r="J182" s="3044">
        <v>60</v>
      </c>
      <c r="K182" s="3042" t="s">
        <v>7677</v>
      </c>
      <c r="L182" s="3044">
        <v>200</v>
      </c>
      <c r="M182" s="3044">
        <v>80</v>
      </c>
      <c r="N182" s="4956" t="s">
        <v>7794</v>
      </c>
      <c r="O182" s="4956" t="s">
        <v>7740</v>
      </c>
      <c r="P182" s="3045"/>
      <c r="Q182" s="3045"/>
      <c r="R182" s="3045"/>
      <c r="S182" s="3061"/>
      <c r="T182" s="3061"/>
      <c r="U182" s="3061"/>
      <c r="V182" s="3061"/>
      <c r="W182" s="3044"/>
      <c r="X182" s="3044"/>
      <c r="Y182" s="3044"/>
      <c r="Z182" s="3044"/>
      <c r="AA182" s="3044" t="s">
        <v>809</v>
      </c>
      <c r="AB182" s="3044"/>
      <c r="AC182" s="3044"/>
      <c r="AD182" s="3044" t="s">
        <v>809</v>
      </c>
      <c r="AE182" s="3044" t="s">
        <v>809</v>
      </c>
      <c r="AF182" s="3044"/>
      <c r="AG182" s="3060" t="s">
        <v>809</v>
      </c>
      <c r="AH182" s="3044"/>
      <c r="AI182" s="3044" t="s">
        <v>809</v>
      </c>
      <c r="AJ182" s="3044"/>
      <c r="AK182" s="3044"/>
      <c r="AL182" s="3044"/>
      <c r="AM182" s="4944"/>
      <c r="AN182" s="3043">
        <v>36510</v>
      </c>
      <c r="AO182" s="3044"/>
      <c r="AP182" s="3046"/>
      <c r="AQ182" s="3044"/>
      <c r="AR182" s="4929"/>
      <c r="AS182" s="3046"/>
      <c r="AT182" s="3046"/>
      <c r="AU182" s="3046"/>
      <c r="AV182" s="3046"/>
      <c r="AW182" s="3046"/>
      <c r="AX182" s="4929"/>
    </row>
    <row r="183" spans="1:50" ht="15" customHeight="1">
      <c r="A183" s="4925"/>
      <c r="B183" s="4930"/>
      <c r="C183" s="4951"/>
      <c r="D183" s="3047"/>
      <c r="E183" s="3048">
        <v>38345</v>
      </c>
      <c r="F183" s="3049"/>
      <c r="G183" s="3049"/>
      <c r="H183" s="3047" t="s">
        <v>7795</v>
      </c>
      <c r="I183" s="3049">
        <v>200</v>
      </c>
      <c r="J183" s="3049">
        <v>60</v>
      </c>
      <c r="K183" s="3047"/>
      <c r="L183" s="3049"/>
      <c r="M183" s="3049"/>
      <c r="N183" s="4957"/>
      <c r="O183" s="4957"/>
      <c r="P183" s="3050"/>
      <c r="Q183" s="3050"/>
      <c r="R183" s="3050"/>
      <c r="S183" s="3062"/>
      <c r="T183" s="3062"/>
      <c r="U183" s="3062"/>
      <c r="V183" s="3062"/>
      <c r="W183" s="3049"/>
      <c r="X183" s="3049"/>
      <c r="Y183" s="3049"/>
      <c r="Z183" s="3049"/>
      <c r="AA183" s="3049">
        <v>2</v>
      </c>
      <c r="AB183" s="3049"/>
      <c r="AC183" s="3049"/>
      <c r="AD183" s="3049">
        <v>60</v>
      </c>
      <c r="AE183" s="3049">
        <v>150</v>
      </c>
      <c r="AF183" s="3049"/>
      <c r="AG183" s="3052">
        <v>2</v>
      </c>
      <c r="AH183" s="3049"/>
      <c r="AI183" s="3049">
        <v>15</v>
      </c>
      <c r="AJ183" s="3049"/>
      <c r="AK183" s="3049"/>
      <c r="AL183" s="3049"/>
      <c r="AM183" s="4945"/>
      <c r="AN183" s="3048">
        <v>38345</v>
      </c>
      <c r="AO183" s="3049"/>
      <c r="AP183" s="3053"/>
      <c r="AQ183" s="3049"/>
      <c r="AR183" s="4930"/>
      <c r="AS183" s="3053"/>
      <c r="AT183" s="3053"/>
      <c r="AU183" s="3053"/>
      <c r="AV183" s="3053"/>
      <c r="AW183" s="3053"/>
      <c r="AX183" s="4930"/>
    </row>
    <row r="184" spans="1:50" ht="15" customHeight="1">
      <c r="A184" s="4925"/>
      <c r="B184" s="4930"/>
      <c r="C184" s="4951"/>
      <c r="D184" s="3047"/>
      <c r="E184" s="3048">
        <v>42544</v>
      </c>
      <c r="F184" s="3049"/>
      <c r="G184" s="3049"/>
      <c r="H184" s="3047"/>
      <c r="I184" s="3049"/>
      <c r="J184" s="3049"/>
      <c r="K184" s="3047"/>
      <c r="L184" s="3049"/>
      <c r="M184" s="3049"/>
      <c r="N184" s="4957"/>
      <c r="O184" s="4957"/>
      <c r="P184" s="3050"/>
      <c r="Q184" s="3050"/>
      <c r="R184" s="3050"/>
      <c r="S184" s="3062"/>
      <c r="T184" s="3062"/>
      <c r="U184" s="3062"/>
      <c r="V184" s="3062"/>
      <c r="W184" s="3049"/>
      <c r="X184" s="3049"/>
      <c r="Y184" s="3049"/>
      <c r="Z184" s="3049"/>
      <c r="AA184" s="3049"/>
      <c r="AB184" s="3049"/>
      <c r="AC184" s="3049"/>
      <c r="AD184" s="3049"/>
      <c r="AE184" s="3049"/>
      <c r="AF184" s="3049"/>
      <c r="AG184" s="3052">
        <v>1</v>
      </c>
      <c r="AH184" s="3049"/>
      <c r="AI184" s="3049"/>
      <c r="AJ184" s="3049"/>
      <c r="AK184" s="3049"/>
      <c r="AL184" s="3049"/>
      <c r="AM184" s="4945"/>
      <c r="AN184" s="3048">
        <v>42544</v>
      </c>
      <c r="AO184" s="3049"/>
      <c r="AP184" s="3053"/>
      <c r="AQ184" s="3049"/>
      <c r="AR184" s="4930"/>
      <c r="AS184" s="3053"/>
      <c r="AT184" s="3053"/>
      <c r="AU184" s="3053"/>
      <c r="AV184" s="3053"/>
      <c r="AW184" s="3053"/>
      <c r="AX184" s="4930"/>
    </row>
    <row r="185" spans="1:50" ht="15" customHeight="1">
      <c r="A185" s="4925"/>
      <c r="B185" s="4930"/>
      <c r="C185" s="4951"/>
      <c r="D185" s="3047"/>
      <c r="E185" s="3048"/>
      <c r="F185" s="3049"/>
      <c r="G185" s="3049"/>
      <c r="H185" s="3047"/>
      <c r="I185" s="3049"/>
      <c r="J185" s="3049"/>
      <c r="K185" s="3047"/>
      <c r="L185" s="3049"/>
      <c r="M185" s="3049"/>
      <c r="N185" s="4957"/>
      <c r="O185" s="4957"/>
      <c r="P185" s="3050"/>
      <c r="Q185" s="3050"/>
      <c r="R185" s="3050"/>
      <c r="S185" s="3062"/>
      <c r="T185" s="3062"/>
      <c r="U185" s="3062"/>
      <c r="V185" s="3062"/>
      <c r="W185" s="3049"/>
      <c r="X185" s="3049"/>
      <c r="Y185" s="3049"/>
      <c r="Z185" s="3049"/>
      <c r="AA185" s="3049"/>
      <c r="AB185" s="3049"/>
      <c r="AC185" s="3049"/>
      <c r="AD185" s="3049"/>
      <c r="AE185" s="3049"/>
      <c r="AF185" s="3049"/>
      <c r="AG185" s="3052"/>
      <c r="AH185" s="3049"/>
      <c r="AI185" s="3049"/>
      <c r="AJ185" s="3049"/>
      <c r="AK185" s="3049"/>
      <c r="AL185" s="3049"/>
      <c r="AM185" s="4945"/>
      <c r="AN185" s="3048"/>
      <c r="AO185" s="3049"/>
      <c r="AP185" s="3053"/>
      <c r="AQ185" s="3049"/>
      <c r="AR185" s="4930"/>
      <c r="AS185" s="3053"/>
      <c r="AT185" s="3053"/>
      <c r="AU185" s="3053"/>
      <c r="AV185" s="3053"/>
      <c r="AW185" s="3053"/>
      <c r="AX185" s="4930"/>
    </row>
    <row r="186" spans="1:50" ht="15" customHeight="1">
      <c r="A186" s="4925"/>
      <c r="B186" s="4931"/>
      <c r="C186" s="4952"/>
      <c r="D186" s="3054"/>
      <c r="E186" s="3055"/>
      <c r="F186" s="3056"/>
      <c r="G186" s="3056"/>
      <c r="H186" s="3054"/>
      <c r="I186" s="3056"/>
      <c r="J186" s="3056"/>
      <c r="K186" s="3054"/>
      <c r="L186" s="3056"/>
      <c r="M186" s="3056"/>
      <c r="N186" s="4958"/>
      <c r="O186" s="4958"/>
      <c r="P186" s="3057"/>
      <c r="Q186" s="3057"/>
      <c r="R186" s="3057"/>
      <c r="S186" s="3063"/>
      <c r="T186" s="3063"/>
      <c r="U186" s="3063"/>
      <c r="V186" s="3063"/>
      <c r="W186" s="3056"/>
      <c r="X186" s="3056"/>
      <c r="Y186" s="3056"/>
      <c r="Z186" s="3056"/>
      <c r="AA186" s="3056"/>
      <c r="AB186" s="3056"/>
      <c r="AC186" s="3056"/>
      <c r="AD186" s="3056"/>
      <c r="AE186" s="3056"/>
      <c r="AF186" s="3056"/>
      <c r="AG186" s="3058"/>
      <c r="AH186" s="3056"/>
      <c r="AI186" s="3056"/>
      <c r="AJ186" s="3056"/>
      <c r="AK186" s="3056"/>
      <c r="AL186" s="3056"/>
      <c r="AM186" s="4946"/>
      <c r="AN186" s="3055"/>
      <c r="AO186" s="3056"/>
      <c r="AP186" s="3059"/>
      <c r="AQ186" s="3056"/>
      <c r="AR186" s="4931"/>
      <c r="AS186" s="3059"/>
      <c r="AT186" s="3059"/>
      <c r="AU186" s="3059"/>
      <c r="AV186" s="3059"/>
      <c r="AW186" s="3059"/>
      <c r="AX186" s="4931"/>
    </row>
    <row r="187" spans="1:50" ht="15" customHeight="1">
      <c r="A187" s="4925"/>
      <c r="B187" s="4929">
        <f>B182+1</f>
        <v>37</v>
      </c>
      <c r="C187" s="4950" t="s">
        <v>7796</v>
      </c>
      <c r="D187" s="3042" t="s">
        <v>271</v>
      </c>
      <c r="E187" s="3043">
        <v>37329</v>
      </c>
      <c r="F187" s="3044">
        <v>45.1</v>
      </c>
      <c r="G187" s="3044">
        <v>45.1</v>
      </c>
      <c r="H187" s="3042" t="s">
        <v>7691</v>
      </c>
      <c r="I187" s="3044">
        <v>60</v>
      </c>
      <c r="J187" s="3044">
        <v>40</v>
      </c>
      <c r="K187" s="3042" t="s">
        <v>7691</v>
      </c>
      <c r="L187" s="3044">
        <v>100</v>
      </c>
      <c r="M187" s="3044">
        <v>50</v>
      </c>
      <c r="N187" s="4938" t="s">
        <v>7797</v>
      </c>
      <c r="O187" s="4947" t="s">
        <v>7798</v>
      </c>
      <c r="P187" s="3045"/>
      <c r="Q187" s="3045"/>
      <c r="R187" s="3045"/>
      <c r="S187" s="3061"/>
      <c r="T187" s="3061"/>
      <c r="U187" s="3061"/>
      <c r="V187" s="3061"/>
      <c r="W187" s="3044"/>
      <c r="X187" s="3044"/>
      <c r="Y187" s="3044"/>
      <c r="Z187" s="3044"/>
      <c r="AA187" s="3044" t="s">
        <v>809</v>
      </c>
      <c r="AB187" s="3044"/>
      <c r="AC187" s="3044"/>
      <c r="AD187" s="3044"/>
      <c r="AE187" s="3044" t="s">
        <v>809</v>
      </c>
      <c r="AF187" s="3044"/>
      <c r="AG187" s="3060" t="s">
        <v>809</v>
      </c>
      <c r="AH187" s="3044"/>
      <c r="AI187" s="3044" t="s">
        <v>809</v>
      </c>
      <c r="AJ187" s="3044"/>
      <c r="AK187" s="3044" t="s">
        <v>399</v>
      </c>
      <c r="AL187" s="3044" t="s">
        <v>399</v>
      </c>
      <c r="AM187" s="4944"/>
      <c r="AN187" s="3043">
        <v>37427</v>
      </c>
      <c r="AO187" s="3044"/>
      <c r="AP187" s="3046"/>
      <c r="AQ187" s="3044"/>
      <c r="AR187" s="4929"/>
      <c r="AS187" s="3046"/>
      <c r="AT187" s="3046"/>
      <c r="AU187" s="3046"/>
      <c r="AV187" s="3046"/>
      <c r="AW187" s="3046"/>
      <c r="AX187" s="4929"/>
    </row>
    <row r="188" spans="1:50" ht="15" customHeight="1">
      <c r="A188" s="4925"/>
      <c r="B188" s="4930"/>
      <c r="C188" s="4951"/>
      <c r="D188" s="3047"/>
      <c r="E188" s="3048"/>
      <c r="F188" s="3049"/>
      <c r="G188" s="3049"/>
      <c r="H188" s="3047" t="s">
        <v>7698</v>
      </c>
      <c r="I188" s="3049">
        <v>150</v>
      </c>
      <c r="J188" s="3049">
        <v>60</v>
      </c>
      <c r="K188" s="3047" t="s">
        <v>7709</v>
      </c>
      <c r="L188" s="3049">
        <v>150</v>
      </c>
      <c r="M188" s="3049">
        <v>60</v>
      </c>
      <c r="N188" s="4939"/>
      <c r="O188" s="4948"/>
      <c r="P188" s="3050"/>
      <c r="Q188" s="3050"/>
      <c r="R188" s="3050"/>
      <c r="S188" s="3062"/>
      <c r="T188" s="3062"/>
      <c r="U188" s="3062"/>
      <c r="V188" s="3062"/>
      <c r="W188" s="3049"/>
      <c r="X188" s="3049"/>
      <c r="Y188" s="3049"/>
      <c r="Z188" s="3049"/>
      <c r="AA188" s="3049">
        <v>4</v>
      </c>
      <c r="AB188" s="3049"/>
      <c r="AC188" s="3049"/>
      <c r="AD188" s="3049"/>
      <c r="AE188" s="3049">
        <v>200</v>
      </c>
      <c r="AF188" s="3049"/>
      <c r="AG188" s="3052">
        <v>1</v>
      </c>
      <c r="AH188" s="3049"/>
      <c r="AI188" s="3049">
        <v>15</v>
      </c>
      <c r="AJ188" s="3049"/>
      <c r="AK188" s="3049" t="s">
        <v>7680</v>
      </c>
      <c r="AL188" s="3049">
        <v>0.6</v>
      </c>
      <c r="AM188" s="4945"/>
      <c r="AN188" s="3048"/>
      <c r="AO188" s="3049"/>
      <c r="AP188" s="3053"/>
      <c r="AQ188" s="3049"/>
      <c r="AR188" s="4930"/>
      <c r="AS188" s="3053"/>
      <c r="AT188" s="3053"/>
      <c r="AU188" s="3053"/>
      <c r="AV188" s="3053"/>
      <c r="AW188" s="3053"/>
      <c r="AX188" s="4930"/>
    </row>
    <row r="189" spans="1:50" ht="15" customHeight="1">
      <c r="A189" s="4925"/>
      <c r="B189" s="4930"/>
      <c r="C189" s="4951"/>
      <c r="D189" s="3047"/>
      <c r="E189" s="3048"/>
      <c r="F189" s="3049"/>
      <c r="G189" s="3049"/>
      <c r="H189" s="3047" t="s">
        <v>7706</v>
      </c>
      <c r="I189" s="3049">
        <v>200</v>
      </c>
      <c r="J189" s="3049">
        <v>60</v>
      </c>
      <c r="K189" s="3047" t="s">
        <v>7698</v>
      </c>
      <c r="L189" s="3049">
        <v>150</v>
      </c>
      <c r="M189" s="3049">
        <v>60</v>
      </c>
      <c r="N189" s="4939"/>
      <c r="O189" s="4948"/>
      <c r="P189" s="3050"/>
      <c r="Q189" s="3050"/>
      <c r="R189" s="3050"/>
      <c r="S189" s="3062"/>
      <c r="T189" s="3062"/>
      <c r="U189" s="3062"/>
      <c r="V189" s="3062"/>
      <c r="W189" s="3049"/>
      <c r="X189" s="3049"/>
      <c r="Y189" s="3049"/>
      <c r="Z189" s="3049"/>
      <c r="AA189" s="3049"/>
      <c r="AB189" s="3049"/>
      <c r="AC189" s="3049"/>
      <c r="AD189" s="3049"/>
      <c r="AE189" s="3049">
        <v>165</v>
      </c>
      <c r="AF189" s="3049"/>
      <c r="AG189" s="3052">
        <v>0.8</v>
      </c>
      <c r="AH189" s="3049"/>
      <c r="AI189" s="3049">
        <v>10</v>
      </c>
      <c r="AJ189" s="3049"/>
      <c r="AK189" s="3049" t="s">
        <v>7683</v>
      </c>
      <c r="AL189" s="3049"/>
      <c r="AM189" s="4945"/>
      <c r="AN189" s="3048"/>
      <c r="AO189" s="3049"/>
      <c r="AP189" s="3053"/>
      <c r="AQ189" s="3049"/>
      <c r="AR189" s="4930"/>
      <c r="AS189" s="3053"/>
      <c r="AT189" s="3053"/>
      <c r="AU189" s="3053"/>
      <c r="AV189" s="3053"/>
      <c r="AW189" s="3053"/>
      <c r="AX189" s="4930"/>
    </row>
    <row r="190" spans="1:50" ht="15" customHeight="1">
      <c r="A190" s="4925"/>
      <c r="B190" s="4930"/>
      <c r="C190" s="4951"/>
      <c r="D190" s="3047"/>
      <c r="E190" s="3048"/>
      <c r="F190" s="3049"/>
      <c r="G190" s="3049"/>
      <c r="H190" s="3047" t="s">
        <v>7795</v>
      </c>
      <c r="I190" s="3049">
        <v>200</v>
      </c>
      <c r="J190" s="3049">
        <v>60</v>
      </c>
      <c r="K190" s="3047" t="s">
        <v>7706</v>
      </c>
      <c r="L190" s="3049">
        <v>200</v>
      </c>
      <c r="M190" s="3049">
        <v>60</v>
      </c>
      <c r="N190" s="4939"/>
      <c r="O190" s="4948"/>
      <c r="P190" s="3050"/>
      <c r="Q190" s="3050"/>
      <c r="R190" s="3050"/>
      <c r="S190" s="3062"/>
      <c r="T190" s="3062"/>
      <c r="U190" s="3062"/>
      <c r="V190" s="3062"/>
      <c r="W190" s="3049"/>
      <c r="X190" s="3049"/>
      <c r="Y190" s="3049"/>
      <c r="Z190" s="3049"/>
      <c r="AA190" s="3049"/>
      <c r="AB190" s="3049"/>
      <c r="AC190" s="3049"/>
      <c r="AD190" s="3049"/>
      <c r="AE190" s="3049"/>
      <c r="AF190" s="3049"/>
      <c r="AG190" s="3052"/>
      <c r="AH190" s="3049"/>
      <c r="AJ190" s="3049"/>
      <c r="AK190" s="3049"/>
      <c r="AL190" s="3049"/>
      <c r="AM190" s="4945"/>
      <c r="AN190" s="3048"/>
      <c r="AO190" s="3049"/>
      <c r="AP190" s="3053"/>
      <c r="AQ190" s="3049"/>
      <c r="AR190" s="4930"/>
      <c r="AS190" s="3053"/>
      <c r="AT190" s="3053"/>
      <c r="AU190" s="3053"/>
      <c r="AV190" s="3053"/>
      <c r="AW190" s="3053"/>
      <c r="AX190" s="4930"/>
    </row>
    <row r="191" spans="1:50" ht="15.75" customHeight="1">
      <c r="A191" s="4925"/>
      <c r="B191" s="4931"/>
      <c r="C191" s="4952"/>
      <c r="D191" s="3054"/>
      <c r="E191" s="3055"/>
      <c r="F191" s="3056"/>
      <c r="G191" s="3056"/>
      <c r="H191" s="3054"/>
      <c r="I191" s="3056"/>
      <c r="J191" s="3056"/>
      <c r="K191" s="3054" t="s">
        <v>7795</v>
      </c>
      <c r="L191" s="3056">
        <v>200</v>
      </c>
      <c r="M191" s="3056">
        <v>60</v>
      </c>
      <c r="N191" s="4940"/>
      <c r="O191" s="4949"/>
      <c r="P191" s="3057"/>
      <c r="Q191" s="3057"/>
      <c r="R191" s="3057"/>
      <c r="S191" s="3063"/>
      <c r="T191" s="3063"/>
      <c r="U191" s="3063"/>
      <c r="V191" s="3063"/>
      <c r="W191" s="3056"/>
      <c r="X191" s="3056"/>
      <c r="Y191" s="3056"/>
      <c r="Z191" s="3056"/>
      <c r="AA191" s="3056"/>
      <c r="AB191" s="3056"/>
      <c r="AC191" s="3056"/>
      <c r="AD191" s="3056"/>
      <c r="AE191" s="3056"/>
      <c r="AF191" s="3056"/>
      <c r="AG191" s="3058"/>
      <c r="AH191" s="3056"/>
      <c r="AI191" s="3056"/>
      <c r="AJ191" s="3056"/>
      <c r="AK191" s="3056"/>
      <c r="AL191" s="3056"/>
      <c r="AM191" s="4946"/>
      <c r="AN191" s="3055"/>
      <c r="AO191" s="3056"/>
      <c r="AP191" s="3059"/>
      <c r="AQ191" s="3056"/>
      <c r="AR191" s="4931"/>
      <c r="AS191" s="3059"/>
      <c r="AT191" s="3059"/>
      <c r="AU191" s="3059"/>
      <c r="AV191" s="3059"/>
      <c r="AW191" s="3059"/>
      <c r="AX191" s="4931"/>
    </row>
    <row r="192" spans="1:50" ht="15.75" customHeight="1">
      <c r="A192" s="4925"/>
      <c r="B192" s="4929">
        <f>B187+1</f>
        <v>38</v>
      </c>
      <c r="C192" s="4959" t="s">
        <v>7799</v>
      </c>
      <c r="D192" s="3042" t="s">
        <v>271</v>
      </c>
      <c r="E192" s="3043">
        <v>38897</v>
      </c>
      <c r="F192" s="3044">
        <v>12.4</v>
      </c>
      <c r="G192" s="3044">
        <v>12.4</v>
      </c>
      <c r="H192" s="3116"/>
      <c r="I192" s="3044"/>
      <c r="J192" s="3044"/>
      <c r="K192" s="3116"/>
      <c r="L192" s="3044"/>
      <c r="M192" s="3044"/>
      <c r="N192" s="4938" t="s">
        <v>7800</v>
      </c>
      <c r="O192" s="4956" t="s">
        <v>7801</v>
      </c>
      <c r="P192" s="3064"/>
      <c r="Q192" s="3064"/>
      <c r="R192" s="3064"/>
      <c r="S192" s="3044"/>
      <c r="T192" s="3044"/>
      <c r="U192" s="3044"/>
      <c r="V192" s="3044"/>
      <c r="W192" s="3044"/>
      <c r="X192" s="3044"/>
      <c r="Y192" s="3044"/>
      <c r="Z192" s="3044"/>
      <c r="AA192" s="3044" t="s">
        <v>809</v>
      </c>
      <c r="AB192" s="3044" t="s">
        <v>809</v>
      </c>
      <c r="AC192" s="3044" t="s">
        <v>399</v>
      </c>
      <c r="AD192" s="3044"/>
      <c r="AE192" s="3044" t="s">
        <v>809</v>
      </c>
      <c r="AF192" s="3044"/>
      <c r="AG192" s="3060" t="s">
        <v>809</v>
      </c>
      <c r="AH192" s="3044"/>
      <c r="AI192" s="3044"/>
      <c r="AJ192" s="3044" t="s">
        <v>809</v>
      </c>
      <c r="AK192" s="3044" t="s">
        <v>399</v>
      </c>
      <c r="AL192" s="3044" t="s">
        <v>399</v>
      </c>
      <c r="AM192" s="3046"/>
      <c r="AN192" s="3043">
        <v>38989</v>
      </c>
      <c r="AO192" s="3044"/>
      <c r="AP192" s="3046"/>
      <c r="AQ192" s="3044"/>
      <c r="AR192" s="3061"/>
      <c r="AS192" s="3046"/>
      <c r="AT192" s="3046"/>
      <c r="AU192" s="3046"/>
      <c r="AV192" s="3046"/>
      <c r="AW192" s="3046"/>
      <c r="AX192" s="3044"/>
    </row>
    <row r="193" spans="1:50" ht="15" customHeight="1">
      <c r="A193" s="4925"/>
      <c r="B193" s="4930"/>
      <c r="C193" s="4960"/>
      <c r="D193" s="3047"/>
      <c r="E193" s="3048">
        <v>39741</v>
      </c>
      <c r="F193" s="3049"/>
      <c r="G193" s="3049"/>
      <c r="H193" s="3117" t="s">
        <v>7685</v>
      </c>
      <c r="I193" s="3049">
        <v>200</v>
      </c>
      <c r="J193" s="3049">
        <v>60</v>
      </c>
      <c r="K193" s="3117" t="s">
        <v>7685</v>
      </c>
      <c r="L193" s="3049">
        <v>200</v>
      </c>
      <c r="M193" s="3049">
        <v>60</v>
      </c>
      <c r="N193" s="4939"/>
      <c r="O193" s="4957"/>
      <c r="P193" s="3065"/>
      <c r="Q193" s="3065"/>
      <c r="R193" s="3065"/>
      <c r="S193" s="3049"/>
      <c r="T193" s="3049"/>
      <c r="U193" s="3049"/>
      <c r="V193" s="3049"/>
      <c r="W193" s="3049"/>
      <c r="X193" s="3049"/>
      <c r="Y193" s="3049"/>
      <c r="Z193" s="3049"/>
      <c r="AA193" s="3049">
        <v>4</v>
      </c>
      <c r="AB193" s="3049">
        <v>400</v>
      </c>
      <c r="AC193" s="3049">
        <v>400</v>
      </c>
      <c r="AD193" s="3049"/>
      <c r="AE193" s="3049">
        <v>1000</v>
      </c>
      <c r="AF193" s="3049"/>
      <c r="AG193" s="3052">
        <v>2</v>
      </c>
      <c r="AH193" s="3049"/>
      <c r="AI193" s="3049"/>
      <c r="AJ193" s="3049">
        <v>7</v>
      </c>
      <c r="AK193" s="4925" t="s">
        <v>7802</v>
      </c>
      <c r="AL193" s="3049">
        <v>0.6</v>
      </c>
      <c r="AM193" s="3053"/>
      <c r="AN193" s="3048">
        <v>39741</v>
      </c>
      <c r="AO193" s="3049"/>
      <c r="AP193" s="3053"/>
      <c r="AQ193" s="3049"/>
      <c r="AR193" s="3062"/>
      <c r="AS193" s="3053"/>
      <c r="AT193" s="3053"/>
      <c r="AU193" s="3053"/>
      <c r="AV193" s="3053"/>
      <c r="AW193" s="3053"/>
      <c r="AX193" s="3049"/>
    </row>
    <row r="194" spans="1:50" ht="15" customHeight="1">
      <c r="A194" s="4925"/>
      <c r="B194" s="4930"/>
      <c r="C194" s="4960"/>
      <c r="D194" s="3047"/>
      <c r="E194" s="3048"/>
      <c r="F194" s="3049"/>
      <c r="G194" s="3049"/>
      <c r="H194" s="3117" t="s">
        <v>7677</v>
      </c>
      <c r="I194" s="3049">
        <v>200</v>
      </c>
      <c r="J194" s="3049">
        <v>80</v>
      </c>
      <c r="K194" s="3117" t="s">
        <v>7677</v>
      </c>
      <c r="L194" s="3049">
        <v>300</v>
      </c>
      <c r="M194" s="3049">
        <v>80</v>
      </c>
      <c r="N194" s="4939"/>
      <c r="O194" s="4957"/>
      <c r="P194" s="3065"/>
      <c r="Q194" s="3065"/>
      <c r="R194" s="3065"/>
      <c r="S194" s="3049"/>
      <c r="T194" s="3049"/>
      <c r="U194" s="3049"/>
      <c r="V194" s="3049"/>
      <c r="W194" s="3049"/>
      <c r="X194" s="3049"/>
      <c r="Y194" s="3049"/>
      <c r="Z194" s="3049"/>
      <c r="AA194" s="3049"/>
      <c r="AB194" s="3049">
        <v>-600</v>
      </c>
      <c r="AC194" s="3049"/>
      <c r="AD194" s="3049"/>
      <c r="AE194" s="3049">
        <v>120</v>
      </c>
      <c r="AF194" s="3049"/>
      <c r="AG194" s="3052"/>
      <c r="AH194" s="3049"/>
      <c r="AI194" s="3049"/>
      <c r="AJ194" s="3049"/>
      <c r="AK194" s="4925"/>
      <c r="AL194" s="3049"/>
      <c r="AM194" s="3053"/>
      <c r="AN194" s="3049"/>
      <c r="AO194" s="3049"/>
      <c r="AP194" s="3053"/>
      <c r="AQ194" s="3049"/>
      <c r="AR194" s="3062"/>
      <c r="AS194" s="3053"/>
      <c r="AT194" s="3053"/>
      <c r="AU194" s="3053"/>
      <c r="AV194" s="3053"/>
      <c r="AW194" s="3053"/>
      <c r="AX194" s="3049"/>
    </row>
    <row r="195" spans="1:50" ht="15" customHeight="1">
      <c r="A195" s="4925"/>
      <c r="B195" s="4930"/>
      <c r="C195" s="4960"/>
      <c r="D195" s="3047"/>
      <c r="E195" s="3048"/>
      <c r="F195" s="3049"/>
      <c r="G195" s="3049"/>
      <c r="H195" s="3117" t="s">
        <v>7686</v>
      </c>
      <c r="I195" s="3049">
        <v>400</v>
      </c>
      <c r="J195" s="3049">
        <v>80</v>
      </c>
      <c r="K195" s="3117" t="s">
        <v>7686</v>
      </c>
      <c r="L195" s="3049">
        <v>600</v>
      </c>
      <c r="M195" s="3049">
        <v>80</v>
      </c>
      <c r="N195" s="4939"/>
      <c r="O195" s="4957"/>
      <c r="P195" s="3065"/>
      <c r="Q195" s="3065"/>
      <c r="R195" s="3065"/>
      <c r="S195" s="3049"/>
      <c r="T195" s="3049"/>
      <c r="U195" s="3049"/>
      <c r="V195" s="3049"/>
      <c r="W195" s="3049"/>
      <c r="X195" s="3049"/>
      <c r="Y195" s="3049"/>
      <c r="Z195" s="3049"/>
      <c r="AA195" s="3049"/>
      <c r="AB195" s="3049"/>
      <c r="AC195" s="3049"/>
      <c r="AD195" s="3049"/>
      <c r="AE195" s="3049">
        <v>100</v>
      </c>
      <c r="AF195" s="3049"/>
      <c r="AG195" s="3052"/>
      <c r="AH195" s="3049"/>
      <c r="AI195" s="3049"/>
      <c r="AJ195" s="3049"/>
      <c r="AK195" s="4925"/>
      <c r="AL195" s="3049"/>
      <c r="AM195" s="3053"/>
      <c r="AN195" s="3049"/>
      <c r="AO195" s="3049"/>
      <c r="AP195" s="3053"/>
      <c r="AQ195" s="3049"/>
      <c r="AR195" s="3062"/>
      <c r="AS195" s="3053"/>
      <c r="AT195" s="3053"/>
      <c r="AU195" s="3053"/>
      <c r="AV195" s="3053"/>
      <c r="AW195" s="3053"/>
      <c r="AX195" s="3049"/>
    </row>
    <row r="196" spans="1:50" ht="15" customHeight="1">
      <c r="A196" s="4925"/>
      <c r="B196" s="4931"/>
      <c r="C196" s="4961"/>
      <c r="D196" s="3054"/>
      <c r="E196" s="3055"/>
      <c r="F196" s="3056"/>
      <c r="G196" s="3056"/>
      <c r="H196" s="3118"/>
      <c r="I196" s="3056"/>
      <c r="J196" s="3056"/>
      <c r="K196" s="3118"/>
      <c r="L196" s="3056"/>
      <c r="M196" s="3056"/>
      <c r="N196" s="4940"/>
      <c r="O196" s="4958"/>
      <c r="P196" s="3066"/>
      <c r="Q196" s="3066"/>
      <c r="R196" s="3066"/>
      <c r="S196" s="3056"/>
      <c r="T196" s="3056"/>
      <c r="U196" s="3056"/>
      <c r="V196" s="3056"/>
      <c r="W196" s="3056"/>
      <c r="X196" s="3056"/>
      <c r="Y196" s="3056"/>
      <c r="Z196" s="3056"/>
      <c r="AA196" s="3056"/>
      <c r="AB196" s="3056"/>
      <c r="AC196" s="3056"/>
      <c r="AD196" s="3056"/>
      <c r="AE196" s="3056"/>
      <c r="AF196" s="3056"/>
      <c r="AG196" s="3058"/>
      <c r="AH196" s="3056"/>
      <c r="AI196" s="3056"/>
      <c r="AJ196" s="3056"/>
      <c r="AK196" s="4918"/>
      <c r="AL196" s="3056"/>
      <c r="AM196" s="3059"/>
      <c r="AN196" s="3056"/>
      <c r="AO196" s="3056"/>
      <c r="AP196" s="3059"/>
      <c r="AQ196" s="3056"/>
      <c r="AR196" s="3063"/>
      <c r="AS196" s="3059"/>
      <c r="AT196" s="3059"/>
      <c r="AU196" s="3059"/>
      <c r="AV196" s="3059"/>
      <c r="AW196" s="3059"/>
      <c r="AX196" s="3056"/>
    </row>
    <row r="197" spans="1:50" ht="15.75" customHeight="1">
      <c r="A197" s="4925"/>
      <c r="B197" s="4929">
        <f>B192+1</f>
        <v>39</v>
      </c>
      <c r="C197" s="4959" t="s">
        <v>7803</v>
      </c>
      <c r="D197" s="3042" t="s">
        <v>271</v>
      </c>
      <c r="E197" s="3043">
        <v>42100</v>
      </c>
      <c r="F197" s="3044">
        <v>2.1</v>
      </c>
      <c r="G197" s="3044">
        <v>1.8</v>
      </c>
      <c r="H197" s="3116" t="s">
        <v>7686</v>
      </c>
      <c r="I197" s="3044">
        <v>500</v>
      </c>
      <c r="J197" s="3044">
        <v>80</v>
      </c>
      <c r="K197" s="3116" t="s">
        <v>7686</v>
      </c>
      <c r="L197" s="3044">
        <v>500</v>
      </c>
      <c r="M197" s="3044">
        <v>80</v>
      </c>
      <c r="N197" s="4938" t="s">
        <v>7804</v>
      </c>
      <c r="O197" s="4956" t="s">
        <v>7805</v>
      </c>
      <c r="P197" s="3064"/>
      <c r="Q197" s="3064"/>
      <c r="R197" s="3064"/>
      <c r="S197" s="3044"/>
      <c r="T197" s="3044"/>
      <c r="U197" s="3044"/>
      <c r="V197" s="3044"/>
      <c r="W197" s="3044"/>
      <c r="X197" s="3044"/>
      <c r="Y197" s="3044"/>
      <c r="Z197" s="3044"/>
      <c r="AA197" s="3044" t="s">
        <v>809</v>
      </c>
      <c r="AB197" s="3044" t="s">
        <v>809</v>
      </c>
      <c r="AC197" s="3044" t="s">
        <v>809</v>
      </c>
      <c r="AD197" s="3044" t="s">
        <v>809</v>
      </c>
      <c r="AE197" s="3044" t="s">
        <v>809</v>
      </c>
      <c r="AF197" s="3044" t="s">
        <v>809</v>
      </c>
      <c r="AG197" s="3044" t="s">
        <v>809</v>
      </c>
      <c r="AH197" s="3044" t="s">
        <v>809</v>
      </c>
      <c r="AI197" s="3044" t="s">
        <v>809</v>
      </c>
      <c r="AJ197" s="3044"/>
      <c r="AK197" s="3044" t="s">
        <v>399</v>
      </c>
      <c r="AL197" s="3044"/>
      <c r="AM197" s="3046"/>
      <c r="AN197" s="3048">
        <v>43094</v>
      </c>
      <c r="AO197" s="3044"/>
      <c r="AP197" s="3046"/>
      <c r="AQ197" s="3044"/>
      <c r="AR197" s="3061"/>
      <c r="AS197" s="3046"/>
      <c r="AT197" s="3046"/>
      <c r="AU197" s="3046"/>
      <c r="AV197" s="3046"/>
      <c r="AW197" s="3046"/>
      <c r="AX197" s="4929" t="s">
        <v>7806</v>
      </c>
    </row>
    <row r="198" spans="1:50" ht="15" customHeight="1">
      <c r="A198" s="4925"/>
      <c r="B198" s="4930"/>
      <c r="C198" s="4960"/>
      <c r="D198" s="3047"/>
      <c r="E198" s="3048">
        <v>42544</v>
      </c>
      <c r="F198" s="3049"/>
      <c r="G198" s="3049"/>
      <c r="H198" s="3117"/>
      <c r="I198" s="3049"/>
      <c r="J198" s="3049"/>
      <c r="K198" s="3117"/>
      <c r="L198" s="3049"/>
      <c r="M198" s="3049"/>
      <c r="N198" s="4939"/>
      <c r="O198" s="4957"/>
      <c r="P198" s="3065"/>
      <c r="Q198" s="3065"/>
      <c r="R198" s="3065"/>
      <c r="S198" s="3049"/>
      <c r="T198" s="3049"/>
      <c r="U198" s="3049"/>
      <c r="V198" s="3049"/>
      <c r="W198" s="3049"/>
      <c r="X198" s="3049"/>
      <c r="Y198" s="3049"/>
      <c r="Z198" s="3049"/>
      <c r="AA198" s="3049">
        <v>1</v>
      </c>
      <c r="AB198" s="3049">
        <v>500</v>
      </c>
      <c r="AC198" s="3049">
        <v>170</v>
      </c>
      <c r="AD198" s="3049">
        <v>80</v>
      </c>
      <c r="AE198" s="3049">
        <v>250</v>
      </c>
      <c r="AF198" s="3049">
        <v>200</v>
      </c>
      <c r="AG198" s="3052">
        <v>2</v>
      </c>
      <c r="AH198" s="3049"/>
      <c r="AI198" s="3049">
        <v>31</v>
      </c>
      <c r="AJ198" s="3049"/>
      <c r="AK198" s="3049" t="s">
        <v>7680</v>
      </c>
      <c r="AL198" s="3049"/>
      <c r="AM198" s="3053"/>
      <c r="AN198" s="3048">
        <v>43523</v>
      </c>
      <c r="AO198" s="3049"/>
      <c r="AP198" s="3053"/>
      <c r="AQ198" s="3049"/>
      <c r="AR198" s="3062"/>
      <c r="AS198" s="3053"/>
      <c r="AT198" s="3053"/>
      <c r="AU198" s="3053"/>
      <c r="AV198" s="3053"/>
      <c r="AW198" s="3053"/>
      <c r="AX198" s="4930"/>
    </row>
    <row r="199" spans="1:50" ht="15" customHeight="1">
      <c r="A199" s="4925"/>
      <c r="B199" s="4930"/>
      <c r="C199" s="4960"/>
      <c r="D199" s="3047"/>
      <c r="E199" s="3048">
        <v>43641</v>
      </c>
      <c r="F199" s="3049"/>
      <c r="G199" s="3049"/>
      <c r="H199" s="3117"/>
      <c r="I199" s="3049"/>
      <c r="J199" s="3049"/>
      <c r="K199" s="3117"/>
      <c r="L199" s="3049"/>
      <c r="M199" s="3049"/>
      <c r="N199" s="4939"/>
      <c r="O199" s="4957"/>
      <c r="P199" s="3065"/>
      <c r="Q199" s="3065"/>
      <c r="R199" s="3065"/>
      <c r="S199" s="3049"/>
      <c r="T199" s="3049"/>
      <c r="U199" s="3049"/>
      <c r="V199" s="3049"/>
      <c r="W199" s="3049"/>
      <c r="X199" s="3049"/>
      <c r="Y199" s="3049"/>
      <c r="Z199" s="3049"/>
      <c r="AA199" s="3049"/>
      <c r="AB199" s="3049"/>
      <c r="AC199" s="3049"/>
      <c r="AD199" s="3049"/>
      <c r="AE199" s="3049"/>
      <c r="AF199" s="3049"/>
      <c r="AG199" s="3052">
        <v>0.5</v>
      </c>
      <c r="AH199" s="3049"/>
      <c r="AI199" s="3049"/>
      <c r="AJ199" s="3049"/>
      <c r="AK199" s="3049" t="s">
        <v>7683</v>
      </c>
      <c r="AL199" s="3049"/>
      <c r="AM199" s="3053"/>
      <c r="AN199" s="3049"/>
      <c r="AO199" s="3049"/>
      <c r="AP199" s="3053"/>
      <c r="AQ199" s="3049"/>
      <c r="AR199" s="3062"/>
      <c r="AS199" s="3053"/>
      <c r="AT199" s="3053"/>
      <c r="AU199" s="3053"/>
      <c r="AV199" s="3053"/>
      <c r="AW199" s="3053"/>
      <c r="AX199" s="4930"/>
    </row>
    <row r="200" spans="1:50" ht="15" customHeight="1">
      <c r="A200" s="4925"/>
      <c r="B200" s="4930"/>
      <c r="C200" s="4960"/>
      <c r="D200" s="3047"/>
      <c r="E200" s="3048"/>
      <c r="F200" s="3049"/>
      <c r="G200" s="3049"/>
      <c r="H200" s="3117"/>
      <c r="I200" s="3049"/>
      <c r="J200" s="3049"/>
      <c r="K200" s="3117"/>
      <c r="L200" s="3049"/>
      <c r="M200" s="3049"/>
      <c r="N200" s="4939"/>
      <c r="O200" s="4957"/>
      <c r="P200" s="3065"/>
      <c r="Q200" s="3065"/>
      <c r="R200" s="3065"/>
      <c r="S200" s="3049"/>
      <c r="T200" s="3049"/>
      <c r="U200" s="3049"/>
      <c r="V200" s="3049"/>
      <c r="W200" s="3049"/>
      <c r="X200" s="3049"/>
      <c r="Y200" s="3049"/>
      <c r="Z200" s="3049"/>
      <c r="AA200" s="3049"/>
      <c r="AB200" s="3049"/>
      <c r="AC200" s="3049"/>
      <c r="AD200" s="3049"/>
      <c r="AE200" s="3049"/>
      <c r="AF200" s="3049"/>
      <c r="AG200" s="3052"/>
      <c r="AH200" s="3049"/>
      <c r="AI200" s="3049"/>
      <c r="AJ200" s="3049"/>
      <c r="AK200" s="3065"/>
      <c r="AL200" s="3049"/>
      <c r="AM200" s="3053"/>
      <c r="AN200" s="3049"/>
      <c r="AO200" s="3049"/>
      <c r="AP200" s="3053"/>
      <c r="AQ200" s="3049"/>
      <c r="AR200" s="3062"/>
      <c r="AS200" s="3053"/>
      <c r="AT200" s="3053"/>
      <c r="AU200" s="3053"/>
      <c r="AV200" s="3053"/>
      <c r="AW200" s="3053"/>
      <c r="AX200" s="4930"/>
    </row>
    <row r="201" spans="1:50" ht="15" customHeight="1">
      <c r="A201" s="4925"/>
      <c r="B201" s="4931"/>
      <c r="C201" s="4961"/>
      <c r="D201" s="3054"/>
      <c r="E201" s="3055"/>
      <c r="F201" s="3056"/>
      <c r="G201" s="3056"/>
      <c r="H201" s="3118"/>
      <c r="I201" s="3056"/>
      <c r="J201" s="3056"/>
      <c r="K201" s="3118"/>
      <c r="L201" s="3056"/>
      <c r="M201" s="3056"/>
      <c r="N201" s="4940"/>
      <c r="O201" s="4958"/>
      <c r="P201" s="3066"/>
      <c r="Q201" s="3066"/>
      <c r="R201" s="3066"/>
      <c r="S201" s="3056"/>
      <c r="T201" s="3056"/>
      <c r="U201" s="3056"/>
      <c r="V201" s="3056"/>
      <c r="W201" s="3056"/>
      <c r="X201" s="3056"/>
      <c r="Y201" s="3056"/>
      <c r="Z201" s="3056"/>
      <c r="AA201" s="3056"/>
      <c r="AB201" s="3056"/>
      <c r="AC201" s="3056"/>
      <c r="AD201" s="3056"/>
      <c r="AE201" s="3056"/>
      <c r="AF201" s="3056"/>
      <c r="AG201" s="3058"/>
      <c r="AH201" s="3056"/>
      <c r="AI201" s="3056"/>
      <c r="AJ201" s="3056"/>
      <c r="AK201" s="3066"/>
      <c r="AL201" s="3056"/>
      <c r="AM201" s="3059"/>
      <c r="AN201" s="3056"/>
      <c r="AO201" s="3056"/>
      <c r="AP201" s="3059"/>
      <c r="AQ201" s="3056"/>
      <c r="AR201" s="3063"/>
      <c r="AS201" s="3059"/>
      <c r="AT201" s="3059"/>
      <c r="AU201" s="3059"/>
      <c r="AV201" s="3059"/>
      <c r="AW201" s="3059"/>
      <c r="AX201" s="4931"/>
    </row>
    <row r="202" spans="1:50" ht="15" customHeight="1">
      <c r="A202" s="4925"/>
      <c r="B202" s="4929">
        <f>B197+1</f>
        <v>40</v>
      </c>
      <c r="C202" s="4959" t="s">
        <v>7807</v>
      </c>
      <c r="D202" s="3042" t="s">
        <v>271</v>
      </c>
      <c r="E202" s="3043">
        <v>42825</v>
      </c>
      <c r="F202" s="3044">
        <v>30.3</v>
      </c>
      <c r="G202" s="3044">
        <v>30.3</v>
      </c>
      <c r="H202" s="4935" t="s">
        <v>7713</v>
      </c>
      <c r="I202" s="3044"/>
      <c r="J202" s="3044"/>
      <c r="K202" s="3116" t="s">
        <v>7808</v>
      </c>
      <c r="L202" s="3044">
        <v>200</v>
      </c>
      <c r="M202" s="3044">
        <v>60</v>
      </c>
      <c r="N202" s="4953" t="s">
        <v>7809</v>
      </c>
      <c r="O202" s="4956" t="s">
        <v>7752</v>
      </c>
      <c r="P202" s="3064"/>
      <c r="Q202" s="3064"/>
      <c r="R202" s="3064"/>
      <c r="S202" s="3044"/>
      <c r="T202" s="3044"/>
      <c r="U202" s="3044"/>
      <c r="V202" s="3044"/>
      <c r="W202" s="3044">
        <v>8</v>
      </c>
      <c r="X202" s="3044">
        <v>3</v>
      </c>
      <c r="Y202" s="3044"/>
      <c r="Z202" s="3044">
        <v>1</v>
      </c>
      <c r="AA202" s="3044" t="s">
        <v>809</v>
      </c>
      <c r="AB202" s="3044"/>
      <c r="AC202" s="3044"/>
      <c r="AD202" s="3044"/>
      <c r="AE202" s="3044" t="s">
        <v>809</v>
      </c>
      <c r="AF202" s="3044"/>
      <c r="AG202" s="3044" t="s">
        <v>809</v>
      </c>
      <c r="AH202" s="3044"/>
      <c r="AI202" s="3044" t="s">
        <v>809</v>
      </c>
      <c r="AJ202" s="3044"/>
      <c r="AK202" s="3044" t="s">
        <v>399</v>
      </c>
      <c r="AL202" s="3044"/>
      <c r="AM202" s="3046"/>
      <c r="AN202" s="3048">
        <v>42921</v>
      </c>
      <c r="AO202" s="3044"/>
      <c r="AP202" s="3046"/>
      <c r="AQ202" s="3044"/>
      <c r="AR202" s="3061"/>
      <c r="AS202" s="3046"/>
      <c r="AT202" s="3046"/>
      <c r="AU202" s="3046"/>
      <c r="AV202" s="3046"/>
      <c r="AW202" s="3046"/>
      <c r="AX202" s="3044"/>
    </row>
    <row r="203" spans="1:50" ht="15" customHeight="1">
      <c r="A203" s="4925"/>
      <c r="B203" s="4930"/>
      <c r="C203" s="4960"/>
      <c r="D203" s="3047"/>
      <c r="E203" s="3048">
        <v>43191</v>
      </c>
      <c r="F203" s="3049"/>
      <c r="G203" s="3049"/>
      <c r="H203" s="4936"/>
      <c r="I203" s="3049"/>
      <c r="J203" s="3049"/>
      <c r="K203" s="3117"/>
      <c r="L203" s="3049"/>
      <c r="M203" s="3049"/>
      <c r="N203" s="4954"/>
      <c r="O203" s="4957"/>
      <c r="P203" s="3065"/>
      <c r="Q203" s="3065"/>
      <c r="R203" s="3065"/>
      <c r="S203" s="3049"/>
      <c r="T203" s="3049"/>
      <c r="U203" s="3049"/>
      <c r="V203" s="3049"/>
      <c r="W203" s="3049"/>
      <c r="X203" s="3049"/>
      <c r="Y203" s="3049"/>
      <c r="Z203" s="3049"/>
      <c r="AA203" s="3049">
        <v>5</v>
      </c>
      <c r="AB203" s="3049"/>
      <c r="AC203" s="3049"/>
      <c r="AD203" s="3049"/>
      <c r="AE203" s="3049">
        <v>1000</v>
      </c>
      <c r="AF203" s="3049"/>
      <c r="AG203" s="3052">
        <v>10</v>
      </c>
      <c r="AH203" s="3049"/>
      <c r="AI203" s="3049">
        <v>31</v>
      </c>
      <c r="AJ203" s="3049"/>
      <c r="AK203" s="3049" t="s">
        <v>7680</v>
      </c>
      <c r="AL203" s="3049"/>
      <c r="AM203" s="3053"/>
      <c r="AN203" s="3048"/>
      <c r="AO203" s="3049"/>
      <c r="AP203" s="3053"/>
      <c r="AQ203" s="3049"/>
      <c r="AR203" s="3062"/>
      <c r="AS203" s="3053"/>
      <c r="AT203" s="3053"/>
      <c r="AU203" s="3053"/>
      <c r="AV203" s="3053"/>
      <c r="AW203" s="3053"/>
      <c r="AX203" s="3049"/>
    </row>
    <row r="204" spans="1:50" ht="15" customHeight="1">
      <c r="A204" s="4925"/>
      <c r="B204" s="4930"/>
      <c r="C204" s="4960"/>
      <c r="D204" s="3047"/>
      <c r="E204" s="3048"/>
      <c r="F204" s="3049"/>
      <c r="G204" s="3049"/>
      <c r="H204" s="4936"/>
      <c r="I204" s="3049"/>
      <c r="J204" s="3049"/>
      <c r="K204" s="3117"/>
      <c r="L204" s="3049"/>
      <c r="M204" s="3049"/>
      <c r="N204" s="4954"/>
      <c r="O204" s="4957"/>
      <c r="P204" s="3065"/>
      <c r="Q204" s="3065"/>
      <c r="R204" s="3065"/>
      <c r="S204" s="3049"/>
      <c r="T204" s="3049"/>
      <c r="U204" s="3049"/>
      <c r="V204" s="3049"/>
      <c r="W204" s="3049"/>
      <c r="X204" s="3049"/>
      <c r="Y204" s="3049"/>
      <c r="Z204" s="3049"/>
      <c r="AA204" s="3049"/>
      <c r="AB204" s="3049"/>
      <c r="AC204" s="3049"/>
      <c r="AD204" s="3049"/>
      <c r="AE204" s="3049"/>
      <c r="AF204" s="3049"/>
      <c r="AG204" s="3052">
        <v>1</v>
      </c>
      <c r="AH204" s="3049"/>
      <c r="AI204" s="3049"/>
      <c r="AJ204" s="3049"/>
      <c r="AK204" s="3049"/>
      <c r="AL204" s="3049"/>
      <c r="AM204" s="3053"/>
      <c r="AN204" s="3049"/>
      <c r="AO204" s="3049"/>
      <c r="AP204" s="3053"/>
      <c r="AQ204" s="3049"/>
      <c r="AR204" s="3062"/>
      <c r="AS204" s="3053"/>
      <c r="AT204" s="3053"/>
      <c r="AU204" s="3053"/>
      <c r="AV204" s="3053"/>
      <c r="AW204" s="3053"/>
      <c r="AX204" s="3049"/>
    </row>
    <row r="205" spans="1:50" ht="15" customHeight="1">
      <c r="A205" s="4925"/>
      <c r="B205" s="4930"/>
      <c r="C205" s="4960"/>
      <c r="D205" s="3047"/>
      <c r="E205" s="3048"/>
      <c r="F205" s="3049"/>
      <c r="G205" s="3049"/>
      <c r="H205" s="4936"/>
      <c r="I205" s="3049"/>
      <c r="J205" s="3049"/>
      <c r="K205" s="3117"/>
      <c r="L205" s="3049"/>
      <c r="M205" s="3049"/>
      <c r="N205" s="4954"/>
      <c r="O205" s="4957"/>
      <c r="P205" s="3065"/>
      <c r="Q205" s="3065"/>
      <c r="R205" s="3065"/>
      <c r="S205" s="3049"/>
      <c r="T205" s="3049"/>
      <c r="U205" s="3049"/>
      <c r="V205" s="3049"/>
      <c r="W205" s="3049"/>
      <c r="X205" s="3049"/>
      <c r="Y205" s="3049"/>
      <c r="Z205" s="3049"/>
      <c r="AA205" s="3049"/>
      <c r="AB205" s="3049"/>
      <c r="AC205" s="3049"/>
      <c r="AD205" s="3049"/>
      <c r="AE205" s="3049"/>
      <c r="AF205" s="3049"/>
      <c r="AG205" s="3052"/>
      <c r="AH205" s="3049"/>
      <c r="AI205" s="3049"/>
      <c r="AJ205" s="3049"/>
      <c r="AK205" s="3065"/>
      <c r="AL205" s="3049"/>
      <c r="AM205" s="3053"/>
      <c r="AN205" s="3049"/>
      <c r="AO205" s="3049"/>
      <c r="AP205" s="3053"/>
      <c r="AQ205" s="3049"/>
      <c r="AR205" s="3062"/>
      <c r="AS205" s="3053"/>
      <c r="AT205" s="3053"/>
      <c r="AU205" s="3053"/>
      <c r="AV205" s="3053"/>
      <c r="AW205" s="3053"/>
      <c r="AX205" s="3049"/>
    </row>
    <row r="206" spans="1:50" ht="15" customHeight="1">
      <c r="A206" s="4925"/>
      <c r="B206" s="4931"/>
      <c r="C206" s="4961"/>
      <c r="D206" s="3054"/>
      <c r="E206" s="3055"/>
      <c r="F206" s="3056"/>
      <c r="G206" s="3056"/>
      <c r="H206" s="4937"/>
      <c r="I206" s="3056"/>
      <c r="J206" s="3056"/>
      <c r="K206" s="3118"/>
      <c r="L206" s="3056"/>
      <c r="M206" s="3056"/>
      <c r="N206" s="4955"/>
      <c r="O206" s="4958"/>
      <c r="P206" s="3066"/>
      <c r="Q206" s="3066"/>
      <c r="R206" s="3066"/>
      <c r="S206" s="3056"/>
      <c r="T206" s="3056"/>
      <c r="U206" s="3056"/>
      <c r="V206" s="3056"/>
      <c r="W206" s="3056"/>
      <c r="X206" s="3056"/>
      <c r="Y206" s="3056"/>
      <c r="Z206" s="3056"/>
      <c r="AA206" s="3056"/>
      <c r="AB206" s="3056"/>
      <c r="AC206" s="3056"/>
      <c r="AD206" s="3056"/>
      <c r="AE206" s="3056"/>
      <c r="AF206" s="3056"/>
      <c r="AG206" s="3058"/>
      <c r="AH206" s="3056"/>
      <c r="AI206" s="3056"/>
      <c r="AJ206" s="3056"/>
      <c r="AK206" s="3066"/>
      <c r="AL206" s="3056"/>
      <c r="AM206" s="3059"/>
      <c r="AN206" s="3056"/>
      <c r="AO206" s="3056"/>
      <c r="AP206" s="3059"/>
      <c r="AQ206" s="3056"/>
      <c r="AR206" s="3063"/>
      <c r="AS206" s="3059"/>
      <c r="AT206" s="3059"/>
      <c r="AU206" s="3059"/>
      <c r="AV206" s="3059"/>
      <c r="AW206" s="3059"/>
      <c r="AX206" s="3056"/>
    </row>
    <row r="207" spans="1:50" ht="15.75" customHeight="1">
      <c r="A207" s="4925"/>
      <c r="B207" s="4929">
        <f>B202+1</f>
        <v>41</v>
      </c>
      <c r="C207" s="4959" t="s">
        <v>7810</v>
      </c>
      <c r="D207" s="3042" t="s">
        <v>271</v>
      </c>
      <c r="E207" s="3043">
        <v>43749</v>
      </c>
      <c r="F207" s="3044">
        <v>13.7</v>
      </c>
      <c r="G207" s="3044">
        <v>13.7</v>
      </c>
      <c r="H207" s="4935" t="s">
        <v>7698</v>
      </c>
      <c r="I207" s="3044">
        <v>150</v>
      </c>
      <c r="J207" s="3044">
        <v>60</v>
      </c>
      <c r="K207" s="3116" t="s">
        <v>7703</v>
      </c>
      <c r="L207" s="3044">
        <v>200</v>
      </c>
      <c r="M207" s="3044">
        <v>60</v>
      </c>
      <c r="N207" s="4953" t="s">
        <v>7811</v>
      </c>
      <c r="O207" s="4956" t="s">
        <v>7740</v>
      </c>
      <c r="P207" s="3064"/>
      <c r="Q207" s="3064"/>
      <c r="R207" s="3064"/>
      <c r="S207" s="3044"/>
      <c r="T207" s="3044"/>
      <c r="U207" s="3044"/>
      <c r="V207" s="3044"/>
      <c r="W207" s="3044">
        <v>4</v>
      </c>
      <c r="X207" s="3044">
        <v>1</v>
      </c>
      <c r="Y207" s="3044">
        <v>3</v>
      </c>
      <c r="Z207" s="3044">
        <v>1</v>
      </c>
      <c r="AA207" s="3044" t="s">
        <v>809</v>
      </c>
      <c r="AB207" s="3044"/>
      <c r="AC207" s="3044"/>
      <c r="AD207" s="3044"/>
      <c r="AE207" s="3044" t="s">
        <v>809</v>
      </c>
      <c r="AF207" s="3044"/>
      <c r="AG207" s="3044" t="s">
        <v>809</v>
      </c>
      <c r="AH207" s="3044"/>
      <c r="AI207" s="3044" t="s">
        <v>809</v>
      </c>
      <c r="AJ207" s="3044"/>
      <c r="AK207" s="3044" t="s">
        <v>399</v>
      </c>
      <c r="AL207" s="3044"/>
      <c r="AM207" s="3046"/>
      <c r="AN207" s="3048">
        <v>43823</v>
      </c>
      <c r="AO207" s="3044"/>
      <c r="AP207" s="3046"/>
      <c r="AQ207" s="3044"/>
      <c r="AR207" s="3061"/>
      <c r="AS207" s="3046"/>
      <c r="AT207" s="3046"/>
      <c r="AU207" s="3046"/>
      <c r="AV207" s="3046"/>
      <c r="AW207" s="3046"/>
      <c r="AX207" s="3044"/>
    </row>
    <row r="208" spans="1:50" ht="15" customHeight="1">
      <c r="A208" s="4925"/>
      <c r="B208" s="4930"/>
      <c r="C208" s="4960"/>
      <c r="D208" s="3047"/>
      <c r="E208" s="3048"/>
      <c r="F208" s="3049"/>
      <c r="G208" s="3049"/>
      <c r="H208" s="4936"/>
      <c r="I208" s="3049"/>
      <c r="J208" s="3049"/>
      <c r="K208" s="3117"/>
      <c r="L208" s="3049"/>
      <c r="M208" s="3049"/>
      <c r="N208" s="4954"/>
      <c r="O208" s="4957"/>
      <c r="P208" s="3065"/>
      <c r="Q208" s="3065"/>
      <c r="R208" s="3065"/>
      <c r="S208" s="3049"/>
      <c r="T208" s="3049"/>
      <c r="U208" s="3049"/>
      <c r="V208" s="3049"/>
      <c r="W208" s="3049"/>
      <c r="X208" s="3049"/>
      <c r="Y208" s="3049"/>
      <c r="Z208" s="3049"/>
      <c r="AA208" s="3049">
        <v>1</v>
      </c>
      <c r="AB208" s="3049"/>
      <c r="AC208" s="3049"/>
      <c r="AD208" s="3049"/>
      <c r="AE208" s="3049">
        <v>1000</v>
      </c>
      <c r="AF208" s="3049"/>
      <c r="AG208" s="3052">
        <v>2</v>
      </c>
      <c r="AH208" s="3049"/>
      <c r="AI208" s="3049">
        <v>25</v>
      </c>
      <c r="AJ208" s="3049"/>
      <c r="AK208" s="3049" t="s">
        <v>7764</v>
      </c>
      <c r="AL208" s="3049"/>
      <c r="AM208" s="3053"/>
      <c r="AN208" s="3048"/>
      <c r="AO208" s="3049"/>
      <c r="AP208" s="3053"/>
      <c r="AQ208" s="3049"/>
      <c r="AR208" s="3062"/>
      <c r="AS208" s="3053"/>
      <c r="AT208" s="3053"/>
      <c r="AU208" s="3053"/>
      <c r="AV208" s="3053"/>
      <c r="AW208" s="3053"/>
      <c r="AX208" s="3049"/>
    </row>
    <row r="209" spans="1:50" ht="15" customHeight="1">
      <c r="A209" s="4925"/>
      <c r="B209" s="4930"/>
      <c r="C209" s="4960"/>
      <c r="D209" s="3047"/>
      <c r="E209" s="3048"/>
      <c r="F209" s="3049"/>
      <c r="G209" s="3049"/>
      <c r="H209" s="4936"/>
      <c r="I209" s="3049"/>
      <c r="J209" s="3049"/>
      <c r="K209" s="3117"/>
      <c r="L209" s="3049"/>
      <c r="M209" s="3049"/>
      <c r="N209" s="4954"/>
      <c r="O209" s="4957"/>
      <c r="P209" s="3065"/>
      <c r="Q209" s="3065"/>
      <c r="R209" s="3065"/>
      <c r="S209" s="3049"/>
      <c r="T209" s="3049"/>
      <c r="U209" s="3049"/>
      <c r="V209" s="3049"/>
      <c r="W209" s="3049"/>
      <c r="X209" s="3049"/>
      <c r="Y209" s="3049"/>
      <c r="Z209" s="3049"/>
      <c r="AA209" s="3049"/>
      <c r="AB209" s="3049"/>
      <c r="AC209" s="3049"/>
      <c r="AD209" s="3049"/>
      <c r="AE209" s="3049"/>
      <c r="AF209" s="3049"/>
      <c r="AG209" s="3052">
        <v>1</v>
      </c>
      <c r="AH209" s="3049"/>
      <c r="AI209" s="3049"/>
      <c r="AJ209" s="3049"/>
      <c r="AK209" s="3049" t="s">
        <v>7683</v>
      </c>
      <c r="AL209" s="3049"/>
      <c r="AM209" s="3053"/>
      <c r="AN209" s="3049"/>
      <c r="AO209" s="3049"/>
      <c r="AP209" s="3053"/>
      <c r="AQ209" s="3049"/>
      <c r="AR209" s="3062"/>
      <c r="AS209" s="3053"/>
      <c r="AT209" s="3053"/>
      <c r="AU209" s="3053"/>
      <c r="AV209" s="3053"/>
      <c r="AW209" s="3053"/>
      <c r="AX209" s="3049"/>
    </row>
    <row r="210" spans="1:50" ht="15" customHeight="1">
      <c r="A210" s="4925"/>
      <c r="B210" s="4930"/>
      <c r="C210" s="4960"/>
      <c r="D210" s="3047"/>
      <c r="E210" s="3048"/>
      <c r="F210" s="3049"/>
      <c r="G210" s="3049"/>
      <c r="H210" s="4936"/>
      <c r="I210" s="3049"/>
      <c r="J210" s="3049"/>
      <c r="K210" s="3117"/>
      <c r="L210" s="3049"/>
      <c r="M210" s="3049"/>
      <c r="N210" s="4954"/>
      <c r="O210" s="4957"/>
      <c r="P210" s="3065"/>
      <c r="Q210" s="3065"/>
      <c r="R210" s="3065"/>
      <c r="S210" s="3049"/>
      <c r="T210" s="3049"/>
      <c r="U210" s="3049"/>
      <c r="V210" s="3049"/>
      <c r="W210" s="3049"/>
      <c r="X210" s="3049"/>
      <c r="Y210" s="3049"/>
      <c r="Z210" s="3049"/>
      <c r="AA210" s="3049"/>
      <c r="AB210" s="3049"/>
      <c r="AC210" s="3049"/>
      <c r="AD210" s="3049"/>
      <c r="AE210" s="3049"/>
      <c r="AF210" s="3049"/>
      <c r="AG210" s="3052"/>
      <c r="AH210" s="3049"/>
      <c r="AI210" s="3049"/>
      <c r="AJ210" s="3049"/>
      <c r="AK210" s="3049"/>
      <c r="AL210" s="3049"/>
      <c r="AM210" s="3053"/>
      <c r="AN210" s="3049"/>
      <c r="AO210" s="3049"/>
      <c r="AP210" s="3053"/>
      <c r="AQ210" s="3049"/>
      <c r="AR210" s="3062"/>
      <c r="AS210" s="3053"/>
      <c r="AT210" s="3053"/>
      <c r="AU210" s="3053"/>
      <c r="AV210" s="3053"/>
      <c r="AW210" s="3053"/>
      <c r="AX210" s="3049"/>
    </row>
    <row r="211" spans="1:50" ht="15" customHeight="1">
      <c r="A211" s="4925"/>
      <c r="B211" s="4931"/>
      <c r="C211" s="4961"/>
      <c r="D211" s="3054"/>
      <c r="E211" s="3055"/>
      <c r="F211" s="3056"/>
      <c r="G211" s="3056"/>
      <c r="H211" s="4937"/>
      <c r="I211" s="3056"/>
      <c r="J211" s="3056"/>
      <c r="K211" s="3118"/>
      <c r="L211" s="3056"/>
      <c r="M211" s="3056"/>
      <c r="N211" s="4955"/>
      <c r="O211" s="4958"/>
      <c r="P211" s="3066"/>
      <c r="Q211" s="3066"/>
      <c r="R211" s="3066"/>
      <c r="S211" s="3056"/>
      <c r="T211" s="3056"/>
      <c r="U211" s="3056"/>
      <c r="V211" s="3056"/>
      <c r="W211" s="3056"/>
      <c r="X211" s="3056"/>
      <c r="Y211" s="3056"/>
      <c r="Z211" s="3056"/>
      <c r="AA211" s="3056"/>
      <c r="AB211" s="3056"/>
      <c r="AC211" s="3056"/>
      <c r="AD211" s="3056"/>
      <c r="AE211" s="3056"/>
      <c r="AF211" s="3056"/>
      <c r="AG211" s="3058"/>
      <c r="AH211" s="3056"/>
      <c r="AI211" s="3056"/>
      <c r="AJ211" s="3056"/>
      <c r="AK211" s="3066"/>
      <c r="AL211" s="3056"/>
      <c r="AM211" s="3059"/>
      <c r="AN211" s="3056"/>
      <c r="AO211" s="3056"/>
      <c r="AP211" s="3059"/>
      <c r="AQ211" s="3056"/>
      <c r="AR211" s="3063"/>
      <c r="AS211" s="3059"/>
      <c r="AT211" s="3059"/>
      <c r="AU211" s="3059"/>
      <c r="AV211" s="3059"/>
      <c r="AW211" s="3059"/>
      <c r="AX211" s="3056"/>
    </row>
    <row r="212" spans="1:50" ht="15" customHeight="1">
      <c r="A212" s="4925"/>
      <c r="B212" s="4929">
        <f>B207+1</f>
        <v>42</v>
      </c>
      <c r="C212" s="4959" t="s">
        <v>7812</v>
      </c>
      <c r="D212" s="3042" t="s">
        <v>271</v>
      </c>
      <c r="E212" s="3043">
        <v>45609</v>
      </c>
      <c r="F212" s="3044">
        <v>0.5</v>
      </c>
      <c r="G212" s="3044">
        <v>0.4</v>
      </c>
      <c r="H212" s="4935" t="s">
        <v>7813</v>
      </c>
      <c r="I212" s="3044">
        <v>500</v>
      </c>
      <c r="J212" s="3044">
        <v>80</v>
      </c>
      <c r="K212" s="3116" t="s">
        <v>7813</v>
      </c>
      <c r="L212" s="3044">
        <v>500</v>
      </c>
      <c r="M212" s="3044">
        <v>80</v>
      </c>
      <c r="N212" s="4953" t="s">
        <v>7814</v>
      </c>
      <c r="O212" s="4956" t="s">
        <v>7815</v>
      </c>
      <c r="P212" s="3064"/>
      <c r="Q212" s="3064"/>
      <c r="R212" s="3064"/>
      <c r="S212" s="3044"/>
      <c r="T212" s="3044"/>
      <c r="U212" s="3044"/>
      <c r="V212" s="3044"/>
      <c r="W212" s="3044"/>
      <c r="X212" s="3044"/>
      <c r="Y212" s="3044"/>
      <c r="Z212" s="3044"/>
      <c r="AA212" s="3044" t="s">
        <v>809</v>
      </c>
      <c r="AB212" s="3044" t="s">
        <v>801</v>
      </c>
      <c r="AC212" s="3044" t="s">
        <v>801</v>
      </c>
      <c r="AD212" s="3044" t="s">
        <v>801</v>
      </c>
      <c r="AE212" s="3044"/>
      <c r="AF212" s="3044" t="s">
        <v>801</v>
      </c>
      <c r="AG212" s="3044" t="s">
        <v>809</v>
      </c>
      <c r="AH212" s="3044"/>
      <c r="AI212" s="3044"/>
      <c r="AJ212" s="3044"/>
      <c r="AK212" s="3044" t="s">
        <v>399</v>
      </c>
      <c r="AL212" s="3044" t="s">
        <v>441</v>
      </c>
      <c r="AM212" s="3046"/>
      <c r="AN212" s="3048">
        <v>45719</v>
      </c>
      <c r="AO212" s="3044"/>
      <c r="AP212" s="3046"/>
      <c r="AQ212" s="3044"/>
      <c r="AR212" s="3061"/>
      <c r="AS212" s="3046"/>
      <c r="AT212" s="3046"/>
      <c r="AU212" s="3046"/>
      <c r="AV212" s="3046"/>
      <c r="AW212" s="3046"/>
      <c r="AX212" s="3044"/>
    </row>
    <row r="213" spans="1:50" ht="15" customHeight="1">
      <c r="A213" s="4925"/>
      <c r="B213" s="4930"/>
      <c r="C213" s="4960"/>
      <c r="D213" s="3047"/>
      <c r="E213" s="3048"/>
      <c r="F213" s="3049"/>
      <c r="G213" s="3049"/>
      <c r="H213" s="4936"/>
      <c r="I213" s="3049"/>
      <c r="J213" s="3049"/>
      <c r="K213" s="3117"/>
      <c r="L213" s="3049"/>
      <c r="M213" s="3049"/>
      <c r="N213" s="4954"/>
      <c r="O213" s="4957"/>
      <c r="P213" s="3065"/>
      <c r="Q213" s="3065"/>
      <c r="R213" s="3065"/>
      <c r="S213" s="3049"/>
      <c r="T213" s="3049"/>
      <c r="U213" s="3049"/>
      <c r="V213" s="3049"/>
      <c r="W213" s="3049"/>
      <c r="X213" s="3049"/>
      <c r="Y213" s="3049"/>
      <c r="Z213" s="3049"/>
      <c r="AA213" s="3049">
        <v>1</v>
      </c>
      <c r="AB213" s="3049">
        <v>500</v>
      </c>
      <c r="AC213" s="3049">
        <v>200</v>
      </c>
      <c r="AD213" s="3049">
        <v>80</v>
      </c>
      <c r="AE213" s="3049"/>
      <c r="AF213" s="3049">
        <v>200</v>
      </c>
      <c r="AG213" s="3052">
        <v>15.5</v>
      </c>
      <c r="AH213" s="3049"/>
      <c r="AI213" s="3049"/>
      <c r="AJ213" s="3049"/>
      <c r="AK213" s="3049" t="s">
        <v>7661</v>
      </c>
      <c r="AL213" s="3049"/>
      <c r="AM213" s="3053"/>
      <c r="AN213" s="3048"/>
      <c r="AO213" s="3049"/>
      <c r="AP213" s="3053"/>
      <c r="AQ213" s="3049"/>
      <c r="AR213" s="3062"/>
      <c r="AS213" s="3053"/>
      <c r="AT213" s="3053"/>
      <c r="AU213" s="3053"/>
      <c r="AV213" s="3053"/>
      <c r="AW213" s="3053"/>
      <c r="AX213" s="3049"/>
    </row>
    <row r="214" spans="1:50" ht="15" customHeight="1">
      <c r="A214" s="4925"/>
      <c r="B214" s="4930"/>
      <c r="C214" s="4960"/>
      <c r="D214" s="3047"/>
      <c r="E214" s="3048"/>
      <c r="F214" s="3049"/>
      <c r="G214" s="3049"/>
      <c r="H214" s="4936"/>
      <c r="I214" s="3049"/>
      <c r="J214" s="3049"/>
      <c r="K214" s="3117"/>
      <c r="L214" s="3049"/>
      <c r="M214" s="3049"/>
      <c r="N214" s="4954"/>
      <c r="O214" s="4957"/>
      <c r="P214" s="3065"/>
      <c r="Q214" s="3065"/>
      <c r="R214" s="3065"/>
      <c r="S214" s="3049"/>
      <c r="T214" s="3049"/>
      <c r="U214" s="3049"/>
      <c r="V214" s="3049"/>
      <c r="W214" s="3049"/>
      <c r="X214" s="3049"/>
      <c r="Y214" s="3049"/>
      <c r="Z214" s="3049"/>
      <c r="AA214" s="3049"/>
      <c r="AB214" s="3049"/>
      <c r="AC214" s="3049"/>
      <c r="AD214" s="3049"/>
      <c r="AE214" s="3049"/>
      <c r="AF214" s="3049"/>
      <c r="AG214" s="3119">
        <v>6.55</v>
      </c>
      <c r="AH214" s="3049"/>
      <c r="AI214" s="3049"/>
      <c r="AJ214" s="3049"/>
      <c r="AK214" s="3049" t="s">
        <v>7665</v>
      </c>
      <c r="AL214" s="3049"/>
      <c r="AM214" s="3053"/>
      <c r="AN214" s="3049"/>
      <c r="AO214" s="3049"/>
      <c r="AP214" s="3053"/>
      <c r="AQ214" s="3049"/>
      <c r="AR214" s="3062"/>
      <c r="AS214" s="3053"/>
      <c r="AT214" s="3053"/>
      <c r="AU214" s="3053"/>
      <c r="AV214" s="3053"/>
      <c r="AW214" s="3053"/>
      <c r="AX214" s="3049"/>
    </row>
    <row r="215" spans="1:50" ht="15" customHeight="1">
      <c r="A215" s="4925"/>
      <c r="B215" s="4930"/>
      <c r="C215" s="4960"/>
      <c r="D215" s="3047"/>
      <c r="E215" s="3048"/>
      <c r="F215" s="3049"/>
      <c r="G215" s="3049"/>
      <c r="H215" s="4936"/>
      <c r="I215" s="3049"/>
      <c r="J215" s="3049"/>
      <c r="K215" s="3117"/>
      <c r="L215" s="3049"/>
      <c r="M215" s="3049"/>
      <c r="N215" s="4954"/>
      <c r="O215" s="4957"/>
      <c r="P215" s="3065"/>
      <c r="Q215" s="3065"/>
      <c r="R215" s="3065"/>
      <c r="S215" s="3049"/>
      <c r="T215" s="3049"/>
      <c r="U215" s="3049"/>
      <c r="V215" s="3049"/>
      <c r="W215" s="3049"/>
      <c r="X215" s="3049"/>
      <c r="Y215" s="3049"/>
      <c r="Z215" s="3049"/>
      <c r="AA215" s="3049"/>
      <c r="AB215" s="3049"/>
      <c r="AC215" s="3049"/>
      <c r="AD215" s="3049"/>
      <c r="AE215" s="3049"/>
      <c r="AF215" s="3049"/>
      <c r="AG215" s="3120">
        <v>6.1</v>
      </c>
      <c r="AH215" s="3049"/>
      <c r="AI215" s="3049"/>
      <c r="AJ215" s="3049"/>
      <c r="AK215" s="3049" t="s">
        <v>7782</v>
      </c>
      <c r="AL215" s="3049"/>
      <c r="AM215" s="3053"/>
      <c r="AN215" s="3049"/>
      <c r="AO215" s="3049"/>
      <c r="AP215" s="3053"/>
      <c r="AQ215" s="3049"/>
      <c r="AR215" s="3062"/>
      <c r="AS215" s="3053"/>
      <c r="AT215" s="3053"/>
      <c r="AU215" s="3053"/>
      <c r="AV215" s="3053"/>
      <c r="AW215" s="3053"/>
      <c r="AX215" s="3049"/>
    </row>
    <row r="216" spans="1:50" ht="15" customHeight="1">
      <c r="A216" s="4918"/>
      <c r="B216" s="4931"/>
      <c r="C216" s="4961"/>
      <c r="D216" s="3054"/>
      <c r="E216" s="3055"/>
      <c r="F216" s="3056"/>
      <c r="G216" s="3056"/>
      <c r="H216" s="4937"/>
      <c r="I216" s="3056"/>
      <c r="J216" s="3056"/>
      <c r="K216" s="3118"/>
      <c r="L216" s="3056"/>
      <c r="M216" s="3056"/>
      <c r="N216" s="4955"/>
      <c r="O216" s="4958"/>
      <c r="P216" s="3066"/>
      <c r="Q216" s="3066"/>
      <c r="R216" s="3066"/>
      <c r="S216" s="3056"/>
      <c r="T216" s="3056"/>
      <c r="U216" s="3056"/>
      <c r="V216" s="3056"/>
      <c r="W216" s="3056"/>
      <c r="X216" s="3056"/>
      <c r="Y216" s="3056"/>
      <c r="Z216" s="3056"/>
      <c r="AA216" s="3056"/>
      <c r="AB216" s="3056"/>
      <c r="AC216" s="3056"/>
      <c r="AD216" s="3056"/>
      <c r="AE216" s="3056"/>
      <c r="AF216" s="3056"/>
      <c r="AG216" s="3121">
        <v>4.55</v>
      </c>
      <c r="AH216" s="3056"/>
      <c r="AI216" s="3056"/>
      <c r="AJ216" s="3056"/>
      <c r="AK216" s="3066"/>
      <c r="AL216" s="3056"/>
      <c r="AM216" s="3059"/>
      <c r="AN216" s="3056"/>
      <c r="AO216" s="3056"/>
      <c r="AP216" s="3059"/>
      <c r="AQ216" s="3056"/>
      <c r="AR216" s="3063"/>
      <c r="AS216" s="3059"/>
      <c r="AT216" s="3059"/>
      <c r="AU216" s="3059"/>
      <c r="AV216" s="3059"/>
      <c r="AW216" s="3059"/>
      <c r="AX216" s="3056"/>
    </row>
    <row r="217" spans="1:50" ht="15" customHeight="1">
      <c r="A217" s="4917" t="s">
        <v>1608</v>
      </c>
      <c r="B217" s="4929">
        <f>B212+1</f>
        <v>43</v>
      </c>
      <c r="C217" s="4929" t="s">
        <v>7816</v>
      </c>
      <c r="D217" s="3042" t="s">
        <v>272</v>
      </c>
      <c r="E217" s="3043">
        <v>32192</v>
      </c>
      <c r="F217" s="3044">
        <v>2</v>
      </c>
      <c r="G217" s="3044">
        <v>2</v>
      </c>
      <c r="H217" s="4935" t="s">
        <v>7713</v>
      </c>
      <c r="I217" s="3044"/>
      <c r="J217" s="3044"/>
      <c r="K217" s="3042" t="s">
        <v>7691</v>
      </c>
      <c r="L217" s="3044">
        <v>80</v>
      </c>
      <c r="M217" s="3044">
        <v>50</v>
      </c>
      <c r="N217" s="4938" t="s">
        <v>7817</v>
      </c>
      <c r="O217" s="4976" t="s">
        <v>7752</v>
      </c>
      <c r="P217" s="3064"/>
      <c r="Q217" s="3064"/>
      <c r="R217" s="3064"/>
      <c r="S217" s="3044"/>
      <c r="T217" s="3044"/>
      <c r="U217" s="3044"/>
      <c r="V217" s="3044"/>
      <c r="W217" s="3044">
        <v>1</v>
      </c>
      <c r="X217" s="3044"/>
      <c r="Y217" s="3044"/>
      <c r="Z217" s="3044"/>
      <c r="AA217" s="3044"/>
      <c r="AB217" s="3044"/>
      <c r="AC217" s="3044"/>
      <c r="AD217" s="3044"/>
      <c r="AE217" s="3044" t="s">
        <v>399</v>
      </c>
      <c r="AF217" s="3044"/>
      <c r="AG217" s="3044" t="s">
        <v>399</v>
      </c>
      <c r="AH217" s="3044"/>
      <c r="AI217" s="3044" t="s">
        <v>399</v>
      </c>
      <c r="AJ217" s="3044"/>
      <c r="AK217" s="3044"/>
      <c r="AL217" s="3044" t="s">
        <v>399</v>
      </c>
      <c r="AM217" s="4938" t="s">
        <v>7818</v>
      </c>
      <c r="AN217" s="3043"/>
      <c r="AO217" s="3044"/>
      <c r="AP217" s="3046"/>
      <c r="AQ217" s="3044"/>
      <c r="AR217" s="4950"/>
      <c r="AS217" s="3046"/>
      <c r="AT217" s="3046"/>
      <c r="AU217" s="3046"/>
      <c r="AV217" s="3046"/>
      <c r="AW217" s="3046"/>
      <c r="AX217" s="4929"/>
    </row>
    <row r="218" spans="1:50" ht="15" customHeight="1">
      <c r="A218" s="4925"/>
      <c r="B218" s="4930"/>
      <c r="C218" s="4930"/>
      <c r="D218" s="3047"/>
      <c r="E218" s="3048"/>
      <c r="F218" s="3049"/>
      <c r="G218" s="3049"/>
      <c r="H218" s="4936"/>
      <c r="I218" s="3049"/>
      <c r="J218" s="3049"/>
      <c r="K218" s="3047"/>
      <c r="L218" s="3049"/>
      <c r="M218" s="3049"/>
      <c r="N218" s="4939"/>
      <c r="O218" s="4977"/>
      <c r="P218" s="3065"/>
      <c r="Q218" s="3065"/>
      <c r="R218" s="3065"/>
      <c r="S218" s="3049"/>
      <c r="T218" s="3049"/>
      <c r="U218" s="3049"/>
      <c r="V218" s="3049"/>
      <c r="W218" s="3049"/>
      <c r="X218" s="3049"/>
      <c r="Y218" s="3049"/>
      <c r="Z218" s="3049"/>
      <c r="AA218" s="3049"/>
      <c r="AB218" s="3049"/>
      <c r="AC218" s="3049"/>
      <c r="AD218" s="3049"/>
      <c r="AE218" s="3049">
        <v>250</v>
      </c>
      <c r="AF218" s="3049"/>
      <c r="AG218" s="3052">
        <v>2</v>
      </c>
      <c r="AH218" s="3049"/>
      <c r="AI218" s="3049">
        <v>10</v>
      </c>
      <c r="AJ218" s="3049"/>
      <c r="AK218" s="3049"/>
      <c r="AL218" s="3049"/>
      <c r="AM218" s="4939"/>
      <c r="AN218" s="3048"/>
      <c r="AO218" s="3049"/>
      <c r="AP218" s="3053"/>
      <c r="AQ218" s="3049"/>
      <c r="AR218" s="4951"/>
      <c r="AS218" s="3053"/>
      <c r="AT218" s="3053"/>
      <c r="AU218" s="3053"/>
      <c r="AV218" s="3053"/>
      <c r="AW218" s="3053"/>
      <c r="AX218" s="4930"/>
    </row>
    <row r="219" spans="1:50" ht="15" customHeight="1">
      <c r="A219" s="4925"/>
      <c r="B219" s="4930"/>
      <c r="C219" s="4930"/>
      <c r="D219" s="3047"/>
      <c r="E219" s="3048"/>
      <c r="F219" s="3049"/>
      <c r="G219" s="3049"/>
      <c r="H219" s="4936"/>
      <c r="I219" s="3049"/>
      <c r="J219" s="3049"/>
      <c r="K219" s="3047"/>
      <c r="L219" s="3049"/>
      <c r="M219" s="3049"/>
      <c r="N219" s="4939"/>
      <c r="O219" s="4977"/>
      <c r="P219" s="3065"/>
      <c r="Q219" s="3065"/>
      <c r="R219" s="3065"/>
      <c r="S219" s="3049"/>
      <c r="T219" s="3049"/>
      <c r="U219" s="3049"/>
      <c r="V219" s="3049"/>
      <c r="W219" s="3049"/>
      <c r="X219" s="3049"/>
      <c r="Y219" s="3049"/>
      <c r="Z219" s="3049"/>
      <c r="AA219" s="3049"/>
      <c r="AB219" s="3049"/>
      <c r="AC219" s="3049"/>
      <c r="AD219" s="3049"/>
      <c r="AE219" s="3049"/>
      <c r="AF219" s="3049"/>
      <c r="AG219" s="3052">
        <v>1</v>
      </c>
      <c r="AH219" s="3049"/>
      <c r="AI219" s="3049"/>
      <c r="AJ219" s="3049"/>
      <c r="AK219" s="3049"/>
      <c r="AL219" s="3049"/>
      <c r="AM219" s="4939"/>
      <c r="AN219" s="3048"/>
      <c r="AO219" s="3049"/>
      <c r="AP219" s="3053"/>
      <c r="AQ219" s="3049"/>
      <c r="AR219" s="4951"/>
      <c r="AS219" s="3053"/>
      <c r="AT219" s="3053"/>
      <c r="AU219" s="3053"/>
      <c r="AV219" s="3053"/>
      <c r="AW219" s="3053"/>
      <c r="AX219" s="4930"/>
    </row>
    <row r="220" spans="1:50" ht="15" customHeight="1">
      <c r="A220" s="4925"/>
      <c r="B220" s="4930"/>
      <c r="C220" s="4930"/>
      <c r="D220" s="3047"/>
      <c r="E220" s="3048"/>
      <c r="F220" s="3049"/>
      <c r="G220" s="3049"/>
      <c r="H220" s="4936"/>
      <c r="I220" s="3049"/>
      <c r="J220" s="3049"/>
      <c r="K220" s="3047"/>
      <c r="L220" s="3049"/>
      <c r="M220" s="3049"/>
      <c r="N220" s="4939"/>
      <c r="O220" s="4977"/>
      <c r="P220" s="3065"/>
      <c r="Q220" s="3065"/>
      <c r="R220" s="3065"/>
      <c r="S220" s="3049"/>
      <c r="T220" s="3049"/>
      <c r="U220" s="3049"/>
      <c r="V220" s="3049"/>
      <c r="W220" s="3049"/>
      <c r="X220" s="3049"/>
      <c r="Y220" s="3049"/>
      <c r="Z220" s="3049"/>
      <c r="AA220" s="3049"/>
      <c r="AB220" s="3049"/>
      <c r="AC220" s="3049"/>
      <c r="AD220" s="3049"/>
      <c r="AE220" s="3049"/>
      <c r="AF220" s="3049"/>
      <c r="AG220" s="3049"/>
      <c r="AH220" s="3049"/>
      <c r="AI220" s="3049"/>
      <c r="AJ220" s="3049"/>
      <c r="AK220" s="3049"/>
      <c r="AL220" s="3049"/>
      <c r="AM220" s="4939"/>
      <c r="AN220" s="3048"/>
      <c r="AO220" s="3049"/>
      <c r="AP220" s="3053"/>
      <c r="AQ220" s="3049"/>
      <c r="AR220" s="4951"/>
      <c r="AS220" s="3053"/>
      <c r="AT220" s="3053"/>
      <c r="AU220" s="3053"/>
      <c r="AV220" s="3053"/>
      <c r="AW220" s="3053"/>
      <c r="AX220" s="4930"/>
    </row>
    <row r="221" spans="1:50" ht="15" customHeight="1">
      <c r="A221" s="4925"/>
      <c r="B221" s="4931"/>
      <c r="C221" s="4931"/>
      <c r="D221" s="3054"/>
      <c r="E221" s="3055"/>
      <c r="F221" s="3056"/>
      <c r="G221" s="3056"/>
      <c r="H221" s="4937"/>
      <c r="I221" s="3056"/>
      <c r="J221" s="3056"/>
      <c r="K221" s="3054"/>
      <c r="L221" s="3056"/>
      <c r="M221" s="3056"/>
      <c r="N221" s="4940"/>
      <c r="O221" s="4978"/>
      <c r="P221" s="3066"/>
      <c r="Q221" s="3066"/>
      <c r="R221" s="3066"/>
      <c r="S221" s="3056"/>
      <c r="T221" s="3056"/>
      <c r="U221" s="3056"/>
      <c r="V221" s="3056"/>
      <c r="W221" s="3056"/>
      <c r="X221" s="3056"/>
      <c r="Y221" s="3056"/>
      <c r="Z221" s="3056"/>
      <c r="AA221" s="3056"/>
      <c r="AB221" s="3056"/>
      <c r="AC221" s="3056"/>
      <c r="AD221" s="3056"/>
      <c r="AE221" s="3056"/>
      <c r="AF221" s="3056"/>
      <c r="AG221" s="3056"/>
      <c r="AH221" s="3056"/>
      <c r="AI221" s="3056"/>
      <c r="AJ221" s="3056"/>
      <c r="AK221" s="3056"/>
      <c r="AL221" s="3056"/>
      <c r="AM221" s="4940"/>
      <c r="AN221" s="3055"/>
      <c r="AO221" s="3056"/>
      <c r="AP221" s="3059"/>
      <c r="AQ221" s="3056"/>
      <c r="AR221" s="4952"/>
      <c r="AS221" s="3059"/>
      <c r="AT221" s="3059"/>
      <c r="AU221" s="3059"/>
      <c r="AV221" s="3059"/>
      <c r="AW221" s="3059"/>
      <c r="AX221" s="4931"/>
    </row>
    <row r="222" spans="1:50" ht="15" customHeight="1">
      <c r="A222" s="4925"/>
      <c r="B222" s="4929">
        <f>B217+1</f>
        <v>44</v>
      </c>
      <c r="C222" s="4959" t="s">
        <v>7819</v>
      </c>
      <c r="D222" s="3042" t="s">
        <v>272</v>
      </c>
      <c r="E222" s="3043">
        <v>35101</v>
      </c>
      <c r="F222" s="3044">
        <v>28.9</v>
      </c>
      <c r="G222" s="3044">
        <v>28.9</v>
      </c>
      <c r="H222" s="3042" t="s">
        <v>7690</v>
      </c>
      <c r="I222" s="3044">
        <v>80</v>
      </c>
      <c r="J222" s="3044">
        <v>50</v>
      </c>
      <c r="K222" s="3042" t="s">
        <v>7677</v>
      </c>
      <c r="L222" s="3044">
        <v>200</v>
      </c>
      <c r="M222" s="3044">
        <v>80</v>
      </c>
      <c r="N222" s="4938" t="s">
        <v>7739</v>
      </c>
      <c r="O222" s="4956" t="s">
        <v>7740</v>
      </c>
      <c r="P222" s="3045"/>
      <c r="Q222" s="3045"/>
      <c r="R222" s="3045"/>
      <c r="S222" s="3061"/>
      <c r="T222" s="3061"/>
      <c r="U222" s="3061"/>
      <c r="V222" s="3061"/>
      <c r="W222" s="3044"/>
      <c r="X222" s="3044"/>
      <c r="Y222" s="3044"/>
      <c r="Z222" s="3044"/>
      <c r="AA222" s="3044" t="s">
        <v>399</v>
      </c>
      <c r="AB222" s="3044"/>
      <c r="AC222" s="3044"/>
      <c r="AD222" s="3044" t="s">
        <v>399</v>
      </c>
      <c r="AE222" s="3044"/>
      <c r="AF222" s="3044"/>
      <c r="AG222" s="3044" t="s">
        <v>399</v>
      </c>
      <c r="AH222" s="3044"/>
      <c r="AI222" s="3044" t="s">
        <v>399</v>
      </c>
      <c r="AJ222" s="3044"/>
      <c r="AK222" s="3044"/>
      <c r="AL222" s="3044"/>
      <c r="AM222" s="4944"/>
      <c r="AN222" s="3043"/>
      <c r="AO222" s="3044"/>
      <c r="AP222" s="3046"/>
      <c r="AQ222" s="3044"/>
      <c r="AR222" s="4929"/>
      <c r="AS222" s="3046"/>
      <c r="AT222" s="3046"/>
      <c r="AU222" s="3046"/>
      <c r="AV222" s="3046"/>
      <c r="AW222" s="3046"/>
      <c r="AX222" s="4929"/>
    </row>
    <row r="223" spans="1:50" ht="15" customHeight="1">
      <c r="A223" s="4925"/>
      <c r="B223" s="4930"/>
      <c r="C223" s="4960"/>
      <c r="D223" s="3047"/>
      <c r="E223" s="3048">
        <v>45013</v>
      </c>
      <c r="F223" s="3049">
        <v>27.8</v>
      </c>
      <c r="G223" s="3049">
        <v>27.8</v>
      </c>
      <c r="H223" s="3047" t="s">
        <v>7676</v>
      </c>
      <c r="I223" s="3049">
        <v>200</v>
      </c>
      <c r="J223" s="3049">
        <v>60</v>
      </c>
      <c r="K223" s="3047"/>
      <c r="L223" s="3049"/>
      <c r="M223" s="3049"/>
      <c r="N223" s="4939"/>
      <c r="O223" s="4957"/>
      <c r="P223" s="3050"/>
      <c r="Q223" s="3050"/>
      <c r="R223" s="3050"/>
      <c r="S223" s="3062"/>
      <c r="T223" s="3062"/>
      <c r="U223" s="3062"/>
      <c r="V223" s="3062"/>
      <c r="W223" s="3049"/>
      <c r="X223" s="3049"/>
      <c r="Y223" s="3049"/>
      <c r="Z223" s="3049"/>
      <c r="AA223" s="3049">
        <v>2</v>
      </c>
      <c r="AB223" s="3049"/>
      <c r="AC223" s="3049"/>
      <c r="AD223" s="3049">
        <v>60</v>
      </c>
      <c r="AE223" s="3049"/>
      <c r="AF223" s="3049"/>
      <c r="AG223" s="3052">
        <v>1</v>
      </c>
      <c r="AH223" s="3049"/>
      <c r="AI223" s="3070" t="s">
        <v>7681</v>
      </c>
      <c r="AJ223" s="3049"/>
      <c r="AK223" s="3049"/>
      <c r="AL223" s="3049"/>
      <c r="AM223" s="4945"/>
      <c r="AN223" s="3048"/>
      <c r="AO223" s="3049"/>
      <c r="AP223" s="3053"/>
      <c r="AQ223" s="3049"/>
      <c r="AR223" s="4930"/>
      <c r="AS223" s="3053"/>
      <c r="AT223" s="3053"/>
      <c r="AU223" s="3053"/>
      <c r="AV223" s="3053"/>
      <c r="AW223" s="3053"/>
      <c r="AX223" s="4930"/>
    </row>
    <row r="224" spans="1:50" ht="15" customHeight="1">
      <c r="A224" s="4925"/>
      <c r="B224" s="4930"/>
      <c r="C224" s="4960"/>
      <c r="D224" s="3047"/>
      <c r="E224" s="3048"/>
      <c r="F224" s="3049"/>
      <c r="G224" s="3049"/>
      <c r="H224" s="3047"/>
      <c r="I224" s="3049"/>
      <c r="J224" s="3049"/>
      <c r="K224" s="3047"/>
      <c r="L224" s="3049"/>
      <c r="M224" s="3049"/>
      <c r="N224" s="4939"/>
      <c r="O224" s="4957"/>
      <c r="P224" s="3050"/>
      <c r="Q224" s="3050"/>
      <c r="R224" s="3050"/>
      <c r="S224" s="3062"/>
      <c r="T224" s="3062"/>
      <c r="U224" s="3062"/>
      <c r="V224" s="3062"/>
      <c r="W224" s="3049"/>
      <c r="X224" s="3049"/>
      <c r="Y224" s="3049"/>
      <c r="Z224" s="3049"/>
      <c r="AA224" s="3049"/>
      <c r="AB224" s="3049"/>
      <c r="AC224" s="3049"/>
      <c r="AD224" s="3049"/>
      <c r="AE224" s="3049"/>
      <c r="AF224" s="3049"/>
      <c r="AG224" s="3049"/>
      <c r="AH224" s="3049"/>
      <c r="AI224" s="3049"/>
      <c r="AJ224" s="3049"/>
      <c r="AK224" s="3049"/>
      <c r="AL224" s="3049"/>
      <c r="AM224" s="4945"/>
      <c r="AN224" s="3048"/>
      <c r="AO224" s="3049"/>
      <c r="AP224" s="3053"/>
      <c r="AQ224" s="3049"/>
      <c r="AR224" s="4930"/>
      <c r="AS224" s="3053"/>
      <c r="AT224" s="3053"/>
      <c r="AU224" s="3053"/>
      <c r="AV224" s="3053"/>
      <c r="AW224" s="3053"/>
      <c r="AX224" s="4930"/>
    </row>
    <row r="225" spans="1:50" ht="15" customHeight="1">
      <c r="A225" s="4925"/>
      <c r="B225" s="4930"/>
      <c r="C225" s="4960"/>
      <c r="D225" s="3047"/>
      <c r="E225" s="3048"/>
      <c r="F225" s="3049"/>
      <c r="G225" s="3049"/>
      <c r="H225" s="3047"/>
      <c r="I225" s="3049"/>
      <c r="J225" s="3049"/>
      <c r="K225" s="3047"/>
      <c r="L225" s="3049"/>
      <c r="M225" s="3049"/>
      <c r="N225" s="4939"/>
      <c r="O225" s="4957"/>
      <c r="P225" s="3050"/>
      <c r="Q225" s="3050"/>
      <c r="R225" s="3050"/>
      <c r="S225" s="3062"/>
      <c r="T225" s="3062"/>
      <c r="U225" s="3062"/>
      <c r="V225" s="3062"/>
      <c r="W225" s="3049"/>
      <c r="X225" s="3049"/>
      <c r="Y225" s="3049"/>
      <c r="Z225" s="3049"/>
      <c r="AA225" s="3049"/>
      <c r="AB225" s="3049"/>
      <c r="AC225" s="3049"/>
      <c r="AD225" s="3049"/>
      <c r="AE225" s="3049"/>
      <c r="AF225" s="3049"/>
      <c r="AG225" s="3049"/>
      <c r="AH225" s="3049"/>
      <c r="AI225" s="3049"/>
      <c r="AJ225" s="3049"/>
      <c r="AK225" s="3049"/>
      <c r="AL225" s="3049"/>
      <c r="AM225" s="4945"/>
      <c r="AN225" s="3048"/>
      <c r="AO225" s="3049"/>
      <c r="AP225" s="3053"/>
      <c r="AQ225" s="3049"/>
      <c r="AR225" s="4930"/>
      <c r="AS225" s="3053"/>
      <c r="AT225" s="3053"/>
      <c r="AU225" s="3053"/>
      <c r="AV225" s="3053"/>
      <c r="AW225" s="3053"/>
      <c r="AX225" s="4930"/>
    </row>
    <row r="226" spans="1:50" ht="15" customHeight="1">
      <c r="A226" s="4925"/>
      <c r="B226" s="4931"/>
      <c r="C226" s="4961"/>
      <c r="D226" s="3054"/>
      <c r="E226" s="3055"/>
      <c r="F226" s="3056"/>
      <c r="G226" s="3056"/>
      <c r="H226" s="3054"/>
      <c r="I226" s="3056"/>
      <c r="J226" s="3056"/>
      <c r="K226" s="3054"/>
      <c r="L226" s="3056"/>
      <c r="M226" s="3056"/>
      <c r="N226" s="4940"/>
      <c r="O226" s="4958"/>
      <c r="P226" s="3057"/>
      <c r="Q226" s="3057"/>
      <c r="R226" s="3057"/>
      <c r="S226" s="3063"/>
      <c r="T226" s="3063"/>
      <c r="U226" s="3063"/>
      <c r="V226" s="3063"/>
      <c r="W226" s="3056"/>
      <c r="X226" s="3056"/>
      <c r="Y226" s="3056"/>
      <c r="Z226" s="3056"/>
      <c r="AA226" s="3056"/>
      <c r="AB226" s="3056"/>
      <c r="AC226" s="3056"/>
      <c r="AD226" s="3056"/>
      <c r="AE226" s="3056"/>
      <c r="AF226" s="3056"/>
      <c r="AG226" s="3056"/>
      <c r="AH226" s="3056"/>
      <c r="AI226" s="3056"/>
      <c r="AJ226" s="3056"/>
      <c r="AK226" s="3056"/>
      <c r="AL226" s="3056"/>
      <c r="AM226" s="4946"/>
      <c r="AN226" s="3055"/>
      <c r="AO226" s="3056"/>
      <c r="AP226" s="3059"/>
      <c r="AQ226" s="3056"/>
      <c r="AR226" s="4931"/>
      <c r="AS226" s="3059"/>
      <c r="AT226" s="3059"/>
      <c r="AU226" s="3059"/>
      <c r="AV226" s="3059"/>
      <c r="AW226" s="3059"/>
      <c r="AX226" s="4931"/>
    </row>
    <row r="227" spans="1:50" ht="15" customHeight="1">
      <c r="A227" s="4925"/>
      <c r="B227" s="4929">
        <f>B222+1</f>
        <v>45</v>
      </c>
      <c r="C227" s="4950" t="s">
        <v>7820</v>
      </c>
      <c r="D227" s="3042" t="s">
        <v>272</v>
      </c>
      <c r="E227" s="3043">
        <v>38807</v>
      </c>
      <c r="F227" s="3044">
        <v>82.1</v>
      </c>
      <c r="G227" s="3044">
        <v>82.1</v>
      </c>
      <c r="H227" s="4959" t="s">
        <v>7713</v>
      </c>
      <c r="I227" s="3044"/>
      <c r="J227" s="3044"/>
      <c r="K227" s="4959" t="s">
        <v>7713</v>
      </c>
      <c r="L227" s="3044"/>
      <c r="M227" s="3044"/>
      <c r="N227" s="4956" t="s">
        <v>7821</v>
      </c>
      <c r="O227" s="4956" t="s">
        <v>7760</v>
      </c>
      <c r="P227" s="3064"/>
      <c r="Q227" s="3064"/>
      <c r="R227" s="3064"/>
      <c r="S227" s="3044"/>
      <c r="T227" s="3044"/>
      <c r="U227" s="3044"/>
      <c r="V227" s="3044"/>
      <c r="W227" s="3044"/>
      <c r="X227" s="3044"/>
      <c r="Y227" s="3044"/>
      <c r="Z227" s="3044"/>
      <c r="AA227" s="3044" t="s">
        <v>399</v>
      </c>
      <c r="AB227" s="3044" t="s">
        <v>399</v>
      </c>
      <c r="AC227" s="3044"/>
      <c r="AD227" s="3044" t="s">
        <v>399</v>
      </c>
      <c r="AE227" s="3044" t="s">
        <v>399</v>
      </c>
      <c r="AF227" s="3044"/>
      <c r="AG227" s="3060" t="s">
        <v>399</v>
      </c>
      <c r="AH227" s="3044"/>
      <c r="AI227" s="3044" t="s">
        <v>399</v>
      </c>
      <c r="AJ227" s="3044"/>
      <c r="AK227" s="3044" t="s">
        <v>399</v>
      </c>
      <c r="AL227" s="3044" t="s">
        <v>399</v>
      </c>
      <c r="AM227" s="3046"/>
      <c r="AN227" s="3044"/>
      <c r="AO227" s="3044"/>
      <c r="AP227" s="3046"/>
      <c r="AQ227" s="3044"/>
      <c r="AR227" s="3061"/>
      <c r="AS227" s="3046"/>
      <c r="AT227" s="3046"/>
      <c r="AU227" s="3046"/>
      <c r="AV227" s="3046"/>
      <c r="AW227" s="3046"/>
      <c r="AX227" s="4929" t="s">
        <v>7822</v>
      </c>
    </row>
    <row r="228" spans="1:50" ht="15" customHeight="1">
      <c r="A228" s="4925"/>
      <c r="B228" s="4930"/>
      <c r="C228" s="4951"/>
      <c r="D228" s="3047"/>
      <c r="E228" s="3048">
        <v>43435</v>
      </c>
      <c r="F228" s="3049"/>
      <c r="G228" s="3049"/>
      <c r="H228" s="4960"/>
      <c r="I228" s="3049"/>
      <c r="J228" s="3049"/>
      <c r="K228" s="4960"/>
      <c r="L228" s="3049"/>
      <c r="M228" s="3049"/>
      <c r="N228" s="4957"/>
      <c r="O228" s="4957"/>
      <c r="P228" s="3065"/>
      <c r="Q228" s="3065"/>
      <c r="R228" s="3065"/>
      <c r="S228" s="3049"/>
      <c r="T228" s="3049"/>
      <c r="U228" s="3049"/>
      <c r="V228" s="3049"/>
      <c r="W228" s="3049"/>
      <c r="X228" s="3049"/>
      <c r="Y228" s="3049"/>
      <c r="Z228" s="3049"/>
      <c r="AA228" s="3049">
        <v>4</v>
      </c>
      <c r="AB228" s="3049">
        <v>80</v>
      </c>
      <c r="AC228" s="3049"/>
      <c r="AD228" s="3049">
        <v>50</v>
      </c>
      <c r="AE228" s="3049">
        <v>300</v>
      </c>
      <c r="AF228" s="3049"/>
      <c r="AG228" s="3052">
        <v>1</v>
      </c>
      <c r="AH228" s="3049"/>
      <c r="AI228" s="3049">
        <v>10</v>
      </c>
      <c r="AJ228" s="3049"/>
      <c r="AK228" s="3049" t="s">
        <v>7764</v>
      </c>
      <c r="AL228" s="3049"/>
      <c r="AM228" s="3053"/>
      <c r="AN228" s="3049"/>
      <c r="AO228" s="3049"/>
      <c r="AP228" s="3053"/>
      <c r="AQ228" s="3049"/>
      <c r="AR228" s="3062"/>
      <c r="AS228" s="3053"/>
      <c r="AT228" s="3053"/>
      <c r="AU228" s="3053"/>
      <c r="AV228" s="3053"/>
      <c r="AW228" s="3053"/>
      <c r="AX228" s="4930"/>
    </row>
    <row r="229" spans="1:50" ht="15" customHeight="1">
      <c r="A229" s="4925"/>
      <c r="B229" s="4930"/>
      <c r="C229" s="4951"/>
      <c r="D229" s="3047"/>
      <c r="E229" s="3048"/>
      <c r="F229" s="3049"/>
      <c r="G229" s="3049"/>
      <c r="H229" s="4960"/>
      <c r="I229" s="3049"/>
      <c r="J229" s="3049"/>
      <c r="K229" s="4960"/>
      <c r="L229" s="3049"/>
      <c r="M229" s="3049"/>
      <c r="N229" s="4957"/>
      <c r="O229" s="4957"/>
      <c r="P229" s="3065"/>
      <c r="Q229" s="3065"/>
      <c r="R229" s="3065"/>
      <c r="S229" s="3049"/>
      <c r="T229" s="3049"/>
      <c r="U229" s="3049"/>
      <c r="V229" s="3049"/>
      <c r="W229" s="3049"/>
      <c r="X229" s="3049"/>
      <c r="Y229" s="3049"/>
      <c r="Z229" s="3049"/>
      <c r="AA229" s="3049"/>
      <c r="AB229" s="3049">
        <v>60</v>
      </c>
      <c r="AC229" s="3049"/>
      <c r="AD229" s="3049">
        <v>40</v>
      </c>
      <c r="AE229" s="3049">
        <v>600</v>
      </c>
      <c r="AF229" s="3049"/>
      <c r="AG229" s="3052">
        <v>3</v>
      </c>
      <c r="AH229" s="3049"/>
      <c r="AI229" s="3049" t="s">
        <v>7823</v>
      </c>
      <c r="AJ229" s="3049"/>
      <c r="AK229" s="3049" t="s">
        <v>7824</v>
      </c>
      <c r="AL229" s="3049"/>
      <c r="AM229" s="3053"/>
      <c r="AN229" s="3049"/>
      <c r="AO229" s="3049"/>
      <c r="AP229" s="3053"/>
      <c r="AQ229" s="3049"/>
      <c r="AR229" s="3062"/>
      <c r="AS229" s="3053"/>
      <c r="AT229" s="3053"/>
      <c r="AU229" s="3053"/>
      <c r="AV229" s="3053"/>
      <c r="AW229" s="3053"/>
      <c r="AX229" s="4930"/>
    </row>
    <row r="230" spans="1:50" ht="15" customHeight="1">
      <c r="A230" s="4925"/>
      <c r="B230" s="4930"/>
      <c r="C230" s="4951"/>
      <c r="D230" s="3047"/>
      <c r="E230" s="3048"/>
      <c r="F230" s="3049"/>
      <c r="G230" s="3049"/>
      <c r="H230" s="4960"/>
      <c r="I230" s="3049"/>
      <c r="J230" s="3049"/>
      <c r="K230" s="4960"/>
      <c r="L230" s="3049"/>
      <c r="M230" s="3049"/>
      <c r="N230" s="4957"/>
      <c r="O230" s="4957"/>
      <c r="P230" s="3065"/>
      <c r="Q230" s="3065"/>
      <c r="R230" s="3065"/>
      <c r="S230" s="3049"/>
      <c r="T230" s="3049"/>
      <c r="U230" s="3049"/>
      <c r="V230" s="3049"/>
      <c r="W230" s="3049"/>
      <c r="X230" s="3049"/>
      <c r="Y230" s="3049"/>
      <c r="Z230" s="3049"/>
      <c r="AA230" s="3049"/>
      <c r="AB230" s="3049"/>
      <c r="AC230" s="3049"/>
      <c r="AD230" s="3049"/>
      <c r="AE230" s="3049"/>
      <c r="AF230" s="3049"/>
      <c r="AG230" s="3052"/>
      <c r="AH230" s="3049"/>
      <c r="AI230" s="3049" t="s">
        <v>7825</v>
      </c>
      <c r="AJ230" s="3049"/>
      <c r="AK230" s="3049" t="s">
        <v>7680</v>
      </c>
      <c r="AL230" s="3049"/>
      <c r="AM230" s="3053"/>
      <c r="AN230" s="3049"/>
      <c r="AO230" s="3049"/>
      <c r="AP230" s="3053"/>
      <c r="AQ230" s="3049"/>
      <c r="AR230" s="3062"/>
      <c r="AS230" s="3053"/>
      <c r="AT230" s="3053"/>
      <c r="AU230" s="3053"/>
      <c r="AV230" s="3053"/>
      <c r="AW230" s="3053"/>
      <c r="AX230" s="4930"/>
    </row>
    <row r="231" spans="1:50" ht="15" customHeight="1">
      <c r="A231" s="4925"/>
      <c r="B231" s="4931"/>
      <c r="C231" s="4952"/>
      <c r="D231" s="3047"/>
      <c r="E231" s="3048"/>
      <c r="F231" s="3049"/>
      <c r="G231" s="3049"/>
      <c r="H231" s="4961"/>
      <c r="I231" s="3049"/>
      <c r="J231" s="3049"/>
      <c r="K231" s="4961"/>
      <c r="L231" s="3049"/>
      <c r="M231" s="3049"/>
      <c r="N231" s="4958"/>
      <c r="O231" s="4958"/>
      <c r="P231" s="3065"/>
      <c r="Q231" s="3065"/>
      <c r="R231" s="3065"/>
      <c r="S231" s="3049"/>
      <c r="T231" s="3049"/>
      <c r="U231" s="3049"/>
      <c r="V231" s="3049"/>
      <c r="W231" s="3049"/>
      <c r="X231" s="3049"/>
      <c r="Y231" s="3049"/>
      <c r="Z231" s="3049"/>
      <c r="AA231" s="3049"/>
      <c r="AB231" s="3049"/>
      <c r="AC231" s="3049"/>
      <c r="AD231" s="3049"/>
      <c r="AE231" s="3049"/>
      <c r="AF231" s="3049"/>
      <c r="AG231" s="3052"/>
      <c r="AH231" s="3049"/>
      <c r="AI231" s="3049"/>
      <c r="AJ231" s="3049"/>
      <c r="AK231" s="3049" t="s">
        <v>7683</v>
      </c>
      <c r="AL231" s="3049"/>
      <c r="AM231" s="3053"/>
      <c r="AN231" s="3049"/>
      <c r="AO231" s="3049"/>
      <c r="AP231" s="3053"/>
      <c r="AQ231" s="3049"/>
      <c r="AR231" s="3062"/>
      <c r="AS231" s="3053"/>
      <c r="AT231" s="3053"/>
      <c r="AU231" s="3053"/>
      <c r="AV231" s="3053"/>
      <c r="AW231" s="3053"/>
      <c r="AX231" s="4931"/>
    </row>
    <row r="232" spans="1:50" ht="15" customHeight="1">
      <c r="A232" s="4925"/>
      <c r="B232" s="4929">
        <f>B227+1</f>
        <v>46</v>
      </c>
      <c r="C232" s="4950" t="s">
        <v>7826</v>
      </c>
      <c r="D232" s="3042" t="s">
        <v>272</v>
      </c>
      <c r="E232" s="3043">
        <v>42825</v>
      </c>
      <c r="F232" s="3079">
        <v>14.9</v>
      </c>
      <c r="G232" s="3079">
        <v>14.9</v>
      </c>
      <c r="H232" s="4935" t="s">
        <v>7713</v>
      </c>
      <c r="I232" s="3044"/>
      <c r="J232" s="3044"/>
      <c r="K232" s="3042" t="s">
        <v>7808</v>
      </c>
      <c r="L232" s="3044">
        <v>200</v>
      </c>
      <c r="M232" s="3044">
        <v>60</v>
      </c>
      <c r="N232" s="4956" t="s">
        <v>7827</v>
      </c>
      <c r="O232" s="4956" t="s">
        <v>7752</v>
      </c>
      <c r="P232" s="3045"/>
      <c r="Q232" s="3045"/>
      <c r="R232" s="3045"/>
      <c r="S232" s="3061"/>
      <c r="T232" s="3061"/>
      <c r="U232" s="3061"/>
      <c r="V232" s="3061"/>
      <c r="W232" s="3044">
        <v>3</v>
      </c>
      <c r="X232" s="3044"/>
      <c r="Y232" s="3044"/>
      <c r="Z232" s="3044"/>
      <c r="AA232" s="3044" t="s">
        <v>399</v>
      </c>
      <c r="AB232" s="3044"/>
      <c r="AC232" s="3044"/>
      <c r="AD232" s="3044"/>
      <c r="AE232" s="3044" t="s">
        <v>399</v>
      </c>
      <c r="AF232" s="3044"/>
      <c r="AG232" s="3044" t="s">
        <v>399</v>
      </c>
      <c r="AH232" s="3044"/>
      <c r="AI232" s="3044" t="s">
        <v>399</v>
      </c>
      <c r="AJ232" s="3044"/>
      <c r="AK232" s="3044" t="s">
        <v>399</v>
      </c>
      <c r="AL232" s="3044" t="s">
        <v>399</v>
      </c>
      <c r="AM232" s="3046"/>
      <c r="AN232" s="3043"/>
      <c r="AO232" s="3044"/>
      <c r="AP232" s="3044"/>
      <c r="AQ232" s="3044"/>
      <c r="AR232" s="3046"/>
      <c r="AS232" s="3046"/>
      <c r="AT232" s="3046"/>
      <c r="AU232" s="3046"/>
      <c r="AV232" s="3046"/>
      <c r="AW232" s="3046"/>
      <c r="AX232" s="3046"/>
    </row>
    <row r="233" spans="1:50" ht="15" customHeight="1">
      <c r="A233" s="4925"/>
      <c r="B233" s="4930"/>
      <c r="C233" s="4951"/>
      <c r="D233" s="3047"/>
      <c r="E233" s="3048">
        <v>44267</v>
      </c>
      <c r="F233" s="3049"/>
      <c r="G233" s="3049"/>
      <c r="H233" s="4936"/>
      <c r="I233" s="3049"/>
      <c r="J233" s="3049"/>
      <c r="K233" s="3047"/>
      <c r="L233" s="3049"/>
      <c r="M233" s="3049"/>
      <c r="N233" s="4957"/>
      <c r="O233" s="4957"/>
      <c r="P233" s="3050"/>
      <c r="Q233" s="3050"/>
      <c r="R233" s="3050"/>
      <c r="S233" s="3062"/>
      <c r="T233" s="3062"/>
      <c r="U233" s="3062"/>
      <c r="V233" s="3062"/>
      <c r="W233" s="3049"/>
      <c r="X233" s="3049"/>
      <c r="Y233" s="3049"/>
      <c r="Z233" s="3049"/>
      <c r="AA233" s="3049">
        <v>4</v>
      </c>
      <c r="AB233" s="3049"/>
      <c r="AC233" s="3049"/>
      <c r="AD233" s="3049"/>
      <c r="AE233" s="3049">
        <v>1000</v>
      </c>
      <c r="AF233" s="3049"/>
      <c r="AG233" s="3052">
        <v>1</v>
      </c>
      <c r="AH233" s="3049"/>
      <c r="AI233" s="3049">
        <v>25</v>
      </c>
      <c r="AJ233" s="3049"/>
      <c r="AK233" s="3049" t="s">
        <v>7764</v>
      </c>
      <c r="AL233" s="3049">
        <v>1.6</v>
      </c>
      <c r="AM233" s="3053"/>
      <c r="AN233" s="3048"/>
      <c r="AO233" s="3049"/>
      <c r="AP233" s="3053"/>
      <c r="AQ233" s="3049"/>
      <c r="AR233" s="3053"/>
      <c r="AS233" s="3053"/>
      <c r="AT233" s="3053"/>
      <c r="AU233" s="3053"/>
      <c r="AV233" s="3053"/>
      <c r="AW233" s="3053"/>
      <c r="AX233" s="3053"/>
    </row>
    <row r="234" spans="1:50" ht="15" customHeight="1">
      <c r="A234" s="4925"/>
      <c r="B234" s="4930"/>
      <c r="C234" s="4951"/>
      <c r="D234" s="3047"/>
      <c r="E234" s="3048">
        <v>45013</v>
      </c>
      <c r="F234" s="3052">
        <v>16</v>
      </c>
      <c r="G234" s="3052">
        <v>16</v>
      </c>
      <c r="H234" s="4936"/>
      <c r="I234" s="3049"/>
      <c r="J234" s="3049"/>
      <c r="K234" s="3047"/>
      <c r="L234" s="3049"/>
      <c r="M234" s="3049"/>
      <c r="N234" s="4957"/>
      <c r="O234" s="4957"/>
      <c r="P234" s="3050"/>
      <c r="Q234" s="3050"/>
      <c r="R234" s="3050"/>
      <c r="S234" s="3062"/>
      <c r="T234" s="3062"/>
      <c r="U234" s="3062"/>
      <c r="V234" s="3062"/>
      <c r="W234" s="3049"/>
      <c r="X234" s="3049"/>
      <c r="Y234" s="3049"/>
      <c r="Z234" s="3049"/>
      <c r="AA234" s="3049"/>
      <c r="AB234" s="3049"/>
      <c r="AC234" s="3049"/>
      <c r="AD234" s="3049"/>
      <c r="AE234" s="3049">
        <v>165</v>
      </c>
      <c r="AF234" s="3049"/>
      <c r="AG234" s="3052">
        <v>0.5</v>
      </c>
      <c r="AH234" s="3049"/>
      <c r="AI234" s="3049">
        <v>10</v>
      </c>
      <c r="AJ234" s="3049"/>
      <c r="AK234" s="3049" t="s">
        <v>7824</v>
      </c>
      <c r="AL234" s="3049"/>
      <c r="AM234" s="3053"/>
      <c r="AN234" s="3048"/>
      <c r="AO234" s="3049"/>
      <c r="AP234" s="3053"/>
      <c r="AQ234" s="3049"/>
      <c r="AR234" s="3053"/>
      <c r="AS234" s="3053"/>
      <c r="AT234" s="3053"/>
      <c r="AU234" s="3053"/>
      <c r="AV234" s="3053"/>
      <c r="AW234" s="3053"/>
      <c r="AX234" s="3053"/>
    </row>
    <row r="235" spans="1:50" ht="15" customHeight="1">
      <c r="A235" s="4925"/>
      <c r="B235" s="4930"/>
      <c r="C235" s="4951"/>
      <c r="D235" s="3047"/>
      <c r="E235" s="3048"/>
      <c r="F235" s="3049"/>
      <c r="G235" s="3049"/>
      <c r="H235" s="4936"/>
      <c r="I235" s="3049"/>
      <c r="J235" s="3049"/>
      <c r="K235" s="3047"/>
      <c r="L235" s="3049"/>
      <c r="M235" s="3049"/>
      <c r="N235" s="4957"/>
      <c r="O235" s="4957"/>
      <c r="P235" s="3050"/>
      <c r="Q235" s="3050"/>
      <c r="R235" s="3050"/>
      <c r="S235" s="3062"/>
      <c r="T235" s="3062"/>
      <c r="U235" s="3062"/>
      <c r="V235" s="3062"/>
      <c r="W235" s="3049"/>
      <c r="X235" s="3049"/>
      <c r="Y235" s="3049"/>
      <c r="Z235" s="3049"/>
      <c r="AA235" s="3049"/>
      <c r="AB235" s="3049"/>
      <c r="AC235" s="3049"/>
      <c r="AD235" s="3049"/>
      <c r="AE235" s="3049"/>
      <c r="AF235" s="3049"/>
      <c r="AG235" s="3049"/>
      <c r="AH235" s="3049"/>
      <c r="AI235" s="3049"/>
      <c r="AJ235" s="3049"/>
      <c r="AK235" s="3049" t="s">
        <v>7680</v>
      </c>
      <c r="AL235" s="3049"/>
      <c r="AM235" s="3053"/>
      <c r="AN235" s="3048"/>
      <c r="AO235" s="3049"/>
      <c r="AP235" s="3053"/>
      <c r="AQ235" s="3049"/>
      <c r="AR235" s="3053"/>
      <c r="AS235" s="3053"/>
      <c r="AT235" s="3053"/>
      <c r="AU235" s="3053"/>
      <c r="AV235" s="3053"/>
      <c r="AW235" s="3053"/>
      <c r="AX235" s="3053"/>
    </row>
    <row r="236" spans="1:50" ht="15" customHeight="1">
      <c r="A236" s="4925"/>
      <c r="B236" s="4931"/>
      <c r="C236" s="4952"/>
      <c r="D236" s="3054"/>
      <c r="E236" s="3055"/>
      <c r="F236" s="3056"/>
      <c r="G236" s="3056"/>
      <c r="H236" s="4937"/>
      <c r="I236" s="3056"/>
      <c r="J236" s="3056"/>
      <c r="K236" s="3054"/>
      <c r="L236" s="3056"/>
      <c r="M236" s="3056"/>
      <c r="N236" s="4958"/>
      <c r="O236" s="4958"/>
      <c r="P236" s="3057"/>
      <c r="Q236" s="3057"/>
      <c r="R236" s="3057"/>
      <c r="S236" s="3063"/>
      <c r="T236" s="3063"/>
      <c r="U236" s="3063"/>
      <c r="V236" s="3063"/>
      <c r="W236" s="3056"/>
      <c r="X236" s="3056"/>
      <c r="Y236" s="3056"/>
      <c r="Z236" s="3056"/>
      <c r="AA236" s="3056"/>
      <c r="AB236" s="3056"/>
      <c r="AC236" s="3056"/>
      <c r="AD236" s="3056"/>
      <c r="AE236" s="3056"/>
      <c r="AF236" s="3056"/>
      <c r="AG236" s="3056"/>
      <c r="AH236" s="3056"/>
      <c r="AI236" s="3056"/>
      <c r="AJ236" s="3056"/>
      <c r="AK236" s="3056" t="s">
        <v>7683</v>
      </c>
      <c r="AL236" s="3056"/>
      <c r="AM236" s="3059"/>
      <c r="AN236" s="3055"/>
      <c r="AO236" s="3056"/>
      <c r="AP236" s="3059"/>
      <c r="AQ236" s="3056"/>
      <c r="AR236" s="3059"/>
      <c r="AS236" s="3059"/>
      <c r="AT236" s="3059"/>
      <c r="AU236" s="3059"/>
      <c r="AV236" s="3059"/>
      <c r="AW236" s="3059"/>
      <c r="AX236" s="3059"/>
    </row>
    <row r="237" spans="1:50" ht="15" customHeight="1">
      <c r="A237" s="4925"/>
      <c r="B237" s="4929">
        <f>B232+1</f>
        <v>47</v>
      </c>
      <c r="C237" s="4950" t="s">
        <v>7828</v>
      </c>
      <c r="D237" s="3042" t="s">
        <v>273</v>
      </c>
      <c r="E237" s="3043">
        <v>35101</v>
      </c>
      <c r="F237" s="3079">
        <v>19</v>
      </c>
      <c r="G237" s="3079">
        <v>17.399999999999999</v>
      </c>
      <c r="H237" s="3042" t="s">
        <v>7703</v>
      </c>
      <c r="I237" s="3044">
        <v>200</v>
      </c>
      <c r="J237" s="3044">
        <v>60</v>
      </c>
      <c r="K237" s="3042" t="s">
        <v>7677</v>
      </c>
      <c r="L237" s="3044">
        <v>200</v>
      </c>
      <c r="M237" s="3044">
        <v>80</v>
      </c>
      <c r="N237" s="4938" t="s">
        <v>7739</v>
      </c>
      <c r="O237" s="4956" t="s">
        <v>7829</v>
      </c>
      <c r="P237" s="3045"/>
      <c r="Q237" s="3045"/>
      <c r="R237" s="3045"/>
      <c r="S237" s="3061"/>
      <c r="T237" s="3061"/>
      <c r="U237" s="3061"/>
      <c r="V237" s="3061"/>
      <c r="W237" s="3044"/>
      <c r="X237" s="3044"/>
      <c r="Y237" s="3044"/>
      <c r="Z237" s="3044"/>
      <c r="AA237" s="3044" t="s">
        <v>809</v>
      </c>
      <c r="AB237" s="3044"/>
      <c r="AC237" s="3044"/>
      <c r="AD237" s="3044" t="s">
        <v>809</v>
      </c>
      <c r="AE237" s="3044"/>
      <c r="AF237" s="3044"/>
      <c r="AG237" s="3044"/>
      <c r="AH237" s="3044"/>
      <c r="AI237" s="3044" t="s">
        <v>809</v>
      </c>
      <c r="AJ237" s="3044"/>
      <c r="AK237" s="3044"/>
      <c r="AL237" s="3044" t="s">
        <v>809</v>
      </c>
      <c r="AM237" s="4944"/>
      <c r="AN237" s="3043">
        <v>38799</v>
      </c>
      <c r="AO237" s="3044"/>
      <c r="AP237" s="3044" t="s">
        <v>399</v>
      </c>
      <c r="AQ237" s="3044"/>
      <c r="AR237" s="4929"/>
      <c r="AS237" s="3046"/>
      <c r="AT237" s="3046"/>
      <c r="AU237" s="3046"/>
      <c r="AV237" s="3046"/>
      <c r="AW237" s="3046"/>
      <c r="AX237" s="4929"/>
    </row>
    <row r="238" spans="1:50" ht="15" customHeight="1">
      <c r="A238" s="4925"/>
      <c r="B238" s="4930"/>
      <c r="C238" s="4951"/>
      <c r="D238" s="3047"/>
      <c r="E238" s="3048">
        <v>38799</v>
      </c>
      <c r="F238" s="3049"/>
      <c r="G238" s="3049"/>
      <c r="H238" s="3047"/>
      <c r="I238" s="3049"/>
      <c r="J238" s="3049"/>
      <c r="K238" s="3047" t="s">
        <v>7703</v>
      </c>
      <c r="L238" s="3049">
        <v>200</v>
      </c>
      <c r="M238" s="3049">
        <v>60</v>
      </c>
      <c r="N238" s="4939"/>
      <c r="O238" s="4957"/>
      <c r="P238" s="3050"/>
      <c r="Q238" s="3050"/>
      <c r="R238" s="3050"/>
      <c r="S238" s="3062"/>
      <c r="T238" s="3062"/>
      <c r="U238" s="3062"/>
      <c r="V238" s="3062"/>
      <c r="W238" s="3049"/>
      <c r="X238" s="3049"/>
      <c r="Y238" s="3049"/>
      <c r="Z238" s="3049"/>
      <c r="AA238" s="3049">
        <v>4</v>
      </c>
      <c r="AB238" s="3049"/>
      <c r="AC238" s="3049"/>
      <c r="AD238" s="3049">
        <v>60</v>
      </c>
      <c r="AE238" s="3049"/>
      <c r="AF238" s="3049"/>
      <c r="AG238" s="3049"/>
      <c r="AH238" s="3049"/>
      <c r="AI238" s="3070" t="s">
        <v>7742</v>
      </c>
      <c r="AJ238" s="3049"/>
      <c r="AK238" s="3049"/>
      <c r="AL238" s="3049"/>
      <c r="AM238" s="4945"/>
      <c r="AN238" s="3048"/>
      <c r="AO238" s="3049"/>
      <c r="AP238" s="3053"/>
      <c r="AQ238" s="3049"/>
      <c r="AR238" s="4930"/>
      <c r="AS238" s="3053"/>
      <c r="AT238" s="3053"/>
      <c r="AU238" s="3053"/>
      <c r="AV238" s="3053"/>
      <c r="AW238" s="3053"/>
      <c r="AX238" s="4930"/>
    </row>
    <row r="239" spans="1:50" ht="15" customHeight="1">
      <c r="A239" s="4925"/>
      <c r="B239" s="4930"/>
      <c r="C239" s="4951"/>
      <c r="D239" s="3047"/>
      <c r="E239" s="3048">
        <v>43122</v>
      </c>
      <c r="F239" s="3049"/>
      <c r="G239" s="3049"/>
      <c r="H239" s="3047"/>
      <c r="I239" s="3049"/>
      <c r="J239" s="3049"/>
      <c r="K239" s="3047"/>
      <c r="L239" s="3049"/>
      <c r="M239" s="3049"/>
      <c r="N239" s="4939"/>
      <c r="O239" s="4957"/>
      <c r="P239" s="3050"/>
      <c r="Q239" s="3050"/>
      <c r="R239" s="3050"/>
      <c r="S239" s="3062"/>
      <c r="T239" s="3062"/>
      <c r="U239" s="3062"/>
      <c r="V239" s="3062"/>
      <c r="W239" s="3049"/>
      <c r="X239" s="3049"/>
      <c r="Y239" s="3049"/>
      <c r="Z239" s="3049"/>
      <c r="AA239" s="3049"/>
      <c r="AB239" s="3049"/>
      <c r="AC239" s="3049"/>
      <c r="AD239" s="3049"/>
      <c r="AE239" s="3049"/>
      <c r="AF239" s="3049"/>
      <c r="AG239" s="3049"/>
      <c r="AH239" s="3049"/>
      <c r="AI239" s="3102" t="s">
        <v>7704</v>
      </c>
      <c r="AJ239" s="3049"/>
      <c r="AK239" s="3049"/>
      <c r="AL239" s="3049"/>
      <c r="AM239" s="4945"/>
      <c r="AN239" s="3048"/>
      <c r="AO239" s="3049"/>
      <c r="AP239" s="3053"/>
      <c r="AQ239" s="3049"/>
      <c r="AR239" s="4930"/>
      <c r="AS239" s="3053"/>
      <c r="AT239" s="3053"/>
      <c r="AU239" s="3053"/>
      <c r="AV239" s="3053"/>
      <c r="AW239" s="3053"/>
      <c r="AX239" s="4930"/>
    </row>
    <row r="240" spans="1:50" ht="15" customHeight="1">
      <c r="A240" s="4925"/>
      <c r="B240" s="4930"/>
      <c r="C240" s="4951"/>
      <c r="D240" s="3047"/>
      <c r="E240" s="3048"/>
      <c r="F240" s="3049"/>
      <c r="G240" s="3049"/>
      <c r="H240" s="3047"/>
      <c r="I240" s="3049"/>
      <c r="J240" s="3049"/>
      <c r="K240" s="3047"/>
      <c r="L240" s="3049"/>
      <c r="M240" s="3049"/>
      <c r="N240" s="4939"/>
      <c r="O240" s="4957"/>
      <c r="P240" s="3050"/>
      <c r="Q240" s="3050"/>
      <c r="R240" s="3050"/>
      <c r="S240" s="3062"/>
      <c r="T240" s="3062"/>
      <c r="U240" s="3062"/>
      <c r="V240" s="3062"/>
      <c r="W240" s="3049"/>
      <c r="X240" s="3049"/>
      <c r="Y240" s="3049"/>
      <c r="Z240" s="3049"/>
      <c r="AA240" s="3049"/>
      <c r="AB240" s="3049"/>
      <c r="AC240" s="3049"/>
      <c r="AD240" s="3049"/>
      <c r="AE240" s="3049"/>
      <c r="AF240" s="3049"/>
      <c r="AG240" s="3049"/>
      <c r="AH240" s="3049"/>
      <c r="AI240" s="3049">
        <v>12</v>
      </c>
      <c r="AJ240" s="3049"/>
      <c r="AK240" s="3049"/>
      <c r="AL240" s="3049"/>
      <c r="AM240" s="4945"/>
      <c r="AN240" s="3048"/>
      <c r="AO240" s="3049"/>
      <c r="AP240" s="3053"/>
      <c r="AQ240" s="3049"/>
      <c r="AR240" s="4930"/>
      <c r="AS240" s="3053"/>
      <c r="AT240" s="3053"/>
      <c r="AU240" s="3053"/>
      <c r="AV240" s="3053"/>
      <c r="AW240" s="3053"/>
      <c r="AX240" s="4930"/>
    </row>
    <row r="241" spans="1:50" ht="15" customHeight="1">
      <c r="A241" s="4918"/>
      <c r="B241" s="4931"/>
      <c r="C241" s="4952"/>
      <c r="D241" s="3054"/>
      <c r="E241" s="3055"/>
      <c r="F241" s="3056"/>
      <c r="G241" s="3056"/>
      <c r="H241" s="3054"/>
      <c r="I241" s="3056"/>
      <c r="J241" s="3056"/>
      <c r="K241" s="3054"/>
      <c r="L241" s="3056"/>
      <c r="M241" s="3056"/>
      <c r="N241" s="4940"/>
      <c r="O241" s="4958"/>
      <c r="P241" s="3057"/>
      <c r="Q241" s="3057"/>
      <c r="R241" s="3057"/>
      <c r="S241" s="3063"/>
      <c r="T241" s="3063"/>
      <c r="U241" s="3063"/>
      <c r="V241" s="3063"/>
      <c r="W241" s="3056"/>
      <c r="X241" s="3056"/>
      <c r="Y241" s="3056"/>
      <c r="Z241" s="3056"/>
      <c r="AA241" s="3056"/>
      <c r="AB241" s="3056"/>
      <c r="AC241" s="3056"/>
      <c r="AD241" s="3056"/>
      <c r="AE241" s="3056"/>
      <c r="AF241" s="3056"/>
      <c r="AG241" s="3056"/>
      <c r="AH241" s="3056"/>
      <c r="AI241" s="3056"/>
      <c r="AJ241" s="3056"/>
      <c r="AK241" s="3056"/>
      <c r="AL241" s="3056"/>
      <c r="AM241" s="4946"/>
      <c r="AN241" s="3055"/>
      <c r="AO241" s="3056"/>
      <c r="AP241" s="3059"/>
      <c r="AQ241" s="3056"/>
      <c r="AR241" s="4931"/>
      <c r="AS241" s="3059"/>
      <c r="AT241" s="3059"/>
      <c r="AU241" s="3059"/>
      <c r="AV241" s="3059"/>
      <c r="AW241" s="3059"/>
      <c r="AX241" s="4931"/>
    </row>
    <row r="242" spans="1:50" ht="15" customHeight="1">
      <c r="A242" s="4959" t="s">
        <v>7830</v>
      </c>
      <c r="B242" s="4932">
        <f>B237+1</f>
        <v>48</v>
      </c>
      <c r="C242" s="4929" t="s">
        <v>7831</v>
      </c>
      <c r="D242" s="3042" t="s">
        <v>275</v>
      </c>
      <c r="E242" s="3043">
        <v>30867</v>
      </c>
      <c r="F242" s="3044">
        <v>83.2</v>
      </c>
      <c r="G242" s="3044">
        <v>83.2</v>
      </c>
      <c r="H242" s="3042" t="s">
        <v>7690</v>
      </c>
      <c r="I242" s="3044">
        <v>80</v>
      </c>
      <c r="J242" s="3044">
        <v>50</v>
      </c>
      <c r="K242" s="3042" t="s">
        <v>7691</v>
      </c>
      <c r="L242" s="3044">
        <v>80</v>
      </c>
      <c r="M242" s="3044">
        <v>50</v>
      </c>
      <c r="N242" s="4956" t="s">
        <v>7832</v>
      </c>
      <c r="O242" s="4947" t="s">
        <v>7733</v>
      </c>
      <c r="P242" s="3045"/>
      <c r="Q242" s="3045"/>
      <c r="R242" s="3045"/>
      <c r="S242" s="3081"/>
      <c r="T242" s="3081"/>
      <c r="U242" s="3081"/>
      <c r="V242" s="3081"/>
      <c r="W242" s="3044">
        <v>10</v>
      </c>
      <c r="X242" s="3044"/>
      <c r="Y242" s="3044">
        <v>9</v>
      </c>
      <c r="Z242" s="3044"/>
      <c r="AA242" s="3044" t="s">
        <v>801</v>
      </c>
      <c r="AB242" s="3044" t="s">
        <v>801</v>
      </c>
      <c r="AC242" s="3044"/>
      <c r="AD242" s="3044" t="s">
        <v>801</v>
      </c>
      <c r="AE242" s="3044" t="s">
        <v>801</v>
      </c>
      <c r="AF242" s="3044"/>
      <c r="AG242" s="3044" t="s">
        <v>801</v>
      </c>
      <c r="AH242" s="3044" t="s">
        <v>399</v>
      </c>
      <c r="AI242" s="3044" t="s">
        <v>801</v>
      </c>
      <c r="AJ242" s="3044"/>
      <c r="AK242" s="3044" t="s">
        <v>801</v>
      </c>
      <c r="AL242" s="3044" t="s">
        <v>801</v>
      </c>
      <c r="AM242" s="4944"/>
      <c r="AN242" s="3043">
        <v>31029</v>
      </c>
      <c r="AO242" s="3044"/>
      <c r="AP242" s="3046"/>
      <c r="AQ242" s="3044"/>
      <c r="AR242" s="4950" t="s">
        <v>7694</v>
      </c>
      <c r="AS242" s="3046"/>
      <c r="AT242" s="3046"/>
      <c r="AU242" s="3046"/>
      <c r="AV242" s="3046"/>
      <c r="AW242" s="3046"/>
      <c r="AX242" s="4929"/>
    </row>
    <row r="243" spans="1:50" ht="15" customHeight="1">
      <c r="A243" s="4960"/>
      <c r="B243" s="4933"/>
      <c r="C243" s="4930"/>
      <c r="D243" s="3047"/>
      <c r="E243" s="3048">
        <v>34145</v>
      </c>
      <c r="F243" s="3049"/>
      <c r="G243" s="3049"/>
      <c r="H243" s="3047" t="s">
        <v>7697</v>
      </c>
      <c r="I243" s="3049">
        <v>200</v>
      </c>
      <c r="J243" s="3049">
        <v>60</v>
      </c>
      <c r="K243" s="3047" t="s">
        <v>7709</v>
      </c>
      <c r="L243" s="3049">
        <v>80</v>
      </c>
      <c r="M243" s="3049">
        <v>50</v>
      </c>
      <c r="N243" s="4957"/>
      <c r="O243" s="4948"/>
      <c r="P243" s="3050"/>
      <c r="Q243" s="3050"/>
      <c r="R243" s="3050"/>
      <c r="S243" s="3084"/>
      <c r="T243" s="3084"/>
      <c r="U243" s="3084"/>
      <c r="V243" s="3084"/>
      <c r="W243" s="3049"/>
      <c r="X243" s="3049"/>
      <c r="Y243" s="3049"/>
      <c r="Z243" s="3049"/>
      <c r="AA243" s="3049">
        <v>8</v>
      </c>
      <c r="AB243" s="3049">
        <v>80</v>
      </c>
      <c r="AC243" s="3049"/>
      <c r="AD243" s="3049">
        <v>50</v>
      </c>
      <c r="AE243" s="3049">
        <v>165</v>
      </c>
      <c r="AF243" s="3049"/>
      <c r="AG243" s="3052">
        <v>2.5</v>
      </c>
      <c r="AH243" s="3049"/>
      <c r="AI243" s="3049" t="s">
        <v>7734</v>
      </c>
      <c r="AJ243" s="3049"/>
      <c r="AK243" s="3049" t="s">
        <v>7682</v>
      </c>
      <c r="AL243" s="3049"/>
      <c r="AM243" s="4945"/>
      <c r="AN243" s="3048">
        <v>38692</v>
      </c>
      <c r="AO243" s="3049"/>
      <c r="AP243" s="3053"/>
      <c r="AQ243" s="3049"/>
      <c r="AR243" s="4951"/>
      <c r="AS243" s="3053"/>
      <c r="AT243" s="3053"/>
      <c r="AU243" s="3053"/>
      <c r="AV243" s="3053"/>
      <c r="AW243" s="3053"/>
      <c r="AX243" s="4930"/>
    </row>
    <row r="244" spans="1:50" ht="15" customHeight="1">
      <c r="A244" s="4960"/>
      <c r="B244" s="4933"/>
      <c r="C244" s="4930"/>
      <c r="D244" s="3047"/>
      <c r="E244" s="3048">
        <v>34790</v>
      </c>
      <c r="F244" s="3049"/>
      <c r="G244" s="3049"/>
      <c r="H244" s="3047" t="s">
        <v>7676</v>
      </c>
      <c r="I244" s="3049">
        <v>200</v>
      </c>
      <c r="J244" s="3049">
        <v>60</v>
      </c>
      <c r="K244" s="3047" t="s">
        <v>7698</v>
      </c>
      <c r="L244" s="3049">
        <v>150</v>
      </c>
      <c r="M244" s="3049">
        <v>50</v>
      </c>
      <c r="N244" s="4957"/>
      <c r="O244" s="4948"/>
      <c r="P244" s="3050"/>
      <c r="Q244" s="3050"/>
      <c r="R244" s="3050"/>
      <c r="S244" s="3084"/>
      <c r="T244" s="3084"/>
      <c r="U244" s="3084"/>
      <c r="V244" s="3084"/>
      <c r="W244" s="3049"/>
      <c r="X244" s="3049"/>
      <c r="Y244" s="3049"/>
      <c r="Z244" s="3049"/>
      <c r="AA244" s="3049"/>
      <c r="AB244" s="3049">
        <v>150</v>
      </c>
      <c r="AC244" s="3049"/>
      <c r="AD244" s="3049"/>
      <c r="AE244" s="3049">
        <v>190</v>
      </c>
      <c r="AF244" s="3049"/>
      <c r="AG244" s="3052">
        <v>1</v>
      </c>
      <c r="AH244" s="3049"/>
      <c r="AI244" s="3049">
        <v>10</v>
      </c>
      <c r="AJ244" s="3049"/>
      <c r="AK244" s="3049" t="s">
        <v>399</v>
      </c>
      <c r="AL244" s="3049"/>
      <c r="AM244" s="4945"/>
      <c r="AN244" s="3048"/>
      <c r="AO244" s="3049"/>
      <c r="AP244" s="3053"/>
      <c r="AQ244" s="3049"/>
      <c r="AR244" s="4951"/>
      <c r="AS244" s="3053"/>
      <c r="AT244" s="3053"/>
      <c r="AU244" s="3053"/>
      <c r="AV244" s="3053"/>
      <c r="AW244" s="3053"/>
      <c r="AX244" s="4930"/>
    </row>
    <row r="245" spans="1:50" ht="15" customHeight="1">
      <c r="A245" s="4960"/>
      <c r="B245" s="4933"/>
      <c r="C245" s="4930"/>
      <c r="D245" s="3047"/>
      <c r="E245" s="3048">
        <v>38677</v>
      </c>
      <c r="F245" s="3049"/>
      <c r="G245" s="3049"/>
      <c r="H245" s="3047" t="s">
        <v>7677</v>
      </c>
      <c r="I245" s="3049">
        <v>200</v>
      </c>
      <c r="J245" s="3049">
        <v>80</v>
      </c>
      <c r="K245" s="3047" t="s">
        <v>7685</v>
      </c>
      <c r="L245" s="3049">
        <v>150</v>
      </c>
      <c r="M245" s="3049">
        <v>50</v>
      </c>
      <c r="N245" s="4957"/>
      <c r="O245" s="4948"/>
      <c r="P245" s="3050"/>
      <c r="Q245" s="3050"/>
      <c r="R245" s="3050"/>
      <c r="S245" s="3084"/>
      <c r="T245" s="3084"/>
      <c r="U245" s="3084"/>
      <c r="V245" s="3084"/>
      <c r="W245" s="3049"/>
      <c r="X245" s="3049"/>
      <c r="Y245" s="3049"/>
      <c r="Z245" s="3049"/>
      <c r="AA245" s="3049"/>
      <c r="AB245" s="3049"/>
      <c r="AC245" s="3049"/>
      <c r="AD245" s="3049"/>
      <c r="AE245" s="3049">
        <v>300</v>
      </c>
      <c r="AF245" s="3049"/>
      <c r="AG245" s="3049"/>
      <c r="AH245" s="3049"/>
      <c r="AI245" s="3049">
        <v>15</v>
      </c>
      <c r="AJ245" s="3049"/>
      <c r="AK245" s="3049" t="s">
        <v>7680</v>
      </c>
      <c r="AL245" s="3049"/>
      <c r="AM245" s="4945"/>
      <c r="AN245" s="3048"/>
      <c r="AO245" s="3049"/>
      <c r="AP245" s="3053"/>
      <c r="AQ245" s="3049"/>
      <c r="AR245" s="4951"/>
      <c r="AS245" s="3053"/>
      <c r="AT245" s="3053"/>
      <c r="AU245" s="3053"/>
      <c r="AV245" s="3053"/>
      <c r="AW245" s="3053"/>
      <c r="AX245" s="4930"/>
    </row>
    <row r="246" spans="1:50" ht="15" customHeight="1">
      <c r="A246" s="4960"/>
      <c r="B246" s="4934"/>
      <c r="C246" s="4931"/>
      <c r="D246" s="3054"/>
      <c r="E246" s="3055"/>
      <c r="F246" s="3056"/>
      <c r="G246" s="3056"/>
      <c r="H246" s="3054"/>
      <c r="I246" s="3056"/>
      <c r="J246" s="3056"/>
      <c r="K246" s="3047" t="s">
        <v>7677</v>
      </c>
      <c r="L246" s="3056">
        <v>200</v>
      </c>
      <c r="M246" s="3056">
        <v>80</v>
      </c>
      <c r="N246" s="4958"/>
      <c r="O246" s="4949"/>
      <c r="P246" s="3057"/>
      <c r="Q246" s="3057"/>
      <c r="R246" s="3057"/>
      <c r="S246" s="3087"/>
      <c r="T246" s="3087"/>
      <c r="U246" s="3087"/>
      <c r="V246" s="3087"/>
      <c r="W246" s="3056"/>
      <c r="X246" s="3056"/>
      <c r="Y246" s="3056"/>
      <c r="Z246" s="3056"/>
      <c r="AA246" s="3056"/>
      <c r="AB246" s="3056"/>
      <c r="AC246" s="3056"/>
      <c r="AD246" s="3056"/>
      <c r="AE246" s="3056">
        <v>400</v>
      </c>
      <c r="AF246" s="3056"/>
      <c r="AG246" s="3056"/>
      <c r="AH246" s="3056"/>
      <c r="AI246" s="3056"/>
      <c r="AJ246" s="3056"/>
      <c r="AK246" s="3056"/>
      <c r="AL246" s="3056"/>
      <c r="AM246" s="4946"/>
      <c r="AN246" s="3055"/>
      <c r="AO246" s="3056"/>
      <c r="AP246" s="3059"/>
      <c r="AQ246" s="3056"/>
      <c r="AR246" s="4952"/>
      <c r="AS246" s="3059"/>
      <c r="AT246" s="3059"/>
      <c r="AU246" s="3059"/>
      <c r="AV246" s="3059"/>
      <c r="AW246" s="3059"/>
      <c r="AX246" s="4931"/>
    </row>
    <row r="247" spans="1:50" ht="15" customHeight="1">
      <c r="A247" s="4960"/>
      <c r="B247" s="4932">
        <f>B242+1</f>
        <v>49</v>
      </c>
      <c r="C247" s="4929" t="s">
        <v>7833</v>
      </c>
      <c r="D247" s="3042" t="s">
        <v>275</v>
      </c>
      <c r="E247" s="3043">
        <v>34344</v>
      </c>
      <c r="F247" s="3044">
        <v>22.5</v>
      </c>
      <c r="G247" s="3044">
        <v>22.5</v>
      </c>
      <c r="H247" s="3042" t="s">
        <v>7697</v>
      </c>
      <c r="I247" s="3044">
        <v>200</v>
      </c>
      <c r="J247" s="3044">
        <v>60</v>
      </c>
      <c r="K247" s="3042" t="s">
        <v>7834</v>
      </c>
      <c r="L247" s="3044">
        <v>100</v>
      </c>
      <c r="M247" s="3044">
        <v>60</v>
      </c>
      <c r="N247" s="4947" t="s">
        <v>7835</v>
      </c>
      <c r="O247" s="4947" t="s">
        <v>7693</v>
      </c>
      <c r="P247" s="3045"/>
      <c r="Q247" s="3045"/>
      <c r="R247" s="3045"/>
      <c r="S247" s="3081"/>
      <c r="T247" s="3081"/>
      <c r="U247" s="3081"/>
      <c r="V247" s="3081"/>
      <c r="W247" s="3044"/>
      <c r="X247" s="3044"/>
      <c r="Y247" s="3044"/>
      <c r="Z247" s="3044"/>
      <c r="AA247" s="3044" t="s">
        <v>801</v>
      </c>
      <c r="AB247" s="3044" t="s">
        <v>801</v>
      </c>
      <c r="AC247" s="3044"/>
      <c r="AD247" s="3044" t="s">
        <v>801</v>
      </c>
      <c r="AE247" s="3044" t="s">
        <v>801</v>
      </c>
      <c r="AF247" s="3044"/>
      <c r="AG247" s="3044" t="s">
        <v>801</v>
      </c>
      <c r="AH247" s="3044" t="s">
        <v>399</v>
      </c>
      <c r="AI247" s="3044" t="s">
        <v>801</v>
      </c>
      <c r="AJ247" s="3044"/>
      <c r="AK247" s="3044" t="s">
        <v>399</v>
      </c>
      <c r="AL247" s="3044" t="s">
        <v>809</v>
      </c>
      <c r="AM247" s="4944"/>
      <c r="AN247" s="3043">
        <v>38250</v>
      </c>
      <c r="AO247" s="3044"/>
      <c r="AP247" s="3046"/>
      <c r="AQ247" s="3044"/>
      <c r="AR247" s="4950" t="s">
        <v>7694</v>
      </c>
      <c r="AS247" s="3046"/>
      <c r="AT247" s="3046"/>
      <c r="AU247" s="3046"/>
      <c r="AV247" s="3046"/>
      <c r="AW247" s="3046"/>
      <c r="AX247" s="4929"/>
    </row>
    <row r="248" spans="1:50" ht="15" customHeight="1">
      <c r="A248" s="4960"/>
      <c r="B248" s="4933"/>
      <c r="C248" s="4930"/>
      <c r="D248" s="3047"/>
      <c r="E248" s="3048"/>
      <c r="F248" s="3049"/>
      <c r="G248" s="3049"/>
      <c r="H248" s="3047" t="s">
        <v>7676</v>
      </c>
      <c r="I248" s="3049">
        <v>200</v>
      </c>
      <c r="J248" s="3049">
        <v>60</v>
      </c>
      <c r="K248" s="3047" t="s">
        <v>7709</v>
      </c>
      <c r="L248" s="3049">
        <v>150</v>
      </c>
      <c r="M248" s="3049">
        <v>60</v>
      </c>
      <c r="N248" s="4948"/>
      <c r="O248" s="4948"/>
      <c r="P248" s="3050"/>
      <c r="Q248" s="3050"/>
      <c r="R248" s="3050"/>
      <c r="S248" s="3084"/>
      <c r="T248" s="3084"/>
      <c r="U248" s="3084"/>
      <c r="V248" s="3084"/>
      <c r="W248" s="3049"/>
      <c r="X248" s="3049"/>
      <c r="Y248" s="3049"/>
      <c r="Z248" s="3049"/>
      <c r="AA248" s="3049">
        <v>4</v>
      </c>
      <c r="AB248" s="3070" t="s">
        <v>7836</v>
      </c>
      <c r="AC248" s="3049"/>
      <c r="AD248" s="3049" t="s">
        <v>7837</v>
      </c>
      <c r="AE248" s="3049">
        <v>165</v>
      </c>
      <c r="AF248" s="3049"/>
      <c r="AG248" s="3049">
        <v>0.8</v>
      </c>
      <c r="AH248" s="3049"/>
      <c r="AI248" s="3049">
        <v>10</v>
      </c>
      <c r="AJ248" s="3049"/>
      <c r="AK248" s="3049" t="s">
        <v>7680</v>
      </c>
      <c r="AL248" s="3049">
        <v>1.2</v>
      </c>
      <c r="AM248" s="4945"/>
      <c r="AN248" s="3048"/>
      <c r="AO248" s="3049"/>
      <c r="AP248" s="3053"/>
      <c r="AQ248" s="3049"/>
      <c r="AR248" s="4951"/>
      <c r="AS248" s="3053"/>
      <c r="AT248" s="3053"/>
      <c r="AU248" s="3053"/>
      <c r="AV248" s="3053"/>
      <c r="AW248" s="3053"/>
      <c r="AX248" s="4930"/>
    </row>
    <row r="249" spans="1:50" ht="15" customHeight="1">
      <c r="A249" s="4960"/>
      <c r="B249" s="4933"/>
      <c r="C249" s="4930"/>
      <c r="D249" s="3047"/>
      <c r="E249" s="3048"/>
      <c r="F249" s="3049"/>
      <c r="G249" s="3049"/>
      <c r="H249" s="3047"/>
      <c r="I249" s="3049"/>
      <c r="J249" s="3049"/>
      <c r="K249" s="3047" t="s">
        <v>7676</v>
      </c>
      <c r="L249" s="3049">
        <v>200</v>
      </c>
      <c r="M249" s="3049">
        <v>60</v>
      </c>
      <c r="N249" s="4948"/>
      <c r="O249" s="4948"/>
      <c r="P249" s="3050"/>
      <c r="Q249" s="3050"/>
      <c r="R249" s="3050"/>
      <c r="S249" s="3084"/>
      <c r="T249" s="3084"/>
      <c r="U249" s="3084"/>
      <c r="V249" s="3084"/>
      <c r="W249" s="3049"/>
      <c r="X249" s="3049"/>
      <c r="Y249" s="3049"/>
      <c r="Z249" s="3049"/>
      <c r="AA249" s="3049"/>
      <c r="AB249" s="3049"/>
      <c r="AC249" s="3049"/>
      <c r="AD249" s="3049"/>
      <c r="AE249" s="3049"/>
      <c r="AF249" s="3049"/>
      <c r="AG249" s="3052">
        <v>1</v>
      </c>
      <c r="AH249" s="3049"/>
      <c r="AI249" s="3049">
        <v>15</v>
      </c>
      <c r="AJ249" s="3049"/>
      <c r="AK249" s="3049" t="s">
        <v>7682</v>
      </c>
      <c r="AL249" s="3049"/>
      <c r="AM249" s="4945"/>
      <c r="AN249" s="3048"/>
      <c r="AO249" s="3049"/>
      <c r="AP249" s="3053"/>
      <c r="AQ249" s="3049"/>
      <c r="AR249" s="4951"/>
      <c r="AS249" s="3053"/>
      <c r="AT249" s="3053"/>
      <c r="AU249" s="3053"/>
      <c r="AV249" s="3053"/>
      <c r="AW249" s="3053"/>
      <c r="AX249" s="4930"/>
    </row>
    <row r="250" spans="1:50" ht="15" customHeight="1">
      <c r="A250" s="4960"/>
      <c r="B250" s="4933"/>
      <c r="C250" s="4930"/>
      <c r="D250" s="3047"/>
      <c r="E250" s="3048"/>
      <c r="F250" s="3049"/>
      <c r="G250" s="3049"/>
      <c r="H250" s="3047"/>
      <c r="I250" s="3049"/>
      <c r="J250" s="3049"/>
      <c r="K250" s="3047"/>
      <c r="L250" s="3049"/>
      <c r="M250" s="3049"/>
      <c r="N250" s="4948"/>
      <c r="O250" s="4948"/>
      <c r="P250" s="3050"/>
      <c r="Q250" s="3050"/>
      <c r="R250" s="3050"/>
      <c r="S250" s="3084"/>
      <c r="T250" s="3084"/>
      <c r="U250" s="3084"/>
      <c r="V250" s="3084"/>
      <c r="W250" s="3049"/>
      <c r="X250" s="3049"/>
      <c r="Y250" s="3049"/>
      <c r="Z250" s="3049"/>
      <c r="AA250" s="3049"/>
      <c r="AB250" s="3049"/>
      <c r="AC250" s="3049"/>
      <c r="AD250" s="3049"/>
      <c r="AE250" s="3049"/>
      <c r="AF250" s="3049"/>
      <c r="AG250" s="3049">
        <v>1.5</v>
      </c>
      <c r="AH250" s="3049"/>
      <c r="AI250" s="3049" t="s">
        <v>7734</v>
      </c>
      <c r="AJ250" s="3049"/>
      <c r="AK250" s="3049" t="s">
        <v>7838</v>
      </c>
      <c r="AL250" s="3049"/>
      <c r="AM250" s="4945"/>
      <c r="AN250" s="3048"/>
      <c r="AO250" s="3049"/>
      <c r="AP250" s="3053"/>
      <c r="AQ250" s="3049"/>
      <c r="AR250" s="4951"/>
      <c r="AS250" s="3053"/>
      <c r="AT250" s="3053"/>
      <c r="AU250" s="3053"/>
      <c r="AV250" s="3053"/>
      <c r="AW250" s="3053"/>
      <c r="AX250" s="4930"/>
    </row>
    <row r="251" spans="1:50" ht="15" customHeight="1">
      <c r="A251" s="4960"/>
      <c r="B251" s="4934"/>
      <c r="C251" s="4931"/>
      <c r="D251" s="3054"/>
      <c r="E251" s="3055"/>
      <c r="F251" s="3056"/>
      <c r="G251" s="3056"/>
      <c r="H251" s="3054"/>
      <c r="I251" s="3056"/>
      <c r="J251" s="3056"/>
      <c r="K251" s="3054"/>
      <c r="L251" s="3056"/>
      <c r="M251" s="3056"/>
      <c r="N251" s="4949"/>
      <c r="O251" s="4949"/>
      <c r="P251" s="3057"/>
      <c r="Q251" s="3057"/>
      <c r="R251" s="3057"/>
      <c r="S251" s="3087"/>
      <c r="T251" s="3087"/>
      <c r="U251" s="3087"/>
      <c r="V251" s="3087"/>
      <c r="W251" s="3056"/>
      <c r="X251" s="3056"/>
      <c r="Y251" s="3056"/>
      <c r="Z251" s="3056"/>
      <c r="AA251" s="3056"/>
      <c r="AB251" s="3056"/>
      <c r="AC251" s="3056"/>
      <c r="AD251" s="3056"/>
      <c r="AE251" s="3056"/>
      <c r="AF251" s="3056"/>
      <c r="AG251" s="3056"/>
      <c r="AH251" s="3056"/>
      <c r="AI251" s="3056"/>
      <c r="AJ251" s="3056"/>
      <c r="AK251" s="3056" t="s">
        <v>7839</v>
      </c>
      <c r="AL251" s="3056"/>
      <c r="AM251" s="4946"/>
      <c r="AN251" s="3055"/>
      <c r="AO251" s="3056"/>
      <c r="AP251" s="3059"/>
      <c r="AQ251" s="3056"/>
      <c r="AR251" s="4952"/>
      <c r="AS251" s="3059"/>
      <c r="AT251" s="3059"/>
      <c r="AU251" s="3059"/>
      <c r="AV251" s="3059"/>
      <c r="AW251" s="3059"/>
      <c r="AX251" s="4931"/>
    </row>
    <row r="252" spans="1:50" ht="15" customHeight="1">
      <c r="A252" s="4960"/>
      <c r="B252" s="4932">
        <f>B247+1</f>
        <v>50</v>
      </c>
      <c r="C252" s="4950" t="s">
        <v>7840</v>
      </c>
      <c r="D252" s="3042" t="s">
        <v>275</v>
      </c>
      <c r="E252" s="3043">
        <v>38677</v>
      </c>
      <c r="F252" s="3044">
        <v>17.600000000000001</v>
      </c>
      <c r="G252" s="3044">
        <v>17.600000000000001</v>
      </c>
      <c r="H252" s="3042" t="s">
        <v>7706</v>
      </c>
      <c r="I252" s="3044">
        <v>200</v>
      </c>
      <c r="J252" s="3044">
        <v>60</v>
      </c>
      <c r="K252" s="3042" t="s">
        <v>7706</v>
      </c>
      <c r="L252" s="3044">
        <v>200</v>
      </c>
      <c r="M252" s="3044">
        <v>60</v>
      </c>
      <c r="N252" s="4938" t="s">
        <v>7841</v>
      </c>
      <c r="O252" s="4947" t="s">
        <v>7798</v>
      </c>
      <c r="P252" s="3080"/>
      <c r="Q252" s="3064"/>
      <c r="R252" s="3064"/>
      <c r="S252" s="3080"/>
      <c r="T252" s="3080"/>
      <c r="U252" s="3080"/>
      <c r="V252" s="3080"/>
      <c r="W252" s="3044"/>
      <c r="X252" s="3044"/>
      <c r="Y252" s="3044"/>
      <c r="Z252" s="3044"/>
      <c r="AA252" s="3044" t="s">
        <v>801</v>
      </c>
      <c r="AB252" s="3044"/>
      <c r="AC252" s="3044"/>
      <c r="AD252" s="3044"/>
      <c r="AE252" s="3044" t="s">
        <v>801</v>
      </c>
      <c r="AF252" s="3044"/>
      <c r="AG252" s="3044" t="s">
        <v>801</v>
      </c>
      <c r="AH252" s="3044" t="s">
        <v>399</v>
      </c>
      <c r="AI252" s="3044" t="s">
        <v>801</v>
      </c>
      <c r="AJ252" s="3044"/>
      <c r="AK252" s="3044" t="s">
        <v>399</v>
      </c>
      <c r="AL252" s="3044" t="s">
        <v>801</v>
      </c>
      <c r="AM252" s="3046"/>
      <c r="AN252" s="3043">
        <v>38777</v>
      </c>
      <c r="AO252" s="3044"/>
      <c r="AP252" s="3046"/>
      <c r="AQ252" s="3044"/>
      <c r="AR252" s="4950" t="s">
        <v>7694</v>
      </c>
      <c r="AS252" s="3046"/>
      <c r="AT252" s="3046"/>
      <c r="AU252" s="3046"/>
      <c r="AV252" s="3046"/>
      <c r="AW252" s="3046"/>
      <c r="AX252" s="3044"/>
    </row>
    <row r="253" spans="1:50" ht="15" customHeight="1">
      <c r="A253" s="4960"/>
      <c r="B253" s="4933"/>
      <c r="C253" s="4951"/>
      <c r="D253" s="3047"/>
      <c r="E253" s="3048">
        <v>42618</v>
      </c>
      <c r="F253" s="3049"/>
      <c r="G253" s="3049"/>
      <c r="H253" s="3047" t="s">
        <v>7685</v>
      </c>
      <c r="I253" s="3049">
        <v>200</v>
      </c>
      <c r="J253" s="3049">
        <v>60</v>
      </c>
      <c r="K253" s="3047" t="s">
        <v>7685</v>
      </c>
      <c r="L253" s="3049">
        <v>200</v>
      </c>
      <c r="M253" s="3049">
        <v>60</v>
      </c>
      <c r="N253" s="4939"/>
      <c r="O253" s="4948"/>
      <c r="P253" s="3083"/>
      <c r="Q253" s="3065"/>
      <c r="R253" s="3065"/>
      <c r="S253" s="3083"/>
      <c r="T253" s="3083"/>
      <c r="U253" s="3083"/>
      <c r="V253" s="3083"/>
      <c r="W253" s="3049"/>
      <c r="X253" s="3049"/>
      <c r="Y253" s="3049"/>
      <c r="Z253" s="3049"/>
      <c r="AA253" s="3049">
        <v>4</v>
      </c>
      <c r="AB253" s="3049"/>
      <c r="AC253" s="3049"/>
      <c r="AD253" s="3049"/>
      <c r="AE253" s="3049">
        <v>100</v>
      </c>
      <c r="AF253" s="3049"/>
      <c r="AG253" s="3052">
        <v>0.8</v>
      </c>
      <c r="AH253" s="3049"/>
      <c r="AI253" s="3049">
        <v>12</v>
      </c>
      <c r="AJ253" s="3049"/>
      <c r="AK253" s="3049" t="s">
        <v>7680</v>
      </c>
      <c r="AL253" s="3049">
        <v>1.2</v>
      </c>
      <c r="AM253" s="3053"/>
      <c r="AN253" s="3049"/>
      <c r="AO253" s="3049"/>
      <c r="AP253" s="3053"/>
      <c r="AQ253" s="3049"/>
      <c r="AR253" s="4951"/>
      <c r="AS253" s="3053"/>
      <c r="AT253" s="3053"/>
      <c r="AU253" s="3053"/>
      <c r="AV253" s="3053"/>
      <c r="AW253" s="3053"/>
      <c r="AX253" s="3049"/>
    </row>
    <row r="254" spans="1:50" ht="15" customHeight="1">
      <c r="A254" s="4960"/>
      <c r="B254" s="4933"/>
      <c r="C254" s="4951"/>
      <c r="D254" s="3047"/>
      <c r="E254" s="3048">
        <v>43158</v>
      </c>
      <c r="F254" s="3049"/>
      <c r="G254" s="3049"/>
      <c r="H254" s="3047" t="s">
        <v>7677</v>
      </c>
      <c r="I254" s="3049">
        <v>200</v>
      </c>
      <c r="J254" s="3049">
        <v>80</v>
      </c>
      <c r="K254" s="3047" t="s">
        <v>7677</v>
      </c>
      <c r="L254" s="3049">
        <v>200</v>
      </c>
      <c r="M254" s="3049">
        <v>80</v>
      </c>
      <c r="N254" s="4939"/>
      <c r="O254" s="4948"/>
      <c r="P254" s="3083"/>
      <c r="Q254" s="3065"/>
      <c r="R254" s="3065"/>
      <c r="S254" s="3083"/>
      <c r="T254" s="3083"/>
      <c r="U254" s="3083"/>
      <c r="V254" s="3083"/>
      <c r="W254" s="3049"/>
      <c r="X254" s="3049"/>
      <c r="Y254" s="3049"/>
      <c r="Z254" s="3049"/>
      <c r="AA254" s="3049"/>
      <c r="AB254" s="3049"/>
      <c r="AC254" s="3049"/>
      <c r="AD254" s="3049"/>
      <c r="AE254" s="3049"/>
      <c r="AF254" s="3049"/>
      <c r="AG254" s="3052">
        <v>1</v>
      </c>
      <c r="AH254" s="3049"/>
      <c r="AI254" s="3049"/>
      <c r="AJ254" s="3049"/>
      <c r="AK254" s="3049" t="s">
        <v>7683</v>
      </c>
      <c r="AL254" s="3049"/>
      <c r="AM254" s="3053"/>
      <c r="AN254" s="3049"/>
      <c r="AO254" s="3049"/>
      <c r="AP254" s="3053"/>
      <c r="AQ254" s="3049"/>
      <c r="AR254" s="4951"/>
      <c r="AS254" s="3053"/>
      <c r="AT254" s="3053"/>
      <c r="AU254" s="3053"/>
      <c r="AV254" s="3053"/>
      <c r="AW254" s="3053"/>
      <c r="AX254" s="3049"/>
    </row>
    <row r="255" spans="1:50" ht="15" customHeight="1">
      <c r="A255" s="4960"/>
      <c r="B255" s="4933"/>
      <c r="C255" s="4951"/>
      <c r="D255" s="3047"/>
      <c r="E255" s="3048"/>
      <c r="F255" s="3049"/>
      <c r="G255" s="3049"/>
      <c r="H255" s="3047" t="s">
        <v>7677</v>
      </c>
      <c r="I255" s="3049">
        <v>300</v>
      </c>
      <c r="J255" s="3049">
        <v>80</v>
      </c>
      <c r="K255" s="3047" t="s">
        <v>7677</v>
      </c>
      <c r="L255" s="3049">
        <v>300</v>
      </c>
      <c r="M255" s="3049">
        <v>80</v>
      </c>
      <c r="N255" s="4939"/>
      <c r="O255" s="4948"/>
      <c r="P255" s="3083"/>
      <c r="Q255" s="3065"/>
      <c r="R255" s="3065"/>
      <c r="S255" s="3083"/>
      <c r="T255" s="3083"/>
      <c r="U255" s="3083"/>
      <c r="V255" s="3083"/>
      <c r="W255" s="3049"/>
      <c r="X255" s="3049"/>
      <c r="Y255" s="3049"/>
      <c r="Z255" s="3049"/>
      <c r="AA255" s="3049"/>
      <c r="AB255" s="3049"/>
      <c r="AC255" s="3049"/>
      <c r="AD255" s="3049"/>
      <c r="AE255" s="3049"/>
      <c r="AF255" s="3049"/>
      <c r="AG255" s="3052"/>
      <c r="AH255" s="3049"/>
      <c r="AI255" s="3049"/>
      <c r="AJ255" s="3049"/>
      <c r="AK255" s="3049" t="s">
        <v>7842</v>
      </c>
      <c r="AL255" s="3049"/>
      <c r="AM255" s="3053"/>
      <c r="AN255" s="3049"/>
      <c r="AO255" s="3049"/>
      <c r="AP255" s="3053"/>
      <c r="AQ255" s="3049"/>
      <c r="AR255" s="4951"/>
      <c r="AS255" s="3053"/>
      <c r="AT255" s="3053"/>
      <c r="AU255" s="3053"/>
      <c r="AV255" s="3053"/>
      <c r="AW255" s="3053"/>
      <c r="AX255" s="3049"/>
    </row>
    <row r="256" spans="1:50" ht="15" customHeight="1">
      <c r="A256" s="4960"/>
      <c r="B256" s="4934"/>
      <c r="C256" s="4951"/>
      <c r="D256" s="3047"/>
      <c r="E256" s="3048"/>
      <c r="F256" s="3049"/>
      <c r="G256" s="3049"/>
      <c r="H256" s="3054" t="s">
        <v>7686</v>
      </c>
      <c r="I256" s="3056">
        <v>400</v>
      </c>
      <c r="J256" s="3056">
        <v>80</v>
      </c>
      <c r="K256" s="3054" t="s">
        <v>7686</v>
      </c>
      <c r="L256" s="3056">
        <v>400</v>
      </c>
      <c r="M256" s="3056">
        <v>80</v>
      </c>
      <c r="N256" s="4939"/>
      <c r="O256" s="4948"/>
      <c r="P256" s="3083"/>
      <c r="Q256" s="3065"/>
      <c r="R256" s="3065"/>
      <c r="S256" s="3083"/>
      <c r="T256" s="3083"/>
      <c r="U256" s="3083"/>
      <c r="V256" s="3083"/>
      <c r="W256" s="3049"/>
      <c r="X256" s="3049"/>
      <c r="Y256" s="3049"/>
      <c r="Z256" s="3049"/>
      <c r="AA256" s="3049"/>
      <c r="AB256" s="3049"/>
      <c r="AC256" s="3049"/>
      <c r="AD256" s="3049"/>
      <c r="AE256" s="3049"/>
      <c r="AF256" s="3049"/>
      <c r="AG256" s="3052"/>
      <c r="AH256" s="3049"/>
      <c r="AI256" s="3049"/>
      <c r="AJ256" s="3049"/>
      <c r="AK256" s="3049"/>
      <c r="AL256" s="3049"/>
      <c r="AM256" s="3053"/>
      <c r="AN256" s="3049"/>
      <c r="AO256" s="3049"/>
      <c r="AP256" s="3053"/>
      <c r="AQ256" s="3049"/>
      <c r="AR256" s="4952"/>
      <c r="AS256" s="3053"/>
      <c r="AT256" s="3053"/>
      <c r="AU256" s="3053"/>
      <c r="AV256" s="3053"/>
      <c r="AW256" s="3053"/>
      <c r="AX256" s="3049"/>
    </row>
    <row r="257" spans="1:51" ht="15" customHeight="1">
      <c r="A257" s="4960"/>
      <c r="B257" s="4932">
        <f>B252+1</f>
        <v>51</v>
      </c>
      <c r="C257" s="4950" t="s">
        <v>7843</v>
      </c>
      <c r="D257" s="3042" t="s">
        <v>275</v>
      </c>
      <c r="E257" s="3043">
        <v>43550</v>
      </c>
      <c r="F257" s="3044">
        <v>4.7</v>
      </c>
      <c r="G257" s="3044">
        <v>4.7</v>
      </c>
      <c r="H257" s="4979" t="s">
        <v>7844</v>
      </c>
      <c r="I257" s="3044"/>
      <c r="J257" s="3044"/>
      <c r="K257" s="3042" t="s">
        <v>7706</v>
      </c>
      <c r="L257" s="3044">
        <v>200</v>
      </c>
      <c r="M257" s="3044">
        <v>60</v>
      </c>
      <c r="N257" s="4947" t="s">
        <v>7845</v>
      </c>
      <c r="O257" s="4947" t="s">
        <v>7798</v>
      </c>
      <c r="P257" s="3080"/>
      <c r="Q257" s="3064"/>
      <c r="R257" s="3064"/>
      <c r="S257" s="3080"/>
      <c r="T257" s="3080"/>
      <c r="U257" s="3080"/>
      <c r="V257" s="3080"/>
      <c r="W257" s="3044"/>
      <c r="X257" s="3044"/>
      <c r="Y257" s="3044"/>
      <c r="Z257" s="3044"/>
      <c r="AA257" s="3044" t="s">
        <v>801</v>
      </c>
      <c r="AB257" s="3044" t="s">
        <v>801</v>
      </c>
      <c r="AC257" s="3044"/>
      <c r="AD257" s="3044" t="s">
        <v>801</v>
      </c>
      <c r="AE257" s="3044" t="s">
        <v>801</v>
      </c>
      <c r="AF257" s="3044"/>
      <c r="AG257" s="3044" t="s">
        <v>801</v>
      </c>
      <c r="AH257" s="3044" t="s">
        <v>399</v>
      </c>
      <c r="AI257" s="3044" t="s">
        <v>801</v>
      </c>
      <c r="AJ257" s="3044"/>
      <c r="AK257" s="3044" t="s">
        <v>399</v>
      </c>
      <c r="AL257" s="3044" t="s">
        <v>801</v>
      </c>
      <c r="AM257" s="3046"/>
      <c r="AN257" s="3043">
        <v>43894</v>
      </c>
      <c r="AO257" s="3044"/>
      <c r="AP257" s="3044"/>
      <c r="AQ257" s="3046"/>
      <c r="AR257" s="3044"/>
      <c r="AS257" s="4950" t="s">
        <v>7694</v>
      </c>
      <c r="AT257" s="3046"/>
      <c r="AU257" s="3046"/>
      <c r="AV257" s="3046"/>
      <c r="AW257" s="3046"/>
      <c r="AX257" s="3046"/>
      <c r="AY257" s="3090"/>
    </row>
    <row r="258" spans="1:51" ht="15" customHeight="1">
      <c r="A258" s="4960"/>
      <c r="B258" s="4933"/>
      <c r="C258" s="4951"/>
      <c r="D258" s="3047"/>
      <c r="E258" s="3048">
        <v>43916</v>
      </c>
      <c r="F258" s="3049"/>
      <c r="G258" s="3049"/>
      <c r="H258" s="4980"/>
      <c r="I258" s="3049"/>
      <c r="J258" s="3049"/>
      <c r="K258" s="3047" t="s">
        <v>7846</v>
      </c>
      <c r="L258" s="3049">
        <v>200</v>
      </c>
      <c r="M258" s="3049">
        <v>60</v>
      </c>
      <c r="N258" s="4948"/>
      <c r="O258" s="4948"/>
      <c r="P258" s="3083"/>
      <c r="Q258" s="3065"/>
      <c r="R258" s="3065"/>
      <c r="S258" s="3083"/>
      <c r="T258" s="3083"/>
      <c r="U258" s="3083"/>
      <c r="V258" s="3083"/>
      <c r="W258" s="3049"/>
      <c r="X258" s="3049"/>
      <c r="Y258" s="3049"/>
      <c r="Z258" s="3049"/>
      <c r="AA258" s="3049">
        <v>2</v>
      </c>
      <c r="AB258" s="3049">
        <v>80</v>
      </c>
      <c r="AC258" s="3049"/>
      <c r="AD258" s="3049">
        <v>50</v>
      </c>
      <c r="AE258" s="3049">
        <v>165</v>
      </c>
      <c r="AF258" s="3049"/>
      <c r="AG258" s="3052">
        <v>1</v>
      </c>
      <c r="AH258" s="3049"/>
      <c r="AI258" s="3049">
        <v>10</v>
      </c>
      <c r="AJ258" s="3049"/>
      <c r="AK258" s="3049" t="s">
        <v>7764</v>
      </c>
      <c r="AL258" s="3049">
        <v>1.2</v>
      </c>
      <c r="AM258" s="3053"/>
      <c r="AN258" s="3049"/>
      <c r="AO258" s="3049"/>
      <c r="AP258" s="3049"/>
      <c r="AQ258" s="3053"/>
      <c r="AR258" s="3049"/>
      <c r="AS258" s="4951"/>
      <c r="AT258" s="3053"/>
      <c r="AU258" s="3053"/>
      <c r="AV258" s="3053"/>
      <c r="AW258" s="3053"/>
      <c r="AX258" s="3053"/>
      <c r="AY258" s="3090"/>
    </row>
    <row r="259" spans="1:51" ht="15" customHeight="1">
      <c r="A259" s="4960"/>
      <c r="B259" s="4933"/>
      <c r="C259" s="4951"/>
      <c r="D259" s="3047"/>
      <c r="E259" s="3048"/>
      <c r="F259" s="3049"/>
      <c r="G259" s="3049"/>
      <c r="H259" s="4980"/>
      <c r="I259" s="3049"/>
      <c r="J259" s="3049"/>
      <c r="K259" s="3047"/>
      <c r="L259" s="3049"/>
      <c r="M259" s="3049"/>
      <c r="N259" s="4948"/>
      <c r="O259" s="4948"/>
      <c r="P259" s="3083"/>
      <c r="Q259" s="3065"/>
      <c r="R259" s="3065"/>
      <c r="S259" s="3083"/>
      <c r="T259" s="3083"/>
      <c r="U259" s="3083"/>
      <c r="V259" s="3083"/>
      <c r="W259" s="3049"/>
      <c r="X259" s="3049"/>
      <c r="Y259" s="3049"/>
      <c r="Z259" s="3049"/>
      <c r="AA259" s="3049"/>
      <c r="AB259" s="3049">
        <v>200</v>
      </c>
      <c r="AC259" s="3049"/>
      <c r="AD259" s="3049">
        <v>60</v>
      </c>
      <c r="AE259" s="3049"/>
      <c r="AF259" s="3049"/>
      <c r="AG259" s="3052">
        <v>0.8</v>
      </c>
      <c r="AH259" s="3049"/>
      <c r="AI259" s="3049"/>
      <c r="AJ259" s="3049"/>
      <c r="AK259" s="3049" t="s">
        <v>7824</v>
      </c>
      <c r="AL259" s="3049"/>
      <c r="AM259" s="3053"/>
      <c r="AN259" s="3049"/>
      <c r="AO259" s="3049"/>
      <c r="AP259" s="3049"/>
      <c r="AQ259" s="3053"/>
      <c r="AR259" s="3049"/>
      <c r="AS259" s="4951"/>
      <c r="AT259" s="3053"/>
      <c r="AU259" s="3053"/>
      <c r="AV259" s="3053"/>
      <c r="AW259" s="3053"/>
      <c r="AX259" s="3053"/>
      <c r="AY259" s="3090"/>
    </row>
    <row r="260" spans="1:51" ht="15" customHeight="1">
      <c r="A260" s="4960"/>
      <c r="B260" s="4933"/>
      <c r="C260" s="4951"/>
      <c r="D260" s="3047"/>
      <c r="E260" s="3048"/>
      <c r="F260" s="3049"/>
      <c r="G260" s="3049"/>
      <c r="H260" s="4980"/>
      <c r="I260" s="3049"/>
      <c r="J260" s="3049"/>
      <c r="K260" s="3047"/>
      <c r="L260" s="3049"/>
      <c r="M260" s="3049"/>
      <c r="N260" s="4948"/>
      <c r="O260" s="4948"/>
      <c r="P260" s="3083"/>
      <c r="Q260" s="3065"/>
      <c r="R260" s="3065"/>
      <c r="S260" s="3083"/>
      <c r="T260" s="3083"/>
      <c r="U260" s="3083"/>
      <c r="V260" s="3083"/>
      <c r="W260" s="3049"/>
      <c r="X260" s="3049"/>
      <c r="Y260" s="3049"/>
      <c r="Z260" s="3049"/>
      <c r="AA260" s="3049"/>
      <c r="AB260" s="3049"/>
      <c r="AC260" s="3049"/>
      <c r="AD260" s="3049"/>
      <c r="AE260" s="3049"/>
      <c r="AF260" s="3049"/>
      <c r="AG260" s="3052"/>
      <c r="AH260" s="3049"/>
      <c r="AI260" s="3049"/>
      <c r="AJ260" s="3049"/>
      <c r="AK260" s="3049" t="s">
        <v>7683</v>
      </c>
      <c r="AL260" s="3049"/>
      <c r="AM260" s="3053"/>
      <c r="AN260" s="3049"/>
      <c r="AO260" s="3049"/>
      <c r="AP260" s="3049"/>
      <c r="AQ260" s="3053"/>
      <c r="AR260" s="3049"/>
      <c r="AS260" s="4951"/>
      <c r="AT260" s="3053"/>
      <c r="AU260" s="3053"/>
      <c r="AV260" s="3053"/>
      <c r="AW260" s="3053"/>
      <c r="AX260" s="3053"/>
      <c r="AY260" s="3090"/>
    </row>
    <row r="261" spans="1:51" ht="15" customHeight="1">
      <c r="A261" s="4960"/>
      <c r="B261" s="4934"/>
      <c r="C261" s="4952"/>
      <c r="D261" s="3047"/>
      <c r="E261" s="3048"/>
      <c r="F261" s="3049"/>
      <c r="G261" s="3049"/>
      <c r="H261" s="4981"/>
      <c r="I261" s="3056"/>
      <c r="J261" s="3056"/>
      <c r="K261" s="3054"/>
      <c r="L261" s="3056"/>
      <c r="M261" s="3056"/>
      <c r="N261" s="4949"/>
      <c r="O261" s="4949"/>
      <c r="P261" s="3083"/>
      <c r="Q261" s="3065"/>
      <c r="R261" s="3065"/>
      <c r="S261" s="3083"/>
      <c r="T261" s="3083"/>
      <c r="U261" s="3083"/>
      <c r="V261" s="3083"/>
      <c r="W261" s="3049"/>
      <c r="X261" s="3049"/>
      <c r="Y261" s="3049"/>
      <c r="Z261" s="3049"/>
      <c r="AA261" s="3049"/>
      <c r="AB261" s="3049"/>
      <c r="AC261" s="3049"/>
      <c r="AD261" s="3049"/>
      <c r="AE261" s="3049"/>
      <c r="AF261" s="3049"/>
      <c r="AG261" s="3052"/>
      <c r="AH261" s="3049"/>
      <c r="AI261" s="3049"/>
      <c r="AJ261" s="3049"/>
      <c r="AK261" s="3049"/>
      <c r="AL261" s="3049"/>
      <c r="AM261" s="3053"/>
      <c r="AN261" s="3049"/>
      <c r="AO261" s="3049"/>
      <c r="AP261" s="3049"/>
      <c r="AQ261" s="3053"/>
      <c r="AR261" s="3049"/>
      <c r="AS261" s="4952"/>
      <c r="AT261" s="3053"/>
      <c r="AU261" s="3053"/>
      <c r="AV261" s="3053"/>
      <c r="AW261" s="3053"/>
      <c r="AX261" s="3053"/>
      <c r="AY261" s="3090"/>
    </row>
    <row r="262" spans="1:51" ht="15" customHeight="1">
      <c r="A262" s="4960"/>
      <c r="B262" s="4932">
        <f>B257+1</f>
        <v>52</v>
      </c>
      <c r="C262" s="4950" t="s">
        <v>7847</v>
      </c>
      <c r="D262" s="3042" t="s">
        <v>275</v>
      </c>
      <c r="E262" s="3043">
        <v>44186</v>
      </c>
      <c r="F262" s="3044">
        <v>34.700000000000003</v>
      </c>
      <c r="G262" s="3044"/>
      <c r="H262" s="3109" t="s">
        <v>7848</v>
      </c>
      <c r="I262" s="3044">
        <v>200</v>
      </c>
      <c r="J262" s="3044">
        <v>60</v>
      </c>
      <c r="K262" s="3042" t="s">
        <v>7849</v>
      </c>
      <c r="L262" s="3044">
        <v>200</v>
      </c>
      <c r="M262" s="3044">
        <v>60</v>
      </c>
      <c r="N262" s="4947" t="s">
        <v>7850</v>
      </c>
      <c r="O262" s="4947" t="s">
        <v>7851</v>
      </c>
      <c r="P262" s="3080"/>
      <c r="Q262" s="3064"/>
      <c r="R262" s="3064"/>
      <c r="S262" s="3080"/>
      <c r="T262" s="3080"/>
      <c r="U262" s="3080"/>
      <c r="V262" s="3080"/>
      <c r="W262" s="3044"/>
      <c r="X262" s="3044"/>
      <c r="Y262" s="3044"/>
      <c r="Z262" s="3044"/>
      <c r="AA262" s="3044"/>
      <c r="AB262" s="3044"/>
      <c r="AC262" s="3044"/>
      <c r="AD262" s="3044"/>
      <c r="AE262" s="3044"/>
      <c r="AF262" s="3044"/>
      <c r="AG262" s="3044"/>
      <c r="AH262" s="3044"/>
      <c r="AI262" s="3044"/>
      <c r="AJ262" s="3044"/>
      <c r="AK262" s="3044"/>
      <c r="AL262" s="3044"/>
      <c r="AM262" s="3046"/>
      <c r="AN262" s="3122"/>
      <c r="AO262" s="3044"/>
      <c r="AP262" s="3044"/>
      <c r="AQ262" s="3046"/>
      <c r="AR262" s="3044"/>
      <c r="AS262" s="4950"/>
      <c r="AT262" s="3046"/>
      <c r="AU262" s="3046"/>
      <c r="AV262" s="3046"/>
      <c r="AW262" s="3046"/>
      <c r="AX262" s="4972" t="s">
        <v>7852</v>
      </c>
      <c r="AY262" s="3090"/>
    </row>
    <row r="263" spans="1:51" ht="15" customHeight="1">
      <c r="A263" s="4960"/>
      <c r="B263" s="4933"/>
      <c r="C263" s="4951"/>
      <c r="D263" s="3047"/>
      <c r="E263" s="3048"/>
      <c r="F263" s="3049"/>
      <c r="G263" s="3049"/>
      <c r="H263" s="3111"/>
      <c r="I263" s="3049"/>
      <c r="J263" s="3049"/>
      <c r="K263" s="3047"/>
      <c r="L263" s="3049"/>
      <c r="M263" s="3049"/>
      <c r="N263" s="4948"/>
      <c r="O263" s="4948"/>
      <c r="P263" s="3083"/>
      <c r="Q263" s="3065"/>
      <c r="R263" s="3065"/>
      <c r="S263" s="3083"/>
      <c r="T263" s="3083"/>
      <c r="U263" s="3083"/>
      <c r="V263" s="3083"/>
      <c r="W263" s="3049"/>
      <c r="X263" s="3049"/>
      <c r="Y263" s="3049"/>
      <c r="Z263" s="3049"/>
      <c r="AA263" s="3049"/>
      <c r="AB263" s="3049"/>
      <c r="AC263" s="3049"/>
      <c r="AD263" s="3049"/>
      <c r="AE263" s="3049"/>
      <c r="AF263" s="3049"/>
      <c r="AG263" s="3052"/>
      <c r="AH263" s="3049"/>
      <c r="AI263" s="3049"/>
      <c r="AJ263" s="3049"/>
      <c r="AK263" s="3049"/>
      <c r="AL263" s="3049"/>
      <c r="AM263" s="3053"/>
      <c r="AN263" s="3049"/>
      <c r="AO263" s="3049"/>
      <c r="AP263" s="3049"/>
      <c r="AQ263" s="3053"/>
      <c r="AR263" s="3049"/>
      <c r="AS263" s="4951"/>
      <c r="AT263" s="3053"/>
      <c r="AU263" s="3053"/>
      <c r="AV263" s="3053"/>
      <c r="AW263" s="3053"/>
      <c r="AX263" s="4973"/>
      <c r="AY263" s="3090"/>
    </row>
    <row r="264" spans="1:51" ht="15" customHeight="1">
      <c r="A264" s="4960"/>
      <c r="B264" s="4933"/>
      <c r="C264" s="4951"/>
      <c r="D264" s="3047"/>
      <c r="E264" s="3048"/>
      <c r="F264" s="3049"/>
      <c r="G264" s="3049"/>
      <c r="H264" s="3111"/>
      <c r="I264" s="3049"/>
      <c r="J264" s="3049"/>
      <c r="K264" s="3047"/>
      <c r="L264" s="3049"/>
      <c r="M264" s="3049"/>
      <c r="N264" s="4948"/>
      <c r="O264" s="4948"/>
      <c r="P264" s="3083"/>
      <c r="Q264" s="3065"/>
      <c r="R264" s="3065"/>
      <c r="S264" s="3083"/>
      <c r="T264" s="3083"/>
      <c r="U264" s="3083"/>
      <c r="V264" s="3083"/>
      <c r="W264" s="3049"/>
      <c r="X264" s="3049"/>
      <c r="Y264" s="3049"/>
      <c r="Z264" s="3049"/>
      <c r="AA264" s="3049"/>
      <c r="AB264" s="3049"/>
      <c r="AC264" s="3049"/>
      <c r="AD264" s="3049"/>
      <c r="AE264" s="3049"/>
      <c r="AF264" s="3049"/>
      <c r="AG264" s="3052"/>
      <c r="AH264" s="3049"/>
      <c r="AI264" s="3049"/>
      <c r="AJ264" s="3049"/>
      <c r="AK264" s="3049"/>
      <c r="AL264" s="3049"/>
      <c r="AM264" s="3053"/>
      <c r="AN264" s="3049"/>
      <c r="AO264" s="3049"/>
      <c r="AP264" s="3049"/>
      <c r="AQ264" s="3053"/>
      <c r="AR264" s="3049"/>
      <c r="AS264" s="4951"/>
      <c r="AT264" s="3053"/>
      <c r="AU264" s="3053"/>
      <c r="AV264" s="3053"/>
      <c r="AW264" s="3053"/>
      <c r="AX264" s="4973"/>
      <c r="AY264" s="3090"/>
    </row>
    <row r="265" spans="1:51" ht="15" customHeight="1">
      <c r="A265" s="4960"/>
      <c r="B265" s="4933"/>
      <c r="C265" s="4951"/>
      <c r="D265" s="3047"/>
      <c r="E265" s="3048"/>
      <c r="F265" s="3049"/>
      <c r="G265" s="3049"/>
      <c r="H265" s="3111"/>
      <c r="I265" s="3049"/>
      <c r="J265" s="3049"/>
      <c r="K265" s="3047"/>
      <c r="L265" s="3049"/>
      <c r="M265" s="3049"/>
      <c r="N265" s="4948"/>
      <c r="O265" s="4948"/>
      <c r="P265" s="3083"/>
      <c r="Q265" s="3065"/>
      <c r="R265" s="3065"/>
      <c r="S265" s="3083"/>
      <c r="T265" s="3083"/>
      <c r="U265" s="3083"/>
      <c r="V265" s="3083"/>
      <c r="W265" s="3049"/>
      <c r="X265" s="3049"/>
      <c r="Y265" s="3049"/>
      <c r="Z265" s="3049"/>
      <c r="AA265" s="3049"/>
      <c r="AB265" s="3049"/>
      <c r="AC265" s="3049"/>
      <c r="AD265" s="3049"/>
      <c r="AE265" s="3049"/>
      <c r="AF265" s="3049"/>
      <c r="AG265" s="3052"/>
      <c r="AH265" s="3049"/>
      <c r="AI265" s="3049"/>
      <c r="AJ265" s="3049"/>
      <c r="AK265" s="3049"/>
      <c r="AL265" s="3049"/>
      <c r="AM265" s="3053"/>
      <c r="AN265" s="3049"/>
      <c r="AO265" s="3049"/>
      <c r="AP265" s="3049"/>
      <c r="AQ265" s="3053"/>
      <c r="AR265" s="3049"/>
      <c r="AS265" s="4951"/>
      <c r="AT265" s="3053"/>
      <c r="AU265" s="3053"/>
      <c r="AV265" s="3053"/>
      <c r="AW265" s="3053"/>
      <c r="AX265" s="4973"/>
      <c r="AY265" s="3090"/>
    </row>
    <row r="266" spans="1:51" ht="15" customHeight="1">
      <c r="A266" s="4961"/>
      <c r="B266" s="4934"/>
      <c r="C266" s="4952"/>
      <c r="D266" s="3047"/>
      <c r="E266" s="3048"/>
      <c r="F266" s="3049"/>
      <c r="G266" s="3049"/>
      <c r="H266" s="3115"/>
      <c r="I266" s="3056"/>
      <c r="J266" s="3056"/>
      <c r="K266" s="3054"/>
      <c r="L266" s="3056"/>
      <c r="M266" s="3056"/>
      <c r="N266" s="4949"/>
      <c r="O266" s="4949"/>
      <c r="P266" s="3083"/>
      <c r="Q266" s="3065"/>
      <c r="R266" s="3065"/>
      <c r="S266" s="3083"/>
      <c r="T266" s="3083"/>
      <c r="U266" s="3083"/>
      <c r="V266" s="3083"/>
      <c r="W266" s="3049"/>
      <c r="X266" s="3049"/>
      <c r="Y266" s="3049"/>
      <c r="Z266" s="3049"/>
      <c r="AA266" s="3049"/>
      <c r="AB266" s="3049"/>
      <c r="AC266" s="3049"/>
      <c r="AD266" s="3049"/>
      <c r="AE266" s="3049"/>
      <c r="AF266" s="3049"/>
      <c r="AG266" s="3052"/>
      <c r="AH266" s="3049"/>
      <c r="AI266" s="3049"/>
      <c r="AJ266" s="3049"/>
      <c r="AK266" s="3049"/>
      <c r="AL266" s="3049"/>
      <c r="AM266" s="3053"/>
      <c r="AN266" s="3049"/>
      <c r="AO266" s="3049"/>
      <c r="AP266" s="3049"/>
      <c r="AQ266" s="3053"/>
      <c r="AR266" s="3049"/>
      <c r="AS266" s="4952"/>
      <c r="AT266" s="3053"/>
      <c r="AU266" s="3053"/>
      <c r="AV266" s="3053"/>
      <c r="AW266" s="3053"/>
      <c r="AX266" s="4974"/>
      <c r="AY266" s="3090"/>
    </row>
    <row r="267" spans="1:51" ht="15" customHeight="1">
      <c r="A267" s="4959" t="s">
        <v>7853</v>
      </c>
      <c r="B267" s="4932">
        <f>B262+1</f>
        <v>53</v>
      </c>
      <c r="C267" s="4929" t="s">
        <v>7854</v>
      </c>
      <c r="D267" s="3042" t="s">
        <v>7855</v>
      </c>
      <c r="E267" s="3043">
        <v>31134</v>
      </c>
      <c r="F267" s="3044">
        <v>89.9</v>
      </c>
      <c r="G267" s="3044">
        <v>89.9</v>
      </c>
      <c r="H267" s="3042" t="s">
        <v>7654</v>
      </c>
      <c r="I267" s="3044">
        <v>200</v>
      </c>
      <c r="J267" s="3044">
        <v>60</v>
      </c>
      <c r="K267" s="3042" t="s">
        <v>7856</v>
      </c>
      <c r="L267" s="3044">
        <v>200</v>
      </c>
      <c r="M267" s="3044">
        <v>60</v>
      </c>
      <c r="N267" s="4938" t="s">
        <v>7857</v>
      </c>
      <c r="O267" s="4947" t="s">
        <v>7858</v>
      </c>
      <c r="P267" s="3045"/>
      <c r="Q267" s="3045"/>
      <c r="R267" s="3045"/>
      <c r="S267" s="3081"/>
      <c r="T267" s="3081"/>
      <c r="U267" s="3081"/>
      <c r="V267" s="3081"/>
      <c r="W267" s="3044"/>
      <c r="X267" s="3044"/>
      <c r="Y267" s="3044"/>
      <c r="Z267" s="3044"/>
      <c r="AA267" s="3044" t="s">
        <v>7635</v>
      </c>
      <c r="AB267" s="3044"/>
      <c r="AC267" s="3044"/>
      <c r="AD267" s="3044"/>
      <c r="AE267" s="3044" t="s">
        <v>7635</v>
      </c>
      <c r="AF267" s="3044"/>
      <c r="AG267" s="3044" t="s">
        <v>7635</v>
      </c>
      <c r="AH267" s="3044"/>
      <c r="AI267" s="3044" t="s">
        <v>7635</v>
      </c>
      <c r="AJ267" s="3044"/>
      <c r="AK267" s="3044" t="s">
        <v>7636</v>
      </c>
      <c r="AL267" s="3044" t="s">
        <v>387</v>
      </c>
      <c r="AM267" s="4944"/>
      <c r="AN267" s="3043">
        <v>31138</v>
      </c>
      <c r="AO267" s="3044"/>
      <c r="AP267" s="3044"/>
      <c r="AQ267" s="3046"/>
      <c r="AR267" s="3105"/>
      <c r="AS267" s="4950" t="s">
        <v>7859</v>
      </c>
      <c r="AT267" s="3046"/>
      <c r="AU267" s="3046"/>
      <c r="AV267" s="3046"/>
      <c r="AW267" s="3046"/>
      <c r="AX267" s="3046"/>
    </row>
    <row r="268" spans="1:51" ht="15" customHeight="1">
      <c r="A268" s="4960"/>
      <c r="B268" s="4933"/>
      <c r="C268" s="4930"/>
      <c r="D268" s="3047"/>
      <c r="E268" s="3048">
        <v>32334</v>
      </c>
      <c r="F268" s="3049"/>
      <c r="G268" s="3049"/>
      <c r="H268" s="3047"/>
      <c r="I268" s="3049"/>
      <c r="J268" s="3049"/>
      <c r="K268" s="3047" t="s">
        <v>7649</v>
      </c>
      <c r="L268" s="3049">
        <v>200</v>
      </c>
      <c r="M268" s="3049">
        <v>60</v>
      </c>
      <c r="N268" s="4939"/>
      <c r="O268" s="4948"/>
      <c r="P268" s="3050"/>
      <c r="Q268" s="3050"/>
      <c r="R268" s="3050"/>
      <c r="S268" s="3084"/>
      <c r="T268" s="3084"/>
      <c r="U268" s="3084"/>
      <c r="V268" s="3084"/>
      <c r="W268" s="3049"/>
      <c r="X268" s="3049"/>
      <c r="Y268" s="3049"/>
      <c r="Z268" s="3049"/>
      <c r="AA268" s="3049">
        <v>5</v>
      </c>
      <c r="AB268" s="3049"/>
      <c r="AC268" s="3049"/>
      <c r="AD268" s="3049"/>
      <c r="AE268" s="3049">
        <v>200</v>
      </c>
      <c r="AF268" s="3049"/>
      <c r="AG268" s="3052">
        <v>1</v>
      </c>
      <c r="AH268" s="3049"/>
      <c r="AI268" s="3049">
        <v>15</v>
      </c>
      <c r="AJ268" s="3049"/>
      <c r="AK268" s="3049" t="s">
        <v>7860</v>
      </c>
      <c r="AL268" s="3049"/>
      <c r="AM268" s="4945"/>
      <c r="AN268" s="3048">
        <v>32334</v>
      </c>
      <c r="AO268" s="3049"/>
      <c r="AP268" s="3049"/>
      <c r="AQ268" s="3053"/>
      <c r="AR268" s="3049"/>
      <c r="AS268" s="4951"/>
      <c r="AT268" s="3053"/>
      <c r="AU268" s="3053"/>
      <c r="AV268" s="3053"/>
      <c r="AW268" s="3053"/>
      <c r="AX268" s="3053"/>
    </row>
    <row r="269" spans="1:51" ht="15" customHeight="1">
      <c r="A269" s="4960"/>
      <c r="B269" s="4933"/>
      <c r="C269" s="4930"/>
      <c r="D269" s="3047"/>
      <c r="E269" s="3048">
        <v>35156</v>
      </c>
      <c r="F269" s="3049"/>
      <c r="G269" s="3049"/>
      <c r="H269" s="3047"/>
      <c r="I269" s="3049"/>
      <c r="J269" s="3049"/>
      <c r="K269" s="3047" t="s">
        <v>7861</v>
      </c>
      <c r="L269" s="3049">
        <v>200</v>
      </c>
      <c r="M269" s="3049">
        <v>60</v>
      </c>
      <c r="N269" s="4939"/>
      <c r="O269" s="4948"/>
      <c r="P269" s="3050"/>
      <c r="Q269" s="3050"/>
      <c r="R269" s="3050"/>
      <c r="S269" s="3084"/>
      <c r="T269" s="3084"/>
      <c r="U269" s="3084"/>
      <c r="V269" s="3084"/>
      <c r="W269" s="3049"/>
      <c r="X269" s="3049"/>
      <c r="Y269" s="3049"/>
      <c r="Z269" s="3049"/>
      <c r="AA269" s="3049"/>
      <c r="AB269" s="3049"/>
      <c r="AC269" s="3049"/>
      <c r="AD269" s="3049"/>
      <c r="AE269" s="3049"/>
      <c r="AF269" s="3049"/>
      <c r="AG269" s="3049" t="s">
        <v>7636</v>
      </c>
      <c r="AH269" s="3049"/>
      <c r="AI269" s="3049" t="s">
        <v>7862</v>
      </c>
      <c r="AJ269" s="3049"/>
      <c r="AK269" s="3049" t="s">
        <v>7648</v>
      </c>
      <c r="AL269" s="3049"/>
      <c r="AM269" s="4945"/>
      <c r="AN269" s="3048">
        <v>35156</v>
      </c>
      <c r="AO269" s="3049"/>
      <c r="AP269" s="3049"/>
      <c r="AQ269" s="3053"/>
      <c r="AR269" s="3049"/>
      <c r="AS269" s="4951"/>
      <c r="AT269" s="3053"/>
      <c r="AU269" s="3053"/>
      <c r="AV269" s="3053"/>
      <c r="AW269" s="3053"/>
      <c r="AX269" s="3053"/>
    </row>
    <row r="270" spans="1:51" ht="15" customHeight="1">
      <c r="A270" s="4960"/>
      <c r="B270" s="4933"/>
      <c r="C270" s="4930"/>
      <c r="D270" s="3047"/>
      <c r="E270" s="3048">
        <v>38078</v>
      </c>
      <c r="F270" s="3049"/>
      <c r="G270" s="3049"/>
      <c r="H270" s="3047"/>
      <c r="I270" s="3049"/>
      <c r="J270" s="3049"/>
      <c r="K270" s="3047" t="s">
        <v>7863</v>
      </c>
      <c r="L270" s="3049">
        <v>200</v>
      </c>
      <c r="M270" s="3049">
        <v>80</v>
      </c>
      <c r="N270" s="4939"/>
      <c r="O270" s="4948"/>
      <c r="P270" s="3050"/>
      <c r="Q270" s="3050"/>
      <c r="R270" s="3050"/>
      <c r="S270" s="3084"/>
      <c r="T270" s="3084"/>
      <c r="U270" s="3084"/>
      <c r="V270" s="3084"/>
      <c r="W270" s="3049"/>
      <c r="X270" s="3049"/>
      <c r="Y270" s="3049"/>
      <c r="Z270" s="3049"/>
      <c r="AA270" s="3049"/>
      <c r="AB270" s="3049"/>
      <c r="AC270" s="3049"/>
      <c r="AD270" s="3049"/>
      <c r="AE270" s="3049"/>
      <c r="AF270" s="3049"/>
      <c r="AG270" s="3068">
        <v>1</v>
      </c>
      <c r="AH270" s="3049"/>
      <c r="AI270" s="3053"/>
      <c r="AJ270" s="3049"/>
      <c r="AK270" s="3049" t="s">
        <v>7864</v>
      </c>
      <c r="AL270" s="3049"/>
      <c r="AM270" s="4945"/>
      <c r="AN270" s="3048">
        <v>40823</v>
      </c>
      <c r="AO270" s="3049"/>
      <c r="AP270" s="3049"/>
      <c r="AQ270" s="3053"/>
      <c r="AR270" s="3049"/>
      <c r="AS270" s="4951"/>
      <c r="AT270" s="3053"/>
      <c r="AU270" s="3053"/>
      <c r="AV270" s="3053"/>
      <c r="AW270" s="3053"/>
      <c r="AX270" s="3053"/>
    </row>
    <row r="271" spans="1:51" ht="15" customHeight="1">
      <c r="A271" s="4960"/>
      <c r="B271" s="4934"/>
      <c r="C271" s="4931"/>
      <c r="D271" s="3054"/>
      <c r="E271" s="3055">
        <v>40759</v>
      </c>
      <c r="F271" s="3056"/>
      <c r="G271" s="3056"/>
      <c r="H271" s="3054"/>
      <c r="I271" s="3056"/>
      <c r="J271" s="3056"/>
      <c r="K271" s="3054"/>
      <c r="L271" s="3056"/>
      <c r="M271" s="3056"/>
      <c r="N271" s="4940"/>
      <c r="O271" s="4949"/>
      <c r="P271" s="3057"/>
      <c r="Q271" s="3057"/>
      <c r="R271" s="3057"/>
      <c r="S271" s="3087"/>
      <c r="T271" s="3087"/>
      <c r="U271" s="3087"/>
      <c r="V271" s="3087"/>
      <c r="W271" s="3056"/>
      <c r="X271" s="3056"/>
      <c r="Y271" s="3056"/>
      <c r="Z271" s="3056"/>
      <c r="AA271" s="3056"/>
      <c r="AB271" s="3056"/>
      <c r="AC271" s="3056"/>
      <c r="AD271" s="3056"/>
      <c r="AE271" s="3056"/>
      <c r="AF271" s="3056"/>
      <c r="AG271" s="3056"/>
      <c r="AH271" s="3056"/>
      <c r="AI271" s="3123"/>
      <c r="AJ271" s="3056"/>
      <c r="AK271" s="3056" t="s">
        <v>7865</v>
      </c>
      <c r="AL271" s="3056"/>
      <c r="AM271" s="4946"/>
      <c r="AN271" s="3055"/>
      <c r="AO271" s="3056"/>
      <c r="AP271" s="3056"/>
      <c r="AQ271" s="3059"/>
      <c r="AR271" s="3056"/>
      <c r="AS271" s="4952"/>
      <c r="AT271" s="3059"/>
      <c r="AU271" s="3059"/>
      <c r="AV271" s="3059"/>
      <c r="AW271" s="3059"/>
      <c r="AX271" s="3059"/>
    </row>
    <row r="272" spans="1:51" ht="15" customHeight="1">
      <c r="A272" s="4960"/>
      <c r="B272" s="4932">
        <f>B267+1</f>
        <v>54</v>
      </c>
      <c r="C272" s="4950" t="s">
        <v>7866</v>
      </c>
      <c r="D272" s="3042" t="s">
        <v>7855</v>
      </c>
      <c r="E272" s="3043">
        <v>32334</v>
      </c>
      <c r="F272" s="3044">
        <v>50.4</v>
      </c>
      <c r="G272" s="3044">
        <v>50.4</v>
      </c>
      <c r="H272" s="3047" t="s">
        <v>7863</v>
      </c>
      <c r="I272" s="3049">
        <v>200</v>
      </c>
      <c r="J272" s="3049">
        <v>80</v>
      </c>
      <c r="K272" s="3047" t="s">
        <v>7863</v>
      </c>
      <c r="L272" s="3049">
        <v>200</v>
      </c>
      <c r="M272" s="3049">
        <v>80</v>
      </c>
      <c r="N272" s="4938" t="s">
        <v>7867</v>
      </c>
      <c r="O272" s="4947" t="s">
        <v>7858</v>
      </c>
      <c r="P272" s="3045"/>
      <c r="Q272" s="3045"/>
      <c r="R272" s="3045"/>
      <c r="S272" s="3081"/>
      <c r="T272" s="3081"/>
      <c r="U272" s="3081"/>
      <c r="V272" s="3081"/>
      <c r="W272" s="3044"/>
      <c r="X272" s="3044"/>
      <c r="Y272" s="3044"/>
      <c r="Z272" s="3044"/>
      <c r="AA272" s="3044" t="s">
        <v>7635</v>
      </c>
      <c r="AB272" s="3044"/>
      <c r="AC272" s="3044"/>
      <c r="AD272" s="3044"/>
      <c r="AE272" s="3044" t="s">
        <v>7635</v>
      </c>
      <c r="AF272" s="3044"/>
      <c r="AG272" s="3044" t="s">
        <v>7635</v>
      </c>
      <c r="AH272" s="3044"/>
      <c r="AI272" s="3044"/>
      <c r="AJ272" s="3044"/>
      <c r="AK272" s="3044" t="s">
        <v>7636</v>
      </c>
      <c r="AL272" s="3044"/>
      <c r="AM272" s="4944"/>
      <c r="AN272" s="3043">
        <v>32334</v>
      </c>
      <c r="AO272" s="3044"/>
      <c r="AP272" s="3044"/>
      <c r="AQ272" s="3046"/>
      <c r="AR272" s="3105"/>
      <c r="AS272" s="4982"/>
      <c r="AT272" s="3046"/>
      <c r="AU272" s="3046"/>
      <c r="AV272" s="3046"/>
      <c r="AW272" s="3046"/>
      <c r="AX272" s="3046"/>
    </row>
    <row r="273" spans="1:50" ht="15" customHeight="1">
      <c r="A273" s="4960"/>
      <c r="B273" s="4933"/>
      <c r="C273" s="4951"/>
      <c r="D273" s="3047"/>
      <c r="E273" s="3048">
        <v>35156</v>
      </c>
      <c r="F273" s="3049"/>
      <c r="G273" s="3049"/>
      <c r="H273" s="3047" t="s">
        <v>7748</v>
      </c>
      <c r="I273" s="3049">
        <v>400</v>
      </c>
      <c r="J273" s="3049">
        <v>80</v>
      </c>
      <c r="K273" s="3047" t="s">
        <v>7748</v>
      </c>
      <c r="L273" s="3049">
        <v>400</v>
      </c>
      <c r="M273" s="3049">
        <v>80</v>
      </c>
      <c r="N273" s="4939"/>
      <c r="O273" s="4948"/>
      <c r="P273" s="3050"/>
      <c r="Q273" s="3050"/>
      <c r="R273" s="3050"/>
      <c r="S273" s="3084"/>
      <c r="T273" s="3084"/>
      <c r="U273" s="3084"/>
      <c r="V273" s="3084"/>
      <c r="W273" s="3049"/>
      <c r="X273" s="3049"/>
      <c r="Y273" s="3049"/>
      <c r="Z273" s="3049"/>
      <c r="AA273" s="3049">
        <v>4</v>
      </c>
      <c r="AB273" s="3049"/>
      <c r="AC273" s="3049"/>
      <c r="AD273" s="3049"/>
      <c r="AE273" s="3049">
        <v>200</v>
      </c>
      <c r="AF273" s="3049"/>
      <c r="AG273" s="3052">
        <v>1</v>
      </c>
      <c r="AH273" s="3049"/>
      <c r="AI273" s="3049"/>
      <c r="AJ273" s="3049"/>
      <c r="AK273" s="3049" t="s">
        <v>7648</v>
      </c>
      <c r="AL273" s="3049"/>
      <c r="AM273" s="4945"/>
      <c r="AN273" s="3048">
        <v>35156</v>
      </c>
      <c r="AO273" s="3049"/>
      <c r="AP273" s="3049"/>
      <c r="AQ273" s="3053"/>
      <c r="AR273" s="3049"/>
      <c r="AS273" s="4983"/>
      <c r="AT273" s="3053"/>
      <c r="AU273" s="3053"/>
      <c r="AV273" s="3053"/>
      <c r="AW273" s="3053"/>
      <c r="AX273" s="3053"/>
    </row>
    <row r="274" spans="1:50" ht="15" customHeight="1">
      <c r="A274" s="4960"/>
      <c r="B274" s="4933"/>
      <c r="C274" s="4951"/>
      <c r="D274" s="3047"/>
      <c r="E274" s="3048"/>
      <c r="F274" s="3049"/>
      <c r="G274" s="3049"/>
      <c r="H274" s="3047"/>
      <c r="I274" s="3049"/>
      <c r="J274" s="3049"/>
      <c r="K274" s="3047"/>
      <c r="L274" s="3049"/>
      <c r="M274" s="3049"/>
      <c r="N274" s="4939"/>
      <c r="O274" s="4948"/>
      <c r="P274" s="3050"/>
      <c r="Q274" s="3050"/>
      <c r="R274" s="3050"/>
      <c r="S274" s="3084"/>
      <c r="T274" s="3084"/>
      <c r="U274" s="3084"/>
      <c r="V274" s="3084"/>
      <c r="W274" s="3049"/>
      <c r="X274" s="3049"/>
      <c r="Y274" s="3049"/>
      <c r="Z274" s="3049"/>
      <c r="AA274" s="3049"/>
      <c r="AB274" s="3049"/>
      <c r="AC274" s="3049"/>
      <c r="AD274" s="3049"/>
      <c r="AE274" s="3049"/>
      <c r="AF274" s="3049"/>
      <c r="AG274" s="3049"/>
      <c r="AH274" s="3049"/>
      <c r="AI274" s="3049"/>
      <c r="AJ274" s="3049"/>
      <c r="AK274" s="3049" t="s">
        <v>7864</v>
      </c>
      <c r="AL274" s="3049"/>
      <c r="AM274" s="4945"/>
      <c r="AN274" s="3048"/>
      <c r="AO274" s="3049"/>
      <c r="AP274" s="3049"/>
      <c r="AQ274" s="3053"/>
      <c r="AR274" s="3049"/>
      <c r="AS274" s="4983"/>
      <c r="AT274" s="3053"/>
      <c r="AU274" s="3053"/>
      <c r="AV274" s="3053"/>
      <c r="AW274" s="3053"/>
      <c r="AX274" s="3053"/>
    </row>
    <row r="275" spans="1:50" ht="15" customHeight="1">
      <c r="A275" s="4960"/>
      <c r="B275" s="4933"/>
      <c r="C275" s="4951"/>
      <c r="D275" s="3047"/>
      <c r="E275" s="3048"/>
      <c r="F275" s="3049"/>
      <c r="G275" s="3049"/>
      <c r="H275" s="3047"/>
      <c r="I275" s="3049"/>
      <c r="J275" s="3049"/>
      <c r="K275" s="3047"/>
      <c r="L275" s="3049"/>
      <c r="M275" s="3049"/>
      <c r="N275" s="4939"/>
      <c r="O275" s="4948"/>
      <c r="P275" s="3050"/>
      <c r="Q275" s="3050"/>
      <c r="R275" s="3050"/>
      <c r="S275" s="3084"/>
      <c r="T275" s="3084"/>
      <c r="U275" s="3084"/>
      <c r="V275" s="3084"/>
      <c r="W275" s="3049"/>
      <c r="X275" s="3049"/>
      <c r="Y275" s="3049"/>
      <c r="Z275" s="3049"/>
      <c r="AA275" s="3049"/>
      <c r="AB275" s="3049"/>
      <c r="AC275" s="3049"/>
      <c r="AD275" s="3049"/>
      <c r="AE275" s="3049"/>
      <c r="AF275" s="3049"/>
      <c r="AG275" s="3049"/>
      <c r="AH275" s="3049"/>
      <c r="AI275" s="3049"/>
      <c r="AJ275" s="3049"/>
      <c r="AK275" s="3049"/>
      <c r="AL275" s="3049"/>
      <c r="AM275" s="4945"/>
      <c r="AN275" s="3048"/>
      <c r="AO275" s="3049"/>
      <c r="AP275" s="3049"/>
      <c r="AQ275" s="3053"/>
      <c r="AR275" s="3049"/>
      <c r="AS275" s="4983"/>
      <c r="AT275" s="3053"/>
      <c r="AU275" s="3053"/>
      <c r="AV275" s="3053"/>
      <c r="AW275" s="3053"/>
      <c r="AX275" s="3053"/>
    </row>
    <row r="276" spans="1:50" ht="15" customHeight="1">
      <c r="A276" s="4960"/>
      <c r="B276" s="4934"/>
      <c r="C276" s="4952"/>
      <c r="D276" s="3054"/>
      <c r="E276" s="3055"/>
      <c r="F276" s="3056"/>
      <c r="G276" s="3056"/>
      <c r="H276" s="3054"/>
      <c r="I276" s="3056"/>
      <c r="J276" s="3056"/>
      <c r="K276" s="3054"/>
      <c r="L276" s="3056"/>
      <c r="M276" s="3056"/>
      <c r="N276" s="4940"/>
      <c r="O276" s="4949"/>
      <c r="P276" s="3057"/>
      <c r="Q276" s="3057"/>
      <c r="R276" s="3057"/>
      <c r="S276" s="3087"/>
      <c r="T276" s="3087"/>
      <c r="U276" s="3087"/>
      <c r="V276" s="3087"/>
      <c r="W276" s="3056"/>
      <c r="X276" s="3056"/>
      <c r="Y276" s="3056"/>
      <c r="Z276" s="3056"/>
      <c r="AA276" s="3056"/>
      <c r="AB276" s="3056"/>
      <c r="AC276" s="3056"/>
      <c r="AD276" s="3056"/>
      <c r="AE276" s="3056"/>
      <c r="AF276" s="3056"/>
      <c r="AG276" s="3056"/>
      <c r="AH276" s="3056"/>
      <c r="AI276" s="3056"/>
      <c r="AJ276" s="3056"/>
      <c r="AK276" s="3056"/>
      <c r="AL276" s="3056"/>
      <c r="AM276" s="4946"/>
      <c r="AN276" s="3055"/>
      <c r="AO276" s="3056"/>
      <c r="AP276" s="3056"/>
      <c r="AQ276" s="3059"/>
      <c r="AR276" s="3056"/>
      <c r="AS276" s="4984"/>
      <c r="AT276" s="3059"/>
      <c r="AU276" s="3059"/>
      <c r="AV276" s="3059"/>
      <c r="AW276" s="3059"/>
      <c r="AX276" s="3059"/>
    </row>
    <row r="277" spans="1:50" ht="15" customHeight="1">
      <c r="A277" s="4960"/>
      <c r="B277" s="4932">
        <f>B272+1</f>
        <v>55</v>
      </c>
      <c r="C277" s="4950" t="s">
        <v>7868</v>
      </c>
      <c r="D277" s="3042" t="s">
        <v>7855</v>
      </c>
      <c r="E277" s="3043">
        <v>35034</v>
      </c>
      <c r="F277" s="3044">
        <v>2.1</v>
      </c>
      <c r="G277" s="3044">
        <v>2.1</v>
      </c>
      <c r="H277" s="3042" t="s">
        <v>7642</v>
      </c>
      <c r="I277" s="3044">
        <v>80</v>
      </c>
      <c r="J277" s="3044">
        <v>50</v>
      </c>
      <c r="K277" s="3042" t="s">
        <v>7869</v>
      </c>
      <c r="L277" s="3044">
        <v>150</v>
      </c>
      <c r="M277" s="3044">
        <v>50</v>
      </c>
      <c r="N277" s="4938" t="s">
        <v>7870</v>
      </c>
      <c r="O277" s="4956" t="s">
        <v>7871</v>
      </c>
      <c r="P277" s="3045"/>
      <c r="Q277" s="3045"/>
      <c r="R277" s="3045"/>
      <c r="S277" s="3081"/>
      <c r="T277" s="3081"/>
      <c r="U277" s="3081"/>
      <c r="V277" s="3081"/>
      <c r="W277" s="3044"/>
      <c r="X277" s="3044"/>
      <c r="Y277" s="3044"/>
      <c r="Z277" s="3044"/>
      <c r="AA277" s="3044" t="s">
        <v>7635</v>
      </c>
      <c r="AB277" s="3044"/>
      <c r="AC277" s="3044"/>
      <c r="AD277" s="3044"/>
      <c r="AE277" s="3044"/>
      <c r="AF277" s="3044"/>
      <c r="AG277" s="3044" t="s">
        <v>387</v>
      </c>
      <c r="AH277" s="3044"/>
      <c r="AI277" s="3044" t="s">
        <v>7635</v>
      </c>
      <c r="AJ277" s="3044"/>
      <c r="AK277" s="3044" t="s">
        <v>7636</v>
      </c>
      <c r="AL277" s="3044"/>
      <c r="AM277" s="4944"/>
      <c r="AN277" s="3043">
        <v>35065</v>
      </c>
      <c r="AO277" s="3044"/>
      <c r="AP277" s="3044"/>
      <c r="AQ277" s="3046"/>
      <c r="AR277" s="3105"/>
      <c r="AS277" s="4982"/>
      <c r="AT277" s="3046"/>
      <c r="AU277" s="3046"/>
      <c r="AV277" s="3046"/>
      <c r="AW277" s="3046"/>
      <c r="AX277" s="3046"/>
    </row>
    <row r="278" spans="1:50" ht="15" customHeight="1">
      <c r="A278" s="4960"/>
      <c r="B278" s="4933"/>
      <c r="C278" s="4951"/>
      <c r="D278" s="3047"/>
      <c r="E278" s="3048"/>
      <c r="F278" s="3049"/>
      <c r="G278" s="3049"/>
      <c r="H278" s="3047"/>
      <c r="I278" s="3049"/>
      <c r="J278" s="3049"/>
      <c r="K278" s="3124" t="s">
        <v>7872</v>
      </c>
      <c r="L278" s="3049">
        <v>200</v>
      </c>
      <c r="M278" s="3049">
        <v>80</v>
      </c>
      <c r="N278" s="4939"/>
      <c r="O278" s="4957"/>
      <c r="P278" s="3050"/>
      <c r="Q278" s="3050"/>
      <c r="R278" s="3050"/>
      <c r="S278" s="3084"/>
      <c r="T278" s="3084"/>
      <c r="U278" s="3084"/>
      <c r="V278" s="3084"/>
      <c r="W278" s="3049"/>
      <c r="X278" s="3049"/>
      <c r="Y278" s="3049"/>
      <c r="Z278" s="3049"/>
      <c r="AA278" s="3049">
        <v>1</v>
      </c>
      <c r="AB278" s="3049"/>
      <c r="AC278" s="3049"/>
      <c r="AD278" s="3049"/>
      <c r="AE278" s="3049"/>
      <c r="AF278" s="3049"/>
      <c r="AG278" s="3052">
        <v>1</v>
      </c>
      <c r="AH278" s="3049"/>
      <c r="AI278" s="3049" t="s">
        <v>7873</v>
      </c>
      <c r="AJ278" s="3049"/>
      <c r="AK278" s="3049" t="s">
        <v>7860</v>
      </c>
      <c r="AL278" s="3049"/>
      <c r="AM278" s="4945"/>
      <c r="AN278" s="3048">
        <v>37706</v>
      </c>
      <c r="AO278" s="3049"/>
      <c r="AP278" s="3049"/>
      <c r="AQ278" s="3053"/>
      <c r="AR278" s="3049"/>
      <c r="AS278" s="4983"/>
      <c r="AT278" s="3053"/>
      <c r="AU278" s="3053"/>
      <c r="AV278" s="3053"/>
      <c r="AW278" s="3053"/>
      <c r="AX278" s="3053"/>
    </row>
    <row r="279" spans="1:50" ht="15" customHeight="1">
      <c r="A279" s="4960"/>
      <c r="B279" s="4933"/>
      <c r="C279" s="4951"/>
      <c r="D279" s="3047"/>
      <c r="E279" s="3048"/>
      <c r="F279" s="3049"/>
      <c r="G279" s="3049"/>
      <c r="H279" s="3047"/>
      <c r="I279" s="3049"/>
      <c r="J279" s="3049"/>
      <c r="K279" s="3047"/>
      <c r="L279" s="3049"/>
      <c r="M279" s="3049"/>
      <c r="N279" s="4939"/>
      <c r="O279" s="4957"/>
      <c r="P279" s="3050"/>
      <c r="Q279" s="3050"/>
      <c r="R279" s="3050"/>
      <c r="S279" s="3084"/>
      <c r="T279" s="3084"/>
      <c r="U279" s="3084"/>
      <c r="V279" s="3084"/>
      <c r="W279" s="3049"/>
      <c r="X279" s="3049"/>
      <c r="Y279" s="3049"/>
      <c r="Z279" s="3049"/>
      <c r="AA279" s="3049"/>
      <c r="AB279" s="3049"/>
      <c r="AC279" s="3049"/>
      <c r="AD279" s="3049"/>
      <c r="AE279" s="3049"/>
      <c r="AF279" s="3049"/>
      <c r="AG279" s="3052">
        <v>2</v>
      </c>
      <c r="AH279" s="3049"/>
      <c r="AI279" s="3049" t="s">
        <v>7874</v>
      </c>
      <c r="AJ279" s="3049"/>
      <c r="AK279" s="3049" t="s">
        <v>7648</v>
      </c>
      <c r="AL279" s="3049"/>
      <c r="AM279" s="4945"/>
      <c r="AN279" s="3048"/>
      <c r="AO279" s="3049"/>
      <c r="AP279" s="3049"/>
      <c r="AQ279" s="3053"/>
      <c r="AR279" s="3049"/>
      <c r="AS279" s="4983"/>
      <c r="AT279" s="3053"/>
      <c r="AU279" s="3053"/>
      <c r="AV279" s="3053"/>
      <c r="AW279" s="3053"/>
      <c r="AX279" s="3053"/>
    </row>
    <row r="280" spans="1:50" ht="15" customHeight="1">
      <c r="A280" s="4960"/>
      <c r="B280" s="4933"/>
      <c r="C280" s="4951"/>
      <c r="D280" s="3047"/>
      <c r="E280" s="3048"/>
      <c r="F280" s="3049"/>
      <c r="G280" s="3049"/>
      <c r="H280" s="3047"/>
      <c r="I280" s="3049"/>
      <c r="J280" s="3049"/>
      <c r="K280" s="3047"/>
      <c r="L280" s="3049"/>
      <c r="M280" s="3049"/>
      <c r="N280" s="4939"/>
      <c r="O280" s="4957"/>
      <c r="P280" s="3050"/>
      <c r="Q280" s="3050"/>
      <c r="R280" s="3050"/>
      <c r="S280" s="3084"/>
      <c r="T280" s="3084"/>
      <c r="U280" s="3084"/>
      <c r="V280" s="3084"/>
      <c r="W280" s="3049"/>
      <c r="X280" s="3049"/>
      <c r="Y280" s="3049"/>
      <c r="Z280" s="3049"/>
      <c r="AA280" s="3049"/>
      <c r="AB280" s="3049"/>
      <c r="AC280" s="3049"/>
      <c r="AD280" s="3049"/>
      <c r="AE280" s="3049"/>
      <c r="AF280" s="3049"/>
      <c r="AG280" s="3049"/>
      <c r="AH280" s="3049"/>
      <c r="AI280" s="3047"/>
      <c r="AJ280" s="3049"/>
      <c r="AK280" s="3049"/>
      <c r="AL280" s="3049"/>
      <c r="AM280" s="4945"/>
      <c r="AN280" s="3048"/>
      <c r="AO280" s="3049"/>
      <c r="AP280" s="3049"/>
      <c r="AQ280" s="3053"/>
      <c r="AR280" s="3049"/>
      <c r="AS280" s="4983"/>
      <c r="AT280" s="3053"/>
      <c r="AU280" s="3053"/>
      <c r="AV280" s="3053"/>
      <c r="AW280" s="3053"/>
      <c r="AX280" s="3053"/>
    </row>
    <row r="281" spans="1:50" ht="15" customHeight="1">
      <c r="A281" s="4960"/>
      <c r="B281" s="4934"/>
      <c r="C281" s="4952"/>
      <c r="D281" s="3054"/>
      <c r="E281" s="3055"/>
      <c r="F281" s="3056"/>
      <c r="G281" s="3056"/>
      <c r="H281" s="3054"/>
      <c r="I281" s="3056"/>
      <c r="J281" s="3056"/>
      <c r="K281" s="3054"/>
      <c r="L281" s="3056"/>
      <c r="M281" s="3056"/>
      <c r="N281" s="4940"/>
      <c r="O281" s="4958"/>
      <c r="P281" s="3057"/>
      <c r="Q281" s="3057"/>
      <c r="R281" s="3057"/>
      <c r="S281" s="3087"/>
      <c r="T281" s="3087"/>
      <c r="U281" s="3087"/>
      <c r="V281" s="3087"/>
      <c r="W281" s="3056"/>
      <c r="X281" s="3056"/>
      <c r="Y281" s="3056"/>
      <c r="Z281" s="3056"/>
      <c r="AA281" s="3056"/>
      <c r="AB281" s="3056"/>
      <c r="AC281" s="3056"/>
      <c r="AD281" s="3056"/>
      <c r="AE281" s="3056"/>
      <c r="AF281" s="3056"/>
      <c r="AG281" s="3056"/>
      <c r="AH281" s="3056"/>
      <c r="AI281" s="3103"/>
      <c r="AJ281" s="3056"/>
      <c r="AK281" s="3056"/>
      <c r="AL281" s="3056"/>
      <c r="AM281" s="4946"/>
      <c r="AN281" s="3055"/>
      <c r="AO281" s="3056"/>
      <c r="AP281" s="3056"/>
      <c r="AQ281" s="3059"/>
      <c r="AR281" s="3056"/>
      <c r="AS281" s="4984"/>
      <c r="AT281" s="3059"/>
      <c r="AU281" s="3059"/>
      <c r="AV281" s="3059"/>
      <c r="AW281" s="3059"/>
      <c r="AX281" s="3059"/>
    </row>
    <row r="282" spans="1:50" ht="15" customHeight="1">
      <c r="A282" s="4960"/>
      <c r="B282" s="4932">
        <f>B277+1</f>
        <v>56</v>
      </c>
      <c r="C282" s="4950" t="s">
        <v>7875</v>
      </c>
      <c r="D282" s="3047" t="s">
        <v>7855</v>
      </c>
      <c r="E282" s="3048">
        <v>35034</v>
      </c>
      <c r="F282" s="3049">
        <v>11.7</v>
      </c>
      <c r="G282" s="3049">
        <v>11.7</v>
      </c>
      <c r="H282" s="3047" t="s">
        <v>7642</v>
      </c>
      <c r="I282" s="3049">
        <v>50</v>
      </c>
      <c r="J282" s="3049">
        <v>30</v>
      </c>
      <c r="K282" s="3047" t="s">
        <v>7876</v>
      </c>
      <c r="L282" s="3049">
        <v>100</v>
      </c>
      <c r="M282" s="3049">
        <v>50</v>
      </c>
      <c r="N282" s="4991" t="s">
        <v>7877</v>
      </c>
      <c r="O282" s="4956" t="s">
        <v>7871</v>
      </c>
      <c r="P282" s="3050"/>
      <c r="Q282" s="3050"/>
      <c r="R282" s="3050"/>
      <c r="S282" s="3084"/>
      <c r="T282" s="3084"/>
      <c r="U282" s="3084"/>
      <c r="V282" s="3084"/>
      <c r="W282" s="3049"/>
      <c r="X282" s="3049"/>
      <c r="Y282" s="3049"/>
      <c r="Z282" s="3049"/>
      <c r="AA282" s="3049"/>
      <c r="AB282" s="3049"/>
      <c r="AC282" s="3049"/>
      <c r="AD282" s="3049"/>
      <c r="AE282" s="3049"/>
      <c r="AF282" s="3049"/>
      <c r="AG282" s="3049" t="s">
        <v>387</v>
      </c>
      <c r="AH282" s="3049"/>
      <c r="AI282" s="3049" t="s">
        <v>7635</v>
      </c>
      <c r="AJ282" s="3049"/>
      <c r="AK282" s="3049" t="s">
        <v>7636</v>
      </c>
      <c r="AL282" s="3049" t="s">
        <v>7636</v>
      </c>
      <c r="AM282" s="4944"/>
      <c r="AN282" s="3048">
        <v>35065</v>
      </c>
      <c r="AO282" s="3049"/>
      <c r="AP282" s="3053"/>
      <c r="AQ282" s="3092"/>
      <c r="AR282" s="4950"/>
      <c r="AS282" s="3053"/>
      <c r="AT282" s="3053"/>
      <c r="AU282" s="3053"/>
      <c r="AV282" s="3053"/>
      <c r="AW282" s="3053"/>
      <c r="AX282" s="4929"/>
    </row>
    <row r="283" spans="1:50" ht="15" customHeight="1">
      <c r="A283" s="4960"/>
      <c r="B283" s="4933"/>
      <c r="C283" s="4951"/>
      <c r="D283" s="3047"/>
      <c r="E283" s="3048"/>
      <c r="F283" s="3049"/>
      <c r="G283" s="3049"/>
      <c r="H283" s="3047" t="s">
        <v>7642</v>
      </c>
      <c r="I283" s="3049">
        <v>60</v>
      </c>
      <c r="J283" s="3049">
        <v>40</v>
      </c>
      <c r="K283" s="3047"/>
      <c r="L283" s="3049"/>
      <c r="M283" s="3049"/>
      <c r="N283" s="4992"/>
      <c r="O283" s="4957"/>
      <c r="P283" s="3125"/>
      <c r="Q283" s="3125"/>
      <c r="R283" s="3125"/>
      <c r="S283" s="3126"/>
      <c r="T283" s="3126"/>
      <c r="U283" s="3126"/>
      <c r="V283" s="3126"/>
      <c r="W283" s="3049"/>
      <c r="X283" s="3049"/>
      <c r="Y283" s="3049"/>
      <c r="Z283" s="3049"/>
      <c r="AA283" s="3049"/>
      <c r="AB283" s="3049"/>
      <c r="AC283" s="3049"/>
      <c r="AD283" s="3049"/>
      <c r="AE283" s="3049"/>
      <c r="AF283" s="3049"/>
      <c r="AG283" s="3049">
        <v>1.5</v>
      </c>
      <c r="AH283" s="3049"/>
      <c r="AI283" s="3049">
        <v>10</v>
      </c>
      <c r="AJ283" s="3049"/>
      <c r="AK283" s="3049" t="s">
        <v>7860</v>
      </c>
      <c r="AL283" s="3049"/>
      <c r="AM283" s="4945"/>
      <c r="AN283" s="3048"/>
      <c r="AO283" s="3049"/>
      <c r="AP283" s="3053"/>
      <c r="AQ283" s="3049"/>
      <c r="AR283" s="4951"/>
      <c r="AS283" s="3053"/>
      <c r="AT283" s="3053"/>
      <c r="AU283" s="3053"/>
      <c r="AV283" s="3053"/>
      <c r="AW283" s="3053"/>
      <c r="AX283" s="4930"/>
    </row>
    <row r="284" spans="1:50" ht="15" customHeight="1">
      <c r="A284" s="4960"/>
      <c r="B284" s="4933"/>
      <c r="C284" s="4951"/>
      <c r="D284" s="3047"/>
      <c r="E284" s="3048"/>
      <c r="F284" s="3049"/>
      <c r="G284" s="3049"/>
      <c r="H284" s="3047"/>
      <c r="I284" s="3049"/>
      <c r="J284" s="3049"/>
      <c r="K284" s="3047"/>
      <c r="L284" s="3049"/>
      <c r="M284" s="3049"/>
      <c r="N284" s="4992"/>
      <c r="O284" s="4957"/>
      <c r="P284" s="3125"/>
      <c r="Q284" s="3125"/>
      <c r="R284" s="3125"/>
      <c r="S284" s="3126"/>
      <c r="T284" s="3126"/>
      <c r="U284" s="3126"/>
      <c r="V284" s="3126"/>
      <c r="W284" s="3049"/>
      <c r="X284" s="3049"/>
      <c r="Y284" s="3049"/>
      <c r="Z284" s="3049"/>
      <c r="AA284" s="3049"/>
      <c r="AB284" s="3049"/>
      <c r="AC284" s="3049"/>
      <c r="AD284" s="3049"/>
      <c r="AE284" s="3049"/>
      <c r="AF284" s="3049"/>
      <c r="AG284" s="3049"/>
      <c r="AH284" s="3049"/>
      <c r="AI284" s="3049" t="s">
        <v>7862</v>
      </c>
      <c r="AJ284" s="3049"/>
      <c r="AK284" s="3049" t="s">
        <v>7648</v>
      </c>
      <c r="AL284" s="3049"/>
      <c r="AM284" s="4945"/>
      <c r="AN284" s="3048"/>
      <c r="AO284" s="3049"/>
      <c r="AP284" s="3053"/>
      <c r="AQ284" s="3049"/>
      <c r="AR284" s="4951"/>
      <c r="AS284" s="3053"/>
      <c r="AT284" s="3053"/>
      <c r="AU284" s="3053"/>
      <c r="AV284" s="3053"/>
      <c r="AW284" s="3053"/>
      <c r="AX284" s="4930"/>
    </row>
    <row r="285" spans="1:50" ht="15" customHeight="1">
      <c r="A285" s="4960"/>
      <c r="B285" s="4933"/>
      <c r="C285" s="4951"/>
      <c r="D285" s="3047"/>
      <c r="E285" s="3048"/>
      <c r="F285" s="3049"/>
      <c r="G285" s="3049"/>
      <c r="H285" s="3047"/>
      <c r="I285" s="3049"/>
      <c r="J285" s="3049"/>
      <c r="K285" s="3047"/>
      <c r="L285" s="3049"/>
      <c r="M285" s="3049"/>
      <c r="N285" s="4992"/>
      <c r="O285" s="4957"/>
      <c r="P285" s="3125"/>
      <c r="Q285" s="3125"/>
      <c r="R285" s="3125"/>
      <c r="S285" s="3126"/>
      <c r="T285" s="3126"/>
      <c r="U285" s="3126"/>
      <c r="V285" s="3126"/>
      <c r="W285" s="3049"/>
      <c r="X285" s="3049"/>
      <c r="Y285" s="3049"/>
      <c r="Z285" s="3049"/>
      <c r="AA285" s="3049"/>
      <c r="AB285" s="3049"/>
      <c r="AC285" s="3049"/>
      <c r="AD285" s="3049"/>
      <c r="AE285" s="3049"/>
      <c r="AF285" s="3049"/>
      <c r="AG285" s="3049"/>
      <c r="AH285" s="3049"/>
      <c r="AI285" s="3102"/>
      <c r="AJ285" s="3049"/>
      <c r="AK285" s="3049"/>
      <c r="AL285" s="3049"/>
      <c r="AM285" s="4945"/>
      <c r="AN285" s="3048"/>
      <c r="AO285" s="3049"/>
      <c r="AP285" s="3053"/>
      <c r="AQ285" s="3049"/>
      <c r="AR285" s="4951"/>
      <c r="AS285" s="3053"/>
      <c r="AT285" s="3053"/>
      <c r="AU285" s="3053"/>
      <c r="AV285" s="3053"/>
      <c r="AW285" s="3053"/>
      <c r="AX285" s="4930"/>
    </row>
    <row r="286" spans="1:50" ht="15" customHeight="1">
      <c r="A286" s="4960"/>
      <c r="B286" s="4934"/>
      <c r="C286" s="4952"/>
      <c r="D286" s="3054"/>
      <c r="E286" s="3055"/>
      <c r="F286" s="3056"/>
      <c r="G286" s="3056"/>
      <c r="H286" s="3054"/>
      <c r="I286" s="3056"/>
      <c r="J286" s="3056"/>
      <c r="K286" s="3054"/>
      <c r="L286" s="3056"/>
      <c r="M286" s="3056"/>
      <c r="N286" s="4993"/>
      <c r="O286" s="4958"/>
      <c r="P286" s="3127"/>
      <c r="Q286" s="3127"/>
      <c r="R286" s="3127"/>
      <c r="S286" s="3128"/>
      <c r="T286" s="3128"/>
      <c r="U286" s="3128"/>
      <c r="V286" s="3128"/>
      <c r="W286" s="3056"/>
      <c r="X286" s="3056"/>
      <c r="Y286" s="3056"/>
      <c r="Z286" s="3056"/>
      <c r="AA286" s="3056"/>
      <c r="AB286" s="3056"/>
      <c r="AC286" s="3056"/>
      <c r="AD286" s="3056"/>
      <c r="AE286" s="3056"/>
      <c r="AF286" s="3056"/>
      <c r="AG286" s="3056"/>
      <c r="AH286" s="3056"/>
      <c r="AI286" s="3056"/>
      <c r="AJ286" s="3056"/>
      <c r="AK286" s="3056"/>
      <c r="AL286" s="3056"/>
      <c r="AM286" s="4946"/>
      <c r="AN286" s="3055"/>
      <c r="AO286" s="3056"/>
      <c r="AP286" s="3059"/>
      <c r="AQ286" s="3056"/>
      <c r="AR286" s="4952"/>
      <c r="AS286" s="3059"/>
      <c r="AT286" s="3059"/>
      <c r="AU286" s="3059"/>
      <c r="AV286" s="3059"/>
      <c r="AW286" s="3059"/>
      <c r="AX286" s="4931"/>
    </row>
    <row r="287" spans="1:50" ht="15" customHeight="1">
      <c r="A287" s="4960"/>
      <c r="B287" s="4932">
        <f>B282+1</f>
        <v>57</v>
      </c>
      <c r="C287" s="4950" t="s">
        <v>7878</v>
      </c>
      <c r="D287" s="3042" t="s">
        <v>7855</v>
      </c>
      <c r="E287" s="3043">
        <v>37347</v>
      </c>
      <c r="F287" s="3044">
        <v>29.2</v>
      </c>
      <c r="G287" s="3044">
        <v>29.2</v>
      </c>
      <c r="H287" s="3042" t="s">
        <v>7649</v>
      </c>
      <c r="I287" s="3044">
        <v>200</v>
      </c>
      <c r="J287" s="3044">
        <v>60</v>
      </c>
      <c r="K287" s="3042" t="s">
        <v>7861</v>
      </c>
      <c r="L287" s="3044">
        <v>200</v>
      </c>
      <c r="M287" s="3044">
        <v>60</v>
      </c>
      <c r="N287" s="4938" t="s">
        <v>7879</v>
      </c>
      <c r="O287" s="4947" t="s">
        <v>7858</v>
      </c>
      <c r="P287" s="3064"/>
      <c r="Q287" s="3064"/>
      <c r="R287" s="3064"/>
      <c r="S287" s="3080"/>
      <c r="T287" s="3081"/>
      <c r="U287" s="3081"/>
      <c r="V287" s="3081"/>
      <c r="W287" s="3044"/>
      <c r="X287" s="3044"/>
      <c r="Y287" s="3044"/>
      <c r="Z287" s="3044"/>
      <c r="AA287" s="3044" t="s">
        <v>7635</v>
      </c>
      <c r="AB287" s="3044"/>
      <c r="AC287" s="3044"/>
      <c r="AD287" s="3044"/>
      <c r="AE287" s="3044" t="s">
        <v>7635</v>
      </c>
      <c r="AF287" s="3044"/>
      <c r="AG287" s="3060" t="s">
        <v>7636</v>
      </c>
      <c r="AH287" s="3044"/>
      <c r="AI287" s="3044" t="s">
        <v>7635</v>
      </c>
      <c r="AJ287" s="3044"/>
      <c r="AK287" s="3044" t="s">
        <v>7636</v>
      </c>
      <c r="AL287" s="3044" t="s">
        <v>7636</v>
      </c>
      <c r="AM287" s="3046"/>
      <c r="AN287" s="3043">
        <v>37347</v>
      </c>
      <c r="AO287" s="3044"/>
      <c r="AP287" s="3046"/>
      <c r="AQ287" s="3044"/>
      <c r="AR287" s="4950"/>
      <c r="AS287" s="3046"/>
      <c r="AT287" s="3046"/>
      <c r="AU287" s="3046"/>
      <c r="AV287" s="3046"/>
      <c r="AW287" s="3046"/>
      <c r="AX287" s="4929"/>
    </row>
    <row r="288" spans="1:50" ht="15" customHeight="1">
      <c r="A288" s="4960"/>
      <c r="B288" s="4933"/>
      <c r="C288" s="4951"/>
      <c r="D288" s="3047"/>
      <c r="E288" s="3048">
        <v>43461</v>
      </c>
      <c r="F288" s="3049"/>
      <c r="G288" s="3049"/>
      <c r="H288" s="3047" t="s">
        <v>7880</v>
      </c>
      <c r="I288" s="3049">
        <v>200</v>
      </c>
      <c r="J288" s="3049">
        <v>60</v>
      </c>
      <c r="K288" s="3047" t="s">
        <v>7880</v>
      </c>
      <c r="L288" s="3049">
        <v>200</v>
      </c>
      <c r="M288" s="3049">
        <v>60</v>
      </c>
      <c r="N288" s="4939"/>
      <c r="O288" s="4948"/>
      <c r="P288" s="3065"/>
      <c r="Q288" s="3065"/>
      <c r="R288" s="3065"/>
      <c r="S288" s="3083"/>
      <c r="T288" s="3084"/>
      <c r="U288" s="3084"/>
      <c r="V288" s="3084"/>
      <c r="W288" s="3049"/>
      <c r="X288" s="3049"/>
      <c r="Y288" s="3049"/>
      <c r="Z288" s="3049"/>
      <c r="AA288" s="3049">
        <v>5</v>
      </c>
      <c r="AB288" s="3049"/>
      <c r="AC288" s="3049"/>
      <c r="AD288" s="3049"/>
      <c r="AE288" s="3049">
        <v>135</v>
      </c>
      <c r="AF288" s="3049"/>
      <c r="AG288" s="3052">
        <v>1</v>
      </c>
      <c r="AH288" s="3049"/>
      <c r="AI288" s="3049">
        <v>12</v>
      </c>
      <c r="AJ288" s="3049"/>
      <c r="AK288" s="3049" t="s">
        <v>7860</v>
      </c>
      <c r="AL288" s="3049"/>
      <c r="AM288" s="3053"/>
      <c r="AN288" s="3048">
        <v>37706</v>
      </c>
      <c r="AO288" s="3049"/>
      <c r="AP288" s="3053"/>
      <c r="AQ288" s="3049"/>
      <c r="AR288" s="4951"/>
      <c r="AS288" s="3053"/>
      <c r="AT288" s="3053"/>
      <c r="AU288" s="3053"/>
      <c r="AV288" s="3053"/>
      <c r="AW288" s="3053"/>
      <c r="AX288" s="4930"/>
    </row>
    <row r="289" spans="1:50" ht="15" customHeight="1">
      <c r="A289" s="4960"/>
      <c r="B289" s="4933"/>
      <c r="C289" s="4951"/>
      <c r="D289" s="3047"/>
      <c r="E289" s="3048"/>
      <c r="F289" s="3049"/>
      <c r="G289" s="3049"/>
      <c r="H289" s="3047" t="s">
        <v>7748</v>
      </c>
      <c r="I289" s="3049">
        <v>400</v>
      </c>
      <c r="J289" s="3049">
        <v>80</v>
      </c>
      <c r="K289" s="3047" t="s">
        <v>7748</v>
      </c>
      <c r="L289" s="3049">
        <v>400</v>
      </c>
      <c r="M289" s="3049">
        <v>80</v>
      </c>
      <c r="N289" s="4939"/>
      <c r="O289" s="4948"/>
      <c r="P289" s="3065"/>
      <c r="Q289" s="3065"/>
      <c r="R289" s="3065"/>
      <c r="S289" s="3083"/>
      <c r="T289" s="3084"/>
      <c r="U289" s="3084"/>
      <c r="V289" s="3084"/>
      <c r="W289" s="3049"/>
      <c r="X289" s="3049"/>
      <c r="Y289" s="3049"/>
      <c r="Z289" s="3049"/>
      <c r="AA289" s="3049"/>
      <c r="AB289" s="3049"/>
      <c r="AC289" s="3049"/>
      <c r="AD289" s="3049"/>
      <c r="AE289" s="3049"/>
      <c r="AF289" s="3049"/>
      <c r="AG289" s="3052"/>
      <c r="AH289" s="3049"/>
      <c r="AI289" s="3049">
        <v>20</v>
      </c>
      <c r="AJ289" s="3049"/>
      <c r="AK289" s="3049" t="s">
        <v>7661</v>
      </c>
      <c r="AL289" s="3049"/>
      <c r="AM289" s="3053"/>
      <c r="AN289" s="3048">
        <v>43556</v>
      </c>
      <c r="AO289" s="3049"/>
      <c r="AP289" s="3053"/>
      <c r="AQ289" s="3049"/>
      <c r="AR289" s="4951"/>
      <c r="AS289" s="3053"/>
      <c r="AT289" s="3053"/>
      <c r="AU289" s="3053"/>
      <c r="AV289" s="3053"/>
      <c r="AW289" s="3053"/>
      <c r="AX289" s="4930"/>
    </row>
    <row r="290" spans="1:50" ht="15" customHeight="1">
      <c r="A290" s="4960"/>
      <c r="B290" s="4933"/>
      <c r="C290" s="4951"/>
      <c r="D290" s="3047"/>
      <c r="E290" s="3048"/>
      <c r="F290" s="3049"/>
      <c r="G290" s="3049"/>
      <c r="H290" s="3047"/>
      <c r="I290" s="3049"/>
      <c r="J290" s="3049"/>
      <c r="K290" s="3047"/>
      <c r="L290" s="3049"/>
      <c r="M290" s="3049"/>
      <c r="N290" s="4939"/>
      <c r="O290" s="4948"/>
      <c r="P290" s="3065"/>
      <c r="Q290" s="3065"/>
      <c r="R290" s="3065"/>
      <c r="S290" s="3083"/>
      <c r="T290" s="3084"/>
      <c r="U290" s="3084"/>
      <c r="V290" s="3084"/>
      <c r="W290" s="3049"/>
      <c r="X290" s="3049"/>
      <c r="Y290" s="3049"/>
      <c r="Z290" s="3049"/>
      <c r="AA290" s="3049"/>
      <c r="AB290" s="3049"/>
      <c r="AC290" s="3049"/>
      <c r="AD290" s="3049"/>
      <c r="AE290" s="3049"/>
      <c r="AF290" s="3049"/>
      <c r="AG290" s="3052"/>
      <c r="AH290" s="3049"/>
      <c r="AI290" s="3049" t="s">
        <v>7881</v>
      </c>
      <c r="AJ290" s="3049"/>
      <c r="AK290" s="3049" t="s">
        <v>7864</v>
      </c>
      <c r="AL290" s="3049"/>
      <c r="AM290" s="3053"/>
      <c r="AN290" s="3048"/>
      <c r="AO290" s="3049"/>
      <c r="AP290" s="3053"/>
      <c r="AQ290" s="3049"/>
      <c r="AR290" s="4951"/>
      <c r="AS290" s="3053"/>
      <c r="AT290" s="3053"/>
      <c r="AU290" s="3053"/>
      <c r="AV290" s="3053"/>
      <c r="AW290" s="3053"/>
      <c r="AX290" s="4930"/>
    </row>
    <row r="291" spans="1:50" ht="15" customHeight="1">
      <c r="A291" s="4960"/>
      <c r="B291" s="4934"/>
      <c r="C291" s="4952"/>
      <c r="D291" s="3054"/>
      <c r="E291" s="3055"/>
      <c r="F291" s="3056"/>
      <c r="G291" s="3056"/>
      <c r="H291" s="3054"/>
      <c r="I291" s="3056"/>
      <c r="J291" s="3056"/>
      <c r="K291" s="3054"/>
      <c r="L291" s="3056"/>
      <c r="M291" s="3056"/>
      <c r="N291" s="4940"/>
      <c r="O291" s="4949"/>
      <c r="P291" s="3066"/>
      <c r="Q291" s="3066"/>
      <c r="R291" s="3066"/>
      <c r="S291" s="3086"/>
      <c r="T291" s="3087"/>
      <c r="U291" s="3087"/>
      <c r="V291" s="3087"/>
      <c r="W291" s="3056"/>
      <c r="X291" s="3056"/>
      <c r="Y291" s="3056"/>
      <c r="Z291" s="3056"/>
      <c r="AA291" s="3056"/>
      <c r="AB291" s="3056"/>
      <c r="AC291" s="3056"/>
      <c r="AD291" s="3056"/>
      <c r="AE291" s="3056"/>
      <c r="AF291" s="3056"/>
      <c r="AG291" s="3058"/>
      <c r="AH291" s="3056"/>
      <c r="AI291" s="3059"/>
      <c r="AJ291" s="3056"/>
      <c r="AK291" s="3056" t="s">
        <v>7882</v>
      </c>
      <c r="AL291" s="3056"/>
      <c r="AM291" s="3059"/>
      <c r="AN291" s="3055"/>
      <c r="AO291" s="3056"/>
      <c r="AP291" s="3059"/>
      <c r="AQ291" s="3056"/>
      <c r="AR291" s="4952"/>
      <c r="AS291" s="3059"/>
      <c r="AT291" s="3059"/>
      <c r="AU291" s="3059"/>
      <c r="AV291" s="3059"/>
      <c r="AW291" s="3059"/>
      <c r="AX291" s="4931"/>
    </row>
    <row r="292" spans="1:50" ht="15" customHeight="1">
      <c r="A292" s="4960"/>
      <c r="B292" s="4932">
        <f>B287+1</f>
        <v>58</v>
      </c>
      <c r="C292" s="4950" t="s">
        <v>7883</v>
      </c>
      <c r="D292" s="3047" t="s">
        <v>21</v>
      </c>
      <c r="E292" s="3048">
        <v>39173</v>
      </c>
      <c r="F292" s="3049">
        <v>75.400000000000006</v>
      </c>
      <c r="G292" s="3049">
        <v>75.400000000000006</v>
      </c>
      <c r="H292" s="3117" t="s">
        <v>7884</v>
      </c>
      <c r="I292" s="3049">
        <v>80</v>
      </c>
      <c r="J292" s="3049">
        <v>50</v>
      </c>
      <c r="K292" s="3117" t="s">
        <v>7884</v>
      </c>
      <c r="L292" s="3049">
        <v>100</v>
      </c>
      <c r="M292" s="3049">
        <v>50</v>
      </c>
      <c r="N292" s="4938" t="s">
        <v>7885</v>
      </c>
      <c r="O292" s="4956" t="s">
        <v>7886</v>
      </c>
      <c r="P292" s="3065"/>
      <c r="Q292" s="3065"/>
      <c r="R292" s="3065"/>
      <c r="S292" s="3083"/>
      <c r="T292" s="3083"/>
      <c r="U292" s="3083"/>
      <c r="V292" s="3083"/>
      <c r="W292" s="3049"/>
      <c r="X292" s="3049"/>
      <c r="Y292" s="3049"/>
      <c r="Z292" s="3049"/>
      <c r="AA292" s="3049" t="s">
        <v>801</v>
      </c>
      <c r="AB292" s="3049"/>
      <c r="AC292" s="3049"/>
      <c r="AD292" s="3049"/>
      <c r="AE292" s="3049" t="s">
        <v>801</v>
      </c>
      <c r="AF292" s="3049"/>
      <c r="AG292" s="3052" t="s">
        <v>387</v>
      </c>
      <c r="AH292" s="3049"/>
      <c r="AI292" s="3049" t="s">
        <v>801</v>
      </c>
      <c r="AJ292" s="3049"/>
      <c r="AK292" s="3049" t="s">
        <v>387</v>
      </c>
      <c r="AL292" s="3049" t="s">
        <v>387</v>
      </c>
      <c r="AM292" s="3053"/>
      <c r="AN292" s="3048">
        <v>39173</v>
      </c>
      <c r="AO292" s="3049"/>
      <c r="AP292" s="3053"/>
      <c r="AQ292" s="3049"/>
      <c r="AR292" s="3062"/>
      <c r="AS292" s="3053"/>
      <c r="AT292" s="3053"/>
      <c r="AU292" s="3053"/>
      <c r="AV292" s="3053"/>
      <c r="AW292" s="3053"/>
      <c r="AX292" s="3049"/>
    </row>
    <row r="293" spans="1:50" ht="15" customHeight="1">
      <c r="A293" s="4960"/>
      <c r="B293" s="4933"/>
      <c r="C293" s="4951"/>
      <c r="D293" s="3047"/>
      <c r="E293" s="3048">
        <v>41204</v>
      </c>
      <c r="F293" s="3049"/>
      <c r="G293" s="3049"/>
      <c r="H293" s="3117" t="s">
        <v>7887</v>
      </c>
      <c r="I293" s="3049">
        <v>150</v>
      </c>
      <c r="J293" s="3049">
        <v>50</v>
      </c>
      <c r="K293" s="3117" t="s">
        <v>7887</v>
      </c>
      <c r="L293" s="3049">
        <v>150</v>
      </c>
      <c r="M293" s="3049">
        <v>50</v>
      </c>
      <c r="N293" s="4939"/>
      <c r="O293" s="4957"/>
      <c r="P293" s="3065"/>
      <c r="Q293" s="3065"/>
      <c r="R293" s="3065"/>
      <c r="S293" s="3083"/>
      <c r="T293" s="3083"/>
      <c r="U293" s="3083"/>
      <c r="V293" s="3083"/>
      <c r="W293" s="3049"/>
      <c r="X293" s="3049"/>
      <c r="Y293" s="3049"/>
      <c r="Z293" s="3049"/>
      <c r="AA293" s="3049">
        <v>1</v>
      </c>
      <c r="AB293" s="3049"/>
      <c r="AC293" s="3049"/>
      <c r="AD293" s="3049"/>
      <c r="AE293" s="3049">
        <v>165</v>
      </c>
      <c r="AF293" s="3049"/>
      <c r="AG293" s="3052">
        <v>1</v>
      </c>
      <c r="AH293" s="3049"/>
      <c r="AI293" s="3049">
        <v>31</v>
      </c>
      <c r="AJ293" s="3049"/>
      <c r="AK293" s="3049" t="s">
        <v>7661</v>
      </c>
      <c r="AL293" s="3049"/>
      <c r="AM293" s="3053"/>
      <c r="AN293" s="3048">
        <v>41275</v>
      </c>
      <c r="AO293" s="3049"/>
      <c r="AP293" s="3053"/>
      <c r="AQ293" s="3049"/>
      <c r="AR293" s="3062"/>
      <c r="AS293" s="3053"/>
      <c r="AT293" s="3053"/>
      <c r="AU293" s="3053"/>
      <c r="AV293" s="3053"/>
      <c r="AW293" s="3053"/>
      <c r="AX293" s="3049"/>
    </row>
    <row r="294" spans="1:50" ht="15" customHeight="1">
      <c r="A294" s="4960"/>
      <c r="B294" s="4933"/>
      <c r="C294" s="4951"/>
      <c r="D294" s="3047"/>
      <c r="E294" s="3048"/>
      <c r="F294" s="3049"/>
      <c r="G294" s="3049"/>
      <c r="H294" s="3117" t="s">
        <v>7863</v>
      </c>
      <c r="I294" s="3049">
        <v>200</v>
      </c>
      <c r="J294" s="3049">
        <v>80</v>
      </c>
      <c r="K294" s="3117" t="s">
        <v>7863</v>
      </c>
      <c r="L294" s="3049">
        <v>200</v>
      </c>
      <c r="M294" s="3049">
        <v>80</v>
      </c>
      <c r="N294" s="4939"/>
      <c r="O294" s="4957"/>
      <c r="P294" s="3065"/>
      <c r="Q294" s="3065"/>
      <c r="R294" s="3065"/>
      <c r="S294" s="3083"/>
      <c r="T294" s="3083"/>
      <c r="U294" s="3083"/>
      <c r="V294" s="3083"/>
      <c r="W294" s="3049"/>
      <c r="X294" s="3049"/>
      <c r="Y294" s="3049"/>
      <c r="Z294" s="3049"/>
      <c r="AA294" s="3049"/>
      <c r="AB294" s="3049"/>
      <c r="AC294" s="3049"/>
      <c r="AD294" s="3049"/>
      <c r="AE294" s="3049"/>
      <c r="AF294" s="3049"/>
      <c r="AG294" s="3052"/>
      <c r="AH294" s="3049"/>
      <c r="AI294" s="3049"/>
      <c r="AJ294" s="3049"/>
      <c r="AK294" s="3049" t="s">
        <v>7665</v>
      </c>
      <c r="AL294" s="3049"/>
      <c r="AM294" s="3053"/>
      <c r="AN294" s="3049"/>
      <c r="AO294" s="3049"/>
      <c r="AP294" s="3053"/>
      <c r="AQ294" s="3049"/>
      <c r="AR294" s="3062"/>
      <c r="AS294" s="3053"/>
      <c r="AT294" s="3053"/>
      <c r="AU294" s="3053"/>
      <c r="AV294" s="3053"/>
      <c r="AW294" s="3053"/>
      <c r="AX294" s="3049"/>
    </row>
    <row r="295" spans="1:50" ht="15" customHeight="1">
      <c r="A295" s="4960"/>
      <c r="B295" s="4933"/>
      <c r="C295" s="4951"/>
      <c r="D295" s="3047"/>
      <c r="E295" s="3048"/>
      <c r="F295" s="3049"/>
      <c r="G295" s="3049"/>
      <c r="H295" s="3117"/>
      <c r="I295" s="3049"/>
      <c r="J295" s="3049"/>
      <c r="K295" s="3117"/>
      <c r="L295" s="3049"/>
      <c r="M295" s="3049"/>
      <c r="N295" s="4939"/>
      <c r="O295" s="4957"/>
      <c r="P295" s="3065"/>
      <c r="Q295" s="3065"/>
      <c r="R295" s="3065"/>
      <c r="S295" s="3083"/>
      <c r="T295" s="3083"/>
      <c r="U295" s="3083"/>
      <c r="V295" s="3083"/>
      <c r="W295" s="3049"/>
      <c r="X295" s="3049"/>
      <c r="Y295" s="3049"/>
      <c r="Z295" s="3049"/>
      <c r="AA295" s="3049"/>
      <c r="AB295" s="3049"/>
      <c r="AC295" s="3049"/>
      <c r="AD295" s="3049"/>
      <c r="AE295" s="3049"/>
      <c r="AF295" s="3049"/>
      <c r="AG295" s="3052"/>
      <c r="AH295" s="3049"/>
      <c r="AI295" s="3049"/>
      <c r="AJ295" s="3049"/>
      <c r="AK295" s="3049"/>
      <c r="AL295" s="3049"/>
      <c r="AM295" s="3053"/>
      <c r="AN295" s="3049"/>
      <c r="AO295" s="3049"/>
      <c r="AP295" s="3053"/>
      <c r="AQ295" s="3049"/>
      <c r="AR295" s="3062"/>
      <c r="AS295" s="3053"/>
      <c r="AT295" s="3053"/>
      <c r="AU295" s="3053"/>
      <c r="AV295" s="3053"/>
      <c r="AW295" s="3053"/>
      <c r="AX295" s="3049"/>
    </row>
    <row r="296" spans="1:50" ht="15" customHeight="1">
      <c r="A296" s="4960"/>
      <c r="B296" s="4934"/>
      <c r="C296" s="4952"/>
      <c r="D296" s="3047"/>
      <c r="E296" s="3048"/>
      <c r="F296" s="3049"/>
      <c r="G296" s="3049"/>
      <c r="H296" s="3117"/>
      <c r="I296" s="3049"/>
      <c r="J296" s="3049"/>
      <c r="K296" s="3117"/>
      <c r="L296" s="3049"/>
      <c r="M296" s="3049"/>
      <c r="N296" s="4940"/>
      <c r="O296" s="4958"/>
      <c r="P296" s="3065"/>
      <c r="Q296" s="3065"/>
      <c r="R296" s="3065"/>
      <c r="S296" s="3083"/>
      <c r="T296" s="3083"/>
      <c r="U296" s="3083"/>
      <c r="V296" s="3083"/>
      <c r="W296" s="3049"/>
      <c r="X296" s="3049"/>
      <c r="Y296" s="3049"/>
      <c r="Z296" s="3049"/>
      <c r="AA296" s="3049"/>
      <c r="AB296" s="3049"/>
      <c r="AC296" s="3049"/>
      <c r="AD296" s="3049"/>
      <c r="AE296" s="3049"/>
      <c r="AF296" s="3049"/>
      <c r="AG296" s="3052"/>
      <c r="AH296" s="3049"/>
      <c r="AI296" s="3049"/>
      <c r="AJ296" s="3049"/>
      <c r="AK296" s="3049"/>
      <c r="AL296" s="3049"/>
      <c r="AM296" s="3053"/>
      <c r="AN296" s="3049"/>
      <c r="AO296" s="3049"/>
      <c r="AP296" s="3053"/>
      <c r="AQ296" s="3049"/>
      <c r="AR296" s="3062"/>
      <c r="AS296" s="3053"/>
      <c r="AT296" s="3053"/>
      <c r="AU296" s="3053"/>
      <c r="AV296" s="3053"/>
      <c r="AW296" s="3053"/>
      <c r="AX296" s="3049"/>
    </row>
    <row r="297" spans="1:50" ht="15" customHeight="1">
      <c r="A297" s="4960"/>
      <c r="B297" s="4932">
        <f>B292+1</f>
        <v>59</v>
      </c>
      <c r="C297" s="4950" t="s">
        <v>7888</v>
      </c>
      <c r="D297" s="3042" t="s">
        <v>21</v>
      </c>
      <c r="E297" s="3043">
        <v>39630</v>
      </c>
      <c r="F297" s="3044">
        <v>2.5</v>
      </c>
      <c r="G297" s="3044">
        <v>2.5</v>
      </c>
      <c r="H297" s="3116" t="s">
        <v>7889</v>
      </c>
      <c r="I297" s="3044">
        <v>200</v>
      </c>
      <c r="J297" s="3044">
        <v>60</v>
      </c>
      <c r="K297" s="3116" t="s">
        <v>7745</v>
      </c>
      <c r="L297" s="3044">
        <v>200</v>
      </c>
      <c r="M297" s="3044">
        <v>80</v>
      </c>
      <c r="N297" s="4938" t="s">
        <v>7890</v>
      </c>
      <c r="O297" s="4956" t="s">
        <v>7891</v>
      </c>
      <c r="P297" s="3064"/>
      <c r="Q297" s="3064"/>
      <c r="R297" s="3064"/>
      <c r="S297" s="3080"/>
      <c r="T297" s="3080"/>
      <c r="U297" s="3080"/>
      <c r="V297" s="3080"/>
      <c r="W297" s="3044">
        <v>1</v>
      </c>
      <c r="X297" s="3044"/>
      <c r="Y297" s="3044"/>
      <c r="Z297" s="3044"/>
      <c r="AA297" s="3044" t="s">
        <v>801</v>
      </c>
      <c r="AB297" s="3044"/>
      <c r="AC297" s="3044"/>
      <c r="AD297" s="3044"/>
      <c r="AE297" s="3044"/>
      <c r="AF297" s="3044"/>
      <c r="AG297" s="3060"/>
      <c r="AH297" s="3044"/>
      <c r="AI297" s="3044"/>
      <c r="AJ297" s="3044"/>
      <c r="AK297" s="3044"/>
      <c r="AL297" s="3044"/>
      <c r="AM297" s="3046"/>
      <c r="AN297" s="3043">
        <v>39630</v>
      </c>
      <c r="AO297" s="3044"/>
      <c r="AP297" s="3046"/>
      <c r="AQ297" s="3044"/>
      <c r="AR297" s="3061"/>
      <c r="AS297" s="3046"/>
      <c r="AT297" s="3046"/>
      <c r="AU297" s="3046"/>
      <c r="AV297" s="3046"/>
      <c r="AW297" s="3046"/>
      <c r="AX297" s="3044"/>
    </row>
    <row r="298" spans="1:50" ht="15" customHeight="1">
      <c r="A298" s="4960"/>
      <c r="B298" s="4933"/>
      <c r="C298" s="4951"/>
      <c r="D298" s="3047"/>
      <c r="E298" s="3048"/>
      <c r="F298" s="3049"/>
      <c r="G298" s="3049"/>
      <c r="H298" s="3117" t="s">
        <v>7892</v>
      </c>
      <c r="I298" s="3049">
        <v>200</v>
      </c>
      <c r="J298" s="3049">
        <v>60</v>
      </c>
      <c r="K298" s="3117"/>
      <c r="L298" s="3049"/>
      <c r="M298" s="3049"/>
      <c r="N298" s="4939"/>
      <c r="O298" s="4957"/>
      <c r="P298" s="3065"/>
      <c r="Q298" s="3065"/>
      <c r="R298" s="3065"/>
      <c r="S298" s="3083"/>
      <c r="T298" s="3083"/>
      <c r="U298" s="3083"/>
      <c r="V298" s="3083"/>
      <c r="W298" s="3049"/>
      <c r="X298" s="3049"/>
      <c r="Y298" s="3049"/>
      <c r="Z298" s="3049"/>
      <c r="AA298" s="3049">
        <v>1</v>
      </c>
      <c r="AB298" s="3049"/>
      <c r="AC298" s="3049"/>
      <c r="AD298" s="3049"/>
      <c r="AE298" s="3049"/>
      <c r="AF298" s="3049"/>
      <c r="AG298" s="3052"/>
      <c r="AH298" s="3049"/>
      <c r="AI298" s="3049"/>
      <c r="AJ298" s="3049"/>
      <c r="AK298" s="3049"/>
      <c r="AL298" s="3049"/>
      <c r="AM298" s="3053"/>
      <c r="AN298" s="3049"/>
      <c r="AO298" s="3049"/>
      <c r="AP298" s="3053"/>
      <c r="AQ298" s="3049"/>
      <c r="AR298" s="3062"/>
      <c r="AS298" s="3053"/>
      <c r="AT298" s="3053"/>
      <c r="AU298" s="3053"/>
      <c r="AV298" s="3053"/>
      <c r="AW298" s="3053"/>
      <c r="AX298" s="3049"/>
    </row>
    <row r="299" spans="1:50" ht="15" customHeight="1">
      <c r="A299" s="4960"/>
      <c r="B299" s="4933"/>
      <c r="C299" s="4951"/>
      <c r="D299" s="3047"/>
      <c r="E299" s="3048"/>
      <c r="F299" s="3049"/>
      <c r="G299" s="3049"/>
      <c r="H299" s="3117"/>
      <c r="I299" s="3049"/>
      <c r="J299" s="3049"/>
      <c r="K299" s="3117"/>
      <c r="L299" s="3049"/>
      <c r="M299" s="3049"/>
      <c r="N299" s="4939"/>
      <c r="O299" s="4957"/>
      <c r="P299" s="3065"/>
      <c r="Q299" s="3065"/>
      <c r="R299" s="3065"/>
      <c r="S299" s="3083"/>
      <c r="T299" s="3083"/>
      <c r="U299" s="3083"/>
      <c r="V299" s="3083"/>
      <c r="W299" s="3049"/>
      <c r="X299" s="3049"/>
      <c r="Y299" s="3049"/>
      <c r="Z299" s="3049"/>
      <c r="AA299" s="3049"/>
      <c r="AB299" s="3049"/>
      <c r="AC299" s="3049"/>
      <c r="AD299" s="3049"/>
      <c r="AE299" s="3049"/>
      <c r="AF299" s="3049"/>
      <c r="AG299" s="3052"/>
      <c r="AH299" s="3049"/>
      <c r="AI299" s="3049"/>
      <c r="AJ299" s="3049"/>
      <c r="AK299" s="3049"/>
      <c r="AL299" s="3049"/>
      <c r="AM299" s="3053"/>
      <c r="AN299" s="3049"/>
      <c r="AO299" s="3049"/>
      <c r="AP299" s="3053"/>
      <c r="AQ299" s="3049"/>
      <c r="AR299" s="3062"/>
      <c r="AS299" s="3053"/>
      <c r="AT299" s="3053"/>
      <c r="AU299" s="3053"/>
      <c r="AV299" s="3053"/>
      <c r="AW299" s="3053"/>
      <c r="AX299" s="3049"/>
    </row>
    <row r="300" spans="1:50" ht="15" customHeight="1">
      <c r="A300" s="4960"/>
      <c r="B300" s="4933"/>
      <c r="C300" s="4951"/>
      <c r="D300" s="3047"/>
      <c r="E300" s="3048"/>
      <c r="F300" s="3049"/>
      <c r="G300" s="3049"/>
      <c r="H300" s="3117"/>
      <c r="I300" s="3049"/>
      <c r="J300" s="3049"/>
      <c r="K300" s="3117"/>
      <c r="L300" s="3049"/>
      <c r="M300" s="3049"/>
      <c r="N300" s="4939"/>
      <c r="O300" s="4957"/>
      <c r="P300" s="3065"/>
      <c r="Q300" s="3065"/>
      <c r="R300" s="3065"/>
      <c r="S300" s="3083"/>
      <c r="T300" s="3083"/>
      <c r="U300" s="3083"/>
      <c r="V300" s="3083"/>
      <c r="W300" s="3049"/>
      <c r="X300" s="3049"/>
      <c r="Y300" s="3049"/>
      <c r="Z300" s="3049"/>
      <c r="AA300" s="3049"/>
      <c r="AB300" s="3049"/>
      <c r="AC300" s="3049"/>
      <c r="AD300" s="3049"/>
      <c r="AE300" s="3049"/>
      <c r="AF300" s="3049"/>
      <c r="AG300" s="3052"/>
      <c r="AH300" s="3049"/>
      <c r="AI300" s="3049"/>
      <c r="AJ300" s="3049"/>
      <c r="AK300" s="3049"/>
      <c r="AL300" s="3049"/>
      <c r="AM300" s="3053"/>
      <c r="AN300" s="3049"/>
      <c r="AO300" s="3049"/>
      <c r="AP300" s="3053"/>
      <c r="AQ300" s="3049"/>
      <c r="AR300" s="3062"/>
      <c r="AS300" s="3053"/>
      <c r="AT300" s="3053"/>
      <c r="AU300" s="3053"/>
      <c r="AV300" s="3053"/>
      <c r="AW300" s="3053"/>
      <c r="AX300" s="3049"/>
    </row>
    <row r="301" spans="1:50" ht="15" customHeight="1">
      <c r="A301" s="4960"/>
      <c r="B301" s="4934"/>
      <c r="C301" s="4952"/>
      <c r="D301" s="3054"/>
      <c r="E301" s="3055"/>
      <c r="F301" s="3056"/>
      <c r="G301" s="3056"/>
      <c r="H301" s="3118"/>
      <c r="I301" s="3056"/>
      <c r="J301" s="3056"/>
      <c r="K301" s="3118"/>
      <c r="L301" s="3056"/>
      <c r="M301" s="3056"/>
      <c r="N301" s="4940"/>
      <c r="O301" s="4958"/>
      <c r="P301" s="3066"/>
      <c r="Q301" s="3066"/>
      <c r="R301" s="3066"/>
      <c r="S301" s="3086"/>
      <c r="T301" s="3086"/>
      <c r="U301" s="3086"/>
      <c r="V301" s="3086"/>
      <c r="W301" s="3056"/>
      <c r="X301" s="3056"/>
      <c r="Y301" s="3056"/>
      <c r="Z301" s="3056"/>
      <c r="AA301" s="3056"/>
      <c r="AB301" s="3056"/>
      <c r="AC301" s="3056"/>
      <c r="AD301" s="3056"/>
      <c r="AE301" s="3056"/>
      <c r="AF301" s="3056"/>
      <c r="AG301" s="3058"/>
      <c r="AH301" s="3056"/>
      <c r="AI301" s="3056"/>
      <c r="AJ301" s="3056"/>
      <c r="AK301" s="3056"/>
      <c r="AL301" s="3056"/>
      <c r="AM301" s="3059"/>
      <c r="AN301" s="3056"/>
      <c r="AO301" s="3056"/>
      <c r="AP301" s="3059"/>
      <c r="AQ301" s="3056"/>
      <c r="AR301" s="3063"/>
      <c r="AS301" s="3059"/>
      <c r="AT301" s="3059"/>
      <c r="AU301" s="3059"/>
      <c r="AV301" s="3059"/>
      <c r="AW301" s="3059"/>
      <c r="AX301" s="3056"/>
    </row>
    <row r="302" spans="1:50" ht="15" customHeight="1">
      <c r="A302" s="4960"/>
      <c r="B302" s="4932">
        <f>B297+1</f>
        <v>60</v>
      </c>
      <c r="C302" s="4950" t="s">
        <v>7893</v>
      </c>
      <c r="D302" s="3047" t="s">
        <v>21</v>
      </c>
      <c r="E302" s="3048">
        <v>40549</v>
      </c>
      <c r="F302" s="3049">
        <v>44.6</v>
      </c>
      <c r="G302" s="3049">
        <v>44.6</v>
      </c>
      <c r="H302" s="3117" t="s">
        <v>7848</v>
      </c>
      <c r="I302" s="3049">
        <v>200</v>
      </c>
      <c r="J302" s="3049">
        <v>60</v>
      </c>
      <c r="K302" s="3117" t="s">
        <v>7894</v>
      </c>
      <c r="L302" s="3049">
        <v>200</v>
      </c>
      <c r="M302" s="3049">
        <v>60</v>
      </c>
      <c r="N302" s="4985" t="s">
        <v>7895</v>
      </c>
      <c r="O302" s="4988" t="s">
        <v>7896</v>
      </c>
      <c r="P302" s="3065"/>
      <c r="Q302" s="3065"/>
      <c r="R302" s="3065"/>
      <c r="S302" s="3083"/>
      <c r="T302" s="3083"/>
      <c r="U302" s="3083"/>
      <c r="V302" s="3083"/>
      <c r="W302" s="3049"/>
      <c r="X302" s="3049"/>
      <c r="Y302" s="3049"/>
      <c r="Z302" s="3049"/>
      <c r="AA302" s="3049" t="s">
        <v>801</v>
      </c>
      <c r="AB302" s="3049"/>
      <c r="AC302" s="3049"/>
      <c r="AD302" s="3049"/>
      <c r="AE302" s="3049" t="s">
        <v>801</v>
      </c>
      <c r="AF302" s="3049"/>
      <c r="AG302" s="3052" t="s">
        <v>387</v>
      </c>
      <c r="AH302" s="3049"/>
      <c r="AI302" s="3049" t="s">
        <v>801</v>
      </c>
      <c r="AJ302" s="3049"/>
      <c r="AK302" s="3049" t="s">
        <v>387</v>
      </c>
      <c r="AL302" s="3049" t="s">
        <v>7636</v>
      </c>
      <c r="AM302" s="3053"/>
      <c r="AN302" s="3048">
        <v>40634</v>
      </c>
      <c r="AO302" s="3049"/>
      <c r="AP302" s="3053"/>
      <c r="AQ302" s="3049"/>
      <c r="AR302" s="3062"/>
      <c r="AS302" s="3053"/>
      <c r="AT302" s="3053"/>
      <c r="AU302" s="3053"/>
      <c r="AV302" s="3053"/>
      <c r="AW302" s="3053"/>
      <c r="AX302" s="3049"/>
    </row>
    <row r="303" spans="1:50" ht="15" customHeight="1">
      <c r="A303" s="4960"/>
      <c r="B303" s="4933"/>
      <c r="C303" s="4951"/>
      <c r="D303" s="3047"/>
      <c r="E303" s="3048">
        <v>41606</v>
      </c>
      <c r="F303" s="3049"/>
      <c r="G303" s="3049"/>
      <c r="H303" s="3117"/>
      <c r="I303" s="3049"/>
      <c r="J303" s="3049"/>
      <c r="K303" s="3117"/>
      <c r="L303" s="3049"/>
      <c r="M303" s="3049"/>
      <c r="N303" s="4986"/>
      <c r="O303" s="4989"/>
      <c r="P303" s="3065"/>
      <c r="Q303" s="3065"/>
      <c r="R303" s="3065"/>
      <c r="S303" s="3083"/>
      <c r="T303" s="3083"/>
      <c r="U303" s="3083"/>
      <c r="V303" s="3083"/>
      <c r="W303" s="3049"/>
      <c r="X303" s="3049"/>
      <c r="Y303" s="3049"/>
      <c r="Z303" s="3049"/>
      <c r="AA303" s="3049">
        <v>6</v>
      </c>
      <c r="AB303" s="3049"/>
      <c r="AC303" s="3049"/>
      <c r="AD303" s="3049"/>
      <c r="AE303" s="3049">
        <v>200</v>
      </c>
      <c r="AF303" s="3049"/>
      <c r="AG303" s="3052">
        <v>1</v>
      </c>
      <c r="AH303" s="3049"/>
      <c r="AI303" s="3049">
        <v>12</v>
      </c>
      <c r="AJ303" s="3049"/>
      <c r="AK303" s="3049" t="s">
        <v>7860</v>
      </c>
      <c r="AL303" s="3049"/>
      <c r="AM303" s="3053"/>
      <c r="AN303" s="3048">
        <v>41730</v>
      </c>
      <c r="AO303" s="3049"/>
      <c r="AP303" s="3053"/>
      <c r="AQ303" s="3049"/>
      <c r="AR303" s="3062"/>
      <c r="AS303" s="3053"/>
      <c r="AT303" s="3053"/>
      <c r="AU303" s="3053"/>
      <c r="AV303" s="3053"/>
      <c r="AW303" s="3053"/>
      <c r="AX303" s="3049"/>
    </row>
    <row r="304" spans="1:50" ht="15" customHeight="1">
      <c r="A304" s="4960"/>
      <c r="B304" s="4933"/>
      <c r="C304" s="4951"/>
      <c r="D304" s="3047"/>
      <c r="E304" s="3048">
        <v>43191</v>
      </c>
      <c r="F304" s="3049"/>
      <c r="G304" s="3049"/>
      <c r="H304" s="3117"/>
      <c r="I304" s="3049"/>
      <c r="J304" s="3049"/>
      <c r="K304" s="3117"/>
      <c r="L304" s="3049"/>
      <c r="M304" s="3049"/>
      <c r="N304" s="4986"/>
      <c r="O304" s="4989"/>
      <c r="P304" s="3065"/>
      <c r="Q304" s="3065"/>
      <c r="R304" s="3065"/>
      <c r="S304" s="3083"/>
      <c r="T304" s="3083"/>
      <c r="U304" s="3083"/>
      <c r="V304" s="3083"/>
      <c r="W304" s="3049"/>
      <c r="X304" s="3049"/>
      <c r="Y304" s="3049"/>
      <c r="Z304" s="3049"/>
      <c r="AA304" s="3049"/>
      <c r="AB304" s="3049"/>
      <c r="AC304" s="3049"/>
      <c r="AD304" s="3049"/>
      <c r="AE304" s="3049"/>
      <c r="AF304" s="3049"/>
      <c r="AG304" s="3052"/>
      <c r="AH304" s="3049"/>
      <c r="AI304" s="3049">
        <v>31</v>
      </c>
      <c r="AJ304" s="3049"/>
      <c r="AK304" s="3049" t="s">
        <v>7648</v>
      </c>
      <c r="AL304" s="3049"/>
      <c r="AM304" s="3053"/>
      <c r="AN304" s="3048">
        <v>43191</v>
      </c>
      <c r="AO304" s="3049"/>
      <c r="AP304" s="3053"/>
      <c r="AQ304" s="3049"/>
      <c r="AR304" s="3062"/>
      <c r="AS304" s="3053"/>
      <c r="AT304" s="3053"/>
      <c r="AU304" s="3053"/>
      <c r="AV304" s="3053"/>
      <c r="AW304" s="3053"/>
      <c r="AX304" s="3049"/>
    </row>
    <row r="305" spans="1:50" ht="15" customHeight="1">
      <c r="A305" s="4960"/>
      <c r="B305" s="4933"/>
      <c r="C305" s="4951"/>
      <c r="D305" s="3047"/>
      <c r="E305" s="3048"/>
      <c r="F305" s="3049"/>
      <c r="G305" s="3049"/>
      <c r="H305" s="3117"/>
      <c r="I305" s="3049"/>
      <c r="J305" s="3049"/>
      <c r="K305" s="3117"/>
      <c r="L305" s="3049"/>
      <c r="M305" s="3049"/>
      <c r="N305" s="4986"/>
      <c r="O305" s="4989"/>
      <c r="P305" s="3065"/>
      <c r="Q305" s="3065"/>
      <c r="R305" s="3065"/>
      <c r="S305" s="3083"/>
      <c r="T305" s="3083"/>
      <c r="U305" s="3083"/>
      <c r="V305" s="3083"/>
      <c r="W305" s="3049"/>
      <c r="X305" s="3049"/>
      <c r="Y305" s="3049"/>
      <c r="Z305" s="3049"/>
      <c r="AA305" s="3049"/>
      <c r="AB305" s="3049"/>
      <c r="AC305" s="3049"/>
      <c r="AD305" s="3049"/>
      <c r="AE305" s="3049"/>
      <c r="AF305" s="3049"/>
      <c r="AG305" s="3052"/>
      <c r="AH305" s="3049"/>
      <c r="AI305" s="3049" t="s">
        <v>7881</v>
      </c>
      <c r="AJ305" s="3049"/>
      <c r="AK305" s="3049" t="s">
        <v>7864</v>
      </c>
      <c r="AL305" s="3049"/>
      <c r="AM305" s="3053"/>
      <c r="AN305" s="3048">
        <v>43448</v>
      </c>
      <c r="AO305" s="3049"/>
      <c r="AP305" s="3053"/>
      <c r="AQ305" s="3049"/>
      <c r="AR305" s="3062"/>
      <c r="AS305" s="3053"/>
      <c r="AT305" s="3053"/>
      <c r="AU305" s="3053"/>
      <c r="AV305" s="3053"/>
      <c r="AW305" s="3053"/>
      <c r="AX305" s="3049"/>
    </row>
    <row r="306" spans="1:50" ht="15" customHeight="1">
      <c r="A306" s="4960"/>
      <c r="B306" s="4933"/>
      <c r="C306" s="4951"/>
      <c r="D306" s="3047"/>
      <c r="E306" s="3048"/>
      <c r="F306" s="3049"/>
      <c r="G306" s="3049"/>
      <c r="H306" s="3117"/>
      <c r="I306" s="3049"/>
      <c r="J306" s="3049"/>
      <c r="K306" s="3117"/>
      <c r="L306" s="3049"/>
      <c r="M306" s="3049"/>
      <c r="N306" s="4986"/>
      <c r="O306" s="4989"/>
      <c r="P306" s="3065"/>
      <c r="Q306" s="3065"/>
      <c r="R306" s="3065"/>
      <c r="S306" s="3083"/>
      <c r="T306" s="3083"/>
      <c r="U306" s="3083"/>
      <c r="V306" s="3083"/>
      <c r="W306" s="3049"/>
      <c r="X306" s="3049"/>
      <c r="Y306" s="3049"/>
      <c r="Z306" s="3049"/>
      <c r="AA306" s="3049"/>
      <c r="AB306" s="3049"/>
      <c r="AC306" s="3049"/>
      <c r="AD306" s="3049"/>
      <c r="AE306" s="3049"/>
      <c r="AF306" s="3049"/>
      <c r="AG306" s="3052"/>
      <c r="AH306" s="3049"/>
      <c r="AI306" s="3053"/>
      <c r="AJ306" s="3049"/>
      <c r="AK306" s="3049" t="s">
        <v>7897</v>
      </c>
      <c r="AL306" s="3049"/>
      <c r="AM306" s="3053"/>
      <c r="AN306" s="3049"/>
      <c r="AO306" s="3049"/>
      <c r="AP306" s="3053"/>
      <c r="AQ306" s="3049"/>
      <c r="AR306" s="3062"/>
      <c r="AS306" s="3053"/>
      <c r="AT306" s="3053"/>
      <c r="AU306" s="3053"/>
      <c r="AV306" s="3053"/>
      <c r="AW306" s="3053"/>
      <c r="AX306" s="3049"/>
    </row>
    <row r="307" spans="1:50" ht="15" customHeight="1">
      <c r="A307" s="4960"/>
      <c r="B307" s="4934"/>
      <c r="C307" s="4952"/>
      <c r="D307" s="3047"/>
      <c r="E307" s="3048"/>
      <c r="F307" s="3049"/>
      <c r="G307" s="3049"/>
      <c r="H307" s="3117"/>
      <c r="I307" s="3049"/>
      <c r="J307" s="3049"/>
      <c r="K307" s="3117"/>
      <c r="L307" s="3049"/>
      <c r="M307" s="3049"/>
      <c r="N307" s="4987"/>
      <c r="O307" s="4990"/>
      <c r="P307" s="3065"/>
      <c r="Q307" s="3065"/>
      <c r="R307" s="3065"/>
      <c r="S307" s="3083"/>
      <c r="T307" s="3083"/>
      <c r="U307" s="3083"/>
      <c r="V307" s="3083"/>
      <c r="W307" s="3049"/>
      <c r="X307" s="3049"/>
      <c r="Y307" s="3049"/>
      <c r="Z307" s="3049"/>
      <c r="AA307" s="3049"/>
      <c r="AB307" s="3049"/>
      <c r="AC307" s="3049"/>
      <c r="AD307" s="3049"/>
      <c r="AE307" s="3049"/>
      <c r="AF307" s="3049"/>
      <c r="AG307" s="3052"/>
      <c r="AH307" s="3049"/>
      <c r="AI307" s="3129"/>
      <c r="AJ307" s="3049"/>
      <c r="AK307" s="3049"/>
      <c r="AL307" s="3049"/>
      <c r="AM307" s="3053"/>
      <c r="AN307" s="3049"/>
      <c r="AO307" s="3049"/>
      <c r="AP307" s="3053"/>
      <c r="AQ307" s="3049"/>
      <c r="AR307" s="3062"/>
      <c r="AS307" s="3053"/>
      <c r="AT307" s="3053"/>
      <c r="AU307" s="3053"/>
      <c r="AV307" s="3053"/>
      <c r="AW307" s="3053"/>
      <c r="AX307" s="3049"/>
    </row>
    <row r="308" spans="1:50" ht="15" customHeight="1">
      <c r="A308" s="4960"/>
      <c r="B308" s="4932">
        <f>B302+1</f>
        <v>61</v>
      </c>
      <c r="C308" s="4950" t="s">
        <v>7898</v>
      </c>
      <c r="D308" s="3042" t="s">
        <v>164</v>
      </c>
      <c r="E308" s="3043">
        <v>40947</v>
      </c>
      <c r="F308" s="3060">
        <v>37.700000000000003</v>
      </c>
      <c r="G308" s="3060">
        <v>37.700000000000003</v>
      </c>
      <c r="H308" s="3042" t="s">
        <v>7899</v>
      </c>
      <c r="I308" s="3044">
        <v>60</v>
      </c>
      <c r="J308" s="3044">
        <v>40</v>
      </c>
      <c r="K308" s="3042" t="s">
        <v>7899</v>
      </c>
      <c r="L308" s="3044">
        <v>80</v>
      </c>
      <c r="M308" s="3044">
        <v>50</v>
      </c>
      <c r="N308" s="4938" t="s">
        <v>7900</v>
      </c>
      <c r="O308" s="4956" t="s">
        <v>7901</v>
      </c>
      <c r="P308" s="3045"/>
      <c r="Q308" s="3045"/>
      <c r="R308" s="3045"/>
      <c r="S308" s="3081"/>
      <c r="T308" s="3081"/>
      <c r="U308" s="3081"/>
      <c r="V308" s="3081"/>
      <c r="W308" s="3044">
        <v>10</v>
      </c>
      <c r="X308" s="3044"/>
      <c r="Y308" s="3044"/>
      <c r="Z308" s="3044"/>
      <c r="AA308" s="3044"/>
      <c r="AB308" s="3044"/>
      <c r="AC308" s="3044"/>
      <c r="AD308" s="3044"/>
      <c r="AE308" s="3044" t="s">
        <v>801</v>
      </c>
      <c r="AF308" s="3044"/>
      <c r="AG308" s="3044" t="s">
        <v>387</v>
      </c>
      <c r="AH308" s="3044"/>
      <c r="AI308" s="3044" t="s">
        <v>801</v>
      </c>
      <c r="AJ308" s="3044"/>
      <c r="AK308" s="3044" t="s">
        <v>387</v>
      </c>
      <c r="AL308" s="3044" t="s">
        <v>387</v>
      </c>
      <c r="AM308" s="4944"/>
      <c r="AN308" s="3043">
        <v>41000</v>
      </c>
      <c r="AO308" s="3044"/>
      <c r="AP308" s="3046"/>
      <c r="AQ308" s="3044"/>
      <c r="AR308" s="4929"/>
      <c r="AS308" s="3046"/>
      <c r="AT308" s="3046"/>
      <c r="AU308" s="3046"/>
      <c r="AV308" s="3046"/>
      <c r="AW308" s="3046"/>
      <c r="AX308" s="4929"/>
    </row>
    <row r="309" spans="1:50" ht="15" customHeight="1">
      <c r="A309" s="4960"/>
      <c r="B309" s="4933"/>
      <c r="C309" s="4951"/>
      <c r="D309" s="3047"/>
      <c r="E309" s="3048">
        <v>41729</v>
      </c>
      <c r="F309" s="3052"/>
      <c r="G309" s="3052"/>
      <c r="H309" s="3047"/>
      <c r="I309" s="3049"/>
      <c r="J309" s="3049"/>
      <c r="K309" s="3047" t="s">
        <v>7902</v>
      </c>
      <c r="L309" s="3049">
        <v>150</v>
      </c>
      <c r="M309" s="3049">
        <v>50</v>
      </c>
      <c r="N309" s="4939"/>
      <c r="O309" s="4957"/>
      <c r="P309" s="3050"/>
      <c r="Q309" s="3050"/>
      <c r="R309" s="3050"/>
      <c r="S309" s="3084"/>
      <c r="T309" s="3084"/>
      <c r="U309" s="3084"/>
      <c r="V309" s="3084"/>
      <c r="W309" s="3049"/>
      <c r="X309" s="3049"/>
      <c r="Y309" s="3049"/>
      <c r="Z309" s="3049"/>
      <c r="AA309" s="3049"/>
      <c r="AB309" s="3049"/>
      <c r="AC309" s="3049"/>
      <c r="AD309" s="3049"/>
      <c r="AE309" s="3049">
        <v>200</v>
      </c>
      <c r="AF309" s="3049"/>
      <c r="AG309" s="3068">
        <v>1</v>
      </c>
      <c r="AH309" s="3049"/>
      <c r="AI309" s="3049">
        <v>15</v>
      </c>
      <c r="AJ309" s="3049"/>
      <c r="AK309" s="3049" t="s">
        <v>7661</v>
      </c>
      <c r="AL309" s="3049"/>
      <c r="AM309" s="4945"/>
      <c r="AN309" s="3048">
        <v>41852</v>
      </c>
      <c r="AO309" s="3049"/>
      <c r="AP309" s="3053"/>
      <c r="AQ309" s="3049"/>
      <c r="AR309" s="4930"/>
      <c r="AS309" s="3053"/>
      <c r="AT309" s="3053"/>
      <c r="AU309" s="3053"/>
      <c r="AV309" s="3053"/>
      <c r="AW309" s="3053"/>
      <c r="AX309" s="4930"/>
    </row>
    <row r="310" spans="1:50" ht="15" customHeight="1">
      <c r="A310" s="4960"/>
      <c r="B310" s="4933"/>
      <c r="C310" s="4951"/>
      <c r="D310" s="3047"/>
      <c r="E310" s="3048"/>
      <c r="F310" s="3052"/>
      <c r="G310" s="3052"/>
      <c r="H310" s="3047"/>
      <c r="I310" s="3049"/>
      <c r="J310" s="3049"/>
      <c r="K310" s="3047"/>
      <c r="L310" s="3049"/>
      <c r="M310" s="3049"/>
      <c r="N310" s="4939"/>
      <c r="O310" s="4957"/>
      <c r="P310" s="3050"/>
      <c r="Q310" s="3050"/>
      <c r="R310" s="3050"/>
      <c r="S310" s="3084"/>
      <c r="T310" s="3084"/>
      <c r="U310" s="3084"/>
      <c r="V310" s="3084"/>
      <c r="W310" s="3049"/>
      <c r="X310" s="3049"/>
      <c r="Y310" s="3049"/>
      <c r="Z310" s="3049"/>
      <c r="AA310" s="3049"/>
      <c r="AB310" s="3049"/>
      <c r="AC310" s="3049"/>
      <c r="AD310" s="3049"/>
      <c r="AE310" s="3049"/>
      <c r="AF310" s="3049"/>
      <c r="AG310" s="3049"/>
      <c r="AH310" s="3049"/>
      <c r="AI310" s="3049" t="s">
        <v>7881</v>
      </c>
      <c r="AJ310" s="3049"/>
      <c r="AK310" s="3049" t="s">
        <v>7665</v>
      </c>
      <c r="AL310" s="3049"/>
      <c r="AM310" s="4945"/>
      <c r="AN310" s="3048"/>
      <c r="AO310" s="3049"/>
      <c r="AP310" s="3053"/>
      <c r="AQ310" s="3049"/>
      <c r="AR310" s="4930"/>
      <c r="AS310" s="3053"/>
      <c r="AT310" s="3053"/>
      <c r="AU310" s="3053"/>
      <c r="AV310" s="3053"/>
      <c r="AW310" s="3053"/>
      <c r="AX310" s="4930"/>
    </row>
    <row r="311" spans="1:50" ht="15" customHeight="1">
      <c r="A311" s="4960"/>
      <c r="B311" s="4933"/>
      <c r="C311" s="4951"/>
      <c r="D311" s="3047"/>
      <c r="E311" s="3048"/>
      <c r="F311" s="3052"/>
      <c r="G311" s="3052"/>
      <c r="H311" s="3047"/>
      <c r="I311" s="3049"/>
      <c r="J311" s="3049"/>
      <c r="K311" s="3047"/>
      <c r="L311" s="3049"/>
      <c r="M311" s="3049"/>
      <c r="N311" s="4939"/>
      <c r="O311" s="4957"/>
      <c r="P311" s="3050"/>
      <c r="Q311" s="3050"/>
      <c r="R311" s="3050"/>
      <c r="S311" s="3084"/>
      <c r="T311" s="3084"/>
      <c r="U311" s="3084"/>
      <c r="V311" s="3084"/>
      <c r="W311" s="3049"/>
      <c r="X311" s="3049"/>
      <c r="Y311" s="3049"/>
      <c r="Z311" s="3049"/>
      <c r="AA311" s="3049"/>
      <c r="AB311" s="3049"/>
      <c r="AC311" s="3049"/>
      <c r="AD311" s="3049"/>
      <c r="AE311" s="3049"/>
      <c r="AF311" s="3049"/>
      <c r="AG311" s="3049"/>
      <c r="AH311" s="3049"/>
      <c r="AI311" s="3053"/>
      <c r="AJ311" s="3049"/>
      <c r="AK311" s="3049"/>
      <c r="AL311" s="3049"/>
      <c r="AM311" s="4945"/>
      <c r="AN311" s="3048"/>
      <c r="AO311" s="3049"/>
      <c r="AP311" s="3053"/>
      <c r="AQ311" s="3049"/>
      <c r="AR311" s="4930"/>
      <c r="AS311" s="3053"/>
      <c r="AT311" s="3053"/>
      <c r="AU311" s="3053"/>
      <c r="AV311" s="3053"/>
      <c r="AW311" s="3053"/>
      <c r="AX311" s="4930"/>
    </row>
    <row r="312" spans="1:50" ht="15" customHeight="1">
      <c r="A312" s="4960"/>
      <c r="B312" s="4934"/>
      <c r="C312" s="4952"/>
      <c r="D312" s="3054"/>
      <c r="E312" s="3055"/>
      <c r="F312" s="3058"/>
      <c r="G312" s="3058"/>
      <c r="H312" s="3054"/>
      <c r="I312" s="3056"/>
      <c r="J312" s="3056"/>
      <c r="K312" s="3054"/>
      <c r="L312" s="3056"/>
      <c r="M312" s="3056"/>
      <c r="N312" s="4940"/>
      <c r="O312" s="4958"/>
      <c r="P312" s="3057"/>
      <c r="Q312" s="3057"/>
      <c r="R312" s="3057"/>
      <c r="S312" s="3087"/>
      <c r="T312" s="3087"/>
      <c r="U312" s="3087"/>
      <c r="V312" s="3087"/>
      <c r="W312" s="3056"/>
      <c r="X312" s="3056"/>
      <c r="Y312" s="3056"/>
      <c r="Z312" s="3056"/>
      <c r="AA312" s="3056"/>
      <c r="AB312" s="3056"/>
      <c r="AC312" s="3056"/>
      <c r="AD312" s="3056"/>
      <c r="AE312" s="3056"/>
      <c r="AF312" s="3056"/>
      <c r="AG312" s="3056"/>
      <c r="AH312" s="3056"/>
      <c r="AI312" s="3056"/>
      <c r="AJ312" s="3056"/>
      <c r="AK312" s="3056"/>
      <c r="AL312" s="3056"/>
      <c r="AM312" s="4946"/>
      <c r="AN312" s="3055"/>
      <c r="AO312" s="3056"/>
      <c r="AP312" s="3059"/>
      <c r="AQ312" s="3056"/>
      <c r="AR312" s="4931"/>
      <c r="AS312" s="3059"/>
      <c r="AT312" s="3059"/>
      <c r="AU312" s="3059"/>
      <c r="AV312" s="3059"/>
      <c r="AW312" s="3059"/>
      <c r="AX312" s="4931"/>
    </row>
    <row r="313" spans="1:50" ht="15" customHeight="1">
      <c r="A313" s="4960"/>
      <c r="B313" s="4932">
        <f>B308+1</f>
        <v>62</v>
      </c>
      <c r="C313" s="4950" t="s">
        <v>7903</v>
      </c>
      <c r="D313" s="3042" t="s">
        <v>164</v>
      </c>
      <c r="E313" s="3043">
        <v>43112</v>
      </c>
      <c r="F313" s="3060">
        <v>54.6</v>
      </c>
      <c r="G313" s="3060">
        <v>54.6</v>
      </c>
      <c r="H313" s="3042" t="s">
        <v>7899</v>
      </c>
      <c r="I313" s="3044">
        <v>60</v>
      </c>
      <c r="J313" s="3044">
        <v>40</v>
      </c>
      <c r="K313" s="3042" t="s">
        <v>7899</v>
      </c>
      <c r="L313" s="3044">
        <v>80</v>
      </c>
      <c r="M313" s="3044">
        <v>50</v>
      </c>
      <c r="N313" s="4938" t="s">
        <v>7904</v>
      </c>
      <c r="O313" s="4956" t="s">
        <v>7905</v>
      </c>
      <c r="P313" s="3045"/>
      <c r="Q313" s="3045"/>
      <c r="R313" s="3045"/>
      <c r="S313" s="3081"/>
      <c r="T313" s="3081"/>
      <c r="U313" s="3081"/>
      <c r="V313" s="3081"/>
      <c r="W313" s="3044"/>
      <c r="X313" s="3044"/>
      <c r="Y313" s="3044"/>
      <c r="Z313" s="3044"/>
      <c r="AA313" s="3044" t="s">
        <v>801</v>
      </c>
      <c r="AB313" s="3044"/>
      <c r="AC313" s="3044"/>
      <c r="AD313" s="3044"/>
      <c r="AE313" s="3044"/>
      <c r="AF313" s="3044"/>
      <c r="AG313" s="3044"/>
      <c r="AH313" s="3044"/>
      <c r="AI313" s="3044" t="s">
        <v>801</v>
      </c>
      <c r="AJ313" s="3044"/>
      <c r="AK313" s="3044" t="s">
        <v>387</v>
      </c>
      <c r="AL313" s="3044" t="s">
        <v>387</v>
      </c>
      <c r="AM313" s="4929"/>
      <c r="AN313" s="3043">
        <v>43191</v>
      </c>
      <c r="AO313" s="3044"/>
      <c r="AP313" s="3046"/>
      <c r="AQ313" s="3044"/>
      <c r="AR313" s="4929"/>
      <c r="AS313" s="3046"/>
      <c r="AT313" s="3046"/>
      <c r="AU313" s="3046"/>
      <c r="AV313" s="3046"/>
      <c r="AW313" s="3046"/>
      <c r="AX313" s="4929"/>
    </row>
    <row r="314" spans="1:50" ht="15" customHeight="1">
      <c r="A314" s="4960"/>
      <c r="B314" s="4933"/>
      <c r="C314" s="4951"/>
      <c r="D314" s="3047"/>
      <c r="E314" s="3048"/>
      <c r="F314" s="3052"/>
      <c r="G314" s="3052"/>
      <c r="H314" s="3047" t="s">
        <v>7906</v>
      </c>
      <c r="I314" s="3049">
        <v>100</v>
      </c>
      <c r="J314" s="3049">
        <v>50</v>
      </c>
      <c r="K314" s="3047" t="s">
        <v>7906</v>
      </c>
      <c r="L314" s="3049">
        <v>100</v>
      </c>
      <c r="M314" s="3049">
        <v>50</v>
      </c>
      <c r="N314" s="4939"/>
      <c r="O314" s="4957"/>
      <c r="P314" s="3050"/>
      <c r="Q314" s="3050"/>
      <c r="R314" s="3050"/>
      <c r="S314" s="3084"/>
      <c r="T314" s="3084"/>
      <c r="U314" s="3084"/>
      <c r="V314" s="3084"/>
      <c r="W314" s="3049"/>
      <c r="X314" s="3049"/>
      <c r="Y314" s="3049"/>
      <c r="Z314" s="3049"/>
      <c r="AA314" s="3049">
        <v>1</v>
      </c>
      <c r="AB314" s="3049"/>
      <c r="AC314" s="3049"/>
      <c r="AD314" s="3049"/>
      <c r="AE314" s="3049"/>
      <c r="AF314" s="3049"/>
      <c r="AG314" s="3049"/>
      <c r="AH314" s="3049"/>
      <c r="AI314" s="3049">
        <v>10</v>
      </c>
      <c r="AJ314" s="3049"/>
      <c r="AK314" s="3049" t="s">
        <v>7661</v>
      </c>
      <c r="AL314" s="3049"/>
      <c r="AM314" s="4930"/>
      <c r="AN314" s="3048"/>
      <c r="AO314" s="3049"/>
      <c r="AP314" s="3053"/>
      <c r="AQ314" s="3049"/>
      <c r="AR314" s="4930"/>
      <c r="AS314" s="3053"/>
      <c r="AT314" s="3053"/>
      <c r="AU314" s="3053"/>
      <c r="AV314" s="3053"/>
      <c r="AW314" s="3053"/>
      <c r="AX314" s="4930"/>
    </row>
    <row r="315" spans="1:50" ht="15" customHeight="1">
      <c r="A315" s="4960"/>
      <c r="B315" s="4933"/>
      <c r="C315" s="4951"/>
      <c r="D315" s="3047"/>
      <c r="E315" s="3048"/>
      <c r="F315" s="3052"/>
      <c r="G315" s="3052"/>
      <c r="H315" s="3047" t="s">
        <v>7907</v>
      </c>
      <c r="I315" s="3049">
        <v>200</v>
      </c>
      <c r="J315" s="3049">
        <v>60</v>
      </c>
      <c r="K315" s="3047" t="s">
        <v>7907</v>
      </c>
      <c r="L315" s="3049">
        <v>200</v>
      </c>
      <c r="M315" s="3049">
        <v>60</v>
      </c>
      <c r="N315" s="4939"/>
      <c r="O315" s="4957"/>
      <c r="P315" s="3050"/>
      <c r="Q315" s="3050"/>
      <c r="R315" s="3050"/>
      <c r="S315" s="3084"/>
      <c r="T315" s="3084"/>
      <c r="U315" s="3084"/>
      <c r="V315" s="3084"/>
      <c r="W315" s="3049"/>
      <c r="X315" s="3049"/>
      <c r="Y315" s="3049"/>
      <c r="Z315" s="3049"/>
      <c r="AA315" s="3049"/>
      <c r="AB315" s="3049"/>
      <c r="AC315" s="3049"/>
      <c r="AD315" s="3049"/>
      <c r="AE315" s="3049"/>
      <c r="AF315" s="3049"/>
      <c r="AG315" s="3049"/>
      <c r="AH315" s="3049"/>
      <c r="AI315" s="3049"/>
      <c r="AJ315" s="3049"/>
      <c r="AK315" s="3049" t="s">
        <v>7665</v>
      </c>
      <c r="AL315" s="3049"/>
      <c r="AM315" s="4930"/>
      <c r="AN315" s="3048"/>
      <c r="AO315" s="3049"/>
      <c r="AP315" s="3053"/>
      <c r="AQ315" s="3049"/>
      <c r="AR315" s="4930"/>
      <c r="AS315" s="3053"/>
      <c r="AT315" s="3053"/>
      <c r="AU315" s="3053"/>
      <c r="AV315" s="3053"/>
      <c r="AW315" s="3053"/>
      <c r="AX315" s="4930"/>
    </row>
    <row r="316" spans="1:50" ht="15" customHeight="1">
      <c r="A316" s="4960"/>
      <c r="B316" s="4933"/>
      <c r="C316" s="4951"/>
      <c r="D316" s="3047"/>
      <c r="E316" s="3048"/>
      <c r="F316" s="3052"/>
      <c r="G316" s="3052"/>
      <c r="H316" s="3047" t="s">
        <v>7908</v>
      </c>
      <c r="I316" s="3049">
        <v>200</v>
      </c>
      <c r="J316" s="3049">
        <v>60</v>
      </c>
      <c r="K316" s="3047" t="s">
        <v>7908</v>
      </c>
      <c r="L316" s="3049">
        <v>200</v>
      </c>
      <c r="M316" s="3049">
        <v>60</v>
      </c>
      <c r="N316" s="4939"/>
      <c r="O316" s="4957"/>
      <c r="P316" s="3050"/>
      <c r="Q316" s="3050"/>
      <c r="R316" s="3050"/>
      <c r="S316" s="3084"/>
      <c r="T316" s="3084"/>
      <c r="U316" s="3084"/>
      <c r="V316" s="3084"/>
      <c r="W316" s="3049"/>
      <c r="X316" s="3049"/>
      <c r="Y316" s="3049"/>
      <c r="Z316" s="3049"/>
      <c r="AA316" s="3049"/>
      <c r="AB316" s="3049"/>
      <c r="AC316" s="3049"/>
      <c r="AD316" s="3049"/>
      <c r="AE316" s="3049"/>
      <c r="AF316" s="3049"/>
      <c r="AG316" s="3049"/>
      <c r="AH316" s="3049"/>
      <c r="AI316" s="3049"/>
      <c r="AJ316" s="3049"/>
      <c r="AK316" s="3049"/>
      <c r="AL316" s="3049"/>
      <c r="AM316" s="4930"/>
      <c r="AN316" s="3048"/>
      <c r="AO316" s="3049"/>
      <c r="AP316" s="3053"/>
      <c r="AQ316" s="3049"/>
      <c r="AR316" s="4930"/>
      <c r="AS316" s="3053"/>
      <c r="AT316" s="3053"/>
      <c r="AU316" s="3053"/>
      <c r="AV316" s="3053"/>
      <c r="AW316" s="3053"/>
      <c r="AX316" s="4930"/>
    </row>
    <row r="317" spans="1:50" ht="15" customHeight="1">
      <c r="A317" s="4960"/>
      <c r="B317" s="4934"/>
      <c r="C317" s="4952"/>
      <c r="D317" s="3054"/>
      <c r="E317" s="3055"/>
      <c r="F317" s="3058"/>
      <c r="G317" s="3058"/>
      <c r="H317" s="3054"/>
      <c r="I317" s="3056"/>
      <c r="J317" s="3056"/>
      <c r="K317" s="3054"/>
      <c r="L317" s="3056"/>
      <c r="M317" s="3056"/>
      <c r="N317" s="4940"/>
      <c r="O317" s="4958"/>
      <c r="P317" s="3057"/>
      <c r="Q317" s="3057"/>
      <c r="R317" s="3057"/>
      <c r="S317" s="3087"/>
      <c r="T317" s="3087"/>
      <c r="U317" s="3087"/>
      <c r="V317" s="3087"/>
      <c r="W317" s="3056"/>
      <c r="X317" s="3056"/>
      <c r="Y317" s="3056"/>
      <c r="Z317" s="3056"/>
      <c r="AA317" s="3056"/>
      <c r="AB317" s="3056"/>
      <c r="AC317" s="3056"/>
      <c r="AD317" s="3056"/>
      <c r="AE317" s="3056"/>
      <c r="AF317" s="3056"/>
      <c r="AG317" s="3056"/>
      <c r="AH317" s="3056"/>
      <c r="AI317" s="3056"/>
      <c r="AJ317" s="3056"/>
      <c r="AK317" s="3056"/>
      <c r="AL317" s="3056"/>
      <c r="AM317" s="4931"/>
      <c r="AN317" s="3055"/>
      <c r="AO317" s="3056"/>
      <c r="AP317" s="3059"/>
      <c r="AQ317" s="3056"/>
      <c r="AR317" s="4931"/>
      <c r="AS317" s="3059"/>
      <c r="AT317" s="3059"/>
      <c r="AU317" s="3059"/>
      <c r="AV317" s="3059"/>
      <c r="AW317" s="3059"/>
      <c r="AX317" s="4931"/>
    </row>
    <row r="318" spans="1:50" ht="15" customHeight="1">
      <c r="A318" s="4960"/>
      <c r="B318" s="4932">
        <f>B313+1</f>
        <v>63</v>
      </c>
      <c r="C318" s="4950" t="s">
        <v>7909</v>
      </c>
      <c r="D318" s="3042" t="s">
        <v>164</v>
      </c>
      <c r="E318" s="3043">
        <v>43206</v>
      </c>
      <c r="F318" s="3060">
        <v>3.1</v>
      </c>
      <c r="G318" s="3060">
        <v>3.1</v>
      </c>
      <c r="H318" s="3042" t="s">
        <v>7906</v>
      </c>
      <c r="I318" s="3044">
        <v>150</v>
      </c>
      <c r="J318" s="3044">
        <v>60</v>
      </c>
      <c r="K318" s="3042" t="s">
        <v>7910</v>
      </c>
      <c r="L318" s="3044">
        <v>150</v>
      </c>
      <c r="M318" s="3044">
        <v>60</v>
      </c>
      <c r="N318" s="4938" t="s">
        <v>7911</v>
      </c>
      <c r="O318" s="4956" t="s">
        <v>7851</v>
      </c>
      <c r="P318" s="3045"/>
      <c r="Q318" s="3045"/>
      <c r="R318" s="3045"/>
      <c r="S318" s="3081"/>
      <c r="T318" s="3081"/>
      <c r="U318" s="3081"/>
      <c r="V318" s="3081"/>
      <c r="W318" s="3044"/>
      <c r="X318" s="3044"/>
      <c r="Y318" s="3044"/>
      <c r="Z318" s="3044"/>
      <c r="AA318" s="3044"/>
      <c r="AB318" s="3044" t="s">
        <v>801</v>
      </c>
      <c r="AC318" s="3044"/>
      <c r="AD318" s="3044" t="s">
        <v>801</v>
      </c>
      <c r="AE318" s="3044" t="s">
        <v>801</v>
      </c>
      <c r="AF318" s="3044"/>
      <c r="AG318" s="3044" t="s">
        <v>387</v>
      </c>
      <c r="AH318" s="3044"/>
      <c r="AI318" s="3044" t="s">
        <v>801</v>
      </c>
      <c r="AJ318" s="3044"/>
      <c r="AK318" s="3044"/>
      <c r="AL318" s="3044"/>
      <c r="AM318" s="4929"/>
      <c r="AN318" s="3043">
        <v>43282</v>
      </c>
      <c r="AO318" s="3044"/>
      <c r="AP318" s="3046"/>
      <c r="AQ318" s="3044"/>
      <c r="AR318" s="4929"/>
      <c r="AS318" s="3046"/>
      <c r="AT318" s="3046"/>
      <c r="AU318" s="3046"/>
      <c r="AV318" s="3046"/>
      <c r="AW318" s="3046"/>
      <c r="AX318" s="4929"/>
    </row>
    <row r="319" spans="1:50" ht="15" customHeight="1">
      <c r="A319" s="4960"/>
      <c r="B319" s="4933"/>
      <c r="C319" s="4951"/>
      <c r="D319" s="3047"/>
      <c r="E319" s="3048">
        <v>43406</v>
      </c>
      <c r="F319" s="3052"/>
      <c r="G319" s="3052"/>
      <c r="H319" s="3047"/>
      <c r="I319" s="3049"/>
      <c r="J319" s="3049"/>
      <c r="K319" s="3047"/>
      <c r="L319" s="3049"/>
      <c r="M319" s="3049"/>
      <c r="N319" s="4939"/>
      <c r="O319" s="4957"/>
      <c r="P319" s="3050"/>
      <c r="Q319" s="3050"/>
      <c r="R319" s="3050"/>
      <c r="S319" s="3084"/>
      <c r="T319" s="3084"/>
      <c r="U319" s="3084"/>
      <c r="V319" s="3084"/>
      <c r="W319" s="3049"/>
      <c r="X319" s="3049"/>
      <c r="Y319" s="3049"/>
      <c r="Z319" s="3049"/>
      <c r="AA319" s="3049"/>
      <c r="AB319" s="3049">
        <v>100</v>
      </c>
      <c r="AC319" s="3049"/>
      <c r="AD319" s="3049">
        <v>50</v>
      </c>
      <c r="AE319" s="3049">
        <v>165</v>
      </c>
      <c r="AF319" s="3049"/>
      <c r="AG319" s="3068">
        <v>1</v>
      </c>
      <c r="AH319" s="3049"/>
      <c r="AI319" s="3049">
        <v>10</v>
      </c>
      <c r="AJ319" s="3049"/>
      <c r="AK319" s="3049"/>
      <c r="AL319" s="3049"/>
      <c r="AM319" s="4930"/>
      <c r="AN319" s="3048">
        <v>43466</v>
      </c>
      <c r="AO319" s="3049"/>
      <c r="AP319" s="3053"/>
      <c r="AQ319" s="3049"/>
      <c r="AR319" s="4930"/>
      <c r="AS319" s="3053"/>
      <c r="AT319" s="3053"/>
      <c r="AU319" s="3053"/>
      <c r="AV319" s="3053"/>
      <c r="AW319" s="3053"/>
      <c r="AX319" s="4930"/>
    </row>
    <row r="320" spans="1:50" ht="15" customHeight="1">
      <c r="A320" s="4960"/>
      <c r="B320" s="4933"/>
      <c r="C320" s="4951"/>
      <c r="D320" s="3047"/>
      <c r="E320" s="3048"/>
      <c r="F320" s="3052"/>
      <c r="G320" s="3052"/>
      <c r="H320" s="3047"/>
      <c r="I320" s="3049"/>
      <c r="J320" s="3049"/>
      <c r="K320" s="3047"/>
      <c r="L320" s="3049"/>
      <c r="M320" s="3049"/>
      <c r="N320" s="4939"/>
      <c r="O320" s="4957"/>
      <c r="P320" s="3050"/>
      <c r="Q320" s="3050"/>
      <c r="R320" s="3050"/>
      <c r="S320" s="3084"/>
      <c r="T320" s="3084"/>
      <c r="U320" s="3084"/>
      <c r="V320" s="3084"/>
      <c r="W320" s="3049"/>
      <c r="X320" s="3049"/>
      <c r="Y320" s="3049"/>
      <c r="Z320" s="3049"/>
      <c r="AA320" s="3049"/>
      <c r="AB320" s="3049"/>
      <c r="AC320" s="3049"/>
      <c r="AD320" s="3049"/>
      <c r="AE320" s="3049"/>
      <c r="AF320" s="3049"/>
      <c r="AG320" s="3049"/>
      <c r="AH320" s="3049"/>
      <c r="AI320" s="3049"/>
      <c r="AJ320" s="3049"/>
      <c r="AK320" s="3049"/>
      <c r="AL320" s="3049"/>
      <c r="AM320" s="4930"/>
      <c r="AN320" s="3048"/>
      <c r="AO320" s="3049"/>
      <c r="AP320" s="3053"/>
      <c r="AQ320" s="3049"/>
      <c r="AR320" s="4930"/>
      <c r="AS320" s="3053"/>
      <c r="AT320" s="3053"/>
      <c r="AU320" s="3053"/>
      <c r="AV320" s="3053"/>
      <c r="AW320" s="3053"/>
      <c r="AX320" s="4930"/>
    </row>
    <row r="321" spans="1:50" ht="15" customHeight="1">
      <c r="A321" s="4960"/>
      <c r="B321" s="4933"/>
      <c r="C321" s="4951"/>
      <c r="D321" s="3047"/>
      <c r="E321" s="3048"/>
      <c r="F321" s="3052"/>
      <c r="G321" s="3052"/>
      <c r="H321" s="3047"/>
      <c r="I321" s="3049"/>
      <c r="J321" s="3049"/>
      <c r="K321" s="3047"/>
      <c r="L321" s="3049"/>
      <c r="M321" s="3049"/>
      <c r="N321" s="4939"/>
      <c r="O321" s="4957"/>
      <c r="P321" s="3050"/>
      <c r="Q321" s="3050"/>
      <c r="R321" s="3050"/>
      <c r="S321" s="3084"/>
      <c r="T321" s="3084"/>
      <c r="U321" s="3084"/>
      <c r="V321" s="3084"/>
      <c r="W321" s="3049"/>
      <c r="X321" s="3049"/>
      <c r="Y321" s="3049"/>
      <c r="Z321" s="3049"/>
      <c r="AA321" s="3049"/>
      <c r="AB321" s="3049"/>
      <c r="AC321" s="3049"/>
      <c r="AD321" s="3049"/>
      <c r="AE321" s="3049"/>
      <c r="AF321" s="3049"/>
      <c r="AG321" s="3049"/>
      <c r="AH321" s="3049"/>
      <c r="AI321" s="3049"/>
      <c r="AJ321" s="3049"/>
      <c r="AK321" s="3049"/>
      <c r="AL321" s="3049"/>
      <c r="AM321" s="4930"/>
      <c r="AN321" s="3048"/>
      <c r="AO321" s="3049"/>
      <c r="AP321" s="3053"/>
      <c r="AQ321" s="3049"/>
      <c r="AR321" s="4930"/>
      <c r="AS321" s="3053"/>
      <c r="AT321" s="3053"/>
      <c r="AU321" s="3053"/>
      <c r="AV321" s="3053"/>
      <c r="AW321" s="3053"/>
      <c r="AX321" s="4930"/>
    </row>
    <row r="322" spans="1:50" ht="15" customHeight="1">
      <c r="A322" s="4961"/>
      <c r="B322" s="4934"/>
      <c r="C322" s="4952"/>
      <c r="D322" s="3054"/>
      <c r="E322" s="3055"/>
      <c r="F322" s="3058"/>
      <c r="G322" s="3058"/>
      <c r="H322" s="3054"/>
      <c r="I322" s="3056"/>
      <c r="J322" s="3056"/>
      <c r="K322" s="3054"/>
      <c r="L322" s="3056"/>
      <c r="M322" s="3056"/>
      <c r="N322" s="4940"/>
      <c r="O322" s="4958"/>
      <c r="P322" s="3057"/>
      <c r="Q322" s="3057"/>
      <c r="R322" s="3057"/>
      <c r="S322" s="3087"/>
      <c r="T322" s="3087"/>
      <c r="U322" s="3087"/>
      <c r="V322" s="3087"/>
      <c r="W322" s="3056"/>
      <c r="X322" s="3056"/>
      <c r="Y322" s="3056"/>
      <c r="Z322" s="3056"/>
      <c r="AA322" s="3056"/>
      <c r="AB322" s="3056"/>
      <c r="AC322" s="3056"/>
      <c r="AD322" s="3056"/>
      <c r="AE322" s="3056"/>
      <c r="AF322" s="3056"/>
      <c r="AG322" s="3056"/>
      <c r="AH322" s="3056"/>
      <c r="AI322" s="3056"/>
      <c r="AJ322" s="3056"/>
      <c r="AK322" s="3056"/>
      <c r="AL322" s="3056"/>
      <c r="AM322" s="4931"/>
      <c r="AN322" s="3055"/>
      <c r="AO322" s="3056"/>
      <c r="AP322" s="3059"/>
      <c r="AQ322" s="3056"/>
      <c r="AR322" s="4931"/>
      <c r="AS322" s="3059"/>
      <c r="AT322" s="3059"/>
      <c r="AU322" s="3059"/>
      <c r="AV322" s="3059"/>
      <c r="AW322" s="3059"/>
      <c r="AX322" s="4931"/>
    </row>
    <row r="323" spans="1:50" ht="15" customHeight="1">
      <c r="A323" s="4960" t="s">
        <v>7912</v>
      </c>
      <c r="B323" s="4932">
        <f>B318+1</f>
        <v>64</v>
      </c>
      <c r="C323" s="4950" t="s">
        <v>7913</v>
      </c>
      <c r="D323" s="3042" t="s">
        <v>164</v>
      </c>
      <c r="E323" s="3043">
        <v>43951</v>
      </c>
      <c r="F323" s="3060">
        <v>51</v>
      </c>
      <c r="G323" s="3060">
        <v>51</v>
      </c>
      <c r="H323" s="4959" t="s">
        <v>7914</v>
      </c>
      <c r="I323" s="3044"/>
      <c r="J323" s="3044"/>
      <c r="K323" s="4959" t="s">
        <v>7915</v>
      </c>
      <c r="L323" s="3044"/>
      <c r="M323" s="3044"/>
      <c r="N323" s="4947" t="s">
        <v>7916</v>
      </c>
      <c r="O323" s="4956" t="s">
        <v>7917</v>
      </c>
      <c r="P323" s="3045"/>
      <c r="Q323" s="3045"/>
      <c r="R323" s="3045"/>
      <c r="S323" s="3081"/>
      <c r="T323" s="3081"/>
      <c r="U323" s="3081"/>
      <c r="V323" s="3081"/>
      <c r="W323" s="3044">
        <v>5</v>
      </c>
      <c r="X323" s="3044">
        <v>3</v>
      </c>
      <c r="Y323" s="3044"/>
      <c r="Z323" s="3044">
        <v>4</v>
      </c>
      <c r="AA323" s="3044" t="s">
        <v>801</v>
      </c>
      <c r="AB323" s="3044" t="s">
        <v>7636</v>
      </c>
      <c r="AC323" s="3044"/>
      <c r="AD323" s="3044" t="s">
        <v>7636</v>
      </c>
      <c r="AE323" s="3044" t="s">
        <v>7635</v>
      </c>
      <c r="AF323" s="3044"/>
      <c r="AG323" s="3044" t="s">
        <v>7636</v>
      </c>
      <c r="AH323" s="3044"/>
      <c r="AI323" s="3044" t="s">
        <v>801</v>
      </c>
      <c r="AJ323" s="3044"/>
      <c r="AK323" s="3044" t="s">
        <v>387</v>
      </c>
      <c r="AL323" s="3044" t="s">
        <v>387</v>
      </c>
      <c r="AM323" s="4950" t="s">
        <v>7918</v>
      </c>
      <c r="AN323" s="3043">
        <v>44109</v>
      </c>
      <c r="AO323" s="3044"/>
      <c r="AP323" s="3046"/>
      <c r="AQ323" s="3044"/>
      <c r="AR323" s="4929"/>
      <c r="AS323" s="3046"/>
      <c r="AT323" s="3046"/>
      <c r="AU323" s="3046"/>
      <c r="AV323" s="3046"/>
      <c r="AW323" s="3046"/>
      <c r="AX323" s="4929" t="s">
        <v>7919</v>
      </c>
    </row>
    <row r="324" spans="1:50" ht="15" customHeight="1">
      <c r="A324" s="4960"/>
      <c r="B324" s="4933"/>
      <c r="C324" s="4951"/>
      <c r="D324" s="3047"/>
      <c r="E324" s="3048"/>
      <c r="F324" s="3052"/>
      <c r="G324" s="3052"/>
      <c r="H324" s="4960"/>
      <c r="I324" s="3049"/>
      <c r="J324" s="3049"/>
      <c r="K324" s="4960"/>
      <c r="L324" s="3049"/>
      <c r="M324" s="3049"/>
      <c r="N324" s="4948"/>
      <c r="O324" s="4957"/>
      <c r="P324" s="3050"/>
      <c r="Q324" s="3050"/>
      <c r="R324" s="3050"/>
      <c r="S324" s="3084"/>
      <c r="T324" s="3084"/>
      <c r="U324" s="3084"/>
      <c r="V324" s="3084"/>
      <c r="W324" s="3049"/>
      <c r="X324" s="3049"/>
      <c r="Y324" s="3049"/>
      <c r="Z324" s="3049"/>
      <c r="AA324" s="3049">
        <v>1</v>
      </c>
      <c r="AB324" s="3049">
        <v>200</v>
      </c>
      <c r="AC324" s="3049"/>
      <c r="AD324" s="3049">
        <v>60</v>
      </c>
      <c r="AE324" s="3049">
        <v>3000</v>
      </c>
      <c r="AF324" s="3049"/>
      <c r="AG324" s="3068">
        <v>1</v>
      </c>
      <c r="AH324" s="3049"/>
      <c r="AI324" s="3049">
        <v>20</v>
      </c>
      <c r="AJ324" s="3049"/>
      <c r="AK324" s="3049" t="s">
        <v>7920</v>
      </c>
      <c r="AL324" s="3049"/>
      <c r="AM324" s="4930"/>
      <c r="AN324" s="3048"/>
      <c r="AO324" s="3049"/>
      <c r="AP324" s="3053"/>
      <c r="AQ324" s="3049"/>
      <c r="AR324" s="4930"/>
      <c r="AS324" s="3053"/>
      <c r="AT324" s="3053"/>
      <c r="AU324" s="3053"/>
      <c r="AV324" s="3053"/>
      <c r="AW324" s="3053"/>
      <c r="AX324" s="4930"/>
    </row>
    <row r="325" spans="1:50" ht="15" customHeight="1">
      <c r="A325" s="4960"/>
      <c r="B325" s="4933"/>
      <c r="C325" s="4951"/>
      <c r="D325" s="3047"/>
      <c r="E325" s="3048"/>
      <c r="F325" s="3052"/>
      <c r="G325" s="3052"/>
      <c r="H325" s="4960"/>
      <c r="I325" s="3049"/>
      <c r="J325" s="3049"/>
      <c r="K325" s="4960"/>
      <c r="L325" s="3049"/>
      <c r="M325" s="3049"/>
      <c r="N325" s="4948"/>
      <c r="O325" s="4957"/>
      <c r="P325" s="3050"/>
      <c r="Q325" s="3050"/>
      <c r="R325" s="3050"/>
      <c r="S325" s="3084"/>
      <c r="T325" s="3084"/>
      <c r="U325" s="3084"/>
      <c r="V325" s="3084"/>
      <c r="W325" s="3049"/>
      <c r="X325" s="3049"/>
      <c r="Y325" s="3049"/>
      <c r="Z325" s="3049"/>
      <c r="AA325" s="3049"/>
      <c r="AB325" s="3049"/>
      <c r="AC325" s="3049"/>
      <c r="AD325" s="3049"/>
      <c r="AE325" s="3049"/>
      <c r="AF325" s="3049"/>
      <c r="AG325" s="3049"/>
      <c r="AH325" s="3049"/>
      <c r="AI325" s="3049"/>
      <c r="AJ325" s="3049"/>
      <c r="AK325" s="3049" t="s">
        <v>7661</v>
      </c>
      <c r="AL325" s="3049"/>
      <c r="AM325" s="4930"/>
      <c r="AN325" s="3048"/>
      <c r="AO325" s="3049"/>
      <c r="AP325" s="3053"/>
      <c r="AQ325" s="3049"/>
      <c r="AR325" s="4930"/>
      <c r="AS325" s="3053"/>
      <c r="AT325" s="3053"/>
      <c r="AU325" s="3053"/>
      <c r="AV325" s="3053"/>
      <c r="AW325" s="3053"/>
      <c r="AX325" s="4930"/>
    </row>
    <row r="326" spans="1:50" ht="15" customHeight="1">
      <c r="A326" s="4960"/>
      <c r="B326" s="4933"/>
      <c r="C326" s="4951"/>
      <c r="D326" s="3047"/>
      <c r="E326" s="3048"/>
      <c r="F326" s="3052"/>
      <c r="G326" s="3052"/>
      <c r="H326" s="4960"/>
      <c r="I326" s="3049"/>
      <c r="J326" s="3049"/>
      <c r="K326" s="4960"/>
      <c r="L326" s="3049"/>
      <c r="M326" s="3049"/>
      <c r="N326" s="4948"/>
      <c r="O326" s="4957"/>
      <c r="P326" s="3050"/>
      <c r="Q326" s="3050"/>
      <c r="R326" s="3050"/>
      <c r="S326" s="3084"/>
      <c r="T326" s="3084"/>
      <c r="U326" s="3084"/>
      <c r="V326" s="3084"/>
      <c r="W326" s="3049"/>
      <c r="X326" s="3049"/>
      <c r="Y326" s="3049"/>
      <c r="Z326" s="3049"/>
      <c r="AA326" s="3049"/>
      <c r="AB326" s="3049"/>
      <c r="AC326" s="3049"/>
      <c r="AD326" s="3049"/>
      <c r="AE326" s="3049"/>
      <c r="AF326" s="3049"/>
      <c r="AG326" s="3049"/>
      <c r="AH326" s="3049"/>
      <c r="AI326" s="3049"/>
      <c r="AJ326" s="3049"/>
      <c r="AK326" s="3049" t="s">
        <v>7864</v>
      </c>
      <c r="AL326" s="3049"/>
      <c r="AM326" s="4930"/>
      <c r="AN326" s="3048"/>
      <c r="AO326" s="3049"/>
      <c r="AP326" s="3053"/>
      <c r="AQ326" s="3049"/>
      <c r="AR326" s="4930"/>
      <c r="AS326" s="3053"/>
      <c r="AT326" s="3053"/>
      <c r="AU326" s="3053"/>
      <c r="AV326" s="3053"/>
      <c r="AW326" s="3053"/>
      <c r="AX326" s="4930"/>
    </row>
    <row r="327" spans="1:50" ht="15" customHeight="1">
      <c r="A327" s="4960"/>
      <c r="B327" s="4934"/>
      <c r="C327" s="4952"/>
      <c r="D327" s="3054"/>
      <c r="E327" s="3055"/>
      <c r="F327" s="3058"/>
      <c r="G327" s="3058"/>
      <c r="H327" s="4961"/>
      <c r="I327" s="3056"/>
      <c r="J327" s="3056"/>
      <c r="K327" s="4961"/>
      <c r="L327" s="3056"/>
      <c r="M327" s="3056"/>
      <c r="N327" s="4949"/>
      <c r="O327" s="4958"/>
      <c r="P327" s="3057"/>
      <c r="Q327" s="3057"/>
      <c r="R327" s="3057"/>
      <c r="S327" s="3087"/>
      <c r="T327" s="3087"/>
      <c r="U327" s="3087"/>
      <c r="V327" s="3087"/>
      <c r="W327" s="3056"/>
      <c r="X327" s="3056"/>
      <c r="Y327" s="3056"/>
      <c r="Z327" s="3056"/>
      <c r="AA327" s="3056"/>
      <c r="AB327" s="3056"/>
      <c r="AC327" s="3056"/>
      <c r="AD327" s="3056"/>
      <c r="AE327" s="3056"/>
      <c r="AF327" s="3056"/>
      <c r="AG327" s="3056"/>
      <c r="AH327" s="3056"/>
      <c r="AI327" s="3056"/>
      <c r="AJ327" s="3056"/>
      <c r="AK327" s="3056"/>
      <c r="AL327" s="3056"/>
      <c r="AM327" s="4931"/>
      <c r="AN327" s="3055"/>
      <c r="AO327" s="3056"/>
      <c r="AP327" s="3059"/>
      <c r="AQ327" s="3056"/>
      <c r="AR327" s="4931"/>
      <c r="AS327" s="3059"/>
      <c r="AT327" s="3059"/>
      <c r="AU327" s="3059"/>
      <c r="AV327" s="3059"/>
      <c r="AW327" s="3059"/>
      <c r="AX327" s="4931"/>
    </row>
    <row r="328" spans="1:50" ht="15" customHeight="1">
      <c r="A328" s="4960"/>
      <c r="B328" s="4932">
        <f>B323+1</f>
        <v>65</v>
      </c>
      <c r="C328" s="4950" t="s">
        <v>7921</v>
      </c>
      <c r="D328" s="3042" t="s">
        <v>164</v>
      </c>
      <c r="E328" s="3043">
        <v>44649</v>
      </c>
      <c r="F328" s="3060">
        <v>3</v>
      </c>
      <c r="G328" s="3060">
        <v>1</v>
      </c>
      <c r="H328" s="4935" t="s">
        <v>7748</v>
      </c>
      <c r="I328" s="3044">
        <v>400</v>
      </c>
      <c r="J328" s="3044">
        <v>80</v>
      </c>
      <c r="K328" s="4935" t="s">
        <v>7748</v>
      </c>
      <c r="L328" s="3044">
        <v>400</v>
      </c>
      <c r="M328" s="3044">
        <v>80</v>
      </c>
      <c r="N328" s="4947" t="s">
        <v>7922</v>
      </c>
      <c r="O328" s="4956" t="s">
        <v>7923</v>
      </c>
      <c r="P328" s="3045"/>
      <c r="Q328" s="3045"/>
      <c r="R328" s="3045"/>
      <c r="S328" s="3081"/>
      <c r="T328" s="3081"/>
      <c r="U328" s="3081"/>
      <c r="V328" s="3081"/>
      <c r="W328" s="3044"/>
      <c r="X328" s="3044"/>
      <c r="Y328" s="3044"/>
      <c r="Z328" s="3044"/>
      <c r="AA328" s="3044" t="s">
        <v>801</v>
      </c>
      <c r="AB328" s="3044" t="s">
        <v>801</v>
      </c>
      <c r="AC328" s="3044" t="s">
        <v>801</v>
      </c>
      <c r="AD328" s="3044" t="s">
        <v>801</v>
      </c>
      <c r="AE328" s="3044"/>
      <c r="AF328" s="3044" t="s">
        <v>801</v>
      </c>
      <c r="AG328" s="3044" t="s">
        <v>801</v>
      </c>
      <c r="AH328" s="3044"/>
      <c r="AI328" s="3044"/>
      <c r="AJ328" s="3044"/>
      <c r="AK328" s="3044" t="s">
        <v>387</v>
      </c>
      <c r="AL328" s="3044"/>
      <c r="AM328" s="4929"/>
      <c r="AN328" s="3043">
        <v>44649</v>
      </c>
      <c r="AO328" s="3044"/>
      <c r="AP328" s="3046"/>
      <c r="AQ328" s="3044"/>
      <c r="AR328" s="4929"/>
      <c r="AS328" s="3046"/>
      <c r="AT328" s="3046"/>
      <c r="AU328" s="3046"/>
      <c r="AV328" s="3046"/>
      <c r="AW328" s="3046"/>
      <c r="AX328" s="4929" t="s">
        <v>7924</v>
      </c>
    </row>
    <row r="329" spans="1:50" ht="15" customHeight="1">
      <c r="A329" s="4960"/>
      <c r="B329" s="4933"/>
      <c r="C329" s="4951"/>
      <c r="D329" s="3047"/>
      <c r="E329" s="3048"/>
      <c r="F329" s="3052"/>
      <c r="G329" s="3052"/>
      <c r="H329" s="4936"/>
      <c r="I329" s="3049"/>
      <c r="J329" s="3049"/>
      <c r="K329" s="4936"/>
      <c r="L329" s="3049"/>
      <c r="M329" s="3049"/>
      <c r="N329" s="4948"/>
      <c r="O329" s="4957"/>
      <c r="P329" s="3050"/>
      <c r="Q329" s="3050"/>
      <c r="R329" s="3050"/>
      <c r="S329" s="3084"/>
      <c r="T329" s="3084"/>
      <c r="U329" s="3084"/>
      <c r="V329" s="3084"/>
      <c r="W329" s="3049"/>
      <c r="X329" s="3049"/>
      <c r="Y329" s="3049"/>
      <c r="Z329" s="3049"/>
      <c r="AA329" s="3049">
        <v>1</v>
      </c>
      <c r="AB329" s="3049">
        <v>400</v>
      </c>
      <c r="AC329" s="3049">
        <v>200</v>
      </c>
      <c r="AD329" s="3049">
        <v>80</v>
      </c>
      <c r="AE329" s="3049"/>
      <c r="AF329" s="3049">
        <v>200</v>
      </c>
      <c r="AG329" s="3068">
        <v>1</v>
      </c>
      <c r="AH329" s="3049"/>
      <c r="AI329" s="3049"/>
      <c r="AJ329" s="3049"/>
      <c r="AK329" s="3049" t="s">
        <v>7864</v>
      </c>
      <c r="AL329" s="3049"/>
      <c r="AM329" s="4930"/>
      <c r="AN329" s="3048"/>
      <c r="AO329" s="3049"/>
      <c r="AP329" s="3053"/>
      <c r="AQ329" s="3049"/>
      <c r="AR329" s="4930"/>
      <c r="AS329" s="3053"/>
      <c r="AT329" s="3053"/>
      <c r="AU329" s="3053"/>
      <c r="AV329" s="3053"/>
      <c r="AW329" s="3053"/>
      <c r="AX329" s="4930"/>
    </row>
    <row r="330" spans="1:50" ht="15" customHeight="1">
      <c r="A330" s="4960"/>
      <c r="B330" s="4933"/>
      <c r="C330" s="4951"/>
      <c r="D330" s="3047"/>
      <c r="E330" s="3048"/>
      <c r="F330" s="3052"/>
      <c r="G330" s="3052"/>
      <c r="H330" s="4936"/>
      <c r="I330" s="3049"/>
      <c r="J330" s="3049"/>
      <c r="K330" s="4936"/>
      <c r="L330" s="3049"/>
      <c r="M330" s="3049"/>
      <c r="N330" s="4948"/>
      <c r="O330" s="4957"/>
      <c r="P330" s="3050"/>
      <c r="Q330" s="3050"/>
      <c r="R330" s="3050"/>
      <c r="S330" s="3084"/>
      <c r="T330" s="3084"/>
      <c r="U330" s="3084"/>
      <c r="V330" s="3084"/>
      <c r="W330" s="3049"/>
      <c r="X330" s="3049"/>
      <c r="Y330" s="3049"/>
      <c r="Z330" s="3049"/>
      <c r="AA330" s="3130" t="s">
        <v>7925</v>
      </c>
      <c r="AB330" s="3049"/>
      <c r="AC330" s="3049"/>
      <c r="AD330" s="3049"/>
      <c r="AE330" s="3049"/>
      <c r="AF330" s="3049"/>
      <c r="AG330" s="3049"/>
      <c r="AH330" s="3049"/>
      <c r="AI330" s="3049"/>
      <c r="AJ330" s="3049"/>
      <c r="AK330" s="3049"/>
      <c r="AL330" s="3049"/>
      <c r="AM330" s="4930"/>
      <c r="AN330" s="3048"/>
      <c r="AO330" s="3049"/>
      <c r="AP330" s="3053"/>
      <c r="AQ330" s="3049"/>
      <c r="AR330" s="4930"/>
      <c r="AS330" s="3053"/>
      <c r="AT330" s="3053"/>
      <c r="AU330" s="3053"/>
      <c r="AV330" s="3053"/>
      <c r="AW330" s="3053"/>
      <c r="AX330" s="4930"/>
    </row>
    <row r="331" spans="1:50" ht="15" customHeight="1">
      <c r="A331" s="4960"/>
      <c r="B331" s="4933"/>
      <c r="C331" s="4951"/>
      <c r="D331" s="3047"/>
      <c r="E331" s="3048"/>
      <c r="F331" s="3052"/>
      <c r="G331" s="3052"/>
      <c r="H331" s="4936"/>
      <c r="I331" s="3049"/>
      <c r="J331" s="3049"/>
      <c r="K331" s="4936"/>
      <c r="L331" s="3049"/>
      <c r="M331" s="3049"/>
      <c r="N331" s="4948"/>
      <c r="O331" s="4957"/>
      <c r="P331" s="3050"/>
      <c r="Q331" s="3050"/>
      <c r="R331" s="3050"/>
      <c r="S331" s="3084"/>
      <c r="T331" s="3084"/>
      <c r="U331" s="3084"/>
      <c r="V331" s="3084"/>
      <c r="W331" s="3049"/>
      <c r="X331" s="3049"/>
      <c r="Y331" s="3049"/>
      <c r="Z331" s="3049"/>
      <c r="AA331" s="3049"/>
      <c r="AB331" s="3049"/>
      <c r="AC331" s="3049"/>
      <c r="AD331" s="3049"/>
      <c r="AE331" s="3049"/>
      <c r="AF331" s="3049"/>
      <c r="AG331" s="3049"/>
      <c r="AH331" s="3049"/>
      <c r="AI331" s="3049"/>
      <c r="AJ331" s="3049"/>
      <c r="AK331" s="3049"/>
      <c r="AL331" s="3049"/>
      <c r="AM331" s="4930"/>
      <c r="AN331" s="3048"/>
      <c r="AO331" s="3049"/>
      <c r="AP331" s="3053"/>
      <c r="AQ331" s="3049"/>
      <c r="AR331" s="4930"/>
      <c r="AS331" s="3053"/>
      <c r="AT331" s="3053"/>
      <c r="AU331" s="3053"/>
      <c r="AV331" s="3053"/>
      <c r="AW331" s="3053"/>
      <c r="AX331" s="4930"/>
    </row>
    <row r="332" spans="1:50" ht="15" customHeight="1">
      <c r="A332" s="4960"/>
      <c r="B332" s="4934"/>
      <c r="C332" s="4952"/>
      <c r="D332" s="3054"/>
      <c r="E332" s="3055"/>
      <c r="F332" s="3058"/>
      <c r="G332" s="3058"/>
      <c r="H332" s="4937"/>
      <c r="I332" s="3056"/>
      <c r="J332" s="3056"/>
      <c r="K332" s="4937"/>
      <c r="L332" s="3056"/>
      <c r="M332" s="3056"/>
      <c r="N332" s="4949"/>
      <c r="O332" s="4958"/>
      <c r="P332" s="3057"/>
      <c r="Q332" s="3057"/>
      <c r="R332" s="3057"/>
      <c r="S332" s="3087"/>
      <c r="T332" s="3087"/>
      <c r="U332" s="3087"/>
      <c r="V332" s="3087"/>
      <c r="W332" s="3056"/>
      <c r="X332" s="3056"/>
      <c r="Y332" s="3056"/>
      <c r="Z332" s="3056"/>
      <c r="AA332" s="3056"/>
      <c r="AB332" s="3056"/>
      <c r="AC332" s="3056"/>
      <c r="AD332" s="3056"/>
      <c r="AE332" s="3056"/>
      <c r="AF332" s="3056"/>
      <c r="AG332" s="3056"/>
      <c r="AH332" s="3056"/>
      <c r="AI332" s="3056"/>
      <c r="AJ332" s="3056"/>
      <c r="AK332" s="3056"/>
      <c r="AL332" s="3056"/>
      <c r="AM332" s="4931"/>
      <c r="AN332" s="3055"/>
      <c r="AO332" s="3056"/>
      <c r="AP332" s="3059"/>
      <c r="AQ332" s="3056"/>
      <c r="AR332" s="4931"/>
      <c r="AS332" s="3059"/>
      <c r="AT332" s="3059"/>
      <c r="AU332" s="3059"/>
      <c r="AV332" s="3059"/>
      <c r="AW332" s="3059"/>
      <c r="AX332" s="4931"/>
    </row>
    <row r="333" spans="1:50" ht="15" customHeight="1">
      <c r="A333" s="4960"/>
      <c r="B333" s="4932">
        <f>B328+1</f>
        <v>66</v>
      </c>
      <c r="C333" s="4929" t="s">
        <v>7926</v>
      </c>
      <c r="D333" s="3071" t="s">
        <v>7927</v>
      </c>
      <c r="E333" s="3043">
        <v>30380</v>
      </c>
      <c r="F333" s="3044">
        <v>56.4</v>
      </c>
      <c r="G333" s="3044">
        <v>56.4</v>
      </c>
      <c r="H333" s="3042" t="s">
        <v>7643</v>
      </c>
      <c r="I333" s="3044">
        <v>50</v>
      </c>
      <c r="J333" s="3044">
        <v>30</v>
      </c>
      <c r="K333" s="3042" t="s">
        <v>7643</v>
      </c>
      <c r="L333" s="3044">
        <v>80</v>
      </c>
      <c r="M333" s="3044">
        <v>50</v>
      </c>
      <c r="N333" s="4938" t="s">
        <v>7928</v>
      </c>
      <c r="O333" s="4947" t="s">
        <v>7929</v>
      </c>
      <c r="P333" s="3045"/>
      <c r="Q333" s="3045"/>
      <c r="R333" s="3045"/>
      <c r="S333" s="3081"/>
      <c r="T333" s="3081"/>
      <c r="U333" s="3081"/>
      <c r="V333" s="3081"/>
      <c r="W333" s="3044">
        <v>4</v>
      </c>
      <c r="X333" s="3044"/>
      <c r="Y333" s="3044">
        <v>8</v>
      </c>
      <c r="Z333" s="3044"/>
      <c r="AA333" s="3044" t="s">
        <v>7635</v>
      </c>
      <c r="AB333" s="3044"/>
      <c r="AC333" s="3044"/>
      <c r="AD333" s="3044"/>
      <c r="AE333" s="3044" t="s">
        <v>7635</v>
      </c>
      <c r="AF333" s="3044"/>
      <c r="AG333" s="3044" t="s">
        <v>7635</v>
      </c>
      <c r="AH333" s="3044"/>
      <c r="AI333" s="3044" t="s">
        <v>7635</v>
      </c>
      <c r="AJ333" s="3044"/>
      <c r="AK333" s="3044" t="s">
        <v>7636</v>
      </c>
      <c r="AL333" s="3044" t="s">
        <v>7635</v>
      </c>
      <c r="AM333" s="4944"/>
      <c r="AN333" s="3043">
        <v>30509</v>
      </c>
      <c r="AO333" s="3044"/>
      <c r="AP333" s="3046"/>
      <c r="AQ333" s="3044"/>
      <c r="AR333" s="4950" t="s">
        <v>7859</v>
      </c>
      <c r="AS333" s="3046"/>
      <c r="AT333" s="3046"/>
      <c r="AU333" s="3046"/>
      <c r="AV333" s="3046"/>
      <c r="AW333" s="3046"/>
      <c r="AX333" s="4929"/>
    </row>
    <row r="334" spans="1:50" ht="15" customHeight="1">
      <c r="A334" s="4960"/>
      <c r="B334" s="4933"/>
      <c r="C334" s="4930"/>
      <c r="D334" s="3047"/>
      <c r="E334" s="3048">
        <v>34145</v>
      </c>
      <c r="F334" s="3049"/>
      <c r="G334" s="3049"/>
      <c r="H334" s="3047" t="s">
        <v>7654</v>
      </c>
      <c r="I334" s="3049">
        <v>200</v>
      </c>
      <c r="J334" s="3049">
        <v>60</v>
      </c>
      <c r="K334" s="3047" t="s">
        <v>7649</v>
      </c>
      <c r="L334" s="3049">
        <v>200</v>
      </c>
      <c r="M334" s="3049">
        <v>60</v>
      </c>
      <c r="N334" s="4939"/>
      <c r="O334" s="4948"/>
      <c r="P334" s="3050"/>
      <c r="Q334" s="3050"/>
      <c r="R334" s="3050"/>
      <c r="S334" s="3084"/>
      <c r="T334" s="3084"/>
      <c r="U334" s="3084"/>
      <c r="V334" s="3084"/>
      <c r="W334" s="3049"/>
      <c r="X334" s="3049"/>
      <c r="Y334" s="3049"/>
      <c r="Z334" s="3049"/>
      <c r="AA334" s="3049">
        <v>4</v>
      </c>
      <c r="AB334" s="3049"/>
      <c r="AC334" s="3049"/>
      <c r="AD334" s="3049"/>
      <c r="AE334" s="3049">
        <v>230</v>
      </c>
      <c r="AF334" s="3049"/>
      <c r="AG334" s="3052">
        <v>1.5</v>
      </c>
      <c r="AH334" s="3049"/>
      <c r="AI334" s="3049">
        <v>10</v>
      </c>
      <c r="AJ334" s="3049"/>
      <c r="AK334" s="3049" t="s">
        <v>7930</v>
      </c>
      <c r="AL334" s="3068">
        <v>1</v>
      </c>
      <c r="AM334" s="4945"/>
      <c r="AN334" s="3048">
        <v>34031</v>
      </c>
      <c r="AO334" s="3049"/>
      <c r="AP334" s="3053"/>
      <c r="AQ334" s="3049"/>
      <c r="AR334" s="4951"/>
      <c r="AS334" s="3053"/>
      <c r="AT334" s="3053"/>
      <c r="AU334" s="3053"/>
      <c r="AV334" s="3053"/>
      <c r="AW334" s="3053"/>
      <c r="AX334" s="4930"/>
    </row>
    <row r="335" spans="1:50" ht="15" customHeight="1">
      <c r="A335" s="4960"/>
      <c r="B335" s="4933"/>
      <c r="C335" s="4930"/>
      <c r="D335" s="3047"/>
      <c r="E335" s="3048">
        <v>35034</v>
      </c>
      <c r="F335" s="3049"/>
      <c r="G335" s="3049"/>
      <c r="H335" s="3047" t="s">
        <v>7894</v>
      </c>
      <c r="I335" s="3049">
        <v>200</v>
      </c>
      <c r="J335" s="3049">
        <v>60</v>
      </c>
      <c r="K335" s="3047" t="s">
        <v>7861</v>
      </c>
      <c r="L335" s="3049">
        <v>200</v>
      </c>
      <c r="M335" s="3049">
        <v>60</v>
      </c>
      <c r="N335" s="4939"/>
      <c r="O335" s="4948"/>
      <c r="P335" s="3050"/>
      <c r="Q335" s="3050"/>
      <c r="R335" s="3050"/>
      <c r="S335" s="3084"/>
      <c r="T335" s="3084"/>
      <c r="U335" s="3084"/>
      <c r="V335" s="3084"/>
      <c r="W335" s="3049"/>
      <c r="X335" s="3049"/>
      <c r="Y335" s="3049"/>
      <c r="Z335" s="3049"/>
      <c r="AA335" s="3049"/>
      <c r="AB335" s="3049"/>
      <c r="AC335" s="3049"/>
      <c r="AD335" s="3049"/>
      <c r="AE335" s="3049"/>
      <c r="AF335" s="3049"/>
      <c r="AG335" s="3052">
        <v>2</v>
      </c>
      <c r="AH335" s="3049"/>
      <c r="AI335" s="3049"/>
      <c r="AJ335" s="3049"/>
      <c r="AK335" s="3049"/>
      <c r="AL335" s="3049"/>
      <c r="AM335" s="4945"/>
      <c r="AN335" s="3048">
        <v>34394</v>
      </c>
      <c r="AO335" s="3049"/>
      <c r="AP335" s="3053"/>
      <c r="AQ335" s="3049"/>
      <c r="AR335" s="4951"/>
      <c r="AS335" s="3053"/>
      <c r="AT335" s="3053"/>
      <c r="AU335" s="3053"/>
      <c r="AV335" s="3053"/>
      <c r="AW335" s="3053"/>
      <c r="AX335" s="4930"/>
    </row>
    <row r="336" spans="1:50" ht="15" customHeight="1">
      <c r="A336" s="4960"/>
      <c r="B336" s="4933"/>
      <c r="C336" s="4930"/>
      <c r="D336" s="3047"/>
      <c r="E336" s="3048">
        <v>43191</v>
      </c>
      <c r="F336" s="3049"/>
      <c r="G336" s="3049"/>
      <c r="H336" s="3047"/>
      <c r="I336" s="3049"/>
      <c r="J336" s="3049"/>
      <c r="K336" s="3047" t="s">
        <v>7894</v>
      </c>
      <c r="L336" s="3049">
        <v>200</v>
      </c>
      <c r="M336" s="3049">
        <v>60</v>
      </c>
      <c r="N336" s="4939"/>
      <c r="O336" s="4948"/>
      <c r="P336" s="3050"/>
      <c r="Q336" s="3050"/>
      <c r="R336" s="3050"/>
      <c r="S336" s="3084"/>
      <c r="T336" s="3084"/>
      <c r="U336" s="3084"/>
      <c r="V336" s="3084"/>
      <c r="W336" s="3049"/>
      <c r="X336" s="3049"/>
      <c r="Y336" s="3049"/>
      <c r="Z336" s="3049"/>
      <c r="AA336" s="3049"/>
      <c r="AB336" s="3049"/>
      <c r="AC336" s="3049"/>
      <c r="AD336" s="3049"/>
      <c r="AE336" s="3049"/>
      <c r="AF336" s="3049"/>
      <c r="AG336" s="3052">
        <v>5</v>
      </c>
      <c r="AH336" s="3049"/>
      <c r="AI336" s="3049"/>
      <c r="AJ336" s="3049"/>
      <c r="AK336" s="3049"/>
      <c r="AL336" s="3049"/>
      <c r="AM336" s="4945"/>
      <c r="AN336" s="3048"/>
      <c r="AO336" s="3049"/>
      <c r="AP336" s="3053"/>
      <c r="AQ336" s="3049"/>
      <c r="AR336" s="4951"/>
      <c r="AS336" s="3053"/>
      <c r="AT336" s="3053"/>
      <c r="AU336" s="3053"/>
      <c r="AV336" s="3053"/>
      <c r="AW336" s="3053"/>
      <c r="AX336" s="4930"/>
    </row>
    <row r="337" spans="1:50" ht="15" customHeight="1">
      <c r="A337" s="4960"/>
      <c r="B337" s="4934"/>
      <c r="C337" s="4931"/>
      <c r="D337" s="3054"/>
      <c r="E337" s="3055"/>
      <c r="F337" s="3056"/>
      <c r="G337" s="3056"/>
      <c r="H337" s="3054"/>
      <c r="I337" s="3056"/>
      <c r="J337" s="3056"/>
      <c r="K337" s="3054"/>
      <c r="L337" s="3056"/>
      <c r="M337" s="3056"/>
      <c r="N337" s="4940"/>
      <c r="O337" s="4949"/>
      <c r="P337" s="3057"/>
      <c r="Q337" s="3057"/>
      <c r="R337" s="3057"/>
      <c r="S337" s="3087"/>
      <c r="T337" s="3087"/>
      <c r="U337" s="3087"/>
      <c r="V337" s="3087"/>
      <c r="W337" s="3056"/>
      <c r="X337" s="3056"/>
      <c r="Y337" s="3056"/>
      <c r="Z337" s="3056"/>
      <c r="AA337" s="3056"/>
      <c r="AB337" s="3056"/>
      <c r="AC337" s="3056"/>
      <c r="AD337" s="3056"/>
      <c r="AE337" s="3056"/>
      <c r="AF337" s="3056"/>
      <c r="AG337" s="3056"/>
      <c r="AH337" s="3056"/>
      <c r="AI337" s="3056"/>
      <c r="AJ337" s="3056"/>
      <c r="AK337" s="3056"/>
      <c r="AL337" s="3056"/>
      <c r="AM337" s="4946"/>
      <c r="AN337" s="3055"/>
      <c r="AO337" s="3056"/>
      <c r="AP337" s="3059"/>
      <c r="AQ337" s="3056"/>
      <c r="AR337" s="4952"/>
      <c r="AS337" s="3059"/>
      <c r="AT337" s="3059"/>
      <c r="AU337" s="3059"/>
      <c r="AV337" s="3059"/>
      <c r="AW337" s="3059"/>
      <c r="AX337" s="4931"/>
    </row>
    <row r="338" spans="1:50" ht="15" customHeight="1">
      <c r="A338" s="4960"/>
      <c r="B338" s="4932">
        <f>B333+1</f>
        <v>67</v>
      </c>
      <c r="C338" s="4950" t="s">
        <v>7931</v>
      </c>
      <c r="D338" s="3071" t="s">
        <v>7932</v>
      </c>
      <c r="E338" s="3043">
        <v>35074</v>
      </c>
      <c r="F338" s="3044">
        <v>2.4</v>
      </c>
      <c r="G338" s="3044">
        <v>2.4</v>
      </c>
      <c r="H338" s="3042" t="s">
        <v>7748</v>
      </c>
      <c r="I338" s="3044">
        <v>400</v>
      </c>
      <c r="J338" s="3044">
        <v>80</v>
      </c>
      <c r="K338" s="3042" t="s">
        <v>7748</v>
      </c>
      <c r="L338" s="3044">
        <v>400</v>
      </c>
      <c r="M338" s="3044">
        <v>80</v>
      </c>
      <c r="N338" s="4938" t="s">
        <v>7933</v>
      </c>
      <c r="O338" s="4956" t="s">
        <v>7934</v>
      </c>
      <c r="P338" s="3045"/>
      <c r="Q338" s="3045"/>
      <c r="R338" s="3045"/>
      <c r="S338" s="3081"/>
      <c r="T338" s="3081"/>
      <c r="U338" s="3081"/>
      <c r="V338" s="3081"/>
      <c r="W338" s="3044"/>
      <c r="X338" s="3044"/>
      <c r="Y338" s="3044"/>
      <c r="Z338" s="3044"/>
      <c r="AA338" s="3044" t="s">
        <v>7636</v>
      </c>
      <c r="AB338" s="3044"/>
      <c r="AC338" s="3044"/>
      <c r="AD338" s="3044"/>
      <c r="AE338" s="3044"/>
      <c r="AF338" s="3044"/>
      <c r="AG338" s="3044" t="s">
        <v>7636</v>
      </c>
      <c r="AH338" s="3044"/>
      <c r="AI338" s="3044" t="s">
        <v>7636</v>
      </c>
      <c r="AJ338" s="3044"/>
      <c r="AK338" s="3044" t="s">
        <v>7636</v>
      </c>
      <c r="AL338" s="3044" t="s">
        <v>7636</v>
      </c>
      <c r="AM338" s="4944"/>
      <c r="AN338" s="3043"/>
      <c r="AO338" s="3044"/>
      <c r="AP338" s="3046"/>
      <c r="AQ338" s="3044"/>
      <c r="AR338" s="4929"/>
      <c r="AS338" s="3046"/>
      <c r="AT338" s="3046"/>
      <c r="AU338" s="3046"/>
      <c r="AV338" s="3046"/>
      <c r="AW338" s="3046"/>
      <c r="AX338" s="4929"/>
    </row>
    <row r="339" spans="1:50" ht="15" customHeight="1">
      <c r="A339" s="4960"/>
      <c r="B339" s="4933"/>
      <c r="C339" s="4951"/>
      <c r="D339" s="3047"/>
      <c r="E339" s="3048">
        <v>43191</v>
      </c>
      <c r="F339" s="3049"/>
      <c r="G339" s="3049"/>
      <c r="H339" s="3047"/>
      <c r="I339" s="3049"/>
      <c r="J339" s="3049"/>
      <c r="K339" s="3047"/>
      <c r="L339" s="3049"/>
      <c r="M339" s="3049"/>
      <c r="N339" s="4939"/>
      <c r="O339" s="4957"/>
      <c r="P339" s="3050"/>
      <c r="Q339" s="3050"/>
      <c r="R339" s="3050"/>
      <c r="S339" s="3084"/>
      <c r="T339" s="3084"/>
      <c r="U339" s="3084"/>
      <c r="V339" s="3084"/>
      <c r="W339" s="3049"/>
      <c r="X339" s="3049"/>
      <c r="Y339" s="3049"/>
      <c r="Z339" s="3049"/>
      <c r="AA339" s="3049">
        <v>1</v>
      </c>
      <c r="AB339" s="3049"/>
      <c r="AC339" s="3049"/>
      <c r="AD339" s="3049"/>
      <c r="AE339" s="3049"/>
      <c r="AF339" s="3049"/>
      <c r="AG339" s="3052">
        <v>1.5</v>
      </c>
      <c r="AH339" s="3049"/>
      <c r="AI339" s="3047" t="s">
        <v>7873</v>
      </c>
      <c r="AJ339" s="3049"/>
      <c r="AK339" s="3049" t="s">
        <v>7648</v>
      </c>
      <c r="AL339" s="3049"/>
      <c r="AM339" s="4945"/>
      <c r="AN339" s="3048"/>
      <c r="AO339" s="3049"/>
      <c r="AP339" s="3053"/>
      <c r="AQ339" s="3049"/>
      <c r="AR339" s="4930"/>
      <c r="AS339" s="3053"/>
      <c r="AT339" s="3053"/>
      <c r="AU339" s="3053"/>
      <c r="AV339" s="3053"/>
      <c r="AW339" s="3053"/>
      <c r="AX339" s="4930"/>
    </row>
    <row r="340" spans="1:50" ht="15" customHeight="1">
      <c r="A340" s="4960"/>
      <c r="B340" s="4933"/>
      <c r="C340" s="4951"/>
      <c r="D340" s="3047"/>
      <c r="E340" s="3048"/>
      <c r="F340" s="3049"/>
      <c r="G340" s="3049"/>
      <c r="H340" s="3047"/>
      <c r="I340" s="3049"/>
      <c r="J340" s="3049"/>
      <c r="K340" s="3047"/>
      <c r="L340" s="3049"/>
      <c r="M340" s="3049"/>
      <c r="N340" s="4939"/>
      <c r="O340" s="4957"/>
      <c r="P340" s="3050"/>
      <c r="Q340" s="3050"/>
      <c r="R340" s="3050"/>
      <c r="S340" s="3084"/>
      <c r="T340" s="3084"/>
      <c r="U340" s="3084"/>
      <c r="V340" s="3084"/>
      <c r="W340" s="3049"/>
      <c r="X340" s="3049"/>
      <c r="Y340" s="3049"/>
      <c r="Z340" s="3049"/>
      <c r="AA340" s="3049"/>
      <c r="AB340" s="3049"/>
      <c r="AC340" s="3049"/>
      <c r="AD340" s="3049"/>
      <c r="AE340" s="3049"/>
      <c r="AF340" s="3049"/>
      <c r="AG340" s="3049" t="s">
        <v>7935</v>
      </c>
      <c r="AH340" s="3049"/>
      <c r="AI340" s="3102" t="s">
        <v>7704</v>
      </c>
      <c r="AJ340" s="3049"/>
      <c r="AK340" s="3049" t="s">
        <v>7638</v>
      </c>
      <c r="AL340" s="3049"/>
      <c r="AM340" s="4945"/>
      <c r="AN340" s="3048"/>
      <c r="AO340" s="3049"/>
      <c r="AP340" s="3053"/>
      <c r="AQ340" s="3049"/>
      <c r="AR340" s="4930"/>
      <c r="AS340" s="3053"/>
      <c r="AT340" s="3053"/>
      <c r="AU340" s="3053"/>
      <c r="AV340" s="3053"/>
      <c r="AW340" s="3053"/>
      <c r="AX340" s="4930"/>
    </row>
    <row r="341" spans="1:50" ht="15" customHeight="1">
      <c r="A341" s="4960"/>
      <c r="B341" s="4933"/>
      <c r="C341" s="4951"/>
      <c r="D341" s="3047"/>
      <c r="E341" s="3048"/>
      <c r="F341" s="3049"/>
      <c r="G341" s="3049"/>
      <c r="H341" s="3047"/>
      <c r="I341" s="3049"/>
      <c r="J341" s="3049"/>
      <c r="K341" s="3047"/>
      <c r="L341" s="3049"/>
      <c r="M341" s="3049"/>
      <c r="N341" s="4939"/>
      <c r="O341" s="4957"/>
      <c r="P341" s="3050"/>
      <c r="Q341" s="3050"/>
      <c r="R341" s="3050"/>
      <c r="S341" s="3084"/>
      <c r="T341" s="3084"/>
      <c r="U341" s="3084"/>
      <c r="V341" s="3084"/>
      <c r="W341" s="3049"/>
      <c r="X341" s="3049"/>
      <c r="Y341" s="3049"/>
      <c r="Z341" s="3049"/>
      <c r="AA341" s="3049"/>
      <c r="AB341" s="3049"/>
      <c r="AC341" s="3049"/>
      <c r="AD341" s="3049"/>
      <c r="AE341" s="3049"/>
      <c r="AF341" s="3049"/>
      <c r="AG341" s="3049"/>
      <c r="AH341" s="3049"/>
      <c r="AI341" s="3049"/>
      <c r="AJ341" s="3049"/>
      <c r="AK341" s="3049" t="s">
        <v>7864</v>
      </c>
      <c r="AL341" s="3049"/>
      <c r="AM341" s="4945"/>
      <c r="AN341" s="3048"/>
      <c r="AO341" s="3049"/>
      <c r="AP341" s="3053"/>
      <c r="AQ341" s="3049"/>
      <c r="AR341" s="4930"/>
      <c r="AS341" s="3053"/>
      <c r="AT341" s="3053"/>
      <c r="AU341" s="3053"/>
      <c r="AV341" s="3053"/>
      <c r="AW341" s="3053"/>
      <c r="AX341" s="4930"/>
    </row>
    <row r="342" spans="1:50" ht="15" customHeight="1">
      <c r="A342" s="4960"/>
      <c r="B342" s="4934"/>
      <c r="C342" s="4952"/>
      <c r="D342" s="3054"/>
      <c r="E342" s="3055"/>
      <c r="F342" s="3056"/>
      <c r="G342" s="3056"/>
      <c r="H342" s="3054"/>
      <c r="I342" s="3056"/>
      <c r="J342" s="3056"/>
      <c r="K342" s="3054"/>
      <c r="L342" s="3056"/>
      <c r="M342" s="3056"/>
      <c r="N342" s="4940"/>
      <c r="O342" s="4958"/>
      <c r="P342" s="3057"/>
      <c r="Q342" s="3057"/>
      <c r="R342" s="3057"/>
      <c r="S342" s="3087"/>
      <c r="T342" s="3087"/>
      <c r="U342" s="3087"/>
      <c r="V342" s="3087"/>
      <c r="W342" s="3056"/>
      <c r="X342" s="3056"/>
      <c r="Y342" s="3056"/>
      <c r="Z342" s="3056"/>
      <c r="AA342" s="3056"/>
      <c r="AB342" s="3056"/>
      <c r="AC342" s="3056"/>
      <c r="AD342" s="3056"/>
      <c r="AE342" s="3056"/>
      <c r="AF342" s="3056"/>
      <c r="AG342" s="3056"/>
      <c r="AH342" s="3056"/>
      <c r="AI342" s="3056"/>
      <c r="AJ342" s="3056"/>
      <c r="AK342" s="3056"/>
      <c r="AL342" s="3056"/>
      <c r="AM342" s="4946"/>
      <c r="AN342" s="3055"/>
      <c r="AO342" s="3056"/>
      <c r="AP342" s="3059"/>
      <c r="AQ342" s="3056"/>
      <c r="AR342" s="4931"/>
      <c r="AS342" s="3059"/>
      <c r="AT342" s="3059"/>
      <c r="AU342" s="3059"/>
      <c r="AV342" s="3059"/>
      <c r="AW342" s="3059"/>
      <c r="AX342" s="4931"/>
    </row>
    <row r="343" spans="1:50" ht="15" customHeight="1">
      <c r="A343" s="4960"/>
      <c r="B343" s="4932">
        <f>B338+1</f>
        <v>68</v>
      </c>
      <c r="C343" s="4950" t="s">
        <v>7936</v>
      </c>
      <c r="D343" s="3071" t="s">
        <v>7927</v>
      </c>
      <c r="E343" s="3043">
        <v>35698</v>
      </c>
      <c r="F343" s="3044">
        <v>2.5</v>
      </c>
      <c r="G343" s="3044">
        <v>2.5</v>
      </c>
      <c r="H343" s="3042" t="s">
        <v>7748</v>
      </c>
      <c r="I343" s="3044">
        <v>400</v>
      </c>
      <c r="J343" s="3044">
        <v>80</v>
      </c>
      <c r="K343" s="3042" t="s">
        <v>7748</v>
      </c>
      <c r="L343" s="3044">
        <v>400</v>
      </c>
      <c r="M343" s="3044">
        <v>80</v>
      </c>
      <c r="N343" s="4938" t="s">
        <v>7937</v>
      </c>
      <c r="O343" s="4956" t="s">
        <v>7938</v>
      </c>
      <c r="P343" s="3045"/>
      <c r="Q343" s="3045"/>
      <c r="R343" s="3045"/>
      <c r="S343" s="3081"/>
      <c r="T343" s="3081"/>
      <c r="U343" s="3081"/>
      <c r="V343" s="3081"/>
      <c r="W343" s="3044"/>
      <c r="X343" s="3044"/>
      <c r="Y343" s="3044"/>
      <c r="Z343" s="3044"/>
      <c r="AA343" s="3044" t="s">
        <v>7636</v>
      </c>
      <c r="AB343" s="3044"/>
      <c r="AC343" s="3044"/>
      <c r="AD343" s="3044"/>
      <c r="AE343" s="3044"/>
      <c r="AF343" s="3044"/>
      <c r="AG343" s="3131" t="s">
        <v>7636</v>
      </c>
      <c r="AH343" s="3044"/>
      <c r="AI343" s="3044" t="s">
        <v>7636</v>
      </c>
      <c r="AJ343" s="3044"/>
      <c r="AK343" s="3044" t="s">
        <v>7636</v>
      </c>
      <c r="AL343" s="3044"/>
      <c r="AM343" s="4944"/>
      <c r="AN343" s="3043"/>
      <c r="AO343" s="3044"/>
      <c r="AP343" s="3046"/>
      <c r="AQ343" s="3044"/>
      <c r="AR343" s="4929"/>
      <c r="AS343" s="3046"/>
      <c r="AT343" s="3046"/>
      <c r="AU343" s="3046"/>
      <c r="AV343" s="3046"/>
      <c r="AW343" s="3046"/>
      <c r="AX343" s="4929"/>
    </row>
    <row r="344" spans="1:50" ht="15" customHeight="1">
      <c r="A344" s="4960"/>
      <c r="B344" s="4933"/>
      <c r="C344" s="4951"/>
      <c r="D344" s="3047"/>
      <c r="E344" s="3048">
        <v>43191</v>
      </c>
      <c r="F344" s="3049"/>
      <c r="G344" s="3049"/>
      <c r="H344" s="3047"/>
      <c r="I344" s="3049"/>
      <c r="J344" s="3049"/>
      <c r="K344" s="3047"/>
      <c r="L344" s="3049"/>
      <c r="M344" s="3049"/>
      <c r="N344" s="4939"/>
      <c r="O344" s="4957"/>
      <c r="P344" s="3050"/>
      <c r="Q344" s="3050"/>
      <c r="R344" s="3050"/>
      <c r="S344" s="3084"/>
      <c r="T344" s="3084"/>
      <c r="U344" s="3084"/>
      <c r="V344" s="3084"/>
      <c r="W344" s="3049"/>
      <c r="X344" s="3049"/>
      <c r="Y344" s="3049"/>
      <c r="Z344" s="3049"/>
      <c r="AA344" s="3049">
        <v>1</v>
      </c>
      <c r="AB344" s="3049"/>
      <c r="AC344" s="3049"/>
      <c r="AD344" s="3049"/>
      <c r="AE344" s="3049"/>
      <c r="AF344" s="3049"/>
      <c r="AG344" s="3052">
        <v>1.5</v>
      </c>
      <c r="AH344" s="3049"/>
      <c r="AI344" s="3047" t="s">
        <v>7873</v>
      </c>
      <c r="AJ344" s="3049"/>
      <c r="AK344" s="3049" t="s">
        <v>7648</v>
      </c>
      <c r="AL344" s="3049"/>
      <c r="AM344" s="4945"/>
      <c r="AN344" s="3048"/>
      <c r="AO344" s="3049"/>
      <c r="AP344" s="3053"/>
      <c r="AQ344" s="3049"/>
      <c r="AR344" s="4930"/>
      <c r="AS344" s="3053"/>
      <c r="AT344" s="3053"/>
      <c r="AU344" s="3053"/>
      <c r="AV344" s="3053"/>
      <c r="AW344" s="3053"/>
      <c r="AX344" s="4930"/>
    </row>
    <row r="345" spans="1:50" ht="15" customHeight="1">
      <c r="A345" s="4960"/>
      <c r="B345" s="4933"/>
      <c r="C345" s="4951"/>
      <c r="D345" s="3047"/>
      <c r="E345" s="3048"/>
      <c r="F345" s="3049"/>
      <c r="G345" s="3049"/>
      <c r="H345" s="3047"/>
      <c r="I345" s="3049"/>
      <c r="J345" s="3049"/>
      <c r="K345" s="3047"/>
      <c r="L345" s="3049"/>
      <c r="M345" s="3049"/>
      <c r="N345" s="4939"/>
      <c r="O345" s="4957"/>
      <c r="P345" s="3050"/>
      <c r="Q345" s="3050"/>
      <c r="R345" s="3050"/>
      <c r="S345" s="3084"/>
      <c r="T345" s="3084"/>
      <c r="U345" s="3084"/>
      <c r="V345" s="3084"/>
      <c r="W345" s="3049"/>
      <c r="X345" s="3049"/>
      <c r="Y345" s="3049"/>
      <c r="Z345" s="3049"/>
      <c r="AA345" s="3049"/>
      <c r="AB345" s="3049"/>
      <c r="AC345" s="3049"/>
      <c r="AD345" s="3049"/>
      <c r="AE345" s="3049"/>
      <c r="AF345" s="3049"/>
      <c r="AG345" s="3119" t="s">
        <v>7939</v>
      </c>
      <c r="AH345" s="3049"/>
      <c r="AI345" s="3102" t="s">
        <v>7704</v>
      </c>
      <c r="AJ345" s="3049"/>
      <c r="AK345" s="3049" t="s">
        <v>7940</v>
      </c>
      <c r="AL345" s="3049"/>
      <c r="AM345" s="4945"/>
      <c r="AN345" s="3048"/>
      <c r="AO345" s="3049"/>
      <c r="AP345" s="3053"/>
      <c r="AQ345" s="3049"/>
      <c r="AR345" s="4930"/>
      <c r="AS345" s="3053"/>
      <c r="AT345" s="3053"/>
      <c r="AU345" s="3053"/>
      <c r="AV345" s="3053"/>
      <c r="AW345" s="3053"/>
      <c r="AX345" s="4930"/>
    </row>
    <row r="346" spans="1:50" ht="15" customHeight="1">
      <c r="A346" s="4960"/>
      <c r="B346" s="4933"/>
      <c r="C346" s="4951"/>
      <c r="D346" s="3047"/>
      <c r="E346" s="3048"/>
      <c r="F346" s="3049"/>
      <c r="G346" s="3049"/>
      <c r="H346" s="3047"/>
      <c r="I346" s="3049"/>
      <c r="J346" s="3049"/>
      <c r="K346" s="3047"/>
      <c r="L346" s="3049"/>
      <c r="M346" s="3049"/>
      <c r="N346" s="4939"/>
      <c r="O346" s="4957"/>
      <c r="P346" s="3050"/>
      <c r="Q346" s="3050"/>
      <c r="R346" s="3050"/>
      <c r="S346" s="3084"/>
      <c r="T346" s="3084"/>
      <c r="U346" s="3084"/>
      <c r="V346" s="3084"/>
      <c r="W346" s="3049"/>
      <c r="X346" s="3049"/>
      <c r="Y346" s="3049"/>
      <c r="Z346" s="3049"/>
      <c r="AA346" s="3049"/>
      <c r="AB346" s="3049"/>
      <c r="AC346" s="3049"/>
      <c r="AD346" s="3049"/>
      <c r="AE346" s="3049"/>
      <c r="AF346" s="3049"/>
      <c r="AG346" s="3119"/>
      <c r="AH346" s="3049"/>
      <c r="AI346" s="3049"/>
      <c r="AJ346" s="3049"/>
      <c r="AK346" s="3049" t="s">
        <v>7650</v>
      </c>
      <c r="AL346" s="3049"/>
      <c r="AM346" s="4945"/>
      <c r="AN346" s="3048"/>
      <c r="AO346" s="3049"/>
      <c r="AP346" s="3053"/>
      <c r="AQ346" s="3049"/>
      <c r="AR346" s="4930"/>
      <c r="AS346" s="3053"/>
      <c r="AT346" s="3053"/>
      <c r="AU346" s="3053"/>
      <c r="AV346" s="3053"/>
      <c r="AW346" s="3053"/>
      <c r="AX346" s="4930"/>
    </row>
    <row r="347" spans="1:50" ht="15" customHeight="1">
      <c r="A347" s="4960"/>
      <c r="B347" s="4934"/>
      <c r="C347" s="4952"/>
      <c r="D347" s="3054"/>
      <c r="E347" s="3055"/>
      <c r="F347" s="3056"/>
      <c r="G347" s="3056"/>
      <c r="H347" s="3054"/>
      <c r="I347" s="3056"/>
      <c r="J347" s="3056"/>
      <c r="K347" s="3054"/>
      <c r="L347" s="3056"/>
      <c r="M347" s="3056"/>
      <c r="N347" s="4940"/>
      <c r="O347" s="4958"/>
      <c r="P347" s="3057"/>
      <c r="Q347" s="3057"/>
      <c r="R347" s="3057"/>
      <c r="S347" s="3087"/>
      <c r="T347" s="3087"/>
      <c r="U347" s="3087"/>
      <c r="V347" s="3087"/>
      <c r="W347" s="3056"/>
      <c r="X347" s="3056"/>
      <c r="Y347" s="3056"/>
      <c r="Z347" s="3056"/>
      <c r="AA347" s="3056"/>
      <c r="AB347" s="3056"/>
      <c r="AC347" s="3056"/>
      <c r="AD347" s="3056"/>
      <c r="AE347" s="3056"/>
      <c r="AF347" s="3056"/>
      <c r="AG347" s="3121"/>
      <c r="AH347" s="3056"/>
      <c r="AI347" s="3056"/>
      <c r="AJ347" s="3056"/>
      <c r="AK347" s="3056"/>
      <c r="AL347" s="3056"/>
      <c r="AM347" s="4946"/>
      <c r="AN347" s="3055"/>
      <c r="AO347" s="3056"/>
      <c r="AP347" s="3059"/>
      <c r="AQ347" s="3056"/>
      <c r="AR347" s="4931"/>
      <c r="AS347" s="3059"/>
      <c r="AT347" s="3059"/>
      <c r="AU347" s="3059"/>
      <c r="AV347" s="3059"/>
      <c r="AW347" s="3059"/>
      <c r="AX347" s="4931"/>
    </row>
    <row r="348" spans="1:50" ht="15" customHeight="1">
      <c r="A348" s="4960"/>
      <c r="B348" s="4932">
        <f>B343+1</f>
        <v>69</v>
      </c>
      <c r="C348" s="4950" t="s">
        <v>7941</v>
      </c>
      <c r="D348" s="3071" t="s">
        <v>7932</v>
      </c>
      <c r="E348" s="3043">
        <v>36837</v>
      </c>
      <c r="F348" s="3044">
        <v>2.5</v>
      </c>
      <c r="G348" s="3044">
        <v>2.5</v>
      </c>
      <c r="H348" s="3042" t="s">
        <v>7876</v>
      </c>
      <c r="I348" s="3044">
        <v>200</v>
      </c>
      <c r="J348" s="3044">
        <v>60</v>
      </c>
      <c r="K348" s="3042" t="s">
        <v>7876</v>
      </c>
      <c r="L348" s="3044">
        <v>200</v>
      </c>
      <c r="M348" s="3044">
        <v>60</v>
      </c>
      <c r="N348" s="4938" t="s">
        <v>7942</v>
      </c>
      <c r="O348" s="4947" t="s">
        <v>7943</v>
      </c>
      <c r="P348" s="3045"/>
      <c r="Q348" s="3045"/>
      <c r="R348" s="3045"/>
      <c r="S348" s="3081"/>
      <c r="T348" s="3081"/>
      <c r="U348" s="3081"/>
      <c r="V348" s="3081"/>
      <c r="W348" s="3044"/>
      <c r="X348" s="3044"/>
      <c r="Y348" s="3044"/>
      <c r="Z348" s="3044"/>
      <c r="AA348" s="3044" t="s">
        <v>7635</v>
      </c>
      <c r="AB348" s="3044"/>
      <c r="AC348" s="3044"/>
      <c r="AD348" s="3044"/>
      <c r="AE348" s="3044" t="s">
        <v>801</v>
      </c>
      <c r="AF348" s="3044"/>
      <c r="AG348" s="3060" t="s">
        <v>7635</v>
      </c>
      <c r="AH348" s="3044"/>
      <c r="AI348" s="3044" t="s">
        <v>7635</v>
      </c>
      <c r="AJ348" s="3044"/>
      <c r="AK348" s="3044"/>
      <c r="AL348" s="3044" t="s">
        <v>801</v>
      </c>
      <c r="AM348" s="4944"/>
      <c r="AN348" s="3043">
        <v>36892</v>
      </c>
      <c r="AO348" s="3044"/>
      <c r="AP348" s="3046"/>
      <c r="AQ348" s="3044"/>
      <c r="AR348" s="4950" t="s">
        <v>7859</v>
      </c>
      <c r="AS348" s="3046"/>
      <c r="AT348" s="3046"/>
      <c r="AU348" s="3046"/>
      <c r="AV348" s="3046"/>
      <c r="AW348" s="3046"/>
      <c r="AX348" s="4929"/>
    </row>
    <row r="349" spans="1:50" ht="15" customHeight="1">
      <c r="A349" s="4960"/>
      <c r="B349" s="4933"/>
      <c r="C349" s="4951"/>
      <c r="D349" s="3047"/>
      <c r="E349" s="3048"/>
      <c r="F349" s="3049"/>
      <c r="G349" s="3049"/>
      <c r="H349" s="3047" t="s">
        <v>7649</v>
      </c>
      <c r="I349" s="3049">
        <v>200</v>
      </c>
      <c r="J349" s="3049">
        <v>60</v>
      </c>
      <c r="K349" s="3047" t="s">
        <v>7649</v>
      </c>
      <c r="L349" s="3049">
        <v>200</v>
      </c>
      <c r="M349" s="3049">
        <v>60</v>
      </c>
      <c r="N349" s="4939"/>
      <c r="O349" s="4948"/>
      <c r="P349" s="3050"/>
      <c r="Q349" s="3050"/>
      <c r="R349" s="3050"/>
      <c r="S349" s="3084"/>
      <c r="T349" s="3084"/>
      <c r="U349" s="3084"/>
      <c r="V349" s="3084"/>
      <c r="W349" s="3049"/>
      <c r="X349" s="3049"/>
      <c r="Y349" s="3049"/>
      <c r="Z349" s="3049"/>
      <c r="AA349" s="3049">
        <v>1</v>
      </c>
      <c r="AB349" s="3049"/>
      <c r="AC349" s="3049"/>
      <c r="AD349" s="3049"/>
      <c r="AE349" s="3049">
        <v>180</v>
      </c>
      <c r="AF349" s="3049"/>
      <c r="AG349" s="3052">
        <v>1</v>
      </c>
      <c r="AH349" s="3049"/>
      <c r="AI349" s="3049">
        <v>12</v>
      </c>
      <c r="AJ349" s="3049"/>
      <c r="AK349" s="3049"/>
      <c r="AL349" s="3049">
        <v>0.6</v>
      </c>
      <c r="AM349" s="4945"/>
      <c r="AN349" s="3048"/>
      <c r="AO349" s="3049"/>
      <c r="AP349" s="3053"/>
      <c r="AQ349" s="3049"/>
      <c r="AR349" s="4951"/>
      <c r="AS349" s="3053"/>
      <c r="AT349" s="3053"/>
      <c r="AU349" s="3053"/>
      <c r="AV349" s="3053"/>
      <c r="AW349" s="3053"/>
      <c r="AX349" s="4930"/>
    </row>
    <row r="350" spans="1:50" ht="15" customHeight="1">
      <c r="A350" s="4960"/>
      <c r="B350" s="4933"/>
      <c r="C350" s="4951"/>
      <c r="D350" s="3047"/>
      <c r="E350" s="3048"/>
      <c r="F350" s="3049"/>
      <c r="G350" s="3049"/>
      <c r="H350" s="3047" t="s">
        <v>7894</v>
      </c>
      <c r="I350" s="3049">
        <v>200</v>
      </c>
      <c r="J350" s="3049">
        <v>60</v>
      </c>
      <c r="K350" s="3047" t="s">
        <v>7894</v>
      </c>
      <c r="L350" s="3049">
        <v>200</v>
      </c>
      <c r="M350" s="3049">
        <v>60</v>
      </c>
      <c r="N350" s="4939"/>
      <c r="O350" s="4948"/>
      <c r="P350" s="3050"/>
      <c r="Q350" s="3050"/>
      <c r="R350" s="3050"/>
      <c r="S350" s="3084"/>
      <c r="T350" s="3084"/>
      <c r="U350" s="3084"/>
      <c r="V350" s="3084"/>
      <c r="W350" s="3049"/>
      <c r="X350" s="3049"/>
      <c r="Y350" s="3049"/>
      <c r="Z350" s="3049"/>
      <c r="AA350" s="3049"/>
      <c r="AB350" s="3049"/>
      <c r="AC350" s="3049"/>
      <c r="AD350" s="3049"/>
      <c r="AE350" s="3049"/>
      <c r="AF350" s="3049"/>
      <c r="AG350" s="3052">
        <v>1.5</v>
      </c>
      <c r="AH350" s="3049"/>
      <c r="AI350" s="3049"/>
      <c r="AJ350" s="3049"/>
      <c r="AK350" s="3049"/>
      <c r="AL350" s="3049"/>
      <c r="AM350" s="4945"/>
      <c r="AN350" s="3048"/>
      <c r="AO350" s="3049"/>
      <c r="AP350" s="3053"/>
      <c r="AQ350" s="3049"/>
      <c r="AR350" s="4951"/>
      <c r="AS350" s="3053"/>
      <c r="AT350" s="3053"/>
      <c r="AU350" s="3053"/>
      <c r="AV350" s="3053"/>
      <c r="AW350" s="3053"/>
      <c r="AX350" s="4930"/>
    </row>
    <row r="351" spans="1:50" ht="15" customHeight="1">
      <c r="A351" s="4960"/>
      <c r="B351" s="4933"/>
      <c r="C351" s="4951"/>
      <c r="D351" s="3047"/>
      <c r="E351" s="3048"/>
      <c r="F351" s="3049"/>
      <c r="G351" s="3049"/>
      <c r="H351" s="3047"/>
      <c r="I351" s="3049"/>
      <c r="J351" s="3049"/>
      <c r="K351" s="3047"/>
      <c r="L351" s="3049"/>
      <c r="M351" s="3049"/>
      <c r="N351" s="4939"/>
      <c r="O351" s="4948"/>
      <c r="P351" s="3050"/>
      <c r="Q351" s="3050"/>
      <c r="R351" s="3050"/>
      <c r="S351" s="3084"/>
      <c r="T351" s="3084"/>
      <c r="U351" s="3084"/>
      <c r="V351" s="3084"/>
      <c r="W351" s="3049"/>
      <c r="X351" s="3049"/>
      <c r="Y351" s="3049"/>
      <c r="Z351" s="3049"/>
      <c r="AA351" s="3049"/>
      <c r="AB351" s="3049"/>
      <c r="AC351" s="3049"/>
      <c r="AD351" s="3049"/>
      <c r="AE351" s="3049"/>
      <c r="AF351" s="3049"/>
      <c r="AG351" s="3052"/>
      <c r="AH351" s="3049"/>
      <c r="AI351" s="3049"/>
      <c r="AJ351" s="3049"/>
      <c r="AK351" s="3049"/>
      <c r="AL351" s="3049"/>
      <c r="AM351" s="4945"/>
      <c r="AN351" s="3048"/>
      <c r="AO351" s="3049"/>
      <c r="AP351" s="3053"/>
      <c r="AQ351" s="3049"/>
      <c r="AR351" s="4951"/>
      <c r="AS351" s="3053"/>
      <c r="AT351" s="3053"/>
      <c r="AU351" s="3053"/>
      <c r="AV351" s="3053"/>
      <c r="AW351" s="3053"/>
      <c r="AX351" s="4930"/>
    </row>
    <row r="352" spans="1:50" ht="15" customHeight="1">
      <c r="A352" s="4960"/>
      <c r="B352" s="4934"/>
      <c r="C352" s="4952"/>
      <c r="D352" s="3054"/>
      <c r="E352" s="3055"/>
      <c r="F352" s="3056"/>
      <c r="G352" s="3056"/>
      <c r="H352" s="3054"/>
      <c r="I352" s="3056"/>
      <c r="J352" s="3056"/>
      <c r="K352" s="3054"/>
      <c r="L352" s="3056"/>
      <c r="M352" s="3056"/>
      <c r="N352" s="4940"/>
      <c r="O352" s="4949"/>
      <c r="P352" s="3057"/>
      <c r="Q352" s="3057"/>
      <c r="R352" s="3057"/>
      <c r="S352" s="3087"/>
      <c r="T352" s="3087"/>
      <c r="U352" s="3087"/>
      <c r="V352" s="3087"/>
      <c r="W352" s="3056"/>
      <c r="X352" s="3056"/>
      <c r="Y352" s="3056"/>
      <c r="Z352" s="3056"/>
      <c r="AA352" s="3056"/>
      <c r="AB352" s="3056"/>
      <c r="AC352" s="3056"/>
      <c r="AD352" s="3056"/>
      <c r="AE352" s="3056"/>
      <c r="AF352" s="3056"/>
      <c r="AG352" s="3058"/>
      <c r="AH352" s="3056"/>
      <c r="AI352" s="3056"/>
      <c r="AJ352" s="3056"/>
      <c r="AK352" s="3056"/>
      <c r="AL352" s="3056"/>
      <c r="AM352" s="4946"/>
      <c r="AN352" s="3055"/>
      <c r="AO352" s="3056"/>
      <c r="AP352" s="3059"/>
      <c r="AQ352" s="3056"/>
      <c r="AR352" s="4952"/>
      <c r="AS352" s="3059"/>
      <c r="AT352" s="3059"/>
      <c r="AU352" s="3059"/>
      <c r="AV352" s="3059"/>
      <c r="AW352" s="3059"/>
      <c r="AX352" s="4931"/>
    </row>
    <row r="353" spans="1:50" ht="15" customHeight="1">
      <c r="A353" s="4960"/>
      <c r="B353" s="4932">
        <f>B348+1</f>
        <v>70</v>
      </c>
      <c r="C353" s="4950" t="s">
        <v>7944</v>
      </c>
      <c r="D353" s="3071" t="s">
        <v>7932</v>
      </c>
      <c r="E353" s="3043">
        <v>39539</v>
      </c>
      <c r="F353" s="3044">
        <v>1.1399999999999999</v>
      </c>
      <c r="G353" s="3044">
        <v>1.1399999999999999</v>
      </c>
      <c r="H353" s="3042" t="s">
        <v>7945</v>
      </c>
      <c r="I353" s="3044">
        <v>150</v>
      </c>
      <c r="J353" s="3044">
        <v>60</v>
      </c>
      <c r="K353" s="3042" t="s">
        <v>7945</v>
      </c>
      <c r="L353" s="3044">
        <v>150</v>
      </c>
      <c r="M353" s="3044">
        <v>60</v>
      </c>
      <c r="N353" s="4938" t="s">
        <v>7946</v>
      </c>
      <c r="O353" s="4947" t="s">
        <v>7929</v>
      </c>
      <c r="P353" s="3045"/>
      <c r="Q353" s="3045"/>
      <c r="R353" s="3045"/>
      <c r="S353" s="3081"/>
      <c r="T353" s="3081"/>
      <c r="U353" s="3081"/>
      <c r="V353" s="3081"/>
      <c r="W353" s="3044"/>
      <c r="X353" s="3044"/>
      <c r="Y353" s="3044"/>
      <c r="Z353" s="3044"/>
      <c r="AA353" s="3044" t="s">
        <v>7635</v>
      </c>
      <c r="AB353" s="3044"/>
      <c r="AC353" s="3044"/>
      <c r="AD353" s="3044"/>
      <c r="AE353" s="3044" t="s">
        <v>801</v>
      </c>
      <c r="AF353" s="3044"/>
      <c r="AG353" s="3060" t="s">
        <v>7635</v>
      </c>
      <c r="AH353" s="3044"/>
      <c r="AI353" s="3044" t="s">
        <v>7635</v>
      </c>
      <c r="AJ353" s="3044"/>
      <c r="AK353" s="3044" t="s">
        <v>387</v>
      </c>
      <c r="AL353" s="3044" t="s">
        <v>801</v>
      </c>
      <c r="AM353" s="4944"/>
      <c r="AN353" s="3043">
        <v>39644</v>
      </c>
      <c r="AO353" s="3044"/>
      <c r="AP353" s="3046"/>
      <c r="AQ353" s="3044"/>
      <c r="AR353" s="4950" t="s">
        <v>7859</v>
      </c>
      <c r="AS353" s="3046"/>
      <c r="AT353" s="3046"/>
      <c r="AU353" s="3046"/>
      <c r="AV353" s="3046"/>
      <c r="AW353" s="3046"/>
      <c r="AX353" s="4929"/>
    </row>
    <row r="354" spans="1:50" ht="15" customHeight="1">
      <c r="A354" s="4960"/>
      <c r="B354" s="4933"/>
      <c r="C354" s="4951"/>
      <c r="D354" s="3047"/>
      <c r="E354" s="3048"/>
      <c r="F354" s="3049"/>
      <c r="G354" s="3049"/>
      <c r="H354" s="3047"/>
      <c r="I354" s="3049"/>
      <c r="J354" s="3049"/>
      <c r="K354" s="3047"/>
      <c r="L354" s="3049"/>
      <c r="M354" s="3049"/>
      <c r="N354" s="4939"/>
      <c r="O354" s="4948"/>
      <c r="P354" s="3050"/>
      <c r="Q354" s="3050"/>
      <c r="R354" s="3050"/>
      <c r="S354" s="3084"/>
      <c r="T354" s="3084"/>
      <c r="U354" s="3084"/>
      <c r="V354" s="3084"/>
      <c r="W354" s="3049"/>
      <c r="X354" s="3049"/>
      <c r="Y354" s="3049"/>
      <c r="Z354" s="3049"/>
      <c r="AA354" s="3049">
        <v>1</v>
      </c>
      <c r="AB354" s="3049"/>
      <c r="AC354" s="3049"/>
      <c r="AD354" s="3049"/>
      <c r="AE354" s="3049">
        <v>180</v>
      </c>
      <c r="AF354" s="3049"/>
      <c r="AG354" s="3052">
        <v>1</v>
      </c>
      <c r="AH354" s="3049"/>
      <c r="AI354" s="3049">
        <v>12</v>
      </c>
      <c r="AJ354" s="3049"/>
      <c r="AK354" s="3049" t="s">
        <v>7661</v>
      </c>
      <c r="AL354" s="3049">
        <v>0.6</v>
      </c>
      <c r="AM354" s="4945"/>
      <c r="AN354" s="3048"/>
      <c r="AO354" s="3049"/>
      <c r="AP354" s="3053"/>
      <c r="AQ354" s="3049"/>
      <c r="AR354" s="4951"/>
      <c r="AS354" s="3053"/>
      <c r="AT354" s="3053"/>
      <c r="AU354" s="3053"/>
      <c r="AV354" s="3053"/>
      <c r="AW354" s="3053"/>
      <c r="AX354" s="4930"/>
    </row>
    <row r="355" spans="1:50" ht="15" customHeight="1">
      <c r="A355" s="4960"/>
      <c r="B355" s="4933"/>
      <c r="C355" s="4951"/>
      <c r="D355" s="3047"/>
      <c r="E355" s="3048"/>
      <c r="F355" s="3049"/>
      <c r="G355" s="3049"/>
      <c r="H355" s="3047"/>
      <c r="I355" s="3049"/>
      <c r="J355" s="3049"/>
      <c r="K355" s="3047"/>
      <c r="L355" s="3049"/>
      <c r="M355" s="3049"/>
      <c r="N355" s="4939"/>
      <c r="O355" s="4948"/>
      <c r="P355" s="3050"/>
      <c r="Q355" s="3050"/>
      <c r="R355" s="3050"/>
      <c r="S355" s="3084"/>
      <c r="T355" s="3084"/>
      <c r="U355" s="3084"/>
      <c r="V355" s="3084"/>
      <c r="W355" s="3049"/>
      <c r="X355" s="3049"/>
      <c r="Y355" s="3049"/>
      <c r="Z355" s="3049"/>
      <c r="AA355" s="3049"/>
      <c r="AB355" s="3049"/>
      <c r="AC355" s="3049"/>
      <c r="AD355" s="3049"/>
      <c r="AE355" s="3049"/>
      <c r="AF355" s="3049"/>
      <c r="AG355" s="3052"/>
      <c r="AH355" s="3049"/>
      <c r="AI355" s="3049"/>
      <c r="AJ355" s="3049"/>
      <c r="AK355" s="3049"/>
      <c r="AL355" s="3049"/>
      <c r="AM355" s="4945"/>
      <c r="AN355" s="3048"/>
      <c r="AO355" s="3049"/>
      <c r="AP355" s="3053"/>
      <c r="AQ355" s="3049"/>
      <c r="AR355" s="4951"/>
      <c r="AS355" s="3053"/>
      <c r="AT355" s="3053"/>
      <c r="AU355" s="3053"/>
      <c r="AV355" s="3053"/>
      <c r="AW355" s="3053"/>
      <c r="AX355" s="4930"/>
    </row>
    <row r="356" spans="1:50" ht="15" customHeight="1">
      <c r="A356" s="4960"/>
      <c r="B356" s="4933"/>
      <c r="C356" s="4951"/>
      <c r="D356" s="3047"/>
      <c r="E356" s="3048"/>
      <c r="F356" s="3049"/>
      <c r="G356" s="3049"/>
      <c r="H356" s="3047"/>
      <c r="I356" s="3049"/>
      <c r="J356" s="3049"/>
      <c r="K356" s="3047"/>
      <c r="L356" s="3049"/>
      <c r="M356" s="3049"/>
      <c r="N356" s="4939"/>
      <c r="O356" s="4948"/>
      <c r="P356" s="3050"/>
      <c r="Q356" s="3050"/>
      <c r="R356" s="3050"/>
      <c r="S356" s="3084"/>
      <c r="T356" s="3084"/>
      <c r="U356" s="3084"/>
      <c r="V356" s="3084"/>
      <c r="W356" s="3049"/>
      <c r="X356" s="3049"/>
      <c r="Y356" s="3049"/>
      <c r="Z356" s="3049"/>
      <c r="AA356" s="3049"/>
      <c r="AB356" s="3049"/>
      <c r="AC356" s="3049"/>
      <c r="AD356" s="3049"/>
      <c r="AE356" s="3049"/>
      <c r="AF356" s="3049"/>
      <c r="AG356" s="3052"/>
      <c r="AH356" s="3049"/>
      <c r="AI356" s="3049"/>
      <c r="AJ356" s="3049"/>
      <c r="AK356" s="3049"/>
      <c r="AL356" s="3049"/>
      <c r="AM356" s="4945"/>
      <c r="AN356" s="3048"/>
      <c r="AO356" s="3049"/>
      <c r="AP356" s="3053"/>
      <c r="AQ356" s="3049"/>
      <c r="AR356" s="4951"/>
      <c r="AS356" s="3053"/>
      <c r="AT356" s="3053"/>
      <c r="AU356" s="3053"/>
      <c r="AV356" s="3053"/>
      <c r="AW356" s="3053"/>
      <c r="AX356" s="4930"/>
    </row>
    <row r="357" spans="1:50" ht="15" customHeight="1">
      <c r="A357" s="4960"/>
      <c r="B357" s="4934"/>
      <c r="C357" s="4952"/>
      <c r="D357" s="3054"/>
      <c r="E357" s="3055"/>
      <c r="F357" s="3056"/>
      <c r="G357" s="3056"/>
      <c r="H357" s="3054"/>
      <c r="I357" s="3056"/>
      <c r="J357" s="3056"/>
      <c r="K357" s="3054"/>
      <c r="L357" s="3056"/>
      <c r="M357" s="3056"/>
      <c r="N357" s="4940"/>
      <c r="O357" s="4949"/>
      <c r="P357" s="3057"/>
      <c r="Q357" s="3057"/>
      <c r="R357" s="3057"/>
      <c r="S357" s="3087"/>
      <c r="T357" s="3087"/>
      <c r="U357" s="3087"/>
      <c r="V357" s="3087"/>
      <c r="W357" s="3056"/>
      <c r="X357" s="3056"/>
      <c r="Y357" s="3056"/>
      <c r="Z357" s="3056"/>
      <c r="AA357" s="3056"/>
      <c r="AB357" s="3056"/>
      <c r="AC357" s="3056"/>
      <c r="AD357" s="3056"/>
      <c r="AE357" s="3056"/>
      <c r="AF357" s="3056"/>
      <c r="AG357" s="3058"/>
      <c r="AH357" s="3056"/>
      <c r="AI357" s="3056"/>
      <c r="AJ357" s="3056"/>
      <c r="AK357" s="3056"/>
      <c r="AL357" s="3056"/>
      <c r="AM357" s="4946"/>
      <c r="AN357" s="3055"/>
      <c r="AO357" s="3056"/>
      <c r="AP357" s="3059"/>
      <c r="AQ357" s="3056"/>
      <c r="AR357" s="4952"/>
      <c r="AS357" s="3059"/>
      <c r="AT357" s="3059"/>
      <c r="AU357" s="3059"/>
      <c r="AV357" s="3059"/>
      <c r="AW357" s="3059"/>
      <c r="AX357" s="4931"/>
    </row>
    <row r="358" spans="1:50" ht="15" customHeight="1">
      <c r="A358" s="4960"/>
      <c r="B358" s="4932">
        <f>B353+1</f>
        <v>71</v>
      </c>
      <c r="C358" s="4950" t="s">
        <v>7947</v>
      </c>
      <c r="D358" s="3071" t="s">
        <v>7932</v>
      </c>
      <c r="E358" s="3043">
        <v>39751</v>
      </c>
      <c r="F358" s="3044">
        <v>9</v>
      </c>
      <c r="G358" s="3044">
        <v>9</v>
      </c>
      <c r="H358" s="3042" t="s">
        <v>7908</v>
      </c>
      <c r="I358" s="3044">
        <v>200</v>
      </c>
      <c r="J358" s="3044">
        <v>60</v>
      </c>
      <c r="K358" s="3042" t="s">
        <v>7631</v>
      </c>
      <c r="L358" s="3044">
        <v>200</v>
      </c>
      <c r="M358" s="3044">
        <v>60</v>
      </c>
      <c r="N358" s="4956" t="s">
        <v>7948</v>
      </c>
      <c r="O358" s="4956" t="s">
        <v>7851</v>
      </c>
      <c r="P358" s="3082">
        <v>9</v>
      </c>
      <c r="Q358" s="3045"/>
      <c r="R358" s="4994" t="s">
        <v>7949</v>
      </c>
      <c r="S358" s="3081"/>
      <c r="T358" s="3061">
        <v>1</v>
      </c>
      <c r="U358" s="3081"/>
      <c r="V358" s="3081"/>
      <c r="W358" s="3044">
        <v>1</v>
      </c>
      <c r="X358" s="3044"/>
      <c r="Y358" s="3044"/>
      <c r="Z358" s="3044">
        <v>1</v>
      </c>
      <c r="AA358" s="3044" t="s">
        <v>7635</v>
      </c>
      <c r="AB358" s="3044"/>
      <c r="AC358" s="3044"/>
      <c r="AD358" s="3044"/>
      <c r="AE358" s="3044" t="s">
        <v>801</v>
      </c>
      <c r="AF358" s="3044"/>
      <c r="AG358" s="3060"/>
      <c r="AH358" s="3044"/>
      <c r="AI358" s="3044" t="s">
        <v>7635</v>
      </c>
      <c r="AJ358" s="3044"/>
      <c r="AK358" s="3044" t="s">
        <v>387</v>
      </c>
      <c r="AL358" s="3044"/>
      <c r="AM358" s="4944"/>
      <c r="AN358" s="3043">
        <v>39904</v>
      </c>
      <c r="AO358" s="3044"/>
      <c r="AP358" s="3046"/>
      <c r="AQ358" s="3044"/>
      <c r="AR358" s="4929"/>
      <c r="AS358" s="3046"/>
      <c r="AT358" s="3046"/>
      <c r="AU358" s="3046"/>
      <c r="AV358" s="3046"/>
      <c r="AW358" s="3046"/>
      <c r="AX358" s="4929" t="s">
        <v>7950</v>
      </c>
    </row>
    <row r="359" spans="1:50" ht="15" customHeight="1">
      <c r="A359" s="4960"/>
      <c r="B359" s="4933"/>
      <c r="C359" s="4951"/>
      <c r="D359" s="3047"/>
      <c r="E359" s="3048">
        <v>43191</v>
      </c>
      <c r="F359" s="3049"/>
      <c r="G359" s="3049"/>
      <c r="H359" s="3047"/>
      <c r="I359" s="3049"/>
      <c r="J359" s="3049"/>
      <c r="K359" s="3047"/>
      <c r="L359" s="3049"/>
      <c r="M359" s="3049"/>
      <c r="N359" s="4957"/>
      <c r="O359" s="4957"/>
      <c r="P359" s="3050"/>
      <c r="Q359" s="3050"/>
      <c r="R359" s="4995"/>
      <c r="S359" s="3084"/>
      <c r="T359" s="3084"/>
      <c r="U359" s="3084"/>
      <c r="V359" s="3084"/>
      <c r="W359" s="3049"/>
      <c r="X359" s="3049"/>
      <c r="Y359" s="3049"/>
      <c r="Z359" s="3049"/>
      <c r="AA359" s="3049"/>
      <c r="AB359" s="3049"/>
      <c r="AC359" s="3049"/>
      <c r="AD359" s="3049"/>
      <c r="AE359" s="3049">
        <v>20000</v>
      </c>
      <c r="AF359" s="3049"/>
      <c r="AG359" s="3052"/>
      <c r="AH359" s="3049"/>
      <c r="AI359" s="3049">
        <v>38</v>
      </c>
      <c r="AJ359" s="3049"/>
      <c r="AK359" s="3049" t="s">
        <v>7661</v>
      </c>
      <c r="AL359" s="3049"/>
      <c r="AM359" s="4945"/>
      <c r="AN359" s="3048"/>
      <c r="AO359" s="3049"/>
      <c r="AP359" s="3053"/>
      <c r="AQ359" s="3049"/>
      <c r="AR359" s="4930"/>
      <c r="AS359" s="3053"/>
      <c r="AT359" s="3053"/>
      <c r="AU359" s="3053"/>
      <c r="AV359" s="3053"/>
      <c r="AW359" s="3053"/>
      <c r="AX359" s="4930"/>
    </row>
    <row r="360" spans="1:50" ht="15" customHeight="1">
      <c r="A360" s="4960"/>
      <c r="B360" s="4933"/>
      <c r="C360" s="4951"/>
      <c r="D360" s="3047"/>
      <c r="E360" s="3048"/>
      <c r="F360" s="3049"/>
      <c r="G360" s="3049"/>
      <c r="H360" s="3047"/>
      <c r="I360" s="3049"/>
      <c r="J360" s="3049"/>
      <c r="K360" s="3047"/>
      <c r="L360" s="3049"/>
      <c r="M360" s="3049"/>
      <c r="N360" s="4957"/>
      <c r="O360" s="4957"/>
      <c r="P360" s="3050"/>
      <c r="Q360" s="3050"/>
      <c r="R360" s="4995"/>
      <c r="S360" s="3084"/>
      <c r="T360" s="3084"/>
      <c r="U360" s="3084"/>
      <c r="V360" s="3084"/>
      <c r="W360" s="3049"/>
      <c r="X360" s="3049"/>
      <c r="Y360" s="3049"/>
      <c r="Z360" s="3049"/>
      <c r="AA360" s="3049"/>
      <c r="AB360" s="3049"/>
      <c r="AC360" s="3049"/>
      <c r="AD360" s="3049"/>
      <c r="AE360" s="3049"/>
      <c r="AF360" s="3049"/>
      <c r="AG360" s="3052"/>
      <c r="AH360" s="3049"/>
      <c r="AI360" s="3049"/>
      <c r="AJ360" s="3049"/>
      <c r="AK360" s="3049" t="s">
        <v>7665</v>
      </c>
      <c r="AL360" s="3049"/>
      <c r="AM360" s="4945"/>
      <c r="AN360" s="3048"/>
      <c r="AO360" s="3049"/>
      <c r="AP360" s="3053"/>
      <c r="AQ360" s="3049"/>
      <c r="AR360" s="4930"/>
      <c r="AS360" s="3053"/>
      <c r="AT360" s="3053"/>
      <c r="AU360" s="3053"/>
      <c r="AV360" s="3053"/>
      <c r="AW360" s="3053"/>
      <c r="AX360" s="4930"/>
    </row>
    <row r="361" spans="1:50" ht="15" customHeight="1">
      <c r="A361" s="4960"/>
      <c r="B361" s="4933"/>
      <c r="C361" s="4951"/>
      <c r="D361" s="3047"/>
      <c r="E361" s="3048"/>
      <c r="F361" s="3049"/>
      <c r="G361" s="3049"/>
      <c r="H361" s="3047"/>
      <c r="I361" s="3049"/>
      <c r="J361" s="3049"/>
      <c r="K361" s="3047"/>
      <c r="L361" s="3049"/>
      <c r="M361" s="3049"/>
      <c r="N361" s="4957"/>
      <c r="O361" s="4957"/>
      <c r="P361" s="3050"/>
      <c r="Q361" s="3050"/>
      <c r="R361" s="4995"/>
      <c r="S361" s="3084"/>
      <c r="T361" s="3084"/>
      <c r="U361" s="3084"/>
      <c r="V361" s="3084"/>
      <c r="W361" s="3049"/>
      <c r="X361" s="3049"/>
      <c r="Y361" s="3049"/>
      <c r="Z361" s="3049"/>
      <c r="AA361" s="3049"/>
      <c r="AB361" s="3049"/>
      <c r="AC361" s="3049"/>
      <c r="AD361" s="3049"/>
      <c r="AE361" s="3049"/>
      <c r="AF361" s="3049"/>
      <c r="AG361" s="3052"/>
      <c r="AH361" s="3049"/>
      <c r="AI361" s="3049"/>
      <c r="AJ361" s="3049"/>
      <c r="AK361" s="3049"/>
      <c r="AL361" s="3049"/>
      <c r="AM361" s="4945"/>
      <c r="AN361" s="3048"/>
      <c r="AO361" s="3049"/>
      <c r="AP361" s="3053"/>
      <c r="AQ361" s="3049"/>
      <c r="AR361" s="4930"/>
      <c r="AS361" s="3053"/>
      <c r="AT361" s="3053"/>
      <c r="AU361" s="3053"/>
      <c r="AV361" s="3053"/>
      <c r="AW361" s="3053"/>
      <c r="AX361" s="4930"/>
    </row>
    <row r="362" spans="1:50" ht="15" customHeight="1">
      <c r="A362" s="4961"/>
      <c r="B362" s="4934"/>
      <c r="C362" s="4952"/>
      <c r="D362" s="3054"/>
      <c r="E362" s="3055"/>
      <c r="F362" s="3056"/>
      <c r="G362" s="3056"/>
      <c r="H362" s="3054"/>
      <c r="I362" s="3056"/>
      <c r="J362" s="3056"/>
      <c r="K362" s="3054"/>
      <c r="L362" s="3056"/>
      <c r="M362" s="3056"/>
      <c r="N362" s="4958"/>
      <c r="O362" s="4958"/>
      <c r="P362" s="3057"/>
      <c r="Q362" s="3057"/>
      <c r="R362" s="4996"/>
      <c r="S362" s="3087"/>
      <c r="T362" s="3087"/>
      <c r="U362" s="3087"/>
      <c r="V362" s="3087"/>
      <c r="W362" s="3056"/>
      <c r="X362" s="3056"/>
      <c r="Y362" s="3056"/>
      <c r="Z362" s="3056"/>
      <c r="AA362" s="3056"/>
      <c r="AB362" s="3056"/>
      <c r="AC362" s="3056"/>
      <c r="AD362" s="3056"/>
      <c r="AE362" s="3056"/>
      <c r="AF362" s="3056"/>
      <c r="AG362" s="3058"/>
      <c r="AH362" s="3056"/>
      <c r="AI362" s="3056"/>
      <c r="AJ362" s="3056"/>
      <c r="AK362" s="3056"/>
      <c r="AL362" s="3056"/>
      <c r="AM362" s="4946"/>
      <c r="AN362" s="3055"/>
      <c r="AO362" s="3056"/>
      <c r="AP362" s="3059"/>
      <c r="AQ362" s="3056"/>
      <c r="AR362" s="4931"/>
      <c r="AS362" s="3059"/>
      <c r="AT362" s="3059"/>
      <c r="AU362" s="3059"/>
      <c r="AV362" s="3059"/>
      <c r="AW362" s="3059"/>
      <c r="AX362" s="4931"/>
    </row>
    <row r="363" spans="1:50" ht="15" customHeight="1">
      <c r="A363" s="4922" t="s">
        <v>7951</v>
      </c>
      <c r="B363" s="4932">
        <f>B358+1</f>
        <v>72</v>
      </c>
      <c r="C363" s="4950" t="s">
        <v>7952</v>
      </c>
      <c r="D363" s="3042" t="s">
        <v>465</v>
      </c>
      <c r="E363" s="3043">
        <v>38565</v>
      </c>
      <c r="F363" s="3044">
        <v>6.2</v>
      </c>
      <c r="G363" s="3044">
        <v>6.2</v>
      </c>
      <c r="H363" s="3116" t="s">
        <v>7649</v>
      </c>
      <c r="I363" s="3044">
        <v>200</v>
      </c>
      <c r="J363" s="3044">
        <v>80</v>
      </c>
      <c r="K363" s="3042" t="s">
        <v>7889</v>
      </c>
      <c r="L363" s="3044">
        <v>200</v>
      </c>
      <c r="M363" s="3044">
        <v>80</v>
      </c>
      <c r="N363" s="4938" t="s">
        <v>7953</v>
      </c>
      <c r="O363" s="4947" t="s">
        <v>7954</v>
      </c>
      <c r="P363" s="3064"/>
      <c r="Q363" s="3064"/>
      <c r="R363" s="3064"/>
      <c r="S363" s="3080"/>
      <c r="T363" s="3080"/>
      <c r="U363" s="3080"/>
      <c r="V363" s="3080"/>
      <c r="W363" s="3044"/>
      <c r="X363" s="3044"/>
      <c r="Y363" s="3044"/>
      <c r="Z363" s="3044"/>
      <c r="AA363" s="3044" t="s">
        <v>801</v>
      </c>
      <c r="AB363" s="3044"/>
      <c r="AC363" s="3044"/>
      <c r="AD363" s="3044" t="s">
        <v>801</v>
      </c>
      <c r="AE363" s="3044"/>
      <c r="AF363" s="3044"/>
      <c r="AG363" s="3060"/>
      <c r="AH363" s="3044"/>
      <c r="AI363" s="3044"/>
      <c r="AJ363" s="3044"/>
      <c r="AK363" s="3044"/>
      <c r="AL363" s="3044"/>
      <c r="AM363" s="3046"/>
      <c r="AN363" s="3043">
        <v>38561</v>
      </c>
      <c r="AO363" s="3044"/>
      <c r="AP363" s="3046"/>
      <c r="AQ363" s="3044"/>
      <c r="AR363" s="3061"/>
      <c r="AS363" s="3046"/>
      <c r="AT363" s="3046"/>
      <c r="AU363" s="3046"/>
      <c r="AV363" s="3046"/>
      <c r="AW363" s="3046"/>
      <c r="AX363" s="3044"/>
    </row>
    <row r="364" spans="1:50" ht="15" customHeight="1">
      <c r="A364" s="4923"/>
      <c r="B364" s="4933"/>
      <c r="C364" s="4951"/>
      <c r="D364" s="3047"/>
      <c r="E364" s="3048">
        <v>38758</v>
      </c>
      <c r="F364" s="3049"/>
      <c r="G364" s="3049"/>
      <c r="H364" s="3132"/>
      <c r="I364" s="3049"/>
      <c r="J364" s="3049"/>
      <c r="K364" s="3047"/>
      <c r="L364" s="3049"/>
      <c r="M364" s="3049"/>
      <c r="N364" s="4939"/>
      <c r="O364" s="4948"/>
      <c r="P364" s="3065"/>
      <c r="Q364" s="3065"/>
      <c r="R364" s="3065"/>
      <c r="S364" s="3083"/>
      <c r="T364" s="3083"/>
      <c r="U364" s="3083"/>
      <c r="V364" s="3083"/>
      <c r="W364" s="3049"/>
      <c r="X364" s="3049"/>
      <c r="Y364" s="3049"/>
      <c r="Z364" s="3049"/>
      <c r="AA364" s="3049">
        <v>1</v>
      </c>
      <c r="AB364" s="3049"/>
      <c r="AC364" s="3049"/>
      <c r="AD364" s="3049">
        <v>70</v>
      </c>
      <c r="AE364" s="3049"/>
      <c r="AF364" s="3049"/>
      <c r="AG364" s="3052"/>
      <c r="AH364" s="3049"/>
      <c r="AI364" s="3049"/>
      <c r="AJ364" s="3049"/>
      <c r="AK364" s="3049"/>
      <c r="AL364" s="3049"/>
      <c r="AM364" s="3053"/>
      <c r="AN364" s="3049"/>
      <c r="AO364" s="3049"/>
      <c r="AP364" s="3053"/>
      <c r="AQ364" s="3049"/>
      <c r="AR364" s="3062"/>
      <c r="AS364" s="3053"/>
      <c r="AT364" s="3053"/>
      <c r="AU364" s="3053"/>
      <c r="AV364" s="3053"/>
      <c r="AW364" s="3053"/>
      <c r="AX364" s="3049"/>
    </row>
    <row r="365" spans="1:50" ht="15" customHeight="1">
      <c r="A365" s="4923"/>
      <c r="B365" s="4933"/>
      <c r="C365" s="4951"/>
      <c r="D365" s="3047"/>
      <c r="E365" s="3133">
        <v>39745</v>
      </c>
      <c r="F365" s="3049"/>
      <c r="G365" s="3049"/>
      <c r="H365" s="3132"/>
      <c r="I365" s="3049"/>
      <c r="J365" s="3049"/>
      <c r="K365" s="3047"/>
      <c r="L365" s="3049"/>
      <c r="M365" s="3049"/>
      <c r="N365" s="4939"/>
      <c r="O365" s="4948"/>
      <c r="P365" s="3065"/>
      <c r="Q365" s="3065"/>
      <c r="R365" s="3065"/>
      <c r="S365" s="3083"/>
      <c r="T365" s="3083"/>
      <c r="U365" s="3083"/>
      <c r="V365" s="3083"/>
      <c r="W365" s="3049"/>
      <c r="X365" s="3049"/>
      <c r="Y365" s="3049"/>
      <c r="Z365" s="3049"/>
      <c r="AA365" s="3049"/>
      <c r="AB365" s="3049"/>
      <c r="AC365" s="3049"/>
      <c r="AD365" s="3049"/>
      <c r="AE365" s="3049"/>
      <c r="AF365" s="3049"/>
      <c r="AG365" s="3052"/>
      <c r="AH365" s="3049"/>
      <c r="AI365" s="3049"/>
      <c r="AJ365" s="3049"/>
      <c r="AK365" s="3049"/>
      <c r="AL365" s="3049"/>
      <c r="AM365" s="3053"/>
      <c r="AN365" s="3049"/>
      <c r="AO365" s="3049"/>
      <c r="AP365" s="3053"/>
      <c r="AQ365" s="3049"/>
      <c r="AR365" s="3062"/>
      <c r="AS365" s="3053"/>
      <c r="AT365" s="3053"/>
      <c r="AU365" s="3053"/>
      <c r="AV365" s="3053"/>
      <c r="AW365" s="3053"/>
      <c r="AX365" s="3049"/>
    </row>
    <row r="366" spans="1:50" ht="15" customHeight="1">
      <c r="A366" s="4923"/>
      <c r="B366" s="4933"/>
      <c r="C366" s="4951"/>
      <c r="D366" s="3047"/>
      <c r="E366" s="3048"/>
      <c r="F366" s="3049"/>
      <c r="G366" s="3049"/>
      <c r="H366" s="3132"/>
      <c r="I366" s="3049"/>
      <c r="J366" s="3049"/>
      <c r="K366" s="3047"/>
      <c r="L366" s="3049"/>
      <c r="M366" s="3049"/>
      <c r="N366" s="4939"/>
      <c r="O366" s="4948"/>
      <c r="P366" s="3065"/>
      <c r="Q366" s="3065"/>
      <c r="R366" s="3065"/>
      <c r="S366" s="3083"/>
      <c r="T366" s="3083"/>
      <c r="U366" s="3083"/>
      <c r="V366" s="3083"/>
      <c r="W366" s="3049"/>
      <c r="X366" s="3049"/>
      <c r="Y366" s="3049"/>
      <c r="Z366" s="3049"/>
      <c r="AA366" s="3049"/>
      <c r="AB366" s="3049"/>
      <c r="AC366" s="3049"/>
      <c r="AD366" s="3049"/>
      <c r="AE366" s="3049"/>
      <c r="AF366" s="3049"/>
      <c r="AG366" s="3052"/>
      <c r="AH366" s="3049"/>
      <c r="AI366" s="3049"/>
      <c r="AJ366" s="3049"/>
      <c r="AK366" s="3049"/>
      <c r="AL366" s="3049"/>
      <c r="AM366" s="3053"/>
      <c r="AN366" s="3049"/>
      <c r="AO366" s="3049"/>
      <c r="AP366" s="3053"/>
      <c r="AQ366" s="3049"/>
      <c r="AR366" s="3062"/>
      <c r="AS366" s="3053"/>
      <c r="AT366" s="3053"/>
      <c r="AU366" s="3053"/>
      <c r="AV366" s="3053"/>
      <c r="AW366" s="3053"/>
      <c r="AX366" s="3049"/>
    </row>
    <row r="367" spans="1:50" ht="15" customHeight="1">
      <c r="A367" s="4923"/>
      <c r="B367" s="4934"/>
      <c r="C367" s="4951"/>
      <c r="D367" s="3047"/>
      <c r="E367" s="3048"/>
      <c r="F367" s="3049"/>
      <c r="G367" s="3049"/>
      <c r="H367" s="3134"/>
      <c r="I367" s="3049"/>
      <c r="J367" s="3049"/>
      <c r="K367" s="3047"/>
      <c r="L367" s="3049"/>
      <c r="M367" s="3049"/>
      <c r="N367" s="4939"/>
      <c r="O367" s="4948"/>
      <c r="P367" s="3065"/>
      <c r="Q367" s="3065"/>
      <c r="R367" s="3065"/>
      <c r="S367" s="3083"/>
      <c r="T367" s="3083"/>
      <c r="U367" s="3083"/>
      <c r="V367" s="3083"/>
      <c r="W367" s="3049"/>
      <c r="X367" s="3049"/>
      <c r="Y367" s="3049"/>
      <c r="Z367" s="3049"/>
      <c r="AA367" s="3049"/>
      <c r="AB367" s="3049"/>
      <c r="AC367" s="3049"/>
      <c r="AD367" s="3049"/>
      <c r="AE367" s="3049"/>
      <c r="AF367" s="3049"/>
      <c r="AG367" s="3052"/>
      <c r="AH367" s="3049"/>
      <c r="AI367" s="3049"/>
      <c r="AJ367" s="3049"/>
      <c r="AK367" s="3049"/>
      <c r="AL367" s="3049"/>
      <c r="AM367" s="3053"/>
      <c r="AN367" s="3049"/>
      <c r="AO367" s="3049"/>
      <c r="AP367" s="3053"/>
      <c r="AQ367" s="3049"/>
      <c r="AR367" s="3062"/>
      <c r="AS367" s="3053"/>
      <c r="AT367" s="3053"/>
      <c r="AU367" s="3053"/>
      <c r="AV367" s="3053"/>
      <c r="AW367" s="3053"/>
      <c r="AX367" s="3049"/>
    </row>
    <row r="368" spans="1:50" ht="15" customHeight="1">
      <c r="A368" s="4923"/>
      <c r="B368" s="4932">
        <f>B363+1</f>
        <v>73</v>
      </c>
      <c r="C368" s="4959" t="s">
        <v>7955</v>
      </c>
      <c r="D368" s="3042" t="s">
        <v>465</v>
      </c>
      <c r="E368" s="3043">
        <v>30139</v>
      </c>
      <c r="F368" s="3044">
        <v>6.4</v>
      </c>
      <c r="G368" s="3044">
        <v>6.4</v>
      </c>
      <c r="H368" s="3042" t="s">
        <v>7642</v>
      </c>
      <c r="I368" s="3044">
        <v>80</v>
      </c>
      <c r="J368" s="3044">
        <v>50</v>
      </c>
      <c r="K368" s="3042" t="s">
        <v>7643</v>
      </c>
      <c r="L368" s="3044">
        <v>80</v>
      </c>
      <c r="M368" s="3044">
        <v>50</v>
      </c>
      <c r="N368" s="4938" t="s">
        <v>7956</v>
      </c>
      <c r="O368" s="4947" t="s">
        <v>7929</v>
      </c>
      <c r="P368" s="3045"/>
      <c r="Q368" s="3045"/>
      <c r="R368" s="3045"/>
      <c r="S368" s="3081"/>
      <c r="T368" s="3081"/>
      <c r="U368" s="3081"/>
      <c r="V368" s="3081"/>
      <c r="W368" s="3044">
        <v>4</v>
      </c>
      <c r="X368" s="3044">
        <v>1</v>
      </c>
      <c r="Y368" s="3044"/>
      <c r="Z368" s="3044"/>
      <c r="AA368" s="3044"/>
      <c r="AB368" s="3044"/>
      <c r="AC368" s="3044"/>
      <c r="AD368" s="3044"/>
      <c r="AE368" s="3044" t="s">
        <v>7635</v>
      </c>
      <c r="AF368" s="3044"/>
      <c r="AG368" s="3044" t="s">
        <v>7636</v>
      </c>
      <c r="AH368" s="3044"/>
      <c r="AI368" s="3044" t="s">
        <v>7635</v>
      </c>
      <c r="AJ368" s="3044"/>
      <c r="AK368" s="3044" t="s">
        <v>7636</v>
      </c>
      <c r="AL368" s="3044" t="s">
        <v>7636</v>
      </c>
      <c r="AM368" s="4938"/>
      <c r="AN368" s="3043">
        <v>30317</v>
      </c>
      <c r="AO368" s="3044"/>
      <c r="AP368" s="3046"/>
      <c r="AQ368" s="3044" t="s">
        <v>399</v>
      </c>
      <c r="AR368" s="4950" t="s">
        <v>7859</v>
      </c>
      <c r="AS368" s="3046"/>
      <c r="AT368" s="3046"/>
      <c r="AU368" s="3046"/>
      <c r="AV368" s="3046"/>
      <c r="AW368" s="3046"/>
      <c r="AX368" s="4929"/>
    </row>
    <row r="369" spans="1:50" ht="15" customHeight="1">
      <c r="A369" s="4923"/>
      <c r="B369" s="4933"/>
      <c r="C369" s="4960"/>
      <c r="D369" s="3047"/>
      <c r="E369" s="3048"/>
      <c r="F369" s="3049"/>
      <c r="G369" s="3049"/>
      <c r="H369" s="3047" t="s">
        <v>7654</v>
      </c>
      <c r="I369" s="3049">
        <v>200</v>
      </c>
      <c r="J369" s="3049">
        <v>60</v>
      </c>
      <c r="K369" s="3047" t="s">
        <v>7861</v>
      </c>
      <c r="L369" s="3049">
        <v>200</v>
      </c>
      <c r="M369" s="3049">
        <v>60</v>
      </c>
      <c r="N369" s="4939"/>
      <c r="O369" s="4948"/>
      <c r="P369" s="3050"/>
      <c r="Q369" s="3050"/>
      <c r="R369" s="3050"/>
      <c r="S369" s="3084"/>
      <c r="T369" s="3084"/>
      <c r="U369" s="3084"/>
      <c r="V369" s="3084"/>
      <c r="W369" s="3049"/>
      <c r="X369" s="3049"/>
      <c r="Y369" s="3049"/>
      <c r="Z369" s="3049"/>
      <c r="AA369" s="3049"/>
      <c r="AB369" s="3049"/>
      <c r="AC369" s="3049"/>
      <c r="AD369" s="3049"/>
      <c r="AE369" s="3049">
        <v>135</v>
      </c>
      <c r="AF369" s="3049"/>
      <c r="AG369" s="3052">
        <v>1</v>
      </c>
      <c r="AH369" s="3049"/>
      <c r="AI369" s="3049">
        <v>9</v>
      </c>
      <c r="AJ369" s="3049"/>
      <c r="AK369" s="3049" t="s">
        <v>7648</v>
      </c>
      <c r="AL369" s="3049">
        <v>1.2</v>
      </c>
      <c r="AM369" s="4939"/>
      <c r="AN369" s="3048">
        <v>34248</v>
      </c>
      <c r="AO369" s="3049"/>
      <c r="AP369" s="3053"/>
      <c r="AQ369" s="3049"/>
      <c r="AR369" s="4951"/>
      <c r="AS369" s="3053"/>
      <c r="AT369" s="3053"/>
      <c r="AU369" s="3053"/>
      <c r="AV369" s="3053"/>
      <c r="AW369" s="3053"/>
      <c r="AX369" s="4930"/>
    </row>
    <row r="370" spans="1:50" ht="15" customHeight="1">
      <c r="A370" s="4923"/>
      <c r="B370" s="4933"/>
      <c r="C370" s="4960"/>
      <c r="D370" s="3047"/>
      <c r="E370" s="3048"/>
      <c r="F370" s="3049"/>
      <c r="G370" s="3049"/>
      <c r="H370" s="3047"/>
      <c r="I370" s="3049"/>
      <c r="J370" s="3049"/>
      <c r="K370" s="3047"/>
      <c r="L370" s="3049"/>
      <c r="M370" s="3049"/>
      <c r="N370" s="4939"/>
      <c r="O370" s="4948"/>
      <c r="P370" s="3050"/>
      <c r="Q370" s="3050"/>
      <c r="R370" s="3050"/>
      <c r="S370" s="3084"/>
      <c r="T370" s="3084"/>
      <c r="U370" s="3084"/>
      <c r="V370" s="3084"/>
      <c r="W370" s="3049"/>
      <c r="X370" s="3049"/>
      <c r="Y370" s="3049"/>
      <c r="Z370" s="3049"/>
      <c r="AA370" s="3049"/>
      <c r="AB370" s="3049"/>
      <c r="AC370" s="3049"/>
      <c r="AD370" s="3049"/>
      <c r="AE370" s="3049"/>
      <c r="AF370" s="3049"/>
      <c r="AG370" s="3052">
        <v>4</v>
      </c>
      <c r="AH370" s="3049"/>
      <c r="AI370" s="3049"/>
      <c r="AJ370" s="3049"/>
      <c r="AK370" s="3049"/>
      <c r="AL370" s="3049"/>
      <c r="AM370" s="4939"/>
      <c r="AN370" s="3048"/>
      <c r="AO370" s="3049"/>
      <c r="AP370" s="3053"/>
      <c r="AQ370" s="3049"/>
      <c r="AR370" s="4951"/>
      <c r="AS370" s="3053"/>
      <c r="AT370" s="3053"/>
      <c r="AU370" s="3053"/>
      <c r="AV370" s="3053"/>
      <c r="AW370" s="3053"/>
      <c r="AX370" s="4930"/>
    </row>
    <row r="371" spans="1:50" ht="15" customHeight="1">
      <c r="A371" s="4923"/>
      <c r="B371" s="4933"/>
      <c r="C371" s="4960"/>
      <c r="D371" s="3047"/>
      <c r="E371" s="3048"/>
      <c r="F371" s="3049"/>
      <c r="G371" s="3049"/>
      <c r="H371" s="3047"/>
      <c r="I371" s="3049"/>
      <c r="J371" s="3049"/>
      <c r="K371" s="3047"/>
      <c r="L371" s="3049"/>
      <c r="M371" s="3049"/>
      <c r="N371" s="4939"/>
      <c r="O371" s="4948"/>
      <c r="P371" s="3050"/>
      <c r="Q371" s="3050"/>
      <c r="R371" s="3050"/>
      <c r="S371" s="3084"/>
      <c r="T371" s="3084"/>
      <c r="U371" s="3084"/>
      <c r="V371" s="3084"/>
      <c r="W371" s="3049"/>
      <c r="X371" s="3049"/>
      <c r="Y371" s="3049"/>
      <c r="Z371" s="3049"/>
      <c r="AA371" s="3049"/>
      <c r="AB371" s="3049"/>
      <c r="AC371" s="3049"/>
      <c r="AD371" s="3049"/>
      <c r="AE371" s="3049"/>
      <c r="AF371" s="3049"/>
      <c r="AG371" s="3049"/>
      <c r="AH371" s="3049"/>
      <c r="AI371" s="3049"/>
      <c r="AJ371" s="3049"/>
      <c r="AK371" s="3049"/>
      <c r="AL371" s="3049"/>
      <c r="AM371" s="4939"/>
      <c r="AN371" s="3048"/>
      <c r="AO371" s="3049"/>
      <c r="AP371" s="3053"/>
      <c r="AQ371" s="3049"/>
      <c r="AR371" s="4951"/>
      <c r="AS371" s="3053"/>
      <c r="AT371" s="3053"/>
      <c r="AU371" s="3053"/>
      <c r="AV371" s="3053"/>
      <c r="AW371" s="3053"/>
      <c r="AX371" s="4930"/>
    </row>
    <row r="372" spans="1:50" ht="15" customHeight="1">
      <c r="A372" s="4923"/>
      <c r="B372" s="4934"/>
      <c r="C372" s="4961"/>
      <c r="D372" s="3054"/>
      <c r="E372" s="3055"/>
      <c r="F372" s="3056"/>
      <c r="G372" s="3056"/>
      <c r="H372" s="3054"/>
      <c r="I372" s="3056"/>
      <c r="J372" s="3056"/>
      <c r="K372" s="3054"/>
      <c r="L372" s="3056"/>
      <c r="M372" s="3056"/>
      <c r="N372" s="4940"/>
      <c r="O372" s="4949"/>
      <c r="P372" s="3057"/>
      <c r="Q372" s="3057"/>
      <c r="R372" s="3057"/>
      <c r="S372" s="3087"/>
      <c r="T372" s="3087"/>
      <c r="U372" s="3087"/>
      <c r="V372" s="3087"/>
      <c r="W372" s="3056"/>
      <c r="X372" s="3056"/>
      <c r="Y372" s="3056"/>
      <c r="Z372" s="3056"/>
      <c r="AA372" s="3056"/>
      <c r="AB372" s="3056"/>
      <c r="AC372" s="3056"/>
      <c r="AD372" s="3056"/>
      <c r="AE372" s="3056"/>
      <c r="AF372" s="3056"/>
      <c r="AG372" s="3056"/>
      <c r="AH372" s="3056"/>
      <c r="AI372" s="3056"/>
      <c r="AJ372" s="3056"/>
      <c r="AK372" s="3056"/>
      <c r="AL372" s="3056"/>
      <c r="AM372" s="4940"/>
      <c r="AN372" s="3055"/>
      <c r="AO372" s="3056"/>
      <c r="AP372" s="3059"/>
      <c r="AQ372" s="3056"/>
      <c r="AR372" s="4952"/>
      <c r="AS372" s="3059"/>
      <c r="AT372" s="3059"/>
      <c r="AU372" s="3059"/>
      <c r="AV372" s="3059"/>
      <c r="AW372" s="3059"/>
      <c r="AX372" s="4931"/>
    </row>
    <row r="373" spans="1:50" ht="15" customHeight="1">
      <c r="A373" s="4923"/>
      <c r="B373" s="4932">
        <f>B368+1</f>
        <v>74</v>
      </c>
      <c r="C373" s="4950" t="s">
        <v>7957</v>
      </c>
      <c r="D373" s="3042" t="s">
        <v>465</v>
      </c>
      <c r="E373" s="3043">
        <v>31136</v>
      </c>
      <c r="F373" s="3044">
        <v>8.8000000000000007</v>
      </c>
      <c r="G373" s="3044">
        <v>8.8000000000000007</v>
      </c>
      <c r="H373" s="3047" t="s">
        <v>7958</v>
      </c>
      <c r="I373" s="3049">
        <v>200</v>
      </c>
      <c r="J373" s="3049">
        <v>60</v>
      </c>
      <c r="K373" s="3042" t="s">
        <v>7856</v>
      </c>
      <c r="L373" s="3049">
        <v>200</v>
      </c>
      <c r="M373" s="3049">
        <v>60</v>
      </c>
      <c r="N373" s="4938" t="s">
        <v>7928</v>
      </c>
      <c r="O373" s="4947" t="s">
        <v>7929</v>
      </c>
      <c r="P373" s="3045"/>
      <c r="Q373" s="3045"/>
      <c r="R373" s="3045"/>
      <c r="S373" s="3081"/>
      <c r="T373" s="3081"/>
      <c r="U373" s="3081"/>
      <c r="V373" s="3081"/>
      <c r="W373" s="3044"/>
      <c r="X373" s="3044"/>
      <c r="Y373" s="3044"/>
      <c r="Z373" s="3044"/>
      <c r="AA373" s="3044" t="s">
        <v>7636</v>
      </c>
      <c r="AB373" s="3044"/>
      <c r="AC373" s="3044"/>
      <c r="AD373" s="3044"/>
      <c r="AE373" s="3044" t="s">
        <v>7636</v>
      </c>
      <c r="AF373" s="3044"/>
      <c r="AG373" s="3044" t="s">
        <v>7636</v>
      </c>
      <c r="AH373" s="3044"/>
      <c r="AI373" s="3044" t="s">
        <v>7636</v>
      </c>
      <c r="AJ373" s="3044"/>
      <c r="AK373" s="3044" t="s">
        <v>7636</v>
      </c>
      <c r="AL373" s="3044" t="s">
        <v>7636</v>
      </c>
      <c r="AM373" s="4944"/>
      <c r="AN373" s="3043"/>
      <c r="AO373" s="3044"/>
      <c r="AP373" s="3046"/>
      <c r="AQ373" s="3044" t="s">
        <v>399</v>
      </c>
      <c r="AR373" s="4950" t="s">
        <v>7859</v>
      </c>
      <c r="AS373" s="3046"/>
      <c r="AT373" s="3046"/>
      <c r="AU373" s="3046"/>
      <c r="AV373" s="3046"/>
      <c r="AW373" s="3046"/>
      <c r="AX373" s="4929"/>
    </row>
    <row r="374" spans="1:50" ht="15" customHeight="1">
      <c r="A374" s="4923"/>
      <c r="B374" s="4933"/>
      <c r="C374" s="4930"/>
      <c r="D374" s="3047"/>
      <c r="E374" s="3048"/>
      <c r="F374" s="3049"/>
      <c r="G374" s="3049"/>
      <c r="H374" s="3047" t="s">
        <v>7654</v>
      </c>
      <c r="I374" s="3049">
        <v>200</v>
      </c>
      <c r="J374" s="3049">
        <v>60</v>
      </c>
      <c r="K374" s="3047" t="s">
        <v>7861</v>
      </c>
      <c r="L374" s="3049">
        <v>200</v>
      </c>
      <c r="M374" s="3049">
        <v>60</v>
      </c>
      <c r="N374" s="4939"/>
      <c r="O374" s="4948"/>
      <c r="P374" s="3050"/>
      <c r="Q374" s="3050"/>
      <c r="R374" s="3050"/>
      <c r="S374" s="3084"/>
      <c r="T374" s="3084"/>
      <c r="U374" s="3084"/>
      <c r="V374" s="3084"/>
      <c r="W374" s="3049"/>
      <c r="X374" s="3049"/>
      <c r="Y374" s="3049"/>
      <c r="Z374" s="3049"/>
      <c r="AA374" s="3049">
        <v>2</v>
      </c>
      <c r="AB374" s="3049"/>
      <c r="AC374" s="3049"/>
      <c r="AD374" s="3049"/>
      <c r="AE374" s="3049">
        <v>125</v>
      </c>
      <c r="AF374" s="3049"/>
      <c r="AG374" s="3049">
        <v>0.8</v>
      </c>
      <c r="AH374" s="3049"/>
      <c r="AI374" s="3049" t="s">
        <v>7959</v>
      </c>
      <c r="AJ374" s="3049"/>
      <c r="AK374" s="3049" t="s">
        <v>7648</v>
      </c>
      <c r="AL374" s="3049">
        <v>1.2</v>
      </c>
      <c r="AM374" s="4945"/>
      <c r="AN374" s="3048"/>
      <c r="AO374" s="3049"/>
      <c r="AP374" s="3053"/>
      <c r="AQ374" s="3049"/>
      <c r="AR374" s="4951"/>
      <c r="AS374" s="3053"/>
      <c r="AT374" s="3053"/>
      <c r="AU374" s="3053"/>
      <c r="AV374" s="3053"/>
      <c r="AW374" s="3053"/>
      <c r="AX374" s="4930"/>
    </row>
    <row r="375" spans="1:50" ht="15" customHeight="1">
      <c r="A375" s="4923"/>
      <c r="B375" s="4933"/>
      <c r="C375" s="4930"/>
      <c r="D375" s="3047"/>
      <c r="E375" s="3048"/>
      <c r="F375" s="3049"/>
      <c r="G375" s="3049"/>
      <c r="H375" s="3047"/>
      <c r="I375" s="3049"/>
      <c r="J375" s="3049"/>
      <c r="K375" s="3047"/>
      <c r="L375" s="3049"/>
      <c r="M375" s="3049"/>
      <c r="N375" s="4939"/>
      <c r="O375" s="4948"/>
      <c r="P375" s="3050"/>
      <c r="Q375" s="3050"/>
      <c r="R375" s="3050"/>
      <c r="S375" s="3084"/>
      <c r="T375" s="3084"/>
      <c r="U375" s="3084"/>
      <c r="V375" s="3084"/>
      <c r="W375" s="3049"/>
      <c r="X375" s="3049"/>
      <c r="Y375" s="3049"/>
      <c r="Z375" s="3049"/>
      <c r="AA375" s="3130" t="s">
        <v>7960</v>
      </c>
      <c r="AB375" s="3049"/>
      <c r="AC375" s="3049"/>
      <c r="AD375" s="3049"/>
      <c r="AE375" s="3049"/>
      <c r="AF375" s="3049"/>
      <c r="AG375" s="3049">
        <v>1.5</v>
      </c>
      <c r="AH375" s="3049"/>
      <c r="AI375" s="3049" t="s">
        <v>7961</v>
      </c>
      <c r="AJ375" s="3049"/>
      <c r="AK375" s="3049"/>
      <c r="AL375" s="3049"/>
      <c r="AM375" s="4945"/>
      <c r="AN375" s="3048"/>
      <c r="AO375" s="3049"/>
      <c r="AP375" s="3053"/>
      <c r="AQ375" s="3049"/>
      <c r="AR375" s="4951"/>
      <c r="AS375" s="3053"/>
      <c r="AT375" s="3053"/>
      <c r="AU375" s="3053"/>
      <c r="AV375" s="3053"/>
      <c r="AW375" s="3053"/>
      <c r="AX375" s="4930"/>
    </row>
    <row r="376" spans="1:50" ht="15" customHeight="1">
      <c r="A376" s="4923"/>
      <c r="B376" s="4933"/>
      <c r="C376" s="4930"/>
      <c r="D376" s="3047"/>
      <c r="E376" s="3048"/>
      <c r="F376" s="3049"/>
      <c r="G376" s="3049"/>
      <c r="H376" s="3047"/>
      <c r="I376" s="3049"/>
      <c r="J376" s="3049"/>
      <c r="K376" s="3047"/>
      <c r="L376" s="3049"/>
      <c r="M376" s="3049"/>
      <c r="N376" s="4939"/>
      <c r="O376" s="4948"/>
      <c r="P376" s="3050"/>
      <c r="Q376" s="3050"/>
      <c r="R376" s="3050"/>
      <c r="S376" s="3084"/>
      <c r="T376" s="3084"/>
      <c r="U376" s="3084"/>
      <c r="V376" s="3084"/>
      <c r="W376" s="3049"/>
      <c r="X376" s="3049"/>
      <c r="Y376" s="3049"/>
      <c r="Z376" s="3049"/>
      <c r="AA376" s="3049"/>
      <c r="AB376" s="3049"/>
      <c r="AC376" s="3049"/>
      <c r="AD376" s="3049"/>
      <c r="AE376" s="3049"/>
      <c r="AF376" s="3049"/>
      <c r="AG376" s="3049"/>
      <c r="AH376" s="3049"/>
      <c r="AI376" s="3049"/>
      <c r="AJ376" s="3049"/>
      <c r="AK376" s="3049"/>
      <c r="AL376" s="3049"/>
      <c r="AM376" s="4945"/>
      <c r="AN376" s="3048"/>
      <c r="AO376" s="3049"/>
      <c r="AP376" s="3053"/>
      <c r="AQ376" s="3049"/>
      <c r="AR376" s="4951"/>
      <c r="AS376" s="3053"/>
      <c r="AT376" s="3053"/>
      <c r="AU376" s="3053"/>
      <c r="AV376" s="3053"/>
      <c r="AW376" s="3053"/>
      <c r="AX376" s="4930"/>
    </row>
    <row r="377" spans="1:50" ht="15" customHeight="1">
      <c r="A377" s="4923"/>
      <c r="B377" s="4934"/>
      <c r="C377" s="4931"/>
      <c r="D377" s="3054"/>
      <c r="E377" s="3055"/>
      <c r="F377" s="3056"/>
      <c r="G377" s="3056"/>
      <c r="H377" s="3054"/>
      <c r="I377" s="3056"/>
      <c r="J377" s="3056"/>
      <c r="K377" s="3054"/>
      <c r="L377" s="3056"/>
      <c r="M377" s="3056"/>
      <c r="N377" s="4940"/>
      <c r="O377" s="4949"/>
      <c r="P377" s="3057"/>
      <c r="Q377" s="3057"/>
      <c r="R377" s="3057"/>
      <c r="S377" s="3087"/>
      <c r="T377" s="3087"/>
      <c r="U377" s="3087"/>
      <c r="V377" s="3087"/>
      <c r="W377" s="3056"/>
      <c r="X377" s="3056"/>
      <c r="Y377" s="3056"/>
      <c r="Z377" s="3056"/>
      <c r="AA377" s="3056"/>
      <c r="AB377" s="3056"/>
      <c r="AC377" s="3056"/>
      <c r="AD377" s="3056"/>
      <c r="AE377" s="3056"/>
      <c r="AF377" s="3056"/>
      <c r="AG377" s="3056"/>
      <c r="AH377" s="3056"/>
      <c r="AI377" s="3056"/>
      <c r="AJ377" s="3056"/>
      <c r="AK377" s="3056"/>
      <c r="AL377" s="3056"/>
      <c r="AM377" s="4946"/>
      <c r="AN377" s="3055"/>
      <c r="AO377" s="3056"/>
      <c r="AP377" s="3059"/>
      <c r="AQ377" s="3056"/>
      <c r="AR377" s="4952"/>
      <c r="AS377" s="3059"/>
      <c r="AT377" s="3059"/>
      <c r="AU377" s="3059"/>
      <c r="AV377" s="3059"/>
      <c r="AW377" s="3059"/>
      <c r="AX377" s="4931"/>
    </row>
    <row r="378" spans="1:50" ht="15" customHeight="1">
      <c r="A378" s="4923"/>
      <c r="B378" s="4932">
        <f>B373+1</f>
        <v>75</v>
      </c>
      <c r="C378" s="4929" t="s">
        <v>7962</v>
      </c>
      <c r="D378" s="3042" t="s">
        <v>465</v>
      </c>
      <c r="E378" s="3043">
        <v>32927</v>
      </c>
      <c r="F378" s="3044">
        <v>22.9</v>
      </c>
      <c r="G378" s="3044">
        <v>22.9</v>
      </c>
      <c r="H378" s="4935" t="s">
        <v>7914</v>
      </c>
      <c r="I378" s="3044"/>
      <c r="J378" s="3044"/>
      <c r="K378" s="3042" t="s">
        <v>7963</v>
      </c>
      <c r="L378" s="3044">
        <v>150</v>
      </c>
      <c r="M378" s="3044">
        <v>60</v>
      </c>
      <c r="N378" s="4938" t="s">
        <v>7964</v>
      </c>
      <c r="O378" s="4947" t="s">
        <v>7965</v>
      </c>
      <c r="P378" s="3045"/>
      <c r="Q378" s="3045"/>
      <c r="R378" s="3045"/>
      <c r="S378" s="3081"/>
      <c r="T378" s="3081"/>
      <c r="U378" s="3081"/>
      <c r="V378" s="3081"/>
      <c r="W378" s="3044">
        <v>3</v>
      </c>
      <c r="X378" s="3044">
        <v>1</v>
      </c>
      <c r="Y378" s="3044">
        <v>1</v>
      </c>
      <c r="Z378" s="3044"/>
      <c r="AA378" s="3044" t="s">
        <v>7635</v>
      </c>
      <c r="AB378" s="3044"/>
      <c r="AC378" s="3044"/>
      <c r="AD378" s="3044"/>
      <c r="AE378" s="3044" t="s">
        <v>7635</v>
      </c>
      <c r="AF378" s="3044"/>
      <c r="AG378" s="3044" t="s">
        <v>7635</v>
      </c>
      <c r="AH378" s="3044"/>
      <c r="AI378" s="3044"/>
      <c r="AJ378" s="3044"/>
      <c r="AK378" s="3044" t="s">
        <v>7636</v>
      </c>
      <c r="AL378" s="3044" t="s">
        <v>7636</v>
      </c>
      <c r="AM378" s="3046"/>
      <c r="AN378" s="3043">
        <v>35521</v>
      </c>
      <c r="AO378" s="3044"/>
      <c r="AP378" s="3046"/>
      <c r="AQ378" s="3044"/>
      <c r="AR378" s="4950" t="s">
        <v>7859</v>
      </c>
      <c r="AS378" s="3046"/>
      <c r="AT378" s="3046"/>
      <c r="AU378" s="3046"/>
      <c r="AV378" s="3046"/>
      <c r="AW378" s="3046"/>
      <c r="AX378" s="4950"/>
    </row>
    <row r="379" spans="1:50" ht="15" customHeight="1">
      <c r="A379" s="4923"/>
      <c r="B379" s="4933"/>
      <c r="C379" s="4930"/>
      <c r="D379" s="3047"/>
      <c r="E379" s="3048">
        <v>35104</v>
      </c>
      <c r="F379" s="3049"/>
      <c r="G379" s="3049"/>
      <c r="H379" s="4936"/>
      <c r="I379" s="3049"/>
      <c r="J379" s="3049"/>
      <c r="K379" s="3047" t="s">
        <v>7966</v>
      </c>
      <c r="L379" s="3049">
        <v>200</v>
      </c>
      <c r="M379" s="3049">
        <v>60</v>
      </c>
      <c r="N379" s="4939"/>
      <c r="O379" s="4948"/>
      <c r="P379" s="3050"/>
      <c r="Q379" s="3050"/>
      <c r="R379" s="3050"/>
      <c r="S379" s="3084"/>
      <c r="T379" s="3084"/>
      <c r="U379" s="3084"/>
      <c r="V379" s="3084"/>
      <c r="W379" s="3049"/>
      <c r="X379" s="3049"/>
      <c r="Y379" s="3049"/>
      <c r="Z379" s="3049"/>
      <c r="AA379" s="3049">
        <v>5</v>
      </c>
      <c r="AB379" s="3049"/>
      <c r="AC379" s="3049"/>
      <c r="AD379" s="3049"/>
      <c r="AE379" s="3049">
        <v>1000</v>
      </c>
      <c r="AF379" s="3049"/>
      <c r="AG379" s="3049">
        <v>1</v>
      </c>
      <c r="AH379" s="3049"/>
      <c r="AI379" s="3049"/>
      <c r="AJ379" s="3049"/>
      <c r="AK379" s="3049" t="s">
        <v>7864</v>
      </c>
      <c r="AL379" s="3049"/>
      <c r="AM379" s="3053"/>
      <c r="AN379" s="3048"/>
      <c r="AO379" s="3049"/>
      <c r="AP379" s="3053"/>
      <c r="AQ379" s="3049"/>
      <c r="AR379" s="4951"/>
      <c r="AS379" s="3053"/>
      <c r="AT379" s="3053"/>
      <c r="AU379" s="3053"/>
      <c r="AV379" s="3053"/>
      <c r="AW379" s="3053"/>
      <c r="AX379" s="4951"/>
    </row>
    <row r="380" spans="1:50" ht="15" customHeight="1">
      <c r="A380" s="4923"/>
      <c r="B380" s="4933"/>
      <c r="C380" s="4930"/>
      <c r="D380" s="3047"/>
      <c r="E380" s="3048">
        <v>43191</v>
      </c>
      <c r="F380" s="3049"/>
      <c r="G380" s="3049"/>
      <c r="H380" s="4936"/>
      <c r="I380" s="3049"/>
      <c r="J380" s="3049"/>
      <c r="K380" s="3047" t="s">
        <v>7631</v>
      </c>
      <c r="L380" s="3049">
        <v>200</v>
      </c>
      <c r="M380" s="3049">
        <v>60</v>
      </c>
      <c r="N380" s="4939"/>
      <c r="O380" s="4948"/>
      <c r="P380" s="3050"/>
      <c r="Q380" s="3050"/>
      <c r="R380" s="3050"/>
      <c r="S380" s="3084"/>
      <c r="T380" s="3084"/>
      <c r="U380" s="3084"/>
      <c r="V380" s="3084"/>
      <c r="W380" s="3049"/>
      <c r="X380" s="3049"/>
      <c r="Y380" s="3049"/>
      <c r="Z380" s="3049"/>
      <c r="AA380" s="3130" t="s">
        <v>7967</v>
      </c>
      <c r="AB380" s="3049"/>
      <c r="AC380" s="3049"/>
      <c r="AD380" s="3049"/>
      <c r="AE380" s="3049">
        <v>400</v>
      </c>
      <c r="AF380" s="3049"/>
      <c r="AG380" s="3049">
        <v>2</v>
      </c>
      <c r="AH380" s="3049"/>
      <c r="AI380" s="3049"/>
      <c r="AJ380" s="3049"/>
      <c r="AK380" s="3049" t="s">
        <v>7648</v>
      </c>
      <c r="AL380" s="3049"/>
      <c r="AM380" s="3053"/>
      <c r="AN380" s="3048"/>
      <c r="AO380" s="3049"/>
      <c r="AP380" s="3053"/>
      <c r="AQ380" s="3049"/>
      <c r="AR380" s="4951"/>
      <c r="AS380" s="3053"/>
      <c r="AT380" s="3053"/>
      <c r="AU380" s="3053"/>
      <c r="AV380" s="3053"/>
      <c r="AW380" s="3053"/>
      <c r="AX380" s="4951"/>
    </row>
    <row r="381" spans="1:50" ht="15" customHeight="1">
      <c r="A381" s="4923"/>
      <c r="B381" s="4933"/>
      <c r="C381" s="4930"/>
      <c r="D381" s="3047"/>
      <c r="E381" s="3048"/>
      <c r="F381" s="3049"/>
      <c r="G381" s="3049"/>
      <c r="H381" s="4936"/>
      <c r="I381" s="3049"/>
      <c r="J381" s="3049"/>
      <c r="K381" s="3047"/>
      <c r="L381" s="3049"/>
      <c r="M381" s="3049"/>
      <c r="N381" s="4939"/>
      <c r="O381" s="4948"/>
      <c r="P381" s="3050"/>
      <c r="Q381" s="3050"/>
      <c r="R381" s="3050"/>
      <c r="S381" s="3084"/>
      <c r="T381" s="3084"/>
      <c r="U381" s="3084"/>
      <c r="V381" s="3084"/>
      <c r="W381" s="3049"/>
      <c r="X381" s="3049"/>
      <c r="Y381" s="3049"/>
      <c r="Z381" s="3049"/>
      <c r="AA381" s="3049"/>
      <c r="AB381" s="3049"/>
      <c r="AC381" s="3049"/>
      <c r="AD381" s="3049"/>
      <c r="AE381" s="3049"/>
      <c r="AF381" s="3049"/>
      <c r="AG381" s="3049">
        <v>4</v>
      </c>
      <c r="AH381" s="3049"/>
      <c r="AI381" s="3049"/>
      <c r="AJ381" s="3049"/>
      <c r="AK381" s="3049" t="s">
        <v>7968</v>
      </c>
      <c r="AL381" s="3049"/>
      <c r="AM381" s="3053"/>
      <c r="AN381" s="3048"/>
      <c r="AO381" s="3049"/>
      <c r="AP381" s="3053"/>
      <c r="AQ381" s="3049"/>
      <c r="AR381" s="4951"/>
      <c r="AS381" s="3053"/>
      <c r="AT381" s="3053"/>
      <c r="AU381" s="3053"/>
      <c r="AV381" s="3053"/>
      <c r="AW381" s="3053"/>
      <c r="AX381" s="4951"/>
    </row>
    <row r="382" spans="1:50" ht="15" customHeight="1">
      <c r="A382" s="4923"/>
      <c r="B382" s="4934"/>
      <c r="C382" s="4930"/>
      <c r="D382" s="3047"/>
      <c r="E382" s="3048"/>
      <c r="F382" s="3049"/>
      <c r="G382" s="3049"/>
      <c r="H382" s="4936"/>
      <c r="I382" s="3049"/>
      <c r="J382" s="3049"/>
      <c r="K382" s="3047"/>
      <c r="L382" s="3049"/>
      <c r="M382" s="3049"/>
      <c r="N382" s="4939"/>
      <c r="O382" s="4948"/>
      <c r="P382" s="3050"/>
      <c r="Q382" s="3050"/>
      <c r="R382" s="3050"/>
      <c r="S382" s="3084"/>
      <c r="T382" s="3084"/>
      <c r="U382" s="3084"/>
      <c r="V382" s="3084"/>
      <c r="W382" s="3049"/>
      <c r="X382" s="3049"/>
      <c r="Y382" s="3049"/>
      <c r="Z382" s="3049"/>
      <c r="AA382" s="3049"/>
      <c r="AB382" s="3049"/>
      <c r="AC382" s="3049"/>
      <c r="AD382" s="3049"/>
      <c r="AE382" s="3049"/>
      <c r="AF382" s="3049"/>
      <c r="AG382" s="3049" t="s">
        <v>7969</v>
      </c>
      <c r="AH382" s="3049"/>
      <c r="AI382" s="3049"/>
      <c r="AJ382" s="3049"/>
      <c r="AK382" s="3049"/>
      <c r="AL382" s="3049"/>
      <c r="AM382" s="3053"/>
      <c r="AN382" s="3048"/>
      <c r="AO382" s="3049"/>
      <c r="AP382" s="3053"/>
      <c r="AQ382" s="3049"/>
      <c r="AR382" s="4951"/>
      <c r="AS382" s="3053"/>
      <c r="AT382" s="3053"/>
      <c r="AU382" s="3053"/>
      <c r="AV382" s="3053"/>
      <c r="AW382" s="3053"/>
      <c r="AX382" s="4951"/>
    </row>
    <row r="383" spans="1:50" ht="15" customHeight="1">
      <c r="A383" s="4923"/>
      <c r="B383" s="4932">
        <f>B378+1</f>
        <v>76</v>
      </c>
      <c r="C383" s="4929" t="s">
        <v>7970</v>
      </c>
      <c r="D383" s="3042" t="s">
        <v>465</v>
      </c>
      <c r="E383" s="3043">
        <v>34051</v>
      </c>
      <c r="F383" s="3044">
        <v>86.7</v>
      </c>
      <c r="G383" s="3044">
        <v>58.4</v>
      </c>
      <c r="H383" s="3042" t="s">
        <v>7894</v>
      </c>
      <c r="I383" s="3044">
        <v>200</v>
      </c>
      <c r="J383" s="3044">
        <v>60</v>
      </c>
      <c r="K383" s="3042" t="s">
        <v>7748</v>
      </c>
      <c r="L383" s="3044">
        <v>500</v>
      </c>
      <c r="M383" s="3044">
        <v>80</v>
      </c>
      <c r="N383" s="4938" t="s">
        <v>7971</v>
      </c>
      <c r="O383" s="4956" t="s">
        <v>7972</v>
      </c>
      <c r="P383" s="3045"/>
      <c r="Q383" s="3045"/>
      <c r="R383" s="3045"/>
      <c r="S383" s="3081"/>
      <c r="T383" s="3081"/>
      <c r="U383" s="3081"/>
      <c r="V383" s="3081"/>
      <c r="W383" s="3044"/>
      <c r="X383" s="3044"/>
      <c r="Y383" s="3044"/>
      <c r="Z383" s="3044"/>
      <c r="AA383" s="3044" t="s">
        <v>7636</v>
      </c>
      <c r="AB383" s="3044" t="s">
        <v>7636</v>
      </c>
      <c r="AC383" s="3044"/>
      <c r="AD383" s="3044" t="s">
        <v>7636</v>
      </c>
      <c r="AE383" s="3044" t="s">
        <v>7636</v>
      </c>
      <c r="AF383" s="3044"/>
      <c r="AG383" s="3044" t="s">
        <v>7636</v>
      </c>
      <c r="AH383" s="3044"/>
      <c r="AI383" s="3044" t="s">
        <v>7636</v>
      </c>
      <c r="AJ383" s="3044" t="s">
        <v>7636</v>
      </c>
      <c r="AK383" s="3044" t="s">
        <v>7636</v>
      </c>
      <c r="AL383" s="3044" t="s">
        <v>7636</v>
      </c>
      <c r="AM383" s="4944"/>
      <c r="AN383" s="3043"/>
      <c r="AO383" s="3044"/>
      <c r="AP383" s="3046"/>
      <c r="AQ383" s="3044"/>
      <c r="AR383" s="4929"/>
      <c r="AS383" s="3046"/>
      <c r="AT383" s="3046"/>
      <c r="AU383" s="3046"/>
      <c r="AV383" s="3046"/>
      <c r="AW383" s="3046"/>
      <c r="AX383" s="4929"/>
    </row>
    <row r="384" spans="1:50" ht="15" customHeight="1">
      <c r="A384" s="4923"/>
      <c r="B384" s="4933"/>
      <c r="C384" s="4930"/>
      <c r="D384" s="3047"/>
      <c r="E384" s="3048">
        <v>35104</v>
      </c>
      <c r="F384" s="3049"/>
      <c r="G384" s="3049"/>
      <c r="H384" s="3047" t="s">
        <v>7631</v>
      </c>
      <c r="I384" s="3049">
        <v>200</v>
      </c>
      <c r="J384" s="3049">
        <v>60</v>
      </c>
      <c r="K384" s="3047" t="s">
        <v>7748</v>
      </c>
      <c r="L384" s="3049">
        <v>400</v>
      </c>
      <c r="M384" s="3049">
        <v>80</v>
      </c>
      <c r="N384" s="4939"/>
      <c r="O384" s="4957"/>
      <c r="P384" s="3050"/>
      <c r="Q384" s="3050"/>
      <c r="R384" s="3050"/>
      <c r="S384" s="3084"/>
      <c r="T384" s="3084"/>
      <c r="U384" s="3084"/>
      <c r="V384" s="3084"/>
      <c r="W384" s="3049"/>
      <c r="X384" s="3049"/>
      <c r="Y384" s="3049"/>
      <c r="Z384" s="3049"/>
      <c r="AA384" s="3049">
        <v>4</v>
      </c>
      <c r="AB384" s="3049">
        <v>400</v>
      </c>
      <c r="AC384" s="3049"/>
      <c r="AD384" s="3049">
        <v>80</v>
      </c>
      <c r="AE384" s="3049">
        <v>100</v>
      </c>
      <c r="AF384" s="3049"/>
      <c r="AG384" s="3052">
        <v>1</v>
      </c>
      <c r="AH384" s="3049"/>
      <c r="AI384" s="3049">
        <v>12</v>
      </c>
      <c r="AJ384" s="3049">
        <v>9</v>
      </c>
      <c r="AK384" s="3049" t="s">
        <v>7648</v>
      </c>
      <c r="AL384" s="3049"/>
      <c r="AM384" s="4945"/>
      <c r="AN384" s="3048"/>
      <c r="AO384" s="3049"/>
      <c r="AP384" s="3053"/>
      <c r="AQ384" s="3049"/>
      <c r="AR384" s="4930"/>
      <c r="AS384" s="3053"/>
      <c r="AT384" s="3053"/>
      <c r="AU384" s="3053"/>
      <c r="AV384" s="3053"/>
      <c r="AW384" s="3053"/>
      <c r="AX384" s="4930"/>
    </row>
    <row r="385" spans="1:50" ht="15" customHeight="1">
      <c r="A385" s="4923"/>
      <c r="B385" s="4933"/>
      <c r="C385" s="4930"/>
      <c r="D385" s="3047"/>
      <c r="E385" s="3133">
        <v>36518</v>
      </c>
      <c r="F385" s="3049"/>
      <c r="G385" s="3049"/>
      <c r="H385" s="3047"/>
      <c r="I385" s="3049"/>
      <c r="J385" s="3049"/>
      <c r="K385" s="3047" t="s">
        <v>7863</v>
      </c>
      <c r="L385" s="3049">
        <v>300</v>
      </c>
      <c r="M385" s="3049">
        <v>80</v>
      </c>
      <c r="N385" s="4939"/>
      <c r="O385" s="4957"/>
      <c r="P385" s="3050"/>
      <c r="Q385" s="3050"/>
      <c r="R385" s="3050"/>
      <c r="S385" s="3084"/>
      <c r="T385" s="3084"/>
      <c r="U385" s="3084"/>
      <c r="V385" s="3084"/>
      <c r="W385" s="3049"/>
      <c r="X385" s="3049"/>
      <c r="Y385" s="3049"/>
      <c r="Z385" s="3049"/>
      <c r="AA385" s="3130" t="s">
        <v>7973</v>
      </c>
      <c r="AB385" s="3049">
        <v>500</v>
      </c>
      <c r="AC385" s="3049"/>
      <c r="AD385" s="3049"/>
      <c r="AE385" s="3049">
        <v>300</v>
      </c>
      <c r="AF385" s="3049"/>
      <c r="AG385" s="3052">
        <v>2</v>
      </c>
      <c r="AH385" s="3049"/>
      <c r="AI385" s="3049"/>
      <c r="AJ385" s="3049">
        <v>6</v>
      </c>
      <c r="AK385" s="3049" t="s">
        <v>7974</v>
      </c>
      <c r="AL385" s="3049"/>
      <c r="AM385" s="4945"/>
      <c r="AN385" s="3048"/>
      <c r="AO385" s="3049"/>
      <c r="AP385" s="3053"/>
      <c r="AQ385" s="3049"/>
      <c r="AR385" s="4930"/>
      <c r="AS385" s="3053"/>
      <c r="AT385" s="3053"/>
      <c r="AU385" s="3053"/>
      <c r="AV385" s="3053"/>
      <c r="AW385" s="3053"/>
      <c r="AX385" s="4930"/>
    </row>
    <row r="386" spans="1:50" ht="15" customHeight="1">
      <c r="A386" s="4923"/>
      <c r="B386" s="4933"/>
      <c r="C386" s="4930"/>
      <c r="D386" s="3047"/>
      <c r="E386" s="3048">
        <v>43191</v>
      </c>
      <c r="F386" s="3049"/>
      <c r="G386" s="3049"/>
      <c r="H386" s="3047"/>
      <c r="I386" s="3049"/>
      <c r="J386" s="3049"/>
      <c r="K386" s="3047" t="s">
        <v>7894</v>
      </c>
      <c r="L386" s="3049">
        <v>200</v>
      </c>
      <c r="M386" s="3049">
        <v>60</v>
      </c>
      <c r="N386" s="4939"/>
      <c r="O386" s="4957"/>
      <c r="P386" s="3050"/>
      <c r="Q386" s="3050"/>
      <c r="R386" s="3050"/>
      <c r="S386" s="3084"/>
      <c r="T386" s="3084"/>
      <c r="U386" s="3084"/>
      <c r="V386" s="3084"/>
      <c r="W386" s="3049"/>
      <c r="X386" s="3049"/>
      <c r="Y386" s="3049"/>
      <c r="Z386" s="3049"/>
      <c r="AA386" s="3049"/>
      <c r="AB386" s="3049"/>
      <c r="AC386" s="3049"/>
      <c r="AD386" s="3049"/>
      <c r="AE386" s="3049">
        <v>1000</v>
      </c>
      <c r="AF386" s="3049"/>
      <c r="AG386" s="3052">
        <v>3</v>
      </c>
      <c r="AH386" s="3049"/>
      <c r="AI386" s="3049"/>
      <c r="AJ386" s="3049"/>
      <c r="AK386" s="3049" t="s">
        <v>7940</v>
      </c>
      <c r="AL386" s="3049"/>
      <c r="AM386" s="4945"/>
      <c r="AN386" s="3048"/>
      <c r="AO386" s="3049"/>
      <c r="AP386" s="3053"/>
      <c r="AQ386" s="3049"/>
      <c r="AR386" s="4930"/>
      <c r="AS386" s="3053"/>
      <c r="AT386" s="3053"/>
      <c r="AU386" s="3053"/>
      <c r="AV386" s="3053"/>
      <c r="AW386" s="3053"/>
      <c r="AX386" s="4930"/>
    </row>
    <row r="387" spans="1:50" ht="15" customHeight="1">
      <c r="A387" s="4923"/>
      <c r="B387" s="4934"/>
      <c r="C387" s="4931"/>
      <c r="D387" s="3054"/>
      <c r="E387" s="3055">
        <v>44666</v>
      </c>
      <c r="F387" s="3056"/>
      <c r="G387" s="3056"/>
      <c r="H387" s="3054"/>
      <c r="I387" s="3056"/>
      <c r="J387" s="3056"/>
      <c r="K387" s="3054"/>
      <c r="L387" s="3056"/>
      <c r="M387" s="3056"/>
      <c r="N387" s="4940"/>
      <c r="O387" s="4958"/>
      <c r="P387" s="3057"/>
      <c r="Q387" s="3057"/>
      <c r="R387" s="3057"/>
      <c r="S387" s="3087"/>
      <c r="T387" s="3087"/>
      <c r="U387" s="3087"/>
      <c r="V387" s="3087"/>
      <c r="W387" s="3056"/>
      <c r="X387" s="3056"/>
      <c r="Y387" s="3056"/>
      <c r="Z387" s="3056"/>
      <c r="AA387" s="3056"/>
      <c r="AB387" s="3056"/>
      <c r="AC387" s="3056"/>
      <c r="AD387" s="3056"/>
      <c r="AE387" s="3056"/>
      <c r="AF387" s="3056"/>
      <c r="AG387" s="3056"/>
      <c r="AH387" s="3056"/>
      <c r="AI387" s="3056"/>
      <c r="AJ387" s="3056"/>
      <c r="AK387" s="3056"/>
      <c r="AL387" s="3056"/>
      <c r="AM387" s="4946"/>
      <c r="AN387" s="3055"/>
      <c r="AO387" s="3056"/>
      <c r="AP387" s="3059"/>
      <c r="AQ387" s="3056"/>
      <c r="AR387" s="4931"/>
      <c r="AS387" s="3059"/>
      <c r="AT387" s="3059"/>
      <c r="AU387" s="3059"/>
      <c r="AV387" s="3059"/>
      <c r="AW387" s="3059"/>
      <c r="AX387" s="4931"/>
    </row>
    <row r="388" spans="1:50" ht="15" customHeight="1">
      <c r="A388" s="4923"/>
      <c r="B388" s="4932">
        <f>B383+1</f>
        <v>77</v>
      </c>
      <c r="C388" s="4950" t="s">
        <v>7975</v>
      </c>
      <c r="D388" s="3042" t="s">
        <v>465</v>
      </c>
      <c r="E388" s="3043">
        <v>34180</v>
      </c>
      <c r="F388" s="3060">
        <v>5</v>
      </c>
      <c r="G388" s="3060">
        <v>5</v>
      </c>
      <c r="H388" s="3042" t="s">
        <v>7631</v>
      </c>
      <c r="I388" s="3044">
        <v>200</v>
      </c>
      <c r="J388" s="3044">
        <v>60</v>
      </c>
      <c r="K388" s="3042"/>
      <c r="L388" s="3044"/>
      <c r="M388" s="3044"/>
      <c r="N388" s="4938" t="s">
        <v>7976</v>
      </c>
      <c r="O388" s="4947" t="s">
        <v>7977</v>
      </c>
      <c r="P388" s="3082">
        <v>5</v>
      </c>
      <c r="Q388" s="4997" t="s">
        <v>7978</v>
      </c>
      <c r="R388" s="4956" t="s">
        <v>7979</v>
      </c>
      <c r="S388" s="3044"/>
      <c r="T388" s="3080"/>
      <c r="U388" s="3080"/>
      <c r="V388" s="3080"/>
      <c r="W388" s="3044">
        <v>2</v>
      </c>
      <c r="X388" s="3044"/>
      <c r="Y388" s="3044"/>
      <c r="Z388" s="3044">
        <v>2</v>
      </c>
      <c r="AA388" s="3044" t="s">
        <v>7635</v>
      </c>
      <c r="AB388" s="3044" t="s">
        <v>7635</v>
      </c>
      <c r="AC388" s="3044" t="s">
        <v>7635</v>
      </c>
      <c r="AD388" s="3044"/>
      <c r="AE388" s="3044"/>
      <c r="AF388" s="3044"/>
      <c r="AG388" s="3044" t="s">
        <v>7635</v>
      </c>
      <c r="AH388" s="3044"/>
      <c r="AI388" s="3044" t="s">
        <v>7635</v>
      </c>
      <c r="AJ388" s="3044"/>
      <c r="AK388" s="3044" t="s">
        <v>7636</v>
      </c>
      <c r="AL388" s="3044" t="s">
        <v>7636</v>
      </c>
      <c r="AM388" s="4938"/>
      <c r="AN388" s="3043">
        <v>34258</v>
      </c>
      <c r="AO388" s="3044"/>
      <c r="AP388" s="3046"/>
      <c r="AQ388" s="3044"/>
      <c r="AR388" s="3044"/>
      <c r="AS388" s="3046"/>
      <c r="AT388" s="3046"/>
      <c r="AU388" s="3046"/>
      <c r="AV388" s="3046"/>
      <c r="AW388" s="3046"/>
      <c r="AX388" s="4929" t="s">
        <v>7637</v>
      </c>
    </row>
    <row r="389" spans="1:50" ht="15" customHeight="1">
      <c r="A389" s="4923"/>
      <c r="B389" s="4933"/>
      <c r="C389" s="4930"/>
      <c r="D389" s="3047"/>
      <c r="E389" s="3133">
        <v>43191</v>
      </c>
      <c r="F389" s="3049"/>
      <c r="G389" s="3049"/>
      <c r="H389" s="3047"/>
      <c r="I389" s="3049"/>
      <c r="J389" s="3049"/>
      <c r="K389" s="3047"/>
      <c r="L389" s="3049"/>
      <c r="M389" s="3049"/>
      <c r="N389" s="4939"/>
      <c r="O389" s="4948"/>
      <c r="P389" s="3050"/>
      <c r="Q389" s="4998"/>
      <c r="R389" s="4957"/>
      <c r="S389" s="3083"/>
      <c r="T389" s="3083"/>
      <c r="U389" s="3083"/>
      <c r="V389" s="3083"/>
      <c r="W389" s="3049"/>
      <c r="X389" s="3049"/>
      <c r="Y389" s="3049"/>
      <c r="Z389" s="3049"/>
      <c r="AA389" s="3049">
        <v>1</v>
      </c>
      <c r="AB389" s="3049">
        <v>600</v>
      </c>
      <c r="AC389" s="3049">
        <v>70</v>
      </c>
      <c r="AD389" s="3049"/>
      <c r="AE389" s="3049"/>
      <c r="AF389" s="3049"/>
      <c r="AG389" s="3052">
        <v>4</v>
      </c>
      <c r="AH389" s="3052"/>
      <c r="AI389" s="3049">
        <v>60</v>
      </c>
      <c r="AJ389" s="3049"/>
      <c r="AK389" s="3049" t="s">
        <v>7940</v>
      </c>
      <c r="AL389" s="3049"/>
      <c r="AM389" s="4939"/>
      <c r="AN389" s="3133">
        <v>43191</v>
      </c>
      <c r="AO389" s="3049"/>
      <c r="AP389" s="3053"/>
      <c r="AQ389" s="3049"/>
      <c r="AR389" s="3049"/>
      <c r="AS389" s="3053"/>
      <c r="AT389" s="3053"/>
      <c r="AU389" s="3053"/>
      <c r="AV389" s="3053"/>
      <c r="AW389" s="3053"/>
      <c r="AX389" s="4930"/>
    </row>
    <row r="390" spans="1:50" ht="15" customHeight="1">
      <c r="A390" s="4923"/>
      <c r="B390" s="4933"/>
      <c r="C390" s="4930"/>
      <c r="D390" s="3047"/>
      <c r="E390" s="3133">
        <v>43819</v>
      </c>
      <c r="F390" s="3049"/>
      <c r="G390" s="3049"/>
      <c r="H390" s="3047"/>
      <c r="I390" s="3049"/>
      <c r="J390" s="3049"/>
      <c r="K390" s="3047"/>
      <c r="L390" s="3049"/>
      <c r="M390" s="3049"/>
      <c r="N390" s="4939"/>
      <c r="O390" s="4948"/>
      <c r="P390" s="3050"/>
      <c r="Q390" s="4998"/>
      <c r="R390" s="4957"/>
      <c r="S390" s="3083"/>
      <c r="T390" s="3083"/>
      <c r="U390" s="3083"/>
      <c r="V390" s="3083"/>
      <c r="W390" s="3049"/>
      <c r="X390" s="3049"/>
      <c r="Y390" s="3049"/>
      <c r="Z390" s="3049"/>
      <c r="AA390" s="3130" t="s">
        <v>7980</v>
      </c>
      <c r="AB390" s="3049">
        <v>400</v>
      </c>
      <c r="AC390" s="3049"/>
      <c r="AD390" s="3049"/>
      <c r="AE390" s="3049"/>
      <c r="AF390" s="3049"/>
      <c r="AG390" s="3049"/>
      <c r="AH390" s="3049"/>
      <c r="AI390" s="3049">
        <v>30</v>
      </c>
      <c r="AJ390" s="3049"/>
      <c r="AK390" s="3049"/>
      <c r="AL390" s="3049"/>
      <c r="AM390" s="4939"/>
      <c r="AN390" s="3133">
        <v>43882</v>
      </c>
      <c r="AO390" s="3049"/>
      <c r="AP390" s="3053"/>
      <c r="AQ390" s="3049"/>
      <c r="AR390" s="3049"/>
      <c r="AS390" s="3053"/>
      <c r="AT390" s="3053"/>
      <c r="AU390" s="3053"/>
      <c r="AV390" s="3053"/>
      <c r="AW390" s="3053"/>
      <c r="AX390" s="4930"/>
    </row>
    <row r="391" spans="1:50" ht="15" customHeight="1">
      <c r="A391" s="4923"/>
      <c r="B391" s="4933"/>
      <c r="C391" s="4930"/>
      <c r="D391" s="3047"/>
      <c r="E391" s="3048"/>
      <c r="F391" s="3049"/>
      <c r="G391" s="3049"/>
      <c r="H391" s="3047"/>
      <c r="I391" s="3049"/>
      <c r="J391" s="3049"/>
      <c r="K391" s="3047"/>
      <c r="L391" s="3049"/>
      <c r="M391" s="3049"/>
      <c r="N391" s="4939"/>
      <c r="O391" s="4948"/>
      <c r="P391" s="3050"/>
      <c r="Q391" s="4998"/>
      <c r="R391" s="4957"/>
      <c r="S391" s="3083"/>
      <c r="T391" s="3083"/>
      <c r="U391" s="3083"/>
      <c r="V391" s="3083"/>
      <c r="W391" s="3049"/>
      <c r="X391" s="3049"/>
      <c r="Y391" s="3049"/>
      <c r="Z391" s="3049"/>
      <c r="AA391" s="3049"/>
      <c r="AB391" s="3049">
        <v>200</v>
      </c>
      <c r="AC391" s="3049"/>
      <c r="AD391" s="3049"/>
      <c r="AE391" s="3049"/>
      <c r="AF391" s="3049"/>
      <c r="AG391" s="3049"/>
      <c r="AH391" s="3049"/>
      <c r="AI391" s="3049"/>
      <c r="AJ391" s="3049"/>
      <c r="AK391" s="3049"/>
      <c r="AL391" s="3049"/>
      <c r="AM391" s="4939"/>
      <c r="AN391" s="3048"/>
      <c r="AO391" s="3049"/>
      <c r="AP391" s="3053"/>
      <c r="AQ391" s="3049"/>
      <c r="AR391" s="3049"/>
      <c r="AS391" s="3053"/>
      <c r="AT391" s="3053"/>
      <c r="AU391" s="3053"/>
      <c r="AV391" s="3053"/>
      <c r="AW391" s="3053"/>
      <c r="AX391" s="4930"/>
    </row>
    <row r="392" spans="1:50" ht="15" customHeight="1">
      <c r="A392" s="4923"/>
      <c r="B392" s="4934"/>
      <c r="C392" s="4931"/>
      <c r="D392" s="3054"/>
      <c r="E392" s="3055"/>
      <c r="F392" s="3056"/>
      <c r="G392" s="3056"/>
      <c r="H392" s="3054"/>
      <c r="I392" s="3056"/>
      <c r="J392" s="3056"/>
      <c r="K392" s="3054"/>
      <c r="L392" s="3056"/>
      <c r="M392" s="3056"/>
      <c r="N392" s="4940"/>
      <c r="O392" s="4949"/>
      <c r="P392" s="3057"/>
      <c r="Q392" s="4999"/>
      <c r="R392" s="4958"/>
      <c r="S392" s="3086"/>
      <c r="T392" s="3086"/>
      <c r="U392" s="3086"/>
      <c r="V392" s="3086"/>
      <c r="W392" s="3056"/>
      <c r="X392" s="3056"/>
      <c r="Y392" s="3056"/>
      <c r="Z392" s="3056"/>
      <c r="AA392" s="3056"/>
      <c r="AB392" s="3056"/>
      <c r="AC392" s="3056"/>
      <c r="AD392" s="3056"/>
      <c r="AE392" s="3056"/>
      <c r="AF392" s="3056"/>
      <c r="AG392" s="3056"/>
      <c r="AH392" s="3056"/>
      <c r="AI392" s="3056"/>
      <c r="AJ392" s="3056"/>
      <c r="AK392" s="3056"/>
      <c r="AL392" s="3056"/>
      <c r="AM392" s="4940"/>
      <c r="AN392" s="3055"/>
      <c r="AO392" s="3056"/>
      <c r="AP392" s="3059"/>
      <c r="AQ392" s="3056"/>
      <c r="AR392" s="3056"/>
      <c r="AS392" s="3059"/>
      <c r="AT392" s="3059"/>
      <c r="AU392" s="3059"/>
      <c r="AV392" s="3059"/>
      <c r="AW392" s="3059"/>
      <c r="AX392" s="4931"/>
    </row>
    <row r="393" spans="1:50" ht="15" customHeight="1">
      <c r="A393" s="4923"/>
      <c r="B393" s="4932">
        <f>B388+1</f>
        <v>78</v>
      </c>
      <c r="C393" s="4950" t="s">
        <v>7981</v>
      </c>
      <c r="D393" s="3042" t="s">
        <v>465</v>
      </c>
      <c r="E393" s="3043">
        <v>35104</v>
      </c>
      <c r="F393" s="3044">
        <v>19.3</v>
      </c>
      <c r="G393" s="3044">
        <v>19.3</v>
      </c>
      <c r="H393" s="3042" t="s">
        <v>7745</v>
      </c>
      <c r="I393" s="3044">
        <v>200</v>
      </c>
      <c r="J393" s="3044">
        <v>80</v>
      </c>
      <c r="K393" s="3042" t="s">
        <v>7863</v>
      </c>
      <c r="L393" s="3044">
        <v>200</v>
      </c>
      <c r="M393" s="3044">
        <v>80</v>
      </c>
      <c r="N393" s="4938" t="s">
        <v>7982</v>
      </c>
      <c r="O393" s="4956" t="s">
        <v>7938</v>
      </c>
      <c r="P393" s="3045"/>
      <c r="Q393" s="3045"/>
      <c r="R393" s="3045"/>
      <c r="S393" s="3081"/>
      <c r="T393" s="3081"/>
      <c r="U393" s="3081"/>
      <c r="V393" s="3081"/>
      <c r="W393" s="3044"/>
      <c r="X393" s="3044"/>
      <c r="Y393" s="3044"/>
      <c r="Z393" s="3044"/>
      <c r="AA393" s="3044" t="s">
        <v>7636</v>
      </c>
      <c r="AB393" s="3044"/>
      <c r="AC393" s="3044"/>
      <c r="AD393" s="3044"/>
      <c r="AE393" s="3044" t="s">
        <v>7636</v>
      </c>
      <c r="AF393" s="3044"/>
      <c r="AG393" s="3044" t="s">
        <v>7636</v>
      </c>
      <c r="AH393" s="3044"/>
      <c r="AI393" s="3044"/>
      <c r="AJ393" s="3044" t="s">
        <v>7636</v>
      </c>
      <c r="AK393" s="3044" t="s">
        <v>7636</v>
      </c>
      <c r="AL393" s="3044" t="s">
        <v>7636</v>
      </c>
      <c r="AM393" s="4944"/>
      <c r="AN393" s="3043"/>
      <c r="AO393" s="3044"/>
      <c r="AP393" s="3046"/>
      <c r="AQ393" s="3044"/>
      <c r="AR393" s="4929"/>
      <c r="AS393" s="3046"/>
      <c r="AT393" s="3046"/>
      <c r="AU393" s="3046"/>
      <c r="AV393" s="3046"/>
      <c r="AW393" s="3046"/>
      <c r="AX393" s="4929"/>
    </row>
    <row r="394" spans="1:50" ht="15" customHeight="1">
      <c r="A394" s="4923"/>
      <c r="B394" s="4933"/>
      <c r="C394" s="4951"/>
      <c r="D394" s="3047"/>
      <c r="E394" s="3048"/>
      <c r="F394" s="3049"/>
      <c r="G394" s="3049"/>
      <c r="H394" s="3047"/>
      <c r="I394" s="3049"/>
      <c r="J394" s="3049"/>
      <c r="K394" s="3047"/>
      <c r="L394" s="3049"/>
      <c r="M394" s="3049"/>
      <c r="N394" s="4939"/>
      <c r="O394" s="4957"/>
      <c r="P394" s="3050"/>
      <c r="Q394" s="3050"/>
      <c r="R394" s="3050"/>
      <c r="S394" s="3084"/>
      <c r="T394" s="3084"/>
      <c r="U394" s="3084"/>
      <c r="V394" s="3084"/>
      <c r="W394" s="3049"/>
      <c r="X394" s="3049"/>
      <c r="Y394" s="3049"/>
      <c r="Z394" s="3049"/>
      <c r="AA394" s="3049">
        <v>2</v>
      </c>
      <c r="AB394" s="3049"/>
      <c r="AC394" s="3049"/>
      <c r="AD394" s="3049"/>
      <c r="AE394" s="3049">
        <v>135</v>
      </c>
      <c r="AF394" s="3049"/>
      <c r="AG394" s="3052">
        <v>1</v>
      </c>
      <c r="AH394" s="3049"/>
      <c r="AI394" s="3049"/>
      <c r="AJ394" s="3049">
        <v>6</v>
      </c>
      <c r="AK394" s="3049" t="s">
        <v>7648</v>
      </c>
      <c r="AL394" s="3049">
        <v>1.5</v>
      </c>
      <c r="AM394" s="4945"/>
      <c r="AN394" s="3048"/>
      <c r="AO394" s="3049"/>
      <c r="AP394" s="3053"/>
      <c r="AQ394" s="3049"/>
      <c r="AR394" s="4930"/>
      <c r="AS394" s="3053"/>
      <c r="AT394" s="3053"/>
      <c r="AU394" s="3053"/>
      <c r="AV394" s="3053"/>
      <c r="AW394" s="3053"/>
      <c r="AX394" s="4930"/>
    </row>
    <row r="395" spans="1:50" ht="15" customHeight="1">
      <c r="A395" s="4923"/>
      <c r="B395" s="4933"/>
      <c r="C395" s="4951"/>
      <c r="D395" s="3047"/>
      <c r="E395" s="3048"/>
      <c r="F395" s="3049"/>
      <c r="G395" s="3049"/>
      <c r="H395" s="3047"/>
      <c r="I395" s="3049"/>
      <c r="J395" s="3049"/>
      <c r="K395" s="3047"/>
      <c r="L395" s="3049"/>
      <c r="M395" s="3049"/>
      <c r="N395" s="4939"/>
      <c r="O395" s="4957"/>
      <c r="P395" s="3050"/>
      <c r="Q395" s="3050"/>
      <c r="R395" s="3050"/>
      <c r="S395" s="3084"/>
      <c r="T395" s="3084"/>
      <c r="U395" s="3084"/>
      <c r="V395" s="3084"/>
      <c r="W395" s="3049"/>
      <c r="X395" s="3049"/>
      <c r="Y395" s="3049"/>
      <c r="Z395" s="3049"/>
      <c r="AA395" s="3130" t="s">
        <v>7960</v>
      </c>
      <c r="AB395" s="3049"/>
      <c r="AC395" s="3049"/>
      <c r="AD395" s="3049"/>
      <c r="AE395" s="3049"/>
      <c r="AF395" s="3049"/>
      <c r="AG395" s="3049"/>
      <c r="AH395" s="3049"/>
      <c r="AI395" s="3049"/>
      <c r="AJ395" s="3049"/>
      <c r="AK395" s="3049" t="s">
        <v>7974</v>
      </c>
      <c r="AL395" s="3049"/>
      <c r="AM395" s="4945"/>
      <c r="AN395" s="3048"/>
      <c r="AO395" s="3049"/>
      <c r="AP395" s="3053"/>
      <c r="AQ395" s="3049"/>
      <c r="AR395" s="4930"/>
      <c r="AS395" s="3053"/>
      <c r="AT395" s="3053"/>
      <c r="AU395" s="3053"/>
      <c r="AV395" s="3053"/>
      <c r="AW395" s="3053"/>
      <c r="AX395" s="4930"/>
    </row>
    <row r="396" spans="1:50" ht="15" customHeight="1">
      <c r="A396" s="4923"/>
      <c r="B396" s="4933"/>
      <c r="C396" s="4951"/>
      <c r="D396" s="3047"/>
      <c r="E396" s="3048"/>
      <c r="F396" s="3049"/>
      <c r="G396" s="3049"/>
      <c r="H396" s="3047"/>
      <c r="I396" s="3049"/>
      <c r="J396" s="3049"/>
      <c r="K396" s="3047"/>
      <c r="L396" s="3049"/>
      <c r="M396" s="3049"/>
      <c r="N396" s="4939"/>
      <c r="O396" s="4957"/>
      <c r="P396" s="3050"/>
      <c r="Q396" s="3050"/>
      <c r="R396" s="3050"/>
      <c r="S396" s="3084"/>
      <c r="T396" s="3084"/>
      <c r="U396" s="3084"/>
      <c r="V396" s="3084"/>
      <c r="W396" s="3049"/>
      <c r="X396" s="3049"/>
      <c r="Y396" s="3049"/>
      <c r="Z396" s="3049"/>
      <c r="AA396" s="3049"/>
      <c r="AB396" s="3049"/>
      <c r="AC396" s="3049"/>
      <c r="AD396" s="3049"/>
      <c r="AE396" s="3049"/>
      <c r="AF396" s="3049"/>
      <c r="AG396" s="3049"/>
      <c r="AH396" s="3049"/>
      <c r="AI396" s="3049"/>
      <c r="AJ396" s="3049"/>
      <c r="AK396" s="3049"/>
      <c r="AL396" s="3049"/>
      <c r="AM396" s="4945"/>
      <c r="AN396" s="3048"/>
      <c r="AO396" s="3049"/>
      <c r="AP396" s="3053"/>
      <c r="AQ396" s="3049"/>
      <c r="AR396" s="4930"/>
      <c r="AS396" s="3053"/>
      <c r="AT396" s="3053"/>
      <c r="AU396" s="3053"/>
      <c r="AV396" s="3053"/>
      <c r="AW396" s="3053"/>
      <c r="AX396" s="4930"/>
    </row>
    <row r="397" spans="1:50" ht="15" customHeight="1">
      <c r="A397" s="4923"/>
      <c r="B397" s="4934"/>
      <c r="C397" s="4952"/>
      <c r="D397" s="3054"/>
      <c r="E397" s="3055"/>
      <c r="F397" s="3056"/>
      <c r="G397" s="3056"/>
      <c r="H397" s="3054"/>
      <c r="I397" s="3056"/>
      <c r="J397" s="3056"/>
      <c r="K397" s="3054"/>
      <c r="L397" s="3056"/>
      <c r="M397" s="3056"/>
      <c r="N397" s="4940"/>
      <c r="O397" s="4958"/>
      <c r="P397" s="3057"/>
      <c r="Q397" s="3057"/>
      <c r="R397" s="3057"/>
      <c r="S397" s="3087"/>
      <c r="T397" s="3087"/>
      <c r="U397" s="3087"/>
      <c r="V397" s="3087"/>
      <c r="W397" s="3056"/>
      <c r="X397" s="3056"/>
      <c r="Y397" s="3056"/>
      <c r="Z397" s="3056"/>
      <c r="AA397" s="3056"/>
      <c r="AB397" s="3056"/>
      <c r="AC397" s="3056"/>
      <c r="AD397" s="3056"/>
      <c r="AE397" s="3056"/>
      <c r="AF397" s="3056"/>
      <c r="AG397" s="3056"/>
      <c r="AH397" s="3056"/>
      <c r="AI397" s="3056"/>
      <c r="AJ397" s="3056"/>
      <c r="AK397" s="3056"/>
      <c r="AL397" s="3056"/>
      <c r="AM397" s="4946"/>
      <c r="AN397" s="3055"/>
      <c r="AO397" s="3056"/>
      <c r="AP397" s="3059"/>
      <c r="AQ397" s="3056"/>
      <c r="AR397" s="4931"/>
      <c r="AS397" s="3059"/>
      <c r="AT397" s="3059"/>
      <c r="AU397" s="3059"/>
      <c r="AV397" s="3059"/>
      <c r="AW397" s="3059"/>
      <c r="AX397" s="4931"/>
    </row>
    <row r="398" spans="1:50" ht="15" customHeight="1">
      <c r="A398" s="4923"/>
      <c r="B398" s="4932">
        <f>B393+1</f>
        <v>79</v>
      </c>
      <c r="C398" s="4950" t="s">
        <v>7983</v>
      </c>
      <c r="D398" s="3042" t="s">
        <v>465</v>
      </c>
      <c r="E398" s="3043">
        <v>35104</v>
      </c>
      <c r="F398" s="3044">
        <v>20.7</v>
      </c>
      <c r="G398" s="3044">
        <v>9.1999999999999993</v>
      </c>
      <c r="H398" s="3042" t="s">
        <v>7984</v>
      </c>
      <c r="I398" s="3044">
        <v>150</v>
      </c>
      <c r="J398" s="3044">
        <v>60</v>
      </c>
      <c r="K398" s="3042" t="s">
        <v>7984</v>
      </c>
      <c r="L398" s="3044">
        <v>150</v>
      </c>
      <c r="M398" s="3044">
        <v>60</v>
      </c>
      <c r="N398" s="4938" t="s">
        <v>7985</v>
      </c>
      <c r="O398" s="4947" t="s">
        <v>7645</v>
      </c>
      <c r="P398" s="3045"/>
      <c r="Q398" s="3045"/>
      <c r="R398" s="3045"/>
      <c r="S398" s="3081"/>
      <c r="T398" s="3081"/>
      <c r="U398" s="3081"/>
      <c r="V398" s="3081"/>
      <c r="W398" s="3044"/>
      <c r="X398" s="3044"/>
      <c r="Y398" s="3044"/>
      <c r="Z398" s="3044"/>
      <c r="AA398" s="3044" t="s">
        <v>7636</v>
      </c>
      <c r="AB398" s="3044"/>
      <c r="AC398" s="3044"/>
      <c r="AD398" s="3044"/>
      <c r="AE398" s="3044" t="s">
        <v>7636</v>
      </c>
      <c r="AF398" s="3044"/>
      <c r="AG398" s="3044" t="s">
        <v>7636</v>
      </c>
      <c r="AH398" s="3044"/>
      <c r="AI398" s="3044" t="s">
        <v>7636</v>
      </c>
      <c r="AJ398" s="3044" t="s">
        <v>7636</v>
      </c>
      <c r="AK398" s="3044" t="s">
        <v>7636</v>
      </c>
      <c r="AL398" s="3044" t="s">
        <v>7636</v>
      </c>
      <c r="AM398" s="4944"/>
      <c r="AN398" s="3043"/>
      <c r="AO398" s="3044"/>
      <c r="AP398" s="3046"/>
      <c r="AQ398" s="3044"/>
      <c r="AR398" s="4929"/>
      <c r="AS398" s="3046"/>
      <c r="AT398" s="3046"/>
      <c r="AU398" s="3046"/>
      <c r="AV398" s="3046"/>
      <c r="AW398" s="3046"/>
      <c r="AX398" s="4929"/>
    </row>
    <row r="399" spans="1:50" ht="15" customHeight="1">
      <c r="A399" s="4923"/>
      <c r="B399" s="4933"/>
      <c r="C399" s="4951"/>
      <c r="D399" s="3047"/>
      <c r="E399" s="3048">
        <v>37690</v>
      </c>
      <c r="F399" s="3049"/>
      <c r="G399" s="3049"/>
      <c r="H399" s="3047" t="s">
        <v>7894</v>
      </c>
      <c r="I399" s="3049">
        <v>200</v>
      </c>
      <c r="J399" s="3049">
        <v>60</v>
      </c>
      <c r="K399" s="3047" t="s">
        <v>7894</v>
      </c>
      <c r="L399" s="3049">
        <v>200</v>
      </c>
      <c r="M399" s="3049">
        <v>60</v>
      </c>
      <c r="N399" s="4939"/>
      <c r="O399" s="4948"/>
      <c r="P399" s="3050"/>
      <c r="Q399" s="3050"/>
      <c r="R399" s="3050"/>
      <c r="S399" s="3084"/>
      <c r="T399" s="3084"/>
      <c r="U399" s="3084"/>
      <c r="V399" s="3084"/>
      <c r="W399" s="3049"/>
      <c r="X399" s="3049"/>
      <c r="Y399" s="3049"/>
      <c r="Z399" s="3049"/>
      <c r="AA399" s="3049">
        <v>3</v>
      </c>
      <c r="AB399" s="3049"/>
      <c r="AC399" s="3049"/>
      <c r="AD399" s="3049"/>
      <c r="AE399" s="3049">
        <v>135</v>
      </c>
      <c r="AF399" s="3049"/>
      <c r="AG399" s="3052">
        <v>1</v>
      </c>
      <c r="AH399" s="3049"/>
      <c r="AI399" s="3049">
        <v>10</v>
      </c>
      <c r="AJ399" s="3049">
        <v>6</v>
      </c>
      <c r="AK399" s="3049" t="s">
        <v>7648</v>
      </c>
      <c r="AL399" s="3049">
        <v>1.5</v>
      </c>
      <c r="AM399" s="4945"/>
      <c r="AN399" s="3048"/>
      <c r="AO399" s="3049"/>
      <c r="AP399" s="3053"/>
      <c r="AQ399" s="3049"/>
      <c r="AR399" s="4930"/>
      <c r="AS399" s="3053"/>
      <c r="AT399" s="3053"/>
      <c r="AU399" s="3053"/>
      <c r="AV399" s="3053"/>
      <c r="AW399" s="3053"/>
      <c r="AX399" s="4930"/>
    </row>
    <row r="400" spans="1:50" ht="15" customHeight="1">
      <c r="A400" s="4923"/>
      <c r="B400" s="4933"/>
      <c r="C400" s="4951"/>
      <c r="D400" s="3047"/>
      <c r="E400" s="3048"/>
      <c r="F400" s="3049"/>
      <c r="G400" s="3049"/>
      <c r="H400" s="3047" t="s">
        <v>7631</v>
      </c>
      <c r="I400" s="3049">
        <v>200</v>
      </c>
      <c r="J400" s="3049">
        <v>60</v>
      </c>
      <c r="K400" s="3047" t="s">
        <v>7631</v>
      </c>
      <c r="L400" s="3049">
        <v>200</v>
      </c>
      <c r="M400" s="3049">
        <v>60</v>
      </c>
      <c r="N400" s="4939"/>
      <c r="O400" s="4948"/>
      <c r="P400" s="3050"/>
      <c r="Q400" s="3050"/>
      <c r="R400" s="3050"/>
      <c r="S400" s="3084"/>
      <c r="T400" s="3084"/>
      <c r="U400" s="3084"/>
      <c r="V400" s="3084"/>
      <c r="W400" s="3049"/>
      <c r="X400" s="3049"/>
      <c r="Y400" s="3049"/>
      <c r="Z400" s="3049"/>
      <c r="AA400" s="3130" t="s">
        <v>7973</v>
      </c>
      <c r="AB400" s="3049"/>
      <c r="AC400" s="3049"/>
      <c r="AD400" s="3049"/>
      <c r="AE400" s="3049">
        <v>10000</v>
      </c>
      <c r="AF400" s="3049"/>
      <c r="AG400" s="3052">
        <v>4</v>
      </c>
      <c r="AH400" s="3049"/>
      <c r="AI400" s="3049">
        <v>40</v>
      </c>
      <c r="AJ400" s="3049"/>
      <c r="AK400" s="3049" t="s">
        <v>7974</v>
      </c>
      <c r="AL400" s="3049"/>
      <c r="AM400" s="4945"/>
      <c r="AN400" s="3048"/>
      <c r="AO400" s="3049"/>
      <c r="AP400" s="3053"/>
      <c r="AQ400" s="3049"/>
      <c r="AR400" s="4930"/>
      <c r="AS400" s="3053"/>
      <c r="AT400" s="3053"/>
      <c r="AU400" s="3053"/>
      <c r="AV400" s="3053"/>
      <c r="AW400" s="3053"/>
      <c r="AX400" s="4930"/>
    </row>
    <row r="401" spans="1:50" ht="15" customHeight="1">
      <c r="A401" s="4923"/>
      <c r="B401" s="4933"/>
      <c r="C401" s="4951"/>
      <c r="D401" s="3047"/>
      <c r="E401" s="3048"/>
      <c r="F401" s="3049"/>
      <c r="G401" s="3049"/>
      <c r="H401" s="3047"/>
      <c r="I401" s="3049"/>
      <c r="J401" s="3049"/>
      <c r="K401" s="3047" t="s">
        <v>7649</v>
      </c>
      <c r="L401" s="3049">
        <v>150</v>
      </c>
      <c r="M401" s="3049">
        <v>60</v>
      </c>
      <c r="N401" s="4939"/>
      <c r="O401" s="4948"/>
      <c r="P401" s="3050"/>
      <c r="Q401" s="3050"/>
      <c r="R401" s="3050"/>
      <c r="S401" s="3084"/>
      <c r="T401" s="3084"/>
      <c r="U401" s="3084"/>
      <c r="V401" s="3084"/>
      <c r="W401" s="3049"/>
      <c r="X401" s="3049"/>
      <c r="Y401" s="3049"/>
      <c r="Z401" s="3049"/>
      <c r="AA401" s="3049"/>
      <c r="AB401" s="3049"/>
      <c r="AC401" s="3049"/>
      <c r="AD401" s="3049"/>
      <c r="AE401" s="3049"/>
      <c r="AF401" s="3049"/>
      <c r="AG401" s="3049"/>
      <c r="AH401" s="3049"/>
      <c r="AI401" s="3049"/>
      <c r="AJ401" s="3049"/>
      <c r="AK401" s="3049" t="s">
        <v>7940</v>
      </c>
      <c r="AL401" s="3049"/>
      <c r="AM401" s="4945"/>
      <c r="AN401" s="3048"/>
      <c r="AO401" s="3049"/>
      <c r="AP401" s="3053"/>
      <c r="AQ401" s="3049"/>
      <c r="AR401" s="4930"/>
      <c r="AS401" s="3053"/>
      <c r="AT401" s="3053"/>
      <c r="AU401" s="3053"/>
      <c r="AV401" s="3053"/>
      <c r="AW401" s="3053"/>
      <c r="AX401" s="4930"/>
    </row>
    <row r="402" spans="1:50" ht="15" customHeight="1">
      <c r="A402" s="4923"/>
      <c r="B402" s="4934"/>
      <c r="C402" s="4952"/>
      <c r="D402" s="3054"/>
      <c r="E402" s="3055"/>
      <c r="F402" s="3056"/>
      <c r="G402" s="3056"/>
      <c r="H402" s="3054"/>
      <c r="I402" s="3056"/>
      <c r="J402" s="3056"/>
      <c r="K402" s="3054" t="s">
        <v>7649</v>
      </c>
      <c r="L402" s="3056">
        <v>300</v>
      </c>
      <c r="M402" s="3056">
        <v>60</v>
      </c>
      <c r="N402" s="4940"/>
      <c r="O402" s="4949"/>
      <c r="P402" s="3057"/>
      <c r="Q402" s="3057"/>
      <c r="R402" s="3057"/>
      <c r="S402" s="3087"/>
      <c r="T402" s="3087"/>
      <c r="U402" s="3087"/>
      <c r="V402" s="3087"/>
      <c r="W402" s="3056"/>
      <c r="X402" s="3056"/>
      <c r="Y402" s="3056"/>
      <c r="Z402" s="3056"/>
      <c r="AA402" s="3056"/>
      <c r="AB402" s="3056"/>
      <c r="AC402" s="3056"/>
      <c r="AD402" s="3056"/>
      <c r="AE402" s="3056"/>
      <c r="AF402" s="3056"/>
      <c r="AG402" s="3056"/>
      <c r="AH402" s="3056"/>
      <c r="AI402" s="3056"/>
      <c r="AJ402" s="3056"/>
      <c r="AK402" s="3056"/>
      <c r="AL402" s="3056"/>
      <c r="AM402" s="4946"/>
      <c r="AN402" s="3055"/>
      <c r="AO402" s="3056"/>
      <c r="AP402" s="3059"/>
      <c r="AQ402" s="3056"/>
      <c r="AR402" s="4931"/>
      <c r="AS402" s="3059"/>
      <c r="AT402" s="3059"/>
      <c r="AU402" s="3059"/>
      <c r="AV402" s="3059"/>
      <c r="AW402" s="3059"/>
      <c r="AX402" s="4931"/>
    </row>
    <row r="403" spans="1:50" ht="15" customHeight="1">
      <c r="A403" s="4923"/>
      <c r="B403" s="4933">
        <f>B398+1</f>
        <v>80</v>
      </c>
      <c r="C403" s="4951" t="s">
        <v>7986</v>
      </c>
      <c r="D403" s="3047" t="s">
        <v>465</v>
      </c>
      <c r="E403" s="3048">
        <v>35104</v>
      </c>
      <c r="F403" s="3049">
        <v>8.4</v>
      </c>
      <c r="G403" s="3049">
        <v>8.4</v>
      </c>
      <c r="H403" s="3047" t="s">
        <v>7745</v>
      </c>
      <c r="I403" s="3049">
        <v>200</v>
      </c>
      <c r="J403" s="3049">
        <v>80</v>
      </c>
      <c r="K403" s="3047" t="s">
        <v>7863</v>
      </c>
      <c r="L403" s="3049">
        <v>300</v>
      </c>
      <c r="M403" s="3049">
        <v>80</v>
      </c>
      <c r="N403" s="4939" t="s">
        <v>7987</v>
      </c>
      <c r="O403" s="4948" t="s">
        <v>7988</v>
      </c>
      <c r="P403" s="3050"/>
      <c r="Q403" s="3050"/>
      <c r="R403" s="3050"/>
      <c r="S403" s="3084"/>
      <c r="T403" s="3084"/>
      <c r="U403" s="3084"/>
      <c r="V403" s="3084"/>
      <c r="W403" s="3049"/>
      <c r="X403" s="3049"/>
      <c r="Y403" s="3049"/>
      <c r="Z403" s="3049"/>
      <c r="AA403" s="3049" t="s">
        <v>7635</v>
      </c>
      <c r="AB403" s="3049"/>
      <c r="AC403" s="3049"/>
      <c r="AD403" s="3049"/>
      <c r="AE403" s="3049"/>
      <c r="AF403" s="3049"/>
      <c r="AG403" s="3049"/>
      <c r="AH403" s="3049"/>
      <c r="AI403" s="3049"/>
      <c r="AJ403" s="3049"/>
      <c r="AK403" s="3049" t="s">
        <v>7636</v>
      </c>
      <c r="AL403" s="3049"/>
      <c r="AM403" s="4945"/>
      <c r="AN403" s="3048">
        <v>35521</v>
      </c>
      <c r="AO403" s="3049"/>
      <c r="AP403" s="3053"/>
      <c r="AQ403" s="3049" t="s">
        <v>7636</v>
      </c>
      <c r="AR403" s="4930"/>
      <c r="AS403" s="3053"/>
      <c r="AT403" s="3053"/>
      <c r="AU403" s="3053"/>
      <c r="AV403" s="3053"/>
      <c r="AW403" s="3053"/>
      <c r="AX403" s="4930"/>
    </row>
    <row r="404" spans="1:50" ht="15" customHeight="1">
      <c r="A404" s="4923"/>
      <c r="B404" s="4933"/>
      <c r="C404" s="4951"/>
      <c r="D404" s="3047"/>
      <c r="E404" s="3048"/>
      <c r="F404" s="3049"/>
      <c r="G404" s="3049"/>
      <c r="H404" s="3047"/>
      <c r="I404" s="3049"/>
      <c r="J404" s="3049"/>
      <c r="K404" s="3047"/>
      <c r="L404" s="3049"/>
      <c r="M404" s="3049"/>
      <c r="N404" s="4939"/>
      <c r="O404" s="4948"/>
      <c r="P404" s="3050"/>
      <c r="Q404" s="3050"/>
      <c r="R404" s="3050"/>
      <c r="S404" s="3084"/>
      <c r="T404" s="3084"/>
      <c r="U404" s="3084"/>
      <c r="V404" s="3084"/>
      <c r="W404" s="3049"/>
      <c r="X404" s="3049"/>
      <c r="Y404" s="3049"/>
      <c r="Z404" s="3049"/>
      <c r="AA404" s="3049">
        <v>3</v>
      </c>
      <c r="AB404" s="3049"/>
      <c r="AC404" s="3049"/>
      <c r="AD404" s="3049"/>
      <c r="AE404" s="3049"/>
      <c r="AF404" s="3049"/>
      <c r="AG404" s="3049"/>
      <c r="AH404" s="3049"/>
      <c r="AI404" s="3049"/>
      <c r="AJ404" s="3049"/>
      <c r="AK404" s="3049" t="s">
        <v>7648</v>
      </c>
      <c r="AL404" s="3049"/>
      <c r="AM404" s="4945"/>
      <c r="AN404" s="3048"/>
      <c r="AO404" s="3049"/>
      <c r="AP404" s="3053"/>
      <c r="AQ404" s="3049"/>
      <c r="AR404" s="4930"/>
      <c r="AS404" s="3053"/>
      <c r="AT404" s="3053"/>
      <c r="AU404" s="3053"/>
      <c r="AV404" s="3053"/>
      <c r="AW404" s="3053"/>
      <c r="AX404" s="4930"/>
    </row>
    <row r="405" spans="1:50" ht="15" customHeight="1">
      <c r="A405" s="4923"/>
      <c r="B405" s="4933"/>
      <c r="C405" s="4951"/>
      <c r="D405" s="3047"/>
      <c r="E405" s="3048"/>
      <c r="F405" s="3049"/>
      <c r="G405" s="3049"/>
      <c r="H405" s="3047"/>
      <c r="I405" s="3049"/>
      <c r="J405" s="3049"/>
      <c r="K405" s="3047"/>
      <c r="L405" s="3049"/>
      <c r="M405" s="3049"/>
      <c r="N405" s="4939"/>
      <c r="O405" s="4948"/>
      <c r="P405" s="3050"/>
      <c r="Q405" s="3050"/>
      <c r="R405" s="3050"/>
      <c r="S405" s="3084"/>
      <c r="T405" s="3084"/>
      <c r="U405" s="3084"/>
      <c r="V405" s="3084"/>
      <c r="W405" s="3049"/>
      <c r="X405" s="3049"/>
      <c r="Y405" s="3049"/>
      <c r="Z405" s="3049"/>
      <c r="AA405" s="3130" t="s">
        <v>7980</v>
      </c>
      <c r="AB405" s="3049"/>
      <c r="AC405" s="3049"/>
      <c r="AD405" s="3049"/>
      <c r="AE405" s="3049"/>
      <c r="AF405" s="3049"/>
      <c r="AG405" s="3049"/>
      <c r="AH405" s="3049"/>
      <c r="AI405" s="3049"/>
      <c r="AJ405" s="3049"/>
      <c r="AK405" s="3049" t="s">
        <v>7864</v>
      </c>
      <c r="AL405" s="3049"/>
      <c r="AM405" s="4945"/>
      <c r="AN405" s="3048"/>
      <c r="AO405" s="3049"/>
      <c r="AP405" s="3053"/>
      <c r="AQ405" s="3049"/>
      <c r="AR405" s="4930"/>
      <c r="AS405" s="3053"/>
      <c r="AT405" s="3053"/>
      <c r="AU405" s="3053"/>
      <c r="AV405" s="3053"/>
      <c r="AW405" s="3053"/>
      <c r="AX405" s="4930"/>
    </row>
    <row r="406" spans="1:50" ht="15" customHeight="1">
      <c r="A406" s="4923"/>
      <c r="B406" s="4933"/>
      <c r="C406" s="4951"/>
      <c r="D406" s="3047"/>
      <c r="E406" s="3048"/>
      <c r="F406" s="3049"/>
      <c r="G406" s="3049"/>
      <c r="H406" s="3047"/>
      <c r="I406" s="3049"/>
      <c r="J406" s="3049"/>
      <c r="K406" s="3047"/>
      <c r="L406" s="3049"/>
      <c r="M406" s="3049"/>
      <c r="N406" s="4939"/>
      <c r="O406" s="4948"/>
      <c r="P406" s="3050"/>
      <c r="Q406" s="3050"/>
      <c r="R406" s="3050"/>
      <c r="S406" s="3084"/>
      <c r="T406" s="3084"/>
      <c r="U406" s="3084"/>
      <c r="V406" s="3084"/>
      <c r="W406" s="3049"/>
      <c r="X406" s="3049"/>
      <c r="Y406" s="3049"/>
      <c r="Z406" s="3049"/>
      <c r="AA406" s="3049"/>
      <c r="AB406" s="3049"/>
      <c r="AC406" s="3049"/>
      <c r="AD406" s="3049"/>
      <c r="AE406" s="3049"/>
      <c r="AF406" s="3049"/>
      <c r="AG406" s="3049"/>
      <c r="AH406" s="3049"/>
      <c r="AI406" s="3049"/>
      <c r="AJ406" s="3049"/>
      <c r="AK406" s="3049"/>
      <c r="AL406" s="3049"/>
      <c r="AM406" s="4945"/>
      <c r="AN406" s="3048"/>
      <c r="AO406" s="3049"/>
      <c r="AP406" s="3053"/>
      <c r="AQ406" s="3049"/>
      <c r="AR406" s="4930"/>
      <c r="AS406" s="3053"/>
      <c r="AT406" s="3053"/>
      <c r="AU406" s="3053"/>
      <c r="AV406" s="3053"/>
      <c r="AW406" s="3053"/>
      <c r="AX406" s="4930"/>
    </row>
    <row r="407" spans="1:50" ht="15" customHeight="1">
      <c r="A407" s="4923"/>
      <c r="B407" s="4934"/>
      <c r="C407" s="4952"/>
      <c r="D407" s="3054"/>
      <c r="E407" s="3055"/>
      <c r="F407" s="3056"/>
      <c r="G407" s="3056"/>
      <c r="H407" s="3054"/>
      <c r="I407" s="3056"/>
      <c r="J407" s="3056"/>
      <c r="K407" s="3054"/>
      <c r="L407" s="3056"/>
      <c r="M407" s="3056"/>
      <c r="N407" s="4940"/>
      <c r="O407" s="4949"/>
      <c r="P407" s="3057"/>
      <c r="Q407" s="3057"/>
      <c r="R407" s="3057"/>
      <c r="S407" s="3087"/>
      <c r="T407" s="3087"/>
      <c r="U407" s="3087"/>
      <c r="V407" s="3087"/>
      <c r="W407" s="3056"/>
      <c r="X407" s="3056"/>
      <c r="Y407" s="3056"/>
      <c r="Z407" s="3056"/>
      <c r="AA407" s="3056"/>
      <c r="AB407" s="3056"/>
      <c r="AC407" s="3056"/>
      <c r="AD407" s="3056"/>
      <c r="AE407" s="3056"/>
      <c r="AF407" s="3056"/>
      <c r="AG407" s="3056"/>
      <c r="AH407" s="3056"/>
      <c r="AI407" s="3056"/>
      <c r="AJ407" s="3056"/>
      <c r="AK407" s="3056"/>
      <c r="AL407" s="3056"/>
      <c r="AM407" s="4946"/>
      <c r="AN407" s="3055"/>
      <c r="AO407" s="3056"/>
      <c r="AP407" s="3059"/>
      <c r="AQ407" s="3056"/>
      <c r="AR407" s="4931"/>
      <c r="AS407" s="3059"/>
      <c r="AT407" s="3059"/>
      <c r="AU407" s="3059"/>
      <c r="AV407" s="3059"/>
      <c r="AW407" s="3059"/>
      <c r="AX407" s="4931"/>
    </row>
    <row r="408" spans="1:50" ht="15" customHeight="1">
      <c r="A408" s="4923"/>
      <c r="B408" s="4932">
        <f>B403+1</f>
        <v>81</v>
      </c>
      <c r="C408" s="4950" t="s">
        <v>7989</v>
      </c>
      <c r="D408" s="3042" t="s">
        <v>465</v>
      </c>
      <c r="E408" s="3043">
        <v>35104</v>
      </c>
      <c r="F408" s="3044">
        <v>30.9</v>
      </c>
      <c r="G408" s="3044">
        <v>30.9</v>
      </c>
      <c r="H408" s="3042" t="s">
        <v>7745</v>
      </c>
      <c r="I408" s="3044">
        <v>200</v>
      </c>
      <c r="J408" s="3044">
        <v>80</v>
      </c>
      <c r="K408" s="3042" t="s">
        <v>7863</v>
      </c>
      <c r="L408" s="3044">
        <v>200</v>
      </c>
      <c r="M408" s="3044">
        <v>80</v>
      </c>
      <c r="N408" s="4938" t="s">
        <v>7990</v>
      </c>
      <c r="O408" s="4956"/>
      <c r="P408" s="3045"/>
      <c r="Q408" s="3045"/>
      <c r="R408" s="3045"/>
      <c r="S408" s="3081"/>
      <c r="T408" s="3081"/>
      <c r="U408" s="3081"/>
      <c r="V408" s="3081"/>
      <c r="W408" s="3044"/>
      <c r="X408" s="3044"/>
      <c r="Y408" s="3044"/>
      <c r="Z408" s="3044"/>
      <c r="AA408" s="3044" t="s">
        <v>7635</v>
      </c>
      <c r="AB408" s="3044"/>
      <c r="AC408" s="3044"/>
      <c r="AD408" s="3044"/>
      <c r="AE408" s="3044"/>
      <c r="AF408" s="3044"/>
      <c r="AG408" s="3044" t="s">
        <v>7636</v>
      </c>
      <c r="AH408" s="3044"/>
      <c r="AI408" s="3044" t="s">
        <v>7636</v>
      </c>
      <c r="AJ408" s="3044"/>
      <c r="AK408" s="3044" t="s">
        <v>7636</v>
      </c>
      <c r="AL408" s="3044" t="s">
        <v>7636</v>
      </c>
      <c r="AM408" s="4944"/>
      <c r="AN408" s="3043">
        <v>35521</v>
      </c>
      <c r="AO408" s="3044"/>
      <c r="AP408" s="3046"/>
      <c r="AQ408" s="3044"/>
      <c r="AR408" s="4950" t="s">
        <v>7859</v>
      </c>
      <c r="AS408" s="3046"/>
      <c r="AT408" s="3046"/>
      <c r="AU408" s="3046"/>
      <c r="AV408" s="3046"/>
      <c r="AW408" s="3046"/>
      <c r="AX408" s="4929"/>
    </row>
    <row r="409" spans="1:50" ht="15" customHeight="1">
      <c r="A409" s="4923"/>
      <c r="B409" s="4933"/>
      <c r="C409" s="4951"/>
      <c r="D409" s="3047"/>
      <c r="E409" s="3048"/>
      <c r="F409" s="3049"/>
      <c r="G409" s="3049"/>
      <c r="H409" s="3047" t="s">
        <v>7654</v>
      </c>
      <c r="I409" s="3049">
        <v>200</v>
      </c>
      <c r="J409" s="3049">
        <v>80</v>
      </c>
      <c r="K409" s="3047" t="s">
        <v>7649</v>
      </c>
      <c r="L409" s="3049">
        <v>200</v>
      </c>
      <c r="M409" s="3049">
        <v>60</v>
      </c>
      <c r="N409" s="4939"/>
      <c r="O409" s="4957"/>
      <c r="P409" s="3050"/>
      <c r="Q409" s="3050"/>
      <c r="R409" s="3050"/>
      <c r="S409" s="3084"/>
      <c r="T409" s="3084"/>
      <c r="U409" s="3084"/>
      <c r="V409" s="3084"/>
      <c r="W409" s="3049"/>
      <c r="X409" s="3049"/>
      <c r="Y409" s="3049"/>
      <c r="Z409" s="3049"/>
      <c r="AA409" s="3049">
        <v>3</v>
      </c>
      <c r="AB409" s="3049"/>
      <c r="AC409" s="3049"/>
      <c r="AD409" s="3049"/>
      <c r="AE409" s="3049"/>
      <c r="AF409" s="3049"/>
      <c r="AG409" s="3052">
        <v>1</v>
      </c>
      <c r="AH409" s="3049"/>
      <c r="AI409" s="3049">
        <v>10</v>
      </c>
      <c r="AJ409" s="3049"/>
      <c r="AK409" s="3049" t="s">
        <v>7648</v>
      </c>
      <c r="AL409" s="3049"/>
      <c r="AM409" s="4945"/>
      <c r="AN409" s="3048"/>
      <c r="AO409" s="3049"/>
      <c r="AP409" s="3053"/>
      <c r="AQ409" s="3049"/>
      <c r="AR409" s="4951"/>
      <c r="AS409" s="3053"/>
      <c r="AT409" s="3053"/>
      <c r="AU409" s="3053"/>
      <c r="AV409" s="3053"/>
      <c r="AW409" s="3053"/>
      <c r="AX409" s="4930"/>
    </row>
    <row r="410" spans="1:50" ht="15" customHeight="1">
      <c r="A410" s="4923"/>
      <c r="B410" s="4933"/>
      <c r="C410" s="4951"/>
      <c r="D410" s="3047"/>
      <c r="E410" s="3048"/>
      <c r="F410" s="3049"/>
      <c r="G410" s="3049"/>
      <c r="H410" s="3047"/>
      <c r="I410" s="3049"/>
      <c r="J410" s="3049"/>
      <c r="K410" s="3047"/>
      <c r="L410" s="3049"/>
      <c r="M410" s="3049"/>
      <c r="N410" s="4939"/>
      <c r="O410" s="4957"/>
      <c r="P410" s="3050"/>
      <c r="Q410" s="3050"/>
      <c r="R410" s="3050"/>
      <c r="S410" s="3084"/>
      <c r="T410" s="3084"/>
      <c r="U410" s="3084"/>
      <c r="V410" s="3084"/>
      <c r="W410" s="3049"/>
      <c r="X410" s="3049"/>
      <c r="Y410" s="3049"/>
      <c r="Z410" s="3049"/>
      <c r="AA410" s="3130" t="s">
        <v>7980</v>
      </c>
      <c r="AB410" s="3049"/>
      <c r="AC410" s="3049"/>
      <c r="AD410" s="3049"/>
      <c r="AE410" s="3049"/>
      <c r="AF410" s="3049"/>
      <c r="AG410" s="3049">
        <v>1.5</v>
      </c>
      <c r="AH410" s="3049"/>
      <c r="AI410" s="3049">
        <v>12</v>
      </c>
      <c r="AJ410" s="3049"/>
      <c r="AK410" s="3049" t="s">
        <v>7864</v>
      </c>
      <c r="AL410" s="3049"/>
      <c r="AM410" s="4945"/>
      <c r="AN410" s="3048"/>
      <c r="AO410" s="3049"/>
      <c r="AP410" s="3053"/>
      <c r="AQ410" s="3049"/>
      <c r="AR410" s="4951"/>
      <c r="AS410" s="3053"/>
      <c r="AT410" s="3053"/>
      <c r="AU410" s="3053"/>
      <c r="AV410" s="3053"/>
      <c r="AW410" s="3053"/>
      <c r="AX410" s="4930"/>
    </row>
    <row r="411" spans="1:50" ht="15" customHeight="1">
      <c r="A411" s="4923"/>
      <c r="B411" s="4933"/>
      <c r="C411" s="4951"/>
      <c r="D411" s="3047"/>
      <c r="E411" s="3048"/>
      <c r="F411" s="3049"/>
      <c r="G411" s="3049"/>
      <c r="H411" s="3047"/>
      <c r="I411" s="3049"/>
      <c r="J411" s="3049"/>
      <c r="K411" s="3047"/>
      <c r="L411" s="3049"/>
      <c r="M411" s="3049"/>
      <c r="N411" s="4939"/>
      <c r="O411" s="4957"/>
      <c r="P411" s="3050"/>
      <c r="Q411" s="3050"/>
      <c r="R411" s="3050"/>
      <c r="S411" s="3084"/>
      <c r="T411" s="3084"/>
      <c r="U411" s="3084"/>
      <c r="V411" s="3084"/>
      <c r="W411" s="3049"/>
      <c r="X411" s="3049"/>
      <c r="Y411" s="3049"/>
      <c r="Z411" s="3049"/>
      <c r="AA411" s="3049"/>
      <c r="AB411" s="3049"/>
      <c r="AC411" s="3049"/>
      <c r="AD411" s="3049"/>
      <c r="AE411" s="3049"/>
      <c r="AF411" s="3049"/>
      <c r="AG411" s="3049"/>
      <c r="AH411" s="3049"/>
      <c r="AI411" s="3049">
        <v>15</v>
      </c>
      <c r="AJ411" s="3049"/>
      <c r="AK411" s="3049"/>
      <c r="AL411" s="3049"/>
      <c r="AM411" s="4945"/>
      <c r="AN411" s="3048"/>
      <c r="AO411" s="3049"/>
      <c r="AP411" s="3053"/>
      <c r="AQ411" s="3049"/>
      <c r="AR411" s="4951"/>
      <c r="AS411" s="3053"/>
      <c r="AT411" s="3053"/>
      <c r="AU411" s="3053"/>
      <c r="AV411" s="3053"/>
      <c r="AW411" s="3053"/>
      <c r="AX411" s="4930"/>
    </row>
    <row r="412" spans="1:50" ht="15" customHeight="1">
      <c r="A412" s="4923"/>
      <c r="B412" s="4934"/>
      <c r="C412" s="4952"/>
      <c r="D412" s="3054"/>
      <c r="E412" s="3055"/>
      <c r="F412" s="3056"/>
      <c r="G412" s="3056"/>
      <c r="H412" s="3054"/>
      <c r="I412" s="3056"/>
      <c r="J412" s="3056"/>
      <c r="K412" s="3054"/>
      <c r="L412" s="3056"/>
      <c r="M412" s="3056"/>
      <c r="N412" s="4940"/>
      <c r="O412" s="4958"/>
      <c r="P412" s="3057"/>
      <c r="Q412" s="3057"/>
      <c r="R412" s="3057"/>
      <c r="S412" s="3087"/>
      <c r="T412" s="3087"/>
      <c r="U412" s="3087"/>
      <c r="V412" s="3087"/>
      <c r="W412" s="3056"/>
      <c r="X412" s="3056"/>
      <c r="Y412" s="3056"/>
      <c r="Z412" s="3056"/>
      <c r="AA412" s="3056"/>
      <c r="AB412" s="3056"/>
      <c r="AC412" s="3056"/>
      <c r="AD412" s="3056"/>
      <c r="AE412" s="3056"/>
      <c r="AF412" s="3056"/>
      <c r="AG412" s="3056"/>
      <c r="AH412" s="3056"/>
      <c r="AI412" s="3056"/>
      <c r="AJ412" s="3056"/>
      <c r="AK412" s="3056"/>
      <c r="AL412" s="3056"/>
      <c r="AM412" s="4946"/>
      <c r="AN412" s="3055"/>
      <c r="AO412" s="3056"/>
      <c r="AP412" s="3059"/>
      <c r="AQ412" s="3056"/>
      <c r="AR412" s="4952"/>
      <c r="AS412" s="3059"/>
      <c r="AT412" s="3059"/>
      <c r="AU412" s="3059"/>
      <c r="AV412" s="3059"/>
      <c r="AW412" s="3059"/>
      <c r="AX412" s="4931"/>
    </row>
    <row r="413" spans="1:50" ht="15" customHeight="1">
      <c r="A413" s="4923"/>
      <c r="B413" s="4932">
        <f>B408+1</f>
        <v>82</v>
      </c>
      <c r="C413" s="4950" t="s">
        <v>7991</v>
      </c>
      <c r="D413" s="3042" t="s">
        <v>465</v>
      </c>
      <c r="E413" s="3043">
        <v>35104</v>
      </c>
      <c r="F413" s="3044">
        <v>6.7</v>
      </c>
      <c r="G413" s="3044">
        <v>6.7</v>
      </c>
      <c r="H413" s="3042" t="s">
        <v>7748</v>
      </c>
      <c r="I413" s="3044">
        <v>600</v>
      </c>
      <c r="J413" s="3044">
        <v>80</v>
      </c>
      <c r="K413" s="3042" t="s">
        <v>7748</v>
      </c>
      <c r="L413" s="3044">
        <v>500</v>
      </c>
      <c r="M413" s="3044">
        <v>80</v>
      </c>
      <c r="N413" s="4938" t="s">
        <v>7992</v>
      </c>
      <c r="O413" s="4947" t="s">
        <v>7993</v>
      </c>
      <c r="P413" s="3045"/>
      <c r="Q413" s="3045"/>
      <c r="R413" s="3045"/>
      <c r="S413" s="3081"/>
      <c r="T413" s="3081"/>
      <c r="U413" s="3081"/>
      <c r="V413" s="3081"/>
      <c r="W413" s="3044"/>
      <c r="X413" s="3044"/>
      <c r="Y413" s="3044"/>
      <c r="Z413" s="3044"/>
      <c r="AA413" s="3044" t="s">
        <v>7636</v>
      </c>
      <c r="AB413" s="3044" t="s">
        <v>7636</v>
      </c>
      <c r="AC413" s="3044" t="s">
        <v>7636</v>
      </c>
      <c r="AD413" s="3044"/>
      <c r="AE413" s="3044" t="s">
        <v>7636</v>
      </c>
      <c r="AF413" s="3044"/>
      <c r="AG413" s="3044" t="s">
        <v>7636</v>
      </c>
      <c r="AH413" s="3044"/>
      <c r="AI413" s="3044" t="s">
        <v>7636</v>
      </c>
      <c r="AJ413" s="3044"/>
      <c r="AK413" s="3044" t="s">
        <v>7636</v>
      </c>
      <c r="AL413" s="3044"/>
      <c r="AM413" s="4944"/>
      <c r="AN413" s="3043"/>
      <c r="AO413" s="3044"/>
      <c r="AP413" s="3046"/>
      <c r="AQ413" s="3044"/>
      <c r="AR413" s="4929"/>
      <c r="AS413" s="3046"/>
      <c r="AT413" s="3046"/>
      <c r="AU413" s="3046"/>
      <c r="AV413" s="3046"/>
      <c r="AW413" s="3046"/>
      <c r="AX413" s="4929"/>
    </row>
    <row r="414" spans="1:50" ht="15" customHeight="1">
      <c r="A414" s="4923"/>
      <c r="B414" s="4933"/>
      <c r="C414" s="4951"/>
      <c r="D414" s="3047"/>
      <c r="E414" s="3048">
        <v>37708</v>
      </c>
      <c r="F414" s="3049"/>
      <c r="G414" s="3049"/>
      <c r="H414" s="3047" t="s">
        <v>7631</v>
      </c>
      <c r="I414" s="3049">
        <v>200</v>
      </c>
      <c r="J414" s="3049">
        <v>60</v>
      </c>
      <c r="K414" s="3047"/>
      <c r="L414" s="3049"/>
      <c r="M414" s="3049"/>
      <c r="N414" s="4939"/>
      <c r="O414" s="4948"/>
      <c r="P414" s="3050"/>
      <c r="Q414" s="3050"/>
      <c r="R414" s="3050"/>
      <c r="S414" s="3084"/>
      <c r="T414" s="3084"/>
      <c r="U414" s="3084"/>
      <c r="V414" s="3084"/>
      <c r="W414" s="3049"/>
      <c r="X414" s="3049"/>
      <c r="Y414" s="3049"/>
      <c r="Z414" s="3049"/>
      <c r="AA414" s="3049">
        <v>3</v>
      </c>
      <c r="AB414" s="3083" t="s">
        <v>7994</v>
      </c>
      <c r="AC414" s="3083" t="s">
        <v>7995</v>
      </c>
      <c r="AD414" s="3049"/>
      <c r="AE414" s="3049">
        <v>3000</v>
      </c>
      <c r="AF414" s="3049"/>
      <c r="AG414" s="3052">
        <v>5</v>
      </c>
      <c r="AH414" s="3049"/>
      <c r="AI414" s="3049">
        <v>14</v>
      </c>
      <c r="AJ414" s="3049"/>
      <c r="AK414" s="3049" t="s">
        <v>7648</v>
      </c>
      <c r="AL414" s="3049"/>
      <c r="AM414" s="4945"/>
      <c r="AN414" s="3048"/>
      <c r="AO414" s="3049"/>
      <c r="AP414" s="3053"/>
      <c r="AQ414" s="3049"/>
      <c r="AR414" s="4930"/>
      <c r="AS414" s="3053"/>
      <c r="AT414" s="3053"/>
      <c r="AU414" s="3053"/>
      <c r="AV414" s="3053"/>
      <c r="AW414" s="3053"/>
      <c r="AX414" s="4930"/>
    </row>
    <row r="415" spans="1:50" ht="15" customHeight="1">
      <c r="A415" s="4923"/>
      <c r="B415" s="4933"/>
      <c r="C415" s="4951"/>
      <c r="D415" s="3047"/>
      <c r="E415" s="3048"/>
      <c r="F415" s="3049"/>
      <c r="G415" s="3049"/>
      <c r="H415" s="3047"/>
      <c r="I415" s="3049"/>
      <c r="J415" s="3049"/>
      <c r="K415" s="3047"/>
      <c r="L415" s="3049"/>
      <c r="M415" s="3049"/>
      <c r="N415" s="4939"/>
      <c r="O415" s="4948"/>
      <c r="P415" s="3050"/>
      <c r="Q415" s="3050"/>
      <c r="R415" s="3050"/>
      <c r="S415" s="3084"/>
      <c r="T415" s="3084"/>
      <c r="U415" s="3084"/>
      <c r="V415" s="3084"/>
      <c r="W415" s="3049"/>
      <c r="X415" s="3049"/>
      <c r="Y415" s="3049"/>
      <c r="Z415" s="3049"/>
      <c r="AA415" s="3130" t="s">
        <v>7980</v>
      </c>
      <c r="AB415" s="3049"/>
      <c r="AC415" s="3049"/>
      <c r="AD415" s="3049"/>
      <c r="AE415" s="3049"/>
      <c r="AF415" s="3049"/>
      <c r="AG415" s="3049">
        <v>3.5</v>
      </c>
      <c r="AH415" s="3049"/>
      <c r="AI415" s="3049">
        <v>12</v>
      </c>
      <c r="AJ415" s="3049"/>
      <c r="AK415" s="3049" t="s">
        <v>7864</v>
      </c>
      <c r="AL415" s="3049"/>
      <c r="AM415" s="4945"/>
      <c r="AN415" s="3048"/>
      <c r="AO415" s="3049"/>
      <c r="AP415" s="3053"/>
      <c r="AQ415" s="3049"/>
      <c r="AR415" s="4930"/>
      <c r="AS415" s="3053"/>
      <c r="AT415" s="3053"/>
      <c r="AU415" s="3053"/>
      <c r="AV415" s="3053"/>
      <c r="AW415" s="3053"/>
      <c r="AX415" s="4930"/>
    </row>
    <row r="416" spans="1:50" ht="15" customHeight="1">
      <c r="A416" s="4923"/>
      <c r="B416" s="4933"/>
      <c r="C416" s="4951"/>
      <c r="D416" s="3047"/>
      <c r="E416" s="3048"/>
      <c r="F416" s="3049"/>
      <c r="G416" s="3049"/>
      <c r="H416" s="3047"/>
      <c r="I416" s="3049"/>
      <c r="J416" s="3049"/>
      <c r="K416" s="3047"/>
      <c r="L416" s="3049"/>
      <c r="M416" s="3049"/>
      <c r="N416" s="4939"/>
      <c r="O416" s="4948"/>
      <c r="P416" s="3050"/>
      <c r="Q416" s="3050"/>
      <c r="R416" s="3050"/>
      <c r="S416" s="3084"/>
      <c r="T416" s="3084"/>
      <c r="U416" s="3084"/>
      <c r="V416" s="3084"/>
      <c r="W416" s="3049"/>
      <c r="X416" s="3049"/>
      <c r="Y416" s="3049"/>
      <c r="Z416" s="3049"/>
      <c r="AA416" s="3049"/>
      <c r="AB416" s="3049"/>
      <c r="AC416" s="3049"/>
      <c r="AD416" s="3049"/>
      <c r="AE416" s="3049"/>
      <c r="AF416" s="3049"/>
      <c r="AG416" s="3049"/>
      <c r="AH416" s="3049"/>
      <c r="AI416" s="3049"/>
      <c r="AJ416" s="3049"/>
      <c r="AK416" s="3049"/>
      <c r="AL416" s="3049"/>
      <c r="AM416" s="4945"/>
      <c r="AN416" s="3048"/>
      <c r="AO416" s="3049"/>
      <c r="AP416" s="3053"/>
      <c r="AQ416" s="3049"/>
      <c r="AR416" s="4930"/>
      <c r="AS416" s="3053"/>
      <c r="AT416" s="3053"/>
      <c r="AU416" s="3053"/>
      <c r="AV416" s="3053"/>
      <c r="AW416" s="3053"/>
      <c r="AX416" s="4930"/>
    </row>
    <row r="417" spans="1:50" ht="15" customHeight="1">
      <c r="A417" s="4923"/>
      <c r="B417" s="4934"/>
      <c r="C417" s="4952"/>
      <c r="D417" s="3054"/>
      <c r="E417" s="3055"/>
      <c r="F417" s="3056"/>
      <c r="G417" s="3056"/>
      <c r="H417" s="3054"/>
      <c r="I417" s="3056"/>
      <c r="J417" s="3056"/>
      <c r="K417" s="3054"/>
      <c r="L417" s="3056"/>
      <c r="M417" s="3056"/>
      <c r="N417" s="4940"/>
      <c r="O417" s="4949"/>
      <c r="P417" s="3057"/>
      <c r="Q417" s="3057"/>
      <c r="R417" s="3057"/>
      <c r="S417" s="3087"/>
      <c r="T417" s="3087"/>
      <c r="U417" s="3087"/>
      <c r="V417" s="3087"/>
      <c r="W417" s="3056"/>
      <c r="X417" s="3056"/>
      <c r="Y417" s="3056"/>
      <c r="Z417" s="3056"/>
      <c r="AA417" s="3056"/>
      <c r="AB417" s="3056"/>
      <c r="AC417" s="3056"/>
      <c r="AD417" s="3056"/>
      <c r="AE417" s="3056"/>
      <c r="AF417" s="3056"/>
      <c r="AG417" s="3056"/>
      <c r="AH417" s="3056"/>
      <c r="AI417" s="3056"/>
      <c r="AJ417" s="3056"/>
      <c r="AK417" s="3056"/>
      <c r="AL417" s="3056"/>
      <c r="AM417" s="4946"/>
      <c r="AN417" s="3055"/>
      <c r="AO417" s="3056"/>
      <c r="AP417" s="3059"/>
      <c r="AQ417" s="3056"/>
      <c r="AR417" s="4931"/>
      <c r="AS417" s="3059"/>
      <c r="AT417" s="3059"/>
      <c r="AU417" s="3059"/>
      <c r="AV417" s="3059"/>
      <c r="AW417" s="3059"/>
      <c r="AX417" s="4931"/>
    </row>
    <row r="418" spans="1:50" ht="15" customHeight="1">
      <c r="A418" s="4923"/>
      <c r="B418" s="4932">
        <f>B413+1</f>
        <v>83</v>
      </c>
      <c r="C418" s="4950" t="s">
        <v>7996</v>
      </c>
      <c r="D418" s="3042" t="s">
        <v>465</v>
      </c>
      <c r="E418" s="3043">
        <v>38533</v>
      </c>
      <c r="F418" s="3044">
        <v>18.8</v>
      </c>
      <c r="G418" s="3044">
        <v>18.8</v>
      </c>
      <c r="H418" s="4959" t="s">
        <v>7997</v>
      </c>
      <c r="I418" s="3044"/>
      <c r="J418" s="3044"/>
      <c r="K418" s="3042" t="s">
        <v>7889</v>
      </c>
      <c r="L418" s="3044">
        <v>200</v>
      </c>
      <c r="M418" s="3044">
        <v>80</v>
      </c>
      <c r="N418" s="4938" t="s">
        <v>7998</v>
      </c>
      <c r="O418" s="4947" t="s">
        <v>7954</v>
      </c>
      <c r="P418" s="3064"/>
      <c r="Q418" s="3064"/>
      <c r="R418" s="3064"/>
      <c r="S418" s="3080"/>
      <c r="T418" s="3080"/>
      <c r="U418" s="3080"/>
      <c r="V418" s="3080"/>
      <c r="W418" s="3044"/>
      <c r="X418" s="3044"/>
      <c r="Y418" s="3044"/>
      <c r="Z418" s="3044"/>
      <c r="AA418" s="3044"/>
      <c r="AB418" s="3044"/>
      <c r="AC418" s="3044"/>
      <c r="AD418" s="3044" t="s">
        <v>801</v>
      </c>
      <c r="AE418" s="3044"/>
      <c r="AF418" s="3044"/>
      <c r="AG418" s="3060"/>
      <c r="AH418" s="3044"/>
      <c r="AI418" s="3044"/>
      <c r="AJ418" s="3044"/>
      <c r="AK418" s="3044"/>
      <c r="AL418" s="3044"/>
      <c r="AM418" s="3046"/>
      <c r="AN418" s="3043">
        <v>38533</v>
      </c>
      <c r="AO418" s="3044"/>
      <c r="AP418" s="3046"/>
      <c r="AQ418" s="3044"/>
      <c r="AR418" s="3061"/>
      <c r="AS418" s="3046"/>
      <c r="AT418" s="3046"/>
      <c r="AU418" s="3046"/>
      <c r="AV418" s="3046"/>
      <c r="AW418" s="3046"/>
      <c r="AX418" s="3044"/>
    </row>
    <row r="419" spans="1:50" ht="15" customHeight="1">
      <c r="A419" s="4923"/>
      <c r="B419" s="4933"/>
      <c r="C419" s="4951"/>
      <c r="D419" s="3047"/>
      <c r="E419" s="3048">
        <v>38758</v>
      </c>
      <c r="F419" s="3049"/>
      <c r="G419" s="3049"/>
      <c r="H419" s="4960"/>
      <c r="I419" s="3049"/>
      <c r="J419" s="3049"/>
      <c r="K419" s="3047"/>
      <c r="L419" s="3049"/>
      <c r="M419" s="3049"/>
      <c r="N419" s="4939"/>
      <c r="O419" s="4948"/>
      <c r="P419" s="3065"/>
      <c r="Q419" s="3065"/>
      <c r="R419" s="3065"/>
      <c r="S419" s="3083"/>
      <c r="T419" s="3083"/>
      <c r="U419" s="3083"/>
      <c r="V419" s="3083"/>
      <c r="W419" s="3049"/>
      <c r="X419" s="3049"/>
      <c r="Y419" s="3049"/>
      <c r="Z419" s="3049"/>
      <c r="AA419" s="3049"/>
      <c r="AB419" s="3049"/>
      <c r="AC419" s="3049"/>
      <c r="AD419" s="3049">
        <v>70</v>
      </c>
      <c r="AE419" s="3049"/>
      <c r="AF419" s="3049"/>
      <c r="AG419" s="3052"/>
      <c r="AH419" s="3049"/>
      <c r="AI419" s="3049"/>
      <c r="AJ419" s="3049"/>
      <c r="AK419" s="3049"/>
      <c r="AL419" s="3049"/>
      <c r="AM419" s="3053"/>
      <c r="AN419" s="3049"/>
      <c r="AO419" s="3049"/>
      <c r="AP419" s="3053"/>
      <c r="AQ419" s="3049"/>
      <c r="AR419" s="3062"/>
      <c r="AS419" s="3053"/>
      <c r="AT419" s="3053"/>
      <c r="AU419" s="3053"/>
      <c r="AV419" s="3053"/>
      <c r="AW419" s="3053"/>
      <c r="AX419" s="3049"/>
    </row>
    <row r="420" spans="1:50" ht="15" customHeight="1">
      <c r="A420" s="4923"/>
      <c r="B420" s="4933"/>
      <c r="C420" s="4951"/>
      <c r="D420" s="3047"/>
      <c r="E420" s="3048">
        <v>38882</v>
      </c>
      <c r="F420" s="3049"/>
      <c r="G420" s="3049"/>
      <c r="H420" s="4960"/>
      <c r="I420" s="3049"/>
      <c r="J420" s="3049"/>
      <c r="K420" s="3047"/>
      <c r="L420" s="3049"/>
      <c r="M420" s="3049"/>
      <c r="N420" s="4939"/>
      <c r="O420" s="4948"/>
      <c r="P420" s="3065"/>
      <c r="Q420" s="3065"/>
      <c r="R420" s="3065"/>
      <c r="S420" s="3083"/>
      <c r="T420" s="3083"/>
      <c r="U420" s="3083"/>
      <c r="V420" s="3083"/>
      <c r="W420" s="3049"/>
      <c r="X420" s="3049"/>
      <c r="Y420" s="3049"/>
      <c r="Z420" s="3049"/>
      <c r="AA420" s="3049"/>
      <c r="AB420" s="3049"/>
      <c r="AC420" s="3049"/>
      <c r="AD420" s="3049"/>
      <c r="AE420" s="3049"/>
      <c r="AF420" s="3049"/>
      <c r="AG420" s="3052"/>
      <c r="AH420" s="3049"/>
      <c r="AI420" s="3049"/>
      <c r="AJ420" s="3049"/>
      <c r="AK420" s="3049"/>
      <c r="AL420" s="3049"/>
      <c r="AM420" s="3053"/>
      <c r="AN420" s="3049"/>
      <c r="AO420" s="3049"/>
      <c r="AP420" s="3053"/>
      <c r="AQ420" s="3049"/>
      <c r="AR420" s="3062"/>
      <c r="AS420" s="3053"/>
      <c r="AT420" s="3053"/>
      <c r="AU420" s="3053"/>
      <c r="AV420" s="3053"/>
      <c r="AW420" s="3053"/>
      <c r="AX420" s="3049"/>
    </row>
    <row r="421" spans="1:50" ht="15" customHeight="1">
      <c r="A421" s="4923"/>
      <c r="B421" s="4933"/>
      <c r="C421" s="4951"/>
      <c r="D421" s="3047"/>
      <c r="E421" s="3048"/>
      <c r="F421" s="3049"/>
      <c r="G421" s="3049"/>
      <c r="H421" s="4960"/>
      <c r="I421" s="3049"/>
      <c r="J421" s="3049"/>
      <c r="K421" s="3047"/>
      <c r="L421" s="3049"/>
      <c r="M421" s="3049"/>
      <c r="N421" s="4939"/>
      <c r="O421" s="4948"/>
      <c r="P421" s="3065"/>
      <c r="Q421" s="3065"/>
      <c r="R421" s="3065"/>
      <c r="S421" s="3083"/>
      <c r="T421" s="3083"/>
      <c r="U421" s="3083"/>
      <c r="V421" s="3083"/>
      <c r="W421" s="3049"/>
      <c r="X421" s="3049"/>
      <c r="Y421" s="3049"/>
      <c r="Z421" s="3049"/>
      <c r="AA421" s="3049"/>
      <c r="AB421" s="3049"/>
      <c r="AC421" s="3049"/>
      <c r="AD421" s="3049"/>
      <c r="AE421" s="3049"/>
      <c r="AF421" s="3049"/>
      <c r="AG421" s="3052"/>
      <c r="AH421" s="3049"/>
      <c r="AI421" s="3049"/>
      <c r="AJ421" s="3049"/>
      <c r="AK421" s="3049"/>
      <c r="AL421" s="3049"/>
      <c r="AM421" s="3053"/>
      <c r="AN421" s="3049"/>
      <c r="AO421" s="3049"/>
      <c r="AP421" s="3053"/>
      <c r="AQ421" s="3049"/>
      <c r="AR421" s="3062"/>
      <c r="AS421" s="3053"/>
      <c r="AT421" s="3053"/>
      <c r="AU421" s="3053"/>
      <c r="AV421" s="3053"/>
      <c r="AW421" s="3053"/>
      <c r="AX421" s="3049"/>
    </row>
    <row r="422" spans="1:50" ht="15" customHeight="1">
      <c r="A422" s="4923"/>
      <c r="B422" s="4934"/>
      <c r="C422" s="4952"/>
      <c r="D422" s="3054"/>
      <c r="E422" s="3055"/>
      <c r="F422" s="3056"/>
      <c r="G422" s="3056"/>
      <c r="H422" s="4961"/>
      <c r="I422" s="3056"/>
      <c r="J422" s="3056"/>
      <c r="K422" s="3054"/>
      <c r="L422" s="3056"/>
      <c r="M422" s="3056"/>
      <c r="N422" s="4940"/>
      <c r="O422" s="4949"/>
      <c r="P422" s="3066"/>
      <c r="Q422" s="3066"/>
      <c r="R422" s="3066"/>
      <c r="S422" s="3086"/>
      <c r="T422" s="3086"/>
      <c r="U422" s="3086"/>
      <c r="V422" s="3086"/>
      <c r="W422" s="3056"/>
      <c r="X422" s="3056"/>
      <c r="Y422" s="3056"/>
      <c r="Z422" s="3056"/>
      <c r="AA422" s="3056"/>
      <c r="AB422" s="3056"/>
      <c r="AC422" s="3056"/>
      <c r="AD422" s="3056"/>
      <c r="AE422" s="3056"/>
      <c r="AF422" s="3056"/>
      <c r="AG422" s="3058"/>
      <c r="AH422" s="3056"/>
      <c r="AI422" s="3056"/>
      <c r="AJ422" s="3056"/>
      <c r="AK422" s="3056"/>
      <c r="AL422" s="3056"/>
      <c r="AM422" s="3059"/>
      <c r="AN422" s="3056"/>
      <c r="AO422" s="3056"/>
      <c r="AP422" s="3059"/>
      <c r="AQ422" s="3056"/>
      <c r="AR422" s="3063"/>
      <c r="AS422" s="3059"/>
      <c r="AT422" s="3059"/>
      <c r="AU422" s="3059"/>
      <c r="AV422" s="3059"/>
      <c r="AW422" s="3059"/>
      <c r="AX422" s="3056"/>
    </row>
    <row r="423" spans="1:50" ht="15" customHeight="1">
      <c r="A423" s="4923"/>
      <c r="B423" s="4932">
        <f>B418+1</f>
        <v>84</v>
      </c>
      <c r="C423" s="4950" t="s">
        <v>7999</v>
      </c>
      <c r="D423" s="3042" t="s">
        <v>465</v>
      </c>
      <c r="E423" s="3043">
        <v>38533</v>
      </c>
      <c r="F423" s="3044">
        <v>37.1</v>
      </c>
      <c r="G423" s="3044">
        <v>37.1</v>
      </c>
      <c r="H423" s="4959" t="s">
        <v>7997</v>
      </c>
      <c r="I423" s="3044"/>
      <c r="J423" s="3044"/>
      <c r="K423" s="3042" t="s">
        <v>7889</v>
      </c>
      <c r="L423" s="3044">
        <v>200</v>
      </c>
      <c r="M423" s="3044">
        <v>80</v>
      </c>
      <c r="N423" s="4938" t="s">
        <v>7998</v>
      </c>
      <c r="O423" s="4947" t="s">
        <v>7954</v>
      </c>
      <c r="P423" s="3064"/>
      <c r="Q423" s="3064"/>
      <c r="R423" s="3064"/>
      <c r="S423" s="3080"/>
      <c r="T423" s="3080"/>
      <c r="U423" s="3080"/>
      <c r="V423" s="3080"/>
      <c r="W423" s="3044"/>
      <c r="X423" s="3044"/>
      <c r="Y423" s="3044"/>
      <c r="Z423" s="3044"/>
      <c r="AA423" s="3044"/>
      <c r="AB423" s="3044"/>
      <c r="AC423" s="3044"/>
      <c r="AD423" s="3044" t="s">
        <v>801</v>
      </c>
      <c r="AE423" s="3044"/>
      <c r="AF423" s="3044"/>
      <c r="AG423" s="3060"/>
      <c r="AH423" s="3044"/>
      <c r="AI423" s="3044"/>
      <c r="AJ423" s="3044"/>
      <c r="AK423" s="3044"/>
      <c r="AL423" s="3044"/>
      <c r="AM423" s="3046"/>
      <c r="AN423" s="3043">
        <v>38533</v>
      </c>
      <c r="AO423" s="3044"/>
      <c r="AP423" s="3046"/>
      <c r="AQ423" s="3044"/>
      <c r="AR423" s="3061"/>
      <c r="AS423" s="3046"/>
      <c r="AT423" s="3046"/>
      <c r="AU423" s="3046"/>
      <c r="AV423" s="3046"/>
      <c r="AW423" s="3046"/>
      <c r="AX423" s="3044"/>
    </row>
    <row r="424" spans="1:50" ht="15" customHeight="1">
      <c r="A424" s="4923"/>
      <c r="B424" s="4933"/>
      <c r="C424" s="4951"/>
      <c r="D424" s="3047"/>
      <c r="E424" s="3048">
        <v>38758</v>
      </c>
      <c r="F424" s="3049"/>
      <c r="G424" s="3049"/>
      <c r="H424" s="4960"/>
      <c r="I424" s="3049"/>
      <c r="J424" s="3049"/>
      <c r="K424" s="3047"/>
      <c r="L424" s="3049"/>
      <c r="M424" s="3049"/>
      <c r="N424" s="4939"/>
      <c r="O424" s="4948"/>
      <c r="P424" s="3065"/>
      <c r="Q424" s="3065"/>
      <c r="R424" s="3065"/>
      <c r="S424" s="3083"/>
      <c r="T424" s="3083"/>
      <c r="U424" s="3083"/>
      <c r="V424" s="3083"/>
      <c r="W424" s="3049"/>
      <c r="X424" s="3049"/>
      <c r="Y424" s="3049"/>
      <c r="Z424" s="3049"/>
      <c r="AA424" s="3049"/>
      <c r="AB424" s="3049"/>
      <c r="AC424" s="3049"/>
      <c r="AD424" s="3049">
        <v>70</v>
      </c>
      <c r="AE424" s="3049"/>
      <c r="AF424" s="3049"/>
      <c r="AG424" s="3052"/>
      <c r="AH424" s="3049"/>
      <c r="AI424" s="3049"/>
      <c r="AJ424" s="3049"/>
      <c r="AK424" s="3049"/>
      <c r="AL424" s="3049"/>
      <c r="AM424" s="3053"/>
      <c r="AN424" s="3049"/>
      <c r="AO424" s="3049"/>
      <c r="AP424" s="3053"/>
      <c r="AQ424" s="3049"/>
      <c r="AR424" s="3062"/>
      <c r="AS424" s="3053"/>
      <c r="AT424" s="3053"/>
      <c r="AU424" s="3053"/>
      <c r="AV424" s="3053"/>
      <c r="AW424" s="3053"/>
      <c r="AX424" s="3049"/>
    </row>
    <row r="425" spans="1:50" ht="15" customHeight="1">
      <c r="A425" s="4923"/>
      <c r="B425" s="4933"/>
      <c r="C425" s="4951"/>
      <c r="D425" s="3047"/>
      <c r="E425" s="3048">
        <v>38882</v>
      </c>
      <c r="F425" s="3049"/>
      <c r="G425" s="3049"/>
      <c r="H425" s="4960"/>
      <c r="I425" s="3049"/>
      <c r="J425" s="3049"/>
      <c r="K425" s="3047"/>
      <c r="L425" s="3049"/>
      <c r="M425" s="3049"/>
      <c r="N425" s="4939"/>
      <c r="O425" s="4948"/>
      <c r="P425" s="3065"/>
      <c r="Q425" s="3065"/>
      <c r="R425" s="3065"/>
      <c r="S425" s="3083"/>
      <c r="T425" s="3083"/>
      <c r="U425" s="3083"/>
      <c r="V425" s="3083"/>
      <c r="W425" s="3049"/>
      <c r="X425" s="3049"/>
      <c r="Y425" s="3049"/>
      <c r="Z425" s="3049"/>
      <c r="AA425" s="3049"/>
      <c r="AB425" s="3049"/>
      <c r="AC425" s="3049"/>
      <c r="AD425" s="3049"/>
      <c r="AE425" s="3049"/>
      <c r="AF425" s="3049"/>
      <c r="AG425" s="3052"/>
      <c r="AH425" s="3049"/>
      <c r="AI425" s="3049"/>
      <c r="AJ425" s="3049"/>
      <c r="AK425" s="3049"/>
      <c r="AL425" s="3049"/>
      <c r="AM425" s="3053"/>
      <c r="AN425" s="3049"/>
      <c r="AO425" s="3049"/>
      <c r="AP425" s="3053"/>
      <c r="AQ425" s="3049"/>
      <c r="AR425" s="3062"/>
      <c r="AS425" s="3053"/>
      <c r="AT425" s="3053"/>
      <c r="AU425" s="3053"/>
      <c r="AV425" s="3053"/>
      <c r="AW425" s="3053"/>
      <c r="AX425" s="3049"/>
    </row>
    <row r="426" spans="1:50" ht="15" customHeight="1">
      <c r="A426" s="4923"/>
      <c r="B426" s="4933"/>
      <c r="C426" s="4951"/>
      <c r="D426" s="3047"/>
      <c r="E426" s="3048"/>
      <c r="F426" s="3049"/>
      <c r="G426" s="3049"/>
      <c r="H426" s="4960"/>
      <c r="I426" s="3049"/>
      <c r="J426" s="3049"/>
      <c r="K426" s="3047"/>
      <c r="L426" s="3049"/>
      <c r="M426" s="3049"/>
      <c r="N426" s="4939"/>
      <c r="O426" s="4948"/>
      <c r="P426" s="3065"/>
      <c r="Q426" s="3065"/>
      <c r="R426" s="3065"/>
      <c r="S426" s="3083"/>
      <c r="T426" s="3083"/>
      <c r="U426" s="3083"/>
      <c r="V426" s="3083"/>
      <c r="W426" s="3049"/>
      <c r="X426" s="3049"/>
      <c r="Y426" s="3049"/>
      <c r="Z426" s="3049"/>
      <c r="AA426" s="3049"/>
      <c r="AB426" s="3049"/>
      <c r="AC426" s="3049"/>
      <c r="AD426" s="3049"/>
      <c r="AE426" s="3049"/>
      <c r="AF426" s="3049"/>
      <c r="AG426" s="3052"/>
      <c r="AH426" s="3049"/>
      <c r="AI426" s="3049"/>
      <c r="AJ426" s="3049"/>
      <c r="AK426" s="3049"/>
      <c r="AL426" s="3049"/>
      <c r="AM426" s="3053"/>
      <c r="AN426" s="3049"/>
      <c r="AO426" s="3049"/>
      <c r="AP426" s="3053"/>
      <c r="AQ426" s="3049"/>
      <c r="AR426" s="3062"/>
      <c r="AS426" s="3053"/>
      <c r="AT426" s="3053"/>
      <c r="AU426" s="3053"/>
      <c r="AV426" s="3053"/>
      <c r="AW426" s="3053"/>
      <c r="AX426" s="3049"/>
    </row>
    <row r="427" spans="1:50" ht="15" customHeight="1">
      <c r="A427" s="4924"/>
      <c r="B427" s="4934"/>
      <c r="C427" s="4952"/>
      <c r="D427" s="3054"/>
      <c r="E427" s="3055"/>
      <c r="F427" s="3056"/>
      <c r="G427" s="3056"/>
      <c r="H427" s="4961"/>
      <c r="I427" s="3056"/>
      <c r="J427" s="3056"/>
      <c r="K427" s="3054"/>
      <c r="L427" s="3056"/>
      <c r="M427" s="3056"/>
      <c r="N427" s="4940"/>
      <c r="O427" s="4949"/>
      <c r="P427" s="3066"/>
      <c r="Q427" s="3066"/>
      <c r="R427" s="3066"/>
      <c r="S427" s="3086"/>
      <c r="T427" s="3086"/>
      <c r="U427" s="3086"/>
      <c r="V427" s="3086"/>
      <c r="W427" s="3056"/>
      <c r="X427" s="3056"/>
      <c r="Y427" s="3056"/>
      <c r="Z427" s="3056"/>
      <c r="AA427" s="3056"/>
      <c r="AB427" s="3056"/>
      <c r="AC427" s="3056"/>
      <c r="AD427" s="3056"/>
      <c r="AE427" s="3056"/>
      <c r="AF427" s="3056"/>
      <c r="AG427" s="3058"/>
      <c r="AH427" s="3056"/>
      <c r="AI427" s="3056"/>
      <c r="AJ427" s="3056"/>
      <c r="AK427" s="3056"/>
      <c r="AL427" s="3056"/>
      <c r="AM427" s="3059"/>
      <c r="AN427" s="3056"/>
      <c r="AO427" s="3056"/>
      <c r="AP427" s="3059"/>
      <c r="AQ427" s="3056"/>
      <c r="AR427" s="3063"/>
      <c r="AS427" s="3059"/>
      <c r="AT427" s="3059"/>
      <c r="AU427" s="3059"/>
      <c r="AV427" s="3059"/>
      <c r="AW427" s="3059"/>
      <c r="AX427" s="3056"/>
    </row>
    <row r="428" spans="1:50" ht="15" customHeight="1">
      <c r="A428" s="4923" t="s">
        <v>78</v>
      </c>
      <c r="B428" s="4932">
        <f>B423+1</f>
        <v>85</v>
      </c>
      <c r="C428" s="4950" t="s">
        <v>8000</v>
      </c>
      <c r="D428" s="3042" t="s">
        <v>465</v>
      </c>
      <c r="E428" s="3043">
        <v>38763</v>
      </c>
      <c r="F428" s="3044">
        <v>8.9</v>
      </c>
      <c r="G428" s="3044">
        <v>8.9</v>
      </c>
      <c r="H428" s="3116" t="s">
        <v>8001</v>
      </c>
      <c r="I428" s="3044">
        <v>200</v>
      </c>
      <c r="J428" s="3044">
        <v>60</v>
      </c>
      <c r="K428" s="3042" t="s">
        <v>8001</v>
      </c>
      <c r="L428" s="3044">
        <v>200</v>
      </c>
      <c r="M428" s="3044">
        <v>60</v>
      </c>
      <c r="N428" s="4956" t="s">
        <v>8002</v>
      </c>
      <c r="O428" s="4956" t="s">
        <v>8003</v>
      </c>
      <c r="P428" s="3064"/>
      <c r="Q428" s="3064"/>
      <c r="R428" s="3064"/>
      <c r="S428" s="3080"/>
      <c r="T428" s="3080"/>
      <c r="U428" s="3080"/>
      <c r="V428" s="3080"/>
      <c r="W428" s="3044"/>
      <c r="X428" s="3044"/>
      <c r="Y428" s="3044"/>
      <c r="Z428" s="3044"/>
      <c r="AA428" s="3044" t="s">
        <v>801</v>
      </c>
      <c r="AB428" s="3044"/>
      <c r="AC428" s="3044"/>
      <c r="AD428" s="3044"/>
      <c r="AE428" s="3060" t="s">
        <v>387</v>
      </c>
      <c r="AF428" s="3044"/>
      <c r="AG428" s="3060" t="s">
        <v>387</v>
      </c>
      <c r="AH428" s="3044"/>
      <c r="AI428" s="3044" t="s">
        <v>801</v>
      </c>
      <c r="AJ428" s="3044"/>
      <c r="AK428" s="3044" t="s">
        <v>387</v>
      </c>
      <c r="AL428" s="3044" t="s">
        <v>387</v>
      </c>
      <c r="AM428" s="3046"/>
      <c r="AN428" s="3043">
        <v>38808</v>
      </c>
      <c r="AO428" s="3044"/>
      <c r="AP428" s="3046"/>
      <c r="AQ428" s="3044"/>
      <c r="AR428" s="3061"/>
      <c r="AS428" s="3046"/>
      <c r="AT428" s="3046"/>
      <c r="AU428" s="3046"/>
      <c r="AV428" s="3046"/>
      <c r="AW428" s="3046"/>
      <c r="AX428" s="3044"/>
    </row>
    <row r="429" spans="1:50" ht="15" customHeight="1">
      <c r="A429" s="4923"/>
      <c r="B429" s="4933"/>
      <c r="C429" s="4951"/>
      <c r="D429" s="3047"/>
      <c r="E429" s="3048">
        <v>41974</v>
      </c>
      <c r="F429" s="3049"/>
      <c r="G429" s="3049"/>
      <c r="H429" s="3117"/>
      <c r="I429" s="3049"/>
      <c r="J429" s="3049"/>
      <c r="K429" s="3047"/>
      <c r="L429" s="3049"/>
      <c r="M429" s="3049"/>
      <c r="N429" s="4957"/>
      <c r="O429" s="4957"/>
      <c r="P429" s="3065"/>
      <c r="Q429" s="3065"/>
      <c r="R429" s="3065"/>
      <c r="S429" s="3083"/>
      <c r="T429" s="3083"/>
      <c r="U429" s="3083"/>
      <c r="V429" s="3083"/>
      <c r="W429" s="3049"/>
      <c r="X429" s="3049"/>
      <c r="Y429" s="3049"/>
      <c r="Z429" s="3049"/>
      <c r="AA429" s="3049">
        <v>1</v>
      </c>
      <c r="AB429" s="3049"/>
      <c r="AC429" s="3049"/>
      <c r="AD429" s="3049"/>
      <c r="AE429" s="3049">
        <v>100</v>
      </c>
      <c r="AF429" s="3049"/>
      <c r="AG429" s="3052">
        <v>1</v>
      </c>
      <c r="AH429" s="3049"/>
      <c r="AI429" s="3049">
        <v>10</v>
      </c>
      <c r="AJ429" s="3049"/>
      <c r="AK429" s="3049" t="s">
        <v>7661</v>
      </c>
      <c r="AL429" s="3049">
        <v>1.6</v>
      </c>
      <c r="AM429" s="3053"/>
      <c r="AN429" s="3049"/>
      <c r="AO429" s="3049"/>
      <c r="AP429" s="3053"/>
      <c r="AQ429" s="3049"/>
      <c r="AR429" s="3062"/>
      <c r="AS429" s="3053"/>
      <c r="AT429" s="3053"/>
      <c r="AU429" s="3053"/>
      <c r="AV429" s="3053"/>
      <c r="AW429" s="3053"/>
      <c r="AX429" s="3049"/>
    </row>
    <row r="430" spans="1:50" ht="15" customHeight="1">
      <c r="A430" s="4923"/>
      <c r="B430" s="4933"/>
      <c r="C430" s="4951"/>
      <c r="D430" s="3047"/>
      <c r="E430" s="3048"/>
      <c r="F430" s="3049"/>
      <c r="G430" s="3049"/>
      <c r="H430" s="3117"/>
      <c r="I430" s="3049"/>
      <c r="J430" s="3049"/>
      <c r="K430" s="3047"/>
      <c r="L430" s="3049"/>
      <c r="M430" s="3049"/>
      <c r="N430" s="4957"/>
      <c r="O430" s="4957"/>
      <c r="P430" s="3065"/>
      <c r="Q430" s="3065"/>
      <c r="R430" s="3065"/>
      <c r="S430" s="3083"/>
      <c r="T430" s="3083"/>
      <c r="U430" s="3083"/>
      <c r="V430" s="3083"/>
      <c r="W430" s="3049"/>
      <c r="X430" s="3049"/>
      <c r="Y430" s="3049"/>
      <c r="Z430" s="3049"/>
      <c r="AA430" s="3130" t="s">
        <v>8004</v>
      </c>
      <c r="AB430" s="3049"/>
      <c r="AC430" s="3049"/>
      <c r="AD430" s="3049"/>
      <c r="AE430" s="3049"/>
      <c r="AF430" s="3049"/>
      <c r="AG430" s="3052">
        <v>0.5</v>
      </c>
      <c r="AH430" s="3049"/>
      <c r="AI430" s="3049"/>
      <c r="AJ430" s="3049"/>
      <c r="AK430" s="3049" t="s">
        <v>8005</v>
      </c>
      <c r="AL430" s="3049"/>
      <c r="AM430" s="3053"/>
      <c r="AN430" s="3049"/>
      <c r="AO430" s="3049"/>
      <c r="AP430" s="3053"/>
      <c r="AQ430" s="3049"/>
      <c r="AR430" s="3062"/>
      <c r="AS430" s="3053"/>
      <c r="AT430" s="3053"/>
      <c r="AU430" s="3053"/>
      <c r="AV430" s="3053"/>
      <c r="AW430" s="3053"/>
      <c r="AX430" s="3049"/>
    </row>
    <row r="431" spans="1:50" ht="15" customHeight="1">
      <c r="A431" s="4923"/>
      <c r="B431" s="4933"/>
      <c r="C431" s="4951"/>
      <c r="D431" s="3047"/>
      <c r="E431" s="3048"/>
      <c r="F431" s="3049"/>
      <c r="G431" s="3049"/>
      <c r="H431" s="3117"/>
      <c r="I431" s="3049"/>
      <c r="J431" s="3049"/>
      <c r="K431" s="3047"/>
      <c r="L431" s="3049"/>
      <c r="M431" s="3049"/>
      <c r="N431" s="4957"/>
      <c r="O431" s="4957"/>
      <c r="P431" s="3065"/>
      <c r="Q431" s="3065"/>
      <c r="R431" s="3065"/>
      <c r="S431" s="3083"/>
      <c r="T431" s="3083"/>
      <c r="U431" s="3083"/>
      <c r="V431" s="3083"/>
      <c r="W431" s="3049"/>
      <c r="X431" s="3049"/>
      <c r="Y431" s="3049"/>
      <c r="Z431" s="3049"/>
      <c r="AA431" s="3049"/>
      <c r="AB431" s="3049"/>
      <c r="AC431" s="3049"/>
      <c r="AD431" s="3049"/>
      <c r="AE431" s="3049"/>
      <c r="AF431" s="3049"/>
      <c r="AG431" s="3052"/>
      <c r="AH431" s="3049"/>
      <c r="AI431" s="3049"/>
      <c r="AJ431" s="3049"/>
      <c r="AK431" s="3049"/>
      <c r="AL431" s="3049"/>
      <c r="AM431" s="3053"/>
      <c r="AN431" s="3049"/>
      <c r="AO431" s="3049"/>
      <c r="AP431" s="3053"/>
      <c r="AQ431" s="3049"/>
      <c r="AR431" s="3062"/>
      <c r="AS431" s="3053"/>
      <c r="AT431" s="3053"/>
      <c r="AU431" s="3053"/>
      <c r="AV431" s="3053"/>
      <c r="AW431" s="3053"/>
      <c r="AX431" s="3049"/>
    </row>
    <row r="432" spans="1:50" ht="15" customHeight="1">
      <c r="A432" s="4923"/>
      <c r="B432" s="4934"/>
      <c r="C432" s="4952"/>
      <c r="D432" s="3054"/>
      <c r="E432" s="3055"/>
      <c r="F432" s="3056"/>
      <c r="G432" s="3056"/>
      <c r="H432" s="3118"/>
      <c r="I432" s="3056"/>
      <c r="J432" s="3056"/>
      <c r="K432" s="3054"/>
      <c r="L432" s="3056"/>
      <c r="M432" s="3056"/>
      <c r="N432" s="4958"/>
      <c r="O432" s="4958"/>
      <c r="P432" s="3066"/>
      <c r="Q432" s="3066"/>
      <c r="R432" s="3066"/>
      <c r="S432" s="3086"/>
      <c r="T432" s="3086"/>
      <c r="U432" s="3086"/>
      <c r="V432" s="3086"/>
      <c r="W432" s="3056"/>
      <c r="X432" s="3056"/>
      <c r="Y432" s="3056"/>
      <c r="Z432" s="3056"/>
      <c r="AA432" s="3056"/>
      <c r="AB432" s="3056"/>
      <c r="AC432" s="3056"/>
      <c r="AD432" s="3056"/>
      <c r="AE432" s="3056"/>
      <c r="AF432" s="3056"/>
      <c r="AG432" s="3058"/>
      <c r="AH432" s="3056"/>
      <c r="AI432" s="3056"/>
      <c r="AJ432" s="3056"/>
      <c r="AK432" s="3056"/>
      <c r="AL432" s="3056"/>
      <c r="AM432" s="3059"/>
      <c r="AN432" s="3056"/>
      <c r="AO432" s="3056"/>
      <c r="AP432" s="3059"/>
      <c r="AQ432" s="3056"/>
      <c r="AR432" s="3063"/>
      <c r="AS432" s="3059"/>
      <c r="AT432" s="3059"/>
      <c r="AU432" s="3059"/>
      <c r="AV432" s="3059"/>
      <c r="AW432" s="3059"/>
      <c r="AX432" s="3056"/>
    </row>
    <row r="433" spans="1:50" ht="15" customHeight="1">
      <c r="A433" s="4923"/>
      <c r="B433" s="4932">
        <f>B428+1</f>
        <v>86</v>
      </c>
      <c r="C433" s="4950" t="s">
        <v>8006</v>
      </c>
      <c r="D433" s="3042" t="s">
        <v>465</v>
      </c>
      <c r="E433" s="3043">
        <v>38896</v>
      </c>
      <c r="F433" s="3135">
        <v>7</v>
      </c>
      <c r="G433" s="3135">
        <v>7</v>
      </c>
      <c r="H433" s="3116" t="s">
        <v>7908</v>
      </c>
      <c r="I433" s="3044">
        <v>200</v>
      </c>
      <c r="J433" s="3044">
        <v>60</v>
      </c>
      <c r="K433" s="3116" t="s">
        <v>7813</v>
      </c>
      <c r="L433" s="3044">
        <v>500</v>
      </c>
      <c r="M433" s="3044">
        <v>80</v>
      </c>
      <c r="N433" s="4938" t="s">
        <v>8007</v>
      </c>
      <c r="O433" s="4947" t="s">
        <v>7896</v>
      </c>
      <c r="P433" s="3064"/>
      <c r="Q433" s="3064"/>
      <c r="R433" s="3064"/>
      <c r="S433" s="3080"/>
      <c r="T433" s="3080"/>
      <c r="U433" s="3080"/>
      <c r="V433" s="3080"/>
      <c r="W433" s="3044"/>
      <c r="X433" s="3044"/>
      <c r="Y433" s="3044"/>
      <c r="Z433" s="3044"/>
      <c r="AA433" s="3044" t="s">
        <v>387</v>
      </c>
      <c r="AB433" s="3044" t="s">
        <v>387</v>
      </c>
      <c r="AC433" s="3044"/>
      <c r="AD433" s="3044"/>
      <c r="AE433" s="3044"/>
      <c r="AF433" s="3044"/>
      <c r="AG433" s="3060" t="s">
        <v>387</v>
      </c>
      <c r="AH433" s="3044"/>
      <c r="AI433" s="3044"/>
      <c r="AJ433" s="3044"/>
      <c r="AK433" s="3044" t="s">
        <v>387</v>
      </c>
      <c r="AL433" s="3044" t="s">
        <v>387</v>
      </c>
      <c r="AM433" s="3046"/>
      <c r="AN433" s="3044"/>
      <c r="AO433" s="3044"/>
      <c r="AP433" s="3046"/>
      <c r="AQ433" s="3044"/>
      <c r="AR433" s="3061"/>
      <c r="AS433" s="3046"/>
      <c r="AT433" s="3046"/>
      <c r="AU433" s="3046"/>
      <c r="AV433" s="3046"/>
      <c r="AW433" s="3046"/>
      <c r="AX433" s="3044"/>
    </row>
    <row r="434" spans="1:50" ht="15" customHeight="1">
      <c r="A434" s="4923"/>
      <c r="B434" s="4933"/>
      <c r="C434" s="4951"/>
      <c r="D434" s="3047"/>
      <c r="E434" s="3048"/>
      <c r="F434" s="3049"/>
      <c r="G434" s="3049"/>
      <c r="H434" s="3117" t="s">
        <v>8008</v>
      </c>
      <c r="I434" s="3049">
        <v>200</v>
      </c>
      <c r="J434" s="3049">
        <v>60</v>
      </c>
      <c r="K434" s="4960" t="s">
        <v>7863</v>
      </c>
      <c r="L434" s="4930">
        <v>300</v>
      </c>
      <c r="M434" s="4930">
        <v>80</v>
      </c>
      <c r="N434" s="4939"/>
      <c r="O434" s="4948"/>
      <c r="P434" s="3065"/>
      <c r="Q434" s="3065"/>
      <c r="R434" s="3065"/>
      <c r="S434" s="3083"/>
      <c r="T434" s="3083"/>
      <c r="U434" s="3083"/>
      <c r="V434" s="3083"/>
      <c r="W434" s="3049"/>
      <c r="X434" s="3049"/>
      <c r="Y434" s="3049"/>
      <c r="Z434" s="3049"/>
      <c r="AA434" s="3049">
        <v>2</v>
      </c>
      <c r="AB434" s="3049">
        <v>400</v>
      </c>
      <c r="AC434" s="3049"/>
      <c r="AD434" s="3049"/>
      <c r="AE434" s="3049"/>
      <c r="AF434" s="3049"/>
      <c r="AG434" s="5000">
        <v>2</v>
      </c>
      <c r="AH434" s="3049"/>
      <c r="AI434" s="3049"/>
      <c r="AJ434" s="3049"/>
      <c r="AK434" s="3049" t="s">
        <v>7661</v>
      </c>
      <c r="AL434" s="3049"/>
      <c r="AM434" s="3053"/>
      <c r="AN434" s="3049"/>
      <c r="AO434" s="3049"/>
      <c r="AP434" s="3053"/>
      <c r="AQ434" s="3049"/>
      <c r="AR434" s="3062"/>
      <c r="AS434" s="3053"/>
      <c r="AT434" s="3053"/>
      <c r="AU434" s="3053"/>
      <c r="AV434" s="3053"/>
      <c r="AW434" s="3053"/>
      <c r="AX434" s="3049"/>
    </row>
    <row r="435" spans="1:50" ht="15" customHeight="1">
      <c r="A435" s="4923"/>
      <c r="B435" s="4933"/>
      <c r="C435" s="4951"/>
      <c r="D435" s="3047"/>
      <c r="E435" s="3048"/>
      <c r="F435" s="3049"/>
      <c r="G435" s="3049"/>
      <c r="H435" s="3117" t="s">
        <v>7813</v>
      </c>
      <c r="I435" s="3049">
        <v>500</v>
      </c>
      <c r="J435" s="3049">
        <v>80</v>
      </c>
      <c r="K435" s="4960"/>
      <c r="L435" s="4930"/>
      <c r="M435" s="4930"/>
      <c r="N435" s="4939"/>
      <c r="O435" s="4948"/>
      <c r="P435" s="3065"/>
      <c r="Q435" s="3065"/>
      <c r="R435" s="3065"/>
      <c r="S435" s="3083"/>
      <c r="T435" s="3083"/>
      <c r="U435" s="3083"/>
      <c r="V435" s="3083"/>
      <c r="W435" s="3049"/>
      <c r="X435" s="3049"/>
      <c r="Y435" s="3049"/>
      <c r="Z435" s="3049"/>
      <c r="AA435" s="3130" t="s">
        <v>7967</v>
      </c>
      <c r="AB435" s="3049">
        <v>200</v>
      </c>
      <c r="AC435" s="3049"/>
      <c r="AD435" s="3049"/>
      <c r="AE435" s="3049"/>
      <c r="AF435" s="3049"/>
      <c r="AG435" s="5000"/>
      <c r="AH435" s="3049"/>
      <c r="AI435" s="3049"/>
      <c r="AJ435" s="3049"/>
      <c r="AK435" s="3049" t="s">
        <v>8009</v>
      </c>
      <c r="AL435" s="3049"/>
      <c r="AM435" s="3053"/>
      <c r="AN435" s="3049"/>
      <c r="AO435" s="3049"/>
      <c r="AP435" s="3053"/>
      <c r="AQ435" s="3049"/>
      <c r="AR435" s="3062"/>
      <c r="AS435" s="3053"/>
      <c r="AT435" s="3053"/>
      <c r="AU435" s="3053"/>
      <c r="AV435" s="3053"/>
      <c r="AW435" s="3053"/>
      <c r="AX435" s="3049"/>
    </row>
    <row r="436" spans="1:50" ht="15" customHeight="1">
      <c r="A436" s="4923"/>
      <c r="B436" s="4933"/>
      <c r="C436" s="4951"/>
      <c r="D436" s="3047"/>
      <c r="E436" s="3048"/>
      <c r="F436" s="3049"/>
      <c r="G436" s="3049"/>
      <c r="H436" s="3117"/>
      <c r="I436" s="3049"/>
      <c r="J436" s="3049"/>
      <c r="K436" s="3117"/>
      <c r="L436" s="3049"/>
      <c r="M436" s="3049"/>
      <c r="N436" s="4939"/>
      <c r="O436" s="4948"/>
      <c r="P436" s="3065"/>
      <c r="Q436" s="3065"/>
      <c r="R436" s="3065"/>
      <c r="S436" s="3083"/>
      <c r="T436" s="3083"/>
      <c r="U436" s="3083"/>
      <c r="V436" s="3083"/>
      <c r="W436" s="3049"/>
      <c r="X436" s="3049"/>
      <c r="Y436" s="3049"/>
      <c r="Z436" s="3049"/>
      <c r="AA436" s="3049"/>
      <c r="AB436" s="3049"/>
      <c r="AC436" s="3049"/>
      <c r="AD436" s="3049"/>
      <c r="AE436" s="3049"/>
      <c r="AF436" s="3049"/>
      <c r="AG436" s="3052"/>
      <c r="AH436" s="3049"/>
      <c r="AI436" s="3049"/>
      <c r="AJ436" s="3049"/>
      <c r="AK436" s="3049" t="s">
        <v>8005</v>
      </c>
      <c r="AL436" s="3049"/>
      <c r="AM436" s="3053"/>
      <c r="AN436" s="3049"/>
      <c r="AO436" s="3049"/>
      <c r="AP436" s="3053"/>
      <c r="AQ436" s="3049"/>
      <c r="AR436" s="3062"/>
      <c r="AS436" s="3053"/>
      <c r="AT436" s="3053"/>
      <c r="AU436" s="3053"/>
      <c r="AV436" s="3053"/>
      <c r="AW436" s="3053"/>
      <c r="AX436" s="3049"/>
    </row>
    <row r="437" spans="1:50" ht="15" customHeight="1">
      <c r="A437" s="4923"/>
      <c r="B437" s="4934"/>
      <c r="C437" s="4952"/>
      <c r="D437" s="3054"/>
      <c r="E437" s="3055"/>
      <c r="F437" s="3056"/>
      <c r="G437" s="3056"/>
      <c r="H437" s="3118"/>
      <c r="I437" s="3056"/>
      <c r="J437" s="3056"/>
      <c r="K437" s="3118"/>
      <c r="L437" s="3056"/>
      <c r="M437" s="3056"/>
      <c r="N437" s="4940"/>
      <c r="O437" s="4949"/>
      <c r="P437" s="3066"/>
      <c r="Q437" s="3066"/>
      <c r="R437" s="3066"/>
      <c r="S437" s="3086"/>
      <c r="T437" s="3086"/>
      <c r="U437" s="3086"/>
      <c r="V437" s="3086"/>
      <c r="W437" s="3056"/>
      <c r="X437" s="3056"/>
      <c r="Y437" s="3056"/>
      <c r="Z437" s="3056"/>
      <c r="AA437" s="3056"/>
      <c r="AB437" s="3056"/>
      <c r="AC437" s="3056"/>
      <c r="AD437" s="3056"/>
      <c r="AE437" s="3056"/>
      <c r="AF437" s="3056"/>
      <c r="AG437" s="3058"/>
      <c r="AH437" s="3056"/>
      <c r="AI437" s="3056"/>
      <c r="AJ437" s="3056"/>
      <c r="AK437" s="3056"/>
      <c r="AL437" s="3056"/>
      <c r="AM437" s="3059"/>
      <c r="AN437" s="3056"/>
      <c r="AO437" s="3056"/>
      <c r="AP437" s="3059"/>
      <c r="AQ437" s="3056"/>
      <c r="AR437" s="3063"/>
      <c r="AS437" s="3059"/>
      <c r="AT437" s="3059"/>
      <c r="AU437" s="3059"/>
      <c r="AV437" s="3059"/>
      <c r="AW437" s="3059"/>
      <c r="AX437" s="3056"/>
    </row>
    <row r="438" spans="1:50" ht="15" customHeight="1">
      <c r="A438" s="4923"/>
      <c r="B438" s="4932">
        <f>B433+1</f>
        <v>87</v>
      </c>
      <c r="C438" s="4950" t="s">
        <v>8010</v>
      </c>
      <c r="D438" s="3047" t="s">
        <v>26</v>
      </c>
      <c r="E438" s="3048">
        <v>39595</v>
      </c>
      <c r="F438" s="3049">
        <v>22.9</v>
      </c>
      <c r="G438" s="3049">
        <v>22.9</v>
      </c>
      <c r="H438" s="3117" t="s">
        <v>7899</v>
      </c>
      <c r="I438" s="3049">
        <v>60</v>
      </c>
      <c r="J438" s="3049">
        <v>40</v>
      </c>
      <c r="K438" s="3117" t="s">
        <v>8011</v>
      </c>
      <c r="L438" s="3049">
        <v>200</v>
      </c>
      <c r="M438" s="3049">
        <v>60</v>
      </c>
      <c r="N438" s="4985" t="s">
        <v>8012</v>
      </c>
      <c r="O438" s="4966" t="s">
        <v>8013</v>
      </c>
      <c r="P438" s="3065"/>
      <c r="Q438" s="3065"/>
      <c r="R438" s="3065"/>
      <c r="S438" s="3083"/>
      <c r="T438" s="3083"/>
      <c r="U438" s="3083"/>
      <c r="V438" s="3083"/>
      <c r="W438" s="3049"/>
      <c r="X438" s="3049"/>
      <c r="Y438" s="3049"/>
      <c r="Z438" s="3049"/>
      <c r="AA438" s="3044" t="s">
        <v>801</v>
      </c>
      <c r="AB438" s="3049" t="s">
        <v>801</v>
      </c>
      <c r="AC438" s="3049"/>
      <c r="AD438" s="3049"/>
      <c r="AE438" s="3049" t="s">
        <v>801</v>
      </c>
      <c r="AF438" s="3049"/>
      <c r="AG438" s="3049" t="s">
        <v>387</v>
      </c>
      <c r="AH438" s="3049"/>
      <c r="AI438" s="3049" t="s">
        <v>801</v>
      </c>
      <c r="AJ438" s="3049"/>
      <c r="AK438" s="3049" t="s">
        <v>387</v>
      </c>
      <c r="AL438" s="3049" t="s">
        <v>387</v>
      </c>
      <c r="AM438" s="3053"/>
      <c r="AN438" s="3048">
        <v>39753</v>
      </c>
      <c r="AO438" s="3049"/>
      <c r="AP438" s="3053"/>
      <c r="AQ438" s="3049"/>
      <c r="AR438" s="3062"/>
      <c r="AS438" s="3053"/>
      <c r="AT438" s="3053"/>
      <c r="AU438" s="3053"/>
      <c r="AV438" s="3053"/>
      <c r="AW438" s="3053"/>
      <c r="AX438" s="3049"/>
    </row>
    <row r="439" spans="1:50" ht="15" customHeight="1">
      <c r="A439" s="4923"/>
      <c r="B439" s="4933"/>
      <c r="C439" s="4951"/>
      <c r="D439" s="3047"/>
      <c r="E439" s="3048">
        <v>41821</v>
      </c>
      <c r="F439" s="3049"/>
      <c r="G439" s="3049"/>
      <c r="H439" s="3117"/>
      <c r="I439" s="3049"/>
      <c r="J439" s="3049"/>
      <c r="K439" s="3117"/>
      <c r="L439" s="3049"/>
      <c r="M439" s="3049"/>
      <c r="N439" s="4986"/>
      <c r="O439" s="4967"/>
      <c r="P439" s="3065"/>
      <c r="Q439" s="3065"/>
      <c r="R439" s="3065"/>
      <c r="S439" s="3083"/>
      <c r="T439" s="3083"/>
      <c r="U439" s="3083"/>
      <c r="V439" s="3083"/>
      <c r="W439" s="3049"/>
      <c r="X439" s="3049"/>
      <c r="Y439" s="3049"/>
      <c r="Z439" s="3049"/>
      <c r="AA439" s="3049">
        <v>4</v>
      </c>
      <c r="AB439" s="3049">
        <v>150</v>
      </c>
      <c r="AC439" s="3049"/>
      <c r="AD439" s="3049"/>
      <c r="AE439" s="3049">
        <v>135</v>
      </c>
      <c r="AF439" s="3049"/>
      <c r="AG439" s="3052">
        <v>1</v>
      </c>
      <c r="AH439" s="3049"/>
      <c r="AI439" s="3049">
        <v>10</v>
      </c>
      <c r="AJ439" s="3049"/>
      <c r="AK439" s="3049" t="s">
        <v>7661</v>
      </c>
      <c r="AL439" s="3049"/>
      <c r="AM439" s="3053"/>
      <c r="AN439" s="3049"/>
      <c r="AO439" s="3049"/>
      <c r="AP439" s="3053"/>
      <c r="AQ439" s="3049"/>
      <c r="AR439" s="3062"/>
      <c r="AS439" s="3053"/>
      <c r="AT439" s="3053"/>
      <c r="AU439" s="3053"/>
      <c r="AV439" s="3053"/>
      <c r="AW439" s="3053"/>
      <c r="AX439" s="3049"/>
    </row>
    <row r="440" spans="1:50" ht="15" customHeight="1">
      <c r="A440" s="4923"/>
      <c r="B440" s="4933"/>
      <c r="C440" s="4951"/>
      <c r="D440" s="3047"/>
      <c r="E440" s="3048">
        <v>44666</v>
      </c>
      <c r="F440" s="3049"/>
      <c r="G440" s="3049"/>
      <c r="H440" s="3117"/>
      <c r="I440" s="3049"/>
      <c r="J440" s="3049"/>
      <c r="K440" s="3117"/>
      <c r="L440" s="3049"/>
      <c r="M440" s="3049"/>
      <c r="N440" s="4986"/>
      <c r="O440" s="4967"/>
      <c r="P440" s="3065"/>
      <c r="Q440" s="3065"/>
      <c r="R440" s="3065"/>
      <c r="S440" s="3083"/>
      <c r="T440" s="3083"/>
      <c r="U440" s="3083"/>
      <c r="V440" s="3083"/>
      <c r="W440" s="3049"/>
      <c r="X440" s="3049"/>
      <c r="Y440" s="3049"/>
      <c r="Z440" s="3049"/>
      <c r="AA440" s="3130" t="s">
        <v>7973</v>
      </c>
      <c r="AB440" s="3049"/>
      <c r="AC440" s="3049"/>
      <c r="AD440" s="3049"/>
      <c r="AE440" s="3049"/>
      <c r="AF440" s="3049"/>
      <c r="AG440" s="3052"/>
      <c r="AH440" s="3049"/>
      <c r="AI440" s="3049"/>
      <c r="AJ440" s="3049"/>
      <c r="AK440" s="3049" t="s">
        <v>8005</v>
      </c>
      <c r="AL440" s="3049"/>
      <c r="AM440" s="3053"/>
      <c r="AN440" s="3049"/>
      <c r="AO440" s="3049"/>
      <c r="AP440" s="3053"/>
      <c r="AQ440" s="3049"/>
      <c r="AR440" s="3062"/>
      <c r="AS440" s="3053"/>
      <c r="AT440" s="3053"/>
      <c r="AU440" s="3053"/>
      <c r="AV440" s="3053"/>
      <c r="AW440" s="3053"/>
      <c r="AX440" s="3049"/>
    </row>
    <row r="441" spans="1:50" ht="15" customHeight="1">
      <c r="A441" s="4923"/>
      <c r="B441" s="4933"/>
      <c r="C441" s="4951"/>
      <c r="D441" s="3047"/>
      <c r="E441" s="3048"/>
      <c r="F441" s="3049"/>
      <c r="G441" s="3049"/>
      <c r="H441" s="3117"/>
      <c r="I441" s="3049"/>
      <c r="J441" s="3049"/>
      <c r="K441" s="3117"/>
      <c r="L441" s="3049"/>
      <c r="M441" s="3049"/>
      <c r="N441" s="4986"/>
      <c r="O441" s="4967"/>
      <c r="P441" s="3065"/>
      <c r="Q441" s="3065"/>
      <c r="R441" s="3065"/>
      <c r="S441" s="3083"/>
      <c r="T441" s="3083"/>
      <c r="U441" s="3083"/>
      <c r="V441" s="3083"/>
      <c r="W441" s="3049"/>
      <c r="X441" s="3049"/>
      <c r="Y441" s="3049"/>
      <c r="Z441" s="3049"/>
      <c r="AA441" s="3049"/>
      <c r="AB441" s="3049"/>
      <c r="AC441" s="3049"/>
      <c r="AD441" s="3049"/>
      <c r="AE441" s="3049"/>
      <c r="AF441" s="3049"/>
      <c r="AG441" s="3052"/>
      <c r="AH441" s="3049"/>
      <c r="AI441" s="3049"/>
      <c r="AJ441" s="3049"/>
      <c r="AK441" s="3049"/>
      <c r="AL441" s="3049"/>
      <c r="AM441" s="3053"/>
      <c r="AN441" s="3049"/>
      <c r="AO441" s="3049"/>
      <c r="AP441" s="3053"/>
      <c r="AQ441" s="3049"/>
      <c r="AR441" s="3062"/>
      <c r="AS441" s="3053"/>
      <c r="AT441" s="3053"/>
      <c r="AU441" s="3053"/>
      <c r="AV441" s="3053"/>
      <c r="AW441" s="3053"/>
      <c r="AX441" s="3049"/>
    </row>
    <row r="442" spans="1:50" ht="15" customHeight="1">
      <c r="A442" s="4923"/>
      <c r="B442" s="4934"/>
      <c r="C442" s="4952"/>
      <c r="D442" s="3054"/>
      <c r="E442" s="3055"/>
      <c r="F442" s="3056"/>
      <c r="G442" s="3056"/>
      <c r="H442" s="3118"/>
      <c r="I442" s="3056"/>
      <c r="J442" s="3056"/>
      <c r="K442" s="3118"/>
      <c r="L442" s="3056"/>
      <c r="M442" s="3056"/>
      <c r="N442" s="4987"/>
      <c r="O442" s="4968"/>
      <c r="P442" s="3066"/>
      <c r="Q442" s="3066"/>
      <c r="R442" s="3066"/>
      <c r="S442" s="3086"/>
      <c r="T442" s="3086"/>
      <c r="U442" s="3086"/>
      <c r="V442" s="3086"/>
      <c r="W442" s="3056"/>
      <c r="X442" s="3056"/>
      <c r="Y442" s="3056"/>
      <c r="Z442" s="3056"/>
      <c r="AA442" s="3056"/>
      <c r="AB442" s="3056"/>
      <c r="AC442" s="3056"/>
      <c r="AD442" s="3056"/>
      <c r="AE442" s="3056"/>
      <c r="AF442" s="3056"/>
      <c r="AG442" s="3058"/>
      <c r="AH442" s="3056"/>
      <c r="AI442" s="3056"/>
      <c r="AJ442" s="3056"/>
      <c r="AK442" s="3056"/>
      <c r="AL442" s="3056"/>
      <c r="AM442" s="3059"/>
      <c r="AN442" s="3056"/>
      <c r="AO442" s="3056"/>
      <c r="AP442" s="3059"/>
      <c r="AQ442" s="3056"/>
      <c r="AR442" s="3063"/>
      <c r="AS442" s="3059"/>
      <c r="AT442" s="3059"/>
      <c r="AU442" s="3059"/>
      <c r="AV442" s="3059"/>
      <c r="AW442" s="3059"/>
      <c r="AX442" s="3056"/>
    </row>
    <row r="443" spans="1:50" ht="15" customHeight="1">
      <c r="A443" s="4923"/>
      <c r="B443" s="4932">
        <f>B438+1</f>
        <v>88</v>
      </c>
      <c r="C443" s="4950" t="s">
        <v>8014</v>
      </c>
      <c r="D443" s="3042" t="s">
        <v>465</v>
      </c>
      <c r="E443" s="3043">
        <v>40158</v>
      </c>
      <c r="F443" s="3044">
        <v>12.1</v>
      </c>
      <c r="G443" s="3044">
        <v>12.1</v>
      </c>
      <c r="H443" s="3116" t="s">
        <v>7899</v>
      </c>
      <c r="I443" s="3044">
        <v>60</v>
      </c>
      <c r="J443" s="3044">
        <v>40</v>
      </c>
      <c r="K443" s="3116" t="s">
        <v>7643</v>
      </c>
      <c r="L443" s="3044">
        <v>60</v>
      </c>
      <c r="M443" s="3044">
        <v>40</v>
      </c>
      <c r="N443" s="4985" t="s">
        <v>8012</v>
      </c>
      <c r="O443" s="4988" t="s">
        <v>7905</v>
      </c>
      <c r="P443" s="3064"/>
      <c r="Q443" s="3064"/>
      <c r="R443" s="3064"/>
      <c r="S443" s="3080"/>
      <c r="T443" s="3080"/>
      <c r="U443" s="3080"/>
      <c r="V443" s="3080"/>
      <c r="W443" s="3044"/>
      <c r="X443" s="3044"/>
      <c r="Y443" s="3044"/>
      <c r="Z443" s="3044"/>
      <c r="AA443" s="3044" t="s">
        <v>801</v>
      </c>
      <c r="AB443" s="3044"/>
      <c r="AC443" s="3044"/>
      <c r="AD443" s="3044"/>
      <c r="AE443" s="3044"/>
      <c r="AF443" s="3044"/>
      <c r="AG443" s="3060" t="s">
        <v>801</v>
      </c>
      <c r="AH443" s="3044"/>
      <c r="AI443" s="3044" t="s">
        <v>801</v>
      </c>
      <c r="AJ443" s="3044"/>
      <c r="AK443" s="3044" t="s">
        <v>387</v>
      </c>
      <c r="AL443" s="3044" t="s">
        <v>387</v>
      </c>
      <c r="AM443" s="3046"/>
      <c r="AN443" s="3043">
        <v>40269</v>
      </c>
      <c r="AO443" s="3044"/>
      <c r="AP443" s="3046"/>
      <c r="AQ443" s="3044"/>
      <c r="AR443" s="3061"/>
      <c r="AS443" s="3046"/>
      <c r="AT443" s="3046"/>
      <c r="AU443" s="3046"/>
      <c r="AV443" s="3046"/>
      <c r="AW443" s="3046"/>
      <c r="AX443" s="3044"/>
    </row>
    <row r="444" spans="1:50" ht="15" customHeight="1">
      <c r="A444" s="4923"/>
      <c r="B444" s="4933"/>
      <c r="C444" s="4951"/>
      <c r="D444" s="3047"/>
      <c r="E444" s="3048"/>
      <c r="F444" s="3049"/>
      <c r="G444" s="3049"/>
      <c r="H444" s="3117"/>
      <c r="I444" s="3049"/>
      <c r="J444" s="3049"/>
      <c r="K444" s="3117"/>
      <c r="L444" s="3049"/>
      <c r="M444" s="3049"/>
      <c r="N444" s="4986"/>
      <c r="O444" s="4989"/>
      <c r="P444" s="3065"/>
      <c r="Q444" s="3065"/>
      <c r="R444" s="3065"/>
      <c r="S444" s="3083"/>
      <c r="T444" s="3083"/>
      <c r="U444" s="3083"/>
      <c r="V444" s="3083"/>
      <c r="W444" s="3049"/>
      <c r="X444" s="3049"/>
      <c r="Y444" s="3049"/>
      <c r="Z444" s="3049"/>
      <c r="AA444" s="3049">
        <v>2</v>
      </c>
      <c r="AB444" s="3049"/>
      <c r="AC444" s="3049"/>
      <c r="AD444" s="3049"/>
      <c r="AE444" s="3049"/>
      <c r="AF444" s="3049"/>
      <c r="AG444" s="3052" t="s">
        <v>8015</v>
      </c>
      <c r="AH444" s="3049"/>
      <c r="AI444" s="3049">
        <v>9</v>
      </c>
      <c r="AJ444" s="3049"/>
      <c r="AK444" s="3049" t="s">
        <v>7661</v>
      </c>
      <c r="AL444" s="3136" t="s">
        <v>8016</v>
      </c>
      <c r="AM444" s="3053"/>
      <c r="AN444" s="3049"/>
      <c r="AO444" s="3049"/>
      <c r="AP444" s="3053"/>
      <c r="AQ444" s="3049"/>
      <c r="AR444" s="3062"/>
      <c r="AS444" s="3053"/>
      <c r="AT444" s="3053"/>
      <c r="AU444" s="3053"/>
      <c r="AV444" s="3053"/>
      <c r="AW444" s="3053"/>
      <c r="AX444" s="3049"/>
    </row>
    <row r="445" spans="1:50" ht="15" customHeight="1">
      <c r="A445" s="4923"/>
      <c r="B445" s="4933"/>
      <c r="C445" s="4951"/>
      <c r="D445" s="3047"/>
      <c r="E445" s="3048"/>
      <c r="F445" s="3049"/>
      <c r="G445" s="3049"/>
      <c r="H445" s="3117"/>
      <c r="I445" s="3049"/>
      <c r="J445" s="3049"/>
      <c r="K445" s="3117"/>
      <c r="L445" s="3049"/>
      <c r="M445" s="3049"/>
      <c r="N445" s="4986"/>
      <c r="O445" s="4989"/>
      <c r="P445" s="3065"/>
      <c r="Q445" s="3065"/>
      <c r="R445" s="3065"/>
      <c r="S445" s="3083"/>
      <c r="T445" s="3083"/>
      <c r="U445" s="3083"/>
      <c r="V445" s="3083"/>
      <c r="W445" s="3049"/>
      <c r="X445" s="3049"/>
      <c r="Y445" s="3049"/>
      <c r="Z445" s="3049"/>
      <c r="AA445" s="3130" t="s">
        <v>8017</v>
      </c>
      <c r="AB445" s="3049"/>
      <c r="AC445" s="3049"/>
      <c r="AD445" s="3049"/>
      <c r="AE445" s="3049"/>
      <c r="AF445" s="3049"/>
      <c r="AG445" s="3052" t="s">
        <v>8018</v>
      </c>
      <c r="AH445" s="3049"/>
      <c r="AI445" s="3049"/>
      <c r="AJ445" s="3049"/>
      <c r="AK445" s="3049" t="s">
        <v>8009</v>
      </c>
      <c r="AL445" s="3049">
        <v>1.6</v>
      </c>
      <c r="AM445" s="3053"/>
      <c r="AN445" s="3049"/>
      <c r="AO445" s="3049"/>
      <c r="AP445" s="3053"/>
      <c r="AQ445" s="3049"/>
      <c r="AR445" s="3062"/>
      <c r="AS445" s="3053"/>
      <c r="AT445" s="3053"/>
      <c r="AU445" s="3053"/>
      <c r="AV445" s="3053"/>
      <c r="AW445" s="3053"/>
      <c r="AX445" s="3049"/>
    </row>
    <row r="446" spans="1:50" ht="15" customHeight="1">
      <c r="A446" s="4923"/>
      <c r="B446" s="4933"/>
      <c r="C446" s="4951"/>
      <c r="D446" s="3047"/>
      <c r="E446" s="3048"/>
      <c r="F446" s="3049"/>
      <c r="G446" s="3049"/>
      <c r="H446" s="3117"/>
      <c r="I446" s="3049"/>
      <c r="J446" s="3049"/>
      <c r="K446" s="3117"/>
      <c r="L446" s="3049"/>
      <c r="M446" s="3049"/>
      <c r="N446" s="4986"/>
      <c r="O446" s="4989"/>
      <c r="P446" s="3065"/>
      <c r="Q446" s="3065"/>
      <c r="R446" s="3065"/>
      <c r="S446" s="3083"/>
      <c r="T446" s="3083"/>
      <c r="U446" s="3083"/>
      <c r="V446" s="3083"/>
      <c r="W446" s="3049"/>
      <c r="X446" s="3049"/>
      <c r="Y446" s="3049"/>
      <c r="Z446" s="3049"/>
      <c r="AA446" s="3049"/>
      <c r="AB446" s="3049"/>
      <c r="AC446" s="3049"/>
      <c r="AD446" s="3049"/>
      <c r="AE446" s="3049"/>
      <c r="AF446" s="3049"/>
      <c r="AG446" s="3052"/>
      <c r="AH446" s="3049"/>
      <c r="AI446" s="3049"/>
      <c r="AJ446" s="3049"/>
      <c r="AK446" s="3049" t="s">
        <v>8005</v>
      </c>
      <c r="AL446" s="3049"/>
      <c r="AM446" s="3053"/>
      <c r="AN446" s="3049"/>
      <c r="AO446" s="3049"/>
      <c r="AP446" s="3053"/>
      <c r="AQ446" s="3049"/>
      <c r="AR446" s="3062"/>
      <c r="AS446" s="3053"/>
      <c r="AT446" s="3053"/>
      <c r="AU446" s="3053"/>
      <c r="AV446" s="3053"/>
      <c r="AW446" s="3053"/>
      <c r="AX446" s="3049"/>
    </row>
    <row r="447" spans="1:50" ht="15" customHeight="1">
      <c r="A447" s="4923"/>
      <c r="B447" s="4934"/>
      <c r="C447" s="4952"/>
      <c r="D447" s="3054"/>
      <c r="E447" s="3055"/>
      <c r="F447" s="3056"/>
      <c r="G447" s="3056"/>
      <c r="H447" s="3118"/>
      <c r="I447" s="3056"/>
      <c r="J447" s="3056"/>
      <c r="K447" s="3118"/>
      <c r="L447" s="3056"/>
      <c r="M447" s="3056"/>
      <c r="N447" s="4987"/>
      <c r="O447" s="4990"/>
      <c r="P447" s="3066"/>
      <c r="Q447" s="3066"/>
      <c r="R447" s="3066"/>
      <c r="S447" s="3086"/>
      <c r="T447" s="3086"/>
      <c r="U447" s="3086"/>
      <c r="V447" s="3086"/>
      <c r="W447" s="3056"/>
      <c r="X447" s="3056"/>
      <c r="Y447" s="3056"/>
      <c r="Z447" s="3056"/>
      <c r="AA447" s="3056"/>
      <c r="AB447" s="3056"/>
      <c r="AC447" s="3056"/>
      <c r="AD447" s="3056"/>
      <c r="AE447" s="3056"/>
      <c r="AF447" s="3056"/>
      <c r="AG447" s="3058"/>
      <c r="AH447" s="3056"/>
      <c r="AI447" s="3056"/>
      <c r="AJ447" s="3056"/>
      <c r="AK447" s="3056"/>
      <c r="AL447" s="3056"/>
      <c r="AM447" s="3059"/>
      <c r="AN447" s="3056"/>
      <c r="AO447" s="3056"/>
      <c r="AP447" s="3059"/>
      <c r="AQ447" s="3056"/>
      <c r="AR447" s="3063"/>
      <c r="AS447" s="3059"/>
      <c r="AT447" s="3059"/>
      <c r="AU447" s="3059"/>
      <c r="AV447" s="3059"/>
      <c r="AW447" s="3059"/>
      <c r="AX447" s="3056"/>
    </row>
    <row r="448" spans="1:50" ht="15" customHeight="1">
      <c r="A448" s="4923"/>
      <c r="B448" s="4932">
        <f>B443+1</f>
        <v>89</v>
      </c>
      <c r="C448" s="4950" t="s">
        <v>8019</v>
      </c>
      <c r="D448" s="3042" t="s">
        <v>465</v>
      </c>
      <c r="E448" s="3043">
        <v>40525</v>
      </c>
      <c r="F448" s="3044">
        <v>15.6</v>
      </c>
      <c r="G448" s="3044">
        <v>15.6</v>
      </c>
      <c r="H448" s="3116" t="s">
        <v>8020</v>
      </c>
      <c r="I448" s="3044">
        <v>200</v>
      </c>
      <c r="J448" s="3044">
        <v>60</v>
      </c>
      <c r="K448" s="3116" t="s">
        <v>8020</v>
      </c>
      <c r="L448" s="3044">
        <v>200</v>
      </c>
      <c r="M448" s="3044">
        <v>60</v>
      </c>
      <c r="N448" s="4985" t="s">
        <v>8012</v>
      </c>
      <c r="O448" s="4988" t="s">
        <v>7905</v>
      </c>
      <c r="P448" s="3064"/>
      <c r="Q448" s="3064"/>
      <c r="R448" s="3064"/>
      <c r="S448" s="3080"/>
      <c r="T448" s="3080"/>
      <c r="U448" s="3080"/>
      <c r="V448" s="3080"/>
      <c r="W448" s="3044"/>
      <c r="X448" s="3044"/>
      <c r="Y448" s="3044"/>
      <c r="Z448" s="3044"/>
      <c r="AA448" s="3044" t="s">
        <v>801</v>
      </c>
      <c r="AB448" s="3044"/>
      <c r="AC448" s="3044"/>
      <c r="AD448" s="3044"/>
      <c r="AE448" s="3044"/>
      <c r="AF448" s="3044"/>
      <c r="AG448" s="3060"/>
      <c r="AH448" s="3044"/>
      <c r="AI448" s="3049" t="s">
        <v>801</v>
      </c>
      <c r="AJ448" s="3044"/>
      <c r="AK448" s="3049" t="s">
        <v>387</v>
      </c>
      <c r="AL448" s="3049" t="s">
        <v>387</v>
      </c>
      <c r="AM448" s="3046"/>
      <c r="AN448" s="3043">
        <v>40634</v>
      </c>
      <c r="AO448" s="3044"/>
      <c r="AP448" s="3046"/>
      <c r="AQ448" s="3044"/>
      <c r="AR448" s="3061"/>
      <c r="AS448" s="3046"/>
      <c r="AT448" s="3046"/>
      <c r="AU448" s="3046"/>
      <c r="AV448" s="3046"/>
      <c r="AW448" s="3046"/>
      <c r="AX448" s="3044"/>
    </row>
    <row r="449" spans="1:50" ht="15" customHeight="1">
      <c r="A449" s="4923"/>
      <c r="B449" s="4933"/>
      <c r="C449" s="4951"/>
      <c r="D449" s="3047"/>
      <c r="E449" s="3048"/>
      <c r="F449" s="3049"/>
      <c r="G449" s="3049"/>
      <c r="H449" s="3117" t="s">
        <v>8011</v>
      </c>
      <c r="I449" s="3049"/>
      <c r="J449" s="3049"/>
      <c r="K449" s="3117" t="s">
        <v>8011</v>
      </c>
      <c r="L449" s="3049"/>
      <c r="M449" s="3049"/>
      <c r="N449" s="4986"/>
      <c r="O449" s="4989"/>
      <c r="P449" s="3065"/>
      <c r="Q449" s="3065"/>
      <c r="R449" s="3065"/>
      <c r="S449" s="3083"/>
      <c r="T449" s="3083"/>
      <c r="U449" s="3083"/>
      <c r="V449" s="3083"/>
      <c r="W449" s="3049"/>
      <c r="X449" s="3049"/>
      <c r="Y449" s="3049"/>
      <c r="Z449" s="3049"/>
      <c r="AA449" s="3049">
        <v>1</v>
      </c>
      <c r="AB449" s="3049"/>
      <c r="AC449" s="3049"/>
      <c r="AD449" s="3049"/>
      <c r="AE449" s="3049"/>
      <c r="AF449" s="3049"/>
      <c r="AG449" s="3052"/>
      <c r="AH449" s="3049"/>
      <c r="AI449" s="3049">
        <v>12</v>
      </c>
      <c r="AJ449" s="3049"/>
      <c r="AK449" s="3049" t="s">
        <v>7661</v>
      </c>
      <c r="AL449" s="3049"/>
      <c r="AM449" s="3053"/>
      <c r="AN449" s="3049"/>
      <c r="AO449" s="3049"/>
      <c r="AP449" s="3053"/>
      <c r="AQ449" s="3049"/>
      <c r="AR449" s="3062"/>
      <c r="AS449" s="3053"/>
      <c r="AT449" s="3053"/>
      <c r="AU449" s="3053"/>
      <c r="AV449" s="3053"/>
      <c r="AW449" s="3053"/>
      <c r="AX449" s="3049"/>
    </row>
    <row r="450" spans="1:50" ht="15" customHeight="1">
      <c r="A450" s="4923"/>
      <c r="B450" s="4933"/>
      <c r="C450" s="4951"/>
      <c r="D450" s="3047"/>
      <c r="E450" s="3048"/>
      <c r="F450" s="3049"/>
      <c r="G450" s="3049"/>
      <c r="H450" s="3117"/>
      <c r="I450" s="3049"/>
      <c r="J450" s="3049"/>
      <c r="K450" s="3117"/>
      <c r="L450" s="3049"/>
      <c r="M450" s="3049"/>
      <c r="N450" s="4986"/>
      <c r="O450" s="4989"/>
      <c r="P450" s="3065"/>
      <c r="Q450" s="3065"/>
      <c r="R450" s="3065"/>
      <c r="S450" s="3083"/>
      <c r="T450" s="3083"/>
      <c r="U450" s="3083"/>
      <c r="V450" s="3083"/>
      <c r="W450" s="3049"/>
      <c r="X450" s="3049"/>
      <c r="Y450" s="3049"/>
      <c r="Z450" s="3049"/>
      <c r="AA450" s="3130" t="s">
        <v>8021</v>
      </c>
      <c r="AB450" s="3049"/>
      <c r="AC450" s="3049"/>
      <c r="AD450" s="3049"/>
      <c r="AE450" s="3049"/>
      <c r="AF450" s="3049"/>
      <c r="AG450" s="3052"/>
      <c r="AH450" s="3049"/>
      <c r="AI450" s="3049"/>
      <c r="AJ450" s="3049"/>
      <c r="AK450" s="3049" t="s">
        <v>8009</v>
      </c>
      <c r="AL450" s="3049"/>
      <c r="AM450" s="3053"/>
      <c r="AN450" s="3049"/>
      <c r="AO450" s="3049"/>
      <c r="AP450" s="3053"/>
      <c r="AQ450" s="3049"/>
      <c r="AR450" s="3062"/>
      <c r="AS450" s="3053"/>
      <c r="AT450" s="3053"/>
      <c r="AU450" s="3053"/>
      <c r="AV450" s="3053"/>
      <c r="AW450" s="3053"/>
      <c r="AX450" s="3049"/>
    </row>
    <row r="451" spans="1:50" ht="15" customHeight="1">
      <c r="A451" s="4923"/>
      <c r="B451" s="4933"/>
      <c r="C451" s="4951"/>
      <c r="D451" s="3047"/>
      <c r="E451" s="3048"/>
      <c r="F451" s="3049"/>
      <c r="G451" s="3049"/>
      <c r="H451" s="3117"/>
      <c r="I451" s="3049"/>
      <c r="J451" s="3049"/>
      <c r="K451" s="3117"/>
      <c r="L451" s="3049"/>
      <c r="M451" s="3049"/>
      <c r="N451" s="4986"/>
      <c r="O451" s="4989"/>
      <c r="P451" s="3065"/>
      <c r="Q451" s="3065"/>
      <c r="R451" s="3065"/>
      <c r="S451" s="3083"/>
      <c r="T451" s="3083"/>
      <c r="U451" s="3083"/>
      <c r="V451" s="3083"/>
      <c r="W451" s="3049"/>
      <c r="X451" s="3049"/>
      <c r="Y451" s="3049"/>
      <c r="Z451" s="3049"/>
      <c r="AA451" s="3049"/>
      <c r="AB451" s="3049"/>
      <c r="AC451" s="3049"/>
      <c r="AD451" s="3049"/>
      <c r="AE451" s="3049"/>
      <c r="AF451" s="3049"/>
      <c r="AG451" s="3052"/>
      <c r="AH451" s="3049"/>
      <c r="AI451" s="3049"/>
      <c r="AJ451" s="3049"/>
      <c r="AK451" s="3049" t="s">
        <v>8005</v>
      </c>
      <c r="AL451" s="3049"/>
      <c r="AM451" s="3053"/>
      <c r="AN451" s="3049"/>
      <c r="AO451" s="3049"/>
      <c r="AP451" s="3053"/>
      <c r="AQ451" s="3049"/>
      <c r="AR451" s="3062"/>
      <c r="AS451" s="3053"/>
      <c r="AT451" s="3053"/>
      <c r="AU451" s="3053"/>
      <c r="AV451" s="3053"/>
      <c r="AW451" s="3053"/>
      <c r="AX451" s="3049"/>
    </row>
    <row r="452" spans="1:50" ht="15" customHeight="1">
      <c r="A452" s="4923"/>
      <c r="B452" s="4934"/>
      <c r="C452" s="4952"/>
      <c r="D452" s="3054"/>
      <c r="E452" s="3055"/>
      <c r="F452" s="3056"/>
      <c r="G452" s="3056"/>
      <c r="H452" s="3118"/>
      <c r="I452" s="3056"/>
      <c r="J452" s="3056"/>
      <c r="K452" s="3118"/>
      <c r="L452" s="3056"/>
      <c r="M452" s="3056"/>
      <c r="N452" s="4987"/>
      <c r="O452" s="4990"/>
      <c r="P452" s="3066"/>
      <c r="Q452" s="3066"/>
      <c r="R452" s="3066"/>
      <c r="S452" s="3086"/>
      <c r="T452" s="3086"/>
      <c r="U452" s="3086"/>
      <c r="V452" s="3086"/>
      <c r="W452" s="3056"/>
      <c r="X452" s="3056"/>
      <c r="Y452" s="3056"/>
      <c r="Z452" s="3056"/>
      <c r="AA452" s="3056"/>
      <c r="AB452" s="3056"/>
      <c r="AC452" s="3056"/>
      <c r="AD452" s="3056"/>
      <c r="AE452" s="3056"/>
      <c r="AF452" s="3056"/>
      <c r="AG452" s="3058"/>
      <c r="AH452" s="3056"/>
      <c r="AI452" s="3056"/>
      <c r="AJ452" s="3056"/>
      <c r="AK452" s="3056"/>
      <c r="AL452" s="3056"/>
      <c r="AM452" s="3059"/>
      <c r="AN452" s="3056"/>
      <c r="AO452" s="3056"/>
      <c r="AP452" s="3059"/>
      <c r="AQ452" s="3056"/>
      <c r="AR452" s="3063"/>
      <c r="AS452" s="3059"/>
      <c r="AT452" s="3059"/>
      <c r="AU452" s="3059"/>
      <c r="AV452" s="3059"/>
      <c r="AW452" s="3059"/>
      <c r="AX452" s="3056"/>
    </row>
    <row r="453" spans="1:50" ht="15" customHeight="1">
      <c r="A453" s="4923"/>
      <c r="B453" s="4932">
        <f>B448+1</f>
        <v>90</v>
      </c>
      <c r="C453" s="4950" t="s">
        <v>8022</v>
      </c>
      <c r="D453" s="3047" t="s">
        <v>465</v>
      </c>
      <c r="E453" s="3048">
        <v>40540</v>
      </c>
      <c r="F453" s="3049">
        <v>1.4</v>
      </c>
      <c r="G453" s="3049">
        <v>1.4</v>
      </c>
      <c r="H453" s="3117" t="s">
        <v>8023</v>
      </c>
      <c r="I453" s="3049">
        <v>200</v>
      </c>
      <c r="J453" s="3049">
        <v>60</v>
      </c>
      <c r="K453" s="3117" t="s">
        <v>8024</v>
      </c>
      <c r="L453" s="3049">
        <v>200</v>
      </c>
      <c r="M453" s="3049">
        <v>60</v>
      </c>
      <c r="N453" s="4985" t="s">
        <v>8012</v>
      </c>
      <c r="O453" s="4959" t="s">
        <v>8025</v>
      </c>
      <c r="P453" s="3065"/>
      <c r="Q453" s="3065"/>
      <c r="R453" s="3065"/>
      <c r="S453" s="3083"/>
      <c r="T453" s="3083"/>
      <c r="U453" s="3083"/>
      <c r="V453" s="3083"/>
      <c r="W453" s="3049"/>
      <c r="X453" s="3049"/>
      <c r="Y453" s="3049"/>
      <c r="Z453" s="3049"/>
      <c r="AA453" s="3044" t="s">
        <v>801</v>
      </c>
      <c r="AB453" s="3049"/>
      <c r="AC453" s="3049"/>
      <c r="AD453" s="3049"/>
      <c r="AE453" s="3049" t="s">
        <v>801</v>
      </c>
      <c r="AF453" s="3049"/>
      <c r="AG453" s="3049" t="s">
        <v>387</v>
      </c>
      <c r="AH453" s="3049"/>
      <c r="AI453" s="3049" t="s">
        <v>801</v>
      </c>
      <c r="AJ453" s="3049"/>
      <c r="AK453" s="3049"/>
      <c r="AL453" s="3049" t="s">
        <v>387</v>
      </c>
      <c r="AM453" s="3053"/>
      <c r="AN453" s="3048">
        <v>40634</v>
      </c>
      <c r="AO453" s="3049"/>
      <c r="AP453" s="3053"/>
      <c r="AQ453" s="3049"/>
      <c r="AR453" s="3062"/>
      <c r="AS453" s="3053"/>
      <c r="AT453" s="3053"/>
      <c r="AU453" s="3053"/>
      <c r="AV453" s="3053"/>
      <c r="AW453" s="3053"/>
      <c r="AX453" s="3049"/>
    </row>
    <row r="454" spans="1:50" ht="15" customHeight="1">
      <c r="A454" s="4923"/>
      <c r="B454" s="4933"/>
      <c r="C454" s="4951"/>
      <c r="D454" s="3047"/>
      <c r="E454" s="3048"/>
      <c r="F454" s="3049"/>
      <c r="G454" s="3049"/>
      <c r="H454" s="3117"/>
      <c r="I454" s="3049"/>
      <c r="J454" s="3049"/>
      <c r="K454" s="3117"/>
      <c r="L454" s="3049"/>
      <c r="M454" s="3049"/>
      <c r="N454" s="4986"/>
      <c r="O454" s="4960"/>
      <c r="P454" s="3065"/>
      <c r="Q454" s="3065"/>
      <c r="R454" s="3065"/>
      <c r="S454" s="3083"/>
      <c r="T454" s="3083"/>
      <c r="U454" s="3083"/>
      <c r="V454" s="3083"/>
      <c r="W454" s="3049"/>
      <c r="X454" s="3049"/>
      <c r="Y454" s="3049"/>
      <c r="Z454" s="3049"/>
      <c r="AA454" s="3049">
        <v>1</v>
      </c>
      <c r="AB454" s="3049"/>
      <c r="AC454" s="3049"/>
      <c r="AD454" s="3049"/>
      <c r="AE454" s="3049">
        <v>165</v>
      </c>
      <c r="AF454" s="3049"/>
      <c r="AG454" s="3052">
        <v>0.5</v>
      </c>
      <c r="AH454" s="3049"/>
      <c r="AI454" s="3049">
        <v>10</v>
      </c>
      <c r="AJ454" s="3049"/>
      <c r="AK454" s="3049"/>
      <c r="AL454" s="3136" t="s">
        <v>8016</v>
      </c>
      <c r="AM454" s="3053"/>
      <c r="AN454" s="3049"/>
      <c r="AO454" s="3049"/>
      <c r="AP454" s="3053"/>
      <c r="AQ454" s="3049"/>
      <c r="AR454" s="3062"/>
      <c r="AS454" s="3053"/>
      <c r="AT454" s="3053"/>
      <c r="AU454" s="3053"/>
      <c r="AV454" s="3053"/>
      <c r="AW454" s="3053"/>
      <c r="AX454" s="3049"/>
    </row>
    <row r="455" spans="1:50" ht="15" customHeight="1">
      <c r="A455" s="4923"/>
      <c r="B455" s="4933"/>
      <c r="C455" s="4951"/>
      <c r="D455" s="3047"/>
      <c r="E455" s="3048"/>
      <c r="F455" s="3049"/>
      <c r="G455" s="3049"/>
      <c r="H455" s="3117"/>
      <c r="I455" s="3049"/>
      <c r="J455" s="3049"/>
      <c r="K455" s="3117"/>
      <c r="L455" s="3049"/>
      <c r="M455" s="3049"/>
      <c r="N455" s="4986"/>
      <c r="O455" s="4960"/>
      <c r="P455" s="3065"/>
      <c r="Q455" s="3065"/>
      <c r="R455" s="3065"/>
      <c r="S455" s="3083"/>
      <c r="T455" s="3083"/>
      <c r="U455" s="3083"/>
      <c r="V455" s="3083"/>
      <c r="W455" s="3049"/>
      <c r="X455" s="3049"/>
      <c r="Y455" s="3049"/>
      <c r="Z455" s="3049"/>
      <c r="AA455" s="3130" t="s">
        <v>8021</v>
      </c>
      <c r="AB455" s="3049"/>
      <c r="AC455" s="3049"/>
      <c r="AD455" s="3049"/>
      <c r="AE455" s="3049"/>
      <c r="AF455" s="3049"/>
      <c r="AG455" s="3052">
        <v>1</v>
      </c>
      <c r="AH455" s="3049"/>
      <c r="AI455" s="3049"/>
      <c r="AJ455" s="3049"/>
      <c r="AK455" s="3049"/>
      <c r="AL455" s="3049">
        <v>1.6</v>
      </c>
      <c r="AM455" s="3053"/>
      <c r="AN455" s="3049"/>
      <c r="AO455" s="3049"/>
      <c r="AP455" s="3053"/>
      <c r="AQ455" s="3049"/>
      <c r="AR455" s="3062"/>
      <c r="AS455" s="3053"/>
      <c r="AT455" s="3053"/>
      <c r="AU455" s="3053"/>
      <c r="AV455" s="3053"/>
      <c r="AW455" s="3053"/>
      <c r="AX455" s="3049"/>
    </row>
    <row r="456" spans="1:50" ht="15" customHeight="1">
      <c r="A456" s="4923"/>
      <c r="B456" s="4933"/>
      <c r="C456" s="4951"/>
      <c r="D456" s="3047"/>
      <c r="E456" s="3048"/>
      <c r="F456" s="3049"/>
      <c r="G456" s="3049"/>
      <c r="H456" s="3117"/>
      <c r="I456" s="3049"/>
      <c r="J456" s="3049"/>
      <c r="K456" s="3117"/>
      <c r="L456" s="3049"/>
      <c r="M456" s="3049"/>
      <c r="N456" s="4986"/>
      <c r="O456" s="4960"/>
      <c r="P456" s="3065"/>
      <c r="Q456" s="3065"/>
      <c r="R456" s="3065"/>
      <c r="S456" s="3083"/>
      <c r="T456" s="3083"/>
      <c r="U456" s="3083"/>
      <c r="V456" s="3083"/>
      <c r="W456" s="3049"/>
      <c r="X456" s="3049"/>
      <c r="Y456" s="3049"/>
      <c r="Z456" s="3049"/>
      <c r="AA456" s="3049"/>
      <c r="AB456" s="3049"/>
      <c r="AC456" s="3049"/>
      <c r="AD456" s="3049"/>
      <c r="AE456" s="3049"/>
      <c r="AF456" s="3049"/>
      <c r="AG456" s="3052"/>
      <c r="AH456" s="3049"/>
      <c r="AI456" s="3049"/>
      <c r="AJ456" s="3049"/>
      <c r="AK456" s="3049"/>
      <c r="AL456" s="3049"/>
      <c r="AM456" s="3053"/>
      <c r="AN456" s="3049"/>
      <c r="AO456" s="3049"/>
      <c r="AP456" s="3053"/>
      <c r="AQ456" s="3049"/>
      <c r="AR456" s="3062"/>
      <c r="AS456" s="3053"/>
      <c r="AT456" s="3053"/>
      <c r="AU456" s="3053"/>
      <c r="AV456" s="3053"/>
      <c r="AW456" s="3053"/>
      <c r="AX456" s="3049"/>
    </row>
    <row r="457" spans="1:50" ht="15" customHeight="1">
      <c r="A457" s="4923"/>
      <c r="B457" s="4934"/>
      <c r="C457" s="4952"/>
      <c r="D457" s="3054"/>
      <c r="E457" s="3055"/>
      <c r="F457" s="3056"/>
      <c r="G457" s="3056"/>
      <c r="H457" s="3118"/>
      <c r="I457" s="3056"/>
      <c r="J457" s="3056"/>
      <c r="K457" s="3118"/>
      <c r="L457" s="3056"/>
      <c r="M457" s="3056"/>
      <c r="N457" s="4987"/>
      <c r="O457" s="4961"/>
      <c r="P457" s="3066"/>
      <c r="Q457" s="3066"/>
      <c r="R457" s="3066"/>
      <c r="S457" s="3086"/>
      <c r="T457" s="3086"/>
      <c r="U457" s="3086"/>
      <c r="V457" s="3086"/>
      <c r="W457" s="3056"/>
      <c r="X457" s="3056"/>
      <c r="Y457" s="3056"/>
      <c r="Z457" s="3056"/>
      <c r="AA457" s="3056"/>
      <c r="AB457" s="3056"/>
      <c r="AC457" s="3056"/>
      <c r="AD457" s="3056"/>
      <c r="AE457" s="3056"/>
      <c r="AF457" s="3056"/>
      <c r="AG457" s="3058"/>
      <c r="AH457" s="3056"/>
      <c r="AI457" s="3056"/>
      <c r="AJ457" s="3056"/>
      <c r="AK457" s="3056"/>
      <c r="AL457" s="3056"/>
      <c r="AM457" s="3059"/>
      <c r="AN457" s="3056"/>
      <c r="AO457" s="3056"/>
      <c r="AP457" s="3059"/>
      <c r="AQ457" s="3056"/>
      <c r="AR457" s="3063"/>
      <c r="AS457" s="3059"/>
      <c r="AT457" s="3059"/>
      <c r="AU457" s="3059"/>
      <c r="AV457" s="3059"/>
      <c r="AW457" s="3059"/>
      <c r="AX457" s="3056"/>
    </row>
    <row r="458" spans="1:50" ht="15" customHeight="1">
      <c r="A458" s="4923"/>
      <c r="B458" s="4932">
        <f>B453+1</f>
        <v>91</v>
      </c>
      <c r="C458" s="4950" t="s">
        <v>8026</v>
      </c>
      <c r="D458" s="3047" t="s">
        <v>26</v>
      </c>
      <c r="E458" s="3048">
        <v>40716</v>
      </c>
      <c r="F458" s="3049">
        <v>1.8</v>
      </c>
      <c r="G458" s="3049">
        <v>1.8</v>
      </c>
      <c r="H458" s="3117" t="s">
        <v>7908</v>
      </c>
      <c r="I458" s="3049">
        <v>200</v>
      </c>
      <c r="J458" s="3049">
        <v>60</v>
      </c>
      <c r="K458" s="3117" t="s">
        <v>7908</v>
      </c>
      <c r="L458" s="3049">
        <v>200</v>
      </c>
      <c r="M458" s="3049">
        <v>60</v>
      </c>
      <c r="N458" s="4950" t="s">
        <v>8027</v>
      </c>
      <c r="O458" s="4959" t="s">
        <v>8025</v>
      </c>
      <c r="P458" s="3065"/>
      <c r="Q458" s="3065"/>
      <c r="R458" s="3065"/>
      <c r="S458" s="3083"/>
      <c r="T458" s="3083"/>
      <c r="U458" s="3083"/>
      <c r="V458" s="3083"/>
      <c r="W458" s="3049"/>
      <c r="X458" s="3049"/>
      <c r="Y458" s="3049"/>
      <c r="Z458" s="3049"/>
      <c r="AA458" s="3044" t="s">
        <v>801</v>
      </c>
      <c r="AB458" s="3049"/>
      <c r="AC458" s="3049"/>
      <c r="AD458" s="3049"/>
      <c r="AE458" s="3049" t="s">
        <v>801</v>
      </c>
      <c r="AF458" s="3049"/>
      <c r="AG458" s="3052"/>
      <c r="AH458" s="3049"/>
      <c r="AI458" s="3049" t="s">
        <v>801</v>
      </c>
      <c r="AJ458" s="3049"/>
      <c r="AK458" s="3049" t="s">
        <v>387</v>
      </c>
      <c r="AL458" s="3049" t="s">
        <v>387</v>
      </c>
      <c r="AM458" s="3053"/>
      <c r="AN458" s="3048">
        <v>40848</v>
      </c>
      <c r="AO458" s="3049"/>
      <c r="AP458" s="3053"/>
      <c r="AQ458" s="3049"/>
      <c r="AR458" s="3062"/>
      <c r="AS458" s="3053"/>
      <c r="AT458" s="3053"/>
      <c r="AU458" s="3053"/>
      <c r="AV458" s="3053"/>
      <c r="AW458" s="3053"/>
      <c r="AX458" s="3049"/>
    </row>
    <row r="459" spans="1:50" ht="15" customHeight="1">
      <c r="A459" s="4923"/>
      <c r="B459" s="4933"/>
      <c r="C459" s="4951"/>
      <c r="D459" s="3047"/>
      <c r="E459" s="3048"/>
      <c r="F459" s="3049"/>
      <c r="G459" s="3049"/>
      <c r="H459" s="3117"/>
      <c r="I459" s="3049"/>
      <c r="J459" s="3049"/>
      <c r="K459" s="3117"/>
      <c r="L459" s="3049"/>
      <c r="M459" s="3049"/>
      <c r="N459" s="4951"/>
      <c r="O459" s="4960"/>
      <c r="P459" s="3065"/>
      <c r="Q459" s="3065"/>
      <c r="R459" s="3065"/>
      <c r="S459" s="3083"/>
      <c r="T459" s="3083"/>
      <c r="U459" s="3083"/>
      <c r="V459" s="3083"/>
      <c r="W459" s="3049"/>
      <c r="X459" s="3049"/>
      <c r="Y459" s="3049"/>
      <c r="Z459" s="3049"/>
      <c r="AA459" s="3049">
        <v>1</v>
      </c>
      <c r="AB459" s="3049"/>
      <c r="AC459" s="3049"/>
      <c r="AD459" s="3049"/>
      <c r="AE459" s="3049">
        <v>135</v>
      </c>
      <c r="AF459" s="3049"/>
      <c r="AG459" s="3052"/>
      <c r="AH459" s="3049"/>
      <c r="AI459" s="3049">
        <v>10</v>
      </c>
      <c r="AJ459" s="3049"/>
      <c r="AK459" s="3049" t="s">
        <v>7661</v>
      </c>
      <c r="AL459" s="3136" t="s">
        <v>8016</v>
      </c>
      <c r="AM459" s="3053"/>
      <c r="AN459" s="3049"/>
      <c r="AO459" s="3049"/>
      <c r="AP459" s="3053"/>
      <c r="AQ459" s="3049"/>
      <c r="AR459" s="3062"/>
      <c r="AS459" s="3053"/>
      <c r="AT459" s="3053"/>
      <c r="AU459" s="3053"/>
      <c r="AV459" s="3053"/>
      <c r="AW459" s="3053"/>
      <c r="AX459" s="3049"/>
    </row>
    <row r="460" spans="1:50" ht="15" customHeight="1">
      <c r="A460" s="4923"/>
      <c r="B460" s="4933"/>
      <c r="C460" s="4951"/>
      <c r="D460" s="3047"/>
      <c r="E460" s="3048"/>
      <c r="F460" s="3049"/>
      <c r="G460" s="3049"/>
      <c r="H460" s="3117"/>
      <c r="I460" s="3049"/>
      <c r="J460" s="3049"/>
      <c r="K460" s="3117"/>
      <c r="L460" s="3049"/>
      <c r="M460" s="3049"/>
      <c r="N460" s="4951"/>
      <c r="O460" s="4960"/>
      <c r="P460" s="3065"/>
      <c r="Q460" s="3065"/>
      <c r="R460" s="3065"/>
      <c r="S460" s="3083"/>
      <c r="T460" s="3083"/>
      <c r="U460" s="3083"/>
      <c r="V460" s="3083"/>
      <c r="W460" s="3049"/>
      <c r="X460" s="3049"/>
      <c r="Y460" s="3049"/>
      <c r="Z460" s="3049"/>
      <c r="AA460" s="3130" t="s">
        <v>8021</v>
      </c>
      <c r="AB460" s="3049"/>
      <c r="AC460" s="3049"/>
      <c r="AD460" s="3049"/>
      <c r="AE460" s="3049"/>
      <c r="AF460" s="3049"/>
      <c r="AG460" s="3052"/>
      <c r="AH460" s="3049"/>
      <c r="AI460" s="3049"/>
      <c r="AJ460" s="3049"/>
      <c r="AK460" s="3049" t="s">
        <v>8005</v>
      </c>
      <c r="AL460" s="3049">
        <v>1.5</v>
      </c>
      <c r="AM460" s="3053"/>
      <c r="AN460" s="3049"/>
      <c r="AO460" s="3049"/>
      <c r="AP460" s="3053"/>
      <c r="AQ460" s="3049"/>
      <c r="AR460" s="3062"/>
      <c r="AS460" s="3053"/>
      <c r="AT460" s="3053"/>
      <c r="AU460" s="3053"/>
      <c r="AV460" s="3053"/>
      <c r="AW460" s="3053"/>
      <c r="AX460" s="3049"/>
    </row>
    <row r="461" spans="1:50" ht="15" customHeight="1">
      <c r="A461" s="4923"/>
      <c r="B461" s="4933"/>
      <c r="C461" s="4951"/>
      <c r="D461" s="3047"/>
      <c r="E461" s="3048"/>
      <c r="F461" s="3049"/>
      <c r="G461" s="3049"/>
      <c r="H461" s="3117"/>
      <c r="I461" s="3049"/>
      <c r="J461" s="3049"/>
      <c r="K461" s="3117"/>
      <c r="L461" s="3049"/>
      <c r="M461" s="3049"/>
      <c r="N461" s="4951"/>
      <c r="O461" s="4960"/>
      <c r="P461" s="3065"/>
      <c r="Q461" s="3065"/>
      <c r="R461" s="3065"/>
      <c r="S461" s="3083"/>
      <c r="T461" s="3083"/>
      <c r="U461" s="3083"/>
      <c r="V461" s="3083"/>
      <c r="W461" s="3049"/>
      <c r="X461" s="3049"/>
      <c r="Y461" s="3049"/>
      <c r="Z461" s="3049"/>
      <c r="AA461" s="3049"/>
      <c r="AB461" s="3049"/>
      <c r="AC461" s="3049"/>
      <c r="AD461" s="3049"/>
      <c r="AE461" s="3049"/>
      <c r="AF461" s="3049"/>
      <c r="AG461" s="3052"/>
      <c r="AH461" s="3049"/>
      <c r="AI461" s="3049"/>
      <c r="AJ461" s="3049"/>
      <c r="AK461" s="3049"/>
      <c r="AL461" s="3049"/>
      <c r="AM461" s="3053"/>
      <c r="AN461" s="3049"/>
      <c r="AO461" s="3049"/>
      <c r="AP461" s="3053"/>
      <c r="AQ461" s="3049"/>
      <c r="AR461" s="3062"/>
      <c r="AS461" s="3053"/>
      <c r="AT461" s="3053"/>
      <c r="AU461" s="3053"/>
      <c r="AV461" s="3053"/>
      <c r="AW461" s="3053"/>
      <c r="AX461" s="3049"/>
    </row>
    <row r="462" spans="1:50" ht="15" customHeight="1">
      <c r="A462" s="4923"/>
      <c r="B462" s="4934"/>
      <c r="C462" s="4952"/>
      <c r="D462" s="3054"/>
      <c r="E462" s="3055"/>
      <c r="F462" s="3056"/>
      <c r="G462" s="3056"/>
      <c r="H462" s="3118"/>
      <c r="I462" s="3056"/>
      <c r="J462" s="3056"/>
      <c r="K462" s="3118"/>
      <c r="L462" s="3056"/>
      <c r="M462" s="3056"/>
      <c r="N462" s="4952"/>
      <c r="O462" s="4961"/>
      <c r="P462" s="3066"/>
      <c r="Q462" s="3066"/>
      <c r="R462" s="3066"/>
      <c r="S462" s="3086"/>
      <c r="T462" s="3086"/>
      <c r="U462" s="3086"/>
      <c r="V462" s="3086"/>
      <c r="W462" s="3056"/>
      <c r="X462" s="3056"/>
      <c r="Y462" s="3056"/>
      <c r="Z462" s="3056"/>
      <c r="AA462" s="3056"/>
      <c r="AB462" s="3056"/>
      <c r="AC462" s="3056"/>
      <c r="AD462" s="3056"/>
      <c r="AE462" s="3056"/>
      <c r="AF462" s="3056"/>
      <c r="AG462" s="3058"/>
      <c r="AH462" s="3056"/>
      <c r="AI462" s="3056"/>
      <c r="AJ462" s="3056"/>
      <c r="AK462" s="3056"/>
      <c r="AL462" s="3056"/>
      <c r="AM462" s="3059"/>
      <c r="AN462" s="3056"/>
      <c r="AO462" s="3056"/>
      <c r="AP462" s="3059"/>
      <c r="AQ462" s="3056"/>
      <c r="AR462" s="3063"/>
      <c r="AS462" s="3059"/>
      <c r="AT462" s="3059"/>
      <c r="AU462" s="3059"/>
      <c r="AV462" s="3059"/>
      <c r="AW462" s="3059"/>
      <c r="AX462" s="3056"/>
    </row>
    <row r="463" spans="1:50" ht="15" customHeight="1">
      <c r="A463" s="4923"/>
      <c r="B463" s="4932">
        <f>B458+1</f>
        <v>92</v>
      </c>
      <c r="C463" s="4950" t="s">
        <v>8028</v>
      </c>
      <c r="D463" s="3047" t="s">
        <v>465</v>
      </c>
      <c r="E463" s="3048">
        <v>41198</v>
      </c>
      <c r="F463" s="3049">
        <v>3.8</v>
      </c>
      <c r="G463" s="3049">
        <v>3.1</v>
      </c>
      <c r="H463" s="3117" t="s">
        <v>8008</v>
      </c>
      <c r="I463" s="3049">
        <v>200</v>
      </c>
      <c r="J463" s="3049">
        <v>60</v>
      </c>
      <c r="K463" s="3117" t="s">
        <v>8008</v>
      </c>
      <c r="L463" s="3049">
        <v>200</v>
      </c>
      <c r="M463" s="3049">
        <v>60</v>
      </c>
      <c r="N463" s="4985" t="s">
        <v>8029</v>
      </c>
      <c r="O463" s="4959" t="s">
        <v>8030</v>
      </c>
      <c r="P463" s="3065"/>
      <c r="Q463" s="3065"/>
      <c r="R463" s="3065"/>
      <c r="S463" s="3083"/>
      <c r="T463" s="3083"/>
      <c r="U463" s="3083"/>
      <c r="V463" s="3083"/>
      <c r="W463" s="3049"/>
      <c r="X463" s="3049"/>
      <c r="Y463" s="3049"/>
      <c r="Z463" s="3049"/>
      <c r="AA463" s="3049" t="s">
        <v>801</v>
      </c>
      <c r="AB463" s="3049" t="s">
        <v>387</v>
      </c>
      <c r="AC463" s="3049" t="s">
        <v>801</v>
      </c>
      <c r="AD463" s="3044" t="s">
        <v>801</v>
      </c>
      <c r="AE463" s="3049"/>
      <c r="AF463" s="3049" t="s">
        <v>801</v>
      </c>
      <c r="AG463" s="3052" t="s">
        <v>801</v>
      </c>
      <c r="AH463" s="3049"/>
      <c r="AI463" s="3049"/>
      <c r="AJ463" s="3049"/>
      <c r="AK463" s="3049" t="s">
        <v>387</v>
      </c>
      <c r="AL463" s="3049" t="s">
        <v>387</v>
      </c>
      <c r="AM463" s="3053"/>
      <c r="AN463" s="3048">
        <v>41198</v>
      </c>
      <c r="AO463" s="3049"/>
      <c r="AP463" s="3053"/>
      <c r="AQ463" s="3049"/>
      <c r="AR463" s="3062"/>
      <c r="AS463" s="3053"/>
      <c r="AT463" s="3053"/>
      <c r="AU463" s="3053"/>
      <c r="AV463" s="3053"/>
      <c r="AW463" s="3053"/>
      <c r="AX463" s="4929" t="s">
        <v>8031</v>
      </c>
    </row>
    <row r="464" spans="1:50" ht="15" customHeight="1">
      <c r="A464" s="4923"/>
      <c r="B464" s="4933"/>
      <c r="C464" s="4951"/>
      <c r="D464" s="3047"/>
      <c r="E464" s="3048"/>
      <c r="F464" s="3049"/>
      <c r="G464" s="3049"/>
      <c r="H464" s="3117"/>
      <c r="I464" s="3049"/>
      <c r="J464" s="3049"/>
      <c r="K464" s="3117"/>
      <c r="L464" s="3049"/>
      <c r="M464" s="3049"/>
      <c r="N464" s="4986"/>
      <c r="O464" s="4960"/>
      <c r="P464" s="3065"/>
      <c r="Q464" s="3065"/>
      <c r="R464" s="3065"/>
      <c r="S464" s="3083"/>
      <c r="T464" s="3083"/>
      <c r="U464" s="3083"/>
      <c r="V464" s="3083"/>
      <c r="W464" s="3049"/>
      <c r="X464" s="3049"/>
      <c r="Y464" s="3049"/>
      <c r="Z464" s="3049"/>
      <c r="AA464" s="3049">
        <v>2</v>
      </c>
      <c r="AB464" s="3049">
        <v>300</v>
      </c>
      <c r="AC464" s="3049">
        <v>100</v>
      </c>
      <c r="AD464" s="3049">
        <v>50</v>
      </c>
      <c r="AE464" s="3049"/>
      <c r="AF464" s="3049">
        <v>200</v>
      </c>
      <c r="AG464" s="3052">
        <v>2</v>
      </c>
      <c r="AH464" s="3049"/>
      <c r="AI464" s="3049"/>
      <c r="AJ464" s="3049"/>
      <c r="AK464" s="3049" t="s">
        <v>7661</v>
      </c>
      <c r="AL464" s="3049"/>
      <c r="AM464" s="3053"/>
      <c r="AN464" s="3049"/>
      <c r="AO464" s="3049"/>
      <c r="AP464" s="3053"/>
      <c r="AQ464" s="3049"/>
      <c r="AR464" s="3062"/>
      <c r="AS464" s="3053"/>
      <c r="AT464" s="3053"/>
      <c r="AU464" s="3053"/>
      <c r="AV464" s="3053"/>
      <c r="AW464" s="3053"/>
      <c r="AX464" s="4930"/>
    </row>
    <row r="465" spans="1:50" ht="15" customHeight="1">
      <c r="A465" s="4923"/>
      <c r="B465" s="4933"/>
      <c r="C465" s="4951"/>
      <c r="D465" s="3047"/>
      <c r="E465" s="3048"/>
      <c r="F465" s="3049"/>
      <c r="G465" s="3049"/>
      <c r="H465" s="3117"/>
      <c r="I465" s="3049"/>
      <c r="J465" s="3049"/>
      <c r="K465" s="3117"/>
      <c r="L465" s="3049"/>
      <c r="M465" s="3049"/>
      <c r="N465" s="4986"/>
      <c r="O465" s="4960"/>
      <c r="P465" s="3065"/>
      <c r="Q465" s="3065"/>
      <c r="R465" s="3065"/>
      <c r="S465" s="3083"/>
      <c r="T465" s="3083"/>
      <c r="U465" s="3083"/>
      <c r="V465" s="3083"/>
      <c r="W465" s="3049"/>
      <c r="X465" s="3049"/>
      <c r="Y465" s="3049"/>
      <c r="Z465" s="3049"/>
      <c r="AA465" s="3130" t="s">
        <v>8017</v>
      </c>
      <c r="AB465" s="3049">
        <v>250</v>
      </c>
      <c r="AC465" s="3049"/>
      <c r="AD465" s="3049"/>
      <c r="AE465" s="3049"/>
      <c r="AF465" s="3049"/>
      <c r="AG465" s="3052"/>
      <c r="AH465" s="3049"/>
      <c r="AI465" s="3049"/>
      <c r="AJ465" s="3049"/>
      <c r="AK465" s="3049" t="s">
        <v>7665</v>
      </c>
      <c r="AL465" s="3049"/>
      <c r="AM465" s="3053"/>
      <c r="AN465" s="3049"/>
      <c r="AO465" s="3049"/>
      <c r="AP465" s="3053"/>
      <c r="AQ465" s="3049"/>
      <c r="AR465" s="3062"/>
      <c r="AS465" s="3053"/>
      <c r="AT465" s="3053"/>
      <c r="AU465" s="3053"/>
      <c r="AV465" s="3053"/>
      <c r="AW465" s="3053"/>
      <c r="AX465" s="4930"/>
    </row>
    <row r="466" spans="1:50" ht="15" customHeight="1">
      <c r="A466" s="4923"/>
      <c r="B466" s="4933"/>
      <c r="C466" s="4951"/>
      <c r="D466" s="3047"/>
      <c r="E466" s="3048"/>
      <c r="F466" s="3049"/>
      <c r="G466" s="3049"/>
      <c r="H466" s="3117"/>
      <c r="I466" s="3049"/>
      <c r="J466" s="3049"/>
      <c r="K466" s="3117"/>
      <c r="L466" s="3049"/>
      <c r="M466" s="3049"/>
      <c r="N466" s="4986"/>
      <c r="O466" s="4960"/>
      <c r="P466" s="3065"/>
      <c r="Q466" s="3065"/>
      <c r="R466" s="3065"/>
      <c r="S466" s="3083"/>
      <c r="T466" s="3083"/>
      <c r="U466" s="3083"/>
      <c r="V466" s="3083"/>
      <c r="W466" s="3049"/>
      <c r="X466" s="3049"/>
      <c r="Y466" s="3049"/>
      <c r="Z466" s="3049"/>
      <c r="AA466" s="3049"/>
      <c r="AB466" s="3049"/>
      <c r="AC466" s="3049"/>
      <c r="AD466" s="3049"/>
      <c r="AE466" s="3049"/>
      <c r="AF466" s="3049"/>
      <c r="AG466" s="3052"/>
      <c r="AH466" s="3049"/>
      <c r="AI466" s="3049"/>
      <c r="AJ466" s="3049"/>
      <c r="AK466" s="3049"/>
      <c r="AL466" s="3049"/>
      <c r="AM466" s="3053"/>
      <c r="AN466" s="3049"/>
      <c r="AO466" s="3049"/>
      <c r="AP466" s="3053"/>
      <c r="AQ466" s="3049"/>
      <c r="AR466" s="3062"/>
      <c r="AS466" s="3053"/>
      <c r="AT466" s="3053"/>
      <c r="AU466" s="3053"/>
      <c r="AV466" s="3053"/>
      <c r="AW466" s="3053"/>
      <c r="AX466" s="4930"/>
    </row>
    <row r="467" spans="1:50" ht="15" customHeight="1">
      <c r="A467" s="4923"/>
      <c r="B467" s="4934"/>
      <c r="C467" s="4952"/>
      <c r="D467" s="3054"/>
      <c r="E467" s="3055"/>
      <c r="F467" s="3056"/>
      <c r="G467" s="3056"/>
      <c r="H467" s="3118"/>
      <c r="I467" s="3056"/>
      <c r="J467" s="3056"/>
      <c r="K467" s="3118"/>
      <c r="L467" s="3056"/>
      <c r="M467" s="3056"/>
      <c r="N467" s="4987"/>
      <c r="O467" s="4961"/>
      <c r="P467" s="3066"/>
      <c r="Q467" s="3066"/>
      <c r="R467" s="3066"/>
      <c r="S467" s="3086"/>
      <c r="T467" s="3086"/>
      <c r="U467" s="3086"/>
      <c r="V467" s="3086"/>
      <c r="W467" s="3056"/>
      <c r="X467" s="3056"/>
      <c r="Y467" s="3056"/>
      <c r="Z467" s="3056"/>
      <c r="AA467" s="3056"/>
      <c r="AB467" s="3056"/>
      <c r="AC467" s="3056"/>
      <c r="AD467" s="3056"/>
      <c r="AE467" s="3056"/>
      <c r="AF467" s="3056"/>
      <c r="AG467" s="3058"/>
      <c r="AH467" s="3056"/>
      <c r="AI467" s="3056"/>
      <c r="AJ467" s="3056"/>
      <c r="AK467" s="3056"/>
      <c r="AL467" s="3056"/>
      <c r="AM467" s="3059"/>
      <c r="AN467" s="3056"/>
      <c r="AO467" s="3056"/>
      <c r="AP467" s="3059"/>
      <c r="AQ467" s="3056"/>
      <c r="AR467" s="3063"/>
      <c r="AS467" s="3059"/>
      <c r="AT467" s="3059"/>
      <c r="AU467" s="3059"/>
      <c r="AV467" s="3059"/>
      <c r="AW467" s="3059"/>
      <c r="AX467" s="4931"/>
    </row>
    <row r="468" spans="1:50" ht="15" customHeight="1">
      <c r="A468" s="4923"/>
      <c r="B468" s="4932">
        <f>B463+1</f>
        <v>93</v>
      </c>
      <c r="C468" s="4950" t="s">
        <v>8032</v>
      </c>
      <c r="D468" s="3042" t="s">
        <v>26</v>
      </c>
      <c r="E468" s="3043">
        <v>41611</v>
      </c>
      <c r="F468" s="3044">
        <v>0.5</v>
      </c>
      <c r="G468" s="3044">
        <v>0.4</v>
      </c>
      <c r="H468" s="3116" t="s">
        <v>7813</v>
      </c>
      <c r="I468" s="3044">
        <v>600</v>
      </c>
      <c r="J468" s="3044">
        <v>80</v>
      </c>
      <c r="K468" s="3116" t="s">
        <v>7813</v>
      </c>
      <c r="L468" s="3044">
        <v>600</v>
      </c>
      <c r="M468" s="3044">
        <v>80</v>
      </c>
      <c r="N468" s="4988" t="s">
        <v>8033</v>
      </c>
      <c r="O468" s="4959" t="s">
        <v>8034</v>
      </c>
      <c r="P468" s="3064"/>
      <c r="Q468" s="3064"/>
      <c r="R468" s="3064"/>
      <c r="S468" s="3080"/>
      <c r="T468" s="3080"/>
      <c r="U468" s="3080"/>
      <c r="V468" s="3080"/>
      <c r="W468" s="3044"/>
      <c r="X468" s="3044"/>
      <c r="Y468" s="3044"/>
      <c r="Z468" s="3044">
        <v>1</v>
      </c>
      <c r="AA468" s="3044" t="s">
        <v>801</v>
      </c>
      <c r="AB468" s="3044" t="s">
        <v>801</v>
      </c>
      <c r="AC468" s="3044" t="s">
        <v>801</v>
      </c>
      <c r="AD468" s="3044" t="s">
        <v>801</v>
      </c>
      <c r="AE468" s="3044" t="s">
        <v>801</v>
      </c>
      <c r="AF468" s="3044" t="s">
        <v>801</v>
      </c>
      <c r="AG468" s="3044" t="s">
        <v>801</v>
      </c>
      <c r="AH468" s="3044"/>
      <c r="AI468" s="3044" t="s">
        <v>801</v>
      </c>
      <c r="AJ468" s="3044"/>
      <c r="AK468" s="3044" t="s">
        <v>387</v>
      </c>
      <c r="AL468" s="3044" t="s">
        <v>387</v>
      </c>
      <c r="AM468" s="3046"/>
      <c r="AN468" s="3043">
        <v>41730</v>
      </c>
      <c r="AO468" s="3044"/>
      <c r="AP468" s="3046"/>
      <c r="AQ468" s="3044"/>
      <c r="AR468" s="3061"/>
      <c r="AS468" s="3046"/>
      <c r="AT468" s="3046"/>
      <c r="AU468" s="3046"/>
      <c r="AV468" s="3046"/>
      <c r="AW468" s="3046"/>
      <c r="AX468" s="4950" t="s">
        <v>8035</v>
      </c>
    </row>
    <row r="469" spans="1:50" ht="15" customHeight="1">
      <c r="A469" s="4923"/>
      <c r="B469" s="4933"/>
      <c r="C469" s="4951"/>
      <c r="D469" s="3047"/>
      <c r="E469" s="3048"/>
      <c r="F469" s="3049"/>
      <c r="G469" s="3049"/>
      <c r="H469" s="3117"/>
      <c r="I469" s="3049"/>
      <c r="J469" s="3049"/>
      <c r="K469" s="3117"/>
      <c r="L469" s="3049"/>
      <c r="M469" s="3049"/>
      <c r="N469" s="4989"/>
      <c r="O469" s="4960"/>
      <c r="P469" s="3065"/>
      <c r="Q469" s="3065"/>
      <c r="R469" s="3065"/>
      <c r="S469" s="3083"/>
      <c r="T469" s="3083"/>
      <c r="U469" s="3083"/>
      <c r="V469" s="3083"/>
      <c r="W469" s="3049"/>
      <c r="X469" s="3049"/>
      <c r="Y469" s="3049"/>
      <c r="Z469" s="3049"/>
      <c r="AA469" s="3049">
        <v>1</v>
      </c>
      <c r="AB469" s="3049">
        <v>600</v>
      </c>
      <c r="AC469" s="3049">
        <v>200</v>
      </c>
      <c r="AD469" s="3049">
        <v>80</v>
      </c>
      <c r="AE469" s="3049">
        <v>250</v>
      </c>
      <c r="AF469" s="3049">
        <v>200</v>
      </c>
      <c r="AG469" s="3052">
        <v>2</v>
      </c>
      <c r="AH469" s="3049"/>
      <c r="AI469" s="3049">
        <v>60</v>
      </c>
      <c r="AJ469" s="3049"/>
      <c r="AK469" s="3104" t="s">
        <v>7661</v>
      </c>
      <c r="AL469" s="3049"/>
      <c r="AM469" s="3053"/>
      <c r="AN469" s="3049"/>
      <c r="AO469" s="3049"/>
      <c r="AP469" s="3053"/>
      <c r="AQ469" s="3049"/>
      <c r="AR469" s="3062"/>
      <c r="AS469" s="3053"/>
      <c r="AT469" s="3053"/>
      <c r="AU469" s="3053"/>
      <c r="AV469" s="3053"/>
      <c r="AW469" s="3053"/>
      <c r="AX469" s="4930"/>
    </row>
    <row r="470" spans="1:50" ht="15" customHeight="1">
      <c r="A470" s="4923"/>
      <c r="B470" s="4933"/>
      <c r="C470" s="4951"/>
      <c r="D470" s="3047"/>
      <c r="E470" s="3048"/>
      <c r="F470" s="3049"/>
      <c r="G470" s="3049"/>
      <c r="H470" s="3117"/>
      <c r="I470" s="3049"/>
      <c r="J470" s="3049"/>
      <c r="K470" s="3117"/>
      <c r="L470" s="3049"/>
      <c r="M470" s="3049"/>
      <c r="N470" s="4989"/>
      <c r="O470" s="4960"/>
      <c r="P470" s="3065"/>
      <c r="Q470" s="3065"/>
      <c r="R470" s="3065"/>
      <c r="S470" s="3083"/>
      <c r="T470" s="3083"/>
      <c r="U470" s="3083"/>
      <c r="V470" s="3083"/>
      <c r="W470" s="3049"/>
      <c r="X470" s="3049"/>
      <c r="Y470" s="3049"/>
      <c r="Z470" s="3049"/>
      <c r="AA470" s="3130" t="s">
        <v>7960</v>
      </c>
      <c r="AB470" s="3049"/>
      <c r="AC470" s="3049"/>
      <c r="AD470" s="3049"/>
      <c r="AE470" s="3049"/>
      <c r="AF470" s="3049"/>
      <c r="AG470" s="3052">
        <v>4</v>
      </c>
      <c r="AH470" s="3049"/>
      <c r="AI470" s="3049"/>
      <c r="AJ470" s="3049"/>
      <c r="AK470" s="3049" t="s">
        <v>8009</v>
      </c>
      <c r="AL470" s="3049"/>
      <c r="AM470" s="3053"/>
      <c r="AN470" s="3049"/>
      <c r="AO470" s="3049"/>
      <c r="AP470" s="3053"/>
      <c r="AQ470" s="3049"/>
      <c r="AR470" s="3062"/>
      <c r="AS470" s="3053"/>
      <c r="AT470" s="3053"/>
      <c r="AU470" s="3053"/>
      <c r="AV470" s="3053"/>
      <c r="AW470" s="3053"/>
      <c r="AX470" s="4930"/>
    </row>
    <row r="471" spans="1:50" ht="15" customHeight="1">
      <c r="A471" s="4923"/>
      <c r="B471" s="4933"/>
      <c r="C471" s="4951"/>
      <c r="D471" s="3047"/>
      <c r="E471" s="3048"/>
      <c r="F471" s="3049"/>
      <c r="G471" s="3049"/>
      <c r="H471" s="3117"/>
      <c r="I471" s="3049"/>
      <c r="J471" s="3049"/>
      <c r="K471" s="3117"/>
      <c r="L471" s="3049"/>
      <c r="M471" s="3049"/>
      <c r="N471" s="4989"/>
      <c r="O471" s="4960"/>
      <c r="P471" s="3065"/>
      <c r="Q471" s="3065"/>
      <c r="R471" s="3065"/>
      <c r="S471" s="3083"/>
      <c r="T471" s="3083"/>
      <c r="U471" s="3083"/>
      <c r="V471" s="3083"/>
      <c r="W471" s="3049"/>
      <c r="X471" s="3049"/>
      <c r="Y471" s="3049"/>
      <c r="Z471" s="3049"/>
      <c r="AA471" s="3049"/>
      <c r="AB471" s="3049"/>
      <c r="AC471" s="3049"/>
      <c r="AD471" s="3049"/>
      <c r="AE471" s="3049"/>
      <c r="AF471" s="3049"/>
      <c r="AG471" s="3052">
        <v>6.5</v>
      </c>
      <c r="AH471" s="3049"/>
      <c r="AI471" s="3049"/>
      <c r="AJ471" s="3049"/>
      <c r="AK471" s="3049"/>
      <c r="AL471" s="3049"/>
      <c r="AM471" s="3053"/>
      <c r="AN471" s="3049"/>
      <c r="AO471" s="3049"/>
      <c r="AP471" s="3053"/>
      <c r="AQ471" s="3049"/>
      <c r="AR471" s="3062"/>
      <c r="AS471" s="3053"/>
      <c r="AT471" s="3053"/>
      <c r="AU471" s="3053"/>
      <c r="AV471" s="3053"/>
      <c r="AW471" s="3053"/>
      <c r="AX471" s="4930"/>
    </row>
    <row r="472" spans="1:50" ht="15" customHeight="1">
      <c r="A472" s="4923"/>
      <c r="B472" s="4934"/>
      <c r="C472" s="4952"/>
      <c r="D472" s="3054"/>
      <c r="E472" s="3055"/>
      <c r="F472" s="3056"/>
      <c r="G472" s="3056"/>
      <c r="H472" s="3118"/>
      <c r="I472" s="3056"/>
      <c r="J472" s="3056"/>
      <c r="K472" s="3118"/>
      <c r="L472" s="3056"/>
      <c r="M472" s="3056"/>
      <c r="N472" s="4990"/>
      <c r="O472" s="4961"/>
      <c r="P472" s="3066"/>
      <c r="Q472" s="3066"/>
      <c r="R472" s="3066"/>
      <c r="S472" s="3086"/>
      <c r="T472" s="3086"/>
      <c r="U472" s="3086"/>
      <c r="V472" s="3086"/>
      <c r="W472" s="3056"/>
      <c r="X472" s="3056"/>
      <c r="Y472" s="3056"/>
      <c r="Z472" s="3056"/>
      <c r="AA472" s="3056"/>
      <c r="AB472" s="3056"/>
      <c r="AC472" s="3056"/>
      <c r="AD472" s="3056"/>
      <c r="AE472" s="3056"/>
      <c r="AF472" s="3056"/>
      <c r="AG472" s="3058">
        <v>10</v>
      </c>
      <c r="AH472" s="3056"/>
      <c r="AI472" s="3056"/>
      <c r="AJ472" s="3056"/>
      <c r="AK472" s="3056"/>
      <c r="AL472" s="3056"/>
      <c r="AM472" s="3059"/>
      <c r="AN472" s="3056"/>
      <c r="AO472" s="3056"/>
      <c r="AP472" s="3059"/>
      <c r="AQ472" s="3056"/>
      <c r="AR472" s="3063"/>
      <c r="AS472" s="3059"/>
      <c r="AT472" s="3059"/>
      <c r="AU472" s="3059"/>
      <c r="AV472" s="3059"/>
      <c r="AW472" s="3059"/>
      <c r="AX472" s="4931"/>
    </row>
    <row r="473" spans="1:50" ht="15" customHeight="1">
      <c r="A473" s="4923"/>
      <c r="B473" s="4932">
        <f>B468+1</f>
        <v>94</v>
      </c>
      <c r="C473" s="4959" t="s">
        <v>8036</v>
      </c>
      <c r="D473" s="3047" t="s">
        <v>26</v>
      </c>
      <c r="E473" s="3048">
        <v>41821</v>
      </c>
      <c r="F473" s="3049">
        <v>8.3000000000000007</v>
      </c>
      <c r="G473" s="3049">
        <v>8.3000000000000007</v>
      </c>
      <c r="H473" s="3117" t="s">
        <v>7849</v>
      </c>
      <c r="I473" s="3049">
        <v>200</v>
      </c>
      <c r="J473" s="3049">
        <v>60</v>
      </c>
      <c r="K473" s="3117" t="s">
        <v>7849</v>
      </c>
      <c r="L473" s="3049">
        <v>200</v>
      </c>
      <c r="M473" s="3049">
        <v>60</v>
      </c>
      <c r="N473" s="4988" t="s">
        <v>8037</v>
      </c>
      <c r="O473" s="3116"/>
      <c r="P473" s="3064"/>
      <c r="Q473" s="3064"/>
      <c r="R473" s="3064"/>
      <c r="S473" s="3080"/>
      <c r="T473" s="3080"/>
      <c r="U473" s="3080"/>
      <c r="V473" s="3080"/>
      <c r="W473" s="3044"/>
      <c r="X473" s="3044"/>
      <c r="Y473" s="3044"/>
      <c r="Z473" s="3044"/>
      <c r="AA473" s="3044" t="s">
        <v>801</v>
      </c>
      <c r="AB473" s="3044"/>
      <c r="AC473" s="3044"/>
      <c r="AD473" s="3044"/>
      <c r="AE473" s="3044"/>
      <c r="AF473" s="3044"/>
      <c r="AG473" s="3060"/>
      <c r="AH473" s="3044"/>
      <c r="AI473" s="3044" t="s">
        <v>801</v>
      </c>
      <c r="AJ473" s="3044"/>
      <c r="AK473" s="3044" t="s">
        <v>387</v>
      </c>
      <c r="AL473" s="3044" t="s">
        <v>387</v>
      </c>
      <c r="AM473" s="3046"/>
      <c r="AN473" s="3043">
        <v>41944</v>
      </c>
      <c r="AO473" s="3044"/>
      <c r="AP473" s="3046"/>
      <c r="AQ473" s="3044"/>
      <c r="AR473" s="3061"/>
      <c r="AS473" s="3046"/>
      <c r="AT473" s="3046"/>
      <c r="AU473" s="3046"/>
      <c r="AV473" s="3046"/>
      <c r="AW473" s="3046"/>
      <c r="AX473" s="3044"/>
    </row>
    <row r="474" spans="1:50" ht="15" customHeight="1">
      <c r="A474" s="4923"/>
      <c r="B474" s="4933"/>
      <c r="C474" s="4960"/>
      <c r="D474" s="3047"/>
      <c r="E474" s="3048"/>
      <c r="F474" s="3049"/>
      <c r="G474" s="3049"/>
      <c r="H474" s="3117"/>
      <c r="I474" s="3049"/>
      <c r="J474" s="3049"/>
      <c r="K474" s="3117"/>
      <c r="L474" s="3049"/>
      <c r="M474" s="3049"/>
      <c r="N474" s="4989"/>
      <c r="O474" s="3117"/>
      <c r="P474" s="3065"/>
      <c r="Q474" s="3065"/>
      <c r="R474" s="3065"/>
      <c r="S474" s="3083"/>
      <c r="T474" s="3083"/>
      <c r="U474" s="3083"/>
      <c r="V474" s="3083"/>
      <c r="W474" s="3049"/>
      <c r="X474" s="3049"/>
      <c r="Y474" s="3049"/>
      <c r="Z474" s="3049"/>
      <c r="AA474" s="3049">
        <v>1</v>
      </c>
      <c r="AB474" s="3049"/>
      <c r="AC474" s="3049"/>
      <c r="AD474" s="3049"/>
      <c r="AE474" s="3049"/>
      <c r="AF474" s="3049"/>
      <c r="AG474" s="3052"/>
      <c r="AH474" s="3049"/>
      <c r="AI474" s="3049">
        <v>12</v>
      </c>
      <c r="AJ474" s="3049"/>
      <c r="AK474" s="3049" t="s">
        <v>7661</v>
      </c>
      <c r="AL474" s="3049"/>
      <c r="AM474" s="3053"/>
      <c r="AN474" s="3049"/>
      <c r="AO474" s="3049"/>
      <c r="AP474" s="3053"/>
      <c r="AQ474" s="3049"/>
      <c r="AR474" s="3062"/>
      <c r="AS474" s="3053"/>
      <c r="AT474" s="3053"/>
      <c r="AU474" s="3053"/>
      <c r="AV474" s="3053"/>
      <c r="AW474" s="3053"/>
      <c r="AX474" s="3049"/>
    </row>
    <row r="475" spans="1:50" ht="15" customHeight="1">
      <c r="A475" s="4923"/>
      <c r="B475" s="4933"/>
      <c r="C475" s="4960"/>
      <c r="D475" s="3047"/>
      <c r="E475" s="3048"/>
      <c r="F475" s="3049"/>
      <c r="G475" s="3049"/>
      <c r="H475" s="3117"/>
      <c r="I475" s="3049"/>
      <c r="J475" s="3049"/>
      <c r="K475" s="3117"/>
      <c r="L475" s="3049"/>
      <c r="M475" s="3049"/>
      <c r="N475" s="4989"/>
      <c r="O475" s="3117" t="s">
        <v>7905</v>
      </c>
      <c r="P475" s="3065"/>
      <c r="Q475" s="3065"/>
      <c r="R475" s="3065"/>
      <c r="S475" s="3083"/>
      <c r="T475" s="3083"/>
      <c r="U475" s="3083"/>
      <c r="V475" s="3083"/>
      <c r="W475" s="3049"/>
      <c r="X475" s="3049"/>
      <c r="Y475" s="3049"/>
      <c r="Z475" s="3049"/>
      <c r="AA475" s="3130" t="s">
        <v>8021</v>
      </c>
      <c r="AB475" s="3049"/>
      <c r="AC475" s="3049"/>
      <c r="AD475" s="3049"/>
      <c r="AE475" s="3049"/>
      <c r="AF475" s="3049"/>
      <c r="AG475" s="3052"/>
      <c r="AH475" s="3049"/>
      <c r="AI475" s="3049"/>
      <c r="AJ475" s="3049"/>
      <c r="AK475" s="3049" t="s">
        <v>8009</v>
      </c>
      <c r="AL475" s="3049"/>
      <c r="AM475" s="3053"/>
      <c r="AN475" s="3049"/>
      <c r="AO475" s="3049"/>
      <c r="AP475" s="3053"/>
      <c r="AQ475" s="3049"/>
      <c r="AR475" s="3062"/>
      <c r="AS475" s="3053"/>
      <c r="AT475" s="3053"/>
      <c r="AU475" s="3053"/>
      <c r="AV475" s="3053"/>
      <c r="AW475" s="3053"/>
      <c r="AX475" s="3049"/>
    </row>
    <row r="476" spans="1:50" ht="15" customHeight="1">
      <c r="A476" s="4923"/>
      <c r="B476" s="4933"/>
      <c r="C476" s="4960"/>
      <c r="D476" s="3047"/>
      <c r="E476" s="3048"/>
      <c r="F476" s="3049"/>
      <c r="G476" s="3049"/>
      <c r="H476" s="3117"/>
      <c r="I476" s="3049"/>
      <c r="J476" s="3049"/>
      <c r="K476" s="3117"/>
      <c r="L476" s="3049"/>
      <c r="M476" s="3049"/>
      <c r="N476" s="4989"/>
      <c r="O476" s="3117"/>
      <c r="P476" s="3065"/>
      <c r="Q476" s="3065"/>
      <c r="R476" s="3065"/>
      <c r="S476" s="3083"/>
      <c r="T476" s="3083"/>
      <c r="U476" s="3083"/>
      <c r="V476" s="3083"/>
      <c r="W476" s="3049"/>
      <c r="X476" s="3049"/>
      <c r="Y476" s="3049"/>
      <c r="Z476" s="3049"/>
      <c r="AA476" s="3049"/>
      <c r="AB476" s="3049"/>
      <c r="AC476" s="3049"/>
      <c r="AD476" s="3049"/>
      <c r="AE476" s="3049"/>
      <c r="AF476" s="3049"/>
      <c r="AG476" s="3052"/>
      <c r="AH476" s="3049"/>
      <c r="AI476" s="3049"/>
      <c r="AJ476" s="3049"/>
      <c r="AK476" s="3049"/>
      <c r="AL476" s="3049"/>
      <c r="AM476" s="3053"/>
      <c r="AN476" s="3049"/>
      <c r="AO476" s="3049"/>
      <c r="AP476" s="3053"/>
      <c r="AQ476" s="3049"/>
      <c r="AR476" s="3062"/>
      <c r="AS476" s="3053"/>
      <c r="AT476" s="3053"/>
      <c r="AU476" s="3053"/>
      <c r="AV476" s="3053"/>
      <c r="AW476" s="3053"/>
      <c r="AX476" s="3049"/>
    </row>
    <row r="477" spans="1:50" ht="15" customHeight="1">
      <c r="A477" s="4923"/>
      <c r="B477" s="4934"/>
      <c r="C477" s="4961"/>
      <c r="D477" s="3054"/>
      <c r="E477" s="3055"/>
      <c r="F477" s="3056"/>
      <c r="G477" s="3056"/>
      <c r="H477" s="3118"/>
      <c r="I477" s="3056"/>
      <c r="J477" s="3056"/>
      <c r="K477" s="3118"/>
      <c r="L477" s="3056"/>
      <c r="M477" s="3056"/>
      <c r="N477" s="4990"/>
      <c r="O477" s="3118"/>
      <c r="P477" s="3066"/>
      <c r="Q477" s="3066"/>
      <c r="R477" s="3066"/>
      <c r="S477" s="3086"/>
      <c r="T477" s="3086"/>
      <c r="U477" s="3086"/>
      <c r="V477" s="3086"/>
      <c r="W477" s="3056"/>
      <c r="X477" s="3056"/>
      <c r="Y477" s="3056"/>
      <c r="Z477" s="3056"/>
      <c r="AA477" s="3056"/>
      <c r="AB477" s="3056"/>
      <c r="AC477" s="3056"/>
      <c r="AD477" s="3056"/>
      <c r="AE477" s="3056"/>
      <c r="AF477" s="3056"/>
      <c r="AG477" s="3058"/>
      <c r="AH477" s="3056"/>
      <c r="AI477" s="3056"/>
      <c r="AJ477" s="3056"/>
      <c r="AK477" s="3056"/>
      <c r="AL477" s="3056"/>
      <c r="AM477" s="3059"/>
      <c r="AN477" s="3056"/>
      <c r="AO477" s="3056"/>
      <c r="AP477" s="3059"/>
      <c r="AQ477" s="3056"/>
      <c r="AR477" s="3063"/>
      <c r="AS477" s="3059"/>
      <c r="AT477" s="3059"/>
      <c r="AU477" s="3059"/>
      <c r="AV477" s="3059"/>
      <c r="AW477" s="3059"/>
      <c r="AX477" s="3056"/>
    </row>
    <row r="478" spans="1:50" ht="15" customHeight="1">
      <c r="A478" s="4923"/>
      <c r="B478" s="4932">
        <f>B473+1</f>
        <v>95</v>
      </c>
      <c r="C478" s="4959" t="s">
        <v>8038</v>
      </c>
      <c r="D478" s="3042" t="s">
        <v>26</v>
      </c>
      <c r="E478" s="3043">
        <v>42510</v>
      </c>
      <c r="F478" s="3044">
        <v>26.6</v>
      </c>
      <c r="G478" s="3044">
        <v>26.6</v>
      </c>
      <c r="H478" s="3116" t="s">
        <v>7907</v>
      </c>
      <c r="I478" s="3044">
        <v>200</v>
      </c>
      <c r="J478" s="3044">
        <v>60</v>
      </c>
      <c r="K478" s="3116" t="s">
        <v>7907</v>
      </c>
      <c r="L478" s="3044">
        <v>200</v>
      </c>
      <c r="M478" s="3044">
        <v>60</v>
      </c>
      <c r="N478" s="4988" t="s">
        <v>8039</v>
      </c>
      <c r="O478" s="3116"/>
      <c r="P478" s="3064"/>
      <c r="Q478" s="3064"/>
      <c r="R478" s="3064"/>
      <c r="S478" s="3080"/>
      <c r="T478" s="3080"/>
      <c r="U478" s="3080"/>
      <c r="V478" s="3080"/>
      <c r="W478" s="3044">
        <v>10</v>
      </c>
      <c r="X478" s="3044">
        <v>1</v>
      </c>
      <c r="Y478" s="3044"/>
      <c r="Z478" s="3044"/>
      <c r="AA478" s="3044"/>
      <c r="AB478" s="3044"/>
      <c r="AC478" s="3044"/>
      <c r="AD478" s="3044"/>
      <c r="AE478" s="3044" t="s">
        <v>801</v>
      </c>
      <c r="AF478" s="3044"/>
      <c r="AG478" s="3060" t="s">
        <v>801</v>
      </c>
      <c r="AH478" s="3044"/>
      <c r="AI478" s="3044"/>
      <c r="AJ478" s="3044"/>
      <c r="AK478" s="3044"/>
      <c r="AL478" s="3044" t="s">
        <v>387</v>
      </c>
      <c r="AM478" s="3046"/>
      <c r="AN478" s="3043">
        <v>42563</v>
      </c>
      <c r="AO478" s="3044"/>
      <c r="AP478" s="3046"/>
      <c r="AQ478" s="3044"/>
      <c r="AR478" s="3061"/>
      <c r="AS478" s="3046"/>
      <c r="AT478" s="3046"/>
      <c r="AU478" s="3046"/>
      <c r="AV478" s="3046"/>
      <c r="AW478" s="3046"/>
      <c r="AX478" s="3044"/>
    </row>
    <row r="479" spans="1:50" ht="15" customHeight="1">
      <c r="A479" s="4923"/>
      <c r="B479" s="4933"/>
      <c r="C479" s="4960"/>
      <c r="D479" s="3047"/>
      <c r="E479" s="3048"/>
      <c r="F479" s="3049"/>
      <c r="G479" s="3049"/>
      <c r="H479" s="3117" t="s">
        <v>8040</v>
      </c>
      <c r="I479" s="3049">
        <v>200</v>
      </c>
      <c r="J479" s="3049">
        <v>60</v>
      </c>
      <c r="K479" s="3117" t="s">
        <v>8040</v>
      </c>
      <c r="L479" s="3049">
        <v>200</v>
      </c>
      <c r="M479" s="3049">
        <v>60</v>
      </c>
      <c r="N479" s="4989"/>
      <c r="O479" s="3117"/>
      <c r="P479" s="3065"/>
      <c r="Q479" s="3065"/>
      <c r="R479" s="3065"/>
      <c r="S479" s="3083"/>
      <c r="T479" s="3083"/>
      <c r="U479" s="3083"/>
      <c r="V479" s="3083"/>
      <c r="W479" s="3049"/>
      <c r="X479" s="3049"/>
      <c r="Y479" s="3049"/>
      <c r="Z479" s="3049"/>
      <c r="AA479" s="3049"/>
      <c r="AB479" s="3049"/>
      <c r="AC479" s="3049"/>
      <c r="AD479" s="3049"/>
      <c r="AE479" s="3049">
        <v>165</v>
      </c>
      <c r="AF479" s="3049"/>
      <c r="AG479" s="3052">
        <v>0.5</v>
      </c>
      <c r="AH479" s="3049"/>
      <c r="AI479" s="3049"/>
      <c r="AJ479" s="3049"/>
      <c r="AK479" s="3049"/>
      <c r="AL479" s="3136" t="s">
        <v>8016</v>
      </c>
      <c r="AM479" s="3053"/>
      <c r="AN479" s="3049"/>
      <c r="AO479" s="3049"/>
      <c r="AP479" s="3053"/>
      <c r="AQ479" s="3049"/>
      <c r="AR479" s="3062"/>
      <c r="AS479" s="3053"/>
      <c r="AT479" s="3053"/>
      <c r="AU479" s="3053"/>
      <c r="AV479" s="3053"/>
      <c r="AW479" s="3053"/>
      <c r="AX479" s="3049"/>
    </row>
    <row r="480" spans="1:50" ht="15" customHeight="1">
      <c r="A480" s="4923"/>
      <c r="B480" s="4933"/>
      <c r="C480" s="4960"/>
      <c r="D480" s="3047"/>
      <c r="E480" s="3048"/>
      <c r="F480" s="3049"/>
      <c r="G480" s="3049"/>
      <c r="H480" s="3117"/>
      <c r="I480" s="3049"/>
      <c r="J480" s="3049"/>
      <c r="K480" s="3117"/>
      <c r="L480" s="3049"/>
      <c r="M480" s="3049"/>
      <c r="N480" s="4989"/>
      <c r="O480" s="3117" t="s">
        <v>7905</v>
      </c>
      <c r="P480" s="3065"/>
      <c r="Q480" s="3065"/>
      <c r="R480" s="3065"/>
      <c r="S480" s="3083"/>
      <c r="T480" s="3083"/>
      <c r="U480" s="3083"/>
      <c r="V480" s="3083"/>
      <c r="W480" s="3049"/>
      <c r="X480" s="3049"/>
      <c r="Y480" s="3049"/>
      <c r="Z480" s="3049"/>
      <c r="AA480" s="3049"/>
      <c r="AB480" s="3049"/>
      <c r="AC480" s="3049"/>
      <c r="AD480" s="3049"/>
      <c r="AE480" s="3049"/>
      <c r="AF480" s="3049"/>
      <c r="AG480" s="3052">
        <v>1</v>
      </c>
      <c r="AH480" s="3049"/>
      <c r="AI480" s="3049"/>
      <c r="AJ480" s="3049"/>
      <c r="AK480" s="3049"/>
      <c r="AL480" s="3052">
        <v>1.6</v>
      </c>
      <c r="AM480" s="3053"/>
      <c r="AN480" s="3049"/>
      <c r="AO480" s="3049"/>
      <c r="AP480" s="3053"/>
      <c r="AQ480" s="3049"/>
      <c r="AR480" s="3062"/>
      <c r="AS480" s="3053"/>
      <c r="AT480" s="3053"/>
      <c r="AU480" s="3053"/>
      <c r="AV480" s="3053"/>
      <c r="AW480" s="3053"/>
      <c r="AX480" s="3049"/>
    </row>
    <row r="481" spans="1:50" ht="15" customHeight="1">
      <c r="A481" s="4923"/>
      <c r="B481" s="4933"/>
      <c r="C481" s="4960"/>
      <c r="D481" s="3047"/>
      <c r="E481" s="3048"/>
      <c r="F481" s="3049"/>
      <c r="G481" s="3049"/>
      <c r="H481" s="3117"/>
      <c r="I481" s="3049"/>
      <c r="J481" s="3049"/>
      <c r="K481" s="3117"/>
      <c r="L481" s="3049"/>
      <c r="M481" s="3049"/>
      <c r="N481" s="4989"/>
      <c r="O481" s="3117"/>
      <c r="P481" s="3065"/>
      <c r="Q481" s="3065"/>
      <c r="R481" s="3065"/>
      <c r="S481" s="3083"/>
      <c r="T481" s="3083"/>
      <c r="U481" s="3083"/>
      <c r="V481" s="3083"/>
      <c r="W481" s="3049"/>
      <c r="X481" s="3049"/>
      <c r="Y481" s="3049"/>
      <c r="Z481" s="3049"/>
      <c r="AA481" s="3049"/>
      <c r="AB481" s="3049"/>
      <c r="AC481" s="3049"/>
      <c r="AD481" s="3049"/>
      <c r="AE481" s="3049"/>
      <c r="AF481" s="3049"/>
      <c r="AG481" s="3052"/>
      <c r="AH481" s="3049"/>
      <c r="AI481" s="3049"/>
      <c r="AJ481" s="3049"/>
      <c r="AK481" s="3049"/>
      <c r="AL481" s="3049"/>
      <c r="AM481" s="3053"/>
      <c r="AN481" s="3049"/>
      <c r="AO481" s="3049"/>
      <c r="AP481" s="3053"/>
      <c r="AQ481" s="3049"/>
      <c r="AR481" s="3062"/>
      <c r="AS481" s="3053"/>
      <c r="AT481" s="3053"/>
      <c r="AU481" s="3053"/>
      <c r="AV481" s="3053"/>
      <c r="AW481" s="3053"/>
      <c r="AX481" s="3049"/>
    </row>
    <row r="482" spans="1:50" ht="15" customHeight="1">
      <c r="A482" s="4923"/>
      <c r="B482" s="4934"/>
      <c r="C482" s="4961"/>
      <c r="D482" s="3054"/>
      <c r="E482" s="3055"/>
      <c r="F482" s="3056"/>
      <c r="G482" s="3056"/>
      <c r="H482" s="3118"/>
      <c r="I482" s="3056"/>
      <c r="J482" s="3056"/>
      <c r="K482" s="3118"/>
      <c r="L482" s="3056"/>
      <c r="M482" s="3056"/>
      <c r="N482" s="4990"/>
      <c r="O482" s="3118"/>
      <c r="P482" s="3066"/>
      <c r="Q482" s="3066"/>
      <c r="R482" s="3066"/>
      <c r="S482" s="3086"/>
      <c r="T482" s="3086"/>
      <c r="U482" s="3086"/>
      <c r="V482" s="3086"/>
      <c r="W482" s="3056"/>
      <c r="X482" s="3056"/>
      <c r="Y482" s="3056"/>
      <c r="Z482" s="3056"/>
      <c r="AA482" s="3056"/>
      <c r="AB482" s="3056"/>
      <c r="AC482" s="3056"/>
      <c r="AD482" s="3056"/>
      <c r="AE482" s="3056"/>
      <c r="AF482" s="3056"/>
      <c r="AG482" s="3058"/>
      <c r="AH482" s="3056"/>
      <c r="AI482" s="3056"/>
      <c r="AJ482" s="3056"/>
      <c r="AK482" s="3056"/>
      <c r="AL482" s="3056"/>
      <c r="AM482" s="3059"/>
      <c r="AN482" s="3056"/>
      <c r="AO482" s="3056"/>
      <c r="AP482" s="3059"/>
      <c r="AQ482" s="3056"/>
      <c r="AR482" s="3063"/>
      <c r="AS482" s="3059"/>
      <c r="AT482" s="3059"/>
      <c r="AU482" s="3059"/>
      <c r="AV482" s="3059"/>
      <c r="AW482" s="3059"/>
      <c r="AX482" s="3056"/>
    </row>
    <row r="483" spans="1:50" ht="15" customHeight="1">
      <c r="A483" s="4923"/>
      <c r="B483" s="4932">
        <f>B478+1</f>
        <v>96</v>
      </c>
      <c r="C483" s="4959" t="s">
        <v>8041</v>
      </c>
      <c r="D483" s="3042" t="s">
        <v>26</v>
      </c>
      <c r="E483" s="3043">
        <v>43552</v>
      </c>
      <c r="F483" s="3044">
        <v>40.299999999999997</v>
      </c>
      <c r="G483" s="3044">
        <v>40.299999999999997</v>
      </c>
      <c r="H483" s="3116" t="s">
        <v>8042</v>
      </c>
      <c r="I483" s="3044">
        <v>50</v>
      </c>
      <c r="J483" s="3044">
        <v>30</v>
      </c>
      <c r="K483" s="3116" t="s">
        <v>7889</v>
      </c>
      <c r="L483" s="3044">
        <v>200</v>
      </c>
      <c r="M483" s="3044">
        <v>60</v>
      </c>
      <c r="N483" s="4988" t="s">
        <v>8043</v>
      </c>
      <c r="O483" s="4947" t="s">
        <v>8044</v>
      </c>
      <c r="P483" s="3064"/>
      <c r="Q483" s="3064"/>
      <c r="R483" s="3064"/>
      <c r="S483" s="3080"/>
      <c r="T483" s="3080"/>
      <c r="U483" s="3080"/>
      <c r="V483" s="3080"/>
      <c r="W483" s="3044"/>
      <c r="X483" s="3044"/>
      <c r="Y483" s="3044"/>
      <c r="Z483" s="3044"/>
      <c r="AA483" s="3044" t="s">
        <v>801</v>
      </c>
      <c r="AB483" s="3044"/>
      <c r="AC483" s="3044"/>
      <c r="AD483" s="3044"/>
      <c r="AE483" s="3044" t="s">
        <v>801</v>
      </c>
      <c r="AF483" s="3044"/>
      <c r="AG483" s="3044" t="s">
        <v>801</v>
      </c>
      <c r="AH483" s="3044"/>
      <c r="AI483" s="3044" t="s">
        <v>801</v>
      </c>
      <c r="AJ483" s="3044"/>
      <c r="AK483" s="3044" t="s">
        <v>441</v>
      </c>
      <c r="AL483" s="3044"/>
      <c r="AM483" s="3046"/>
      <c r="AN483" s="3043">
        <v>43658</v>
      </c>
      <c r="AO483" s="3044"/>
      <c r="AP483" s="3046"/>
      <c r="AQ483" s="3044"/>
      <c r="AR483" s="3061"/>
      <c r="AS483" s="3046"/>
      <c r="AT483" s="3046"/>
      <c r="AU483" s="3046"/>
      <c r="AV483" s="3046"/>
      <c r="AW483" s="3046"/>
      <c r="AX483" s="3044"/>
    </row>
    <row r="484" spans="1:50" ht="15" customHeight="1">
      <c r="A484" s="4923"/>
      <c r="B484" s="5001"/>
      <c r="C484" s="4960"/>
      <c r="D484" s="3047"/>
      <c r="E484" s="3048">
        <v>43805</v>
      </c>
      <c r="F484" s="3049"/>
      <c r="G484" s="3049"/>
      <c r="H484" s="3117" t="s">
        <v>8045</v>
      </c>
      <c r="I484" s="3049">
        <v>100</v>
      </c>
      <c r="J484" s="3049">
        <v>30</v>
      </c>
      <c r="K484" s="3117" t="s">
        <v>7908</v>
      </c>
      <c r="L484" s="3049">
        <v>200</v>
      </c>
      <c r="M484" s="3049">
        <v>60</v>
      </c>
      <c r="N484" s="5003"/>
      <c r="O484" s="4948"/>
      <c r="P484" s="3065"/>
      <c r="Q484" s="3065"/>
      <c r="R484" s="3065"/>
      <c r="S484" s="3083"/>
      <c r="T484" s="3083"/>
      <c r="U484" s="3083"/>
      <c r="V484" s="3083"/>
      <c r="W484" s="3049"/>
      <c r="X484" s="3049"/>
      <c r="Y484" s="3049"/>
      <c r="Z484" s="3049"/>
      <c r="AA484" s="3049">
        <v>2</v>
      </c>
      <c r="AB484" s="3049"/>
      <c r="AC484" s="3049"/>
      <c r="AD484" s="3049"/>
      <c r="AE484" s="3049">
        <v>135</v>
      </c>
      <c r="AF484" s="3049"/>
      <c r="AG484" s="3052">
        <v>0.5</v>
      </c>
      <c r="AH484" s="3049"/>
      <c r="AI484" s="3049">
        <v>10</v>
      </c>
      <c r="AJ484" s="3049"/>
      <c r="AK484" s="3049" t="s">
        <v>7661</v>
      </c>
      <c r="AL484" s="3049"/>
      <c r="AM484" s="3053"/>
      <c r="AN484" s="3133">
        <v>43882</v>
      </c>
      <c r="AO484" s="3049"/>
      <c r="AP484" s="3053"/>
      <c r="AQ484" s="3049"/>
      <c r="AR484" s="3062"/>
      <c r="AS484" s="3053"/>
      <c r="AT484" s="3053"/>
      <c r="AU484" s="3053"/>
      <c r="AV484" s="3053"/>
      <c r="AW484" s="3053"/>
      <c r="AX484" s="3049"/>
    </row>
    <row r="485" spans="1:50" ht="15" customHeight="1">
      <c r="A485" s="4923"/>
      <c r="B485" s="5001"/>
      <c r="C485" s="4960"/>
      <c r="D485" s="3047"/>
      <c r="E485" s="3048">
        <v>44540</v>
      </c>
      <c r="F485" s="3049"/>
      <c r="G485" s="3049"/>
      <c r="H485" s="3117"/>
      <c r="I485" s="3049"/>
      <c r="J485" s="3049"/>
      <c r="K485" s="3117"/>
      <c r="L485" s="3049"/>
      <c r="M485" s="3049"/>
      <c r="N485" s="5003"/>
      <c r="O485" s="4948"/>
      <c r="P485" s="3065"/>
      <c r="Q485" s="3065"/>
      <c r="R485" s="3065"/>
      <c r="S485" s="3083"/>
      <c r="T485" s="3083"/>
      <c r="U485" s="3083"/>
      <c r="V485" s="3083"/>
      <c r="W485" s="3049"/>
      <c r="X485" s="3049"/>
      <c r="Y485" s="3049"/>
      <c r="Z485" s="3049"/>
      <c r="AA485" s="3130" t="s">
        <v>8046</v>
      </c>
      <c r="AB485" s="3049"/>
      <c r="AC485" s="3049"/>
      <c r="AD485" s="3049"/>
      <c r="AE485" s="3049">
        <v>3000</v>
      </c>
      <c r="AF485" s="3049"/>
      <c r="AG485" s="3052">
        <v>1</v>
      </c>
      <c r="AH485" s="3049"/>
      <c r="AI485" s="3049"/>
      <c r="AJ485" s="3049"/>
      <c r="AK485" s="3049" t="s">
        <v>8005</v>
      </c>
      <c r="AL485" s="3049"/>
      <c r="AM485" s="3053"/>
      <c r="AN485" s="3048">
        <v>44609</v>
      </c>
      <c r="AO485" s="3049"/>
      <c r="AP485" s="3053"/>
      <c r="AQ485" s="3049"/>
      <c r="AR485" s="3062"/>
      <c r="AS485" s="3053"/>
      <c r="AT485" s="3053"/>
      <c r="AU485" s="3053"/>
      <c r="AV485" s="3053"/>
      <c r="AW485" s="3053"/>
      <c r="AX485" s="3049"/>
    </row>
    <row r="486" spans="1:50" ht="15" customHeight="1">
      <c r="A486" s="4923"/>
      <c r="B486" s="5001"/>
      <c r="C486" s="4960"/>
      <c r="D486" s="3047"/>
      <c r="E486" s="3048"/>
      <c r="F486" s="3049"/>
      <c r="G486" s="3049"/>
      <c r="H486" s="3117"/>
      <c r="I486" s="3049"/>
      <c r="J486" s="3049"/>
      <c r="K486" s="3117"/>
      <c r="L486" s="3049"/>
      <c r="M486" s="3049"/>
      <c r="N486" s="5003"/>
      <c r="O486" s="4948"/>
      <c r="P486" s="3065"/>
      <c r="Q486" s="3065"/>
      <c r="R486" s="3065"/>
      <c r="S486" s="3083"/>
      <c r="T486" s="3083"/>
      <c r="U486" s="3083"/>
      <c r="V486" s="3083"/>
      <c r="W486" s="3049"/>
      <c r="X486" s="3049"/>
      <c r="Y486" s="3049"/>
      <c r="Z486" s="3049"/>
      <c r="AA486" s="3049"/>
      <c r="AB486" s="3049"/>
      <c r="AC486" s="3049"/>
      <c r="AD486" s="3049"/>
      <c r="AE486" s="3049"/>
      <c r="AF486" s="3049"/>
      <c r="AG486" s="3052">
        <v>2</v>
      </c>
      <c r="AH486" s="3049"/>
      <c r="AI486" s="3049"/>
      <c r="AJ486" s="3049"/>
      <c r="AK486" s="3049" t="s">
        <v>7665</v>
      </c>
      <c r="AL486" s="3049"/>
      <c r="AM486" s="3053"/>
      <c r="AN486" s="3049"/>
      <c r="AO486" s="3049"/>
      <c r="AP486" s="3053"/>
      <c r="AQ486" s="3049"/>
      <c r="AR486" s="3062"/>
      <c r="AS486" s="3053"/>
      <c r="AT486" s="3053"/>
      <c r="AU486" s="3053"/>
      <c r="AV486" s="3053"/>
      <c r="AW486" s="3053"/>
      <c r="AX486" s="3049"/>
    </row>
    <row r="487" spans="1:50" ht="15" customHeight="1">
      <c r="A487" s="4923"/>
      <c r="B487" s="5002"/>
      <c r="C487" s="4961"/>
      <c r="D487" s="3054"/>
      <c r="E487" s="3055"/>
      <c r="F487" s="3056"/>
      <c r="G487" s="3056"/>
      <c r="H487" s="3118"/>
      <c r="I487" s="3056"/>
      <c r="J487" s="3056"/>
      <c r="K487" s="3118"/>
      <c r="L487" s="3056"/>
      <c r="M487" s="3056"/>
      <c r="N487" s="5004"/>
      <c r="O487" s="4949"/>
      <c r="P487" s="3066"/>
      <c r="Q487" s="3066"/>
      <c r="R487" s="3066"/>
      <c r="S487" s="3086"/>
      <c r="T487" s="3086"/>
      <c r="U487" s="3086"/>
      <c r="V487" s="3086"/>
      <c r="W487" s="3056"/>
      <c r="X487" s="3056"/>
      <c r="Y487" s="3056"/>
      <c r="Z487" s="3056"/>
      <c r="AA487" s="3056"/>
      <c r="AB487" s="3056"/>
      <c r="AC487" s="3056"/>
      <c r="AD487" s="3056"/>
      <c r="AE487" s="3056"/>
      <c r="AF487" s="3056"/>
      <c r="AG487" s="3058"/>
      <c r="AH487" s="3056"/>
      <c r="AI487" s="3056"/>
      <c r="AJ487" s="3056"/>
      <c r="AK487" s="3056"/>
      <c r="AL487" s="3056"/>
      <c r="AM487" s="3059"/>
      <c r="AN487" s="3056"/>
      <c r="AO487" s="3056"/>
      <c r="AP487" s="3059"/>
      <c r="AQ487" s="3056"/>
      <c r="AR487" s="3063"/>
      <c r="AS487" s="3059"/>
      <c r="AT487" s="3059"/>
      <c r="AU487" s="3059"/>
      <c r="AV487" s="3059"/>
      <c r="AW487" s="3059"/>
      <c r="AX487" s="3056"/>
    </row>
    <row r="488" spans="1:50" ht="15" customHeight="1">
      <c r="A488" s="4923"/>
      <c r="B488" s="4932">
        <f>B483+1</f>
        <v>97</v>
      </c>
      <c r="C488" s="4959" t="s">
        <v>8047</v>
      </c>
      <c r="D488" s="3042" t="s">
        <v>26</v>
      </c>
      <c r="E488" s="3043">
        <v>43647</v>
      </c>
      <c r="F488" s="3060">
        <v>17</v>
      </c>
      <c r="G488" s="3060">
        <v>17</v>
      </c>
      <c r="H488" s="3042" t="s">
        <v>7945</v>
      </c>
      <c r="I488" s="3044">
        <v>200</v>
      </c>
      <c r="J488" s="3044">
        <v>60</v>
      </c>
      <c r="K488" s="3042" t="s">
        <v>7945</v>
      </c>
      <c r="L488" s="3044">
        <v>200</v>
      </c>
      <c r="M488" s="3044">
        <v>60</v>
      </c>
      <c r="N488" s="4988" t="s">
        <v>8039</v>
      </c>
      <c r="O488" s="3116"/>
      <c r="P488" s="3064"/>
      <c r="Q488" s="3064"/>
      <c r="R488" s="3064"/>
      <c r="S488" s="3080"/>
      <c r="T488" s="3080"/>
      <c r="U488" s="3080"/>
      <c r="V488" s="3080"/>
      <c r="W488" s="3044"/>
      <c r="X488" s="3044"/>
      <c r="Y488" s="3044"/>
      <c r="Z488" s="3044"/>
      <c r="AA488" s="3044" t="s">
        <v>801</v>
      </c>
      <c r="AB488" s="3044"/>
      <c r="AC488" s="3044"/>
      <c r="AD488" s="3044"/>
      <c r="AE488" s="3044"/>
      <c r="AF488" s="3044"/>
      <c r="AG488" s="3060"/>
      <c r="AH488" s="3044"/>
      <c r="AI488" s="3044" t="s">
        <v>801</v>
      </c>
      <c r="AJ488" s="3044"/>
      <c r="AK488" s="3044" t="s">
        <v>387</v>
      </c>
      <c r="AL488" s="3044" t="s">
        <v>387</v>
      </c>
      <c r="AM488" s="3046"/>
      <c r="AN488" s="3043">
        <v>43755</v>
      </c>
      <c r="AO488" s="3044"/>
      <c r="AP488" s="3046"/>
      <c r="AQ488" s="3044"/>
      <c r="AR488" s="3061"/>
      <c r="AS488" s="3046"/>
      <c r="AT488" s="3046"/>
      <c r="AU488" s="3046"/>
      <c r="AV488" s="3046"/>
      <c r="AW488" s="3046"/>
      <c r="AX488" s="3044"/>
    </row>
    <row r="489" spans="1:50" ht="15" customHeight="1">
      <c r="A489" s="4923"/>
      <c r="B489" s="5001"/>
      <c r="C489" s="4960"/>
      <c r="D489" s="3047"/>
      <c r="E489" s="3048"/>
      <c r="F489" s="3049"/>
      <c r="G489" s="3049"/>
      <c r="H489" s="3117"/>
      <c r="I489" s="3049"/>
      <c r="J489" s="3049"/>
      <c r="K489" s="3117"/>
      <c r="L489" s="3049"/>
      <c r="M489" s="3049"/>
      <c r="N489" s="4989"/>
      <c r="O489" s="3117"/>
      <c r="P489" s="3065"/>
      <c r="Q489" s="3065"/>
      <c r="R489" s="3065"/>
      <c r="S489" s="3083"/>
      <c r="T489" s="3083"/>
      <c r="U489" s="3083"/>
      <c r="V489" s="3083"/>
      <c r="W489" s="3049"/>
      <c r="X489" s="3049"/>
      <c r="Y489" s="3049"/>
      <c r="Z489" s="3049"/>
      <c r="AA489" s="3049">
        <v>1</v>
      </c>
      <c r="AB489" s="3049"/>
      <c r="AC489" s="3049"/>
      <c r="AD489" s="3049"/>
      <c r="AE489" s="3049"/>
      <c r="AF489" s="3049"/>
      <c r="AG489" s="3052"/>
      <c r="AH489" s="3049"/>
      <c r="AI489" s="3049">
        <v>12</v>
      </c>
      <c r="AJ489" s="3049"/>
      <c r="AK489" s="3049" t="s">
        <v>7661</v>
      </c>
      <c r="AL489" s="3049"/>
      <c r="AM489" s="3053"/>
      <c r="AN489" s="3049"/>
      <c r="AO489" s="3049"/>
      <c r="AP489" s="3053"/>
      <c r="AQ489" s="3049"/>
      <c r="AR489" s="3062"/>
      <c r="AS489" s="3053"/>
      <c r="AT489" s="3053"/>
      <c r="AU489" s="3053"/>
      <c r="AV489" s="3053"/>
      <c r="AW489" s="3053"/>
      <c r="AX489" s="3049"/>
    </row>
    <row r="490" spans="1:50" ht="15" customHeight="1">
      <c r="A490" s="4923"/>
      <c r="B490" s="5001"/>
      <c r="C490" s="4960"/>
      <c r="D490" s="3047"/>
      <c r="E490" s="3048"/>
      <c r="F490" s="3049"/>
      <c r="G490" s="3049"/>
      <c r="H490" s="3117"/>
      <c r="I490" s="3049"/>
      <c r="J490" s="3049"/>
      <c r="K490" s="3117"/>
      <c r="L490" s="3049"/>
      <c r="M490" s="3049"/>
      <c r="N490" s="4989"/>
      <c r="O490" s="3117" t="s">
        <v>7905</v>
      </c>
      <c r="P490" s="3065"/>
      <c r="Q490" s="3065"/>
      <c r="R490" s="3065"/>
      <c r="S490" s="3083"/>
      <c r="T490" s="3083"/>
      <c r="U490" s="3083"/>
      <c r="V490" s="3083"/>
      <c r="W490" s="3049"/>
      <c r="X490" s="3049"/>
      <c r="Y490" s="3049"/>
      <c r="Z490" s="3049"/>
      <c r="AA490" s="3130" t="s">
        <v>8021</v>
      </c>
      <c r="AB490" s="3049"/>
      <c r="AC490" s="3049"/>
      <c r="AD490" s="3049"/>
      <c r="AE490" s="3049"/>
      <c r="AF490" s="3049"/>
      <c r="AG490" s="3052"/>
      <c r="AH490" s="3049"/>
      <c r="AI490" s="3049"/>
      <c r="AJ490" s="3049"/>
      <c r="AK490" s="3049" t="s">
        <v>8009</v>
      </c>
      <c r="AL490" s="3049"/>
      <c r="AM490" s="3053"/>
      <c r="AN490" s="3049"/>
      <c r="AO490" s="3049"/>
      <c r="AP490" s="3053"/>
      <c r="AQ490" s="3049"/>
      <c r="AR490" s="3062"/>
      <c r="AS490" s="3053"/>
      <c r="AT490" s="3053"/>
      <c r="AU490" s="3053"/>
      <c r="AV490" s="3053"/>
      <c r="AW490" s="3053"/>
      <c r="AX490" s="3049"/>
    </row>
    <row r="491" spans="1:50" ht="15" customHeight="1">
      <c r="A491" s="4923"/>
      <c r="B491" s="5001"/>
      <c r="C491" s="4960"/>
      <c r="D491" s="3047"/>
      <c r="E491" s="3048"/>
      <c r="F491" s="3049"/>
      <c r="G491" s="3049"/>
      <c r="H491" s="3117"/>
      <c r="I491" s="3049"/>
      <c r="J491" s="3049"/>
      <c r="K491" s="3117"/>
      <c r="L491" s="3049"/>
      <c r="M491" s="3049"/>
      <c r="N491" s="4989"/>
      <c r="O491" s="3117"/>
      <c r="P491" s="3065"/>
      <c r="Q491" s="3065"/>
      <c r="R491" s="3065"/>
      <c r="S491" s="3083"/>
      <c r="T491" s="3083"/>
      <c r="U491" s="3083"/>
      <c r="V491" s="3083"/>
      <c r="W491" s="3049"/>
      <c r="X491" s="3049"/>
      <c r="Y491" s="3049"/>
      <c r="Z491" s="3049"/>
      <c r="AA491" s="3049"/>
      <c r="AB491" s="3049"/>
      <c r="AC491" s="3049"/>
      <c r="AD491" s="3049"/>
      <c r="AE491" s="3049"/>
      <c r="AF491" s="3049"/>
      <c r="AG491" s="3052"/>
      <c r="AH491" s="3049"/>
      <c r="AI491" s="3049"/>
      <c r="AJ491" s="3049"/>
      <c r="AK491" s="3049" t="s">
        <v>8005</v>
      </c>
      <c r="AL491" s="3049"/>
      <c r="AM491" s="3053"/>
      <c r="AN491" s="3049"/>
      <c r="AO491" s="3049"/>
      <c r="AP491" s="3053"/>
      <c r="AQ491" s="3049"/>
      <c r="AR491" s="3062"/>
      <c r="AS491" s="3053"/>
      <c r="AT491" s="3053"/>
      <c r="AU491" s="3053"/>
      <c r="AV491" s="3053"/>
      <c r="AW491" s="3053"/>
      <c r="AX491" s="3049"/>
    </row>
    <row r="492" spans="1:50" ht="15" customHeight="1">
      <c r="A492" s="4923"/>
      <c r="B492" s="5002"/>
      <c r="C492" s="4961"/>
      <c r="D492" s="3047"/>
      <c r="E492" s="3048"/>
      <c r="F492" s="3056"/>
      <c r="G492" s="3056"/>
      <c r="H492" s="3118"/>
      <c r="I492" s="3056"/>
      <c r="J492" s="3056"/>
      <c r="K492" s="3118"/>
      <c r="L492" s="3056"/>
      <c r="M492" s="3056"/>
      <c r="N492" s="4990"/>
      <c r="O492" s="3118"/>
      <c r="P492" s="3066"/>
      <c r="Q492" s="3066"/>
      <c r="R492" s="3066"/>
      <c r="S492" s="3086"/>
      <c r="T492" s="3086"/>
      <c r="U492" s="3086"/>
      <c r="V492" s="3086"/>
      <c r="W492" s="3056"/>
      <c r="X492" s="3056"/>
      <c r="Y492" s="3056"/>
      <c r="Z492" s="3056"/>
      <c r="AA492" s="3056"/>
      <c r="AB492" s="3056"/>
      <c r="AC492" s="3056"/>
      <c r="AD492" s="3056"/>
      <c r="AE492" s="3056"/>
      <c r="AF492" s="3056"/>
      <c r="AG492" s="3058"/>
      <c r="AH492" s="3056"/>
      <c r="AI492" s="3056"/>
      <c r="AJ492" s="3056"/>
      <c r="AK492" s="3056"/>
      <c r="AL492" s="3056"/>
      <c r="AM492" s="3059"/>
      <c r="AN492" s="3056"/>
      <c r="AO492" s="3056"/>
      <c r="AP492" s="3059"/>
      <c r="AQ492" s="3056"/>
      <c r="AR492" s="3063"/>
      <c r="AS492" s="3059"/>
      <c r="AT492" s="3059"/>
      <c r="AU492" s="3059"/>
      <c r="AV492" s="3059"/>
      <c r="AW492" s="3059"/>
      <c r="AX492" s="3056"/>
    </row>
    <row r="493" spans="1:50" ht="15" customHeight="1">
      <c r="A493" s="4923"/>
      <c r="B493" s="4932">
        <f>B488+1</f>
        <v>98</v>
      </c>
      <c r="C493" s="4959" t="s">
        <v>8048</v>
      </c>
      <c r="D493" s="3042" t="s">
        <v>26</v>
      </c>
      <c r="E493" s="3043">
        <v>43819</v>
      </c>
      <c r="F493" s="3044">
        <v>1.3</v>
      </c>
      <c r="G493" s="3044">
        <v>0.3</v>
      </c>
      <c r="H493" s="3116" t="s">
        <v>7813</v>
      </c>
      <c r="I493" s="3044">
        <v>600</v>
      </c>
      <c r="J493" s="3044">
        <v>80</v>
      </c>
      <c r="K493" s="3116" t="s">
        <v>7813</v>
      </c>
      <c r="L493" s="3044">
        <v>600</v>
      </c>
      <c r="M493" s="3044">
        <v>80</v>
      </c>
      <c r="N493" s="4988" t="s">
        <v>8049</v>
      </c>
      <c r="O493" s="4959" t="s">
        <v>8034</v>
      </c>
      <c r="P493" s="3065"/>
      <c r="Q493" s="3065"/>
      <c r="R493" s="3065"/>
      <c r="S493" s="3083"/>
      <c r="T493" s="3083"/>
      <c r="U493" s="3083"/>
      <c r="V493" s="3083"/>
      <c r="W493" s="3049"/>
      <c r="X493" s="3049"/>
      <c r="Y493" s="3049"/>
      <c r="Z493" s="3049"/>
      <c r="AA493" s="3044" t="s">
        <v>801</v>
      </c>
      <c r="AB493" s="3044" t="s">
        <v>801</v>
      </c>
      <c r="AC493" s="3044" t="s">
        <v>801</v>
      </c>
      <c r="AD493" s="3044" t="s">
        <v>801</v>
      </c>
      <c r="AE493" s="3049"/>
      <c r="AF493" s="3044" t="s">
        <v>801</v>
      </c>
      <c r="AG493" s="3060" t="s">
        <v>801</v>
      </c>
      <c r="AH493" s="3049"/>
      <c r="AI493" s="3049"/>
      <c r="AJ493" s="3049"/>
      <c r="AK493" s="3044" t="s">
        <v>441</v>
      </c>
      <c r="AL493" s="3044" t="s">
        <v>387</v>
      </c>
      <c r="AM493" s="3053"/>
      <c r="AN493" s="3043">
        <v>43882</v>
      </c>
      <c r="AO493" s="3049"/>
      <c r="AP493" s="3053"/>
      <c r="AQ493" s="3049"/>
      <c r="AR493" s="3062"/>
      <c r="AS493" s="3053"/>
      <c r="AT493" s="3053"/>
      <c r="AU493" s="3053"/>
      <c r="AV493" s="3053"/>
      <c r="AW493" s="3053"/>
      <c r="AX493" s="4929" t="s">
        <v>8031</v>
      </c>
    </row>
    <row r="494" spans="1:50" ht="15" customHeight="1">
      <c r="A494" s="4923"/>
      <c r="B494" s="5001"/>
      <c r="C494" s="4960"/>
      <c r="D494" s="3047"/>
      <c r="E494" s="3048"/>
      <c r="F494" s="3049"/>
      <c r="G494" s="3049"/>
      <c r="H494" s="3117"/>
      <c r="I494" s="3049"/>
      <c r="J494" s="3049"/>
      <c r="K494" s="3117"/>
      <c r="L494" s="3049"/>
      <c r="M494" s="3049"/>
      <c r="N494" s="4989"/>
      <c r="O494" s="4960"/>
      <c r="P494" s="3065"/>
      <c r="Q494" s="3065"/>
      <c r="R494" s="3065"/>
      <c r="S494" s="3083"/>
      <c r="T494" s="3083"/>
      <c r="U494" s="3083"/>
      <c r="V494" s="3083"/>
      <c r="W494" s="3049"/>
      <c r="X494" s="3049"/>
      <c r="Y494" s="3049"/>
      <c r="Z494" s="3049"/>
      <c r="AA494" s="3049">
        <v>1</v>
      </c>
      <c r="AB494" s="3049">
        <v>700</v>
      </c>
      <c r="AC494" s="3049">
        <v>200</v>
      </c>
      <c r="AD494" s="3049">
        <v>70</v>
      </c>
      <c r="AE494" s="3049"/>
      <c r="AF494" s="3049">
        <v>200</v>
      </c>
      <c r="AG494" s="3052">
        <v>2</v>
      </c>
      <c r="AH494" s="3049"/>
      <c r="AI494" s="3049"/>
      <c r="AJ494" s="3049"/>
      <c r="AK494" s="3049" t="s">
        <v>7661</v>
      </c>
      <c r="AL494" s="3049"/>
      <c r="AM494" s="3053"/>
      <c r="AN494" s="3049"/>
      <c r="AO494" s="3049"/>
      <c r="AP494" s="3053"/>
      <c r="AQ494" s="3049"/>
      <c r="AR494" s="3062"/>
      <c r="AS494" s="3053"/>
      <c r="AT494" s="3053"/>
      <c r="AU494" s="3053"/>
      <c r="AV494" s="3053"/>
      <c r="AW494" s="3053"/>
      <c r="AX494" s="4930"/>
    </row>
    <row r="495" spans="1:50" ht="15" customHeight="1">
      <c r="A495" s="4923"/>
      <c r="B495" s="5001"/>
      <c r="C495" s="4960"/>
      <c r="D495" s="3047"/>
      <c r="E495" s="3048"/>
      <c r="F495" s="3049"/>
      <c r="G495" s="3049"/>
      <c r="H495" s="3117"/>
      <c r="I495" s="3049"/>
      <c r="J495" s="3049"/>
      <c r="K495" s="3117"/>
      <c r="L495" s="3049"/>
      <c r="M495" s="3049"/>
      <c r="N495" s="4989"/>
      <c r="O495" s="4960"/>
      <c r="P495" s="3065"/>
      <c r="Q495" s="3065"/>
      <c r="R495" s="3065"/>
      <c r="S495" s="3083"/>
      <c r="T495" s="3083"/>
      <c r="U495" s="3083"/>
      <c r="V495" s="3083"/>
      <c r="W495" s="3049"/>
      <c r="X495" s="3049"/>
      <c r="Y495" s="3049"/>
      <c r="Z495" s="3049"/>
      <c r="AA495" s="3130" t="s">
        <v>8017</v>
      </c>
      <c r="AB495" s="3049"/>
      <c r="AC495" s="3049"/>
      <c r="AD495" s="3049"/>
      <c r="AE495" s="3049"/>
      <c r="AF495" s="3049"/>
      <c r="AG495" s="3052">
        <v>4</v>
      </c>
      <c r="AH495" s="3049"/>
      <c r="AI495" s="3049"/>
      <c r="AJ495" s="3049"/>
      <c r="AK495" s="3049" t="s">
        <v>8005</v>
      </c>
      <c r="AL495" s="3049"/>
      <c r="AM495" s="3053"/>
      <c r="AN495" s="3049"/>
      <c r="AO495" s="3049"/>
      <c r="AP495" s="3053"/>
      <c r="AQ495" s="3049"/>
      <c r="AR495" s="3062"/>
      <c r="AS495" s="3053"/>
      <c r="AT495" s="3053"/>
      <c r="AU495" s="3053"/>
      <c r="AV495" s="3053"/>
      <c r="AW495" s="3053"/>
      <c r="AX495" s="4930"/>
    </row>
    <row r="496" spans="1:50" ht="15" customHeight="1">
      <c r="A496" s="4923"/>
      <c r="B496" s="5001"/>
      <c r="C496" s="4960"/>
      <c r="D496" s="3047"/>
      <c r="E496" s="3048"/>
      <c r="F496" s="3049"/>
      <c r="G496" s="3049"/>
      <c r="H496" s="3117"/>
      <c r="I496" s="3049"/>
      <c r="J496" s="3049"/>
      <c r="K496" s="3117"/>
      <c r="L496" s="3049"/>
      <c r="M496" s="3049"/>
      <c r="N496" s="4989"/>
      <c r="O496" s="4960"/>
      <c r="P496" s="3065"/>
      <c r="Q496" s="3065"/>
      <c r="R496" s="3065"/>
      <c r="S496" s="3083"/>
      <c r="T496" s="3083"/>
      <c r="U496" s="3083"/>
      <c r="V496" s="3083"/>
      <c r="W496" s="3049"/>
      <c r="X496" s="3049"/>
      <c r="Y496" s="3049"/>
      <c r="Z496" s="3049"/>
      <c r="AA496" s="3049"/>
      <c r="AB496" s="3049"/>
      <c r="AC496" s="3049"/>
      <c r="AD496" s="3049"/>
      <c r="AE496" s="3049"/>
      <c r="AF496" s="3049"/>
      <c r="AG496" s="3052"/>
      <c r="AH496" s="3049"/>
      <c r="AI496" s="3049"/>
      <c r="AJ496" s="3049"/>
      <c r="AK496" s="3049" t="s">
        <v>7665</v>
      </c>
      <c r="AL496" s="3049"/>
      <c r="AM496" s="3053"/>
      <c r="AN496" s="3049"/>
      <c r="AO496" s="3049"/>
      <c r="AP496" s="3053"/>
      <c r="AQ496" s="3049"/>
      <c r="AR496" s="3062"/>
      <c r="AS496" s="3053"/>
      <c r="AT496" s="3053"/>
      <c r="AU496" s="3053"/>
      <c r="AV496" s="3053"/>
      <c r="AW496" s="3053"/>
      <c r="AX496" s="4930"/>
    </row>
    <row r="497" spans="1:50" ht="15" customHeight="1">
      <c r="A497" s="4923"/>
      <c r="B497" s="5002"/>
      <c r="C497" s="4961"/>
      <c r="D497" s="3047"/>
      <c r="E497" s="3048"/>
      <c r="F497" s="3056"/>
      <c r="G497" s="3056"/>
      <c r="H497" s="3117"/>
      <c r="I497" s="3049"/>
      <c r="J497" s="3049"/>
      <c r="K497" s="3117"/>
      <c r="L497" s="3049"/>
      <c r="M497" s="3049"/>
      <c r="N497" s="4990"/>
      <c r="O497" s="4961"/>
      <c r="P497" s="3065"/>
      <c r="Q497" s="3065"/>
      <c r="R497" s="3065"/>
      <c r="S497" s="3083"/>
      <c r="T497" s="3083"/>
      <c r="U497" s="3083"/>
      <c r="V497" s="3083"/>
      <c r="W497" s="3049"/>
      <c r="X497" s="3049"/>
      <c r="Y497" s="3049"/>
      <c r="Z497" s="3049"/>
      <c r="AA497" s="3049"/>
      <c r="AB497" s="3049"/>
      <c r="AC497" s="3049"/>
      <c r="AD497" s="3049"/>
      <c r="AE497" s="3049"/>
      <c r="AF497" s="3049"/>
      <c r="AG497" s="3052"/>
      <c r="AH497" s="3049"/>
      <c r="AI497" s="3049"/>
      <c r="AJ497" s="3049"/>
      <c r="AK497" s="3049"/>
      <c r="AL497" s="3049"/>
      <c r="AM497" s="3053"/>
      <c r="AN497" s="3049"/>
      <c r="AO497" s="3049"/>
      <c r="AP497" s="3053"/>
      <c r="AQ497" s="3049"/>
      <c r="AR497" s="3062"/>
      <c r="AS497" s="3053"/>
      <c r="AT497" s="3053"/>
      <c r="AU497" s="3053"/>
      <c r="AV497" s="3053"/>
      <c r="AW497" s="3053"/>
      <c r="AX497" s="4931"/>
    </row>
    <row r="498" spans="1:50" ht="14" customHeight="1">
      <c r="A498" s="4923"/>
      <c r="B498" s="4932">
        <f>B493+1</f>
        <v>99</v>
      </c>
      <c r="C498" s="4959" t="s">
        <v>8050</v>
      </c>
      <c r="D498" s="3042" t="s">
        <v>26</v>
      </c>
      <c r="E498" s="3043">
        <v>45364</v>
      </c>
      <c r="F498" s="3044">
        <v>6.2</v>
      </c>
      <c r="G498" s="3044">
        <v>6.2</v>
      </c>
      <c r="H498" s="3116" t="s">
        <v>8051</v>
      </c>
      <c r="I498" s="3042" t="s">
        <v>8052</v>
      </c>
      <c r="J498" s="3042" t="s">
        <v>8052</v>
      </c>
      <c r="K498" s="3116" t="s">
        <v>8053</v>
      </c>
      <c r="L498" s="3042" t="s">
        <v>8052</v>
      </c>
      <c r="M498" s="3042" t="s">
        <v>8052</v>
      </c>
      <c r="N498" s="4988" t="s">
        <v>8054</v>
      </c>
      <c r="O498" s="4959" t="s">
        <v>8025</v>
      </c>
      <c r="P498" s="3064"/>
      <c r="Q498" s="3064"/>
      <c r="R498" s="3064"/>
      <c r="S498" s="3080"/>
      <c r="T498" s="3080"/>
      <c r="U498" s="3080"/>
      <c r="V498" s="3080"/>
      <c r="W498" s="3044">
        <v>1</v>
      </c>
      <c r="X498" s="3044"/>
      <c r="Y498" s="3044">
        <v>4</v>
      </c>
      <c r="Z498" s="3044">
        <v>1</v>
      </c>
      <c r="AA498" s="3044" t="s">
        <v>801</v>
      </c>
      <c r="AB498" s="3044" t="s">
        <v>441</v>
      </c>
      <c r="AC498" s="3044"/>
      <c r="AD498" s="3044" t="s">
        <v>441</v>
      </c>
      <c r="AE498" s="3044" t="s">
        <v>801</v>
      </c>
      <c r="AF498" s="3044"/>
      <c r="AG498" s="3044" t="s">
        <v>801</v>
      </c>
      <c r="AH498" s="3044"/>
      <c r="AI498" s="3044" t="s">
        <v>801</v>
      </c>
      <c r="AJ498" s="3044"/>
      <c r="AK498" s="3044" t="s">
        <v>441</v>
      </c>
      <c r="AL498" s="3044" t="s">
        <v>441</v>
      </c>
      <c r="AM498" s="3044" t="s">
        <v>441</v>
      </c>
      <c r="AN498" s="3043">
        <v>45580</v>
      </c>
      <c r="AO498" s="3044"/>
      <c r="AP498" s="3046"/>
      <c r="AQ498" s="3044"/>
      <c r="AR498" s="3061"/>
      <c r="AS498" s="3046"/>
      <c r="AT498" s="3046"/>
      <c r="AU498" s="3046"/>
      <c r="AV498" s="3046"/>
      <c r="AW498" s="3046"/>
      <c r="AX498" s="4929"/>
    </row>
    <row r="499" spans="1:50" ht="15" customHeight="1">
      <c r="A499" s="4923"/>
      <c r="B499" s="5001"/>
      <c r="C499" s="4960"/>
      <c r="D499" s="3047"/>
      <c r="E499" s="3048"/>
      <c r="F499" s="3049"/>
      <c r="G499" s="3049"/>
      <c r="H499" s="3117"/>
      <c r="I499" s="3049"/>
      <c r="J499" s="3049"/>
      <c r="K499" s="3117"/>
      <c r="L499" s="3049"/>
      <c r="M499" s="3049"/>
      <c r="N499" s="4989"/>
      <c r="O499" s="4960"/>
      <c r="P499" s="3065"/>
      <c r="Q499" s="3065"/>
      <c r="R499" s="3065"/>
      <c r="S499" s="3083"/>
      <c r="T499" s="3083"/>
      <c r="U499" s="3083"/>
      <c r="V499" s="3083"/>
      <c r="W499" s="3049"/>
      <c r="X499" s="3049"/>
      <c r="Y499" s="3049"/>
      <c r="Z499" s="3136" t="s">
        <v>8055</v>
      </c>
      <c r="AA499" s="3049">
        <v>2</v>
      </c>
      <c r="AB499" s="3049">
        <v>200</v>
      </c>
      <c r="AC499" s="3049"/>
      <c r="AD499" s="3049">
        <v>60</v>
      </c>
      <c r="AE499" s="3049">
        <v>3000</v>
      </c>
      <c r="AF499" s="3049"/>
      <c r="AG499" s="3052">
        <v>1</v>
      </c>
      <c r="AH499" s="3049"/>
      <c r="AI499" s="3049">
        <v>19</v>
      </c>
      <c r="AJ499" s="3049"/>
      <c r="AK499" s="3049" t="s">
        <v>7661</v>
      </c>
      <c r="AL499" s="3137"/>
      <c r="AM499" s="3062" t="s">
        <v>8056</v>
      </c>
      <c r="AN499" s="3049"/>
      <c r="AO499" s="3049"/>
      <c r="AP499" s="3053"/>
      <c r="AQ499" s="3049"/>
      <c r="AR499" s="3062"/>
      <c r="AS499" s="3053"/>
      <c r="AT499" s="3053"/>
      <c r="AU499" s="3053"/>
      <c r="AV499" s="3053"/>
      <c r="AW499" s="3053"/>
      <c r="AX499" s="4930"/>
    </row>
    <row r="500" spans="1:50" ht="15" customHeight="1">
      <c r="A500" s="4923"/>
      <c r="B500" s="5001"/>
      <c r="C500" s="4960"/>
      <c r="D500" s="3047"/>
      <c r="E500" s="3048"/>
      <c r="F500" s="3049"/>
      <c r="G500" s="3049"/>
      <c r="H500" s="3117"/>
      <c r="I500" s="3049"/>
      <c r="J500" s="3049"/>
      <c r="K500" s="3117"/>
      <c r="L500" s="3049"/>
      <c r="M500" s="3049"/>
      <c r="N500" s="4989"/>
      <c r="O500" s="4960"/>
      <c r="P500" s="3065"/>
      <c r="Q500" s="3065"/>
      <c r="R500" s="3065"/>
      <c r="S500" s="3083"/>
      <c r="T500" s="3083"/>
      <c r="U500" s="3083"/>
      <c r="V500" s="3083"/>
      <c r="W500" s="3049"/>
      <c r="X500" s="3049"/>
      <c r="Y500" s="3049"/>
      <c r="Z500" s="3049"/>
      <c r="AA500" s="3130" t="s">
        <v>7960</v>
      </c>
      <c r="AB500" s="3049"/>
      <c r="AC500" s="3049"/>
      <c r="AD500" s="3049"/>
      <c r="AE500" s="3049"/>
      <c r="AF500" s="3049"/>
      <c r="AG500" s="3052">
        <v>2</v>
      </c>
      <c r="AH500" s="3049"/>
      <c r="AI500" s="3049">
        <v>31</v>
      </c>
      <c r="AJ500" s="3049"/>
      <c r="AK500" s="3049" t="s">
        <v>8057</v>
      </c>
      <c r="AL500" s="3049"/>
      <c r="AM500" s="3138">
        <v>0.15</v>
      </c>
      <c r="AN500" s="3049"/>
      <c r="AO500" s="3049"/>
      <c r="AP500" s="3053"/>
      <c r="AQ500" s="3049"/>
      <c r="AR500" s="3062"/>
      <c r="AS500" s="3053"/>
      <c r="AT500" s="3053"/>
      <c r="AU500" s="3053"/>
      <c r="AV500" s="3053"/>
      <c r="AW500" s="3053"/>
      <c r="AX500" s="4930"/>
    </row>
    <row r="501" spans="1:50" ht="15" customHeight="1">
      <c r="A501" s="4923"/>
      <c r="B501" s="5001"/>
      <c r="C501" s="4960"/>
      <c r="D501" s="3047"/>
      <c r="E501" s="3048"/>
      <c r="F501" s="3049"/>
      <c r="G501" s="3049"/>
      <c r="H501" s="3117"/>
      <c r="I501" s="3049"/>
      <c r="J501" s="3049"/>
      <c r="K501" s="3117"/>
      <c r="L501" s="3049"/>
      <c r="M501" s="3049"/>
      <c r="N501" s="4989"/>
      <c r="O501" s="4960"/>
      <c r="P501" s="3065"/>
      <c r="Q501" s="3065"/>
      <c r="R501" s="3065"/>
      <c r="S501" s="3083"/>
      <c r="T501" s="3083"/>
      <c r="U501" s="3083"/>
      <c r="V501" s="3083"/>
      <c r="W501" s="3049"/>
      <c r="X501" s="3049"/>
      <c r="Y501" s="3049"/>
      <c r="Z501" s="3049"/>
      <c r="AA501" s="3049"/>
      <c r="AB501" s="3049"/>
      <c r="AC501" s="3049"/>
      <c r="AD501" s="3049"/>
      <c r="AE501" s="3049"/>
      <c r="AF501" s="3049"/>
      <c r="AG501" s="3052">
        <v>5</v>
      </c>
      <c r="AH501" s="3049"/>
      <c r="AI501" s="3049"/>
      <c r="AJ501" s="3049"/>
      <c r="AK501" s="3049"/>
      <c r="AL501" s="3049"/>
      <c r="AM501" s="3053"/>
      <c r="AN501" s="3049"/>
      <c r="AO501" s="3049"/>
      <c r="AP501" s="3053"/>
      <c r="AQ501" s="3049"/>
      <c r="AR501" s="3062"/>
      <c r="AS501" s="3053"/>
      <c r="AT501" s="3053"/>
      <c r="AU501" s="3053"/>
      <c r="AV501" s="3053"/>
      <c r="AW501" s="3053"/>
      <c r="AX501" s="4930"/>
    </row>
    <row r="502" spans="1:50" ht="15" customHeight="1">
      <c r="A502" s="4923"/>
      <c r="B502" s="5002"/>
      <c r="C502" s="4961"/>
      <c r="D502" s="3054"/>
      <c r="E502" s="3055"/>
      <c r="F502" s="3056"/>
      <c r="G502" s="3056"/>
      <c r="H502" s="3118"/>
      <c r="I502" s="3056"/>
      <c r="J502" s="3056"/>
      <c r="K502" s="3118"/>
      <c r="L502" s="3056"/>
      <c r="M502" s="3056"/>
      <c r="N502" s="4990"/>
      <c r="O502" s="4961"/>
      <c r="P502" s="3066"/>
      <c r="Q502" s="3066"/>
      <c r="R502" s="3066"/>
      <c r="S502" s="3086"/>
      <c r="T502" s="3086"/>
      <c r="U502" s="3086"/>
      <c r="V502" s="3086"/>
      <c r="W502" s="3056"/>
      <c r="X502" s="3056"/>
      <c r="Y502" s="3056"/>
      <c r="Z502" s="3056"/>
      <c r="AA502" s="3056"/>
      <c r="AB502" s="3056"/>
      <c r="AC502" s="3056"/>
      <c r="AD502" s="3056"/>
      <c r="AE502" s="3056"/>
      <c r="AF502" s="3056"/>
      <c r="AG502" s="3058"/>
      <c r="AH502" s="3056"/>
      <c r="AI502" s="3056"/>
      <c r="AJ502" s="3056"/>
      <c r="AK502" s="3056"/>
      <c r="AL502" s="3056"/>
      <c r="AM502" s="3059"/>
      <c r="AN502" s="3056"/>
      <c r="AO502" s="3056"/>
      <c r="AP502" s="3059"/>
      <c r="AQ502" s="3056"/>
      <c r="AR502" s="3063"/>
      <c r="AS502" s="3059"/>
      <c r="AT502" s="3059"/>
      <c r="AU502" s="3059"/>
      <c r="AV502" s="3059"/>
      <c r="AW502" s="3059"/>
      <c r="AX502" s="4931"/>
    </row>
    <row r="503" spans="1:50" ht="15" customHeight="1">
      <c r="A503" s="4923"/>
      <c r="B503" s="4932">
        <f>B498+1</f>
        <v>100</v>
      </c>
      <c r="C503" s="4959" t="s">
        <v>8058</v>
      </c>
      <c r="D503" s="3042" t="s">
        <v>26</v>
      </c>
      <c r="E503" s="3043">
        <v>45520</v>
      </c>
      <c r="F503" s="3044">
        <v>55.8</v>
      </c>
      <c r="G503" s="3044">
        <v>55.8</v>
      </c>
      <c r="H503" s="3116" t="s">
        <v>8042</v>
      </c>
      <c r="I503" s="3044">
        <v>50</v>
      </c>
      <c r="J503" s="3044">
        <v>30</v>
      </c>
      <c r="K503" s="3116" t="s">
        <v>7889</v>
      </c>
      <c r="L503" s="3044">
        <v>200</v>
      </c>
      <c r="M503" s="3044">
        <v>60</v>
      </c>
      <c r="N503" s="4988" t="s">
        <v>8059</v>
      </c>
      <c r="O503" s="4959" t="s">
        <v>8060</v>
      </c>
      <c r="P503" s="3064"/>
      <c r="Q503" s="3064"/>
      <c r="R503" s="3064"/>
      <c r="S503" s="3080"/>
      <c r="T503" s="3080"/>
      <c r="U503" s="3080"/>
      <c r="V503" s="3080"/>
      <c r="W503" s="3044"/>
      <c r="X503" s="3044"/>
      <c r="Y503" s="3044"/>
      <c r="Z503" s="3044"/>
      <c r="AA503" s="3044" t="s">
        <v>801</v>
      </c>
      <c r="AB503" s="3044"/>
      <c r="AC503" s="3044"/>
      <c r="AD503" s="3044"/>
      <c r="AE503" s="3044" t="s">
        <v>801</v>
      </c>
      <c r="AF503" s="3044"/>
      <c r="AG503" s="3044" t="s">
        <v>801</v>
      </c>
      <c r="AH503" s="3044"/>
      <c r="AI503" s="3044"/>
      <c r="AJ503" s="3044"/>
      <c r="AK503" s="3044" t="s">
        <v>441</v>
      </c>
      <c r="AL503" s="3044" t="s">
        <v>441</v>
      </c>
      <c r="AM503" s="3044"/>
      <c r="AN503" s="3043">
        <v>45580</v>
      </c>
      <c r="AO503" s="3044"/>
      <c r="AP503" s="3046"/>
      <c r="AQ503" s="3044"/>
      <c r="AR503" s="3061"/>
      <c r="AS503" s="3046"/>
      <c r="AT503" s="3046"/>
      <c r="AU503" s="3046"/>
      <c r="AV503" s="3046"/>
      <c r="AW503" s="3046"/>
      <c r="AX503" s="4929"/>
    </row>
    <row r="504" spans="1:50" ht="15" customHeight="1">
      <c r="A504" s="4923"/>
      <c r="B504" s="5001"/>
      <c r="C504" s="4960"/>
      <c r="D504" s="3047"/>
      <c r="E504" s="3048"/>
      <c r="F504" s="3049"/>
      <c r="G504" s="3049"/>
      <c r="H504" s="3117" t="s">
        <v>8045</v>
      </c>
      <c r="I504" s="3049">
        <v>100</v>
      </c>
      <c r="J504" s="3049">
        <v>30</v>
      </c>
      <c r="K504" s="3117" t="s">
        <v>7658</v>
      </c>
      <c r="L504" s="3049">
        <v>200</v>
      </c>
      <c r="M504" s="3049">
        <v>60</v>
      </c>
      <c r="N504" s="4989"/>
      <c r="O504" s="4960"/>
      <c r="P504" s="3065"/>
      <c r="Q504" s="3065"/>
      <c r="R504" s="3065"/>
      <c r="S504" s="3083"/>
      <c r="T504" s="3083"/>
      <c r="U504" s="3083"/>
      <c r="V504" s="3083"/>
      <c r="W504" s="3049"/>
      <c r="X504" s="3049"/>
      <c r="Y504" s="3049"/>
      <c r="Z504" s="3136"/>
      <c r="AA504" s="3049">
        <v>5</v>
      </c>
      <c r="AB504" s="3049"/>
      <c r="AC504" s="3049"/>
      <c r="AD504" s="3049"/>
      <c r="AE504" s="3049">
        <v>135</v>
      </c>
      <c r="AF504" s="3049"/>
      <c r="AG504" s="3052">
        <v>0.5</v>
      </c>
      <c r="AH504" s="3049"/>
      <c r="AI504" s="3049"/>
      <c r="AJ504" s="3049"/>
      <c r="AK504" s="3049" t="s">
        <v>7661</v>
      </c>
      <c r="AL504" s="3137"/>
      <c r="AM504" s="3062"/>
      <c r="AN504" s="3049"/>
      <c r="AO504" s="3049"/>
      <c r="AP504" s="3053"/>
      <c r="AQ504" s="3049"/>
      <c r="AR504" s="3062"/>
      <c r="AS504" s="3053"/>
      <c r="AT504" s="3053"/>
      <c r="AU504" s="3053"/>
      <c r="AV504" s="3053"/>
      <c r="AW504" s="3053"/>
      <c r="AX504" s="4930"/>
    </row>
    <row r="505" spans="1:50" ht="15" customHeight="1">
      <c r="A505" s="4923"/>
      <c r="B505" s="5001"/>
      <c r="C505" s="4960"/>
      <c r="D505" s="3047"/>
      <c r="E505" s="3048"/>
      <c r="F505" s="3049"/>
      <c r="G505" s="3049"/>
      <c r="H505" s="3117"/>
      <c r="I505" s="3049"/>
      <c r="J505" s="3049"/>
      <c r="K505" s="3117" t="s">
        <v>7849</v>
      </c>
      <c r="L505" s="3049">
        <v>200</v>
      </c>
      <c r="M505" s="3049">
        <v>60</v>
      </c>
      <c r="N505" s="4989"/>
      <c r="O505" s="4960"/>
      <c r="P505" s="3065"/>
      <c r="Q505" s="3065"/>
      <c r="R505" s="3065"/>
      <c r="S505" s="3083"/>
      <c r="T505" s="3083"/>
      <c r="U505" s="3083"/>
      <c r="V505" s="3083"/>
      <c r="W505" s="3049"/>
      <c r="X505" s="3049"/>
      <c r="Y505" s="3049"/>
      <c r="Z505" s="3049"/>
      <c r="AA505" s="3130" t="s">
        <v>8061</v>
      </c>
      <c r="AB505" s="3049"/>
      <c r="AC505" s="3049"/>
      <c r="AD505" s="3049"/>
      <c r="AE505" s="3049">
        <v>1000</v>
      </c>
      <c r="AF505" s="3049"/>
      <c r="AG505" s="3052">
        <v>1</v>
      </c>
      <c r="AH505" s="3049"/>
      <c r="AI505" s="3049"/>
      <c r="AJ505" s="3049"/>
      <c r="AK505" s="3049" t="s">
        <v>8005</v>
      </c>
      <c r="AL505" s="3049"/>
      <c r="AM505" s="3138"/>
      <c r="AN505" s="3049"/>
      <c r="AO505" s="3049"/>
      <c r="AP505" s="3053"/>
      <c r="AQ505" s="3049"/>
      <c r="AR505" s="3062"/>
      <c r="AS505" s="3053"/>
      <c r="AT505" s="3053"/>
      <c r="AU505" s="3053"/>
      <c r="AV505" s="3053"/>
      <c r="AW505" s="3053"/>
      <c r="AX505" s="4930"/>
    </row>
    <row r="506" spans="1:50" ht="15" customHeight="1">
      <c r="A506" s="4923"/>
      <c r="B506" s="5001"/>
      <c r="C506" s="4960"/>
      <c r="D506" s="3047"/>
      <c r="E506" s="3048"/>
      <c r="F506" s="3049"/>
      <c r="G506" s="3049"/>
      <c r="H506" s="3117"/>
      <c r="I506" s="3049"/>
      <c r="J506" s="3049"/>
      <c r="K506" s="3117"/>
      <c r="L506" s="3049"/>
      <c r="M506" s="3049"/>
      <c r="N506" s="4989"/>
      <c r="O506" s="4960"/>
      <c r="P506" s="3065"/>
      <c r="Q506" s="3065"/>
      <c r="R506" s="3065"/>
      <c r="S506" s="3083"/>
      <c r="T506" s="3083"/>
      <c r="U506" s="3083"/>
      <c r="V506" s="3083"/>
      <c r="W506" s="3049"/>
      <c r="X506" s="3049"/>
      <c r="Y506" s="3049"/>
      <c r="Z506" s="3049"/>
      <c r="AA506" s="3049"/>
      <c r="AB506" s="3049"/>
      <c r="AC506" s="3049"/>
      <c r="AD506" s="3049"/>
      <c r="AE506" s="3049"/>
      <c r="AF506" s="3049"/>
      <c r="AG506" s="3052">
        <v>2</v>
      </c>
      <c r="AH506" s="3049"/>
      <c r="AI506" s="3049"/>
      <c r="AJ506" s="3049"/>
      <c r="AK506" s="3049" t="s">
        <v>7665</v>
      </c>
      <c r="AL506" s="3049"/>
      <c r="AM506" s="3053"/>
      <c r="AN506" s="3049"/>
      <c r="AO506" s="3049"/>
      <c r="AP506" s="3053"/>
      <c r="AQ506" s="3049"/>
      <c r="AR506" s="3062"/>
      <c r="AS506" s="3053"/>
      <c r="AT506" s="3053"/>
      <c r="AU506" s="3053"/>
      <c r="AV506" s="3053"/>
      <c r="AW506" s="3053"/>
      <c r="AX506" s="4930"/>
    </row>
    <row r="507" spans="1:50" ht="15" customHeight="1">
      <c r="A507" s="4923"/>
      <c r="B507" s="5002"/>
      <c r="C507" s="4961"/>
      <c r="D507" s="3054"/>
      <c r="E507" s="3055"/>
      <c r="F507" s="3056"/>
      <c r="G507" s="3056"/>
      <c r="H507" s="3118"/>
      <c r="I507" s="3056"/>
      <c r="J507" s="3056"/>
      <c r="K507" s="3118"/>
      <c r="L507" s="3056"/>
      <c r="M507" s="3056"/>
      <c r="N507" s="4990"/>
      <c r="O507" s="4961"/>
      <c r="P507" s="3066"/>
      <c r="Q507" s="3066"/>
      <c r="R507" s="3066"/>
      <c r="S507" s="3086"/>
      <c r="T507" s="3086"/>
      <c r="U507" s="3086"/>
      <c r="V507" s="3086"/>
      <c r="W507" s="3056"/>
      <c r="X507" s="3056"/>
      <c r="Y507" s="3056"/>
      <c r="Z507" s="3056"/>
      <c r="AA507" s="3056"/>
      <c r="AB507" s="3056"/>
      <c r="AC507" s="3056"/>
      <c r="AD507" s="3056"/>
      <c r="AE507" s="3056"/>
      <c r="AF507" s="3056"/>
      <c r="AG507" s="3058"/>
      <c r="AH507" s="3056"/>
      <c r="AI507" s="3056"/>
      <c r="AJ507" s="3056"/>
      <c r="AK507" s="3056"/>
      <c r="AL507" s="3056"/>
      <c r="AM507" s="3059"/>
      <c r="AN507" s="3056"/>
      <c r="AO507" s="3056"/>
      <c r="AP507" s="3059"/>
      <c r="AQ507" s="3056"/>
      <c r="AR507" s="3063"/>
      <c r="AS507" s="3059"/>
      <c r="AT507" s="3059"/>
      <c r="AU507" s="3059"/>
      <c r="AV507" s="3059"/>
      <c r="AW507" s="3059"/>
      <c r="AX507" s="4931"/>
    </row>
    <row r="508" spans="1:50" ht="15" customHeight="1">
      <c r="A508" s="4923"/>
      <c r="B508" s="4932">
        <f>B503+1</f>
        <v>101</v>
      </c>
      <c r="C508" s="4959" t="s">
        <v>8062</v>
      </c>
      <c r="D508" s="3042" t="s">
        <v>26</v>
      </c>
      <c r="E508" s="3043">
        <v>45520</v>
      </c>
      <c r="F508" s="3044">
        <v>1.7</v>
      </c>
      <c r="G508" s="3044">
        <v>1.7</v>
      </c>
      <c r="H508" s="3116" t="s">
        <v>7813</v>
      </c>
      <c r="I508" s="3044">
        <v>600</v>
      </c>
      <c r="J508" s="3044">
        <v>80</v>
      </c>
      <c r="K508" s="3116" t="s">
        <v>7813</v>
      </c>
      <c r="L508" s="3044">
        <v>600</v>
      </c>
      <c r="M508" s="3044">
        <v>80</v>
      </c>
      <c r="N508" s="4988" t="s">
        <v>8063</v>
      </c>
      <c r="O508" s="4959" t="s">
        <v>8034</v>
      </c>
      <c r="P508" s="3064"/>
      <c r="Q508" s="3064"/>
      <c r="R508" s="3064"/>
      <c r="S508" s="3080"/>
      <c r="T508" s="3080"/>
      <c r="U508" s="3080"/>
      <c r="V508" s="3080"/>
      <c r="W508" s="3044"/>
      <c r="X508" s="3044"/>
      <c r="Y508" s="3044"/>
      <c r="Z508" s="3044">
        <v>1</v>
      </c>
      <c r="AA508" s="3044" t="s">
        <v>441</v>
      </c>
      <c r="AB508" s="3044" t="s">
        <v>801</v>
      </c>
      <c r="AC508" s="3044" t="s">
        <v>801</v>
      </c>
      <c r="AD508" s="3044" t="s">
        <v>801</v>
      </c>
      <c r="AE508" s="3044"/>
      <c r="AF508" s="3044" t="s">
        <v>801</v>
      </c>
      <c r="AG508" s="3044" t="s">
        <v>801</v>
      </c>
      <c r="AH508" s="3044"/>
      <c r="AI508" s="3044"/>
      <c r="AJ508" s="3044"/>
      <c r="AK508" s="3044" t="s">
        <v>441</v>
      </c>
      <c r="AL508" s="3044" t="s">
        <v>441</v>
      </c>
      <c r="AM508" s="3044"/>
      <c r="AN508" s="3043">
        <v>45580</v>
      </c>
      <c r="AO508" s="3044"/>
      <c r="AP508" s="3046"/>
      <c r="AQ508" s="3044"/>
      <c r="AR508" s="3061"/>
      <c r="AS508" s="3046"/>
      <c r="AT508" s="3046"/>
      <c r="AU508" s="3046"/>
      <c r="AV508" s="3046"/>
      <c r="AW508" s="3046"/>
      <c r="AX508" s="4929" t="s">
        <v>8031</v>
      </c>
    </row>
    <row r="509" spans="1:50" ht="15" customHeight="1">
      <c r="A509" s="4923"/>
      <c r="B509" s="5001"/>
      <c r="C509" s="4960"/>
      <c r="D509" s="3047"/>
      <c r="E509" s="3048"/>
      <c r="F509" s="3049"/>
      <c r="G509" s="3049"/>
      <c r="H509" s="3117"/>
      <c r="I509" s="3049"/>
      <c r="J509" s="3049"/>
      <c r="K509" s="3117"/>
      <c r="L509" s="3049"/>
      <c r="M509" s="3049"/>
      <c r="N509" s="4989"/>
      <c r="O509" s="4960"/>
      <c r="P509" s="3065"/>
      <c r="Q509" s="3065"/>
      <c r="R509" s="3065"/>
      <c r="S509" s="3083"/>
      <c r="T509" s="3083"/>
      <c r="U509" s="3083"/>
      <c r="V509" s="3083"/>
      <c r="W509" s="3049"/>
      <c r="X509" s="3049"/>
      <c r="Y509" s="3049"/>
      <c r="Z509" s="4965" t="s">
        <v>8064</v>
      </c>
      <c r="AA509" s="3049">
        <v>2</v>
      </c>
      <c r="AB509" s="3049">
        <v>600</v>
      </c>
      <c r="AC509" s="3049">
        <v>200</v>
      </c>
      <c r="AD509" s="3049">
        <v>70</v>
      </c>
      <c r="AE509" s="3049"/>
      <c r="AF509" s="3049">
        <v>100</v>
      </c>
      <c r="AG509" s="3052">
        <v>2</v>
      </c>
      <c r="AH509" s="3049"/>
      <c r="AI509" s="3049"/>
      <c r="AJ509" s="3049"/>
      <c r="AK509" s="3049" t="s">
        <v>7661</v>
      </c>
      <c r="AL509" s="3137"/>
      <c r="AM509" s="3062"/>
      <c r="AN509" s="3048"/>
      <c r="AO509" s="3049"/>
      <c r="AP509" s="3053"/>
      <c r="AQ509" s="3049"/>
      <c r="AR509" s="3062"/>
      <c r="AS509" s="3053"/>
      <c r="AT509" s="3053"/>
      <c r="AU509" s="3053"/>
      <c r="AV509" s="3053"/>
      <c r="AW509" s="3053"/>
      <c r="AX509" s="4930"/>
    </row>
    <row r="510" spans="1:50" ht="15" customHeight="1">
      <c r="A510" s="4923"/>
      <c r="B510" s="5001"/>
      <c r="C510" s="4960"/>
      <c r="D510" s="3047"/>
      <c r="E510" s="3048"/>
      <c r="F510" s="3049"/>
      <c r="G510" s="3049"/>
      <c r="H510" s="3117"/>
      <c r="I510" s="3049"/>
      <c r="J510" s="3049"/>
      <c r="K510" s="3117"/>
      <c r="L510" s="3049"/>
      <c r="M510" s="3049"/>
      <c r="N510" s="4989"/>
      <c r="O510" s="4960"/>
      <c r="P510" s="3065"/>
      <c r="Q510" s="3065"/>
      <c r="R510" s="3065"/>
      <c r="S510" s="3083"/>
      <c r="T510" s="3083"/>
      <c r="U510" s="3083"/>
      <c r="V510" s="3083"/>
      <c r="W510" s="3049"/>
      <c r="X510" s="3049"/>
      <c r="Y510" s="3049"/>
      <c r="Z510" s="4965"/>
      <c r="AA510" s="3130" t="s">
        <v>7980</v>
      </c>
      <c r="AB510" s="3049">
        <v>700</v>
      </c>
      <c r="AC510" s="3049"/>
      <c r="AD510" s="3049">
        <v>80</v>
      </c>
      <c r="AE510" s="3049"/>
      <c r="AF510" s="3049">
        <v>200</v>
      </c>
      <c r="AG510" s="3052">
        <v>2.5</v>
      </c>
      <c r="AH510" s="3049"/>
      <c r="AI510" s="3049"/>
      <c r="AJ510" s="3049"/>
      <c r="AK510" s="3049" t="s">
        <v>8005</v>
      </c>
      <c r="AL510" s="3049"/>
      <c r="AM510" s="3138"/>
      <c r="AN510" s="3049"/>
      <c r="AO510" s="3049"/>
      <c r="AP510" s="3053"/>
      <c r="AQ510" s="3049"/>
      <c r="AR510" s="3062"/>
      <c r="AS510" s="3053"/>
      <c r="AT510" s="3053"/>
      <c r="AU510" s="3053"/>
      <c r="AV510" s="3053"/>
      <c r="AW510" s="3053"/>
      <c r="AX510" s="4930"/>
    </row>
    <row r="511" spans="1:50" ht="15" customHeight="1">
      <c r="A511" s="4923"/>
      <c r="B511" s="5001"/>
      <c r="C511" s="4960"/>
      <c r="D511" s="3047"/>
      <c r="E511" s="3048"/>
      <c r="F511" s="3049"/>
      <c r="G511" s="3049"/>
      <c r="H511" s="3117"/>
      <c r="I511" s="3049"/>
      <c r="J511" s="3049"/>
      <c r="K511" s="3117"/>
      <c r="L511" s="3049"/>
      <c r="M511" s="3049"/>
      <c r="N511" s="4989"/>
      <c r="O511" s="4960"/>
      <c r="P511" s="3065"/>
      <c r="Q511" s="3065"/>
      <c r="R511" s="3065"/>
      <c r="S511" s="3083"/>
      <c r="T511" s="3083"/>
      <c r="U511" s="3083"/>
      <c r="V511" s="3083"/>
      <c r="W511" s="3049"/>
      <c r="X511" s="3049"/>
      <c r="Y511" s="3049"/>
      <c r="Z511" s="3049"/>
      <c r="AA511" s="3049"/>
      <c r="AB511" s="3049"/>
      <c r="AC511" s="3049"/>
      <c r="AD511" s="3049"/>
      <c r="AE511" s="3049"/>
      <c r="AF511" s="3049"/>
      <c r="AG511" s="3052">
        <v>4</v>
      </c>
      <c r="AH511" s="3049"/>
      <c r="AI511" s="3049"/>
      <c r="AJ511" s="3049"/>
      <c r="AK511" s="3049" t="s">
        <v>7665</v>
      </c>
      <c r="AL511" s="3049"/>
      <c r="AM511" s="3053"/>
      <c r="AN511" s="3049"/>
      <c r="AO511" s="3049"/>
      <c r="AP511" s="3053"/>
      <c r="AQ511" s="3049"/>
      <c r="AR511" s="3062"/>
      <c r="AS511" s="3053"/>
      <c r="AT511" s="3053"/>
      <c r="AU511" s="3053"/>
      <c r="AV511" s="3053"/>
      <c r="AW511" s="3053"/>
      <c r="AX511" s="4930"/>
    </row>
    <row r="512" spans="1:50" ht="15" customHeight="1">
      <c r="A512" s="4924"/>
      <c r="B512" s="5002"/>
      <c r="C512" s="4961"/>
      <c r="D512" s="3054"/>
      <c r="E512" s="3055"/>
      <c r="F512" s="3056"/>
      <c r="G512" s="3056"/>
      <c r="H512" s="3118"/>
      <c r="I512" s="3056"/>
      <c r="J512" s="3056"/>
      <c r="K512" s="3118"/>
      <c r="L512" s="3056"/>
      <c r="M512" s="3056"/>
      <c r="N512" s="4990"/>
      <c r="O512" s="4961"/>
      <c r="P512" s="3066"/>
      <c r="Q512" s="3066"/>
      <c r="R512" s="3066"/>
      <c r="S512" s="3086"/>
      <c r="T512" s="3086"/>
      <c r="U512" s="3086"/>
      <c r="V512" s="3086"/>
      <c r="W512" s="3056"/>
      <c r="X512" s="3056"/>
      <c r="Y512" s="3056"/>
      <c r="Z512" s="3056"/>
      <c r="AA512" s="3056"/>
      <c r="AB512" s="3056"/>
      <c r="AC512" s="3056"/>
      <c r="AD512" s="3056"/>
      <c r="AE512" s="3056"/>
      <c r="AF512" s="3056"/>
      <c r="AG512" s="3058"/>
      <c r="AH512" s="3056"/>
      <c r="AI512" s="3056"/>
      <c r="AJ512" s="3056"/>
      <c r="AK512" s="3056"/>
      <c r="AL512" s="3056"/>
      <c r="AM512" s="3059"/>
      <c r="AN512" s="3056"/>
      <c r="AO512" s="3056"/>
      <c r="AP512" s="3059"/>
      <c r="AQ512" s="3056"/>
      <c r="AR512" s="3063"/>
      <c r="AS512" s="3059"/>
      <c r="AT512" s="3059"/>
      <c r="AU512" s="3059"/>
      <c r="AV512" s="3059"/>
      <c r="AW512" s="3059"/>
      <c r="AX512" s="4931"/>
    </row>
    <row r="513" spans="1:50" ht="15" customHeight="1">
      <c r="A513" s="4959" t="s">
        <v>8065</v>
      </c>
      <c r="B513" s="4932">
        <f>B508+1</f>
        <v>102</v>
      </c>
      <c r="C513" s="4950" t="s">
        <v>8066</v>
      </c>
      <c r="D513" s="3042" t="s">
        <v>8067</v>
      </c>
      <c r="E513" s="3043">
        <v>33963</v>
      </c>
      <c r="F513" s="3044">
        <v>3.6</v>
      </c>
      <c r="G513" s="3044">
        <v>3.6</v>
      </c>
      <c r="H513" s="3042" t="s">
        <v>7654</v>
      </c>
      <c r="I513" s="3044">
        <v>200</v>
      </c>
      <c r="J513" s="3044">
        <v>60</v>
      </c>
      <c r="K513" s="3042" t="s">
        <v>7643</v>
      </c>
      <c r="L513" s="3044">
        <v>100</v>
      </c>
      <c r="M513" s="3044">
        <v>60</v>
      </c>
      <c r="N513" s="4938" t="s">
        <v>8068</v>
      </c>
      <c r="O513" s="4947" t="s">
        <v>8069</v>
      </c>
      <c r="P513" s="3045"/>
      <c r="Q513" s="3045"/>
      <c r="R513" s="3045"/>
      <c r="S513" s="3081"/>
      <c r="T513" s="3081"/>
      <c r="U513" s="3081"/>
      <c r="V513" s="3081"/>
      <c r="W513" s="3044"/>
      <c r="X513" s="3044"/>
      <c r="Y513" s="3044"/>
      <c r="Z513" s="3044"/>
      <c r="AA513" s="3044" t="s">
        <v>7635</v>
      </c>
      <c r="AB513" s="3044"/>
      <c r="AC513" s="3044"/>
      <c r="AD513" s="3044"/>
      <c r="AE513" s="3044" t="s">
        <v>7635</v>
      </c>
      <c r="AF513" s="3044"/>
      <c r="AG513" s="3044"/>
      <c r="AH513" s="3044"/>
      <c r="AI513" s="3044"/>
      <c r="AJ513" s="3044"/>
      <c r="AK513" s="3044" t="s">
        <v>387</v>
      </c>
      <c r="AL513" s="3044" t="s">
        <v>7636</v>
      </c>
      <c r="AM513" s="4944"/>
      <c r="AN513" s="3043">
        <v>34425</v>
      </c>
      <c r="AO513" s="3044"/>
      <c r="AP513" s="3046"/>
      <c r="AQ513" s="3044" t="s">
        <v>7636</v>
      </c>
      <c r="AR513" s="4950" t="s">
        <v>7859</v>
      </c>
      <c r="AS513" s="3046"/>
      <c r="AT513" s="3046"/>
      <c r="AU513" s="3046"/>
      <c r="AV513" s="3046"/>
      <c r="AW513" s="3046"/>
      <c r="AX513" s="4929"/>
    </row>
    <row r="514" spans="1:50" ht="15" customHeight="1">
      <c r="A514" s="4960"/>
      <c r="B514" s="5001"/>
      <c r="C514" s="4951"/>
      <c r="D514" s="3047"/>
      <c r="E514" s="3048">
        <v>39219</v>
      </c>
      <c r="F514" s="3049"/>
      <c r="G514" s="3049"/>
      <c r="H514" s="3047"/>
      <c r="I514" s="3049"/>
      <c r="J514" s="3049"/>
      <c r="K514" s="3047"/>
      <c r="L514" s="3049"/>
      <c r="M514" s="3049"/>
      <c r="N514" s="4939"/>
      <c r="O514" s="4948"/>
      <c r="P514" s="3050"/>
      <c r="Q514" s="3050"/>
      <c r="R514" s="3050"/>
      <c r="S514" s="3084"/>
      <c r="T514" s="3084"/>
      <c r="U514" s="3084"/>
      <c r="V514" s="3084"/>
      <c r="W514" s="3049"/>
      <c r="X514" s="3049"/>
      <c r="Y514" s="3049"/>
      <c r="Z514" s="3049"/>
      <c r="AA514" s="3049">
        <v>1</v>
      </c>
      <c r="AB514" s="3049"/>
      <c r="AC514" s="3049"/>
      <c r="AD514" s="3049"/>
      <c r="AE514" s="3049">
        <v>165</v>
      </c>
      <c r="AF514" s="3049"/>
      <c r="AG514" s="3049"/>
      <c r="AH514" s="3049"/>
      <c r="AI514" s="3049"/>
      <c r="AJ514" s="3049"/>
      <c r="AK514" s="3049" t="s">
        <v>7665</v>
      </c>
      <c r="AL514" s="3049"/>
      <c r="AM514" s="4945"/>
      <c r="AN514" s="3048">
        <v>39266</v>
      </c>
      <c r="AO514" s="3049"/>
      <c r="AP514" s="3053"/>
      <c r="AQ514" s="3049"/>
      <c r="AR514" s="4951"/>
      <c r="AS514" s="3053"/>
      <c r="AT514" s="3053"/>
      <c r="AU514" s="3053"/>
      <c r="AV514" s="3053"/>
      <c r="AW514" s="3053"/>
      <c r="AX514" s="4930"/>
    </row>
    <row r="515" spans="1:50" ht="15" customHeight="1">
      <c r="A515" s="4960"/>
      <c r="B515" s="5001"/>
      <c r="C515" s="4951"/>
      <c r="D515" s="3047"/>
      <c r="E515" s="3048"/>
      <c r="F515" s="3049"/>
      <c r="G515" s="3049"/>
      <c r="H515" s="3047"/>
      <c r="I515" s="3049"/>
      <c r="J515" s="3049"/>
      <c r="K515" s="3047"/>
      <c r="L515" s="3049"/>
      <c r="M515" s="3049"/>
      <c r="N515" s="4939"/>
      <c r="O515" s="4948"/>
      <c r="P515" s="3050"/>
      <c r="Q515" s="3050"/>
      <c r="R515" s="3050"/>
      <c r="S515" s="3084"/>
      <c r="T515" s="3084"/>
      <c r="U515" s="3084"/>
      <c r="V515" s="3084"/>
      <c r="W515" s="3049"/>
      <c r="X515" s="3049"/>
      <c r="Y515" s="3049"/>
      <c r="Z515" s="3049"/>
      <c r="AA515" s="3049"/>
      <c r="AB515" s="3049"/>
      <c r="AC515" s="3049"/>
      <c r="AD515" s="3049"/>
      <c r="AE515" s="3049"/>
      <c r="AF515" s="3049"/>
      <c r="AG515" s="3049"/>
      <c r="AH515" s="3049"/>
      <c r="AI515" s="3049"/>
      <c r="AJ515" s="3049"/>
      <c r="AK515" s="3049"/>
      <c r="AL515" s="3049"/>
      <c r="AM515" s="4945"/>
      <c r="AN515" s="3048"/>
      <c r="AO515" s="3049"/>
      <c r="AP515" s="3053"/>
      <c r="AQ515" s="3049"/>
      <c r="AR515" s="4951"/>
      <c r="AS515" s="3053"/>
      <c r="AT515" s="3053"/>
      <c r="AU515" s="3053"/>
      <c r="AV515" s="3053"/>
      <c r="AW515" s="3053"/>
      <c r="AX515" s="4930"/>
    </row>
    <row r="516" spans="1:50" ht="15" customHeight="1">
      <c r="A516" s="4960"/>
      <c r="B516" s="5001"/>
      <c r="C516" s="4951"/>
      <c r="D516" s="3047"/>
      <c r="E516" s="3048"/>
      <c r="F516" s="3049"/>
      <c r="G516" s="3049"/>
      <c r="H516" s="3047"/>
      <c r="I516" s="3049"/>
      <c r="J516" s="3049"/>
      <c r="K516" s="3047"/>
      <c r="L516" s="3049"/>
      <c r="M516" s="3049"/>
      <c r="N516" s="4939"/>
      <c r="O516" s="4948"/>
      <c r="P516" s="3050"/>
      <c r="Q516" s="3050"/>
      <c r="R516" s="3050"/>
      <c r="S516" s="3084"/>
      <c r="T516" s="3084"/>
      <c r="U516" s="3084"/>
      <c r="V516" s="3084"/>
      <c r="W516" s="3049"/>
      <c r="X516" s="3049"/>
      <c r="Y516" s="3049"/>
      <c r="Z516" s="3049"/>
      <c r="AA516" s="3049"/>
      <c r="AB516" s="3049"/>
      <c r="AC516" s="3049"/>
      <c r="AD516" s="3049"/>
      <c r="AE516" s="3049"/>
      <c r="AF516" s="3049"/>
      <c r="AG516" s="3049"/>
      <c r="AH516" s="3049"/>
      <c r="AI516" s="3049"/>
      <c r="AJ516" s="3049"/>
      <c r="AK516" s="3049"/>
      <c r="AL516" s="3049"/>
      <c r="AM516" s="4945"/>
      <c r="AN516" s="3048"/>
      <c r="AO516" s="3049"/>
      <c r="AP516" s="3053"/>
      <c r="AQ516" s="3049"/>
      <c r="AR516" s="4951"/>
      <c r="AS516" s="3053"/>
      <c r="AT516" s="3053"/>
      <c r="AU516" s="3053"/>
      <c r="AV516" s="3053"/>
      <c r="AW516" s="3053"/>
      <c r="AX516" s="4930"/>
    </row>
    <row r="517" spans="1:50" ht="15" customHeight="1">
      <c r="A517" s="4960"/>
      <c r="B517" s="5002"/>
      <c r="C517" s="4952"/>
      <c r="D517" s="3054"/>
      <c r="E517" s="3055"/>
      <c r="F517" s="3056"/>
      <c r="G517" s="3056"/>
      <c r="H517" s="3054"/>
      <c r="I517" s="3056"/>
      <c r="J517" s="3056"/>
      <c r="K517" s="3054"/>
      <c r="L517" s="3056"/>
      <c r="M517" s="3056"/>
      <c r="N517" s="4940"/>
      <c r="O517" s="4949"/>
      <c r="P517" s="3057"/>
      <c r="Q517" s="3057"/>
      <c r="R517" s="3057"/>
      <c r="S517" s="3087"/>
      <c r="T517" s="3087"/>
      <c r="U517" s="3087"/>
      <c r="V517" s="3087"/>
      <c r="W517" s="3056"/>
      <c r="X517" s="3056"/>
      <c r="Y517" s="3056"/>
      <c r="Z517" s="3056"/>
      <c r="AA517" s="3056"/>
      <c r="AB517" s="3056"/>
      <c r="AC517" s="3056"/>
      <c r="AD517" s="3056"/>
      <c r="AE517" s="3056"/>
      <c r="AF517" s="3056"/>
      <c r="AG517" s="3056"/>
      <c r="AH517" s="3056"/>
      <c r="AI517" s="3056"/>
      <c r="AJ517" s="3056"/>
      <c r="AK517" s="3056"/>
      <c r="AL517" s="3056"/>
      <c r="AM517" s="4946"/>
      <c r="AN517" s="3055"/>
      <c r="AO517" s="3056"/>
      <c r="AP517" s="3059"/>
      <c r="AQ517" s="3056"/>
      <c r="AR517" s="4952"/>
      <c r="AS517" s="3059"/>
      <c r="AT517" s="3059"/>
      <c r="AU517" s="3059"/>
      <c r="AV517" s="3059"/>
      <c r="AW517" s="3059"/>
      <c r="AX517" s="4931"/>
    </row>
    <row r="518" spans="1:50" ht="15" customHeight="1">
      <c r="A518" s="4960"/>
      <c r="B518" s="4932">
        <f>B513+1</f>
        <v>103</v>
      </c>
      <c r="C518" s="4929" t="s">
        <v>8070</v>
      </c>
      <c r="D518" s="3042" t="s">
        <v>8067</v>
      </c>
      <c r="E518" s="3043">
        <v>34325</v>
      </c>
      <c r="F518" s="3044">
        <v>35.700000000000003</v>
      </c>
      <c r="G518" s="3044">
        <v>35.700000000000003</v>
      </c>
      <c r="H518" s="3042" t="s">
        <v>7748</v>
      </c>
      <c r="I518" s="3044">
        <v>400</v>
      </c>
      <c r="J518" s="3044">
        <v>80</v>
      </c>
      <c r="K518" s="3042" t="s">
        <v>7748</v>
      </c>
      <c r="L518" s="3044">
        <v>400</v>
      </c>
      <c r="M518" s="3044">
        <v>80</v>
      </c>
      <c r="N518" s="4956" t="s">
        <v>8071</v>
      </c>
      <c r="O518" s="4947" t="s">
        <v>8044</v>
      </c>
      <c r="P518" s="3045"/>
      <c r="Q518" s="3045"/>
      <c r="R518" s="3045"/>
      <c r="S518" s="3081"/>
      <c r="T518" s="3081"/>
      <c r="U518" s="3081"/>
      <c r="V518" s="3081"/>
      <c r="W518" s="3044"/>
      <c r="X518" s="3044"/>
      <c r="Y518" s="3044"/>
      <c r="Z518" s="3044"/>
      <c r="AA518" s="3044" t="s">
        <v>7635</v>
      </c>
      <c r="AB518" s="3044" t="s">
        <v>7635</v>
      </c>
      <c r="AC518" s="3044"/>
      <c r="AD518" s="3044"/>
      <c r="AE518" s="3044"/>
      <c r="AF518" s="3044"/>
      <c r="AG518" s="3044" t="s">
        <v>7635</v>
      </c>
      <c r="AH518" s="3044"/>
      <c r="AI518" s="3044" t="s">
        <v>7635</v>
      </c>
      <c r="AJ518" s="3044"/>
      <c r="AK518" s="3044"/>
      <c r="AL518" s="3044" t="s">
        <v>7636</v>
      </c>
      <c r="AM518" s="4944"/>
      <c r="AN518" s="3043">
        <v>34425</v>
      </c>
      <c r="AO518" s="3044"/>
      <c r="AP518" s="3046"/>
      <c r="AQ518" s="3044" t="s">
        <v>7636</v>
      </c>
      <c r="AR518" s="4950" t="s">
        <v>7859</v>
      </c>
      <c r="AS518" s="3046"/>
      <c r="AT518" s="3046"/>
      <c r="AU518" s="3046"/>
      <c r="AV518" s="3046"/>
      <c r="AW518" s="3046"/>
      <c r="AX518" s="4929"/>
    </row>
    <row r="519" spans="1:50" ht="15" customHeight="1">
      <c r="A519" s="4960"/>
      <c r="B519" s="4933"/>
      <c r="C519" s="4930"/>
      <c r="D519" s="3047"/>
      <c r="E519" s="3048">
        <v>43805</v>
      </c>
      <c r="F519" s="3049"/>
      <c r="G519" s="3049"/>
      <c r="H519" s="3047" t="s">
        <v>7894</v>
      </c>
      <c r="I519" s="3049">
        <v>200</v>
      </c>
      <c r="J519" s="3049">
        <v>60</v>
      </c>
      <c r="K519" s="3047" t="s">
        <v>7863</v>
      </c>
      <c r="L519" s="3049">
        <v>200</v>
      </c>
      <c r="M519" s="3049">
        <v>80</v>
      </c>
      <c r="N519" s="4957"/>
      <c r="O519" s="4948"/>
      <c r="P519" s="3050"/>
      <c r="Q519" s="3050"/>
      <c r="R519" s="3050"/>
      <c r="S519" s="3084"/>
      <c r="T519" s="3084"/>
      <c r="U519" s="3084"/>
      <c r="V519" s="3084"/>
      <c r="W519" s="3049"/>
      <c r="X519" s="3049"/>
      <c r="Y519" s="3049"/>
      <c r="Z519" s="3049"/>
      <c r="AA519" s="3049">
        <v>5</v>
      </c>
      <c r="AB519" s="3074" t="s">
        <v>8072</v>
      </c>
      <c r="AC519" s="3049"/>
      <c r="AD519" s="3049"/>
      <c r="AE519" s="3049"/>
      <c r="AF519" s="3049"/>
      <c r="AG519" s="3052">
        <v>1</v>
      </c>
      <c r="AH519" s="3049"/>
      <c r="AI519" s="3049" t="s">
        <v>8073</v>
      </c>
      <c r="AJ519" s="3049"/>
      <c r="AK519" s="3049"/>
      <c r="AL519" s="3049"/>
      <c r="AM519" s="4945"/>
      <c r="AN519" s="3048">
        <v>43922</v>
      </c>
      <c r="AO519" s="3049"/>
      <c r="AP519" s="3053"/>
      <c r="AQ519" s="3049"/>
      <c r="AR519" s="4951"/>
      <c r="AS519" s="3053"/>
      <c r="AT519" s="3053"/>
      <c r="AU519" s="3053"/>
      <c r="AV519" s="3053"/>
      <c r="AW519" s="3053"/>
      <c r="AX519" s="4930"/>
    </row>
    <row r="520" spans="1:50" ht="15" customHeight="1">
      <c r="A520" s="4960"/>
      <c r="B520" s="4933"/>
      <c r="C520" s="4930"/>
      <c r="D520" s="3047"/>
      <c r="E520" s="3048"/>
      <c r="F520" s="3049"/>
      <c r="G520" s="3049"/>
      <c r="H520" s="3047" t="s">
        <v>7654</v>
      </c>
      <c r="I520" s="3049">
        <v>200</v>
      </c>
      <c r="J520" s="3049">
        <v>60</v>
      </c>
      <c r="K520" s="3047" t="s">
        <v>7863</v>
      </c>
      <c r="L520" s="3049">
        <v>300</v>
      </c>
      <c r="M520" s="3049">
        <v>80</v>
      </c>
      <c r="N520" s="4957"/>
      <c r="O520" s="4948"/>
      <c r="P520" s="3050"/>
      <c r="Q520" s="3050"/>
      <c r="R520" s="3050"/>
      <c r="S520" s="3084"/>
      <c r="T520" s="3084"/>
      <c r="U520" s="3084"/>
      <c r="V520" s="3084"/>
      <c r="W520" s="3049"/>
      <c r="X520" s="3049"/>
      <c r="Y520" s="3049"/>
      <c r="Z520" s="3049"/>
      <c r="AA520" s="3049"/>
      <c r="AB520" s="3049">
        <v>200</v>
      </c>
      <c r="AC520" s="3049"/>
      <c r="AD520" s="3049"/>
      <c r="AE520" s="3049"/>
      <c r="AF520" s="3049"/>
      <c r="AG520" s="3092"/>
      <c r="AH520" s="3049"/>
      <c r="AI520" s="3049">
        <v>13</v>
      </c>
      <c r="AJ520" s="3049"/>
      <c r="AK520" s="3049"/>
      <c r="AL520" s="3049"/>
      <c r="AM520" s="4945"/>
      <c r="AN520" s="3048"/>
      <c r="AO520" s="3049"/>
      <c r="AP520" s="3053"/>
      <c r="AQ520" s="3049"/>
      <c r="AR520" s="4951"/>
      <c r="AS520" s="3053"/>
      <c r="AT520" s="3053"/>
      <c r="AU520" s="3053"/>
      <c r="AV520" s="3053"/>
      <c r="AW520" s="3053"/>
      <c r="AX520" s="4930"/>
    </row>
    <row r="521" spans="1:50" ht="15" customHeight="1">
      <c r="A521" s="4960"/>
      <c r="B521" s="4933"/>
      <c r="C521" s="4930"/>
      <c r="D521" s="3047"/>
      <c r="E521" s="3048"/>
      <c r="F521" s="3049"/>
      <c r="G521" s="3049"/>
      <c r="H521" s="3047"/>
      <c r="I521" s="3049"/>
      <c r="J521" s="3049"/>
      <c r="K521" s="3047" t="s">
        <v>7894</v>
      </c>
      <c r="L521" s="3049">
        <v>200</v>
      </c>
      <c r="M521" s="3049">
        <v>60</v>
      </c>
      <c r="N521" s="4957"/>
      <c r="O521" s="4948"/>
      <c r="P521" s="3050"/>
      <c r="Q521" s="3050"/>
      <c r="R521" s="3050"/>
      <c r="S521" s="3084"/>
      <c r="T521" s="3084"/>
      <c r="U521" s="3084"/>
      <c r="V521" s="3084"/>
      <c r="W521" s="3049"/>
      <c r="X521" s="3049"/>
      <c r="Y521" s="3049"/>
      <c r="Z521" s="3049"/>
      <c r="AA521" s="3049"/>
      <c r="AB521" s="3049"/>
      <c r="AC521" s="3049"/>
      <c r="AD521" s="3049"/>
      <c r="AE521" s="3049"/>
      <c r="AF521" s="3049"/>
      <c r="AG521" s="3049"/>
      <c r="AH521" s="3049"/>
      <c r="AI521" s="3049"/>
      <c r="AJ521" s="3049"/>
      <c r="AK521" s="3049"/>
      <c r="AL521" s="3049"/>
      <c r="AM521" s="4945"/>
      <c r="AN521" s="3048"/>
      <c r="AO521" s="3049"/>
      <c r="AP521" s="3053"/>
      <c r="AQ521" s="3049"/>
      <c r="AR521" s="4951"/>
      <c r="AS521" s="3053"/>
      <c r="AT521" s="3053"/>
      <c r="AU521" s="3053"/>
      <c r="AV521" s="3053"/>
      <c r="AW521" s="3053"/>
      <c r="AX521" s="4930"/>
    </row>
    <row r="522" spans="1:50" ht="15" customHeight="1">
      <c r="A522" s="4960"/>
      <c r="B522" s="4934"/>
      <c r="C522" s="4931"/>
      <c r="D522" s="3054"/>
      <c r="E522" s="3055"/>
      <c r="F522" s="3056"/>
      <c r="G522" s="3056"/>
      <c r="H522" s="3054"/>
      <c r="I522" s="3056"/>
      <c r="J522" s="3056"/>
      <c r="K522" s="3054"/>
      <c r="L522" s="3056"/>
      <c r="M522" s="3056"/>
      <c r="N522" s="4958"/>
      <c r="O522" s="4949"/>
      <c r="P522" s="3057"/>
      <c r="Q522" s="3057"/>
      <c r="R522" s="3057"/>
      <c r="S522" s="3087"/>
      <c r="T522" s="3087"/>
      <c r="U522" s="3087"/>
      <c r="V522" s="3087"/>
      <c r="W522" s="3056"/>
      <c r="X522" s="3056"/>
      <c r="Y522" s="3056"/>
      <c r="Z522" s="3056"/>
      <c r="AA522" s="3056"/>
      <c r="AB522" s="3056"/>
      <c r="AC522" s="3056"/>
      <c r="AD522" s="3056"/>
      <c r="AE522" s="3056"/>
      <c r="AF522" s="3056"/>
      <c r="AG522" s="3056"/>
      <c r="AH522" s="3056"/>
      <c r="AI522" s="3056"/>
      <c r="AJ522" s="3056"/>
      <c r="AK522" s="3056"/>
      <c r="AL522" s="3056"/>
      <c r="AM522" s="4946"/>
      <c r="AN522" s="3055"/>
      <c r="AO522" s="3056"/>
      <c r="AP522" s="3059"/>
      <c r="AQ522" s="3056"/>
      <c r="AR522" s="4952"/>
      <c r="AS522" s="3059"/>
      <c r="AT522" s="3059"/>
      <c r="AU522" s="3059"/>
      <c r="AV522" s="3059"/>
      <c r="AW522" s="3059"/>
      <c r="AX522" s="4931"/>
    </row>
    <row r="523" spans="1:50" ht="15" customHeight="1">
      <c r="A523" s="4960"/>
      <c r="B523" s="4932">
        <f>B518+1</f>
        <v>104</v>
      </c>
      <c r="C523" s="4929" t="s">
        <v>8074</v>
      </c>
      <c r="D523" s="3042" t="s">
        <v>8067</v>
      </c>
      <c r="E523" s="3043">
        <v>34325</v>
      </c>
      <c r="F523" s="3044">
        <v>30.2</v>
      </c>
      <c r="G523" s="3044">
        <v>30.2</v>
      </c>
      <c r="H523" s="3042" t="s">
        <v>7642</v>
      </c>
      <c r="I523" s="3044">
        <v>80</v>
      </c>
      <c r="J523" s="3044">
        <v>50</v>
      </c>
      <c r="K523" s="3047" t="s">
        <v>7643</v>
      </c>
      <c r="L523" s="3049">
        <v>80</v>
      </c>
      <c r="M523" s="3049">
        <v>50</v>
      </c>
      <c r="N523" s="4938" t="s">
        <v>8068</v>
      </c>
      <c r="O523" s="4947" t="s">
        <v>8075</v>
      </c>
      <c r="P523" s="3045"/>
      <c r="Q523" s="3045"/>
      <c r="R523" s="3045"/>
      <c r="S523" s="3081"/>
      <c r="T523" s="3081"/>
      <c r="U523" s="3081"/>
      <c r="V523" s="3081"/>
      <c r="W523" s="3044"/>
      <c r="X523" s="3044"/>
      <c r="Y523" s="3044"/>
      <c r="Z523" s="3044"/>
      <c r="AA523" s="3044" t="s">
        <v>7635</v>
      </c>
      <c r="AB523" s="3044"/>
      <c r="AC523" s="3044"/>
      <c r="AD523" s="3044"/>
      <c r="AE523" s="3044" t="s">
        <v>7635</v>
      </c>
      <c r="AF523" s="3044"/>
      <c r="AG523" s="3044" t="s">
        <v>7635</v>
      </c>
      <c r="AH523" s="3044"/>
      <c r="AI523" s="3044" t="s">
        <v>7635</v>
      </c>
      <c r="AJ523" s="3044"/>
      <c r="AK523" s="3044" t="s">
        <v>7636</v>
      </c>
      <c r="AL523" s="3044" t="s">
        <v>7636</v>
      </c>
      <c r="AM523" s="4944"/>
      <c r="AN523" s="3043">
        <v>34425</v>
      </c>
      <c r="AO523" s="3044"/>
      <c r="AP523" s="3046"/>
      <c r="AQ523" s="3044" t="s">
        <v>7636</v>
      </c>
      <c r="AR523" s="4950" t="s">
        <v>7859</v>
      </c>
      <c r="AS523" s="3046"/>
      <c r="AT523" s="3046"/>
      <c r="AU523" s="3046"/>
      <c r="AV523" s="3046"/>
      <c r="AW523" s="3046"/>
      <c r="AX523" s="4929"/>
    </row>
    <row r="524" spans="1:50" ht="15" customHeight="1">
      <c r="A524" s="4960"/>
      <c r="B524" s="4933"/>
      <c r="C524" s="4930"/>
      <c r="D524" s="3047"/>
      <c r="E524" s="3048">
        <v>38261</v>
      </c>
      <c r="F524" s="3049"/>
      <c r="G524" s="3049"/>
      <c r="H524" s="3047" t="s">
        <v>7654</v>
      </c>
      <c r="I524" s="3049">
        <v>200</v>
      </c>
      <c r="J524" s="3049">
        <v>60</v>
      </c>
      <c r="K524" s="3047" t="s">
        <v>8076</v>
      </c>
      <c r="L524" s="3049">
        <v>80</v>
      </c>
      <c r="M524" s="3049">
        <v>50</v>
      </c>
      <c r="N524" s="4939"/>
      <c r="O524" s="4948"/>
      <c r="P524" s="3050"/>
      <c r="Q524" s="3050"/>
      <c r="R524" s="3050"/>
      <c r="S524" s="3084"/>
      <c r="T524" s="3084"/>
      <c r="U524" s="3084"/>
      <c r="V524" s="3084"/>
      <c r="W524" s="3049"/>
      <c r="X524" s="3049"/>
      <c r="Y524" s="3049"/>
      <c r="Z524" s="3049"/>
      <c r="AA524" s="3049">
        <v>5</v>
      </c>
      <c r="AB524" s="3049"/>
      <c r="AC524" s="3049"/>
      <c r="AD524" s="3049"/>
      <c r="AE524" s="3049">
        <v>180</v>
      </c>
      <c r="AF524" s="3049"/>
      <c r="AG524" s="3049">
        <v>1.5</v>
      </c>
      <c r="AH524" s="3049"/>
      <c r="AI524" s="3049" t="s">
        <v>8073</v>
      </c>
      <c r="AJ524" s="3049"/>
      <c r="AK524" s="3049" t="s">
        <v>7661</v>
      </c>
      <c r="AL524" s="3049"/>
      <c r="AM524" s="4945"/>
      <c r="AN524" s="3048">
        <v>38261</v>
      </c>
      <c r="AO524" s="3049"/>
      <c r="AP524" s="3053"/>
      <c r="AQ524" s="3049"/>
      <c r="AR524" s="4951"/>
      <c r="AS524" s="3053"/>
      <c r="AT524" s="3053"/>
      <c r="AU524" s="3053"/>
      <c r="AV524" s="3053"/>
      <c r="AW524" s="3053"/>
      <c r="AX524" s="4930"/>
    </row>
    <row r="525" spans="1:50" ht="15" customHeight="1">
      <c r="A525" s="4960"/>
      <c r="B525" s="4933"/>
      <c r="C525" s="4930"/>
      <c r="D525" s="3047"/>
      <c r="E525" s="3048">
        <v>39437</v>
      </c>
      <c r="F525" s="3049"/>
      <c r="G525" s="3049"/>
      <c r="H525" s="3047"/>
      <c r="I525" s="3049"/>
      <c r="J525" s="3049"/>
      <c r="K525" s="3047" t="s">
        <v>7649</v>
      </c>
      <c r="L525" s="3049">
        <v>200</v>
      </c>
      <c r="M525" s="3049">
        <v>60</v>
      </c>
      <c r="N525" s="4939"/>
      <c r="O525" s="4948"/>
      <c r="P525" s="3050"/>
      <c r="Q525" s="3050"/>
      <c r="R525" s="3050"/>
      <c r="S525" s="3084"/>
      <c r="T525" s="3084"/>
      <c r="U525" s="3084"/>
      <c r="V525" s="3084"/>
      <c r="W525" s="3049"/>
      <c r="X525" s="3049"/>
      <c r="Y525" s="3049"/>
      <c r="Z525" s="3049"/>
      <c r="AA525" s="3049"/>
      <c r="AB525" s="3049"/>
      <c r="AC525" s="3049"/>
      <c r="AD525" s="3049"/>
      <c r="AE525" s="3049"/>
      <c r="AF525" s="3049"/>
      <c r="AG525" s="3052">
        <v>1</v>
      </c>
      <c r="AH525" s="3049"/>
      <c r="AI525" s="3049">
        <v>15</v>
      </c>
      <c r="AJ525" s="3049"/>
      <c r="AK525" s="3049" t="s">
        <v>7665</v>
      </c>
      <c r="AL525" s="3049"/>
      <c r="AM525" s="4945"/>
      <c r="AN525" s="3048">
        <v>39437</v>
      </c>
      <c r="AO525" s="3049"/>
      <c r="AP525" s="3053"/>
      <c r="AQ525" s="3049"/>
      <c r="AR525" s="4951"/>
      <c r="AS525" s="3053"/>
      <c r="AT525" s="3053"/>
      <c r="AU525" s="3053"/>
      <c r="AV525" s="3053"/>
      <c r="AW525" s="3053"/>
      <c r="AX525" s="4930"/>
    </row>
    <row r="526" spans="1:50" ht="15" customHeight="1">
      <c r="A526" s="4960"/>
      <c r="B526" s="4933"/>
      <c r="C526" s="4930"/>
      <c r="D526" s="3047"/>
      <c r="E526" s="3048">
        <v>43805</v>
      </c>
      <c r="F526" s="3049"/>
      <c r="G526" s="3049"/>
      <c r="H526" s="3047"/>
      <c r="I526" s="3049"/>
      <c r="J526" s="3049"/>
      <c r="K526" s="3047" t="s">
        <v>7861</v>
      </c>
      <c r="L526" s="3049">
        <v>200</v>
      </c>
      <c r="M526" s="3049">
        <v>60</v>
      </c>
      <c r="N526" s="4939"/>
      <c r="O526" s="4948"/>
      <c r="P526" s="3050"/>
      <c r="Q526" s="3050"/>
      <c r="R526" s="3050"/>
      <c r="S526" s="3084"/>
      <c r="T526" s="3084"/>
      <c r="U526" s="3084"/>
      <c r="V526" s="3084"/>
      <c r="W526" s="3049"/>
      <c r="X526" s="3049"/>
      <c r="Y526" s="3049"/>
      <c r="Z526" s="3049"/>
      <c r="AA526" s="3049"/>
      <c r="AB526" s="3049"/>
      <c r="AC526" s="3049"/>
      <c r="AD526" s="3049"/>
      <c r="AE526" s="3049"/>
      <c r="AF526" s="3049"/>
      <c r="AG526" s="3052">
        <v>2</v>
      </c>
      <c r="AH526" s="3049"/>
      <c r="AI526" s="3049"/>
      <c r="AJ526" s="3049"/>
      <c r="AK526" s="3049"/>
      <c r="AL526" s="3049"/>
      <c r="AM526" s="4945"/>
      <c r="AN526" s="3048"/>
      <c r="AO526" s="3049"/>
      <c r="AP526" s="3053"/>
      <c r="AQ526" s="3049"/>
      <c r="AR526" s="4951"/>
      <c r="AS526" s="3053"/>
      <c r="AT526" s="3053"/>
      <c r="AU526" s="3053"/>
      <c r="AV526" s="3053"/>
      <c r="AW526" s="3053"/>
      <c r="AX526" s="4930"/>
    </row>
    <row r="527" spans="1:50" ht="15" customHeight="1">
      <c r="A527" s="4960"/>
      <c r="B527" s="4934"/>
      <c r="C527" s="4931"/>
      <c r="D527" s="3054"/>
      <c r="E527" s="3055"/>
      <c r="F527" s="3056"/>
      <c r="G527" s="3056"/>
      <c r="H527" s="3054"/>
      <c r="I527" s="3056"/>
      <c r="J527" s="3056"/>
      <c r="K527" s="3054"/>
      <c r="L527" s="3056"/>
      <c r="M527" s="3056"/>
      <c r="N527" s="4940"/>
      <c r="O527" s="4949"/>
      <c r="P527" s="3057"/>
      <c r="Q527" s="3057"/>
      <c r="R527" s="3057"/>
      <c r="S527" s="3087"/>
      <c r="T527" s="3087"/>
      <c r="U527" s="3087"/>
      <c r="V527" s="3087"/>
      <c r="W527" s="3056"/>
      <c r="X527" s="3056"/>
      <c r="Y527" s="3056"/>
      <c r="Z527" s="3056"/>
      <c r="AA527" s="3056"/>
      <c r="AB527" s="3056"/>
      <c r="AC527" s="3056"/>
      <c r="AD527" s="3056"/>
      <c r="AE527" s="3056"/>
      <c r="AF527" s="3056"/>
      <c r="AG527" s="3056"/>
      <c r="AH527" s="3056"/>
      <c r="AI527" s="3056"/>
      <c r="AJ527" s="3056"/>
      <c r="AK527" s="3056"/>
      <c r="AL527" s="3056"/>
      <c r="AM527" s="4946"/>
      <c r="AN527" s="3055"/>
      <c r="AO527" s="3056"/>
      <c r="AP527" s="3059"/>
      <c r="AQ527" s="3056"/>
      <c r="AR527" s="4952"/>
      <c r="AS527" s="3059"/>
      <c r="AT527" s="3059"/>
      <c r="AU527" s="3059"/>
      <c r="AV527" s="3059"/>
      <c r="AW527" s="3059"/>
      <c r="AX527" s="4931"/>
    </row>
    <row r="528" spans="1:50" ht="15" customHeight="1">
      <c r="A528" s="4960"/>
      <c r="B528" s="4932">
        <f>B523+1</f>
        <v>105</v>
      </c>
      <c r="C528" s="4950" t="s">
        <v>8077</v>
      </c>
      <c r="D528" s="3042" t="s">
        <v>8078</v>
      </c>
      <c r="E528" s="3043">
        <v>34981</v>
      </c>
      <c r="F528" s="3060">
        <v>46</v>
      </c>
      <c r="G528" s="3060">
        <v>46</v>
      </c>
      <c r="H528" s="3042" t="s">
        <v>7649</v>
      </c>
      <c r="I528" s="3044">
        <v>200</v>
      </c>
      <c r="J528" s="3044">
        <v>60</v>
      </c>
      <c r="K528" s="3042" t="s">
        <v>7945</v>
      </c>
      <c r="L528" s="3044">
        <v>150</v>
      </c>
      <c r="M528" s="3044">
        <v>60</v>
      </c>
      <c r="N528" s="4938" t="s">
        <v>8079</v>
      </c>
      <c r="O528" s="4947" t="s">
        <v>7645</v>
      </c>
      <c r="P528" s="3045"/>
      <c r="Q528" s="3045"/>
      <c r="R528" s="3045"/>
      <c r="S528" s="3081"/>
      <c r="T528" s="3081"/>
      <c r="U528" s="3081"/>
      <c r="V528" s="3081"/>
      <c r="W528" s="3044"/>
      <c r="X528" s="3044"/>
      <c r="Y528" s="3044"/>
      <c r="Z528" s="3044"/>
      <c r="AA528" s="3044" t="s">
        <v>801</v>
      </c>
      <c r="AB528" s="3044"/>
      <c r="AC528" s="3044"/>
      <c r="AD528" s="3044"/>
      <c r="AE528" s="3044" t="s">
        <v>7635</v>
      </c>
      <c r="AF528" s="3044"/>
      <c r="AG528" s="3044"/>
      <c r="AH528" s="3044"/>
      <c r="AI528" s="3044" t="s">
        <v>7635</v>
      </c>
      <c r="AJ528" s="3044"/>
      <c r="AK528" s="3044"/>
      <c r="AL528" s="3044" t="s">
        <v>7636</v>
      </c>
      <c r="AM528" s="4944"/>
      <c r="AN528" s="3043">
        <v>35054</v>
      </c>
      <c r="AO528" s="3044"/>
      <c r="AP528" s="3046"/>
      <c r="AQ528" s="3044" t="s">
        <v>7636</v>
      </c>
      <c r="AR528" s="4950" t="s">
        <v>7859</v>
      </c>
      <c r="AS528" s="3046"/>
      <c r="AT528" s="3046"/>
      <c r="AU528" s="3046"/>
      <c r="AV528" s="3046"/>
      <c r="AW528" s="3046"/>
      <c r="AX528" s="4929"/>
    </row>
    <row r="529" spans="1:50" ht="15" customHeight="1">
      <c r="A529" s="4960"/>
      <c r="B529" s="4933"/>
      <c r="C529" s="4951"/>
      <c r="D529" s="3047"/>
      <c r="E529" s="3048">
        <v>43805</v>
      </c>
      <c r="F529" s="3052"/>
      <c r="G529" s="3052"/>
      <c r="H529" s="3047" t="s">
        <v>7861</v>
      </c>
      <c r="I529" s="3049">
        <v>200</v>
      </c>
      <c r="J529" s="3049">
        <v>60</v>
      </c>
      <c r="K529" s="3047" t="s">
        <v>7861</v>
      </c>
      <c r="L529" s="3049">
        <v>200</v>
      </c>
      <c r="M529" s="3049">
        <v>60</v>
      </c>
      <c r="N529" s="4939"/>
      <c r="O529" s="4948"/>
      <c r="P529" s="3050"/>
      <c r="Q529" s="3050"/>
      <c r="R529" s="3050"/>
      <c r="S529" s="3084"/>
      <c r="T529" s="3084"/>
      <c r="U529" s="3084"/>
      <c r="V529" s="3084"/>
      <c r="W529" s="3049"/>
      <c r="X529" s="3049"/>
      <c r="Y529" s="3049"/>
      <c r="Z529" s="3049"/>
      <c r="AA529" s="3049">
        <v>3</v>
      </c>
      <c r="AB529" s="3049"/>
      <c r="AC529" s="3049"/>
      <c r="AD529" s="3049"/>
      <c r="AE529" s="3049">
        <v>165</v>
      </c>
      <c r="AF529" s="3049"/>
      <c r="AG529" s="3049"/>
      <c r="AH529" s="3049"/>
      <c r="AI529" s="3049" t="s">
        <v>8073</v>
      </c>
      <c r="AJ529" s="3049"/>
      <c r="AK529" s="3049"/>
      <c r="AL529" s="3049"/>
      <c r="AM529" s="4945"/>
      <c r="AN529" s="3048">
        <v>43922</v>
      </c>
      <c r="AO529" s="3049"/>
      <c r="AP529" s="3053"/>
      <c r="AQ529" s="3049"/>
      <c r="AR529" s="4951"/>
      <c r="AS529" s="3053"/>
      <c r="AT529" s="3053"/>
      <c r="AU529" s="3053"/>
      <c r="AV529" s="3053"/>
      <c r="AW529" s="3053"/>
      <c r="AX529" s="4930"/>
    </row>
    <row r="530" spans="1:50" ht="15" customHeight="1">
      <c r="A530" s="4960"/>
      <c r="B530" s="4933"/>
      <c r="C530" s="4951"/>
      <c r="D530" s="3047"/>
      <c r="E530" s="3048"/>
      <c r="F530" s="3052"/>
      <c r="G530" s="3052"/>
      <c r="H530" s="3047" t="s">
        <v>7894</v>
      </c>
      <c r="I530" s="3049">
        <v>200</v>
      </c>
      <c r="J530" s="3049">
        <v>60</v>
      </c>
      <c r="K530" s="3047" t="s">
        <v>7880</v>
      </c>
      <c r="L530" s="3049">
        <v>200</v>
      </c>
      <c r="M530" s="3049">
        <v>60</v>
      </c>
      <c r="N530" s="4939"/>
      <c r="O530" s="4948"/>
      <c r="P530" s="3050"/>
      <c r="Q530" s="3050"/>
      <c r="R530" s="3050"/>
      <c r="S530" s="3084"/>
      <c r="T530" s="3084"/>
      <c r="U530" s="3084"/>
      <c r="V530" s="3084"/>
      <c r="W530" s="3049"/>
      <c r="X530" s="3049"/>
      <c r="Y530" s="3049"/>
      <c r="Z530" s="3049"/>
      <c r="AA530" s="3049"/>
      <c r="AB530" s="3049"/>
      <c r="AC530" s="3049"/>
      <c r="AD530" s="3049"/>
      <c r="AE530" s="3049"/>
      <c r="AF530" s="3049"/>
      <c r="AG530" s="3049"/>
      <c r="AH530" s="3049"/>
      <c r="AI530" s="3049">
        <v>13</v>
      </c>
      <c r="AJ530" s="3049"/>
      <c r="AK530" s="3049"/>
      <c r="AL530" s="3049"/>
      <c r="AM530" s="4945"/>
      <c r="AN530" s="3048"/>
      <c r="AO530" s="3049"/>
      <c r="AP530" s="3053"/>
      <c r="AQ530" s="3049"/>
      <c r="AR530" s="4951"/>
      <c r="AS530" s="3053"/>
      <c r="AT530" s="3053"/>
      <c r="AU530" s="3053"/>
      <c r="AV530" s="3053"/>
      <c r="AW530" s="3053"/>
      <c r="AX530" s="4930"/>
    </row>
    <row r="531" spans="1:50" ht="15" customHeight="1">
      <c r="A531" s="4960"/>
      <c r="B531" s="4933"/>
      <c r="C531" s="4951"/>
      <c r="D531" s="3047"/>
      <c r="E531" s="3048"/>
      <c r="F531" s="3052"/>
      <c r="G531" s="3052"/>
      <c r="H531" s="3047"/>
      <c r="I531" s="3049"/>
      <c r="J531" s="3049"/>
      <c r="K531" s="3047" t="s">
        <v>7863</v>
      </c>
      <c r="L531" s="3049">
        <v>200</v>
      </c>
      <c r="M531" s="3049">
        <v>80</v>
      </c>
      <c r="N531" s="4939"/>
      <c r="O531" s="4948"/>
      <c r="P531" s="3050"/>
      <c r="Q531" s="3050"/>
      <c r="R531" s="3050"/>
      <c r="S531" s="3084"/>
      <c r="T531" s="3084"/>
      <c r="U531" s="3084"/>
      <c r="V531" s="3084"/>
      <c r="W531" s="3049"/>
      <c r="X531" s="3049"/>
      <c r="Y531" s="3049"/>
      <c r="Z531" s="3049"/>
      <c r="AA531" s="3049"/>
      <c r="AB531" s="3049"/>
      <c r="AC531" s="3049"/>
      <c r="AD531" s="3049"/>
      <c r="AE531" s="3049"/>
      <c r="AF531" s="3049"/>
      <c r="AG531" s="3049"/>
      <c r="AH531" s="3049"/>
      <c r="AI531" s="3049"/>
      <c r="AJ531" s="3049"/>
      <c r="AK531" s="3049"/>
      <c r="AL531" s="3049"/>
      <c r="AM531" s="4945"/>
      <c r="AN531" s="3048"/>
      <c r="AO531" s="3049"/>
      <c r="AP531" s="3053"/>
      <c r="AQ531" s="3049"/>
      <c r="AR531" s="4951"/>
      <c r="AS531" s="3053"/>
      <c r="AT531" s="3053"/>
      <c r="AU531" s="3053"/>
      <c r="AV531" s="3053"/>
      <c r="AW531" s="3053"/>
      <c r="AX531" s="4930"/>
    </row>
    <row r="532" spans="1:50" ht="15" customHeight="1">
      <c r="A532" s="4960"/>
      <c r="B532" s="4933"/>
      <c r="C532" s="4951"/>
      <c r="D532" s="3047"/>
      <c r="E532" s="3048"/>
      <c r="F532" s="3052"/>
      <c r="G532" s="3052"/>
      <c r="H532" s="3047"/>
      <c r="I532" s="3049"/>
      <c r="J532" s="3049"/>
      <c r="K532" s="3047" t="s">
        <v>7894</v>
      </c>
      <c r="L532" s="3049">
        <v>200</v>
      </c>
      <c r="M532" s="3049">
        <v>60</v>
      </c>
      <c r="N532" s="4939"/>
      <c r="O532" s="4948"/>
      <c r="P532" s="3050"/>
      <c r="Q532" s="3050"/>
      <c r="R532" s="3050"/>
      <c r="S532" s="3084"/>
      <c r="T532" s="3084"/>
      <c r="U532" s="3084"/>
      <c r="V532" s="3084"/>
      <c r="W532" s="3049"/>
      <c r="X532" s="3049"/>
      <c r="Y532" s="3049"/>
      <c r="Z532" s="3049"/>
      <c r="AA532" s="3049"/>
      <c r="AB532" s="3049"/>
      <c r="AC532" s="3049"/>
      <c r="AD532" s="3049"/>
      <c r="AE532" s="3049"/>
      <c r="AF532" s="3049"/>
      <c r="AG532" s="3049"/>
      <c r="AH532" s="3049"/>
      <c r="AI532" s="3049"/>
      <c r="AJ532" s="3049"/>
      <c r="AK532" s="3049"/>
      <c r="AL532" s="3049"/>
      <c r="AM532" s="4945"/>
      <c r="AN532" s="3048"/>
      <c r="AO532" s="3049"/>
      <c r="AP532" s="3053"/>
      <c r="AQ532" s="3049"/>
      <c r="AR532" s="4951"/>
      <c r="AS532" s="3053"/>
      <c r="AT532" s="3053"/>
      <c r="AU532" s="3053"/>
      <c r="AV532" s="3053"/>
      <c r="AW532" s="3053"/>
      <c r="AX532" s="4930"/>
    </row>
    <row r="533" spans="1:50" ht="15" customHeight="1">
      <c r="A533" s="4961"/>
      <c r="B533" s="4934"/>
      <c r="C533" s="4952"/>
      <c r="D533" s="3054"/>
      <c r="E533" s="3055"/>
      <c r="F533" s="3058"/>
      <c r="G533" s="3058"/>
      <c r="H533" s="3054"/>
      <c r="I533" s="3056"/>
      <c r="J533" s="3056" t="s">
        <v>8080</v>
      </c>
      <c r="K533" s="3054" t="s">
        <v>7649</v>
      </c>
      <c r="L533" s="3056">
        <v>200</v>
      </c>
      <c r="M533" s="3056">
        <v>60</v>
      </c>
      <c r="N533" s="4940"/>
      <c r="O533" s="4949"/>
      <c r="P533" s="3057"/>
      <c r="Q533" s="3057"/>
      <c r="R533" s="3057"/>
      <c r="S533" s="3087"/>
      <c r="T533" s="3087"/>
      <c r="U533" s="3087"/>
      <c r="V533" s="3087"/>
      <c r="W533" s="3056"/>
      <c r="X533" s="3056"/>
      <c r="Y533" s="3056"/>
      <c r="Z533" s="3056"/>
      <c r="AA533" s="3056"/>
      <c r="AB533" s="3056"/>
      <c r="AC533" s="3056"/>
      <c r="AD533" s="3056"/>
      <c r="AE533" s="3056"/>
      <c r="AF533" s="3056"/>
      <c r="AG533" s="3056"/>
      <c r="AH533" s="3056"/>
      <c r="AI533" s="3056"/>
      <c r="AJ533" s="3056"/>
      <c r="AK533" s="3056"/>
      <c r="AL533" s="3056"/>
      <c r="AM533" s="4946"/>
      <c r="AN533" s="3055"/>
      <c r="AO533" s="3056"/>
      <c r="AP533" s="3059"/>
      <c r="AQ533" s="3056"/>
      <c r="AR533" s="4952"/>
      <c r="AS533" s="3059"/>
      <c r="AT533" s="3059"/>
      <c r="AU533" s="3059"/>
      <c r="AV533" s="3059"/>
      <c r="AW533" s="3059"/>
      <c r="AX533" s="4931"/>
    </row>
    <row r="534" spans="1:50" ht="15" customHeight="1">
      <c r="A534" s="4959" t="s">
        <v>8065</v>
      </c>
      <c r="B534" s="4932">
        <f>B528+1</f>
        <v>106</v>
      </c>
      <c r="C534" s="4950" t="s">
        <v>8081</v>
      </c>
      <c r="D534" s="3042" t="s">
        <v>8078</v>
      </c>
      <c r="E534" s="3043">
        <v>35520</v>
      </c>
      <c r="F534" s="3044">
        <v>77.2</v>
      </c>
      <c r="G534" s="3044">
        <v>13.9</v>
      </c>
      <c r="H534" s="3042" t="s">
        <v>8082</v>
      </c>
      <c r="I534" s="3044">
        <v>200</v>
      </c>
      <c r="J534" s="3044">
        <v>60</v>
      </c>
      <c r="K534" s="3042" t="s">
        <v>8082</v>
      </c>
      <c r="L534" s="3044">
        <v>200</v>
      </c>
      <c r="M534" s="3044">
        <v>60</v>
      </c>
      <c r="N534" s="4938" t="s">
        <v>8083</v>
      </c>
      <c r="O534" s="4947" t="s">
        <v>8084</v>
      </c>
      <c r="P534" s="3045"/>
      <c r="Q534" s="3045"/>
      <c r="R534" s="3045"/>
      <c r="S534" s="3081"/>
      <c r="T534" s="3081"/>
      <c r="U534" s="3081"/>
      <c r="V534" s="3081"/>
      <c r="W534" s="3044"/>
      <c r="X534" s="3044"/>
      <c r="Y534" s="3044"/>
      <c r="Z534" s="3044">
        <v>1</v>
      </c>
      <c r="AA534" s="3044" t="s">
        <v>7635</v>
      </c>
      <c r="AB534" s="3044" t="s">
        <v>801</v>
      </c>
      <c r="AC534" s="3044" t="s">
        <v>801</v>
      </c>
      <c r="AD534" s="3044" t="s">
        <v>801</v>
      </c>
      <c r="AE534" s="3044"/>
      <c r="AF534" s="3044" t="s">
        <v>801</v>
      </c>
      <c r="AG534" s="3044" t="s">
        <v>7635</v>
      </c>
      <c r="AH534" s="3044"/>
      <c r="AI534" s="3044"/>
      <c r="AJ534" s="3044"/>
      <c r="AK534" s="3044" t="s">
        <v>7636</v>
      </c>
      <c r="AL534" s="3044"/>
      <c r="AM534" s="4944"/>
      <c r="AN534" s="3043">
        <v>35612</v>
      </c>
      <c r="AO534" s="3044"/>
      <c r="AP534" s="3046"/>
      <c r="AQ534" s="3044" t="s">
        <v>7636</v>
      </c>
      <c r="AR534" s="4929"/>
      <c r="AS534" s="3046"/>
      <c r="AT534" s="3046"/>
      <c r="AU534" s="3046"/>
      <c r="AV534" s="3046"/>
      <c r="AW534" s="3046"/>
      <c r="AX534" s="4929" t="s">
        <v>8031</v>
      </c>
    </row>
    <row r="535" spans="1:50" ht="15" customHeight="1">
      <c r="A535" s="4960"/>
      <c r="B535" s="4933"/>
      <c r="C535" s="4951"/>
      <c r="D535" s="3047"/>
      <c r="E535" s="3048">
        <v>39105</v>
      </c>
      <c r="F535" s="3049"/>
      <c r="G535" s="3049"/>
      <c r="H535" s="3047" t="s">
        <v>7861</v>
      </c>
      <c r="I535" s="3049">
        <v>200</v>
      </c>
      <c r="J535" s="3049">
        <v>60</v>
      </c>
      <c r="K535" s="3047" t="s">
        <v>7861</v>
      </c>
      <c r="L535" s="3049">
        <v>200</v>
      </c>
      <c r="M535" s="3049">
        <v>60</v>
      </c>
      <c r="N535" s="4939"/>
      <c r="O535" s="4948"/>
      <c r="P535" s="3050"/>
      <c r="Q535" s="3050"/>
      <c r="R535" s="3050"/>
      <c r="S535" s="3084"/>
      <c r="T535" s="3084"/>
      <c r="U535" s="3084"/>
      <c r="V535" s="3084"/>
      <c r="W535" s="3049"/>
      <c r="X535" s="3049"/>
      <c r="Y535" s="3049"/>
      <c r="Z535" s="3049"/>
      <c r="AA535" s="3049">
        <v>9</v>
      </c>
      <c r="AB535" s="3070">
        <v>350</v>
      </c>
      <c r="AC535" s="3070">
        <v>200</v>
      </c>
      <c r="AD535" s="3070">
        <v>80</v>
      </c>
      <c r="AE535" s="3070"/>
      <c r="AF535" s="3070" t="s">
        <v>8085</v>
      </c>
      <c r="AG535" s="3052" t="s">
        <v>8086</v>
      </c>
      <c r="AH535" s="3049"/>
      <c r="AI535" s="3049"/>
      <c r="AJ535" s="3049"/>
      <c r="AK535" s="3049" t="s">
        <v>8072</v>
      </c>
      <c r="AL535" s="3049"/>
      <c r="AM535" s="4945"/>
      <c r="AN535" s="3048">
        <v>39266</v>
      </c>
      <c r="AO535" s="3049"/>
      <c r="AP535" s="3053"/>
      <c r="AQ535" s="3049"/>
      <c r="AR535" s="4930"/>
      <c r="AS535" s="3053"/>
      <c r="AT535" s="3053"/>
      <c r="AU535" s="3053"/>
      <c r="AV535" s="3053"/>
      <c r="AW535" s="3053"/>
      <c r="AX535" s="4930"/>
    </row>
    <row r="536" spans="1:50" ht="15" customHeight="1">
      <c r="A536" s="4960"/>
      <c r="B536" s="4933"/>
      <c r="C536" s="4951"/>
      <c r="D536" s="3047"/>
      <c r="E536" s="3048">
        <v>41311</v>
      </c>
      <c r="F536" s="3049"/>
      <c r="G536" s="3049"/>
      <c r="H536" s="3047" t="s">
        <v>7880</v>
      </c>
      <c r="I536" s="3049">
        <v>200</v>
      </c>
      <c r="J536" s="3049">
        <v>60</v>
      </c>
      <c r="K536" s="3139" t="s">
        <v>7880</v>
      </c>
      <c r="L536" s="3092">
        <v>200</v>
      </c>
      <c r="M536" s="3092">
        <v>60</v>
      </c>
      <c r="N536" s="4939"/>
      <c r="O536" s="4948"/>
      <c r="P536" s="3050"/>
      <c r="Q536" s="3050"/>
      <c r="R536" s="3050"/>
      <c r="S536" s="3084"/>
      <c r="T536" s="3084"/>
      <c r="U536" s="3084"/>
      <c r="V536" s="3084"/>
      <c r="W536" s="3049"/>
      <c r="X536" s="3049"/>
      <c r="Y536" s="3049"/>
      <c r="Z536" s="3049"/>
      <c r="AA536" s="3049">
        <v>4</v>
      </c>
      <c r="AB536" s="3070">
        <v>400</v>
      </c>
      <c r="AC536" s="3049">
        <v>300</v>
      </c>
      <c r="AD536" s="3049">
        <v>70</v>
      </c>
      <c r="AE536" s="3049"/>
      <c r="AF536" s="3049"/>
      <c r="AG536" s="3049" t="s">
        <v>801</v>
      </c>
      <c r="AH536" s="3049"/>
      <c r="AI536" s="3049"/>
      <c r="AJ536" s="3049"/>
      <c r="AK536" s="3049" t="s">
        <v>7661</v>
      </c>
      <c r="AL536" s="3049"/>
      <c r="AM536" s="4945"/>
      <c r="AN536" s="3048">
        <v>41362</v>
      </c>
      <c r="AO536" s="3049"/>
      <c r="AP536" s="3053"/>
      <c r="AQ536" s="3049"/>
      <c r="AR536" s="4930"/>
      <c r="AS536" s="3053"/>
      <c r="AT536" s="3053"/>
      <c r="AU536" s="3053"/>
      <c r="AV536" s="3053"/>
      <c r="AW536" s="3053"/>
      <c r="AX536" s="4930"/>
    </row>
    <row r="537" spans="1:50" ht="15" customHeight="1">
      <c r="A537" s="4960"/>
      <c r="B537" s="4933"/>
      <c r="C537" s="4951"/>
      <c r="D537" s="3047"/>
      <c r="E537" s="3048">
        <v>43903</v>
      </c>
      <c r="F537" s="3049"/>
      <c r="G537" s="3049"/>
      <c r="H537" s="3047" t="s">
        <v>7745</v>
      </c>
      <c r="I537" s="3049">
        <v>300</v>
      </c>
      <c r="J537" s="3049">
        <v>80</v>
      </c>
      <c r="K537" s="3047" t="s">
        <v>7745</v>
      </c>
      <c r="L537" s="3049">
        <v>300</v>
      </c>
      <c r="M537" s="3049">
        <v>80</v>
      </c>
      <c r="N537" s="4939"/>
      <c r="O537" s="4948"/>
      <c r="P537" s="3050"/>
      <c r="Q537" s="3050"/>
      <c r="R537" s="3050"/>
      <c r="S537" s="3084"/>
      <c r="T537" s="3084"/>
      <c r="U537" s="3084"/>
      <c r="V537" s="3084"/>
      <c r="W537" s="3049"/>
      <c r="X537" s="3049"/>
      <c r="Y537" s="3049"/>
      <c r="Z537" s="3049"/>
      <c r="AA537" s="3140" t="s">
        <v>8087</v>
      </c>
      <c r="AB537" s="3049">
        <v>500</v>
      </c>
      <c r="AC537" s="3049"/>
      <c r="AD537" s="3049"/>
      <c r="AE537" s="3049"/>
      <c r="AF537" s="3049"/>
      <c r="AG537" s="3049" t="s">
        <v>8088</v>
      </c>
      <c r="AH537" s="3049"/>
      <c r="AI537" s="3049"/>
      <c r="AJ537" s="3049"/>
      <c r="AK537" s="3049" t="s">
        <v>7864</v>
      </c>
      <c r="AL537" s="3049"/>
      <c r="AM537" s="4945"/>
      <c r="AN537" s="3048">
        <v>43922</v>
      </c>
      <c r="AO537" s="3049"/>
      <c r="AP537" s="3053"/>
      <c r="AQ537" s="3049"/>
      <c r="AR537" s="4930"/>
      <c r="AS537" s="3053"/>
      <c r="AT537" s="3053"/>
      <c r="AU537" s="3053"/>
      <c r="AV537" s="3053"/>
      <c r="AW537" s="3053"/>
      <c r="AX537" s="4930"/>
    </row>
    <row r="538" spans="1:50" ht="15" customHeight="1">
      <c r="A538" s="4960"/>
      <c r="B538" s="4933"/>
      <c r="C538" s="4951"/>
      <c r="D538" s="3047"/>
      <c r="E538" s="3048"/>
      <c r="F538" s="3049"/>
      <c r="G538" s="3049"/>
      <c r="H538" s="3047" t="s">
        <v>8089</v>
      </c>
      <c r="I538" s="3049">
        <v>400</v>
      </c>
      <c r="J538" s="3049">
        <v>80</v>
      </c>
      <c r="K538" s="3047" t="s">
        <v>7745</v>
      </c>
      <c r="L538" s="3049">
        <v>400</v>
      </c>
      <c r="M538" s="3049">
        <v>80</v>
      </c>
      <c r="N538" s="4939"/>
      <c r="O538" s="4948"/>
      <c r="P538" s="3050"/>
      <c r="Q538" s="3050"/>
      <c r="R538" s="3050"/>
      <c r="S538" s="3084"/>
      <c r="T538" s="3084"/>
      <c r="U538" s="3084"/>
      <c r="V538" s="3084"/>
      <c r="W538" s="3049"/>
      <c r="X538" s="3049"/>
      <c r="Y538" s="3049"/>
      <c r="Z538" s="3049"/>
      <c r="AA538" s="3049"/>
      <c r="AB538" s="3049">
        <v>600</v>
      </c>
      <c r="AC538" s="3049"/>
      <c r="AD538" s="3049"/>
      <c r="AE538" s="3049"/>
      <c r="AF538" s="3049"/>
      <c r="AG538" s="3049"/>
      <c r="AH538" s="3049"/>
      <c r="AI538" s="3049"/>
      <c r="AJ538" s="3049"/>
      <c r="AK538" s="3049"/>
      <c r="AL538" s="3049"/>
      <c r="AM538" s="4945"/>
      <c r="AN538" s="3048"/>
      <c r="AO538" s="3049"/>
      <c r="AP538" s="3053"/>
      <c r="AQ538" s="3049"/>
      <c r="AR538" s="4930"/>
      <c r="AS538" s="3053"/>
      <c r="AT538" s="3053"/>
      <c r="AU538" s="3053"/>
      <c r="AV538" s="3053"/>
      <c r="AW538" s="3053"/>
      <c r="AX538" s="4930"/>
    </row>
    <row r="539" spans="1:50" ht="15" customHeight="1">
      <c r="A539" s="4960"/>
      <c r="B539" s="4933"/>
      <c r="C539" s="4951"/>
      <c r="D539" s="3047"/>
      <c r="E539" s="3048"/>
      <c r="F539" s="3049"/>
      <c r="G539" s="3049"/>
      <c r="H539" s="3047"/>
      <c r="I539" s="3049"/>
      <c r="J539" s="3049"/>
      <c r="K539" s="3047"/>
      <c r="L539" s="3049"/>
      <c r="M539" s="3049"/>
      <c r="N539" s="4939"/>
      <c r="O539" s="4948"/>
      <c r="P539" s="3050"/>
      <c r="Q539" s="3050"/>
      <c r="R539" s="3050"/>
      <c r="S539" s="3084"/>
      <c r="T539" s="3084"/>
      <c r="U539" s="3084"/>
      <c r="V539" s="3084"/>
      <c r="W539" s="3049"/>
      <c r="X539" s="3049"/>
      <c r="Y539" s="3049"/>
      <c r="Z539" s="3049"/>
      <c r="AA539" s="3049"/>
      <c r="AB539" s="3049"/>
      <c r="AC539" s="3049"/>
      <c r="AD539" s="3049"/>
      <c r="AE539" s="3049"/>
      <c r="AF539" s="3049"/>
      <c r="AG539" s="3049"/>
      <c r="AH539" s="3049"/>
      <c r="AI539" s="3049"/>
      <c r="AJ539" s="3049"/>
      <c r="AK539" s="3049"/>
      <c r="AL539" s="3049"/>
      <c r="AM539" s="4945"/>
      <c r="AN539" s="3048"/>
      <c r="AO539" s="3049"/>
      <c r="AP539" s="3053"/>
      <c r="AQ539" s="3049"/>
      <c r="AR539" s="4930"/>
      <c r="AS539" s="3053"/>
      <c r="AT539" s="3053"/>
      <c r="AU539" s="3053"/>
      <c r="AV539" s="3053"/>
      <c r="AW539" s="3053"/>
      <c r="AX539" s="4930"/>
    </row>
    <row r="540" spans="1:50" ht="15" customHeight="1">
      <c r="A540" s="4960"/>
      <c r="B540" s="4934"/>
      <c r="C540" s="4952"/>
      <c r="D540" s="3054"/>
      <c r="E540" s="3055"/>
      <c r="F540" s="3056"/>
      <c r="G540" s="3056"/>
      <c r="H540" s="3054"/>
      <c r="I540" s="3056"/>
      <c r="J540" s="3056"/>
      <c r="K540" s="3054"/>
      <c r="L540" s="3056"/>
      <c r="M540" s="3056"/>
      <c r="N540" s="4940"/>
      <c r="O540" s="4949"/>
      <c r="P540" s="3057"/>
      <c r="Q540" s="3057"/>
      <c r="R540" s="3057"/>
      <c r="S540" s="3087"/>
      <c r="T540" s="3087"/>
      <c r="U540" s="3087"/>
      <c r="V540" s="3087"/>
      <c r="W540" s="3056"/>
      <c r="X540" s="3056"/>
      <c r="Y540" s="3056"/>
      <c r="Z540" s="3056"/>
      <c r="AA540" s="3056"/>
      <c r="AB540" s="3056"/>
      <c r="AC540" s="3056"/>
      <c r="AD540" s="3056"/>
      <c r="AE540" s="3056"/>
      <c r="AF540" s="3056"/>
      <c r="AG540" s="3056"/>
      <c r="AH540" s="3056"/>
      <c r="AI540" s="3056"/>
      <c r="AJ540" s="3056"/>
      <c r="AK540" s="3056"/>
      <c r="AL540" s="3056"/>
      <c r="AM540" s="4946"/>
      <c r="AN540" s="3055"/>
      <c r="AO540" s="3056"/>
      <c r="AP540" s="3059"/>
      <c r="AQ540" s="3056"/>
      <c r="AR540" s="4931"/>
      <c r="AS540" s="3059"/>
      <c r="AT540" s="3059"/>
      <c r="AU540" s="3059"/>
      <c r="AV540" s="3059"/>
      <c r="AW540" s="3059"/>
      <c r="AX540" s="4931"/>
    </row>
    <row r="541" spans="1:50" ht="15" customHeight="1">
      <c r="A541" s="4960"/>
      <c r="B541" s="4932">
        <f>B534+1</f>
        <v>107</v>
      </c>
      <c r="C541" s="4951" t="s">
        <v>8090</v>
      </c>
      <c r="D541" s="3047" t="s">
        <v>8078</v>
      </c>
      <c r="E541" s="3048">
        <v>36049</v>
      </c>
      <c r="F541" s="3049">
        <v>2.2999999999999998</v>
      </c>
      <c r="G541" s="3049">
        <v>2.2999999999999998</v>
      </c>
      <c r="H541" s="3047" t="s">
        <v>8082</v>
      </c>
      <c r="I541" s="3049">
        <v>150</v>
      </c>
      <c r="J541" s="3049">
        <v>60</v>
      </c>
      <c r="K541" s="3047" t="s">
        <v>8082</v>
      </c>
      <c r="L541" s="3049">
        <v>150</v>
      </c>
      <c r="M541" s="3049">
        <v>60</v>
      </c>
      <c r="N541" s="4939" t="s">
        <v>8091</v>
      </c>
      <c r="O541" s="4948" t="s">
        <v>8069</v>
      </c>
      <c r="P541" s="3050"/>
      <c r="Q541" s="3050"/>
      <c r="R541" s="3050"/>
      <c r="S541" s="3084"/>
      <c r="T541" s="3084"/>
      <c r="U541" s="3084"/>
      <c r="V541" s="3084"/>
      <c r="W541" s="3049"/>
      <c r="X541" s="3049"/>
      <c r="Y541" s="3049"/>
      <c r="Z541" s="3049"/>
      <c r="AA541" s="3049" t="s">
        <v>7635</v>
      </c>
      <c r="AB541" s="3049"/>
      <c r="AC541" s="3049"/>
      <c r="AD541" s="3049"/>
      <c r="AE541" s="3049" t="s">
        <v>7635</v>
      </c>
      <c r="AF541" s="3049"/>
      <c r="AG541" s="3052" t="s">
        <v>7635</v>
      </c>
      <c r="AH541" s="3049"/>
      <c r="AI541" s="3049" t="s">
        <v>7635</v>
      </c>
      <c r="AJ541" s="3049"/>
      <c r="AK541" s="3049" t="s">
        <v>7636</v>
      </c>
      <c r="AL541" s="3049" t="s">
        <v>441</v>
      </c>
      <c r="AM541" s="4945"/>
      <c r="AN541" s="3048">
        <v>36151</v>
      </c>
      <c r="AO541" s="3049"/>
      <c r="AP541" s="3053"/>
      <c r="AQ541" s="3049" t="s">
        <v>7636</v>
      </c>
      <c r="AR541" s="4951" t="s">
        <v>7859</v>
      </c>
      <c r="AS541" s="3053"/>
      <c r="AT541" s="3053"/>
      <c r="AU541" s="3053"/>
      <c r="AV541" s="3053"/>
      <c r="AW541" s="3053"/>
      <c r="AX541" s="4930"/>
    </row>
    <row r="542" spans="1:50" ht="15" customHeight="1">
      <c r="A542" s="4960"/>
      <c r="B542" s="4933"/>
      <c r="C542" s="4951"/>
      <c r="D542" s="3047"/>
      <c r="E542" s="3048">
        <v>39219</v>
      </c>
      <c r="F542" s="3049"/>
      <c r="G542" s="3049"/>
      <c r="H542" s="3047" t="s">
        <v>7649</v>
      </c>
      <c r="I542" s="3049">
        <v>200</v>
      </c>
      <c r="J542" s="3049">
        <v>60</v>
      </c>
      <c r="K542" s="3047" t="s">
        <v>7649</v>
      </c>
      <c r="L542" s="3049">
        <v>200</v>
      </c>
      <c r="M542" s="3049">
        <v>60</v>
      </c>
      <c r="N542" s="4939"/>
      <c r="O542" s="4948"/>
      <c r="P542" s="3050"/>
      <c r="Q542" s="3050"/>
      <c r="R542" s="3050"/>
      <c r="S542" s="3084"/>
      <c r="T542" s="3084"/>
      <c r="U542" s="3084"/>
      <c r="V542" s="3084"/>
      <c r="W542" s="3049"/>
      <c r="X542" s="3049"/>
      <c r="Y542" s="3049"/>
      <c r="Z542" s="3049"/>
      <c r="AA542" s="3049">
        <v>1</v>
      </c>
      <c r="AB542" s="3049"/>
      <c r="AC542" s="3049"/>
      <c r="AD542" s="3049"/>
      <c r="AE542" s="3049">
        <v>165</v>
      </c>
      <c r="AF542" s="3049"/>
      <c r="AG542" s="3052">
        <v>1</v>
      </c>
      <c r="AH542" s="3049"/>
      <c r="AI542" s="3049">
        <v>10</v>
      </c>
      <c r="AJ542" s="3049"/>
      <c r="AK542" s="3049" t="s">
        <v>7648</v>
      </c>
      <c r="AL542" s="3049"/>
      <c r="AM542" s="4945"/>
      <c r="AN542" s="3048">
        <v>39266</v>
      </c>
      <c r="AO542" s="3049"/>
      <c r="AP542" s="3053"/>
      <c r="AQ542" s="3049"/>
      <c r="AR542" s="4951"/>
      <c r="AS542" s="3053"/>
      <c r="AT542" s="3053"/>
      <c r="AU542" s="3053"/>
      <c r="AV542" s="3053"/>
      <c r="AW542" s="3053"/>
      <c r="AX542" s="4930"/>
    </row>
    <row r="543" spans="1:50" ht="15" customHeight="1">
      <c r="A543" s="4960"/>
      <c r="B543" s="4933"/>
      <c r="C543" s="4951"/>
      <c r="D543" s="3047"/>
      <c r="E543" s="3048"/>
      <c r="F543" s="3049"/>
      <c r="G543" s="3049"/>
      <c r="H543" s="3047" t="s">
        <v>7861</v>
      </c>
      <c r="I543" s="3049">
        <v>200</v>
      </c>
      <c r="J543" s="3049">
        <v>60</v>
      </c>
      <c r="K543" s="3047" t="s">
        <v>7861</v>
      </c>
      <c r="L543" s="3049">
        <v>200</v>
      </c>
      <c r="M543" s="3049">
        <v>60</v>
      </c>
      <c r="N543" s="4939"/>
      <c r="O543" s="4948"/>
      <c r="P543" s="3050"/>
      <c r="Q543" s="3050"/>
      <c r="R543" s="3050"/>
      <c r="S543" s="3084"/>
      <c r="T543" s="3084"/>
      <c r="U543" s="3084"/>
      <c r="V543" s="3084"/>
      <c r="W543" s="3049"/>
      <c r="X543" s="3049"/>
      <c r="Y543" s="3049"/>
      <c r="Z543" s="3049"/>
      <c r="AA543" s="3049"/>
      <c r="AB543" s="3049"/>
      <c r="AC543" s="3049"/>
      <c r="AD543" s="3049"/>
      <c r="AE543" s="3049"/>
      <c r="AF543" s="3049"/>
      <c r="AG543" s="3052"/>
      <c r="AH543" s="3049"/>
      <c r="AI543" s="3049">
        <v>12</v>
      </c>
      <c r="AJ543" s="3049"/>
      <c r="AK543" s="3049" t="s">
        <v>7864</v>
      </c>
      <c r="AL543" s="3049"/>
      <c r="AM543" s="4945"/>
      <c r="AN543" s="3048"/>
      <c r="AO543" s="3049"/>
      <c r="AP543" s="3053"/>
      <c r="AQ543" s="3049"/>
      <c r="AR543" s="4951"/>
      <c r="AS543" s="3053"/>
      <c r="AT543" s="3053"/>
      <c r="AU543" s="3053"/>
      <c r="AV543" s="3053"/>
      <c r="AW543" s="3053"/>
      <c r="AX543" s="4930"/>
    </row>
    <row r="544" spans="1:50" ht="15" customHeight="1">
      <c r="A544" s="4960"/>
      <c r="B544" s="4933"/>
      <c r="C544" s="4951"/>
      <c r="D544" s="3047"/>
      <c r="E544" s="3048"/>
      <c r="F544" s="3049"/>
      <c r="G544" s="3049"/>
      <c r="H544" s="3047"/>
      <c r="I544" s="3049"/>
      <c r="J544" s="3049"/>
      <c r="K544" s="3047"/>
      <c r="L544" s="3049"/>
      <c r="M544" s="3049"/>
      <c r="N544" s="4939"/>
      <c r="O544" s="4948"/>
      <c r="P544" s="3050"/>
      <c r="Q544" s="3050"/>
      <c r="R544" s="3050"/>
      <c r="S544" s="3084"/>
      <c r="T544" s="3084"/>
      <c r="U544" s="3084"/>
      <c r="V544" s="3084"/>
      <c r="W544" s="3049"/>
      <c r="X544" s="3049"/>
      <c r="Y544" s="3049"/>
      <c r="Z544" s="3049"/>
      <c r="AA544" s="3049"/>
      <c r="AB544" s="3049"/>
      <c r="AC544" s="3049"/>
      <c r="AD544" s="3049"/>
      <c r="AE544" s="3049"/>
      <c r="AF544" s="3049"/>
      <c r="AG544" s="3052"/>
      <c r="AH544" s="3049"/>
      <c r="AI544" s="3047" t="s">
        <v>7862</v>
      </c>
      <c r="AJ544" s="3049"/>
      <c r="AK544" s="3049"/>
      <c r="AL544" s="3049"/>
      <c r="AM544" s="4945"/>
      <c r="AN544" s="3048"/>
      <c r="AO544" s="3049"/>
      <c r="AP544" s="3053"/>
      <c r="AQ544" s="3049"/>
      <c r="AR544" s="4951"/>
      <c r="AS544" s="3053"/>
      <c r="AT544" s="3053"/>
      <c r="AU544" s="3053"/>
      <c r="AV544" s="3053"/>
      <c r="AW544" s="3053"/>
      <c r="AX544" s="4930"/>
    </row>
    <row r="545" spans="1:50" ht="15" customHeight="1">
      <c r="A545" s="4960"/>
      <c r="B545" s="4934"/>
      <c r="C545" s="4952"/>
      <c r="D545" s="3054"/>
      <c r="E545" s="3055"/>
      <c r="F545" s="3056"/>
      <c r="G545" s="3056"/>
      <c r="H545" s="3054"/>
      <c r="I545" s="3056"/>
      <c r="J545" s="3056"/>
      <c r="K545" s="3054"/>
      <c r="L545" s="3056"/>
      <c r="M545" s="3056"/>
      <c r="N545" s="4940"/>
      <c r="O545" s="4949"/>
      <c r="P545" s="3057"/>
      <c r="Q545" s="3057"/>
      <c r="R545" s="3057"/>
      <c r="S545" s="3087"/>
      <c r="T545" s="3087"/>
      <c r="U545" s="3087"/>
      <c r="V545" s="3087"/>
      <c r="W545" s="3056"/>
      <c r="X545" s="3056"/>
      <c r="Y545" s="3056"/>
      <c r="Z545" s="3056"/>
      <c r="AA545" s="3056"/>
      <c r="AB545" s="3056"/>
      <c r="AC545" s="3056"/>
      <c r="AD545" s="3056"/>
      <c r="AE545" s="3056"/>
      <c r="AF545" s="3056"/>
      <c r="AG545" s="3058"/>
      <c r="AH545" s="3056"/>
      <c r="AI545" s="3103" t="s">
        <v>8092</v>
      </c>
      <c r="AJ545" s="3056"/>
      <c r="AK545" s="3056"/>
      <c r="AL545" s="3056"/>
      <c r="AM545" s="4946"/>
      <c r="AN545" s="3055"/>
      <c r="AO545" s="3056"/>
      <c r="AP545" s="3059"/>
      <c r="AQ545" s="3056"/>
      <c r="AR545" s="4952"/>
      <c r="AS545" s="3059"/>
      <c r="AT545" s="3059"/>
      <c r="AU545" s="3059"/>
      <c r="AV545" s="3059"/>
      <c r="AW545" s="3059"/>
      <c r="AX545" s="4931"/>
    </row>
    <row r="546" spans="1:50" ht="15" customHeight="1">
      <c r="A546" s="4960"/>
      <c r="B546" s="4932">
        <f>B541+1</f>
        <v>108</v>
      </c>
      <c r="C546" s="4950" t="s">
        <v>8093</v>
      </c>
      <c r="D546" s="3042" t="s">
        <v>8078</v>
      </c>
      <c r="E546" s="3043">
        <v>36809</v>
      </c>
      <c r="F546" s="3079">
        <v>22.4</v>
      </c>
      <c r="G546" s="3141">
        <v>22.4</v>
      </c>
      <c r="H546" s="4935" t="s">
        <v>8094</v>
      </c>
      <c r="I546" s="3044"/>
      <c r="J546" s="3044"/>
      <c r="K546" s="3042" t="s">
        <v>7894</v>
      </c>
      <c r="L546" s="3044">
        <v>200</v>
      </c>
      <c r="M546" s="3044">
        <v>60</v>
      </c>
      <c r="N546" s="4956" t="s">
        <v>8095</v>
      </c>
      <c r="O546" s="4947" t="s">
        <v>8044</v>
      </c>
      <c r="P546" s="3045"/>
      <c r="Q546" s="3045"/>
      <c r="R546" s="3045"/>
      <c r="S546" s="3081"/>
      <c r="T546" s="3081"/>
      <c r="U546" s="3081"/>
      <c r="V546" s="3081"/>
      <c r="W546" s="3044"/>
      <c r="X546" s="3044"/>
      <c r="Y546" s="3044"/>
      <c r="Z546" s="3044"/>
      <c r="AA546" s="3044" t="s">
        <v>7635</v>
      </c>
      <c r="AB546" s="3044"/>
      <c r="AC546" s="3044"/>
      <c r="AD546" s="3044"/>
      <c r="AE546" s="3044" t="s">
        <v>801</v>
      </c>
      <c r="AF546" s="3044"/>
      <c r="AG546" s="3060" t="s">
        <v>7635</v>
      </c>
      <c r="AH546" s="3044"/>
      <c r="AI546" s="3044" t="s">
        <v>7635</v>
      </c>
      <c r="AJ546" s="3044"/>
      <c r="AK546" s="3044"/>
      <c r="AL546" s="3044" t="s">
        <v>387</v>
      </c>
      <c r="AM546" s="4944"/>
      <c r="AN546" s="3043">
        <v>36881</v>
      </c>
      <c r="AO546" s="3044"/>
      <c r="AP546" s="3046"/>
      <c r="AQ546" s="3044" t="s">
        <v>7636</v>
      </c>
      <c r="AR546" s="4950" t="s">
        <v>8096</v>
      </c>
      <c r="AS546" s="3046"/>
      <c r="AT546" s="3046"/>
      <c r="AU546" s="3046"/>
      <c r="AV546" s="3046"/>
      <c r="AW546" s="3046"/>
      <c r="AX546" s="4929"/>
    </row>
    <row r="547" spans="1:50" ht="15" customHeight="1">
      <c r="A547" s="4960"/>
      <c r="B547" s="4933"/>
      <c r="C547" s="4951"/>
      <c r="D547" s="3047"/>
      <c r="E547" s="3048">
        <v>39219</v>
      </c>
      <c r="F547" s="3049"/>
      <c r="G547" s="3049"/>
      <c r="H547" s="4936"/>
      <c r="I547" s="3049"/>
      <c r="J547" s="3049"/>
      <c r="K547" s="3047" t="s">
        <v>7966</v>
      </c>
      <c r="L547" s="3049">
        <v>200</v>
      </c>
      <c r="M547" s="3049">
        <v>60</v>
      </c>
      <c r="N547" s="4957"/>
      <c r="O547" s="4948"/>
      <c r="P547" s="3050"/>
      <c r="Q547" s="3050"/>
      <c r="R547" s="3050"/>
      <c r="S547" s="3084"/>
      <c r="T547" s="3084"/>
      <c r="U547" s="3084"/>
      <c r="V547" s="3084"/>
      <c r="W547" s="3049"/>
      <c r="X547" s="3049"/>
      <c r="Y547" s="3049"/>
      <c r="Z547" s="3049"/>
      <c r="AA547" s="3049">
        <v>3</v>
      </c>
      <c r="AB547" s="3049"/>
      <c r="AC547" s="3049"/>
      <c r="AD547" s="3049"/>
      <c r="AE547" s="3049">
        <v>165</v>
      </c>
      <c r="AF547" s="3049"/>
      <c r="AG547" s="3052" t="s">
        <v>8073</v>
      </c>
      <c r="AH547" s="3049"/>
      <c r="AI547" s="3047" t="s">
        <v>7862</v>
      </c>
      <c r="AJ547" s="3049"/>
      <c r="AK547" s="3049"/>
      <c r="AL547" s="3049"/>
      <c r="AM547" s="4945"/>
      <c r="AN547" s="3048">
        <v>39814</v>
      </c>
      <c r="AO547" s="3049"/>
      <c r="AP547" s="3053"/>
      <c r="AQ547" s="3049"/>
      <c r="AR547" s="4951"/>
      <c r="AS547" s="3053"/>
      <c r="AT547" s="3053"/>
      <c r="AU547" s="3053"/>
      <c r="AV547" s="3053"/>
      <c r="AW547" s="3053"/>
      <c r="AX547" s="4930"/>
    </row>
    <row r="548" spans="1:50" ht="15" customHeight="1">
      <c r="A548" s="4960"/>
      <c r="B548" s="4933"/>
      <c r="C548" s="4951"/>
      <c r="D548" s="3047"/>
      <c r="E548" s="3048">
        <v>39814</v>
      </c>
      <c r="F548" s="3049"/>
      <c r="G548" s="3049"/>
      <c r="H548" s="4936"/>
      <c r="I548" s="3049"/>
      <c r="J548" s="3049"/>
      <c r="K548" s="3047"/>
      <c r="L548" s="3049"/>
      <c r="M548" s="3049"/>
      <c r="N548" s="4957"/>
      <c r="O548" s="4948"/>
      <c r="P548" s="3050"/>
      <c r="Q548" s="3050"/>
      <c r="R548" s="3050"/>
      <c r="S548" s="3084"/>
      <c r="T548" s="3084"/>
      <c r="U548" s="3084"/>
      <c r="V548" s="3084"/>
      <c r="W548" s="3049"/>
      <c r="X548" s="3049"/>
      <c r="Y548" s="3049"/>
      <c r="Z548" s="3049"/>
      <c r="AA548" s="3049"/>
      <c r="AB548" s="3049"/>
      <c r="AC548" s="3049"/>
      <c r="AD548" s="3049"/>
      <c r="AE548" s="3049"/>
      <c r="AF548" s="3049"/>
      <c r="AG548" s="3052">
        <v>3</v>
      </c>
      <c r="AH548" s="3049"/>
      <c r="AI548" s="3102" t="s">
        <v>8097</v>
      </c>
      <c r="AJ548" s="3049"/>
      <c r="AK548" s="3049"/>
      <c r="AL548" s="3049"/>
      <c r="AM548" s="4945"/>
      <c r="AN548" s="3048">
        <v>43922</v>
      </c>
      <c r="AO548" s="3049"/>
      <c r="AP548" s="3053"/>
      <c r="AQ548" s="3049"/>
      <c r="AR548" s="4951"/>
      <c r="AS548" s="3053"/>
      <c r="AT548" s="3053"/>
      <c r="AU548" s="3053"/>
      <c r="AV548" s="3053"/>
      <c r="AW548" s="3053"/>
      <c r="AX548" s="4930"/>
    </row>
    <row r="549" spans="1:50" ht="15" customHeight="1">
      <c r="A549" s="4960"/>
      <c r="B549" s="4933"/>
      <c r="C549" s="4951"/>
      <c r="D549" s="3047"/>
      <c r="E549" s="3048">
        <v>43805</v>
      </c>
      <c r="F549" s="3049"/>
      <c r="G549" s="3049"/>
      <c r="H549" s="4936"/>
      <c r="I549" s="3049"/>
      <c r="J549" s="3049"/>
      <c r="K549" s="3047"/>
      <c r="L549" s="3049"/>
      <c r="M549" s="3049"/>
      <c r="N549" s="4957"/>
      <c r="O549" s="4948"/>
      <c r="P549" s="3050"/>
      <c r="Q549" s="3050"/>
      <c r="R549" s="3050"/>
      <c r="S549" s="3084"/>
      <c r="T549" s="3084"/>
      <c r="U549" s="3084"/>
      <c r="V549" s="3084"/>
      <c r="W549" s="3049"/>
      <c r="X549" s="3049"/>
      <c r="Y549" s="3049"/>
      <c r="Z549" s="3049"/>
      <c r="AA549" s="3049"/>
      <c r="AB549" s="3049"/>
      <c r="AC549" s="3049"/>
      <c r="AD549" s="3049"/>
      <c r="AE549" s="3049"/>
      <c r="AF549" s="3049"/>
      <c r="AG549" s="3052"/>
      <c r="AH549" s="3049"/>
      <c r="AI549" s="3049"/>
      <c r="AJ549" s="3049"/>
      <c r="AK549" s="3049"/>
      <c r="AL549" s="3049"/>
      <c r="AM549" s="4945"/>
      <c r="AN549" s="3048"/>
      <c r="AO549" s="3049"/>
      <c r="AP549" s="3053"/>
      <c r="AQ549" s="3049"/>
      <c r="AR549" s="4951"/>
      <c r="AS549" s="3053"/>
      <c r="AT549" s="3053"/>
      <c r="AU549" s="3053"/>
      <c r="AV549" s="3053"/>
      <c r="AW549" s="3053"/>
      <c r="AX549" s="4930"/>
    </row>
    <row r="550" spans="1:50" ht="15" customHeight="1">
      <c r="A550" s="4960"/>
      <c r="B550" s="4934"/>
      <c r="C550" s="4952"/>
      <c r="D550" s="3054"/>
      <c r="E550" s="3055"/>
      <c r="F550" s="3056"/>
      <c r="G550" s="3056"/>
      <c r="H550" s="4937"/>
      <c r="I550" s="3056"/>
      <c r="J550" s="3056"/>
      <c r="K550" s="3054"/>
      <c r="L550" s="3056"/>
      <c r="M550" s="3056"/>
      <c r="N550" s="4958"/>
      <c r="O550" s="4949"/>
      <c r="P550" s="3057"/>
      <c r="Q550" s="3057"/>
      <c r="R550" s="3057"/>
      <c r="S550" s="3087"/>
      <c r="T550" s="3087"/>
      <c r="U550" s="3087"/>
      <c r="V550" s="3087"/>
      <c r="W550" s="3056"/>
      <c r="X550" s="3056"/>
      <c r="Y550" s="3056"/>
      <c r="Z550" s="3056"/>
      <c r="AA550" s="3056"/>
      <c r="AB550" s="3056"/>
      <c r="AC550" s="3056"/>
      <c r="AD550" s="3056"/>
      <c r="AE550" s="3056"/>
      <c r="AF550" s="3056"/>
      <c r="AG550" s="3058"/>
      <c r="AH550" s="3056"/>
      <c r="AI550" s="3056"/>
      <c r="AJ550" s="3056"/>
      <c r="AK550" s="3056"/>
      <c r="AL550" s="3056"/>
      <c r="AM550" s="4946"/>
      <c r="AN550" s="3055"/>
      <c r="AO550" s="3056"/>
      <c r="AP550" s="3059"/>
      <c r="AQ550" s="3056"/>
      <c r="AR550" s="4952"/>
      <c r="AS550" s="3059"/>
      <c r="AT550" s="3059"/>
      <c r="AU550" s="3059"/>
      <c r="AV550" s="3059"/>
      <c r="AW550" s="3059"/>
      <c r="AX550" s="4931"/>
    </row>
    <row r="551" spans="1:50" ht="15" customHeight="1">
      <c r="A551" s="4960"/>
      <c r="B551" s="4932">
        <f>B546+1</f>
        <v>109</v>
      </c>
      <c r="C551" s="4950" t="s">
        <v>8098</v>
      </c>
      <c r="D551" s="3042" t="s">
        <v>8078</v>
      </c>
      <c r="E551" s="3043">
        <v>37186</v>
      </c>
      <c r="F551" s="3044">
        <v>4.3</v>
      </c>
      <c r="G551" s="3044">
        <v>4.3</v>
      </c>
      <c r="H551" s="3042" t="s">
        <v>8099</v>
      </c>
      <c r="I551" s="3044">
        <v>60</v>
      </c>
      <c r="J551" s="3044">
        <v>40</v>
      </c>
      <c r="K551" s="3042" t="s">
        <v>8099</v>
      </c>
      <c r="L551" s="3044">
        <v>80</v>
      </c>
      <c r="M551" s="3044">
        <v>50</v>
      </c>
      <c r="N551" s="4938" t="s">
        <v>8100</v>
      </c>
      <c r="O551" s="4947" t="s">
        <v>8069</v>
      </c>
      <c r="P551" s="3045"/>
      <c r="Q551" s="3045"/>
      <c r="R551" s="3045"/>
      <c r="S551" s="3081"/>
      <c r="T551" s="3081"/>
      <c r="U551" s="3081"/>
      <c r="V551" s="3081"/>
      <c r="W551" s="3044"/>
      <c r="X551" s="3044"/>
      <c r="Y551" s="3044"/>
      <c r="Z551" s="3044"/>
      <c r="AA551" s="3044" t="s">
        <v>7635</v>
      </c>
      <c r="AB551" s="3044"/>
      <c r="AC551" s="3044"/>
      <c r="AD551" s="3044"/>
      <c r="AE551" s="3044" t="s">
        <v>7635</v>
      </c>
      <c r="AF551" s="3044"/>
      <c r="AG551" s="3060" t="s">
        <v>7635</v>
      </c>
      <c r="AH551" s="3044"/>
      <c r="AI551" s="3044"/>
      <c r="AJ551" s="3044"/>
      <c r="AK551" s="3044" t="s">
        <v>7636</v>
      </c>
      <c r="AL551" s="3044" t="s">
        <v>7636</v>
      </c>
      <c r="AM551" s="4944"/>
      <c r="AN551" s="3043">
        <v>37343</v>
      </c>
      <c r="AO551" s="3044"/>
      <c r="AP551" s="3046"/>
      <c r="AQ551" s="3044" t="s">
        <v>7636</v>
      </c>
      <c r="AR551" s="4950" t="s">
        <v>8096</v>
      </c>
      <c r="AS551" s="3046"/>
      <c r="AT551" s="3046"/>
      <c r="AU551" s="3046"/>
      <c r="AV551" s="3046"/>
      <c r="AW551" s="3046"/>
      <c r="AX551" s="4929"/>
    </row>
    <row r="552" spans="1:50" ht="15" customHeight="1">
      <c r="A552" s="4960"/>
      <c r="B552" s="4933"/>
      <c r="C552" s="4951"/>
      <c r="D552" s="3047"/>
      <c r="E552" s="3048">
        <v>39219</v>
      </c>
      <c r="F552" s="3049"/>
      <c r="G552" s="3049"/>
      <c r="H552" s="3047" t="s">
        <v>7876</v>
      </c>
      <c r="I552" s="3049">
        <v>100</v>
      </c>
      <c r="J552" s="3049">
        <v>50</v>
      </c>
      <c r="K552" s="3139"/>
      <c r="L552" s="3092"/>
      <c r="M552" s="3092"/>
      <c r="N552" s="4939"/>
      <c r="O552" s="4948"/>
      <c r="P552" s="3050"/>
      <c r="Q552" s="3050"/>
      <c r="R552" s="3050"/>
      <c r="S552" s="3084"/>
      <c r="T552" s="3084"/>
      <c r="U552" s="3084"/>
      <c r="V552" s="3084"/>
      <c r="W552" s="3049"/>
      <c r="X552" s="3049"/>
      <c r="Y552" s="3049"/>
      <c r="Z552" s="3049"/>
      <c r="AA552" s="3049">
        <v>1</v>
      </c>
      <c r="AB552" s="3049"/>
      <c r="AC552" s="3049"/>
      <c r="AD552" s="3049"/>
      <c r="AE552" s="3049">
        <v>165</v>
      </c>
      <c r="AF552" s="3049"/>
      <c r="AG552" s="3052">
        <v>1</v>
      </c>
      <c r="AH552" s="3049"/>
      <c r="AI552" s="3049"/>
      <c r="AJ552" s="3049"/>
      <c r="AK552" s="3049" t="s">
        <v>7940</v>
      </c>
      <c r="AL552" s="3049"/>
      <c r="AM552" s="4945"/>
      <c r="AN552" s="3048">
        <v>39266</v>
      </c>
      <c r="AO552" s="3049"/>
      <c r="AP552" s="3053"/>
      <c r="AQ552" s="3049"/>
      <c r="AR552" s="4951"/>
      <c r="AS552" s="3053"/>
      <c r="AT552" s="3053"/>
      <c r="AU552" s="3053"/>
      <c r="AV552" s="3053"/>
      <c r="AW552" s="3053"/>
      <c r="AX552" s="4930"/>
    </row>
    <row r="553" spans="1:50" ht="15" customHeight="1">
      <c r="A553" s="4960"/>
      <c r="B553" s="4933"/>
      <c r="C553" s="4951"/>
      <c r="D553" s="3047"/>
      <c r="E553" s="3048"/>
      <c r="F553" s="3049"/>
      <c r="G553" s="3049"/>
      <c r="H553" s="3047"/>
      <c r="I553" s="3049"/>
      <c r="J553" s="3049"/>
      <c r="K553" s="3047"/>
      <c r="L553" s="3049"/>
      <c r="M553" s="3049"/>
      <c r="N553" s="4939"/>
      <c r="O553" s="4948"/>
      <c r="P553" s="3050"/>
      <c r="Q553" s="3050"/>
      <c r="R553" s="3050"/>
      <c r="S553" s="3084"/>
      <c r="T553" s="3084"/>
      <c r="U553" s="3084"/>
      <c r="V553" s="3084"/>
      <c r="W553" s="3049"/>
      <c r="X553" s="3049"/>
      <c r="Y553" s="3049"/>
      <c r="Z553" s="3049"/>
      <c r="AA553" s="3049"/>
      <c r="AB553" s="3049"/>
      <c r="AC553" s="3049"/>
      <c r="AD553" s="3049"/>
      <c r="AE553" s="3049"/>
      <c r="AF553" s="3049"/>
      <c r="AG553" s="3052"/>
      <c r="AH553" s="3049"/>
      <c r="AI553" s="3049"/>
      <c r="AJ553" s="3049"/>
      <c r="AK553" s="3049" t="s">
        <v>7864</v>
      </c>
      <c r="AL553" s="3049"/>
      <c r="AM553" s="4945"/>
      <c r="AN553" s="3048"/>
      <c r="AO553" s="3049"/>
      <c r="AP553" s="3053"/>
      <c r="AQ553" s="3049"/>
      <c r="AR553" s="4951"/>
      <c r="AS553" s="3053"/>
      <c r="AT553" s="3053"/>
      <c r="AU553" s="3053"/>
      <c r="AV553" s="3053"/>
      <c r="AW553" s="3053"/>
      <c r="AX553" s="4930"/>
    </row>
    <row r="554" spans="1:50" ht="15" customHeight="1">
      <c r="A554" s="4960"/>
      <c r="B554" s="4933"/>
      <c r="C554" s="4951"/>
      <c r="D554" s="3047"/>
      <c r="E554" s="3048"/>
      <c r="F554" s="3049"/>
      <c r="G554" s="3049"/>
      <c r="H554" s="3047"/>
      <c r="I554" s="3049"/>
      <c r="J554" s="3049"/>
      <c r="K554" s="3047"/>
      <c r="L554" s="3049"/>
      <c r="M554" s="3049"/>
      <c r="N554" s="4939"/>
      <c r="O554" s="4948"/>
      <c r="P554" s="3050"/>
      <c r="Q554" s="3050"/>
      <c r="R554" s="3050"/>
      <c r="S554" s="3084"/>
      <c r="T554" s="3084"/>
      <c r="U554" s="3084"/>
      <c r="V554" s="3084"/>
      <c r="W554" s="3049"/>
      <c r="X554" s="3049"/>
      <c r="Y554" s="3049"/>
      <c r="Z554" s="3049"/>
      <c r="AA554" s="3049"/>
      <c r="AB554" s="3049"/>
      <c r="AC554" s="3049"/>
      <c r="AD554" s="3049"/>
      <c r="AE554" s="3049"/>
      <c r="AF554" s="3049"/>
      <c r="AG554" s="3052"/>
      <c r="AH554" s="3049"/>
      <c r="AI554" s="3049"/>
      <c r="AJ554" s="3049"/>
      <c r="AK554" s="3049" t="s">
        <v>8101</v>
      </c>
      <c r="AL554" s="3049"/>
      <c r="AM554" s="4945"/>
      <c r="AN554" s="3048"/>
      <c r="AO554" s="3049"/>
      <c r="AP554" s="3053"/>
      <c r="AQ554" s="3049"/>
      <c r="AR554" s="4951"/>
      <c r="AS554" s="3053"/>
      <c r="AT554" s="3053"/>
      <c r="AU554" s="3053"/>
      <c r="AV554" s="3053"/>
      <c r="AW554" s="3053"/>
      <c r="AX554" s="4930"/>
    </row>
    <row r="555" spans="1:50" ht="15" customHeight="1">
      <c r="A555" s="4960"/>
      <c r="B555" s="4934"/>
      <c r="C555" s="4952"/>
      <c r="D555" s="3054"/>
      <c r="E555" s="3055"/>
      <c r="F555" s="3056"/>
      <c r="G555" s="3056"/>
      <c r="H555" s="3054"/>
      <c r="I555" s="3056"/>
      <c r="J555" s="3056"/>
      <c r="K555" s="3054"/>
      <c r="L555" s="3056"/>
      <c r="M555" s="3056"/>
      <c r="N555" s="4940"/>
      <c r="O555" s="4949"/>
      <c r="P555" s="3057"/>
      <c r="Q555" s="3057"/>
      <c r="R555" s="3057"/>
      <c r="S555" s="3087"/>
      <c r="T555" s="3087"/>
      <c r="U555" s="3087"/>
      <c r="V555" s="3087"/>
      <c r="W555" s="3056"/>
      <c r="X555" s="3056"/>
      <c r="Y555" s="3056"/>
      <c r="Z555" s="3056"/>
      <c r="AA555" s="3056"/>
      <c r="AB555" s="3056"/>
      <c r="AC555" s="3056"/>
      <c r="AD555" s="3056"/>
      <c r="AE555" s="3056"/>
      <c r="AF555" s="3056"/>
      <c r="AG555" s="3058"/>
      <c r="AH555" s="3056"/>
      <c r="AI555" s="3056"/>
      <c r="AJ555" s="3056"/>
      <c r="AK555" s="3056" t="s">
        <v>8102</v>
      </c>
      <c r="AL555" s="3056"/>
      <c r="AM555" s="4946"/>
      <c r="AN555" s="3055"/>
      <c r="AO555" s="3056"/>
      <c r="AP555" s="3059"/>
      <c r="AQ555" s="3056"/>
      <c r="AR555" s="4952"/>
      <c r="AS555" s="3059"/>
      <c r="AT555" s="3059"/>
      <c r="AU555" s="3059"/>
      <c r="AV555" s="3059"/>
      <c r="AW555" s="3059"/>
      <c r="AX555" s="4931"/>
    </row>
    <row r="556" spans="1:50" ht="15" customHeight="1">
      <c r="A556" s="4960"/>
      <c r="B556" s="4932">
        <f>B551+1</f>
        <v>110</v>
      </c>
      <c r="C556" s="4950" t="s">
        <v>8103</v>
      </c>
      <c r="D556" s="3042" t="s">
        <v>8078</v>
      </c>
      <c r="E556" s="3043">
        <v>37186</v>
      </c>
      <c r="F556" s="3044">
        <v>15.3</v>
      </c>
      <c r="G556" s="3044">
        <v>15.3</v>
      </c>
      <c r="H556" s="3042" t="s">
        <v>8099</v>
      </c>
      <c r="I556" s="3044">
        <v>60</v>
      </c>
      <c r="J556" s="3044">
        <v>40</v>
      </c>
      <c r="K556" s="3042" t="s">
        <v>8099</v>
      </c>
      <c r="L556" s="3044">
        <v>80</v>
      </c>
      <c r="M556" s="3044">
        <v>50</v>
      </c>
      <c r="N556" s="4938" t="s">
        <v>8100</v>
      </c>
      <c r="O556" s="4947" t="s">
        <v>8069</v>
      </c>
      <c r="P556" s="3045"/>
      <c r="Q556" s="3045"/>
      <c r="R556" s="3045"/>
      <c r="S556" s="3081"/>
      <c r="T556" s="3081"/>
      <c r="U556" s="3081"/>
      <c r="V556" s="3081"/>
      <c r="W556" s="3044"/>
      <c r="X556" s="3044"/>
      <c r="Y556" s="3044"/>
      <c r="Z556" s="3044"/>
      <c r="AA556" s="3044" t="s">
        <v>7635</v>
      </c>
      <c r="AB556" s="3044"/>
      <c r="AC556" s="3044"/>
      <c r="AD556" s="3044"/>
      <c r="AE556" s="3044" t="s">
        <v>7635</v>
      </c>
      <c r="AF556" s="3044"/>
      <c r="AG556" s="3060" t="s">
        <v>7635</v>
      </c>
      <c r="AH556" s="3044"/>
      <c r="AI556" s="3044"/>
      <c r="AJ556" s="3044"/>
      <c r="AK556" s="3044" t="s">
        <v>7636</v>
      </c>
      <c r="AL556" s="3044" t="s">
        <v>7636</v>
      </c>
      <c r="AM556" s="4944"/>
      <c r="AN556" s="3043">
        <v>37343</v>
      </c>
      <c r="AO556" s="3044"/>
      <c r="AP556" s="3046"/>
      <c r="AQ556" s="3044" t="s">
        <v>7636</v>
      </c>
      <c r="AR556" s="4929"/>
      <c r="AS556" s="3046"/>
      <c r="AT556" s="3046"/>
      <c r="AU556" s="3046"/>
      <c r="AV556" s="3046"/>
      <c r="AW556" s="3046"/>
      <c r="AX556" s="4929"/>
    </row>
    <row r="557" spans="1:50" ht="15" customHeight="1">
      <c r="A557" s="4960"/>
      <c r="B557" s="4933"/>
      <c r="C557" s="4951"/>
      <c r="D557" s="3047"/>
      <c r="E557" s="3048">
        <v>39219</v>
      </c>
      <c r="F557" s="3049"/>
      <c r="G557" s="3049"/>
      <c r="H557" s="3047"/>
      <c r="I557" s="3049"/>
      <c r="J557" s="3049"/>
      <c r="K557" s="3047"/>
      <c r="L557" s="3049"/>
      <c r="M557" s="3049"/>
      <c r="N557" s="4939"/>
      <c r="O557" s="4948"/>
      <c r="P557" s="3050"/>
      <c r="Q557" s="3050"/>
      <c r="R557" s="3050"/>
      <c r="S557" s="3084"/>
      <c r="T557" s="3084"/>
      <c r="U557" s="3084"/>
      <c r="V557" s="3084"/>
      <c r="W557" s="3049"/>
      <c r="X557" s="3049"/>
      <c r="Y557" s="3049"/>
      <c r="Z557" s="3049"/>
      <c r="AA557" s="3049">
        <v>1</v>
      </c>
      <c r="AB557" s="3049"/>
      <c r="AC557" s="3049"/>
      <c r="AD557" s="3049"/>
      <c r="AE557" s="3049">
        <v>165</v>
      </c>
      <c r="AF557" s="3049"/>
      <c r="AG557" s="3052">
        <v>1</v>
      </c>
      <c r="AH557" s="3049"/>
      <c r="AI557" s="3049"/>
      <c r="AJ557" s="3049"/>
      <c r="AK557" s="3049" t="s">
        <v>7940</v>
      </c>
      <c r="AL557" s="3049"/>
      <c r="AM557" s="4945"/>
      <c r="AN557" s="3048">
        <v>39266</v>
      </c>
      <c r="AO557" s="3049"/>
      <c r="AP557" s="3053"/>
      <c r="AQ557" s="3049"/>
      <c r="AR557" s="4930"/>
      <c r="AS557" s="3053"/>
      <c r="AT557" s="3053"/>
      <c r="AU557" s="3053"/>
      <c r="AV557" s="3053"/>
      <c r="AW557" s="3053"/>
      <c r="AX557" s="4930"/>
    </row>
    <row r="558" spans="1:50" ht="15" customHeight="1">
      <c r="A558" s="4960"/>
      <c r="B558" s="4933"/>
      <c r="C558" s="4951"/>
      <c r="D558" s="3047"/>
      <c r="E558" s="3048"/>
      <c r="F558" s="3049"/>
      <c r="G558" s="3049"/>
      <c r="H558" s="3047"/>
      <c r="I558" s="3049"/>
      <c r="J558" s="3049"/>
      <c r="K558" s="3047"/>
      <c r="L558" s="3049"/>
      <c r="M558" s="3049"/>
      <c r="N558" s="4939"/>
      <c r="O558" s="4948"/>
      <c r="P558" s="3050"/>
      <c r="Q558" s="3050"/>
      <c r="R558" s="3050"/>
      <c r="S558" s="3084"/>
      <c r="T558" s="3084"/>
      <c r="U558" s="3084"/>
      <c r="V558" s="3084"/>
      <c r="W558" s="3049"/>
      <c r="X558" s="3049"/>
      <c r="Y558" s="3049"/>
      <c r="Z558" s="3049"/>
      <c r="AA558" s="3049"/>
      <c r="AB558" s="3049"/>
      <c r="AC558" s="3049"/>
      <c r="AD558" s="3049"/>
      <c r="AE558" s="3049"/>
      <c r="AF558" s="3049"/>
      <c r="AG558" s="3052"/>
      <c r="AH558" s="3049"/>
      <c r="AI558" s="3049"/>
      <c r="AJ558" s="3049"/>
      <c r="AK558" s="3049" t="s">
        <v>7864</v>
      </c>
      <c r="AL558" s="3049"/>
      <c r="AM558" s="4945"/>
      <c r="AN558" s="3048"/>
      <c r="AO558" s="3049"/>
      <c r="AP558" s="3053"/>
      <c r="AQ558" s="3049"/>
      <c r="AR558" s="4930"/>
      <c r="AS558" s="3053"/>
      <c r="AT558" s="3053"/>
      <c r="AU558" s="3053"/>
      <c r="AV558" s="3053"/>
      <c r="AW558" s="3053"/>
      <c r="AX558" s="4930"/>
    </row>
    <row r="559" spans="1:50" ht="15" customHeight="1">
      <c r="A559" s="4960"/>
      <c r="B559" s="4933"/>
      <c r="C559" s="4951"/>
      <c r="D559" s="3047"/>
      <c r="E559" s="3048"/>
      <c r="F559" s="3049"/>
      <c r="G559" s="3049"/>
      <c r="H559" s="3047"/>
      <c r="I559" s="3049"/>
      <c r="J559" s="3049"/>
      <c r="K559" s="3047"/>
      <c r="L559" s="3049"/>
      <c r="M559" s="3049"/>
      <c r="N559" s="4939"/>
      <c r="O559" s="4948"/>
      <c r="P559" s="3050"/>
      <c r="Q559" s="3050"/>
      <c r="R559" s="3050"/>
      <c r="S559" s="3084"/>
      <c r="T559" s="3084"/>
      <c r="U559" s="3084"/>
      <c r="V559" s="3084"/>
      <c r="W559" s="3049"/>
      <c r="X559" s="3049"/>
      <c r="Y559" s="3049"/>
      <c r="Z559" s="3049"/>
      <c r="AA559" s="3049"/>
      <c r="AB559" s="3049"/>
      <c r="AC559" s="3049"/>
      <c r="AD559" s="3049"/>
      <c r="AE559" s="3049"/>
      <c r="AF559" s="3049"/>
      <c r="AG559" s="3052"/>
      <c r="AH559" s="3049"/>
      <c r="AI559" s="3049"/>
      <c r="AJ559" s="3049"/>
      <c r="AK559" s="3049" t="s">
        <v>8101</v>
      </c>
      <c r="AL559" s="3049"/>
      <c r="AM559" s="4945"/>
      <c r="AN559" s="3048"/>
      <c r="AO559" s="3049"/>
      <c r="AP559" s="3053"/>
      <c r="AQ559" s="3049"/>
      <c r="AR559" s="4930"/>
      <c r="AS559" s="3053"/>
      <c r="AT559" s="3053"/>
      <c r="AU559" s="3053"/>
      <c r="AV559" s="3053"/>
      <c r="AW559" s="3053"/>
      <c r="AX559" s="4930"/>
    </row>
    <row r="560" spans="1:50" ht="15" customHeight="1">
      <c r="A560" s="4960"/>
      <c r="B560" s="4934"/>
      <c r="C560" s="4952"/>
      <c r="D560" s="3054"/>
      <c r="E560" s="3055"/>
      <c r="F560" s="3056"/>
      <c r="G560" s="3056"/>
      <c r="H560" s="3054"/>
      <c r="I560" s="3056"/>
      <c r="J560" s="3056"/>
      <c r="K560" s="3054"/>
      <c r="L560" s="3056"/>
      <c r="M560" s="3056"/>
      <c r="N560" s="4940"/>
      <c r="O560" s="4949"/>
      <c r="P560" s="3057"/>
      <c r="Q560" s="3057"/>
      <c r="R560" s="3057"/>
      <c r="S560" s="3087"/>
      <c r="T560" s="3087"/>
      <c r="U560" s="3087"/>
      <c r="V560" s="3087"/>
      <c r="W560" s="3056"/>
      <c r="X560" s="3056"/>
      <c r="Y560" s="3056"/>
      <c r="Z560" s="3056"/>
      <c r="AA560" s="3056"/>
      <c r="AB560" s="3056"/>
      <c r="AC560" s="3056"/>
      <c r="AD560" s="3056"/>
      <c r="AE560" s="3056"/>
      <c r="AF560" s="3056"/>
      <c r="AG560" s="3058"/>
      <c r="AH560" s="3056"/>
      <c r="AI560" s="3056"/>
      <c r="AJ560" s="3056"/>
      <c r="AK560" s="3056" t="s">
        <v>8102</v>
      </c>
      <c r="AL560" s="3056"/>
      <c r="AM560" s="4946"/>
      <c r="AN560" s="3055"/>
      <c r="AO560" s="3056"/>
      <c r="AP560" s="3059"/>
      <c r="AQ560" s="3056"/>
      <c r="AR560" s="4931"/>
      <c r="AS560" s="3059"/>
      <c r="AT560" s="3059"/>
      <c r="AU560" s="3059"/>
      <c r="AV560" s="3059"/>
      <c r="AW560" s="3059"/>
      <c r="AX560" s="4931"/>
    </row>
    <row r="561" spans="1:50" ht="15" customHeight="1">
      <c r="A561" s="4960"/>
      <c r="B561" s="4932">
        <f>B556+1</f>
        <v>111</v>
      </c>
      <c r="C561" s="4950" t="s">
        <v>8104</v>
      </c>
      <c r="D561" s="3042" t="s">
        <v>8067</v>
      </c>
      <c r="E561" s="3043">
        <v>38037</v>
      </c>
      <c r="F561" s="3044">
        <v>5.2</v>
      </c>
      <c r="G561" s="3044">
        <v>5.2</v>
      </c>
      <c r="H561" s="3047" t="s">
        <v>8099</v>
      </c>
      <c r="I561" s="3044">
        <v>80</v>
      </c>
      <c r="J561" s="3044">
        <v>50</v>
      </c>
      <c r="K561" s="3047" t="s">
        <v>8099</v>
      </c>
      <c r="L561" s="3044">
        <v>80</v>
      </c>
      <c r="M561" s="3044">
        <v>50</v>
      </c>
      <c r="N561" s="4938" t="s">
        <v>8105</v>
      </c>
      <c r="O561" s="4947" t="s">
        <v>8069</v>
      </c>
      <c r="P561" s="3064"/>
      <c r="Q561" s="3064"/>
      <c r="R561" s="3064"/>
      <c r="S561" s="3080"/>
      <c r="T561" s="3080"/>
      <c r="U561" s="3080"/>
      <c r="V561" s="3080"/>
      <c r="W561" s="3044"/>
      <c r="X561" s="3044"/>
      <c r="Y561" s="3044"/>
      <c r="Z561" s="3044"/>
      <c r="AA561" s="3044" t="s">
        <v>7635</v>
      </c>
      <c r="AB561" s="3044"/>
      <c r="AC561" s="3044"/>
      <c r="AD561" s="3044"/>
      <c r="AE561" s="3044" t="s">
        <v>7635</v>
      </c>
      <c r="AF561" s="3044"/>
      <c r="AG561" s="3060" t="s">
        <v>7635</v>
      </c>
      <c r="AH561" s="3044"/>
      <c r="AI561" s="3044"/>
      <c r="AJ561" s="3044"/>
      <c r="AK561" s="3044" t="s">
        <v>7636</v>
      </c>
      <c r="AL561" s="3044" t="s">
        <v>7636</v>
      </c>
      <c r="AM561" s="3046"/>
      <c r="AN561" s="3043">
        <v>38196</v>
      </c>
      <c r="AO561" s="3044"/>
      <c r="AP561" s="3046"/>
      <c r="AQ561" s="3044" t="s">
        <v>7636</v>
      </c>
      <c r="AR561" s="3044"/>
      <c r="AS561" s="3046"/>
      <c r="AT561" s="3046"/>
      <c r="AU561" s="3046"/>
      <c r="AV561" s="3046"/>
      <c r="AW561" s="3046"/>
      <c r="AX561" s="4929"/>
    </row>
    <row r="562" spans="1:50" ht="15" customHeight="1">
      <c r="A562" s="4960"/>
      <c r="B562" s="4933"/>
      <c r="C562" s="4951"/>
      <c r="D562" s="3047"/>
      <c r="E562" s="3048">
        <v>39219</v>
      </c>
      <c r="F562" s="3049"/>
      <c r="G562" s="3049"/>
      <c r="H562" s="4960" t="s">
        <v>8106</v>
      </c>
      <c r="I562" s="3049">
        <v>200</v>
      </c>
      <c r="J562" s="3049">
        <v>60</v>
      </c>
      <c r="K562" s="5005"/>
      <c r="L562" s="3092"/>
      <c r="M562" s="3092"/>
      <c r="N562" s="4939"/>
      <c r="O562" s="4948"/>
      <c r="P562" s="3065"/>
      <c r="Q562" s="3065"/>
      <c r="R562" s="3065"/>
      <c r="S562" s="3083"/>
      <c r="T562" s="3083"/>
      <c r="U562" s="3083"/>
      <c r="V562" s="3083"/>
      <c r="W562" s="3049"/>
      <c r="X562" s="3049"/>
      <c r="Y562" s="3049"/>
      <c r="Z562" s="3049"/>
      <c r="AA562" s="3049">
        <v>1</v>
      </c>
      <c r="AB562" s="3049"/>
      <c r="AC562" s="3049"/>
      <c r="AD562" s="3049"/>
      <c r="AE562" s="3049">
        <v>170</v>
      </c>
      <c r="AF562" s="3049"/>
      <c r="AG562" s="3052">
        <v>1</v>
      </c>
      <c r="AH562" s="3049"/>
      <c r="AI562" s="3049"/>
      <c r="AJ562" s="3049"/>
      <c r="AK562" s="3049" t="s">
        <v>7940</v>
      </c>
      <c r="AL562" s="3049"/>
      <c r="AM562" s="3053"/>
      <c r="AN562" s="3048">
        <v>39266</v>
      </c>
      <c r="AO562" s="3049"/>
      <c r="AP562" s="3053"/>
      <c r="AQ562" s="3049"/>
      <c r="AR562" s="3049"/>
      <c r="AS562" s="3053"/>
      <c r="AT562" s="3053"/>
      <c r="AU562" s="3053"/>
      <c r="AV562" s="3053"/>
      <c r="AW562" s="3053"/>
      <c r="AX562" s="4930"/>
    </row>
    <row r="563" spans="1:50" ht="15" customHeight="1">
      <c r="A563" s="4960"/>
      <c r="B563" s="4933"/>
      <c r="C563" s="4951"/>
      <c r="D563" s="3047"/>
      <c r="E563" s="3048"/>
      <c r="F563" s="3049"/>
      <c r="G563" s="3049"/>
      <c r="H563" s="4960"/>
      <c r="I563" s="3049"/>
      <c r="J563" s="3049"/>
      <c r="K563" s="5005"/>
      <c r="L563" s="3092"/>
      <c r="M563" s="3092"/>
      <c r="N563" s="4939"/>
      <c r="O563" s="4948"/>
      <c r="P563" s="3065"/>
      <c r="Q563" s="3065"/>
      <c r="R563" s="3065"/>
      <c r="S563" s="3083"/>
      <c r="T563" s="3083"/>
      <c r="U563" s="3083"/>
      <c r="V563" s="3083"/>
      <c r="W563" s="3049"/>
      <c r="X563" s="3049"/>
      <c r="Y563" s="3049"/>
      <c r="Z563" s="3049"/>
      <c r="AA563" s="3049"/>
      <c r="AB563" s="3049"/>
      <c r="AC563" s="3049"/>
      <c r="AD563" s="3049"/>
      <c r="AE563" s="3049"/>
      <c r="AF563" s="3049"/>
      <c r="AG563" s="3052"/>
      <c r="AH563" s="3049"/>
      <c r="AI563" s="3049"/>
      <c r="AJ563" s="3049"/>
      <c r="AK563" s="3049" t="s">
        <v>7864</v>
      </c>
      <c r="AL563" s="3049"/>
      <c r="AM563" s="3053"/>
      <c r="AN563" s="3049"/>
      <c r="AO563" s="3049"/>
      <c r="AP563" s="3053"/>
      <c r="AQ563" s="3049"/>
      <c r="AR563" s="3049"/>
      <c r="AS563" s="3053"/>
      <c r="AT563" s="3053"/>
      <c r="AU563" s="3053"/>
      <c r="AV563" s="3053"/>
      <c r="AW563" s="3053"/>
      <c r="AX563" s="4930"/>
    </row>
    <row r="564" spans="1:50" ht="15" customHeight="1">
      <c r="A564" s="4960"/>
      <c r="B564" s="4933"/>
      <c r="C564" s="4951"/>
      <c r="D564" s="3047"/>
      <c r="E564" s="3048"/>
      <c r="F564" s="3049"/>
      <c r="G564" s="3049"/>
      <c r="H564" s="4960"/>
      <c r="I564" s="3049"/>
      <c r="J564" s="3049"/>
      <c r="K564" s="5005"/>
      <c r="L564" s="3092"/>
      <c r="M564" s="3092"/>
      <c r="N564" s="4939"/>
      <c r="O564" s="4948"/>
      <c r="P564" s="3065"/>
      <c r="Q564" s="3065"/>
      <c r="R564" s="3065"/>
      <c r="S564" s="3083"/>
      <c r="T564" s="3083"/>
      <c r="U564" s="3083"/>
      <c r="V564" s="3083"/>
      <c r="W564" s="3049"/>
      <c r="X564" s="3049"/>
      <c r="Y564" s="3049"/>
      <c r="Z564" s="3049"/>
      <c r="AA564" s="3049"/>
      <c r="AB564" s="3049"/>
      <c r="AC564" s="3049"/>
      <c r="AD564" s="3049"/>
      <c r="AE564" s="3049"/>
      <c r="AF564" s="3049"/>
      <c r="AG564" s="3052"/>
      <c r="AH564" s="3049"/>
      <c r="AI564" s="3049"/>
      <c r="AJ564" s="3049"/>
      <c r="AK564" s="3049" t="s">
        <v>8101</v>
      </c>
      <c r="AL564" s="3049"/>
      <c r="AM564" s="3053"/>
      <c r="AN564" s="3049"/>
      <c r="AO564" s="3049"/>
      <c r="AP564" s="3053"/>
      <c r="AQ564" s="3049"/>
      <c r="AR564" s="3049"/>
      <c r="AS564" s="3053"/>
      <c r="AT564" s="3053"/>
      <c r="AU564" s="3053"/>
      <c r="AV564" s="3053"/>
      <c r="AW564" s="3053"/>
      <c r="AX564" s="4930"/>
    </row>
    <row r="565" spans="1:50" ht="15" customHeight="1">
      <c r="A565" s="4960"/>
      <c r="B565" s="4934"/>
      <c r="C565" s="4952"/>
      <c r="D565" s="3054"/>
      <c r="E565" s="3055"/>
      <c r="F565" s="3056"/>
      <c r="G565" s="3056"/>
      <c r="H565" s="4961"/>
      <c r="I565" s="3056"/>
      <c r="J565" s="3056"/>
      <c r="K565" s="5006"/>
      <c r="L565" s="3142"/>
      <c r="M565" s="3142"/>
      <c r="N565" s="4940"/>
      <c r="O565" s="4949"/>
      <c r="P565" s="3066"/>
      <c r="Q565" s="3066"/>
      <c r="R565" s="3066"/>
      <c r="S565" s="3086"/>
      <c r="T565" s="3086"/>
      <c r="U565" s="3086"/>
      <c r="V565" s="3086"/>
      <c r="W565" s="3056"/>
      <c r="X565" s="3056"/>
      <c r="Y565" s="3056"/>
      <c r="Z565" s="3056"/>
      <c r="AA565" s="3056"/>
      <c r="AB565" s="3056"/>
      <c r="AC565" s="3056"/>
      <c r="AD565" s="3056"/>
      <c r="AE565" s="3056"/>
      <c r="AF565" s="3056"/>
      <c r="AG565" s="3058"/>
      <c r="AH565" s="3056"/>
      <c r="AI565" s="3056"/>
      <c r="AJ565" s="3056"/>
      <c r="AK565" s="3056" t="s">
        <v>8102</v>
      </c>
      <c r="AL565" s="3056"/>
      <c r="AM565" s="3059"/>
      <c r="AN565" s="3056"/>
      <c r="AO565" s="3056"/>
      <c r="AP565" s="3059"/>
      <c r="AQ565" s="3056"/>
      <c r="AR565" s="3056"/>
      <c r="AS565" s="3059"/>
      <c r="AT565" s="3059"/>
      <c r="AU565" s="3059"/>
      <c r="AV565" s="3059"/>
      <c r="AW565" s="3059"/>
      <c r="AX565" s="4931"/>
    </row>
    <row r="566" spans="1:50" ht="15" customHeight="1">
      <c r="A566" s="4960"/>
      <c r="B566" s="4932">
        <f>B561+1</f>
        <v>112</v>
      </c>
      <c r="C566" s="4950" t="s">
        <v>8107</v>
      </c>
      <c r="D566" s="3042" t="s">
        <v>8108</v>
      </c>
      <c r="E566" s="3043">
        <v>31498</v>
      </c>
      <c r="F566" s="3044">
        <v>7.6</v>
      </c>
      <c r="G566" s="3044">
        <v>7.6</v>
      </c>
      <c r="H566" s="3047" t="s">
        <v>7958</v>
      </c>
      <c r="I566" s="3049">
        <v>200</v>
      </c>
      <c r="J566" s="3049">
        <v>60</v>
      </c>
      <c r="K566" s="3047" t="s">
        <v>7902</v>
      </c>
      <c r="L566" s="3044">
        <v>100</v>
      </c>
      <c r="M566" s="3044">
        <v>60</v>
      </c>
      <c r="N566" s="4938" t="s">
        <v>8109</v>
      </c>
      <c r="O566" s="4947" t="s">
        <v>8069</v>
      </c>
      <c r="P566" s="3045"/>
      <c r="Q566" s="3045"/>
      <c r="R566" s="3045"/>
      <c r="S566" s="3081"/>
      <c r="T566" s="3081"/>
      <c r="U566" s="3081"/>
      <c r="V566" s="3081"/>
      <c r="W566" s="3044">
        <v>21</v>
      </c>
      <c r="X566" s="3044">
        <v>2</v>
      </c>
      <c r="Y566" s="3044"/>
      <c r="Z566" s="3044"/>
      <c r="AA566" s="3044" t="s">
        <v>7635</v>
      </c>
      <c r="AB566" s="3044"/>
      <c r="AC566" s="3044"/>
      <c r="AD566" s="3044"/>
      <c r="AE566" s="3044" t="s">
        <v>7635</v>
      </c>
      <c r="AF566" s="3044"/>
      <c r="AG566" s="3044"/>
      <c r="AH566" s="3044"/>
      <c r="AI566" s="3044" t="s">
        <v>7635</v>
      </c>
      <c r="AJ566" s="3044"/>
      <c r="AK566" s="3044"/>
      <c r="AL566" s="3044" t="s">
        <v>7636</v>
      </c>
      <c r="AM566" s="4944"/>
      <c r="AN566" s="3043">
        <v>31593</v>
      </c>
      <c r="AO566" s="3044"/>
      <c r="AP566" s="3044"/>
      <c r="AQ566" s="3044" t="s">
        <v>7636</v>
      </c>
      <c r="AR566" s="4950" t="s">
        <v>7859</v>
      </c>
      <c r="AS566" s="3046"/>
      <c r="AT566" s="3046"/>
      <c r="AU566" s="3046"/>
      <c r="AV566" s="3046"/>
      <c r="AW566" s="3046"/>
      <c r="AX566" s="4929"/>
    </row>
    <row r="567" spans="1:50" ht="15" customHeight="1">
      <c r="A567" s="4960"/>
      <c r="B567" s="4933"/>
      <c r="C567" s="4930"/>
      <c r="D567" s="3047"/>
      <c r="E567" s="3048">
        <v>34981</v>
      </c>
      <c r="F567" s="3049"/>
      <c r="G567" s="3049"/>
      <c r="H567" s="3047"/>
      <c r="I567" s="3049"/>
      <c r="J567" s="3049"/>
      <c r="K567" s="3047"/>
      <c r="L567" s="3049"/>
      <c r="M567" s="3049"/>
      <c r="N567" s="4939"/>
      <c r="O567" s="4948"/>
      <c r="P567" s="3050"/>
      <c r="Q567" s="3050"/>
      <c r="R567" s="3050"/>
      <c r="S567" s="3084"/>
      <c r="T567" s="3084"/>
      <c r="U567" s="3084"/>
      <c r="V567" s="3084"/>
      <c r="W567" s="3049"/>
      <c r="X567" s="3049"/>
      <c r="Y567" s="3049"/>
      <c r="Z567" s="3049"/>
      <c r="AA567" s="3049">
        <v>3</v>
      </c>
      <c r="AB567" s="3049"/>
      <c r="AC567" s="3049"/>
      <c r="AD567" s="3049"/>
      <c r="AE567" s="3049">
        <v>165</v>
      </c>
      <c r="AF567" s="3049"/>
      <c r="AG567" s="3049"/>
      <c r="AH567" s="3049"/>
      <c r="AI567" s="3049">
        <v>10</v>
      </c>
      <c r="AJ567" s="3049"/>
      <c r="AK567" s="3049"/>
      <c r="AL567" s="3049"/>
      <c r="AM567" s="4945"/>
      <c r="AN567" s="3048">
        <v>36978</v>
      </c>
      <c r="AO567" s="3049"/>
      <c r="AP567" s="3053"/>
      <c r="AQ567" s="3049"/>
      <c r="AR567" s="4951"/>
      <c r="AS567" s="3053"/>
      <c r="AT567" s="3053"/>
      <c r="AU567" s="3053"/>
      <c r="AV567" s="3053"/>
      <c r="AW567" s="3053"/>
      <c r="AX567" s="4930"/>
    </row>
    <row r="568" spans="1:50" ht="15" customHeight="1">
      <c r="A568" s="4960"/>
      <c r="B568" s="4933"/>
      <c r="C568" s="4930"/>
      <c r="D568" s="3047"/>
      <c r="E568" s="3048">
        <v>39814</v>
      </c>
      <c r="F568" s="3049"/>
      <c r="G568" s="3049"/>
      <c r="H568" s="3047"/>
      <c r="I568" s="3049"/>
      <c r="J568" s="3049"/>
      <c r="K568" s="3047"/>
      <c r="L568" s="3049"/>
      <c r="M568" s="3049"/>
      <c r="N568" s="4939"/>
      <c r="O568" s="4948"/>
      <c r="P568" s="3050"/>
      <c r="Q568" s="3050"/>
      <c r="R568" s="3050"/>
      <c r="S568" s="3084"/>
      <c r="T568" s="3084"/>
      <c r="U568" s="3084"/>
      <c r="V568" s="3084"/>
      <c r="W568" s="3049"/>
      <c r="X568" s="3049"/>
      <c r="Y568" s="3049"/>
      <c r="Z568" s="3049"/>
      <c r="AA568" s="3049"/>
      <c r="AB568" s="3049"/>
      <c r="AC568" s="3049"/>
      <c r="AD568" s="3049"/>
      <c r="AE568" s="3049"/>
      <c r="AF568" s="3049"/>
      <c r="AG568" s="3049"/>
      <c r="AH568" s="3049"/>
      <c r="AI568" s="3049" t="s">
        <v>8110</v>
      </c>
      <c r="AJ568" s="3049"/>
      <c r="AK568" s="3049"/>
      <c r="AL568" s="3049"/>
      <c r="AM568" s="4945"/>
      <c r="AN568" s="3048">
        <v>39258</v>
      </c>
      <c r="AO568" s="3049"/>
      <c r="AP568" s="3053"/>
      <c r="AQ568" s="3049"/>
      <c r="AR568" s="4951"/>
      <c r="AS568" s="3053"/>
      <c r="AT568" s="3053"/>
      <c r="AU568" s="3053"/>
      <c r="AV568" s="3053"/>
      <c r="AW568" s="3053"/>
      <c r="AX568" s="4930"/>
    </row>
    <row r="569" spans="1:50" ht="15" customHeight="1">
      <c r="A569" s="4960"/>
      <c r="B569" s="4933"/>
      <c r="C569" s="4930"/>
      <c r="D569" s="3047"/>
      <c r="E569" s="3048"/>
      <c r="F569" s="3049"/>
      <c r="G569" s="3049"/>
      <c r="H569" s="3047"/>
      <c r="I569" s="3049"/>
      <c r="J569" s="3049"/>
      <c r="K569" s="3047"/>
      <c r="L569" s="3049"/>
      <c r="M569" s="3049"/>
      <c r="N569" s="4939"/>
      <c r="O569" s="4948"/>
      <c r="P569" s="3050"/>
      <c r="Q569" s="3050"/>
      <c r="R569" s="3050"/>
      <c r="S569" s="3084"/>
      <c r="T569" s="3084"/>
      <c r="U569" s="3084"/>
      <c r="V569" s="3084"/>
      <c r="W569" s="3049"/>
      <c r="X569" s="3049"/>
      <c r="Y569" s="3049"/>
      <c r="Z569" s="3049"/>
      <c r="AA569" s="3049"/>
      <c r="AB569" s="3049"/>
      <c r="AC569" s="3049"/>
      <c r="AD569" s="3049"/>
      <c r="AE569" s="3049"/>
      <c r="AF569" s="3049"/>
      <c r="AG569" s="3049"/>
      <c r="AH569" s="3049"/>
      <c r="AI569" s="3049" t="s">
        <v>8111</v>
      </c>
      <c r="AJ569" s="3049"/>
      <c r="AK569" s="3049"/>
      <c r="AL569" s="3049"/>
      <c r="AM569" s="4945"/>
      <c r="AN569" s="3048">
        <v>39814</v>
      </c>
      <c r="AO569" s="3049"/>
      <c r="AP569" s="3053"/>
      <c r="AQ569" s="3049"/>
      <c r="AR569" s="4951"/>
      <c r="AS569" s="3053"/>
      <c r="AT569" s="3053"/>
      <c r="AU569" s="3053"/>
      <c r="AV569" s="3053"/>
      <c r="AW569" s="3053"/>
      <c r="AX569" s="4930"/>
    </row>
    <row r="570" spans="1:50" ht="15" customHeight="1">
      <c r="A570" s="4960"/>
      <c r="B570" s="4934"/>
      <c r="C570" s="4931"/>
      <c r="D570" s="3054"/>
      <c r="E570" s="3055"/>
      <c r="F570" s="3056"/>
      <c r="G570" s="3056"/>
      <c r="H570" s="3054"/>
      <c r="I570" s="3056"/>
      <c r="J570" s="3056"/>
      <c r="K570" s="3054"/>
      <c r="L570" s="3056"/>
      <c r="M570" s="3056"/>
      <c r="N570" s="4940"/>
      <c r="O570" s="4949"/>
      <c r="P570" s="3057"/>
      <c r="Q570" s="3057"/>
      <c r="R570" s="3057"/>
      <c r="S570" s="3087"/>
      <c r="T570" s="3087"/>
      <c r="U570" s="3087"/>
      <c r="V570" s="3087"/>
      <c r="W570" s="3056"/>
      <c r="X570" s="3056"/>
      <c r="Y570" s="3056"/>
      <c r="Z570" s="3056"/>
      <c r="AA570" s="3056"/>
      <c r="AB570" s="3056"/>
      <c r="AC570" s="3056"/>
      <c r="AD570" s="3056"/>
      <c r="AE570" s="3056"/>
      <c r="AF570" s="3056"/>
      <c r="AG570" s="3056"/>
      <c r="AH570" s="3056"/>
      <c r="AI570" s="3056"/>
      <c r="AJ570" s="3056"/>
      <c r="AK570" s="3056"/>
      <c r="AL570" s="3056"/>
      <c r="AM570" s="4946"/>
      <c r="AN570" s="3055"/>
      <c r="AO570" s="3056"/>
      <c r="AP570" s="3059"/>
      <c r="AQ570" s="3056"/>
      <c r="AR570" s="4952"/>
      <c r="AS570" s="3059"/>
      <c r="AT570" s="3059"/>
      <c r="AU570" s="3059"/>
      <c r="AV570" s="3059"/>
      <c r="AW570" s="3059"/>
      <c r="AX570" s="4931"/>
    </row>
    <row r="571" spans="1:50" ht="15" customHeight="1">
      <c r="A571" s="4960"/>
      <c r="B571" s="4932">
        <f>B566+1</f>
        <v>113</v>
      </c>
      <c r="C571" s="4950" t="s">
        <v>8112</v>
      </c>
      <c r="D571" s="3042" t="s">
        <v>8108</v>
      </c>
      <c r="E571" s="3048">
        <v>40912</v>
      </c>
      <c r="F571" s="3049">
        <v>11.4</v>
      </c>
      <c r="G571" s="3049">
        <v>11.4</v>
      </c>
      <c r="H571" s="3047" t="s">
        <v>7907</v>
      </c>
      <c r="I571" s="3049">
        <v>200</v>
      </c>
      <c r="J571" s="3049">
        <v>60</v>
      </c>
      <c r="K571" s="3047" t="s">
        <v>7658</v>
      </c>
      <c r="L571" s="3049">
        <v>200</v>
      </c>
      <c r="M571" s="3049">
        <v>60</v>
      </c>
      <c r="N571" s="4956" t="s">
        <v>8113</v>
      </c>
      <c r="O571" s="4956" t="s">
        <v>7901</v>
      </c>
      <c r="P571" s="3050"/>
      <c r="Q571" s="3050"/>
      <c r="R571" s="3050"/>
      <c r="S571" s="3084"/>
      <c r="T571" s="3084"/>
      <c r="U571" s="3084"/>
      <c r="V571" s="3084"/>
      <c r="W571" s="3049"/>
      <c r="X571" s="3049"/>
      <c r="Y571" s="3049"/>
      <c r="Z571" s="3049"/>
      <c r="AA571" s="3049" t="s">
        <v>801</v>
      </c>
      <c r="AB571" s="3049"/>
      <c r="AC571" s="3049"/>
      <c r="AD571" s="3049"/>
      <c r="AE571" s="3049"/>
      <c r="AF571" s="3049"/>
      <c r="AG571" s="3049"/>
      <c r="AH571" s="3049"/>
      <c r="AI571" s="3049"/>
      <c r="AJ571" s="3049"/>
      <c r="AK571" s="3049"/>
      <c r="AL571" s="3049"/>
      <c r="AM571" s="3053"/>
      <c r="AN571" s="3048">
        <v>41000</v>
      </c>
      <c r="AO571" s="3049"/>
      <c r="AP571" s="3053"/>
      <c r="AQ571" s="3044" t="s">
        <v>7636</v>
      </c>
      <c r="AR571" s="3062"/>
      <c r="AS571" s="3053"/>
      <c r="AT571" s="3053"/>
      <c r="AU571" s="3053"/>
      <c r="AV571" s="3053"/>
      <c r="AW571" s="3053"/>
      <c r="AX571" s="4929"/>
    </row>
    <row r="572" spans="1:50" ht="15" customHeight="1">
      <c r="A572" s="4960"/>
      <c r="B572" s="4933"/>
      <c r="C572" s="4930"/>
      <c r="D572" s="3047"/>
      <c r="E572" s="3048"/>
      <c r="F572" s="3049"/>
      <c r="G572" s="3049"/>
      <c r="H572" s="3047"/>
      <c r="I572" s="3049"/>
      <c r="J572" s="3049"/>
      <c r="K572" s="3047"/>
      <c r="L572" s="3049" t="s">
        <v>219</v>
      </c>
      <c r="M572" s="3049"/>
      <c r="N572" s="4957"/>
      <c r="O572" s="4957"/>
      <c r="P572" s="3050"/>
      <c r="Q572" s="3050"/>
      <c r="R572" s="3050"/>
      <c r="S572" s="3084"/>
      <c r="T572" s="3084"/>
      <c r="U572" s="3084"/>
      <c r="V572" s="3084"/>
      <c r="W572" s="3049"/>
      <c r="X572" s="3049"/>
      <c r="Y572" s="3049"/>
      <c r="Z572" s="3049"/>
      <c r="AA572" s="3049">
        <v>1</v>
      </c>
      <c r="AB572" s="3049"/>
      <c r="AC572" s="3049"/>
      <c r="AD572" s="3049"/>
      <c r="AE572" s="3049"/>
      <c r="AF572" s="3049"/>
      <c r="AG572" s="3049"/>
      <c r="AH572" s="3049"/>
      <c r="AI572" s="3049"/>
      <c r="AJ572" s="3049"/>
      <c r="AK572" s="3049"/>
      <c r="AL572" s="3049"/>
      <c r="AM572" s="3053"/>
      <c r="AN572" s="3048"/>
      <c r="AO572" s="3049"/>
      <c r="AP572" s="3053"/>
      <c r="AQ572" s="3049"/>
      <c r="AR572" s="3062"/>
      <c r="AS572" s="3053"/>
      <c r="AT572" s="3053"/>
      <c r="AU572" s="3053"/>
      <c r="AV572" s="3053"/>
      <c r="AW572" s="3053"/>
      <c r="AX572" s="4930"/>
    </row>
    <row r="573" spans="1:50" ht="15" customHeight="1">
      <c r="A573" s="4960"/>
      <c r="B573" s="4933"/>
      <c r="C573" s="4930"/>
      <c r="D573" s="3047"/>
      <c r="E573" s="3048"/>
      <c r="F573" s="3049"/>
      <c r="G573" s="3049"/>
      <c r="H573" s="3047"/>
      <c r="I573" s="3049"/>
      <c r="J573" s="3049"/>
      <c r="K573" s="3047"/>
      <c r="L573" s="3049"/>
      <c r="M573" s="3049"/>
      <c r="N573" s="4957"/>
      <c r="O573" s="4957"/>
      <c r="P573" s="3050"/>
      <c r="Q573" s="3050"/>
      <c r="R573" s="3050"/>
      <c r="S573" s="3084"/>
      <c r="T573" s="3084"/>
      <c r="U573" s="3084"/>
      <c r="V573" s="3084"/>
      <c r="W573" s="3049"/>
      <c r="X573" s="3049"/>
      <c r="Y573" s="3049"/>
      <c r="Z573" s="3049"/>
      <c r="AA573" s="3049"/>
      <c r="AB573" s="3049"/>
      <c r="AC573" s="3049"/>
      <c r="AD573" s="3049"/>
      <c r="AE573" s="3049"/>
      <c r="AF573" s="3049"/>
      <c r="AG573" s="3049"/>
      <c r="AH573" s="3049"/>
      <c r="AI573" s="3049"/>
      <c r="AJ573" s="3049"/>
      <c r="AK573" s="3049"/>
      <c r="AL573" s="3049"/>
      <c r="AM573" s="3053"/>
      <c r="AN573" s="3048"/>
      <c r="AO573" s="3049"/>
      <c r="AP573" s="3053"/>
      <c r="AQ573" s="3049"/>
      <c r="AR573" s="3062"/>
      <c r="AS573" s="3053"/>
      <c r="AT573" s="3053"/>
      <c r="AU573" s="3053"/>
      <c r="AV573" s="3053"/>
      <c r="AW573" s="3053"/>
      <c r="AX573" s="4930"/>
    </row>
    <row r="574" spans="1:50" ht="15" customHeight="1">
      <c r="A574" s="4960"/>
      <c r="B574" s="4933"/>
      <c r="C574" s="4930"/>
      <c r="D574" s="3047"/>
      <c r="E574" s="3048"/>
      <c r="F574" s="3049"/>
      <c r="G574" s="3049"/>
      <c r="H574" s="3047"/>
      <c r="I574" s="3049"/>
      <c r="J574" s="3049"/>
      <c r="K574" s="3047"/>
      <c r="L574" s="3049"/>
      <c r="M574" s="3049"/>
      <c r="N574" s="4957"/>
      <c r="O574" s="4957"/>
      <c r="P574" s="3050"/>
      <c r="Q574" s="3050"/>
      <c r="R574" s="3050"/>
      <c r="S574" s="3084"/>
      <c r="T574" s="3084"/>
      <c r="U574" s="3084"/>
      <c r="V574" s="3084"/>
      <c r="W574" s="3049"/>
      <c r="X574" s="3049"/>
      <c r="Y574" s="3049"/>
      <c r="Z574" s="3049"/>
      <c r="AA574" s="3049"/>
      <c r="AB574" s="3049"/>
      <c r="AC574" s="3049"/>
      <c r="AD574" s="3049"/>
      <c r="AE574" s="3049"/>
      <c r="AF574" s="3049"/>
      <c r="AG574" s="3049"/>
      <c r="AH574" s="3049"/>
      <c r="AI574" s="3049"/>
      <c r="AJ574" s="3049"/>
      <c r="AK574" s="3049"/>
      <c r="AL574" s="3049"/>
      <c r="AM574" s="3053"/>
      <c r="AN574" s="3048"/>
      <c r="AO574" s="3049"/>
      <c r="AP574" s="3053"/>
      <c r="AQ574" s="3049"/>
      <c r="AR574" s="3062"/>
      <c r="AS574" s="3053"/>
      <c r="AT574" s="3053"/>
      <c r="AU574" s="3053"/>
      <c r="AV574" s="3053"/>
      <c r="AW574" s="3053"/>
      <c r="AX574" s="4930"/>
    </row>
    <row r="575" spans="1:50" ht="15" customHeight="1">
      <c r="A575" s="4960"/>
      <c r="B575" s="4934"/>
      <c r="C575" s="4931"/>
      <c r="D575" s="3047"/>
      <c r="E575" s="3048"/>
      <c r="F575" s="3049"/>
      <c r="G575" s="3049"/>
      <c r="H575" s="3047"/>
      <c r="I575" s="3049"/>
      <c r="J575" s="3049"/>
      <c r="K575" s="3047"/>
      <c r="L575" s="3049"/>
      <c r="M575" s="3049"/>
      <c r="N575" s="4958"/>
      <c r="O575" s="4958"/>
      <c r="P575" s="3050"/>
      <c r="Q575" s="3050"/>
      <c r="R575" s="3050"/>
      <c r="S575" s="3084"/>
      <c r="T575" s="3084"/>
      <c r="U575" s="3084"/>
      <c r="V575" s="3084"/>
      <c r="W575" s="3049"/>
      <c r="X575" s="3049"/>
      <c r="Y575" s="3049"/>
      <c r="Z575" s="3049"/>
      <c r="AA575" s="3049"/>
      <c r="AB575" s="3056"/>
      <c r="AC575" s="3056"/>
      <c r="AD575" s="3056"/>
      <c r="AE575" s="3056"/>
      <c r="AF575" s="3056"/>
      <c r="AG575" s="3056"/>
      <c r="AH575" s="3049"/>
      <c r="AI575" s="3049"/>
      <c r="AJ575" s="3049"/>
      <c r="AK575" s="3049"/>
      <c r="AL575" s="3049"/>
      <c r="AM575" s="3053"/>
      <c r="AN575" s="3048"/>
      <c r="AO575" s="3049"/>
      <c r="AP575" s="3053"/>
      <c r="AQ575" s="3049"/>
      <c r="AR575" s="3062"/>
      <c r="AS575" s="3053"/>
      <c r="AT575" s="3053"/>
      <c r="AU575" s="3053"/>
      <c r="AV575" s="3053"/>
      <c r="AW575" s="3053"/>
      <c r="AX575" s="4931"/>
    </row>
    <row r="576" spans="1:50" ht="15" customHeight="1">
      <c r="A576" s="4960"/>
      <c r="B576" s="4932">
        <f>B571+1</f>
        <v>114</v>
      </c>
      <c r="C576" s="4950" t="s">
        <v>8114</v>
      </c>
      <c r="D576" s="3042" t="s">
        <v>27</v>
      </c>
      <c r="E576" s="3043">
        <v>41346</v>
      </c>
      <c r="F576" s="3044">
        <v>1.2</v>
      </c>
      <c r="G576" s="3044">
        <v>0.9</v>
      </c>
      <c r="H576" s="3042" t="s">
        <v>7813</v>
      </c>
      <c r="I576" s="3044">
        <v>400</v>
      </c>
      <c r="J576" s="3044">
        <v>80</v>
      </c>
      <c r="K576" s="3042" t="s">
        <v>7813</v>
      </c>
      <c r="L576" s="3044">
        <v>400</v>
      </c>
      <c r="M576" s="3044">
        <v>80</v>
      </c>
      <c r="N576" s="4956" t="s">
        <v>8115</v>
      </c>
      <c r="O576" s="4956" t="s">
        <v>383</v>
      </c>
      <c r="P576" s="3045"/>
      <c r="Q576" s="3045"/>
      <c r="R576" s="3045"/>
      <c r="S576" s="3081"/>
      <c r="T576" s="3081"/>
      <c r="U576" s="3081"/>
      <c r="V576" s="3081"/>
      <c r="W576" s="3044"/>
      <c r="X576" s="3044"/>
      <c r="Y576" s="3044"/>
      <c r="Z576" s="3044"/>
      <c r="AA576" s="3044" t="s">
        <v>801</v>
      </c>
      <c r="AB576" s="3049" t="s">
        <v>801</v>
      </c>
      <c r="AC576" s="3049" t="s">
        <v>801</v>
      </c>
      <c r="AD576" s="3049" t="s">
        <v>801</v>
      </c>
      <c r="AE576" s="3049"/>
      <c r="AF576" s="3049" t="s">
        <v>801</v>
      </c>
      <c r="AG576" s="3049" t="s">
        <v>801</v>
      </c>
      <c r="AH576" s="3044"/>
      <c r="AI576" s="3044"/>
      <c r="AJ576" s="3044"/>
      <c r="AK576" s="3044" t="s">
        <v>7636</v>
      </c>
      <c r="AL576" s="3044"/>
      <c r="AM576" s="3143" t="s">
        <v>8116</v>
      </c>
      <c r="AN576" s="3043">
        <v>42186</v>
      </c>
      <c r="AO576" s="3044"/>
      <c r="AP576" s="3046"/>
      <c r="AQ576" s="3044" t="s">
        <v>7636</v>
      </c>
      <c r="AR576" s="3061"/>
      <c r="AS576" s="3046"/>
      <c r="AT576" s="3046"/>
      <c r="AU576" s="3046"/>
      <c r="AV576" s="3046"/>
      <c r="AW576" s="3046"/>
      <c r="AX576" s="4929" t="s">
        <v>8031</v>
      </c>
    </row>
    <row r="577" spans="1:50" ht="15" customHeight="1">
      <c r="A577" s="4960"/>
      <c r="B577" s="4933"/>
      <c r="C577" s="4951"/>
      <c r="D577" s="3047"/>
      <c r="E577" s="3048">
        <v>41950</v>
      </c>
      <c r="F577" s="3049"/>
      <c r="G577" s="3049"/>
      <c r="H577" s="3047"/>
      <c r="I577" s="3049"/>
      <c r="J577" s="3049"/>
      <c r="K577" s="3047"/>
      <c r="L577" s="3049"/>
      <c r="M577" s="3049"/>
      <c r="N577" s="4957"/>
      <c r="O577" s="4957"/>
      <c r="P577" s="3050"/>
      <c r="Q577" s="3050"/>
      <c r="R577" s="3050"/>
      <c r="S577" s="3084"/>
      <c r="T577" s="3084"/>
      <c r="U577" s="3084"/>
      <c r="V577" s="3084"/>
      <c r="W577" s="3049"/>
      <c r="X577" s="3049"/>
      <c r="Y577" s="3049"/>
      <c r="Z577" s="3049"/>
      <c r="AA577" s="3049">
        <v>4</v>
      </c>
      <c r="AB577" s="3049" t="s">
        <v>8073</v>
      </c>
      <c r="AC577" s="3049" t="s">
        <v>8073</v>
      </c>
      <c r="AD577" s="3049" t="s">
        <v>8073</v>
      </c>
      <c r="AE577" s="3049"/>
      <c r="AF577" s="3049" t="s">
        <v>8073</v>
      </c>
      <c r="AG577" s="3068" t="s">
        <v>8073</v>
      </c>
      <c r="AH577" s="3049"/>
      <c r="AI577" s="3049"/>
      <c r="AJ577" s="3049"/>
      <c r="AK577" s="3049" t="s">
        <v>7661</v>
      </c>
      <c r="AL577" s="3049"/>
      <c r="AM577" s="3144" t="s">
        <v>8117</v>
      </c>
      <c r="AN577" s="3048">
        <v>43922</v>
      </c>
      <c r="AO577" s="3049"/>
      <c r="AP577" s="3053"/>
      <c r="AQ577" s="3049"/>
      <c r="AR577" s="3062"/>
      <c r="AS577" s="3053"/>
      <c r="AT577" s="3053"/>
      <c r="AU577" s="3053"/>
      <c r="AV577" s="3053"/>
      <c r="AW577" s="3053"/>
      <c r="AX577" s="4930"/>
    </row>
    <row r="578" spans="1:50" ht="15" customHeight="1">
      <c r="A578" s="4960"/>
      <c r="B578" s="4933"/>
      <c r="C578" s="4951"/>
      <c r="D578" s="3047"/>
      <c r="E578" s="3048">
        <v>43805</v>
      </c>
      <c r="F578" s="3049"/>
      <c r="G578" s="3049"/>
      <c r="H578" s="3047"/>
      <c r="I578" s="3049"/>
      <c r="J578" s="3049"/>
      <c r="K578" s="3047"/>
      <c r="L578" s="3049"/>
      <c r="M578" s="3049"/>
      <c r="N578" s="4957"/>
      <c r="O578" s="4957"/>
      <c r="P578" s="3050"/>
      <c r="Q578" s="3050"/>
      <c r="R578" s="3050"/>
      <c r="S578" s="3084"/>
      <c r="T578" s="3084"/>
      <c r="U578" s="3084"/>
      <c r="V578" s="3084"/>
      <c r="W578" s="3049"/>
      <c r="X578" s="3049"/>
      <c r="Y578" s="3049"/>
      <c r="Z578" s="3049"/>
      <c r="AA578" s="3049">
        <v>2</v>
      </c>
      <c r="AB578" s="3049">
        <v>400</v>
      </c>
      <c r="AC578" s="3049">
        <v>200</v>
      </c>
      <c r="AD578" s="3049">
        <v>80</v>
      </c>
      <c r="AE578" s="3049"/>
      <c r="AF578" s="3049">
        <v>200</v>
      </c>
      <c r="AG578" s="3068">
        <v>2</v>
      </c>
      <c r="AH578" s="3049"/>
      <c r="AI578" s="3049"/>
      <c r="AJ578" s="3049"/>
      <c r="AK578" s="3049" t="s">
        <v>7864</v>
      </c>
      <c r="AL578" s="3049"/>
      <c r="AM578" s="3144"/>
      <c r="AN578" s="3048"/>
      <c r="AO578" s="3049"/>
      <c r="AP578" s="3053"/>
      <c r="AQ578" s="3049"/>
      <c r="AR578" s="3062"/>
      <c r="AS578" s="3053"/>
      <c r="AT578" s="3053"/>
      <c r="AU578" s="3053"/>
      <c r="AV578" s="3053"/>
      <c r="AW578" s="3053"/>
      <c r="AX578" s="4930"/>
    </row>
    <row r="579" spans="1:50" ht="15" customHeight="1">
      <c r="A579" s="4960"/>
      <c r="B579" s="4933"/>
      <c r="C579" s="4951"/>
      <c r="D579" s="3047"/>
      <c r="E579" s="3048"/>
      <c r="F579" s="3049"/>
      <c r="G579" s="3049"/>
      <c r="H579" s="3047"/>
      <c r="I579" s="3049"/>
      <c r="J579" s="3049"/>
      <c r="K579" s="3047"/>
      <c r="L579" s="3049"/>
      <c r="M579" s="3049"/>
      <c r="N579" s="4957"/>
      <c r="O579" s="4957"/>
      <c r="P579" s="3050"/>
      <c r="Q579" s="3050"/>
      <c r="R579" s="3050"/>
      <c r="S579" s="3084"/>
      <c r="T579" s="3084"/>
      <c r="U579" s="3084"/>
      <c r="V579" s="3084"/>
      <c r="W579" s="3049"/>
      <c r="X579" s="3049"/>
      <c r="Y579" s="3049"/>
      <c r="Z579" s="3049"/>
      <c r="AA579" s="3140" t="s">
        <v>8087</v>
      </c>
      <c r="AB579" s="3049"/>
      <c r="AC579" s="3049"/>
      <c r="AD579" s="3049"/>
      <c r="AE579" s="3049"/>
      <c r="AF579" s="3049"/>
      <c r="AG579" s="3049"/>
      <c r="AH579" s="3049"/>
      <c r="AI579" s="3049"/>
      <c r="AJ579" s="3049"/>
      <c r="AK579" s="3049"/>
      <c r="AL579" s="3049"/>
      <c r="AM579" s="3053"/>
      <c r="AN579" s="3048"/>
      <c r="AO579" s="3049"/>
      <c r="AP579" s="3053"/>
      <c r="AQ579" s="3049"/>
      <c r="AR579" s="3062"/>
      <c r="AS579" s="3053"/>
      <c r="AT579" s="3053"/>
      <c r="AU579" s="3053"/>
      <c r="AV579" s="3053"/>
      <c r="AW579" s="3053"/>
      <c r="AX579" s="4930"/>
    </row>
    <row r="580" spans="1:50" ht="15" customHeight="1">
      <c r="A580" s="4960"/>
      <c r="B580" s="4934"/>
      <c r="C580" s="4952"/>
      <c r="D580" s="3054"/>
      <c r="E580" s="3055"/>
      <c r="F580" s="3056"/>
      <c r="G580" s="3056"/>
      <c r="H580" s="3054"/>
      <c r="I580" s="3056"/>
      <c r="J580" s="3056"/>
      <c r="K580" s="3054"/>
      <c r="L580" s="3056"/>
      <c r="M580" s="3056"/>
      <c r="N580" s="4958"/>
      <c r="O580" s="4958"/>
      <c r="P580" s="3057"/>
      <c r="Q580" s="3057"/>
      <c r="R580" s="3057"/>
      <c r="S580" s="3087"/>
      <c r="T580" s="3087"/>
      <c r="U580" s="3087"/>
      <c r="V580" s="3087"/>
      <c r="W580" s="3056"/>
      <c r="X580" s="3056"/>
      <c r="Y580" s="3056"/>
      <c r="Z580" s="3056"/>
      <c r="AA580" s="3056"/>
      <c r="AB580" s="3056"/>
      <c r="AC580" s="3056"/>
      <c r="AD580" s="3056"/>
      <c r="AE580" s="3056"/>
      <c r="AF580" s="3056"/>
      <c r="AG580" s="3056"/>
      <c r="AH580" s="3056"/>
      <c r="AI580" s="3056"/>
      <c r="AJ580" s="3056"/>
      <c r="AK580" s="3056"/>
      <c r="AL580" s="3056"/>
      <c r="AM580" s="3059"/>
      <c r="AN580" s="3055"/>
      <c r="AO580" s="3056"/>
      <c r="AP580" s="3059"/>
      <c r="AQ580" s="3056"/>
      <c r="AR580" s="3063"/>
      <c r="AS580" s="3059"/>
      <c r="AT580" s="3059"/>
      <c r="AU580" s="3059"/>
      <c r="AV580" s="3059"/>
      <c r="AW580" s="3059"/>
      <c r="AX580" s="4931"/>
    </row>
    <row r="581" spans="1:50" ht="15" customHeight="1">
      <c r="A581" s="4960"/>
      <c r="B581" s="4932">
        <f>B576+1</f>
        <v>115</v>
      </c>
      <c r="C581" s="4950" t="s">
        <v>8118</v>
      </c>
      <c r="D581" s="3047" t="s">
        <v>283</v>
      </c>
      <c r="E581" s="3048">
        <v>43903</v>
      </c>
      <c r="F581" s="3068">
        <v>7</v>
      </c>
      <c r="G581" s="3068">
        <v>7</v>
      </c>
      <c r="H581" s="4935" t="s">
        <v>7713</v>
      </c>
      <c r="I581" s="3049">
        <v>200</v>
      </c>
      <c r="J581" s="3049">
        <v>60</v>
      </c>
      <c r="K581" s="4935" t="s">
        <v>7713</v>
      </c>
      <c r="L581" s="3049">
        <v>200</v>
      </c>
      <c r="M581" s="3049">
        <v>60</v>
      </c>
      <c r="N581" s="4988" t="s">
        <v>8119</v>
      </c>
      <c r="O581" s="3132"/>
      <c r="P581" s="3050"/>
      <c r="Q581" s="3050"/>
      <c r="R581" s="3050"/>
      <c r="S581" s="3084"/>
      <c r="T581" s="3084"/>
      <c r="U581" s="3084"/>
      <c r="V581" s="3084"/>
      <c r="W581" s="3049"/>
      <c r="X581" s="3049"/>
      <c r="Y581" s="3049"/>
      <c r="Z581" s="3049"/>
      <c r="AA581" s="3049" t="s">
        <v>387</v>
      </c>
      <c r="AB581" s="3049" t="s">
        <v>387</v>
      </c>
      <c r="AC581" s="3049"/>
      <c r="AD581" s="3049" t="s">
        <v>387</v>
      </c>
      <c r="AE581" s="3049"/>
      <c r="AF581" s="3049"/>
      <c r="AG581" s="3049"/>
      <c r="AH581" s="3049"/>
      <c r="AI581" s="3049"/>
      <c r="AJ581" s="3049"/>
      <c r="AK581" s="3049" t="s">
        <v>387</v>
      </c>
      <c r="AL581" s="3049"/>
      <c r="AM581" s="3053"/>
      <c r="AN581" s="3048"/>
      <c r="AO581" s="3049"/>
      <c r="AP581" s="3053"/>
      <c r="AQ581" s="3049" t="s">
        <v>387</v>
      </c>
      <c r="AR581" s="3062"/>
      <c r="AS581" s="3053"/>
      <c r="AT581" s="3053"/>
      <c r="AU581" s="3053"/>
      <c r="AV581" s="3053"/>
      <c r="AW581" s="3053"/>
      <c r="AX581" s="3049"/>
    </row>
    <row r="582" spans="1:50" ht="15" customHeight="1">
      <c r="A582" s="4960"/>
      <c r="B582" s="4933"/>
      <c r="C582" s="4951"/>
      <c r="D582" s="3047"/>
      <c r="E582" s="3048"/>
      <c r="F582" s="3049"/>
      <c r="G582" s="3049"/>
      <c r="H582" s="4936"/>
      <c r="I582" s="3049"/>
      <c r="J582" s="3049"/>
      <c r="K582" s="5007"/>
      <c r="L582" s="3049"/>
      <c r="M582" s="3049"/>
      <c r="N582" s="4989"/>
      <c r="O582" s="3132"/>
      <c r="P582" s="3050"/>
      <c r="Q582" s="3050"/>
      <c r="R582" s="3050"/>
      <c r="S582" s="3084"/>
      <c r="T582" s="3084"/>
      <c r="U582" s="3084"/>
      <c r="V582" s="3084"/>
      <c r="W582" s="3049"/>
      <c r="X582" s="3049"/>
      <c r="Y582" s="3049"/>
      <c r="Z582" s="3049"/>
      <c r="AA582" s="3049">
        <v>1</v>
      </c>
      <c r="AB582" s="3049">
        <v>200</v>
      </c>
      <c r="AC582" s="3049"/>
      <c r="AD582" s="3049">
        <v>60</v>
      </c>
      <c r="AE582" s="3049"/>
      <c r="AF582" s="3049"/>
      <c r="AG582" s="3049"/>
      <c r="AH582" s="3049"/>
      <c r="AI582" s="3049"/>
      <c r="AJ582" s="3049"/>
      <c r="AK582" s="3049" t="s">
        <v>7661</v>
      </c>
      <c r="AL582" s="3049"/>
      <c r="AM582" s="3053"/>
      <c r="AN582" s="3048"/>
      <c r="AO582" s="3049"/>
      <c r="AP582" s="3053"/>
      <c r="AQ582" s="3049"/>
      <c r="AR582" s="3062"/>
      <c r="AS582" s="3053"/>
      <c r="AT582" s="3053"/>
      <c r="AU582" s="3053"/>
      <c r="AV582" s="3053"/>
      <c r="AW582" s="3053"/>
      <c r="AX582" s="3049" t="s">
        <v>8120</v>
      </c>
    </row>
    <row r="583" spans="1:50" ht="15" customHeight="1">
      <c r="A583" s="4960"/>
      <c r="B583" s="4933"/>
      <c r="C583" s="4951"/>
      <c r="D583" s="3047"/>
      <c r="E583" s="3048"/>
      <c r="F583" s="3049"/>
      <c r="G583" s="3049"/>
      <c r="H583" s="4936"/>
      <c r="I583" s="3049"/>
      <c r="J583" s="3049"/>
      <c r="K583" s="5007"/>
      <c r="L583" s="3049"/>
      <c r="M583" s="3049"/>
      <c r="N583" s="4989"/>
      <c r="O583" s="3132"/>
      <c r="P583" s="3050"/>
      <c r="Q583" s="3050"/>
      <c r="R583" s="3050"/>
      <c r="S583" s="3084"/>
      <c r="T583" s="3084"/>
      <c r="U583" s="3084"/>
      <c r="V583" s="3084"/>
      <c r="W583" s="3049"/>
      <c r="X583" s="3049"/>
      <c r="Y583" s="3049"/>
      <c r="Z583" s="3049"/>
      <c r="AA583" s="3049"/>
      <c r="AB583" s="3049"/>
      <c r="AC583" s="3049"/>
      <c r="AD583" s="3049"/>
      <c r="AE583" s="3049"/>
      <c r="AF583" s="3049"/>
      <c r="AG583" s="3049"/>
      <c r="AH583" s="3049"/>
      <c r="AI583" s="3049"/>
      <c r="AJ583" s="3049"/>
      <c r="AK583" s="3049" t="s">
        <v>7665</v>
      </c>
      <c r="AL583" s="3049"/>
      <c r="AM583" s="3053"/>
      <c r="AN583" s="3048"/>
      <c r="AO583" s="3049"/>
      <c r="AP583" s="3053"/>
      <c r="AQ583" s="3049"/>
      <c r="AR583" s="3062"/>
      <c r="AS583" s="3053"/>
      <c r="AT583" s="3053"/>
      <c r="AU583" s="3053"/>
      <c r="AV583" s="3053"/>
      <c r="AW583" s="3053"/>
      <c r="AX583" s="3049"/>
    </row>
    <row r="584" spans="1:50" ht="15" customHeight="1">
      <c r="A584" s="4960"/>
      <c r="B584" s="4933"/>
      <c r="C584" s="4951"/>
      <c r="D584" s="3047"/>
      <c r="E584" s="3048"/>
      <c r="F584" s="3049"/>
      <c r="G584" s="3049"/>
      <c r="H584" s="4936"/>
      <c r="I584" s="3049"/>
      <c r="J584" s="3049"/>
      <c r="K584" s="5007"/>
      <c r="L584" s="3049"/>
      <c r="M584" s="3049"/>
      <c r="N584" s="4989"/>
      <c r="O584" s="3132"/>
      <c r="P584" s="3050"/>
      <c r="Q584" s="3050"/>
      <c r="R584" s="3050"/>
      <c r="S584" s="3084"/>
      <c r="T584" s="3084"/>
      <c r="U584" s="3084"/>
      <c r="V584" s="3084"/>
      <c r="W584" s="3049"/>
      <c r="X584" s="3049"/>
      <c r="Y584" s="3049"/>
      <c r="Z584" s="3049"/>
      <c r="AA584" s="3049"/>
      <c r="AB584" s="3049"/>
      <c r="AC584" s="3049"/>
      <c r="AD584" s="3049"/>
      <c r="AE584" s="3049"/>
      <c r="AF584" s="3049"/>
      <c r="AG584" s="3049"/>
      <c r="AH584" s="3049"/>
      <c r="AI584" s="3049"/>
      <c r="AJ584" s="3049"/>
      <c r="AK584" s="3049"/>
      <c r="AL584" s="3049"/>
      <c r="AM584" s="3053"/>
      <c r="AN584" s="3048"/>
      <c r="AO584" s="3049"/>
      <c r="AP584" s="3053"/>
      <c r="AQ584" s="3049"/>
      <c r="AR584" s="3062"/>
      <c r="AS584" s="3053"/>
      <c r="AT584" s="3053"/>
      <c r="AU584" s="3053"/>
      <c r="AV584" s="3053"/>
      <c r="AW584" s="3053"/>
      <c r="AX584" s="3049"/>
    </row>
    <row r="585" spans="1:50" ht="15" customHeight="1">
      <c r="A585" s="4960"/>
      <c r="B585" s="4933"/>
      <c r="C585" s="4951"/>
      <c r="D585" s="3047"/>
      <c r="E585" s="3048"/>
      <c r="F585" s="3049"/>
      <c r="G585" s="3049"/>
      <c r="H585" s="4936"/>
      <c r="I585" s="3049"/>
      <c r="J585" s="3049"/>
      <c r="K585" s="5007"/>
      <c r="L585" s="3049"/>
      <c r="M585" s="3049"/>
      <c r="N585" s="4989"/>
      <c r="O585" s="3132"/>
      <c r="P585" s="3050"/>
      <c r="Q585" s="3050"/>
      <c r="R585" s="3050"/>
      <c r="S585" s="3084"/>
      <c r="T585" s="3084"/>
      <c r="U585" s="3084"/>
      <c r="V585" s="3084"/>
      <c r="W585" s="3049"/>
      <c r="X585" s="3049"/>
      <c r="Y585" s="3049"/>
      <c r="Z585" s="3049"/>
      <c r="AA585" s="3049"/>
      <c r="AB585" s="3049"/>
      <c r="AC585" s="3049"/>
      <c r="AD585" s="3049"/>
      <c r="AE585" s="3049"/>
      <c r="AF585" s="3049"/>
      <c r="AG585" s="3049"/>
      <c r="AH585" s="3049"/>
      <c r="AI585" s="3049"/>
      <c r="AJ585" s="3049"/>
      <c r="AK585" s="3049"/>
      <c r="AL585" s="3049"/>
      <c r="AM585" s="3053"/>
      <c r="AN585" s="3048"/>
      <c r="AO585" s="3049"/>
      <c r="AP585" s="3053"/>
      <c r="AQ585" s="3049"/>
      <c r="AR585" s="3062"/>
      <c r="AS585" s="3053"/>
      <c r="AT585" s="3053"/>
      <c r="AU585" s="3053"/>
      <c r="AV585" s="3053"/>
      <c r="AW585" s="3053"/>
      <c r="AX585" s="3049"/>
    </row>
    <row r="586" spans="1:50" ht="15" customHeight="1">
      <c r="A586" s="4960"/>
      <c r="B586" s="4932">
        <f>B581+1</f>
        <v>116</v>
      </c>
      <c r="C586" s="4950" t="s">
        <v>8121</v>
      </c>
      <c r="D586" s="3042" t="s">
        <v>8078</v>
      </c>
      <c r="E586" s="3043">
        <v>44271</v>
      </c>
      <c r="F586" s="3044">
        <v>17.7</v>
      </c>
      <c r="G586" s="3044">
        <v>17.7</v>
      </c>
      <c r="H586" s="4935" t="s">
        <v>7713</v>
      </c>
      <c r="I586" s="3044">
        <v>200</v>
      </c>
      <c r="J586" s="3044">
        <v>60</v>
      </c>
      <c r="K586" s="4935" t="s">
        <v>7713</v>
      </c>
      <c r="L586" s="3044">
        <v>200</v>
      </c>
      <c r="M586" s="3044">
        <v>60</v>
      </c>
      <c r="N586" s="4966" t="s">
        <v>8122</v>
      </c>
      <c r="O586" s="3145"/>
      <c r="P586" s="3045"/>
      <c r="Q586" s="3045"/>
      <c r="R586" s="3045"/>
      <c r="S586" s="3081"/>
      <c r="T586" s="3081"/>
      <c r="U586" s="3081"/>
      <c r="V586" s="3081"/>
      <c r="W586" s="3044"/>
      <c r="X586" s="3044"/>
      <c r="Y586" s="3044"/>
      <c r="Z586" s="3044"/>
      <c r="AA586" s="3044" t="s">
        <v>7635</v>
      </c>
      <c r="AB586" s="3044" t="s">
        <v>7635</v>
      </c>
      <c r="AC586" s="3044"/>
      <c r="AD586" s="3044" t="s">
        <v>7635</v>
      </c>
      <c r="AE586" s="3044" t="s">
        <v>7635</v>
      </c>
      <c r="AF586" s="3044"/>
      <c r="AG586" s="3044" t="s">
        <v>7635</v>
      </c>
      <c r="AH586" s="3044"/>
      <c r="AI586" s="3044"/>
      <c r="AJ586" s="3044"/>
      <c r="AK586" s="3044" t="s">
        <v>7636</v>
      </c>
      <c r="AL586" s="3044" t="s">
        <v>7636</v>
      </c>
      <c r="AM586" s="3046"/>
      <c r="AN586" s="3043">
        <v>44287</v>
      </c>
      <c r="AO586" s="3044"/>
      <c r="AP586" s="3046"/>
      <c r="AQ586" s="3044"/>
      <c r="AR586" s="3061"/>
      <c r="AS586" s="3046"/>
      <c r="AT586" s="3046"/>
      <c r="AU586" s="3046"/>
      <c r="AV586" s="3046"/>
      <c r="AW586" s="3046"/>
      <c r="AX586" s="4929" t="s">
        <v>7919</v>
      </c>
    </row>
    <row r="587" spans="1:50" ht="15" customHeight="1">
      <c r="A587" s="4960"/>
      <c r="B587" s="4933"/>
      <c r="C587" s="4951"/>
      <c r="D587" s="3047"/>
      <c r="E587" s="3048"/>
      <c r="F587" s="3049"/>
      <c r="G587" s="3049"/>
      <c r="H587" s="4936"/>
      <c r="I587" s="3049"/>
      <c r="J587" s="3049"/>
      <c r="K587" s="5007"/>
      <c r="L587" s="3049">
        <v>100</v>
      </c>
      <c r="M587" s="3049">
        <v>50</v>
      </c>
      <c r="N587" s="4967"/>
      <c r="O587" s="3132"/>
      <c r="P587" s="3050"/>
      <c r="Q587" s="3050"/>
      <c r="R587" s="3050"/>
      <c r="S587" s="3084"/>
      <c r="T587" s="3084"/>
      <c r="U587" s="3084"/>
      <c r="V587" s="3084"/>
      <c r="W587" s="3049"/>
      <c r="X587" s="3049"/>
      <c r="Y587" s="3049"/>
      <c r="Z587" s="3049"/>
      <c r="AA587" s="3049">
        <v>3</v>
      </c>
      <c r="AB587" s="3049">
        <v>200</v>
      </c>
      <c r="AC587" s="3049"/>
      <c r="AD587" s="3049">
        <v>60</v>
      </c>
      <c r="AE587" s="3100" t="s">
        <v>8073</v>
      </c>
      <c r="AF587" s="3049"/>
      <c r="AG587" s="3052" t="s">
        <v>8073</v>
      </c>
      <c r="AH587" s="3049"/>
      <c r="AI587" s="3049"/>
      <c r="AJ587" s="3049"/>
      <c r="AK587" s="3049" t="s">
        <v>7648</v>
      </c>
      <c r="AL587" s="3049"/>
      <c r="AM587" s="3053"/>
      <c r="AN587" s="3048"/>
      <c r="AO587" s="3049"/>
      <c r="AP587" s="3053"/>
      <c r="AQ587" s="3049"/>
      <c r="AR587" s="3062"/>
      <c r="AS587" s="3053"/>
      <c r="AT587" s="3053"/>
      <c r="AU587" s="3053"/>
      <c r="AV587" s="3053"/>
      <c r="AW587" s="3053"/>
      <c r="AX587" s="4930"/>
    </row>
    <row r="588" spans="1:50" ht="15" customHeight="1">
      <c r="A588" s="4960"/>
      <c r="B588" s="4933"/>
      <c r="C588" s="4951"/>
      <c r="D588" s="3047"/>
      <c r="E588" s="3048"/>
      <c r="F588" s="3049"/>
      <c r="G588" s="3049"/>
      <c r="H588" s="4936"/>
      <c r="I588" s="3049"/>
      <c r="J588" s="3049"/>
      <c r="K588" s="5007"/>
      <c r="L588" s="3049"/>
      <c r="M588" s="3049"/>
      <c r="N588" s="4967"/>
      <c r="O588" s="3132"/>
      <c r="P588" s="3050"/>
      <c r="Q588" s="3050"/>
      <c r="R588" s="3050"/>
      <c r="S588" s="3084"/>
      <c r="T588" s="3084"/>
      <c r="U588" s="3084"/>
      <c r="V588" s="3084"/>
      <c r="W588" s="3049"/>
      <c r="X588" s="3049"/>
      <c r="Y588" s="3049"/>
      <c r="Z588" s="3049"/>
      <c r="AA588" s="3049"/>
      <c r="AB588" s="3049">
        <v>100</v>
      </c>
      <c r="AC588" s="3049"/>
      <c r="AD588" s="3049">
        <v>50</v>
      </c>
      <c r="AE588" s="3100">
        <v>3000</v>
      </c>
      <c r="AF588" s="3049"/>
      <c r="AG588" s="3052">
        <v>2</v>
      </c>
      <c r="AH588" s="3049"/>
      <c r="AI588" s="3049"/>
      <c r="AJ588" s="3049"/>
      <c r="AK588" s="3049" t="s">
        <v>7864</v>
      </c>
      <c r="AL588" s="3049"/>
      <c r="AM588" s="3053"/>
      <c r="AN588" s="3048"/>
      <c r="AO588" s="3049"/>
      <c r="AP588" s="3053"/>
      <c r="AQ588" s="3049"/>
      <c r="AR588" s="3062"/>
      <c r="AS588" s="3053"/>
      <c r="AT588" s="3053"/>
      <c r="AU588" s="3053"/>
      <c r="AV588" s="3053"/>
      <c r="AW588" s="3053"/>
      <c r="AX588" s="4930"/>
    </row>
    <row r="589" spans="1:50" ht="15" customHeight="1">
      <c r="A589" s="4960"/>
      <c r="B589" s="4933"/>
      <c r="C589" s="4951"/>
      <c r="D589" s="3047"/>
      <c r="E589" s="3048"/>
      <c r="F589" s="3049"/>
      <c r="G589" s="3049"/>
      <c r="H589" s="4936"/>
      <c r="I589" s="3049"/>
      <c r="J589" s="3049"/>
      <c r="K589" s="5007"/>
      <c r="L589" s="3049"/>
      <c r="M589" s="3049"/>
      <c r="N589" s="4967"/>
      <c r="O589" s="3132"/>
      <c r="P589" s="3050"/>
      <c r="Q589" s="3050"/>
      <c r="R589" s="3050"/>
      <c r="S589" s="3084"/>
      <c r="T589" s="3084"/>
      <c r="U589" s="3084"/>
      <c r="V589" s="3084"/>
      <c r="W589" s="3049"/>
      <c r="X589" s="3049"/>
      <c r="Y589" s="3049"/>
      <c r="Z589" s="3049"/>
      <c r="AA589" s="3049"/>
      <c r="AB589" s="3049"/>
      <c r="AC589" s="3049"/>
      <c r="AD589" s="3049"/>
      <c r="AE589" s="3049"/>
      <c r="AF589" s="3049"/>
      <c r="AG589" s="3052">
        <v>1</v>
      </c>
      <c r="AH589" s="3049"/>
      <c r="AI589" s="3049"/>
      <c r="AJ589" s="3049"/>
      <c r="AK589" s="3049"/>
      <c r="AL589" s="3049"/>
      <c r="AM589" s="3053"/>
      <c r="AN589" s="3048"/>
      <c r="AO589" s="3049"/>
      <c r="AP589" s="3053"/>
      <c r="AQ589" s="3049"/>
      <c r="AR589" s="3062"/>
      <c r="AS589" s="3053"/>
      <c r="AT589" s="3053"/>
      <c r="AU589" s="3053"/>
      <c r="AV589" s="3053"/>
      <c r="AW589" s="3053"/>
      <c r="AX589" s="4930"/>
    </row>
    <row r="590" spans="1:50" ht="15" customHeight="1">
      <c r="A590" s="4960"/>
      <c r="B590" s="4933"/>
      <c r="C590" s="4952"/>
      <c r="D590" s="3054"/>
      <c r="E590" s="3055"/>
      <c r="F590" s="3056"/>
      <c r="G590" s="3056"/>
      <c r="H590" s="4936"/>
      <c r="I590" s="3056"/>
      <c r="J590" s="3056"/>
      <c r="K590" s="5007"/>
      <c r="L590" s="3056"/>
      <c r="M590" s="3056"/>
      <c r="N590" s="4968"/>
      <c r="O590" s="3134"/>
      <c r="P590" s="3057"/>
      <c r="Q590" s="3057"/>
      <c r="R590" s="3057"/>
      <c r="S590" s="3087"/>
      <c r="T590" s="3087"/>
      <c r="U590" s="3087"/>
      <c r="V590" s="3087"/>
      <c r="W590" s="3056"/>
      <c r="X590" s="3056"/>
      <c r="Y590" s="3056"/>
      <c r="Z590" s="3056"/>
      <c r="AA590" s="3056"/>
      <c r="AB590" s="3056"/>
      <c r="AC590" s="3056"/>
      <c r="AD590" s="3056"/>
      <c r="AE590" s="3056"/>
      <c r="AF590" s="3056"/>
      <c r="AG590" s="3056"/>
      <c r="AH590" s="3056"/>
      <c r="AI590" s="3056"/>
      <c r="AJ590" s="3056"/>
      <c r="AK590" s="3056"/>
      <c r="AL590" s="3056"/>
      <c r="AM590" s="3059"/>
      <c r="AN590" s="3055"/>
      <c r="AO590" s="3056"/>
      <c r="AP590" s="3059"/>
      <c r="AQ590" s="3056"/>
      <c r="AR590" s="3063"/>
      <c r="AS590" s="3059"/>
      <c r="AT590" s="3059"/>
      <c r="AU590" s="3059"/>
      <c r="AV590" s="3059"/>
      <c r="AW590" s="3059"/>
      <c r="AX590" s="4931"/>
    </row>
    <row r="591" spans="1:50" ht="15" customHeight="1">
      <c r="A591" s="4960"/>
      <c r="B591" s="4932">
        <f>B586+1</f>
        <v>117</v>
      </c>
      <c r="C591" s="4950" t="s">
        <v>8123</v>
      </c>
      <c r="D591" s="3042" t="s">
        <v>27</v>
      </c>
      <c r="E591" s="3043">
        <v>44630</v>
      </c>
      <c r="F591" s="3044">
        <v>0.3</v>
      </c>
      <c r="G591" s="3044">
        <v>0.3</v>
      </c>
      <c r="H591" s="3042" t="s">
        <v>7813</v>
      </c>
      <c r="I591" s="3044">
        <v>400</v>
      </c>
      <c r="J591" s="3044">
        <v>80</v>
      </c>
      <c r="K591" s="3042" t="s">
        <v>7813</v>
      </c>
      <c r="L591" s="3044">
        <v>400</v>
      </c>
      <c r="M591" s="3044">
        <v>80</v>
      </c>
      <c r="N591" s="4956" t="s">
        <v>8115</v>
      </c>
      <c r="O591" s="4956" t="s">
        <v>383</v>
      </c>
      <c r="P591" s="3045"/>
      <c r="Q591" s="3045"/>
      <c r="R591" s="3045"/>
      <c r="S591" s="3081"/>
      <c r="T591" s="3081"/>
      <c r="U591" s="3081"/>
      <c r="V591" s="3081"/>
      <c r="W591" s="3044"/>
      <c r="X591" s="3044"/>
      <c r="Y591" s="3044"/>
      <c r="Z591" s="3044"/>
      <c r="AA591" s="3044" t="s">
        <v>801</v>
      </c>
      <c r="AB591" s="3049" t="s">
        <v>801</v>
      </c>
      <c r="AC591" s="3049" t="s">
        <v>801</v>
      </c>
      <c r="AD591" s="3049" t="s">
        <v>801</v>
      </c>
      <c r="AE591" s="3049"/>
      <c r="AF591" s="3049" t="s">
        <v>801</v>
      </c>
      <c r="AG591" s="3049" t="s">
        <v>801</v>
      </c>
      <c r="AH591" s="3044"/>
      <c r="AI591" s="3044"/>
      <c r="AJ591" s="3044"/>
      <c r="AK591" s="3044" t="s">
        <v>7636</v>
      </c>
      <c r="AL591" s="3044"/>
      <c r="AM591" s="3143" t="s">
        <v>8116</v>
      </c>
      <c r="AN591" s="3043" t="s">
        <v>8124</v>
      </c>
      <c r="AO591" s="3044"/>
      <c r="AP591" s="3046"/>
      <c r="AQ591" s="3044" t="s">
        <v>7636</v>
      </c>
      <c r="AR591" s="3061"/>
      <c r="AS591" s="3046"/>
      <c r="AT591" s="3046"/>
      <c r="AU591" s="3046"/>
      <c r="AV591" s="3046"/>
      <c r="AW591" s="3046"/>
      <c r="AX591" s="4929" t="s">
        <v>8031</v>
      </c>
    </row>
    <row r="592" spans="1:50" ht="15" customHeight="1">
      <c r="A592" s="4960"/>
      <c r="B592" s="4933"/>
      <c r="C592" s="4951"/>
      <c r="D592" s="3047"/>
      <c r="E592" s="3048"/>
      <c r="F592" s="3049"/>
      <c r="G592" s="3049"/>
      <c r="H592" s="3047"/>
      <c r="I592" s="3049"/>
      <c r="J592" s="3049"/>
      <c r="K592" s="3047"/>
      <c r="L592" s="3049"/>
      <c r="M592" s="3049"/>
      <c r="N592" s="4957"/>
      <c r="O592" s="4957"/>
      <c r="P592" s="3050"/>
      <c r="Q592" s="3050"/>
      <c r="R592" s="3050"/>
      <c r="S592" s="3084"/>
      <c r="T592" s="3084"/>
      <c r="U592" s="3084"/>
      <c r="V592" s="3084"/>
      <c r="W592" s="3049"/>
      <c r="X592" s="3049"/>
      <c r="Y592" s="3049"/>
      <c r="Z592" s="3049"/>
      <c r="AA592" s="3049">
        <v>1</v>
      </c>
      <c r="AB592" s="3049">
        <v>450</v>
      </c>
      <c r="AC592" s="3049">
        <v>200</v>
      </c>
      <c r="AD592" s="3049">
        <v>60</v>
      </c>
      <c r="AE592" s="3049"/>
      <c r="AF592" s="3049">
        <v>200</v>
      </c>
      <c r="AG592" s="3068">
        <v>2</v>
      </c>
      <c r="AH592" s="3049"/>
      <c r="AI592" s="3049"/>
      <c r="AJ592" s="3049"/>
      <c r="AK592" s="3049" t="s">
        <v>7661</v>
      </c>
      <c r="AL592" s="3049"/>
      <c r="AM592" s="3144" t="s">
        <v>8117</v>
      </c>
      <c r="AN592" s="3048"/>
      <c r="AO592" s="3049"/>
      <c r="AP592" s="3053"/>
      <c r="AQ592" s="3049"/>
      <c r="AR592" s="3062"/>
      <c r="AS592" s="3053"/>
      <c r="AT592" s="3053"/>
      <c r="AU592" s="3053"/>
      <c r="AV592" s="3053"/>
      <c r="AW592" s="3053"/>
      <c r="AX592" s="4930"/>
    </row>
    <row r="593" spans="1:50" ht="15" customHeight="1">
      <c r="A593" s="4960"/>
      <c r="B593" s="4933"/>
      <c r="C593" s="4951"/>
      <c r="D593" s="3047"/>
      <c r="E593" s="3048"/>
      <c r="F593" s="3049"/>
      <c r="G593" s="3049"/>
      <c r="H593" s="3047"/>
      <c r="I593" s="3049"/>
      <c r="J593" s="3049"/>
      <c r="K593" s="3047"/>
      <c r="L593" s="3049"/>
      <c r="M593" s="3049"/>
      <c r="N593" s="4957"/>
      <c r="O593" s="4957"/>
      <c r="P593" s="3050"/>
      <c r="Q593" s="3050"/>
      <c r="R593" s="3050"/>
      <c r="S593" s="3084"/>
      <c r="T593" s="3084"/>
      <c r="U593" s="3084"/>
      <c r="V593" s="3084"/>
      <c r="W593" s="3049"/>
      <c r="X593" s="3049"/>
      <c r="Y593" s="3049"/>
      <c r="Z593" s="3049"/>
      <c r="AA593" s="3049"/>
      <c r="AB593" s="3049"/>
      <c r="AC593" s="3049"/>
      <c r="AD593" s="3049"/>
      <c r="AE593" s="3049"/>
      <c r="AF593" s="3049"/>
      <c r="AG593" s="3049"/>
      <c r="AH593" s="3049"/>
      <c r="AI593" s="3049"/>
      <c r="AJ593" s="3049"/>
      <c r="AK593" s="3049" t="s">
        <v>7864</v>
      </c>
      <c r="AL593" s="3049"/>
      <c r="AM593" s="3144"/>
      <c r="AN593" s="3048"/>
      <c r="AO593" s="3049"/>
      <c r="AP593" s="3053"/>
      <c r="AQ593" s="3049"/>
      <c r="AR593" s="3062"/>
      <c r="AS593" s="3053"/>
      <c r="AT593" s="3053"/>
      <c r="AU593" s="3053"/>
      <c r="AV593" s="3053"/>
      <c r="AW593" s="3053"/>
      <c r="AX593" s="4930"/>
    </row>
    <row r="594" spans="1:50" ht="15" customHeight="1">
      <c r="A594" s="4960"/>
      <c r="B594" s="4933"/>
      <c r="C594" s="4951"/>
      <c r="D594" s="3047"/>
      <c r="E594" s="3048"/>
      <c r="F594" s="3049"/>
      <c r="G594" s="3049"/>
      <c r="H594" s="3047"/>
      <c r="I594" s="3049"/>
      <c r="J594" s="3049"/>
      <c r="K594" s="3047"/>
      <c r="L594" s="3049"/>
      <c r="M594" s="3049"/>
      <c r="N594" s="4957"/>
      <c r="O594" s="4957"/>
      <c r="P594" s="3050"/>
      <c r="Q594" s="3050"/>
      <c r="R594" s="3050"/>
      <c r="S594" s="3084"/>
      <c r="T594" s="3084"/>
      <c r="U594" s="3084"/>
      <c r="V594" s="3084"/>
      <c r="W594" s="3049"/>
      <c r="X594" s="3049"/>
      <c r="Y594" s="3049"/>
      <c r="Z594" s="3049"/>
      <c r="AA594" s="3049"/>
      <c r="AB594" s="3049"/>
      <c r="AC594" s="3049"/>
      <c r="AD594" s="3049"/>
      <c r="AE594" s="3049"/>
      <c r="AF594" s="3049"/>
      <c r="AG594" s="3049"/>
      <c r="AH594" s="3049"/>
      <c r="AI594" s="3049"/>
      <c r="AJ594" s="3049"/>
      <c r="AK594" s="3049"/>
      <c r="AL594" s="3049"/>
      <c r="AM594" s="3053"/>
      <c r="AN594" s="3048"/>
      <c r="AO594" s="3049"/>
      <c r="AP594" s="3053"/>
      <c r="AQ594" s="3049"/>
      <c r="AR594" s="3062"/>
      <c r="AS594" s="3053"/>
      <c r="AT594" s="3053"/>
      <c r="AU594" s="3053"/>
      <c r="AV594" s="3053"/>
      <c r="AW594" s="3053"/>
      <c r="AX594" s="4930"/>
    </row>
    <row r="595" spans="1:50" ht="15" customHeight="1">
      <c r="A595" s="4960"/>
      <c r="B595" s="4933"/>
      <c r="C595" s="4952"/>
      <c r="D595" s="3054"/>
      <c r="E595" s="3055"/>
      <c r="F595" s="3056"/>
      <c r="G595" s="3056"/>
      <c r="H595" s="3054"/>
      <c r="I595" s="3056"/>
      <c r="J595" s="3056"/>
      <c r="K595" s="3054"/>
      <c r="L595" s="3056"/>
      <c r="M595" s="3056"/>
      <c r="N595" s="4958"/>
      <c r="O595" s="4958"/>
      <c r="P595" s="3057"/>
      <c r="Q595" s="3057"/>
      <c r="R595" s="3057"/>
      <c r="S595" s="3087"/>
      <c r="T595" s="3087"/>
      <c r="U595" s="3087"/>
      <c r="V595" s="3087"/>
      <c r="W595" s="3056"/>
      <c r="X595" s="3056"/>
      <c r="Y595" s="3056"/>
      <c r="Z595" s="3056"/>
      <c r="AA595" s="3056"/>
      <c r="AB595" s="3056"/>
      <c r="AC595" s="3056"/>
      <c r="AD595" s="3056"/>
      <c r="AE595" s="3056"/>
      <c r="AF595" s="3056"/>
      <c r="AG595" s="3056"/>
      <c r="AH595" s="3056"/>
      <c r="AI595" s="3056"/>
      <c r="AJ595" s="3056"/>
      <c r="AK595" s="3056"/>
      <c r="AL595" s="3056"/>
      <c r="AM595" s="3059"/>
      <c r="AN595" s="3055"/>
      <c r="AO595" s="3056"/>
      <c r="AP595" s="3059"/>
      <c r="AQ595" s="3056"/>
      <c r="AR595" s="3063"/>
      <c r="AS595" s="3059"/>
      <c r="AT595" s="3059"/>
      <c r="AU595" s="3059"/>
      <c r="AV595" s="3059"/>
      <c r="AW595" s="3059"/>
      <c r="AX595" s="4931"/>
    </row>
    <row r="596" spans="1:50" ht="15" customHeight="1">
      <c r="A596" s="4960"/>
      <c r="B596" s="4932">
        <f t="shared" ref="B596" si="10">B591+1</f>
        <v>118</v>
      </c>
      <c r="C596" s="4950" t="s">
        <v>8125</v>
      </c>
      <c r="D596" s="3042" t="s">
        <v>27</v>
      </c>
      <c r="E596" s="3043">
        <v>45534</v>
      </c>
      <c r="F596" s="3044">
        <v>0.3</v>
      </c>
      <c r="G596" s="3044">
        <v>0.3</v>
      </c>
      <c r="H596" s="3042" t="s">
        <v>7813</v>
      </c>
      <c r="I596" s="3044">
        <v>400</v>
      </c>
      <c r="J596" s="3044">
        <v>80</v>
      </c>
      <c r="K596" s="3042" t="s">
        <v>7813</v>
      </c>
      <c r="L596" s="3044">
        <v>400</v>
      </c>
      <c r="M596" s="3044">
        <v>80</v>
      </c>
      <c r="N596" s="4956" t="s">
        <v>8115</v>
      </c>
      <c r="O596" s="4956" t="s">
        <v>383</v>
      </c>
      <c r="P596" s="3045"/>
      <c r="Q596" s="3045"/>
      <c r="R596" s="3045"/>
      <c r="S596" s="3081"/>
      <c r="T596" s="3081"/>
      <c r="U596" s="3081"/>
      <c r="V596" s="3081"/>
      <c r="W596" s="3044"/>
      <c r="X596" s="3044"/>
      <c r="Y596" s="3044"/>
      <c r="Z596" s="3044"/>
      <c r="AA596" s="3044" t="s">
        <v>801</v>
      </c>
      <c r="AB596" s="3049" t="s">
        <v>801</v>
      </c>
      <c r="AC596" s="3049" t="s">
        <v>801</v>
      </c>
      <c r="AD596" s="3049" t="s">
        <v>801</v>
      </c>
      <c r="AE596" s="3049"/>
      <c r="AF596" s="3049" t="s">
        <v>801</v>
      </c>
      <c r="AG596" s="3049" t="s">
        <v>801</v>
      </c>
      <c r="AH596" s="3044"/>
      <c r="AI596" s="3044"/>
      <c r="AJ596" s="3044"/>
      <c r="AK596" s="3044" t="s">
        <v>7636</v>
      </c>
      <c r="AL596" s="3044"/>
      <c r="AM596" s="3143" t="s">
        <v>8116</v>
      </c>
      <c r="AN596" s="3043">
        <v>45534</v>
      </c>
      <c r="AO596" s="3044"/>
      <c r="AP596" s="3046"/>
      <c r="AQ596" s="3044" t="s">
        <v>7636</v>
      </c>
      <c r="AR596" s="3061"/>
      <c r="AS596" s="3046"/>
      <c r="AT596" s="3046"/>
      <c r="AU596" s="3046"/>
      <c r="AV596" s="3046"/>
      <c r="AW596" s="3046"/>
      <c r="AX596" s="4929" t="s">
        <v>8031</v>
      </c>
    </row>
    <row r="597" spans="1:50" ht="15" customHeight="1">
      <c r="A597" s="4960"/>
      <c r="B597" s="4933"/>
      <c r="C597" s="4951"/>
      <c r="D597" s="3047"/>
      <c r="E597" s="3048"/>
      <c r="F597" s="3049"/>
      <c r="G597" s="3049"/>
      <c r="H597" s="3047"/>
      <c r="I597" s="3049"/>
      <c r="J597" s="3049"/>
      <c r="K597" s="3047"/>
      <c r="L597" s="3049"/>
      <c r="M597" s="3049"/>
      <c r="N597" s="4957"/>
      <c r="O597" s="4957"/>
      <c r="P597" s="3050"/>
      <c r="Q597" s="3050"/>
      <c r="R597" s="3050"/>
      <c r="S597" s="3084"/>
      <c r="T597" s="3084"/>
      <c r="U597" s="3084"/>
      <c r="V597" s="3084"/>
      <c r="W597" s="3049"/>
      <c r="X597" s="3049"/>
      <c r="Y597" s="3049"/>
      <c r="Z597" s="3049"/>
      <c r="AA597" s="3049">
        <v>2</v>
      </c>
      <c r="AB597" s="3049" t="s">
        <v>8073</v>
      </c>
      <c r="AC597" s="3049" t="s">
        <v>8073</v>
      </c>
      <c r="AD597" s="3049" t="s">
        <v>8073</v>
      </c>
      <c r="AE597" s="3049"/>
      <c r="AF597" s="3049" t="s">
        <v>8073</v>
      </c>
      <c r="AG597" s="3068" t="s">
        <v>8073</v>
      </c>
      <c r="AH597" s="3049"/>
      <c r="AI597" s="3049"/>
      <c r="AJ597" s="3049"/>
      <c r="AK597" s="3049" t="s">
        <v>7661</v>
      </c>
      <c r="AL597" s="3049"/>
      <c r="AM597" s="3144" t="s">
        <v>8117</v>
      </c>
      <c r="AN597" s="3048"/>
      <c r="AO597" s="3049"/>
      <c r="AP597" s="3053"/>
      <c r="AQ597" s="3049"/>
      <c r="AR597" s="3062"/>
      <c r="AS597" s="3053"/>
      <c r="AT597" s="3053"/>
      <c r="AU597" s="3053"/>
      <c r="AV597" s="3053"/>
      <c r="AW597" s="3053"/>
      <c r="AX597" s="4930"/>
    </row>
    <row r="598" spans="1:50" ht="15" customHeight="1">
      <c r="A598" s="4960"/>
      <c r="B598" s="4933"/>
      <c r="C598" s="4951"/>
      <c r="D598" s="3047"/>
      <c r="E598" s="3048"/>
      <c r="F598" s="3049"/>
      <c r="G598" s="3049"/>
      <c r="H598" s="3047"/>
      <c r="I598" s="3049"/>
      <c r="J598" s="3049"/>
      <c r="K598" s="3047"/>
      <c r="L598" s="3049"/>
      <c r="M598" s="3049"/>
      <c r="N598" s="4957"/>
      <c r="O598" s="4957"/>
      <c r="P598" s="3050"/>
      <c r="Q598" s="3050"/>
      <c r="R598" s="3050"/>
      <c r="S598" s="3084"/>
      <c r="T598" s="3084"/>
      <c r="U598" s="3084"/>
      <c r="V598" s="3084"/>
      <c r="W598" s="3049"/>
      <c r="X598" s="3049"/>
      <c r="Y598" s="3049"/>
      <c r="Z598" s="3049"/>
      <c r="AA598" s="3049"/>
      <c r="AB598" s="3049">
        <v>450</v>
      </c>
      <c r="AC598" s="3049">
        <v>200</v>
      </c>
      <c r="AD598" s="3049">
        <v>60</v>
      </c>
      <c r="AE598" s="3049"/>
      <c r="AF598" s="3049">
        <v>200</v>
      </c>
      <c r="AG598" s="3068">
        <v>2</v>
      </c>
      <c r="AH598" s="3049"/>
      <c r="AI598" s="3049"/>
      <c r="AJ598" s="3049"/>
      <c r="AK598" s="3049" t="s">
        <v>1657</v>
      </c>
      <c r="AL598" s="3049"/>
      <c r="AM598" s="3144"/>
      <c r="AN598" s="3048"/>
      <c r="AO598" s="3049"/>
      <c r="AP598" s="3053"/>
      <c r="AQ598" s="3049"/>
      <c r="AR598" s="3062"/>
      <c r="AS598" s="3053"/>
      <c r="AT598" s="3053"/>
      <c r="AU598" s="3053"/>
      <c r="AV598" s="3053"/>
      <c r="AW598" s="3053"/>
      <c r="AX598" s="4930"/>
    </row>
    <row r="599" spans="1:50" ht="15" customHeight="1">
      <c r="A599" s="4960"/>
      <c r="B599" s="4933"/>
      <c r="C599" s="4951"/>
      <c r="D599" s="3047"/>
      <c r="E599" s="3048"/>
      <c r="F599" s="3049"/>
      <c r="G599" s="3049"/>
      <c r="H599" s="3047"/>
      <c r="I599" s="3049"/>
      <c r="J599" s="3049"/>
      <c r="K599" s="3047"/>
      <c r="L599" s="3049"/>
      <c r="M599" s="3049"/>
      <c r="N599" s="4957"/>
      <c r="O599" s="4957"/>
      <c r="P599" s="3050"/>
      <c r="Q599" s="3050"/>
      <c r="R599" s="3050"/>
      <c r="S599" s="3084"/>
      <c r="T599" s="3084"/>
      <c r="U599" s="3084"/>
      <c r="V599" s="3084"/>
      <c r="W599" s="3049"/>
      <c r="X599" s="3049"/>
      <c r="Y599" s="3049"/>
      <c r="Z599" s="3049"/>
      <c r="AA599" s="3049"/>
      <c r="AB599" s="3049"/>
      <c r="AC599" s="3049"/>
      <c r="AD599" s="3049"/>
      <c r="AE599" s="3049"/>
      <c r="AF599" s="3049"/>
      <c r="AG599" s="3049"/>
      <c r="AH599" s="3049"/>
      <c r="AI599" s="3049"/>
      <c r="AJ599" s="3049"/>
      <c r="AK599" s="3049" t="s">
        <v>8009</v>
      </c>
      <c r="AL599" s="3049"/>
      <c r="AM599" s="3053"/>
      <c r="AN599" s="3048"/>
      <c r="AO599" s="3049"/>
      <c r="AP599" s="3053"/>
      <c r="AQ599" s="3049"/>
      <c r="AR599" s="3062"/>
      <c r="AS599" s="3053"/>
      <c r="AT599" s="3053"/>
      <c r="AU599" s="3053"/>
      <c r="AV599" s="3053"/>
      <c r="AW599" s="3053"/>
      <c r="AX599" s="4930"/>
    </row>
    <row r="600" spans="1:50" ht="15" customHeight="1">
      <c r="A600" s="4960"/>
      <c r="B600" s="4933"/>
      <c r="C600" s="4952"/>
      <c r="D600" s="3054"/>
      <c r="E600" s="3055"/>
      <c r="F600" s="3056"/>
      <c r="G600" s="3056"/>
      <c r="H600" s="3054"/>
      <c r="I600" s="3056"/>
      <c r="J600" s="3056"/>
      <c r="K600" s="3054"/>
      <c r="L600" s="3056"/>
      <c r="M600" s="3056"/>
      <c r="N600" s="4958"/>
      <c r="O600" s="4958"/>
      <c r="P600" s="3057"/>
      <c r="Q600" s="3057"/>
      <c r="R600" s="3057"/>
      <c r="S600" s="3087"/>
      <c r="T600" s="3087"/>
      <c r="U600" s="3087"/>
      <c r="V600" s="3087"/>
      <c r="W600" s="3056"/>
      <c r="X600" s="3056"/>
      <c r="Y600" s="3056"/>
      <c r="Z600" s="3056"/>
      <c r="AA600" s="3056"/>
      <c r="AB600" s="3056"/>
      <c r="AC600" s="3056"/>
      <c r="AD600" s="3056"/>
      <c r="AE600" s="3056"/>
      <c r="AF600" s="3056"/>
      <c r="AG600" s="3056"/>
      <c r="AH600" s="3056"/>
      <c r="AI600" s="3056"/>
      <c r="AJ600" s="3056"/>
      <c r="AK600" s="3049" t="s">
        <v>7638</v>
      </c>
      <c r="AL600" s="3056"/>
      <c r="AM600" s="3059"/>
      <c r="AN600" s="3055"/>
      <c r="AO600" s="3056"/>
      <c r="AP600" s="3059"/>
      <c r="AQ600" s="3056"/>
      <c r="AR600" s="3063"/>
      <c r="AS600" s="3059"/>
      <c r="AT600" s="3059"/>
      <c r="AU600" s="3059"/>
      <c r="AV600" s="3059"/>
      <c r="AW600" s="3059"/>
      <c r="AX600" s="4931"/>
    </row>
    <row r="601" spans="1:50" ht="15" customHeight="1">
      <c r="A601" s="4960"/>
      <c r="B601" s="4932">
        <f t="shared" ref="B601" si="11">B596+1</f>
        <v>119</v>
      </c>
      <c r="C601" s="4950" t="s">
        <v>8126</v>
      </c>
      <c r="D601" s="3042" t="s">
        <v>8127</v>
      </c>
      <c r="E601" s="3043">
        <v>34981</v>
      </c>
      <c r="F601" s="3060">
        <v>1.3</v>
      </c>
      <c r="G601" s="3060">
        <v>1.3</v>
      </c>
      <c r="H601" s="3042" t="s">
        <v>7649</v>
      </c>
      <c r="I601" s="3044">
        <v>200</v>
      </c>
      <c r="J601" s="3044">
        <v>60</v>
      </c>
      <c r="K601" s="3042" t="s">
        <v>7863</v>
      </c>
      <c r="L601" s="3044">
        <v>200</v>
      </c>
      <c r="M601" s="3044">
        <v>80</v>
      </c>
      <c r="N601" s="4938" t="s">
        <v>8128</v>
      </c>
      <c r="O601" s="4956" t="s">
        <v>7901</v>
      </c>
      <c r="P601" s="3045"/>
      <c r="Q601" s="3045"/>
      <c r="R601" s="3045"/>
      <c r="S601" s="3081"/>
      <c r="T601" s="3081"/>
      <c r="U601" s="3081"/>
      <c r="V601" s="3081"/>
      <c r="W601" s="3044"/>
      <c r="X601" s="3044"/>
      <c r="Y601" s="3044"/>
      <c r="Z601" s="3044"/>
      <c r="AA601" s="3044" t="s">
        <v>801</v>
      </c>
      <c r="AB601" s="3044"/>
      <c r="AC601" s="3044"/>
      <c r="AD601" s="3044"/>
      <c r="AE601" s="3044"/>
      <c r="AF601" s="3044"/>
      <c r="AG601" s="3044" t="s">
        <v>7635</v>
      </c>
      <c r="AH601" s="3044"/>
      <c r="AI601" s="3044"/>
      <c r="AJ601" s="3044"/>
      <c r="AK601" s="3044" t="s">
        <v>7636</v>
      </c>
      <c r="AL601" s="3044"/>
      <c r="AM601" s="4944"/>
      <c r="AN601" s="3043">
        <v>35065</v>
      </c>
      <c r="AO601" s="3044"/>
      <c r="AP601" s="3046"/>
      <c r="AQ601" s="3044"/>
      <c r="AR601" s="4929"/>
      <c r="AS601" s="3046"/>
      <c r="AT601" s="3046"/>
      <c r="AU601" s="3046"/>
      <c r="AV601" s="3046"/>
      <c r="AW601" s="3046"/>
      <c r="AX601" s="4929"/>
    </row>
    <row r="602" spans="1:50" ht="15" customHeight="1">
      <c r="A602" s="4960"/>
      <c r="B602" s="4933"/>
      <c r="C602" s="4951"/>
      <c r="D602" s="3047"/>
      <c r="E602" s="3048"/>
      <c r="F602" s="3052"/>
      <c r="G602" s="3052"/>
      <c r="H602" s="3047" t="s">
        <v>7748</v>
      </c>
      <c r="I602" s="3049">
        <v>400</v>
      </c>
      <c r="J602" s="3049">
        <v>80</v>
      </c>
      <c r="K602" s="3047" t="s">
        <v>7748</v>
      </c>
      <c r="L602" s="3049">
        <v>400</v>
      </c>
      <c r="M602" s="3049">
        <v>80</v>
      </c>
      <c r="N602" s="4939"/>
      <c r="O602" s="4957"/>
      <c r="P602" s="3050"/>
      <c r="Q602" s="3050"/>
      <c r="R602" s="3050"/>
      <c r="S602" s="3084"/>
      <c r="T602" s="3084"/>
      <c r="U602" s="3084"/>
      <c r="V602" s="3084"/>
      <c r="W602" s="3049"/>
      <c r="X602" s="3049"/>
      <c r="Y602" s="3049"/>
      <c r="Z602" s="3049"/>
      <c r="AA602" s="3049"/>
      <c r="AB602" s="3049"/>
      <c r="AC602" s="3049"/>
      <c r="AD602" s="3049"/>
      <c r="AE602" s="3049"/>
      <c r="AF602" s="3049"/>
      <c r="AG602" s="3052">
        <v>1</v>
      </c>
      <c r="AH602" s="3049"/>
      <c r="AI602" s="3049"/>
      <c r="AJ602" s="3049"/>
      <c r="AK602" s="3049" t="s">
        <v>7648</v>
      </c>
      <c r="AL602" s="3049"/>
      <c r="AM602" s="4945"/>
      <c r="AN602" s="3048"/>
      <c r="AO602" s="3049"/>
      <c r="AP602" s="3053"/>
      <c r="AQ602" s="3049"/>
      <c r="AR602" s="4930"/>
      <c r="AS602" s="3053"/>
      <c r="AT602" s="3053"/>
      <c r="AU602" s="3053"/>
      <c r="AV602" s="3053"/>
      <c r="AW602" s="3053"/>
      <c r="AX602" s="4930"/>
    </row>
    <row r="603" spans="1:50" ht="15" customHeight="1">
      <c r="A603" s="4960"/>
      <c r="B603" s="4933"/>
      <c r="C603" s="4951"/>
      <c r="D603" s="3047"/>
      <c r="E603" s="3048"/>
      <c r="F603" s="3052"/>
      <c r="G603" s="3052"/>
      <c r="H603" s="3047"/>
      <c r="I603" s="3049"/>
      <c r="J603" s="3049"/>
      <c r="K603" s="3047"/>
      <c r="L603" s="3049"/>
      <c r="M603" s="3049"/>
      <c r="N603" s="4939"/>
      <c r="O603" s="4957"/>
      <c r="P603" s="3050"/>
      <c r="Q603" s="3050"/>
      <c r="R603" s="3050"/>
      <c r="S603" s="3084"/>
      <c r="T603" s="3084"/>
      <c r="U603" s="3084"/>
      <c r="V603" s="3084"/>
      <c r="W603" s="3049"/>
      <c r="X603" s="3049"/>
      <c r="Y603" s="3049"/>
      <c r="Z603" s="3049"/>
      <c r="AA603" s="3049"/>
      <c r="AB603" s="3049"/>
      <c r="AC603" s="3049"/>
      <c r="AD603" s="3049"/>
      <c r="AE603" s="3049"/>
      <c r="AF603" s="3049"/>
      <c r="AG603" s="3049"/>
      <c r="AH603" s="3049"/>
      <c r="AI603" s="3049"/>
      <c r="AJ603" s="3049"/>
      <c r="AK603" s="3049" t="s">
        <v>7864</v>
      </c>
      <c r="AL603" s="3049"/>
      <c r="AM603" s="4945"/>
      <c r="AN603" s="3048"/>
      <c r="AO603" s="3049"/>
      <c r="AP603" s="3053"/>
      <c r="AQ603" s="3049"/>
      <c r="AR603" s="4930"/>
      <c r="AS603" s="3053"/>
      <c r="AT603" s="3053"/>
      <c r="AU603" s="3053"/>
      <c r="AV603" s="3053"/>
      <c r="AW603" s="3053"/>
      <c r="AX603" s="4930"/>
    </row>
    <row r="604" spans="1:50" ht="15" customHeight="1">
      <c r="A604" s="4960"/>
      <c r="B604" s="4933"/>
      <c r="C604" s="4951"/>
      <c r="D604" s="3047"/>
      <c r="E604" s="3048"/>
      <c r="F604" s="3052"/>
      <c r="G604" s="3052"/>
      <c r="H604" s="3047"/>
      <c r="I604" s="3049"/>
      <c r="J604" s="3049"/>
      <c r="K604" s="3047"/>
      <c r="L604" s="3049"/>
      <c r="M604" s="3049"/>
      <c r="N604" s="4939"/>
      <c r="O604" s="4957"/>
      <c r="P604" s="3050"/>
      <c r="Q604" s="3050"/>
      <c r="R604" s="3050"/>
      <c r="S604" s="3084"/>
      <c r="T604" s="3084"/>
      <c r="U604" s="3084"/>
      <c r="V604" s="3084"/>
      <c r="W604" s="3049"/>
      <c r="X604" s="3049"/>
      <c r="Y604" s="3049"/>
      <c r="Z604" s="3049"/>
      <c r="AA604" s="3049"/>
      <c r="AB604" s="3049"/>
      <c r="AC604" s="3049"/>
      <c r="AD604" s="3049"/>
      <c r="AE604" s="3049"/>
      <c r="AF604" s="3049"/>
      <c r="AG604" s="3049"/>
      <c r="AH604" s="3049"/>
      <c r="AI604" s="3049"/>
      <c r="AJ604" s="3049"/>
      <c r="AK604" s="3049"/>
      <c r="AL604" s="3049"/>
      <c r="AM604" s="4945"/>
      <c r="AN604" s="3048"/>
      <c r="AO604" s="3049"/>
      <c r="AP604" s="3053"/>
      <c r="AQ604" s="3049"/>
      <c r="AR604" s="4930"/>
      <c r="AS604" s="3053"/>
      <c r="AT604" s="3053"/>
      <c r="AU604" s="3053"/>
      <c r="AV604" s="3053"/>
      <c r="AW604" s="3053"/>
      <c r="AX604" s="4930"/>
    </row>
    <row r="605" spans="1:50" ht="15" customHeight="1">
      <c r="A605" s="4960"/>
      <c r="B605" s="4933"/>
      <c r="C605" s="4952"/>
      <c r="D605" s="3054"/>
      <c r="E605" s="3055"/>
      <c r="F605" s="3058"/>
      <c r="G605" s="3058"/>
      <c r="H605" s="3054"/>
      <c r="I605" s="3056"/>
      <c r="J605" s="3056"/>
      <c r="K605" s="3054"/>
      <c r="L605" s="3056"/>
      <c r="M605" s="3056"/>
      <c r="N605" s="4940"/>
      <c r="O605" s="4958"/>
      <c r="P605" s="3057"/>
      <c r="Q605" s="3057"/>
      <c r="R605" s="3057"/>
      <c r="S605" s="3087"/>
      <c r="T605" s="3087"/>
      <c r="U605" s="3087"/>
      <c r="V605" s="3087"/>
      <c r="W605" s="3056"/>
      <c r="X605" s="3056"/>
      <c r="Y605" s="3056"/>
      <c r="Z605" s="3056"/>
      <c r="AA605" s="3056"/>
      <c r="AB605" s="3056"/>
      <c r="AC605" s="3056"/>
      <c r="AD605" s="3056"/>
      <c r="AE605" s="3056"/>
      <c r="AF605" s="3056"/>
      <c r="AG605" s="3056"/>
      <c r="AH605" s="3056"/>
      <c r="AI605" s="3056"/>
      <c r="AJ605" s="3056"/>
      <c r="AK605" s="3056"/>
      <c r="AL605" s="3056"/>
      <c r="AM605" s="4946"/>
      <c r="AN605" s="3055"/>
      <c r="AO605" s="3056"/>
      <c r="AP605" s="3059"/>
      <c r="AQ605" s="3056"/>
      <c r="AR605" s="4931"/>
      <c r="AS605" s="3059"/>
      <c r="AT605" s="3059"/>
      <c r="AU605" s="3059"/>
      <c r="AV605" s="3059"/>
      <c r="AW605" s="3059"/>
      <c r="AX605" s="4931"/>
    </row>
    <row r="606" spans="1:50" ht="15" customHeight="1">
      <c r="A606" s="4960"/>
      <c r="B606" s="4932">
        <f>B601+1</f>
        <v>120</v>
      </c>
      <c r="C606" s="4950" t="s">
        <v>8129</v>
      </c>
      <c r="D606" s="3042" t="s">
        <v>8130</v>
      </c>
      <c r="E606" s="3043">
        <v>37187</v>
      </c>
      <c r="F606" s="3044">
        <v>42.3</v>
      </c>
      <c r="G606" s="3044">
        <v>42.3</v>
      </c>
      <c r="H606" s="3042" t="s">
        <v>7945</v>
      </c>
      <c r="I606" s="3044">
        <v>150</v>
      </c>
      <c r="J606" s="3044">
        <v>60</v>
      </c>
      <c r="K606" s="3042" t="s">
        <v>8131</v>
      </c>
      <c r="L606" s="3044">
        <v>150</v>
      </c>
      <c r="M606" s="3044">
        <v>60</v>
      </c>
      <c r="N606" s="4938" t="s">
        <v>8132</v>
      </c>
      <c r="O606" s="4947" t="s">
        <v>7858</v>
      </c>
      <c r="P606" s="3045"/>
      <c r="Q606" s="3045"/>
      <c r="R606" s="3045"/>
      <c r="S606" s="3081"/>
      <c r="T606" s="3081"/>
      <c r="U606" s="3081"/>
      <c r="V606" s="3081"/>
      <c r="W606" s="3044"/>
      <c r="X606" s="3044"/>
      <c r="Y606" s="3044"/>
      <c r="Z606" s="3044"/>
      <c r="AA606" s="3044" t="s">
        <v>7635</v>
      </c>
      <c r="AB606" s="3044"/>
      <c r="AC606" s="3044"/>
      <c r="AD606" s="3044"/>
      <c r="AE606" s="3044"/>
      <c r="AF606" s="3044"/>
      <c r="AG606" s="3060"/>
      <c r="AH606" s="3044"/>
      <c r="AI606" s="3044"/>
      <c r="AJ606" s="3044"/>
      <c r="AK606" s="3044"/>
      <c r="AL606" s="3044" t="s">
        <v>7636</v>
      </c>
      <c r="AM606" s="4944"/>
      <c r="AN606" s="3043">
        <v>37622</v>
      </c>
      <c r="AO606" s="3044"/>
      <c r="AP606" s="3046"/>
      <c r="AQ606" s="3044"/>
      <c r="AR606" s="4929"/>
      <c r="AS606" s="3046"/>
      <c r="AT606" s="3046"/>
      <c r="AU606" s="3046"/>
      <c r="AV606" s="3046"/>
      <c r="AW606" s="3046"/>
      <c r="AX606" s="4929"/>
    </row>
    <row r="607" spans="1:50" ht="15" customHeight="1">
      <c r="A607" s="4960"/>
      <c r="B607" s="4933"/>
      <c r="C607" s="4951"/>
      <c r="D607" s="3047"/>
      <c r="E607" s="3048"/>
      <c r="F607" s="3049"/>
      <c r="G607" s="3049"/>
      <c r="H607" s="3047" t="s">
        <v>7880</v>
      </c>
      <c r="I607" s="3049">
        <v>200</v>
      </c>
      <c r="J607" s="3049">
        <v>60</v>
      </c>
      <c r="K607" s="3047" t="s">
        <v>7880</v>
      </c>
      <c r="L607" s="3049">
        <v>200</v>
      </c>
      <c r="M607" s="3049">
        <v>60</v>
      </c>
      <c r="N607" s="4939"/>
      <c r="O607" s="4948"/>
      <c r="P607" s="3050"/>
      <c r="Q607" s="3050"/>
      <c r="R607" s="3050"/>
      <c r="S607" s="3084"/>
      <c r="T607" s="3084"/>
      <c r="U607" s="3084"/>
      <c r="V607" s="3084"/>
      <c r="W607" s="3049"/>
      <c r="X607" s="3049"/>
      <c r="Y607" s="3049"/>
      <c r="Z607" s="3049"/>
      <c r="AA607" s="3049">
        <v>7</v>
      </c>
      <c r="AB607" s="3049"/>
      <c r="AC607" s="3049"/>
      <c r="AD607" s="3049"/>
      <c r="AE607" s="3049"/>
      <c r="AF607" s="3049"/>
      <c r="AG607" s="3052"/>
      <c r="AH607" s="3049"/>
      <c r="AI607" s="3049"/>
      <c r="AJ607" s="3049"/>
      <c r="AK607" s="3049"/>
      <c r="AL607" s="3049">
        <v>0.6</v>
      </c>
      <c r="AM607" s="4945"/>
      <c r="AN607" s="3048"/>
      <c r="AO607" s="3049"/>
      <c r="AP607" s="3053"/>
      <c r="AQ607" s="3049"/>
      <c r="AR607" s="4930"/>
      <c r="AS607" s="3053"/>
      <c r="AT607" s="3053"/>
      <c r="AU607" s="3053"/>
      <c r="AV607" s="3053"/>
      <c r="AW607" s="3053"/>
      <c r="AX607" s="4930"/>
    </row>
    <row r="608" spans="1:50" ht="15" customHeight="1">
      <c r="A608" s="4960"/>
      <c r="B608" s="4933"/>
      <c r="C608" s="4951"/>
      <c r="D608" s="3047"/>
      <c r="E608" s="3048"/>
      <c r="F608" s="3049"/>
      <c r="G608" s="3049"/>
      <c r="H608" s="3047" t="s">
        <v>7894</v>
      </c>
      <c r="I608" s="3049">
        <v>200</v>
      </c>
      <c r="J608" s="3049">
        <v>60</v>
      </c>
      <c r="K608" s="3047" t="s">
        <v>7649</v>
      </c>
      <c r="L608" s="3049">
        <v>200</v>
      </c>
      <c r="M608" s="3049">
        <v>60</v>
      </c>
      <c r="N608" s="4939"/>
      <c r="O608" s="4948"/>
      <c r="P608" s="3050"/>
      <c r="Q608" s="3050"/>
      <c r="R608" s="3050"/>
      <c r="S608" s="3084"/>
      <c r="T608" s="3084"/>
      <c r="U608" s="3084"/>
      <c r="V608" s="3084"/>
      <c r="W608" s="3049"/>
      <c r="X608" s="3049"/>
      <c r="Y608" s="3049"/>
      <c r="Z608" s="3049"/>
      <c r="AA608" s="3049"/>
      <c r="AB608" s="3049"/>
      <c r="AC608" s="3049"/>
      <c r="AD608" s="3049"/>
      <c r="AE608" s="3049"/>
      <c r="AF608" s="3049"/>
      <c r="AG608" s="3052"/>
      <c r="AH608" s="3049"/>
      <c r="AI608" s="3049"/>
      <c r="AJ608" s="3049"/>
      <c r="AK608" s="3049"/>
      <c r="AL608" s="3049"/>
      <c r="AM608" s="4945"/>
      <c r="AN608" s="3048"/>
      <c r="AO608" s="3049"/>
      <c r="AP608" s="3053"/>
      <c r="AQ608" s="3049"/>
      <c r="AR608" s="4930"/>
      <c r="AS608" s="3053"/>
      <c r="AT608" s="3053"/>
      <c r="AU608" s="3053"/>
      <c r="AV608" s="3053"/>
      <c r="AW608" s="3053"/>
      <c r="AX608" s="4930"/>
    </row>
    <row r="609" spans="1:50" ht="15" customHeight="1">
      <c r="A609" s="4960"/>
      <c r="B609" s="4933"/>
      <c r="C609" s="4951"/>
      <c r="D609" s="3047"/>
      <c r="E609" s="3048"/>
      <c r="F609" s="3049"/>
      <c r="G609" s="3049"/>
      <c r="H609" s="3047"/>
      <c r="I609" s="3049"/>
      <c r="J609" s="3049"/>
      <c r="K609" s="3047" t="s">
        <v>7894</v>
      </c>
      <c r="L609" s="3049">
        <v>200</v>
      </c>
      <c r="M609" s="3049">
        <v>60</v>
      </c>
      <c r="N609" s="4939"/>
      <c r="O609" s="4948"/>
      <c r="P609" s="3050"/>
      <c r="Q609" s="3050"/>
      <c r="R609" s="3050"/>
      <c r="S609" s="3084"/>
      <c r="T609" s="3084"/>
      <c r="U609" s="3084"/>
      <c r="V609" s="3084"/>
      <c r="W609" s="3049"/>
      <c r="X609" s="3049"/>
      <c r="Y609" s="3049"/>
      <c r="Z609" s="3049"/>
      <c r="AA609" s="3049"/>
      <c r="AB609" s="3049"/>
      <c r="AC609" s="3049"/>
      <c r="AD609" s="3049"/>
      <c r="AE609" s="3049"/>
      <c r="AF609" s="3049"/>
      <c r="AG609" s="3052"/>
      <c r="AH609" s="3049"/>
      <c r="AI609" s="3049"/>
      <c r="AJ609" s="3049"/>
      <c r="AK609" s="3049"/>
      <c r="AL609" s="3049"/>
      <c r="AM609" s="4945"/>
      <c r="AN609" s="3048"/>
      <c r="AO609" s="3049"/>
      <c r="AP609" s="3053"/>
      <c r="AQ609" s="3049"/>
      <c r="AR609" s="4930"/>
      <c r="AS609" s="3053"/>
      <c r="AT609" s="3053"/>
      <c r="AU609" s="3053"/>
      <c r="AV609" s="3053"/>
      <c r="AW609" s="3053"/>
      <c r="AX609" s="4930"/>
    </row>
    <row r="610" spans="1:50" ht="15" customHeight="1">
      <c r="A610" s="4960"/>
      <c r="B610" s="4934"/>
      <c r="C610" s="4952"/>
      <c r="D610" s="3054"/>
      <c r="E610" s="3055"/>
      <c r="F610" s="3056"/>
      <c r="G610" s="3056"/>
      <c r="H610" s="3054"/>
      <c r="I610" s="3056"/>
      <c r="J610" s="3056"/>
      <c r="K610" s="3054"/>
      <c r="L610" s="3056"/>
      <c r="M610" s="3056"/>
      <c r="N610" s="4940"/>
      <c r="O610" s="4949"/>
      <c r="P610" s="3057"/>
      <c r="Q610" s="3057"/>
      <c r="R610" s="3057"/>
      <c r="S610" s="3087"/>
      <c r="T610" s="3087"/>
      <c r="U610" s="3087"/>
      <c r="V610" s="3087"/>
      <c r="W610" s="3056"/>
      <c r="X610" s="3056"/>
      <c r="Y610" s="3056"/>
      <c r="Z610" s="3056"/>
      <c r="AA610" s="3056"/>
      <c r="AB610" s="3056"/>
      <c r="AC610" s="3056"/>
      <c r="AD610" s="3056"/>
      <c r="AE610" s="3056"/>
      <c r="AF610" s="3056"/>
      <c r="AG610" s="3058"/>
      <c r="AH610" s="3056"/>
      <c r="AI610" s="3056"/>
      <c r="AJ610" s="3056"/>
      <c r="AK610" s="3056"/>
      <c r="AL610" s="3056"/>
      <c r="AM610" s="4946"/>
      <c r="AN610" s="3055"/>
      <c r="AO610" s="3056"/>
      <c r="AP610" s="3059"/>
      <c r="AQ610" s="3056"/>
      <c r="AR610" s="4931"/>
      <c r="AS610" s="3059"/>
      <c r="AT610" s="3059"/>
      <c r="AU610" s="3059"/>
      <c r="AV610" s="3059"/>
      <c r="AW610" s="3059"/>
      <c r="AX610" s="4931"/>
    </row>
    <row r="611" spans="1:50" ht="15" customHeight="1">
      <c r="A611" s="4960"/>
      <c r="B611" s="4932">
        <f>B606+1</f>
        <v>121</v>
      </c>
      <c r="C611" s="4950" t="s">
        <v>8133</v>
      </c>
      <c r="D611" s="3047" t="s">
        <v>64</v>
      </c>
      <c r="E611" s="3048">
        <v>39605</v>
      </c>
      <c r="F611" s="3049">
        <v>3.3</v>
      </c>
      <c r="G611" s="3049">
        <v>3.3</v>
      </c>
      <c r="H611" s="4959" t="s">
        <v>8134</v>
      </c>
      <c r="I611" s="3049">
        <v>200</v>
      </c>
      <c r="J611" s="3049">
        <v>60</v>
      </c>
      <c r="K611" s="4959" t="s">
        <v>8094</v>
      </c>
      <c r="L611" s="3049">
        <v>80</v>
      </c>
      <c r="M611" s="3049">
        <v>50</v>
      </c>
      <c r="N611" s="4985" t="s">
        <v>8135</v>
      </c>
      <c r="O611" s="4947" t="s">
        <v>8069</v>
      </c>
      <c r="P611" s="3050"/>
      <c r="Q611" s="3050"/>
      <c r="R611" s="3050"/>
      <c r="S611" s="3084"/>
      <c r="T611" s="3084"/>
      <c r="U611" s="3084"/>
      <c r="V611" s="3084"/>
      <c r="W611" s="3049"/>
      <c r="X611" s="3049"/>
      <c r="Y611" s="3049"/>
      <c r="Z611" s="3049"/>
      <c r="AA611" s="3049" t="s">
        <v>387</v>
      </c>
      <c r="AB611" s="3049" t="s">
        <v>387</v>
      </c>
      <c r="AC611" s="3049"/>
      <c r="AD611" s="3049" t="s">
        <v>387</v>
      </c>
      <c r="AE611" s="3049" t="s">
        <v>387</v>
      </c>
      <c r="AF611" s="3049"/>
      <c r="AG611" s="3052" t="s">
        <v>387</v>
      </c>
      <c r="AH611" s="3049"/>
      <c r="AI611" s="3049" t="s">
        <v>387</v>
      </c>
      <c r="AJ611" s="3049"/>
      <c r="AK611" s="3049" t="s">
        <v>387</v>
      </c>
      <c r="AL611" s="3049" t="s">
        <v>387</v>
      </c>
      <c r="AM611" s="3053"/>
      <c r="AN611" s="3048"/>
      <c r="AO611" s="3049"/>
      <c r="AP611" s="3053"/>
      <c r="AQ611" s="3049"/>
      <c r="AR611" s="3049"/>
      <c r="AS611" s="3053"/>
      <c r="AT611" s="3053"/>
      <c r="AU611" s="3053"/>
      <c r="AV611" s="3053"/>
      <c r="AW611" s="3053"/>
      <c r="AX611" s="4929" t="s">
        <v>7919</v>
      </c>
    </row>
    <row r="612" spans="1:50" ht="15" customHeight="1">
      <c r="A612" s="4960"/>
      <c r="B612" s="4933"/>
      <c r="C612" s="4951"/>
      <c r="D612" s="3047"/>
      <c r="E612" s="3048">
        <v>39814</v>
      </c>
      <c r="F612" s="3049"/>
      <c r="G612" s="3049"/>
      <c r="H612" s="4960"/>
      <c r="I612" s="3049"/>
      <c r="J612" s="3049"/>
      <c r="K612" s="4960"/>
      <c r="L612" s="3049"/>
      <c r="M612" s="3049"/>
      <c r="N612" s="4986"/>
      <c r="O612" s="4948"/>
      <c r="P612" s="3050"/>
      <c r="Q612" s="3050"/>
      <c r="R612" s="3050"/>
      <c r="S612" s="3084"/>
      <c r="T612" s="3084"/>
      <c r="U612" s="3084"/>
      <c r="V612" s="3084"/>
      <c r="W612" s="3049"/>
      <c r="X612" s="3049"/>
      <c r="Y612" s="3049"/>
      <c r="Z612" s="3049"/>
      <c r="AA612" s="3049">
        <v>2</v>
      </c>
      <c r="AB612" s="3049">
        <v>80</v>
      </c>
      <c r="AC612" s="3049"/>
      <c r="AD612" s="3049">
        <v>50</v>
      </c>
      <c r="AE612" s="3049">
        <v>200</v>
      </c>
      <c r="AF612" s="3049"/>
      <c r="AG612" s="3052">
        <v>1</v>
      </c>
      <c r="AH612" s="3049"/>
      <c r="AI612" s="3068">
        <v>1</v>
      </c>
      <c r="AJ612" s="3049"/>
      <c r="AK612" s="3049" t="s">
        <v>7661</v>
      </c>
      <c r="AL612" s="3049">
        <v>0.6</v>
      </c>
      <c r="AM612" s="3053"/>
      <c r="AN612" s="3048"/>
      <c r="AO612" s="3049"/>
      <c r="AP612" s="3053"/>
      <c r="AQ612" s="3049"/>
      <c r="AR612" s="3049"/>
      <c r="AS612" s="3053"/>
      <c r="AT612" s="3053"/>
      <c r="AU612" s="3053"/>
      <c r="AV612" s="3053"/>
      <c r="AW612" s="3053"/>
      <c r="AX612" s="4930"/>
    </row>
    <row r="613" spans="1:50" ht="15" customHeight="1">
      <c r="A613" s="4960"/>
      <c r="B613" s="4933"/>
      <c r="C613" s="4951"/>
      <c r="D613" s="3047"/>
      <c r="E613" s="3048">
        <v>41381</v>
      </c>
      <c r="F613" s="3049"/>
      <c r="G613" s="3049"/>
      <c r="H613" s="4960"/>
      <c r="I613" s="3049"/>
      <c r="J613" s="3049"/>
      <c r="K613" s="4960"/>
      <c r="L613" s="3049"/>
      <c r="M613" s="3049"/>
      <c r="N613" s="4986"/>
      <c r="O613" s="4948"/>
      <c r="P613" s="3050"/>
      <c r="Q613" s="3050"/>
      <c r="R613" s="3050"/>
      <c r="S613" s="3084"/>
      <c r="T613" s="3084"/>
      <c r="U613" s="3084"/>
      <c r="V613" s="3084"/>
      <c r="W613" s="3049"/>
      <c r="X613" s="3049"/>
      <c r="Y613" s="3049"/>
      <c r="Z613" s="3049"/>
      <c r="AA613" s="3049"/>
      <c r="AB613" s="3049"/>
      <c r="AC613" s="3049"/>
      <c r="AD613" s="3049"/>
      <c r="AE613" s="3049"/>
      <c r="AF613" s="3049"/>
      <c r="AG613" s="3052"/>
      <c r="AH613" s="3049"/>
      <c r="AI613" s="3049"/>
      <c r="AJ613" s="3049"/>
      <c r="AK613" s="3049"/>
      <c r="AL613" s="3049"/>
      <c r="AM613" s="3053"/>
      <c r="AN613" s="3048"/>
      <c r="AO613" s="3049"/>
      <c r="AP613" s="3053"/>
      <c r="AQ613" s="3049"/>
      <c r="AR613" s="3049"/>
      <c r="AS613" s="3053"/>
      <c r="AT613" s="3053"/>
      <c r="AU613" s="3053"/>
      <c r="AV613" s="3053"/>
      <c r="AW613" s="3053"/>
      <c r="AX613" s="4930"/>
    </row>
    <row r="614" spans="1:50" ht="15" customHeight="1">
      <c r="A614" s="4960"/>
      <c r="B614" s="4933"/>
      <c r="C614" s="4951"/>
      <c r="D614" s="3047"/>
      <c r="E614" s="3048"/>
      <c r="F614" s="3049"/>
      <c r="G614" s="3049"/>
      <c r="H614" s="4960"/>
      <c r="I614" s="3049"/>
      <c r="J614" s="3049"/>
      <c r="K614" s="4960"/>
      <c r="L614" s="3049"/>
      <c r="M614" s="3049"/>
      <c r="N614" s="4986"/>
      <c r="O614" s="4948"/>
      <c r="P614" s="3050"/>
      <c r="Q614" s="3050"/>
      <c r="R614" s="3050"/>
      <c r="S614" s="3084"/>
      <c r="T614" s="3084"/>
      <c r="U614" s="3084"/>
      <c r="V614" s="3084"/>
      <c r="W614" s="3049"/>
      <c r="X614" s="3049"/>
      <c r="Y614" s="3049"/>
      <c r="Z614" s="3049"/>
      <c r="AA614" s="3049"/>
      <c r="AB614" s="3049"/>
      <c r="AC614" s="3049"/>
      <c r="AD614" s="3049"/>
      <c r="AE614" s="3049"/>
      <c r="AF614" s="3049"/>
      <c r="AG614" s="3052"/>
      <c r="AH614" s="3049"/>
      <c r="AI614" s="3049"/>
      <c r="AJ614" s="3049"/>
      <c r="AK614" s="3049"/>
      <c r="AL614" s="3049"/>
      <c r="AM614" s="3053"/>
      <c r="AN614" s="3048"/>
      <c r="AO614" s="3049"/>
      <c r="AP614" s="3053"/>
      <c r="AQ614" s="3049"/>
      <c r="AR614" s="3049"/>
      <c r="AS614" s="3053"/>
      <c r="AT614" s="3053"/>
      <c r="AU614" s="3053"/>
      <c r="AV614" s="3053"/>
      <c r="AW614" s="3053"/>
      <c r="AX614" s="4930"/>
    </row>
    <row r="615" spans="1:50" ht="15" customHeight="1">
      <c r="A615" s="4960"/>
      <c r="B615" s="4934"/>
      <c r="C615" s="4952"/>
      <c r="D615" s="3047"/>
      <c r="E615" s="3048"/>
      <c r="F615" s="3049"/>
      <c r="G615" s="3049"/>
      <c r="H615" s="4961"/>
      <c r="I615" s="3056"/>
      <c r="J615" s="3056"/>
      <c r="K615" s="4961"/>
      <c r="L615" s="3056"/>
      <c r="M615" s="3049"/>
      <c r="N615" s="4987"/>
      <c r="O615" s="4949"/>
      <c r="P615" s="3050"/>
      <c r="Q615" s="3050"/>
      <c r="R615" s="3050"/>
      <c r="S615" s="3084"/>
      <c r="T615" s="3084"/>
      <c r="U615" s="3084"/>
      <c r="V615" s="3084"/>
      <c r="W615" s="3049"/>
      <c r="X615" s="3049"/>
      <c r="Y615" s="3049"/>
      <c r="Z615" s="3049"/>
      <c r="AA615" s="3049"/>
      <c r="AB615" s="3049"/>
      <c r="AC615" s="3049"/>
      <c r="AD615" s="3049"/>
      <c r="AE615" s="3049"/>
      <c r="AF615" s="3049"/>
      <c r="AG615" s="3052"/>
      <c r="AH615" s="3049"/>
      <c r="AI615" s="3049"/>
      <c r="AJ615" s="3049"/>
      <c r="AK615" s="3049"/>
      <c r="AL615" s="3049"/>
      <c r="AM615" s="3053"/>
      <c r="AN615" s="3048"/>
      <c r="AO615" s="3049"/>
      <c r="AP615" s="3053"/>
      <c r="AQ615" s="3049"/>
      <c r="AR615" s="3049"/>
      <c r="AS615" s="3053"/>
      <c r="AT615" s="3053"/>
      <c r="AU615" s="3053"/>
      <c r="AV615" s="3053"/>
      <c r="AW615" s="3053"/>
      <c r="AX615" s="4931"/>
    </row>
    <row r="616" spans="1:50" ht="15" customHeight="1">
      <c r="A616" s="4960"/>
      <c r="B616" s="4932">
        <f>B611+1</f>
        <v>122</v>
      </c>
      <c r="C616" s="4950" t="s">
        <v>8136</v>
      </c>
      <c r="D616" s="3042" t="s">
        <v>64</v>
      </c>
      <c r="E616" s="3043">
        <v>45740</v>
      </c>
      <c r="F616" s="3044">
        <v>0.7</v>
      </c>
      <c r="G616" s="3044">
        <v>0.7</v>
      </c>
      <c r="H616" s="4959" t="s">
        <v>7813</v>
      </c>
      <c r="I616" s="3044">
        <v>400</v>
      </c>
      <c r="J616" s="3044">
        <v>80</v>
      </c>
      <c r="K616" s="4959" t="s">
        <v>7748</v>
      </c>
      <c r="L616" s="3044">
        <v>400</v>
      </c>
      <c r="M616" s="3044">
        <v>80</v>
      </c>
      <c r="N616" s="4985" t="s">
        <v>8137</v>
      </c>
      <c r="O616" s="4947" t="s">
        <v>8138</v>
      </c>
      <c r="P616" s="3045"/>
      <c r="Q616" s="3045"/>
      <c r="R616" s="3045"/>
      <c r="S616" s="3081"/>
      <c r="T616" s="3081"/>
      <c r="U616" s="3081"/>
      <c r="V616" s="3081"/>
      <c r="W616" s="3044"/>
      <c r="X616" s="3044"/>
      <c r="Y616" s="3044"/>
      <c r="Z616" s="3044"/>
      <c r="AA616" s="3044" t="s">
        <v>387</v>
      </c>
      <c r="AB616" s="3044" t="s">
        <v>387</v>
      </c>
      <c r="AC616" s="3044" t="s">
        <v>399</v>
      </c>
      <c r="AD616" s="3044" t="s">
        <v>387</v>
      </c>
      <c r="AE616" s="3044"/>
      <c r="AF616" s="3044" t="s">
        <v>387</v>
      </c>
      <c r="AG616" s="3060" t="s">
        <v>387</v>
      </c>
      <c r="AH616" s="3044"/>
      <c r="AI616" s="3044"/>
      <c r="AJ616" s="3044"/>
      <c r="AK616" s="3044"/>
      <c r="AL616" s="3044"/>
      <c r="AM616" s="3046"/>
      <c r="AN616" s="3043"/>
      <c r="AO616" s="3044"/>
      <c r="AP616" s="3046"/>
      <c r="AQ616" s="3044"/>
      <c r="AR616" s="3044"/>
      <c r="AS616" s="3046"/>
      <c r="AT616" s="3046"/>
      <c r="AU616" s="3046"/>
      <c r="AV616" s="3046"/>
      <c r="AW616" s="3046"/>
      <c r="AX616" s="4929" t="s">
        <v>8139</v>
      </c>
    </row>
    <row r="617" spans="1:50" ht="15" customHeight="1">
      <c r="A617" s="4960"/>
      <c r="B617" s="4933"/>
      <c r="C617" s="4951"/>
      <c r="D617" s="3047"/>
      <c r="E617" s="3048"/>
      <c r="F617" s="3049"/>
      <c r="G617" s="3049"/>
      <c r="H617" s="4960"/>
      <c r="I617" s="3049"/>
      <c r="J617" s="3049"/>
      <c r="K617" s="4960"/>
      <c r="L617" s="3049"/>
      <c r="M617" s="3049"/>
      <c r="N617" s="4986"/>
      <c r="O617" s="4948"/>
      <c r="P617" s="3050"/>
      <c r="Q617" s="3050"/>
      <c r="R617" s="3050"/>
      <c r="S617" s="3084"/>
      <c r="T617" s="3084"/>
      <c r="U617" s="3084"/>
      <c r="V617" s="3084"/>
      <c r="W617" s="3049"/>
      <c r="X617" s="3049"/>
      <c r="Y617" s="3049"/>
      <c r="Z617" s="3049"/>
      <c r="AA617" s="3049">
        <v>1</v>
      </c>
      <c r="AB617" s="3049">
        <v>400</v>
      </c>
      <c r="AC617" s="3049">
        <v>200</v>
      </c>
      <c r="AD617" s="3049">
        <v>80</v>
      </c>
      <c r="AE617" s="3049"/>
      <c r="AF617" s="3049">
        <v>200</v>
      </c>
      <c r="AG617" s="3052">
        <v>2</v>
      </c>
      <c r="AH617" s="3049"/>
      <c r="AI617" s="3068"/>
      <c r="AJ617" s="3049"/>
      <c r="AK617" s="3049"/>
      <c r="AL617" s="3049"/>
      <c r="AM617" s="3053"/>
      <c r="AN617" s="3048"/>
      <c r="AO617" s="3049"/>
      <c r="AP617" s="3053"/>
      <c r="AQ617" s="3049"/>
      <c r="AR617" s="3049"/>
      <c r="AS617" s="3053"/>
      <c r="AT617" s="3053"/>
      <c r="AU617" s="3053"/>
      <c r="AV617" s="3053"/>
      <c r="AW617" s="3053"/>
      <c r="AX617" s="4930"/>
    </row>
    <row r="618" spans="1:50" ht="15" customHeight="1">
      <c r="A618" s="4960"/>
      <c r="B618" s="4933"/>
      <c r="C618" s="4951"/>
      <c r="D618" s="3047"/>
      <c r="E618" s="3048"/>
      <c r="F618" s="3049"/>
      <c r="G618" s="3049"/>
      <c r="H618" s="4960"/>
      <c r="I618" s="3049"/>
      <c r="J618" s="3049"/>
      <c r="K618" s="4960"/>
      <c r="L618" s="3049"/>
      <c r="M618" s="3049"/>
      <c r="N618" s="4986"/>
      <c r="O618" s="4948"/>
      <c r="P618" s="3050"/>
      <c r="Q618" s="3050"/>
      <c r="R618" s="3050"/>
      <c r="S618" s="3084"/>
      <c r="T618" s="3084"/>
      <c r="U618" s="3084"/>
      <c r="V618" s="3084"/>
      <c r="W618" s="3049"/>
      <c r="X618" s="3049"/>
      <c r="Y618" s="3049"/>
      <c r="Z618" s="3049"/>
      <c r="AA618" s="3049"/>
      <c r="AB618" s="3049"/>
      <c r="AC618" s="3049"/>
      <c r="AD618" s="3049"/>
      <c r="AE618" s="3049"/>
      <c r="AF618" s="3049"/>
      <c r="AG618" s="3052">
        <v>2.1</v>
      </c>
      <c r="AH618" s="3049"/>
      <c r="AI618" s="3049"/>
      <c r="AJ618" s="3049"/>
      <c r="AK618" s="3049"/>
      <c r="AL618" s="3049"/>
      <c r="AM618" s="3053"/>
      <c r="AN618" s="3048"/>
      <c r="AO618" s="3049"/>
      <c r="AP618" s="3053"/>
      <c r="AQ618" s="3049"/>
      <c r="AR618" s="3049"/>
      <c r="AS618" s="3053"/>
      <c r="AT618" s="3053"/>
      <c r="AU618" s="3053"/>
      <c r="AV618" s="3053"/>
      <c r="AW618" s="3053"/>
      <c r="AX618" s="4930"/>
    </row>
    <row r="619" spans="1:50" ht="15" customHeight="1">
      <c r="A619" s="4960"/>
      <c r="B619" s="4933"/>
      <c r="C619" s="4951"/>
      <c r="D619" s="3047"/>
      <c r="E619" s="3048"/>
      <c r="F619" s="3049"/>
      <c r="G619" s="3049"/>
      <c r="H619" s="4960"/>
      <c r="I619" s="3049"/>
      <c r="J619" s="3049"/>
      <c r="K619" s="4960"/>
      <c r="L619" s="3049"/>
      <c r="M619" s="3049"/>
      <c r="N619" s="4986"/>
      <c r="O619" s="4948"/>
      <c r="P619" s="3050"/>
      <c r="Q619" s="3050"/>
      <c r="R619" s="3050"/>
      <c r="S619" s="3084"/>
      <c r="T619" s="3084"/>
      <c r="U619" s="3084"/>
      <c r="V619" s="3084"/>
      <c r="W619" s="3049"/>
      <c r="X619" s="3049"/>
      <c r="Y619" s="3049"/>
      <c r="Z619" s="3049"/>
      <c r="AA619" s="3049"/>
      <c r="AB619" s="3049"/>
      <c r="AC619" s="3049"/>
      <c r="AD619" s="3049"/>
      <c r="AE619" s="3049"/>
      <c r="AF619" s="3049"/>
      <c r="AG619" s="3052"/>
      <c r="AH619" s="3049"/>
      <c r="AI619" s="3049"/>
      <c r="AJ619" s="3049"/>
      <c r="AK619" s="3049"/>
      <c r="AL619" s="3049"/>
      <c r="AM619" s="3053"/>
      <c r="AN619" s="3048"/>
      <c r="AO619" s="3049"/>
      <c r="AP619" s="3053"/>
      <c r="AQ619" s="3049"/>
      <c r="AR619" s="3049"/>
      <c r="AS619" s="3053"/>
      <c r="AT619" s="3053"/>
      <c r="AU619" s="3053"/>
      <c r="AV619" s="3053"/>
      <c r="AW619" s="3053"/>
      <c r="AX619" s="4930"/>
    </row>
    <row r="620" spans="1:50" ht="15" customHeight="1">
      <c r="A620" s="4961"/>
      <c r="B620" s="4934"/>
      <c r="C620" s="4952"/>
      <c r="D620" s="3054"/>
      <c r="E620" s="3055"/>
      <c r="F620" s="3056"/>
      <c r="G620" s="3056"/>
      <c r="H620" s="4961"/>
      <c r="I620" s="3056"/>
      <c r="J620" s="3056"/>
      <c r="K620" s="4961"/>
      <c r="L620" s="3056"/>
      <c r="M620" s="3056"/>
      <c r="N620" s="4987"/>
      <c r="O620" s="4949"/>
      <c r="P620" s="3057"/>
      <c r="Q620" s="3057"/>
      <c r="R620" s="3057"/>
      <c r="S620" s="3087"/>
      <c r="T620" s="3087"/>
      <c r="U620" s="3087"/>
      <c r="V620" s="3087"/>
      <c r="W620" s="3056"/>
      <c r="X620" s="3056"/>
      <c r="Y620" s="3056"/>
      <c r="Z620" s="3056"/>
      <c r="AA620" s="3056"/>
      <c r="AB620" s="3056"/>
      <c r="AC620" s="3056"/>
      <c r="AD620" s="3056"/>
      <c r="AE620" s="3056"/>
      <c r="AF620" s="3056"/>
      <c r="AG620" s="3058"/>
      <c r="AH620" s="3056"/>
      <c r="AI620" s="3056"/>
      <c r="AJ620" s="3056"/>
      <c r="AK620" s="3056"/>
      <c r="AL620" s="3056"/>
      <c r="AM620" s="3059"/>
      <c r="AN620" s="3055"/>
      <c r="AO620" s="3056"/>
      <c r="AP620" s="3059"/>
      <c r="AQ620" s="3056"/>
      <c r="AR620" s="3056"/>
      <c r="AS620" s="3059"/>
      <c r="AT620" s="3059"/>
      <c r="AU620" s="3059"/>
      <c r="AV620" s="3059"/>
      <c r="AW620" s="3059"/>
      <c r="AX620" s="4931"/>
    </row>
    <row r="621" spans="1:50" ht="15" customHeight="1">
      <c r="A621" s="4922" t="s">
        <v>8140</v>
      </c>
      <c r="B621" s="4932">
        <f>B616+1</f>
        <v>123</v>
      </c>
      <c r="C621" s="4929" t="s">
        <v>8141</v>
      </c>
      <c r="D621" s="3042" t="s">
        <v>8142</v>
      </c>
      <c r="E621" s="3043">
        <v>34145</v>
      </c>
      <c r="F621" s="3044">
        <v>21.2</v>
      </c>
      <c r="G621" s="3044">
        <v>21.2</v>
      </c>
      <c r="H621" s="3042" t="s">
        <v>7861</v>
      </c>
      <c r="I621" s="3044">
        <v>200</v>
      </c>
      <c r="J621" s="3044">
        <v>60</v>
      </c>
      <c r="K621" s="3042" t="s">
        <v>7861</v>
      </c>
      <c r="L621" s="3044">
        <v>200</v>
      </c>
      <c r="M621" s="3044">
        <v>60</v>
      </c>
      <c r="N621" s="4956" t="s">
        <v>8143</v>
      </c>
      <c r="O621" s="4947" t="s">
        <v>8144</v>
      </c>
      <c r="P621" s="3045"/>
      <c r="Q621" s="3045"/>
      <c r="R621" s="3045"/>
      <c r="S621" s="3081"/>
      <c r="T621" s="3081"/>
      <c r="U621" s="3081"/>
      <c r="V621" s="3081"/>
      <c r="W621" s="3044"/>
      <c r="X621" s="3044"/>
      <c r="Y621" s="3044"/>
      <c r="Z621" s="3044"/>
      <c r="AA621" s="3044" t="s">
        <v>7636</v>
      </c>
      <c r="AB621" s="3044"/>
      <c r="AC621" s="3044"/>
      <c r="AD621" s="3044"/>
      <c r="AE621" s="3044"/>
      <c r="AF621" s="3044"/>
      <c r="AG621" s="3044" t="s">
        <v>7636</v>
      </c>
      <c r="AH621" s="3044"/>
      <c r="AI621" s="3044" t="s">
        <v>7636</v>
      </c>
      <c r="AJ621" s="3044"/>
      <c r="AK621" s="3044" t="s">
        <v>7636</v>
      </c>
      <c r="AL621" s="3044" t="s">
        <v>7636</v>
      </c>
      <c r="AM621" s="4944"/>
      <c r="AN621" s="3043"/>
      <c r="AO621" s="3044"/>
      <c r="AP621" s="3046"/>
      <c r="AQ621" s="3044"/>
      <c r="AR621" s="5008" t="s">
        <v>8145</v>
      </c>
      <c r="AS621" s="3046"/>
      <c r="AT621" s="3046"/>
      <c r="AU621" s="3046"/>
      <c r="AV621" s="3046"/>
      <c r="AW621" s="3046"/>
      <c r="AX621" s="4929"/>
    </row>
    <row r="622" spans="1:50" ht="15" customHeight="1">
      <c r="A622" s="4923"/>
      <c r="B622" s="4933"/>
      <c r="C622" s="4930"/>
      <c r="D622" s="3047"/>
      <c r="E622" s="3048">
        <v>35684</v>
      </c>
      <c r="F622" s="3049"/>
      <c r="G622" s="3049"/>
      <c r="H622" s="3047" t="s">
        <v>7863</v>
      </c>
      <c r="I622" s="3049">
        <v>200</v>
      </c>
      <c r="J622" s="3049">
        <v>80</v>
      </c>
      <c r="K622" s="3047" t="s">
        <v>7863</v>
      </c>
      <c r="L622" s="3049">
        <v>200</v>
      </c>
      <c r="M622" s="3049">
        <v>80</v>
      </c>
      <c r="N622" s="4957"/>
      <c r="O622" s="4948"/>
      <c r="P622" s="3050"/>
      <c r="Q622" s="3050"/>
      <c r="R622" s="3050"/>
      <c r="S622" s="3084"/>
      <c r="T622" s="3084"/>
      <c r="U622" s="3084"/>
      <c r="V622" s="3084"/>
      <c r="W622" s="3049"/>
      <c r="X622" s="3049"/>
      <c r="Y622" s="3049"/>
      <c r="Z622" s="3049"/>
      <c r="AA622" s="3049">
        <v>5</v>
      </c>
      <c r="AB622" s="3049"/>
      <c r="AC622" s="3049"/>
      <c r="AD622" s="3049"/>
      <c r="AE622" s="3049"/>
      <c r="AF622" s="3049"/>
      <c r="AG622" s="3052">
        <v>1</v>
      </c>
      <c r="AH622" s="3049"/>
      <c r="AI622" s="3049">
        <v>12</v>
      </c>
      <c r="AJ622" s="3049"/>
      <c r="AK622" s="3049" t="s">
        <v>7648</v>
      </c>
      <c r="AL622" s="3049">
        <v>0.6</v>
      </c>
      <c r="AM622" s="4945"/>
      <c r="AN622" s="3048"/>
      <c r="AO622" s="3049"/>
      <c r="AP622" s="3053"/>
      <c r="AQ622" s="3049"/>
      <c r="AR622" s="5009"/>
      <c r="AS622" s="3053"/>
      <c r="AT622" s="3053"/>
      <c r="AU622" s="3053"/>
      <c r="AV622" s="3053"/>
      <c r="AW622" s="3053"/>
      <c r="AX622" s="4930"/>
    </row>
    <row r="623" spans="1:50" ht="15" customHeight="1">
      <c r="A623" s="4923"/>
      <c r="B623" s="4933"/>
      <c r="C623" s="4930"/>
      <c r="D623" s="3047"/>
      <c r="E623" s="3048">
        <v>40401</v>
      </c>
      <c r="F623" s="3049"/>
      <c r="G623" s="3049"/>
      <c r="H623" s="3047" t="s">
        <v>7863</v>
      </c>
      <c r="I623" s="3049">
        <v>300</v>
      </c>
      <c r="J623" s="3049">
        <v>80</v>
      </c>
      <c r="K623" s="3047" t="s">
        <v>7863</v>
      </c>
      <c r="L623" s="3049">
        <v>300</v>
      </c>
      <c r="M623" s="3049">
        <v>80</v>
      </c>
      <c r="N623" s="4957"/>
      <c r="O623" s="4948"/>
      <c r="P623" s="3050"/>
      <c r="Q623" s="3050"/>
      <c r="R623" s="3050"/>
      <c r="S623" s="3084"/>
      <c r="T623" s="3084"/>
      <c r="U623" s="3084"/>
      <c r="V623" s="3084"/>
      <c r="W623" s="3049"/>
      <c r="X623" s="3049"/>
      <c r="Y623" s="3049"/>
      <c r="Z623" s="3049"/>
      <c r="AA623" s="3049"/>
      <c r="AB623" s="3049"/>
      <c r="AC623" s="3049"/>
      <c r="AD623" s="3049"/>
      <c r="AE623" s="3049"/>
      <c r="AF623" s="3049"/>
      <c r="AG623" s="3049"/>
      <c r="AH623" s="3049"/>
      <c r="AI623" s="3049">
        <v>15</v>
      </c>
      <c r="AJ623" s="3049"/>
      <c r="AK623" s="3049" t="s">
        <v>7650</v>
      </c>
      <c r="AL623" s="3049"/>
      <c r="AM623" s="4945"/>
      <c r="AN623" s="3048"/>
      <c r="AO623" s="3049"/>
      <c r="AP623" s="3053"/>
      <c r="AQ623" s="3049"/>
      <c r="AR623" s="5009"/>
      <c r="AS623" s="3053"/>
      <c r="AT623" s="3053"/>
      <c r="AU623" s="3053"/>
      <c r="AV623" s="3053"/>
      <c r="AW623" s="3053"/>
      <c r="AX623" s="4930"/>
    </row>
    <row r="624" spans="1:50" ht="15" customHeight="1">
      <c r="A624" s="4923"/>
      <c r="B624" s="4933"/>
      <c r="C624" s="4930"/>
      <c r="D624" s="3047"/>
      <c r="E624" s="3048"/>
      <c r="F624" s="3049"/>
      <c r="G624" s="3049"/>
      <c r="H624" s="3047" t="s">
        <v>7748</v>
      </c>
      <c r="I624" s="3049">
        <v>400</v>
      </c>
      <c r="J624" s="3049">
        <v>80</v>
      </c>
      <c r="K624" s="3047" t="s">
        <v>8089</v>
      </c>
      <c r="L624" s="3049">
        <v>400</v>
      </c>
      <c r="M624" s="3049">
        <v>80</v>
      </c>
      <c r="N624" s="4957"/>
      <c r="O624" s="4948"/>
      <c r="P624" s="3050"/>
      <c r="Q624" s="3050"/>
      <c r="R624" s="3050"/>
      <c r="S624" s="3084"/>
      <c r="T624" s="3084"/>
      <c r="U624" s="3084"/>
      <c r="V624" s="3084"/>
      <c r="W624" s="3049"/>
      <c r="X624" s="3049"/>
      <c r="Y624" s="3049"/>
      <c r="Z624" s="3049"/>
      <c r="AA624" s="3049"/>
      <c r="AB624" s="3049"/>
      <c r="AC624" s="3049"/>
      <c r="AD624" s="3049"/>
      <c r="AE624" s="3049"/>
      <c r="AF624" s="3049"/>
      <c r="AG624" s="3049"/>
      <c r="AH624" s="3049"/>
      <c r="AI624" s="3049"/>
      <c r="AJ624" s="3049"/>
      <c r="AK624" s="3049"/>
      <c r="AL624" s="3049"/>
      <c r="AM624" s="4945"/>
      <c r="AN624" s="3048"/>
      <c r="AO624" s="3049"/>
      <c r="AP624" s="3053"/>
      <c r="AQ624" s="3049"/>
      <c r="AR624" s="5009"/>
      <c r="AS624" s="3053"/>
      <c r="AT624" s="3053"/>
      <c r="AU624" s="3053"/>
      <c r="AV624" s="3053"/>
      <c r="AW624" s="3053"/>
      <c r="AX624" s="4930"/>
    </row>
    <row r="625" spans="1:50" ht="15" customHeight="1">
      <c r="A625" s="4923"/>
      <c r="B625" s="4934"/>
      <c r="C625" s="4931"/>
      <c r="D625" s="3054"/>
      <c r="E625" s="3055"/>
      <c r="F625" s="3056"/>
      <c r="G625" s="3056"/>
      <c r="H625" s="3054"/>
      <c r="I625" s="3056"/>
      <c r="J625" s="3056"/>
      <c r="K625" s="3054"/>
      <c r="L625" s="3056"/>
      <c r="M625" s="3056"/>
      <c r="N625" s="4958"/>
      <c r="O625" s="4949"/>
      <c r="P625" s="3057"/>
      <c r="Q625" s="3057"/>
      <c r="R625" s="3057"/>
      <c r="S625" s="3087"/>
      <c r="T625" s="3087"/>
      <c r="U625" s="3087"/>
      <c r="V625" s="3087"/>
      <c r="W625" s="3056"/>
      <c r="X625" s="3056"/>
      <c r="Y625" s="3056"/>
      <c r="Z625" s="3056"/>
      <c r="AA625" s="3056"/>
      <c r="AB625" s="3056"/>
      <c r="AC625" s="3056"/>
      <c r="AD625" s="3056"/>
      <c r="AE625" s="3056"/>
      <c r="AF625" s="3056"/>
      <c r="AG625" s="3056"/>
      <c r="AH625" s="3056"/>
      <c r="AI625" s="3056"/>
      <c r="AJ625" s="3056"/>
      <c r="AK625" s="3056"/>
      <c r="AL625" s="3056"/>
      <c r="AM625" s="4946"/>
      <c r="AN625" s="3055"/>
      <c r="AO625" s="3056"/>
      <c r="AP625" s="3059"/>
      <c r="AQ625" s="3056"/>
      <c r="AR625" s="5010"/>
      <c r="AS625" s="3059"/>
      <c r="AT625" s="3059"/>
      <c r="AU625" s="3059"/>
      <c r="AV625" s="3059"/>
      <c r="AW625" s="3059"/>
      <c r="AX625" s="4931"/>
    </row>
    <row r="626" spans="1:50" ht="15" customHeight="1">
      <c r="A626" s="4923"/>
      <c r="B626" s="4929">
        <f>B621+1</f>
        <v>124</v>
      </c>
      <c r="C626" s="4950" t="s">
        <v>8146</v>
      </c>
      <c r="D626" s="3042" t="s">
        <v>8147</v>
      </c>
      <c r="E626" s="3043">
        <v>37378</v>
      </c>
      <c r="F626" s="3060">
        <v>41</v>
      </c>
      <c r="G626" s="3060">
        <v>41</v>
      </c>
      <c r="H626" s="3042" t="s">
        <v>7649</v>
      </c>
      <c r="I626" s="3044">
        <v>200</v>
      </c>
      <c r="J626" s="3044">
        <v>60</v>
      </c>
      <c r="K626" s="3042" t="s">
        <v>7649</v>
      </c>
      <c r="L626" s="3044">
        <v>150</v>
      </c>
      <c r="M626" s="3044">
        <v>60</v>
      </c>
      <c r="N626" s="4938" t="s">
        <v>8148</v>
      </c>
      <c r="O626" s="4947" t="s">
        <v>7929</v>
      </c>
      <c r="P626" s="3064"/>
      <c r="Q626" s="3064"/>
      <c r="R626" s="3064"/>
      <c r="S626" s="3080"/>
      <c r="T626" s="3080"/>
      <c r="U626" s="3080"/>
      <c r="V626" s="3080"/>
      <c r="W626" s="3044"/>
      <c r="X626" s="3044"/>
      <c r="Y626" s="3044"/>
      <c r="Z626" s="3060"/>
      <c r="AA626" s="3044" t="s">
        <v>7636</v>
      </c>
      <c r="AB626" s="3044" t="s">
        <v>7636</v>
      </c>
      <c r="AC626" s="3044"/>
      <c r="AD626" s="3044"/>
      <c r="AE626" s="3044" t="s">
        <v>7636</v>
      </c>
      <c r="AF626" s="3044"/>
      <c r="AG626" s="3060" t="s">
        <v>7636</v>
      </c>
      <c r="AH626" s="3044"/>
      <c r="AI626" s="3044" t="s">
        <v>7636</v>
      </c>
      <c r="AJ626" s="3044"/>
      <c r="AK626" s="3044"/>
      <c r="AL626" s="3044" t="s">
        <v>7636</v>
      </c>
      <c r="AM626" s="3046"/>
      <c r="AN626" s="3043"/>
      <c r="AO626" s="3044"/>
      <c r="AP626" s="3046"/>
      <c r="AQ626" s="3044"/>
      <c r="AR626" s="4950" t="s">
        <v>7859</v>
      </c>
      <c r="AS626" s="3046"/>
      <c r="AT626" s="3046"/>
      <c r="AU626" s="3046"/>
      <c r="AV626" s="3046"/>
      <c r="AW626" s="3046"/>
      <c r="AX626" s="4929"/>
    </row>
    <row r="627" spans="1:50" ht="15" customHeight="1">
      <c r="A627" s="4923"/>
      <c r="B627" s="4930"/>
      <c r="C627" s="4951"/>
      <c r="D627" s="3047"/>
      <c r="E627" s="3048"/>
      <c r="F627" s="3049"/>
      <c r="G627" s="3049"/>
      <c r="H627" s="3047" t="s">
        <v>7631</v>
      </c>
      <c r="I627" s="3049">
        <v>200</v>
      </c>
      <c r="J627" s="3049">
        <v>60</v>
      </c>
      <c r="K627" s="3047" t="s">
        <v>7631</v>
      </c>
      <c r="L627" s="3049">
        <v>200</v>
      </c>
      <c r="M627" s="3049">
        <v>60</v>
      </c>
      <c r="N627" s="4939"/>
      <c r="O627" s="4948"/>
      <c r="P627" s="3065"/>
      <c r="Q627" s="3065"/>
      <c r="R627" s="3065"/>
      <c r="S627" s="3083"/>
      <c r="T627" s="3083"/>
      <c r="U627" s="3083"/>
      <c r="V627" s="3083"/>
      <c r="W627" s="3049"/>
      <c r="X627" s="3049"/>
      <c r="Y627" s="3049"/>
      <c r="Z627" s="3052"/>
      <c r="AA627" s="3049">
        <v>6</v>
      </c>
      <c r="AB627" s="3049">
        <v>150</v>
      </c>
      <c r="AC627" s="3049"/>
      <c r="AD627" s="3049"/>
      <c r="AE627" s="3049">
        <v>165</v>
      </c>
      <c r="AF627" s="3049"/>
      <c r="AG627" s="3052">
        <v>1</v>
      </c>
      <c r="AH627" s="3049"/>
      <c r="AI627" s="3049">
        <v>12</v>
      </c>
      <c r="AJ627" s="3049"/>
      <c r="AK627" s="3049"/>
      <c r="AL627" s="3049">
        <v>0.6</v>
      </c>
      <c r="AM627" s="3053"/>
      <c r="AN627" s="3048"/>
      <c r="AO627" s="3049"/>
      <c r="AP627" s="3053"/>
      <c r="AQ627" s="3049"/>
      <c r="AR627" s="4951"/>
      <c r="AS627" s="3053"/>
      <c r="AT627" s="3053"/>
      <c r="AU627" s="3053"/>
      <c r="AV627" s="3053"/>
      <c r="AW627" s="3053"/>
      <c r="AX627" s="4930"/>
    </row>
    <row r="628" spans="1:50" ht="15" customHeight="1">
      <c r="A628" s="4923"/>
      <c r="B628" s="4930"/>
      <c r="C628" s="4951"/>
      <c r="D628" s="3047"/>
      <c r="E628" s="3048"/>
      <c r="F628" s="3049"/>
      <c r="G628" s="3049"/>
      <c r="H628" s="3047" t="s">
        <v>8149</v>
      </c>
      <c r="I628" s="3049">
        <v>200</v>
      </c>
      <c r="J628" s="3049">
        <v>60</v>
      </c>
      <c r="K628" s="3047" t="s">
        <v>7966</v>
      </c>
      <c r="L628" s="3049">
        <v>200</v>
      </c>
      <c r="M628" s="3049">
        <v>60</v>
      </c>
      <c r="N628" s="4939"/>
      <c r="O628" s="4948"/>
      <c r="P628" s="3065"/>
      <c r="Q628" s="3065"/>
      <c r="R628" s="3065"/>
      <c r="S628" s="3083"/>
      <c r="T628" s="3083"/>
      <c r="U628" s="3083"/>
      <c r="V628" s="3083"/>
      <c r="W628" s="3049"/>
      <c r="X628" s="3049"/>
      <c r="Y628" s="3049"/>
      <c r="Z628" s="3052"/>
      <c r="AA628" s="3049"/>
      <c r="AB628" s="3049"/>
      <c r="AC628" s="3049"/>
      <c r="AD628" s="3049"/>
      <c r="AE628" s="3049"/>
      <c r="AF628" s="3049"/>
      <c r="AG628" s="3052"/>
      <c r="AH628" s="3049"/>
      <c r="AI628" s="3047" t="s">
        <v>7873</v>
      </c>
      <c r="AJ628" s="3049"/>
      <c r="AK628" s="3049"/>
      <c r="AL628" s="3049"/>
      <c r="AM628" s="3053"/>
      <c r="AN628" s="3048"/>
      <c r="AO628" s="3049"/>
      <c r="AP628" s="3053"/>
      <c r="AQ628" s="3049"/>
      <c r="AR628" s="4951"/>
      <c r="AS628" s="3053"/>
      <c r="AT628" s="3053"/>
      <c r="AU628" s="3053"/>
      <c r="AV628" s="3053"/>
      <c r="AW628" s="3053"/>
      <c r="AX628" s="4930"/>
    </row>
    <row r="629" spans="1:50" ht="15" customHeight="1">
      <c r="A629" s="4923"/>
      <c r="B629" s="4930"/>
      <c r="C629" s="4951"/>
      <c r="D629" s="3047"/>
      <c r="E629" s="3048"/>
      <c r="F629" s="3049"/>
      <c r="G629" s="3049"/>
      <c r="H629" s="3047" t="s">
        <v>8008</v>
      </c>
      <c r="I629" s="3049">
        <v>200</v>
      </c>
      <c r="J629" s="3049">
        <v>60</v>
      </c>
      <c r="K629" s="3047" t="s">
        <v>8008</v>
      </c>
      <c r="L629" s="3049">
        <v>200</v>
      </c>
      <c r="M629" s="3049">
        <v>60</v>
      </c>
      <c r="N629" s="4939"/>
      <c r="O629" s="4948"/>
      <c r="P629" s="3065"/>
      <c r="Q629" s="3065"/>
      <c r="R629" s="3065"/>
      <c r="S629" s="3083"/>
      <c r="T629" s="3083"/>
      <c r="U629" s="3083"/>
      <c r="V629" s="3083"/>
      <c r="W629" s="3049"/>
      <c r="X629" s="3049"/>
      <c r="Y629" s="3049"/>
      <c r="Z629" s="3052"/>
      <c r="AA629" s="3049"/>
      <c r="AB629" s="3049"/>
      <c r="AC629" s="3049"/>
      <c r="AD629" s="3049"/>
      <c r="AE629" s="3049"/>
      <c r="AF629" s="3049"/>
      <c r="AG629" s="3052"/>
      <c r="AH629" s="3049"/>
      <c r="AI629" s="3049"/>
      <c r="AJ629" s="3049"/>
      <c r="AK629" s="3049"/>
      <c r="AL629" s="3049"/>
      <c r="AM629" s="3053"/>
      <c r="AN629" s="3048"/>
      <c r="AO629" s="3049"/>
      <c r="AP629" s="3053"/>
      <c r="AQ629" s="3049"/>
      <c r="AR629" s="4951"/>
      <c r="AS629" s="3053"/>
      <c r="AT629" s="3053"/>
      <c r="AU629" s="3053"/>
      <c r="AV629" s="3053"/>
      <c r="AW629" s="3053"/>
      <c r="AX629" s="4930"/>
    </row>
    <row r="630" spans="1:50" ht="15" customHeight="1">
      <c r="A630" s="4923"/>
      <c r="B630" s="4931"/>
      <c r="C630" s="4952"/>
      <c r="D630" s="3054"/>
      <c r="E630" s="3055"/>
      <c r="F630" s="3056"/>
      <c r="G630" s="3056"/>
      <c r="H630" s="3054"/>
      <c r="I630" s="3056"/>
      <c r="J630" s="3056"/>
      <c r="K630" s="3054"/>
      <c r="L630" s="3056"/>
      <c r="M630" s="3056"/>
      <c r="N630" s="4940"/>
      <c r="O630" s="4949"/>
      <c r="P630" s="3066"/>
      <c r="Q630" s="3066"/>
      <c r="R630" s="3066"/>
      <c r="S630" s="3086"/>
      <c r="T630" s="3086"/>
      <c r="U630" s="3086"/>
      <c r="V630" s="3086"/>
      <c r="W630" s="3056"/>
      <c r="X630" s="3056"/>
      <c r="Y630" s="3056"/>
      <c r="Z630" s="3058"/>
      <c r="AA630" s="3056"/>
      <c r="AB630" s="3056"/>
      <c r="AC630" s="3056"/>
      <c r="AD630" s="3056"/>
      <c r="AE630" s="3056"/>
      <c r="AF630" s="3056"/>
      <c r="AG630" s="3058"/>
      <c r="AH630" s="3056"/>
      <c r="AI630" s="3056"/>
      <c r="AJ630" s="3056"/>
      <c r="AK630" s="3056"/>
      <c r="AL630" s="3056"/>
      <c r="AM630" s="3059"/>
      <c r="AN630" s="3055"/>
      <c r="AO630" s="3056"/>
      <c r="AP630" s="3059"/>
      <c r="AQ630" s="3056"/>
      <c r="AR630" s="4952"/>
      <c r="AS630" s="3059"/>
      <c r="AT630" s="3059"/>
      <c r="AU630" s="3059"/>
      <c r="AV630" s="3059"/>
      <c r="AW630" s="3059"/>
      <c r="AX630" s="4931"/>
    </row>
    <row r="631" spans="1:50" ht="15" customHeight="1">
      <c r="A631" s="4923"/>
      <c r="B631" s="4929">
        <f>B626+1</f>
        <v>125</v>
      </c>
      <c r="C631" s="4950" t="s">
        <v>8150</v>
      </c>
      <c r="D631" s="3042" t="s">
        <v>8147</v>
      </c>
      <c r="E631" s="3043">
        <v>38027</v>
      </c>
      <c r="F631" s="3044">
        <v>14.8</v>
      </c>
      <c r="G631" s="3044">
        <v>14.8</v>
      </c>
      <c r="H631" s="3047" t="s">
        <v>8099</v>
      </c>
      <c r="I631" s="3044">
        <v>60</v>
      </c>
      <c r="J631" s="3044">
        <v>40</v>
      </c>
      <c r="K631" s="3047" t="s">
        <v>7945</v>
      </c>
      <c r="L631" s="3044">
        <v>150</v>
      </c>
      <c r="M631" s="3044">
        <v>50</v>
      </c>
      <c r="N631" s="4938" t="s">
        <v>8151</v>
      </c>
      <c r="O631" s="4947" t="s">
        <v>8152</v>
      </c>
      <c r="P631" s="3064"/>
      <c r="Q631" s="3064"/>
      <c r="R631" s="3064"/>
      <c r="S631" s="3080"/>
      <c r="T631" s="3080"/>
      <c r="U631" s="3080"/>
      <c r="V631" s="3080"/>
      <c r="W631" s="3044"/>
      <c r="X631" s="3044"/>
      <c r="Y631" s="3044"/>
      <c r="Z631" s="3044"/>
      <c r="AA631" s="3044" t="s">
        <v>7635</v>
      </c>
      <c r="AB631" s="3044"/>
      <c r="AC631" s="3044"/>
      <c r="AD631" s="3044"/>
      <c r="AE631" s="3044" t="s">
        <v>7635</v>
      </c>
      <c r="AF631" s="3044"/>
      <c r="AG631" s="3060"/>
      <c r="AH631" s="3044"/>
      <c r="AI631" s="3044" t="s">
        <v>7635</v>
      </c>
      <c r="AJ631" s="3044"/>
      <c r="AK631" s="3044"/>
      <c r="AL631" s="3044" t="s">
        <v>7636</v>
      </c>
      <c r="AM631" s="3046"/>
      <c r="AN631" s="3043">
        <v>38477</v>
      </c>
      <c r="AO631" s="3044"/>
      <c r="AP631" s="3046"/>
      <c r="AQ631" s="3044" t="s">
        <v>7636</v>
      </c>
      <c r="AR631" s="4950" t="s">
        <v>7859</v>
      </c>
      <c r="AS631" s="3046"/>
      <c r="AT631" s="3046"/>
      <c r="AU631" s="3046"/>
      <c r="AV631" s="3046"/>
      <c r="AW631" s="3046"/>
      <c r="AX631" s="4929"/>
    </row>
    <row r="632" spans="1:50" ht="15" customHeight="1">
      <c r="A632" s="4923"/>
      <c r="B632" s="4930"/>
      <c r="C632" s="4951"/>
      <c r="D632" s="3047"/>
      <c r="E632" s="3048">
        <v>40632</v>
      </c>
      <c r="F632" s="3049"/>
      <c r="G632" s="3049"/>
      <c r="H632" s="3047" t="s">
        <v>8076</v>
      </c>
      <c r="I632" s="3146" t="s">
        <v>8153</v>
      </c>
      <c r="J632" s="3146" t="s">
        <v>8154</v>
      </c>
      <c r="K632" s="3047"/>
      <c r="L632" s="3049"/>
      <c r="M632" s="3049"/>
      <c r="N632" s="4939"/>
      <c r="O632" s="4948"/>
      <c r="P632" s="3065"/>
      <c r="Q632" s="3065"/>
      <c r="R632" s="3065"/>
      <c r="S632" s="3083"/>
      <c r="T632" s="3083"/>
      <c r="U632" s="3083"/>
      <c r="V632" s="3083"/>
      <c r="W632" s="3049"/>
      <c r="X632" s="3049"/>
      <c r="Y632" s="3049"/>
      <c r="Z632" s="3049"/>
      <c r="AA632" s="3049">
        <v>2</v>
      </c>
      <c r="AB632" s="3049"/>
      <c r="AC632" s="3049"/>
      <c r="AD632" s="3049"/>
      <c r="AE632" s="3049">
        <v>165</v>
      </c>
      <c r="AF632" s="3049"/>
      <c r="AG632" s="3052"/>
      <c r="AH632" s="3049"/>
      <c r="AI632" s="3049">
        <v>15</v>
      </c>
      <c r="AJ632" s="3049"/>
      <c r="AK632" s="3049"/>
      <c r="AL632" s="3049">
        <v>0.6</v>
      </c>
      <c r="AM632" s="3053"/>
      <c r="AN632" s="3048">
        <v>38712</v>
      </c>
      <c r="AO632" s="3049"/>
      <c r="AP632" s="3053"/>
      <c r="AQ632" s="3049"/>
      <c r="AR632" s="4951"/>
      <c r="AS632" s="3053"/>
      <c r="AT632" s="3053"/>
      <c r="AU632" s="3053"/>
      <c r="AV632" s="3053"/>
      <c r="AW632" s="3053"/>
      <c r="AX632" s="4930"/>
    </row>
    <row r="633" spans="1:50" ht="15" customHeight="1">
      <c r="A633" s="4923"/>
      <c r="B633" s="4930"/>
      <c r="C633" s="4951"/>
      <c r="D633" s="3047"/>
      <c r="E633" s="3048"/>
      <c r="F633" s="3049"/>
      <c r="G633" s="3049"/>
      <c r="H633" s="3047"/>
      <c r="I633" s="3049"/>
      <c r="J633" s="3049"/>
      <c r="K633" s="3047"/>
      <c r="L633" s="3049"/>
      <c r="M633" s="3049"/>
      <c r="N633" s="4939"/>
      <c r="O633" s="4948"/>
      <c r="P633" s="3065"/>
      <c r="Q633" s="3065"/>
      <c r="R633" s="3065"/>
      <c r="S633" s="3083"/>
      <c r="T633" s="3083"/>
      <c r="U633" s="3083"/>
      <c r="V633" s="3083"/>
      <c r="W633" s="3049"/>
      <c r="X633" s="3049"/>
      <c r="Y633" s="3049"/>
      <c r="Z633" s="3049"/>
      <c r="AA633" s="3049"/>
      <c r="AB633" s="3049"/>
      <c r="AC633" s="3049"/>
      <c r="AD633" s="3049"/>
      <c r="AE633" s="3049"/>
      <c r="AF633" s="3049"/>
      <c r="AG633" s="3052"/>
      <c r="AH633" s="3049"/>
      <c r="AI633" s="3049"/>
      <c r="AJ633" s="3049"/>
      <c r="AK633" s="3049"/>
      <c r="AL633" s="3049"/>
      <c r="AM633" s="3053"/>
      <c r="AN633" s="3048">
        <v>40632</v>
      </c>
      <c r="AO633" s="3049"/>
      <c r="AP633" s="3053"/>
      <c r="AQ633" s="3049"/>
      <c r="AR633" s="4951"/>
      <c r="AS633" s="3053"/>
      <c r="AT633" s="3053"/>
      <c r="AU633" s="3053"/>
      <c r="AV633" s="3053"/>
      <c r="AW633" s="3053"/>
      <c r="AX633" s="4930"/>
    </row>
    <row r="634" spans="1:50" ht="15" customHeight="1">
      <c r="A634" s="4923"/>
      <c r="B634" s="4930"/>
      <c r="C634" s="4951"/>
      <c r="D634" s="3047"/>
      <c r="E634" s="3048"/>
      <c r="F634" s="3049"/>
      <c r="G634" s="3049"/>
      <c r="H634" s="3047"/>
      <c r="I634" s="3049"/>
      <c r="J634" s="3049"/>
      <c r="K634" s="3047"/>
      <c r="L634" s="3049"/>
      <c r="M634" s="3049"/>
      <c r="N634" s="4939"/>
      <c r="O634" s="4948"/>
      <c r="P634" s="3065"/>
      <c r="Q634" s="3065"/>
      <c r="R634" s="3065"/>
      <c r="S634" s="3083"/>
      <c r="T634" s="3083"/>
      <c r="U634" s="3083"/>
      <c r="V634" s="3083"/>
      <c r="W634" s="3049"/>
      <c r="X634" s="3049"/>
      <c r="Y634" s="3049"/>
      <c r="Z634" s="3049"/>
      <c r="AA634" s="3049"/>
      <c r="AB634" s="3049"/>
      <c r="AC634" s="3049"/>
      <c r="AD634" s="3049"/>
      <c r="AE634" s="3049"/>
      <c r="AF634" s="3049"/>
      <c r="AG634" s="3052"/>
      <c r="AH634" s="3049"/>
      <c r="AI634" s="3049"/>
      <c r="AJ634" s="3049"/>
      <c r="AK634" s="3049"/>
      <c r="AL634" s="3049"/>
      <c r="AM634" s="3053"/>
      <c r="AN634" s="3048">
        <v>40998</v>
      </c>
      <c r="AO634" s="3049"/>
      <c r="AP634" s="3053"/>
      <c r="AQ634" s="3049"/>
      <c r="AR634" s="4951"/>
      <c r="AS634" s="3053"/>
      <c r="AT634" s="3053"/>
      <c r="AU634" s="3053"/>
      <c r="AV634" s="3053"/>
      <c r="AW634" s="3053"/>
      <c r="AX634" s="4930"/>
    </row>
    <row r="635" spans="1:50" ht="15" customHeight="1">
      <c r="A635" s="4923"/>
      <c r="B635" s="4931"/>
      <c r="C635" s="4952"/>
      <c r="D635" s="3054"/>
      <c r="E635" s="3055"/>
      <c r="F635" s="3056"/>
      <c r="G635" s="3056"/>
      <c r="H635" s="3054"/>
      <c r="I635" s="3056"/>
      <c r="J635" s="3056"/>
      <c r="K635" s="3054"/>
      <c r="L635" s="3056"/>
      <c r="M635" s="3056"/>
      <c r="N635" s="4940"/>
      <c r="O635" s="4949"/>
      <c r="P635" s="3066"/>
      <c r="Q635" s="3066"/>
      <c r="R635" s="3066"/>
      <c r="S635" s="3086"/>
      <c r="T635" s="3086"/>
      <c r="U635" s="3086"/>
      <c r="V635" s="3086"/>
      <c r="W635" s="3056"/>
      <c r="X635" s="3056"/>
      <c r="Y635" s="3056"/>
      <c r="Z635" s="3056"/>
      <c r="AA635" s="3056"/>
      <c r="AB635" s="3056"/>
      <c r="AC635" s="3056"/>
      <c r="AD635" s="3056"/>
      <c r="AE635" s="3056"/>
      <c r="AF635" s="3056"/>
      <c r="AG635" s="3058"/>
      <c r="AH635" s="3056"/>
      <c r="AI635" s="3056"/>
      <c r="AJ635" s="3056"/>
      <c r="AK635" s="3056"/>
      <c r="AL635" s="3056"/>
      <c r="AM635" s="3059"/>
      <c r="AN635" s="3056"/>
      <c r="AO635" s="3056"/>
      <c r="AP635" s="3059"/>
      <c r="AQ635" s="3056"/>
      <c r="AR635" s="4952"/>
      <c r="AS635" s="3059"/>
      <c r="AT635" s="3059"/>
      <c r="AU635" s="3059"/>
      <c r="AV635" s="3059"/>
      <c r="AW635" s="3059"/>
      <c r="AX635" s="4931"/>
    </row>
    <row r="636" spans="1:50" ht="15" customHeight="1">
      <c r="A636" s="4923"/>
      <c r="B636" s="4929">
        <f>B631+1</f>
        <v>126</v>
      </c>
      <c r="C636" s="4950" t="s">
        <v>8155</v>
      </c>
      <c r="D636" s="3047" t="s">
        <v>815</v>
      </c>
      <c r="E636" s="3048">
        <v>43191</v>
      </c>
      <c r="F636" s="3049">
        <v>78.099999999999994</v>
      </c>
      <c r="G636" s="3049">
        <v>78.099999999999994</v>
      </c>
      <c r="H636" s="3047" t="s">
        <v>8156</v>
      </c>
      <c r="I636" s="3049"/>
      <c r="J636" s="3049"/>
      <c r="K636" s="3047" t="s">
        <v>8157</v>
      </c>
      <c r="L636" s="3049">
        <v>150</v>
      </c>
      <c r="M636" s="3049">
        <v>60</v>
      </c>
      <c r="N636" s="4985" t="s">
        <v>8158</v>
      </c>
      <c r="O636" s="4966" t="s">
        <v>7901</v>
      </c>
      <c r="P636" s="3065"/>
      <c r="Q636" s="3065"/>
      <c r="R636" s="3065"/>
      <c r="S636" s="3083"/>
      <c r="T636" s="3083"/>
      <c r="U636" s="3083"/>
      <c r="V636" s="3083"/>
      <c r="W636" s="3049"/>
      <c r="X636" s="3049"/>
      <c r="Y636" s="3049"/>
      <c r="Z636" s="3049"/>
      <c r="AA636" s="3049" t="s">
        <v>801</v>
      </c>
      <c r="AB636" s="3049"/>
      <c r="AC636" s="3049"/>
      <c r="AD636" s="3049"/>
      <c r="AE636" s="3049" t="s">
        <v>801</v>
      </c>
      <c r="AF636" s="3049"/>
      <c r="AG636" s="3052"/>
      <c r="AH636" s="3049"/>
      <c r="AI636" s="3049" t="s">
        <v>801</v>
      </c>
      <c r="AJ636" s="3049"/>
      <c r="AK636" s="3049"/>
      <c r="AL636" s="3049" t="s">
        <v>441</v>
      </c>
      <c r="AM636" s="3053"/>
      <c r="AN636" s="3048">
        <v>43191</v>
      </c>
      <c r="AO636" s="3049"/>
      <c r="AP636" s="3053"/>
      <c r="AQ636" s="3049"/>
      <c r="AR636" s="4950" t="s">
        <v>7859</v>
      </c>
      <c r="AS636" s="3053"/>
      <c r="AT636" s="3053"/>
      <c r="AU636" s="3053"/>
      <c r="AV636" s="3053"/>
      <c r="AW636" s="3053"/>
      <c r="AX636" s="3049"/>
    </row>
    <row r="637" spans="1:50" ht="15" customHeight="1">
      <c r="A637" s="4923"/>
      <c r="B637" s="4930"/>
      <c r="C637" s="4951"/>
      <c r="D637" s="3047"/>
      <c r="E637" s="3048">
        <v>45209</v>
      </c>
      <c r="F637" s="3049"/>
      <c r="G637" s="3049"/>
      <c r="H637" s="3047"/>
      <c r="I637" s="3049"/>
      <c r="J637" s="3049"/>
      <c r="K637" s="3047" t="s">
        <v>7908</v>
      </c>
      <c r="L637" s="3049">
        <v>200</v>
      </c>
      <c r="M637" s="3049">
        <v>60</v>
      </c>
      <c r="N637" s="4986"/>
      <c r="O637" s="4967"/>
      <c r="P637" s="3065"/>
      <c r="Q637" s="3065"/>
      <c r="R637" s="3065"/>
      <c r="S637" s="3083"/>
      <c r="T637" s="3083"/>
      <c r="U637" s="3083"/>
      <c r="V637" s="3083"/>
      <c r="W637" s="3049"/>
      <c r="X637" s="3049"/>
      <c r="Y637" s="3049"/>
      <c r="Z637" s="3049"/>
      <c r="AA637" s="3049">
        <v>7</v>
      </c>
      <c r="AB637" s="3049"/>
      <c r="AC637" s="3049"/>
      <c r="AD637" s="3049"/>
      <c r="AE637" s="3049">
        <v>165</v>
      </c>
      <c r="AF637" s="3049"/>
      <c r="AG637" s="3052"/>
      <c r="AH637" s="3049"/>
      <c r="AI637" s="3049">
        <v>15</v>
      </c>
      <c r="AJ637" s="3049"/>
      <c r="AK637" s="3049"/>
      <c r="AL637" s="3049"/>
      <c r="AM637" s="3053"/>
      <c r="AN637" s="3048">
        <v>45209</v>
      </c>
      <c r="AO637" s="3049"/>
      <c r="AP637" s="3053"/>
      <c r="AQ637" s="3049"/>
      <c r="AR637" s="4951"/>
      <c r="AS637" s="3053"/>
      <c r="AT637" s="3053"/>
      <c r="AU637" s="3053"/>
      <c r="AV637" s="3053"/>
      <c r="AW637" s="3053"/>
      <c r="AX637" s="3049"/>
    </row>
    <row r="638" spans="1:50" ht="15" customHeight="1">
      <c r="A638" s="4923"/>
      <c r="B638" s="4930"/>
      <c r="C638" s="4951"/>
      <c r="D638" s="3047"/>
      <c r="E638" s="3048"/>
      <c r="F638" s="3049"/>
      <c r="G638" s="3049"/>
      <c r="H638" s="3047"/>
      <c r="I638" s="3049"/>
      <c r="J638" s="3049"/>
      <c r="K638" s="3047" t="s">
        <v>8008</v>
      </c>
      <c r="L638" s="3049">
        <v>200</v>
      </c>
      <c r="M638" s="3049">
        <v>60</v>
      </c>
      <c r="N638" s="4986"/>
      <c r="O638" s="4967"/>
      <c r="P638" s="3065"/>
      <c r="Q638" s="3065"/>
      <c r="R638" s="3065"/>
      <c r="S638" s="3083"/>
      <c r="T638" s="3083"/>
      <c r="U638" s="3083"/>
      <c r="V638" s="3083"/>
      <c r="W638" s="3049"/>
      <c r="X638" s="3049"/>
      <c r="Y638" s="3049"/>
      <c r="Z638" s="3049"/>
      <c r="AA638" s="3049"/>
      <c r="AB638" s="3049"/>
      <c r="AC638" s="3049"/>
      <c r="AD638" s="3049"/>
      <c r="AE638" s="3100">
        <v>1000</v>
      </c>
      <c r="AF638" s="3049"/>
      <c r="AG638" s="3052"/>
      <c r="AH638" s="3049"/>
      <c r="AI638" s="3049">
        <v>20</v>
      </c>
      <c r="AJ638" s="3049"/>
      <c r="AK638" s="3049"/>
      <c r="AL638" s="3049"/>
      <c r="AM638" s="3053"/>
      <c r="AN638" s="3049"/>
      <c r="AO638" s="3049"/>
      <c r="AP638" s="3053"/>
      <c r="AQ638" s="3049"/>
      <c r="AR638" s="4951"/>
      <c r="AS638" s="3053"/>
      <c r="AT638" s="3053"/>
      <c r="AU638" s="3053"/>
      <c r="AV638" s="3053"/>
      <c r="AW638" s="3053"/>
      <c r="AX638" s="3049"/>
    </row>
    <row r="639" spans="1:50" ht="15" customHeight="1">
      <c r="A639" s="4923"/>
      <c r="B639" s="4930"/>
      <c r="C639" s="4951"/>
      <c r="D639" s="3047"/>
      <c r="E639" s="3048"/>
      <c r="F639" s="3049"/>
      <c r="G639" s="3049"/>
      <c r="H639" s="3047"/>
      <c r="I639" s="3049"/>
      <c r="J639" s="3049"/>
      <c r="K639" s="3047"/>
      <c r="L639" s="3049"/>
      <c r="M639" s="3049"/>
      <c r="N639" s="4986"/>
      <c r="O639" s="4967"/>
      <c r="P639" s="3065"/>
      <c r="Q639" s="3065"/>
      <c r="R639" s="3065"/>
      <c r="S639" s="3083"/>
      <c r="T639" s="3083"/>
      <c r="U639" s="3083"/>
      <c r="V639" s="3083"/>
      <c r="W639" s="3049"/>
      <c r="X639" s="3049"/>
      <c r="Y639" s="3049"/>
      <c r="Z639" s="3049"/>
      <c r="AA639" s="3049"/>
      <c r="AB639" s="3049"/>
      <c r="AC639" s="3049"/>
      <c r="AD639" s="3049"/>
      <c r="AE639" s="3100">
        <v>3000</v>
      </c>
      <c r="AF639" s="3049"/>
      <c r="AG639" s="3052"/>
      <c r="AH639" s="3049"/>
      <c r="AI639" s="3049"/>
      <c r="AJ639" s="3049"/>
      <c r="AK639" s="3049"/>
      <c r="AL639" s="3049"/>
      <c r="AM639" s="3053"/>
      <c r="AN639" s="3049"/>
      <c r="AO639" s="3049"/>
      <c r="AP639" s="3053"/>
      <c r="AQ639" s="3049"/>
      <c r="AR639" s="4951"/>
      <c r="AS639" s="3053"/>
      <c r="AT639" s="3053"/>
      <c r="AU639" s="3053"/>
      <c r="AV639" s="3053"/>
      <c r="AW639" s="3053"/>
      <c r="AX639" s="3049"/>
    </row>
    <row r="640" spans="1:50" ht="15" customHeight="1">
      <c r="A640" s="4924"/>
      <c r="B640" s="4931"/>
      <c r="C640" s="4952"/>
      <c r="D640" s="3054"/>
      <c r="E640" s="3055"/>
      <c r="F640" s="3056"/>
      <c r="G640" s="3056"/>
      <c r="H640" s="3054"/>
      <c r="I640" s="3056"/>
      <c r="J640" s="3056"/>
      <c r="K640" s="3054"/>
      <c r="L640" s="3056"/>
      <c r="M640" s="3056"/>
      <c r="N640" s="4987"/>
      <c r="O640" s="4968"/>
      <c r="P640" s="3066"/>
      <c r="Q640" s="3066"/>
      <c r="R640" s="3066"/>
      <c r="S640" s="3086"/>
      <c r="T640" s="3086"/>
      <c r="U640" s="3086"/>
      <c r="V640" s="3086"/>
      <c r="W640" s="3056"/>
      <c r="X640" s="3056"/>
      <c r="Y640" s="3056"/>
      <c r="Z640" s="3056"/>
      <c r="AA640" s="3056"/>
      <c r="AB640" s="3056"/>
      <c r="AC640" s="3056"/>
      <c r="AD640" s="3056"/>
      <c r="AE640" s="3147">
        <v>10000</v>
      </c>
      <c r="AF640" s="3056"/>
      <c r="AG640" s="3058"/>
      <c r="AH640" s="3056"/>
      <c r="AI640" s="3056"/>
      <c r="AJ640" s="3056"/>
      <c r="AK640" s="3056"/>
      <c r="AL640" s="3056"/>
      <c r="AM640" s="3059"/>
      <c r="AN640" s="3056"/>
      <c r="AO640" s="3056"/>
      <c r="AP640" s="3059"/>
      <c r="AQ640" s="3056"/>
      <c r="AR640" s="4952"/>
      <c r="AS640" s="3059"/>
      <c r="AT640" s="3059"/>
      <c r="AU640" s="3059"/>
      <c r="AV640" s="3059"/>
      <c r="AW640" s="3059"/>
      <c r="AX640" s="3056"/>
    </row>
    <row r="641" spans="1:50" ht="15" customHeight="1">
      <c r="A641" s="4923" t="s">
        <v>8159</v>
      </c>
      <c r="B641" s="4929">
        <f>B636+1</f>
        <v>127</v>
      </c>
      <c r="C641" s="4950" t="s">
        <v>8160</v>
      </c>
      <c r="D641" s="3042" t="s">
        <v>29</v>
      </c>
      <c r="E641" s="3043">
        <v>44287</v>
      </c>
      <c r="F641" s="3044">
        <v>1.2</v>
      </c>
      <c r="G641" s="3044">
        <v>1.2</v>
      </c>
      <c r="H641" s="3042" t="s">
        <v>7889</v>
      </c>
      <c r="I641" s="3044">
        <v>200</v>
      </c>
      <c r="J641" s="3044">
        <v>60</v>
      </c>
      <c r="K641" s="3042" t="s">
        <v>8161</v>
      </c>
      <c r="L641" s="3044">
        <v>200</v>
      </c>
      <c r="M641" s="3044">
        <v>60</v>
      </c>
      <c r="N641" s="4988" t="s">
        <v>8162</v>
      </c>
      <c r="O641" s="4947" t="s">
        <v>8069</v>
      </c>
      <c r="P641" s="3064"/>
      <c r="Q641" s="3064"/>
      <c r="R641" s="3064"/>
      <c r="S641" s="3080"/>
      <c r="T641" s="3080"/>
      <c r="U641" s="3080"/>
      <c r="V641" s="3080"/>
      <c r="W641" s="3044">
        <v>2</v>
      </c>
      <c r="X641" s="3044">
        <v>1</v>
      </c>
      <c r="Y641" s="3044"/>
      <c r="Z641" s="3044"/>
      <c r="AA641" s="3044" t="s">
        <v>801</v>
      </c>
      <c r="AB641" s="3044"/>
      <c r="AC641" s="3044"/>
      <c r="AD641" s="3044"/>
      <c r="AE641" s="3099" t="s">
        <v>801</v>
      </c>
      <c r="AF641" s="3044"/>
      <c r="AG641" s="3060"/>
      <c r="AH641" s="3044"/>
      <c r="AI641" s="3044" t="s">
        <v>801</v>
      </c>
      <c r="AJ641" s="3044"/>
      <c r="AK641" s="3044"/>
      <c r="AL641" s="3044" t="s">
        <v>387</v>
      </c>
      <c r="AM641" s="3046"/>
      <c r="AN641" s="3043">
        <v>44652</v>
      </c>
      <c r="AO641" s="3044"/>
      <c r="AP641" s="3046"/>
      <c r="AQ641" s="3044"/>
      <c r="AR641" s="4950" t="s">
        <v>7859</v>
      </c>
      <c r="AS641" s="3046"/>
      <c r="AT641" s="3046"/>
      <c r="AU641" s="3046"/>
      <c r="AV641" s="3046"/>
      <c r="AW641" s="3046"/>
      <c r="AX641" s="3044"/>
    </row>
    <row r="642" spans="1:50" ht="15" customHeight="1">
      <c r="A642" s="4923"/>
      <c r="B642" s="4930"/>
      <c r="C642" s="4951"/>
      <c r="D642" s="3047"/>
      <c r="E642" s="3048"/>
      <c r="F642" s="3049"/>
      <c r="G642" s="3049"/>
      <c r="H642" s="3047"/>
      <c r="I642" s="3049"/>
      <c r="J642" s="3049"/>
      <c r="K642" s="3047"/>
      <c r="L642" s="3049"/>
      <c r="M642" s="3049"/>
      <c r="N642" s="4989"/>
      <c r="O642" s="4948"/>
      <c r="P642" s="3065"/>
      <c r="Q642" s="3065"/>
      <c r="R642" s="3065"/>
      <c r="S642" s="3083"/>
      <c r="T642" s="3083"/>
      <c r="U642" s="3083"/>
      <c r="V642" s="3083"/>
      <c r="W642" s="3049"/>
      <c r="X642" s="3049"/>
      <c r="Y642" s="3049"/>
      <c r="Z642" s="3049"/>
      <c r="AA642" s="3049">
        <v>3</v>
      </c>
      <c r="AB642" s="3049"/>
      <c r="AC642" s="3049"/>
      <c r="AD642" s="3049"/>
      <c r="AE642" s="3100">
        <v>165</v>
      </c>
      <c r="AF642" s="3049"/>
      <c r="AG642" s="3052"/>
      <c r="AH642" s="3049"/>
      <c r="AI642" s="3049">
        <v>10</v>
      </c>
      <c r="AJ642" s="3049"/>
      <c r="AK642" s="3049"/>
      <c r="AL642" s="3049"/>
      <c r="AM642" s="3053"/>
      <c r="AN642" s="3049"/>
      <c r="AO642" s="3049"/>
      <c r="AP642" s="3053"/>
      <c r="AQ642" s="3049"/>
      <c r="AR642" s="4951"/>
      <c r="AS642" s="3053"/>
      <c r="AT642" s="3053"/>
      <c r="AU642" s="3053"/>
      <c r="AV642" s="3053"/>
      <c r="AW642" s="3053"/>
      <c r="AX642" s="3049"/>
    </row>
    <row r="643" spans="1:50" ht="15" customHeight="1">
      <c r="A643" s="4923"/>
      <c r="B643" s="4930"/>
      <c r="C643" s="4951"/>
      <c r="D643" s="3047"/>
      <c r="E643" s="3048"/>
      <c r="F643" s="3049"/>
      <c r="G643" s="3049"/>
      <c r="H643" s="3047"/>
      <c r="I643" s="3049"/>
      <c r="J643" s="3049"/>
      <c r="K643" s="3047"/>
      <c r="L643" s="3049"/>
      <c r="M643" s="3049"/>
      <c r="N643" s="4989"/>
      <c r="O643" s="4948"/>
      <c r="P643" s="3065"/>
      <c r="Q643" s="3065"/>
      <c r="R643" s="3065"/>
      <c r="S643" s="3083"/>
      <c r="T643" s="3083"/>
      <c r="U643" s="3083"/>
      <c r="V643" s="3083"/>
      <c r="W643" s="3049"/>
      <c r="X643" s="3049"/>
      <c r="Y643" s="3049"/>
      <c r="Z643" s="3049"/>
      <c r="AA643" s="3049"/>
      <c r="AB643" s="3049"/>
      <c r="AC643" s="3049"/>
      <c r="AD643" s="3049"/>
      <c r="AE643" s="3100"/>
      <c r="AF643" s="3049"/>
      <c r="AG643" s="3052"/>
      <c r="AH643" s="3049"/>
      <c r="AI643" s="3049">
        <v>12</v>
      </c>
      <c r="AJ643" s="3049"/>
      <c r="AK643" s="3049"/>
      <c r="AL643" s="3049"/>
      <c r="AM643" s="3053"/>
      <c r="AN643" s="3049"/>
      <c r="AO643" s="3049"/>
      <c r="AP643" s="3053"/>
      <c r="AQ643" s="3049"/>
      <c r="AR643" s="4951"/>
      <c r="AS643" s="3053"/>
      <c r="AT643" s="3053"/>
      <c r="AU643" s="3053"/>
      <c r="AV643" s="3053"/>
      <c r="AW643" s="3053"/>
      <c r="AX643" s="3049"/>
    </row>
    <row r="644" spans="1:50" ht="15" customHeight="1">
      <c r="A644" s="4923"/>
      <c r="B644" s="4930"/>
      <c r="C644" s="4951"/>
      <c r="D644" s="3047"/>
      <c r="E644" s="3048"/>
      <c r="F644" s="3049"/>
      <c r="G644" s="3049"/>
      <c r="H644" s="3047"/>
      <c r="I644" s="3049"/>
      <c r="J644" s="3049"/>
      <c r="K644" s="3047"/>
      <c r="L644" s="3049"/>
      <c r="M644" s="3049"/>
      <c r="N644" s="4989"/>
      <c r="O644" s="4948"/>
      <c r="P644" s="3065"/>
      <c r="Q644" s="3065"/>
      <c r="R644" s="3065"/>
      <c r="S644" s="3083"/>
      <c r="T644" s="3083"/>
      <c r="U644" s="3083"/>
      <c r="V644" s="3083"/>
      <c r="W644" s="3049"/>
      <c r="X644" s="3049"/>
      <c r="Y644" s="3049"/>
      <c r="Z644" s="3049"/>
      <c r="AA644" s="3049"/>
      <c r="AB644" s="3049"/>
      <c r="AC644" s="3049"/>
      <c r="AD644" s="3049"/>
      <c r="AE644" s="3100"/>
      <c r="AF644" s="3049"/>
      <c r="AG644" s="3052"/>
      <c r="AH644" s="3049"/>
      <c r="AI644" s="3049"/>
      <c r="AJ644" s="3049"/>
      <c r="AK644" s="3049"/>
      <c r="AL644" s="3049"/>
      <c r="AM644" s="3053"/>
      <c r="AN644" s="3049"/>
      <c r="AO644" s="3049"/>
      <c r="AP644" s="3053"/>
      <c r="AQ644" s="3049"/>
      <c r="AR644" s="4951"/>
      <c r="AS644" s="3053"/>
      <c r="AT644" s="3053"/>
      <c r="AU644" s="3053"/>
      <c r="AV644" s="3053"/>
      <c r="AW644" s="3053"/>
      <c r="AX644" s="3049"/>
    </row>
    <row r="645" spans="1:50" ht="15" customHeight="1">
      <c r="A645" s="4923"/>
      <c r="B645" s="4931"/>
      <c r="C645" s="4952"/>
      <c r="D645" s="3047"/>
      <c r="E645" s="3048"/>
      <c r="F645" s="3049"/>
      <c r="G645" s="3049"/>
      <c r="H645" s="3047"/>
      <c r="I645" s="3049"/>
      <c r="J645" s="3049"/>
      <c r="K645" s="3047"/>
      <c r="L645" s="3049"/>
      <c r="M645" s="3049"/>
      <c r="N645" s="4990"/>
      <c r="O645" s="4949"/>
      <c r="P645" s="3065"/>
      <c r="Q645" s="3065"/>
      <c r="R645" s="3065"/>
      <c r="S645" s="3083"/>
      <c r="T645" s="3083"/>
      <c r="U645" s="3083"/>
      <c r="V645" s="3083"/>
      <c r="W645" s="3049"/>
      <c r="X645" s="3049"/>
      <c r="Y645" s="3049"/>
      <c r="Z645" s="3049"/>
      <c r="AA645" s="3049"/>
      <c r="AB645" s="3049"/>
      <c r="AC645" s="3049"/>
      <c r="AD645" s="3049"/>
      <c r="AE645" s="3100"/>
      <c r="AF645" s="3049"/>
      <c r="AG645" s="3052"/>
      <c r="AH645" s="3049"/>
      <c r="AI645" s="3049"/>
      <c r="AJ645" s="3049"/>
      <c r="AK645" s="3049"/>
      <c r="AL645" s="3049"/>
      <c r="AM645" s="3053"/>
      <c r="AN645" s="3049"/>
      <c r="AO645" s="3049"/>
      <c r="AP645" s="3053"/>
      <c r="AQ645" s="3049"/>
      <c r="AR645" s="4952"/>
      <c r="AS645" s="3053"/>
      <c r="AT645" s="3053"/>
      <c r="AU645" s="3053"/>
      <c r="AV645" s="3053"/>
      <c r="AW645" s="3053"/>
      <c r="AX645" s="3049"/>
    </row>
    <row r="646" spans="1:50" ht="15" customHeight="1">
      <c r="A646" s="4923"/>
      <c r="B646" s="4929">
        <f>B641+1</f>
        <v>128</v>
      </c>
      <c r="C646" s="4950" t="s">
        <v>8163</v>
      </c>
      <c r="D646" s="3042" t="s">
        <v>29</v>
      </c>
      <c r="E646" s="3043">
        <v>44652</v>
      </c>
      <c r="F646" s="3044">
        <v>8.2100000000000009</v>
      </c>
      <c r="G646" s="3044">
        <v>8.2100000000000009</v>
      </c>
      <c r="H646" s="3042" t="s">
        <v>8164</v>
      </c>
      <c r="I646" s="3044">
        <v>200</v>
      </c>
      <c r="J646" s="3044">
        <v>60</v>
      </c>
      <c r="K646" s="3042" t="s">
        <v>8164</v>
      </c>
      <c r="L646" s="3044">
        <v>200</v>
      </c>
      <c r="M646" s="3044">
        <v>60</v>
      </c>
      <c r="N646" s="4988" t="s">
        <v>8165</v>
      </c>
      <c r="O646" s="4966" t="s">
        <v>8166</v>
      </c>
      <c r="P646" s="3064"/>
      <c r="Q646" s="3064"/>
      <c r="R646" s="3064"/>
      <c r="S646" s="3080"/>
      <c r="T646" s="3080"/>
      <c r="U646" s="3080"/>
      <c r="V646" s="3080"/>
      <c r="W646" s="3044"/>
      <c r="X646" s="3044"/>
      <c r="Y646" s="3044"/>
      <c r="Z646" s="3044"/>
      <c r="AA646" s="3044" t="s">
        <v>809</v>
      </c>
      <c r="AB646" s="3044"/>
      <c r="AC646" s="3044"/>
      <c r="AD646" s="3044"/>
      <c r="AE646" s="3099"/>
      <c r="AF646" s="3044"/>
      <c r="AG646" s="3060"/>
      <c r="AH646" s="3044"/>
      <c r="AI646" s="3044" t="s">
        <v>809</v>
      </c>
      <c r="AJ646" s="3044"/>
      <c r="AK646" s="3044"/>
      <c r="AL646" s="3044" t="s">
        <v>441</v>
      </c>
      <c r="AM646" s="3046"/>
      <c r="AN646" s="3043">
        <v>44652</v>
      </c>
      <c r="AO646" s="3044"/>
      <c r="AP646" s="3046"/>
      <c r="AQ646" s="3044"/>
      <c r="AR646" s="5008" t="s">
        <v>8167</v>
      </c>
      <c r="AS646" s="3046"/>
      <c r="AT646" s="3046"/>
      <c r="AU646" s="3046"/>
      <c r="AV646" s="3046"/>
      <c r="AW646" s="3046"/>
      <c r="AX646" s="3044"/>
    </row>
    <row r="647" spans="1:50" ht="15" customHeight="1">
      <c r="A647" s="4923"/>
      <c r="B647" s="4930"/>
      <c r="C647" s="4951"/>
      <c r="D647" s="3047"/>
      <c r="E647" s="3048"/>
      <c r="F647" s="3049"/>
      <c r="G647" s="3049"/>
      <c r="H647" s="3047" t="s">
        <v>8168</v>
      </c>
      <c r="I647" s="3049"/>
      <c r="J647" s="3049"/>
      <c r="K647" s="3047" t="s">
        <v>8168</v>
      </c>
      <c r="L647" s="3049"/>
      <c r="M647" s="3049"/>
      <c r="N647" s="4989"/>
      <c r="O647" s="4967"/>
      <c r="P647" s="3065"/>
      <c r="Q647" s="3065"/>
      <c r="R647" s="3065"/>
      <c r="S647" s="3083"/>
      <c r="T647" s="3083"/>
      <c r="U647" s="3083"/>
      <c r="V647" s="3083"/>
      <c r="W647" s="3049"/>
      <c r="X647" s="3049"/>
      <c r="Y647" s="3049"/>
      <c r="Z647" s="3049"/>
      <c r="AA647" s="3049">
        <v>2</v>
      </c>
      <c r="AB647" s="3049"/>
      <c r="AC647" s="3049"/>
      <c r="AD647" s="3049"/>
      <c r="AE647" s="3100"/>
      <c r="AF647" s="3049"/>
      <c r="AG647" s="3052"/>
      <c r="AH647" s="3049"/>
      <c r="AI647" s="3049">
        <v>10</v>
      </c>
      <c r="AJ647" s="3049"/>
      <c r="AK647" s="3049"/>
      <c r="AL647" s="3049"/>
      <c r="AM647" s="3053"/>
      <c r="AN647" s="3049"/>
      <c r="AO647" s="3049"/>
      <c r="AP647" s="3053"/>
      <c r="AQ647" s="3049"/>
      <c r="AR647" s="5009"/>
      <c r="AS647" s="3053"/>
      <c r="AT647" s="3053"/>
      <c r="AU647" s="3053"/>
      <c r="AV647" s="3053"/>
      <c r="AW647" s="3053"/>
      <c r="AX647" s="3049"/>
    </row>
    <row r="648" spans="1:50" ht="15" customHeight="1">
      <c r="A648" s="4923"/>
      <c r="B648" s="4930"/>
      <c r="C648" s="4951"/>
      <c r="D648" s="3047"/>
      <c r="E648" s="3048"/>
      <c r="F648" s="3049"/>
      <c r="G648" s="3049"/>
      <c r="H648" s="3047"/>
      <c r="I648" s="3049"/>
      <c r="J648" s="3049"/>
      <c r="K648" s="3047"/>
      <c r="L648" s="3049"/>
      <c r="M648" s="3049"/>
      <c r="N648" s="4989"/>
      <c r="O648" s="4967"/>
      <c r="P648" s="3065"/>
      <c r="Q648" s="3065"/>
      <c r="R648" s="3065"/>
      <c r="S648" s="3083"/>
      <c r="T648" s="3083"/>
      <c r="U648" s="3083"/>
      <c r="V648" s="3083"/>
      <c r="W648" s="3049"/>
      <c r="X648" s="3049"/>
      <c r="Y648" s="3049"/>
      <c r="Z648" s="3049"/>
      <c r="AA648" s="3049"/>
      <c r="AB648" s="3049"/>
      <c r="AC648" s="3049"/>
      <c r="AD648" s="3049"/>
      <c r="AE648" s="3100"/>
      <c r="AF648" s="3049"/>
      <c r="AG648" s="3052"/>
      <c r="AH648" s="3049"/>
      <c r="AI648" s="3049">
        <v>12</v>
      </c>
      <c r="AJ648" s="3049"/>
      <c r="AK648" s="3049"/>
      <c r="AL648" s="3049"/>
      <c r="AM648" s="3053"/>
      <c r="AN648" s="3049"/>
      <c r="AO648" s="3049"/>
      <c r="AP648" s="3053"/>
      <c r="AQ648" s="3049"/>
      <c r="AR648" s="5009"/>
      <c r="AS648" s="3053"/>
      <c r="AT648" s="3053"/>
      <c r="AU648" s="3053"/>
      <c r="AV648" s="3053"/>
      <c r="AW648" s="3053"/>
      <c r="AX648" s="3049"/>
    </row>
    <row r="649" spans="1:50" ht="15" customHeight="1">
      <c r="A649" s="4923"/>
      <c r="B649" s="4930"/>
      <c r="C649" s="4951"/>
      <c r="D649" s="3047"/>
      <c r="E649" s="3048"/>
      <c r="F649" s="3049"/>
      <c r="G649" s="3049"/>
      <c r="H649" s="3047"/>
      <c r="I649" s="3049"/>
      <c r="J649" s="3049"/>
      <c r="K649" s="3047"/>
      <c r="L649" s="3049"/>
      <c r="M649" s="3049"/>
      <c r="N649" s="4989"/>
      <c r="O649" s="4967"/>
      <c r="P649" s="3065"/>
      <c r="Q649" s="3065"/>
      <c r="R649" s="3065"/>
      <c r="S649" s="3083"/>
      <c r="T649" s="3083"/>
      <c r="U649" s="3083"/>
      <c r="V649" s="3083"/>
      <c r="W649" s="3049"/>
      <c r="X649" s="3049"/>
      <c r="Y649" s="3049"/>
      <c r="Z649" s="3049"/>
      <c r="AA649" s="3049"/>
      <c r="AB649" s="3049"/>
      <c r="AC649" s="3049"/>
      <c r="AD649" s="3049"/>
      <c r="AE649" s="3100"/>
      <c r="AF649" s="3049"/>
      <c r="AG649" s="3052"/>
      <c r="AH649" s="3049"/>
      <c r="AI649" s="3049"/>
      <c r="AJ649" s="3049"/>
      <c r="AK649" s="3049"/>
      <c r="AL649" s="3049"/>
      <c r="AM649" s="3053"/>
      <c r="AN649" s="3049"/>
      <c r="AO649" s="3049"/>
      <c r="AP649" s="3053"/>
      <c r="AQ649" s="3049"/>
      <c r="AR649" s="5009"/>
      <c r="AS649" s="3053"/>
      <c r="AT649" s="3053"/>
      <c r="AU649" s="3053"/>
      <c r="AV649" s="3053"/>
      <c r="AW649" s="3053"/>
      <c r="AX649" s="3049"/>
    </row>
    <row r="650" spans="1:50" ht="15" customHeight="1">
      <c r="A650" s="4924"/>
      <c r="B650" s="4931"/>
      <c r="C650" s="4952"/>
      <c r="D650" s="3054"/>
      <c r="E650" s="3055"/>
      <c r="F650" s="3056"/>
      <c r="G650" s="3056"/>
      <c r="H650" s="3054"/>
      <c r="I650" s="3056"/>
      <c r="J650" s="3056"/>
      <c r="K650" s="3054"/>
      <c r="L650" s="3056"/>
      <c r="M650" s="3056"/>
      <c r="N650" s="4990"/>
      <c r="O650" s="4968"/>
      <c r="P650" s="3066"/>
      <c r="Q650" s="3066"/>
      <c r="R650" s="3066"/>
      <c r="S650" s="3086"/>
      <c r="T650" s="3086"/>
      <c r="U650" s="3086"/>
      <c r="V650" s="3086"/>
      <c r="W650" s="3056"/>
      <c r="X650" s="3056"/>
      <c r="Y650" s="3056"/>
      <c r="Z650" s="3056"/>
      <c r="AA650" s="3056"/>
      <c r="AB650" s="3056"/>
      <c r="AC650" s="3056"/>
      <c r="AD650" s="3056"/>
      <c r="AE650" s="3147"/>
      <c r="AF650" s="3056"/>
      <c r="AG650" s="3058"/>
      <c r="AH650" s="3056"/>
      <c r="AI650" s="3056"/>
      <c r="AJ650" s="3056"/>
      <c r="AK650" s="3056"/>
      <c r="AL650" s="3056"/>
      <c r="AM650" s="3059"/>
      <c r="AN650" s="3056"/>
      <c r="AO650" s="3056"/>
      <c r="AP650" s="3059"/>
      <c r="AQ650" s="3056"/>
      <c r="AR650" s="5010"/>
      <c r="AS650" s="3059"/>
      <c r="AT650" s="3059"/>
      <c r="AU650" s="3059"/>
      <c r="AV650" s="3059"/>
      <c r="AW650" s="3059"/>
      <c r="AX650" s="3056"/>
    </row>
    <row r="651" spans="1:50" ht="15" customHeight="1">
      <c r="A651" s="4959" t="s">
        <v>8169</v>
      </c>
      <c r="B651" s="4929">
        <f>B646+1</f>
        <v>129</v>
      </c>
      <c r="C651" s="4950" t="s">
        <v>8170</v>
      </c>
      <c r="D651" s="3042" t="s">
        <v>8171</v>
      </c>
      <c r="E651" s="3043">
        <v>42936</v>
      </c>
      <c r="F651" s="3044">
        <v>37.1</v>
      </c>
      <c r="G651" s="3044">
        <v>37.1</v>
      </c>
      <c r="H651" s="3042" t="s">
        <v>8082</v>
      </c>
      <c r="I651" s="3044">
        <v>60</v>
      </c>
      <c r="J651" s="3044">
        <v>200</v>
      </c>
      <c r="K651" s="3042" t="s">
        <v>8082</v>
      </c>
      <c r="L651" s="3044">
        <v>60</v>
      </c>
      <c r="M651" s="3044">
        <v>200</v>
      </c>
      <c r="N651" s="4938" t="s">
        <v>8172</v>
      </c>
      <c r="O651" s="4947" t="s">
        <v>7929</v>
      </c>
      <c r="P651" s="3045"/>
      <c r="Q651" s="3045"/>
      <c r="R651" s="3045"/>
      <c r="S651" s="3081"/>
      <c r="T651" s="3081"/>
      <c r="U651" s="3081"/>
      <c r="V651" s="3081"/>
      <c r="W651" s="3044">
        <v>2</v>
      </c>
      <c r="X651" s="3044">
        <v>2</v>
      </c>
      <c r="Y651" s="3044"/>
      <c r="Z651" s="3044"/>
      <c r="AA651" s="3044" t="s">
        <v>7636</v>
      </c>
      <c r="AB651" s="3044"/>
      <c r="AC651" s="3044"/>
      <c r="AD651" s="3044"/>
      <c r="AE651" s="3044" t="s">
        <v>7636</v>
      </c>
      <c r="AF651" s="3044"/>
      <c r="AG651" s="3044"/>
      <c r="AH651" s="3044"/>
      <c r="AI651" s="3044"/>
      <c r="AJ651" s="3044"/>
      <c r="AK651" s="3044" t="s">
        <v>7636</v>
      </c>
      <c r="AL651" s="3044" t="s">
        <v>7636</v>
      </c>
      <c r="AM651" s="3046"/>
      <c r="AN651" s="3043"/>
      <c r="AO651" s="3044"/>
      <c r="AP651" s="3046"/>
      <c r="AQ651" s="3044" t="s">
        <v>399</v>
      </c>
      <c r="AR651" s="3061"/>
      <c r="AS651" s="3046"/>
      <c r="AT651" s="3046"/>
      <c r="AU651" s="3046"/>
      <c r="AV651" s="3046"/>
      <c r="AW651" s="3046"/>
      <c r="AX651" s="3044"/>
    </row>
    <row r="652" spans="1:50" ht="15" customHeight="1">
      <c r="A652" s="4960"/>
      <c r="B652" s="4930"/>
      <c r="C652" s="4951"/>
      <c r="D652" s="3047"/>
      <c r="E652" s="3048"/>
      <c r="F652" s="3049"/>
      <c r="G652" s="3049"/>
      <c r="H652" s="3047" t="s">
        <v>7649</v>
      </c>
      <c r="I652" s="3049">
        <v>60</v>
      </c>
      <c r="J652" s="3049">
        <v>200</v>
      </c>
      <c r="K652" s="3047" t="s">
        <v>7889</v>
      </c>
      <c r="L652" s="3049">
        <v>60</v>
      </c>
      <c r="M652" s="3049">
        <v>200</v>
      </c>
      <c r="N652" s="4939"/>
      <c r="O652" s="4948"/>
      <c r="P652" s="3050"/>
      <c r="Q652" s="3050"/>
      <c r="R652" s="3050"/>
      <c r="S652" s="3084"/>
      <c r="T652" s="3084"/>
      <c r="U652" s="3084"/>
      <c r="V652" s="3084"/>
      <c r="W652" s="3049"/>
      <c r="X652" s="3049"/>
      <c r="Y652" s="3049"/>
      <c r="Z652" s="3049"/>
      <c r="AA652" s="3049">
        <v>4</v>
      </c>
      <c r="AB652" s="3049"/>
      <c r="AC652" s="3049"/>
      <c r="AD652" s="3049"/>
      <c r="AE652" s="3049">
        <v>200</v>
      </c>
      <c r="AF652" s="3049"/>
      <c r="AG652" s="3049"/>
      <c r="AH652" s="3049"/>
      <c r="AI652" s="3049"/>
      <c r="AJ652" s="3049"/>
      <c r="AK652" s="3049" t="s">
        <v>7940</v>
      </c>
      <c r="AL652" s="3049"/>
      <c r="AM652" s="3053"/>
      <c r="AN652" s="3048"/>
      <c r="AO652" s="3049"/>
      <c r="AP652" s="3053"/>
      <c r="AQ652" s="3049"/>
      <c r="AR652" s="3062"/>
      <c r="AS652" s="3053"/>
      <c r="AT652" s="3053"/>
      <c r="AU652" s="3053"/>
      <c r="AV652" s="3053"/>
      <c r="AW652" s="3053"/>
      <c r="AX652" s="3049"/>
    </row>
    <row r="653" spans="1:50" ht="15" customHeight="1">
      <c r="A653" s="4960"/>
      <c r="B653" s="4930"/>
      <c r="C653" s="4951"/>
      <c r="D653" s="3047"/>
      <c r="E653" s="3048"/>
      <c r="F653" s="3049"/>
      <c r="G653" s="3049"/>
      <c r="H653" s="3047" t="s">
        <v>7658</v>
      </c>
      <c r="I653" s="3049">
        <v>60</v>
      </c>
      <c r="J653" s="3049">
        <v>200</v>
      </c>
      <c r="K653" s="3047" t="s">
        <v>8173</v>
      </c>
      <c r="L653" s="3049">
        <v>60</v>
      </c>
      <c r="M653" s="3049">
        <v>200</v>
      </c>
      <c r="N653" s="4939"/>
      <c r="O653" s="4948"/>
      <c r="P653" s="3050"/>
      <c r="Q653" s="3050"/>
      <c r="R653" s="3050"/>
      <c r="S653" s="3084"/>
      <c r="T653" s="3084"/>
      <c r="U653" s="3084"/>
      <c r="V653" s="3084"/>
      <c r="W653" s="3049"/>
      <c r="X653" s="3049"/>
      <c r="Y653" s="3049"/>
      <c r="Z653" s="3049"/>
      <c r="AA653" s="3049"/>
      <c r="AB653" s="3049"/>
      <c r="AC653" s="3049"/>
      <c r="AD653" s="3049"/>
      <c r="AE653" s="3049"/>
      <c r="AF653" s="3049"/>
      <c r="AG653" s="3052"/>
      <c r="AH653" s="3049"/>
      <c r="AI653" s="3049"/>
      <c r="AJ653" s="3049"/>
      <c r="AK653" s="3049" t="s">
        <v>1657</v>
      </c>
      <c r="AL653" s="3049"/>
      <c r="AM653" s="3053"/>
      <c r="AN653" s="3048"/>
      <c r="AO653" s="3049"/>
      <c r="AP653" s="3053"/>
      <c r="AQ653" s="3049"/>
      <c r="AR653" s="3062"/>
      <c r="AS653" s="3053"/>
      <c r="AT653" s="3053"/>
      <c r="AU653" s="3053"/>
      <c r="AV653" s="3053"/>
      <c r="AW653" s="3053"/>
      <c r="AX653" s="3049"/>
    </row>
    <row r="654" spans="1:50" ht="15" customHeight="1">
      <c r="A654" s="4960"/>
      <c r="B654" s="4930"/>
      <c r="C654" s="4951"/>
      <c r="D654" s="3047"/>
      <c r="E654" s="3048"/>
      <c r="F654" s="3049"/>
      <c r="G654" s="3049"/>
      <c r="H654" s="3047"/>
      <c r="I654" s="3049"/>
      <c r="J654" s="3049"/>
      <c r="K654" s="3047" t="s">
        <v>8174</v>
      </c>
      <c r="L654" s="3049">
        <v>60</v>
      </c>
      <c r="M654" s="3049">
        <v>200</v>
      </c>
      <c r="N654" s="4939"/>
      <c r="O654" s="4948"/>
      <c r="P654" s="3050"/>
      <c r="Q654" s="3050"/>
      <c r="R654" s="3050"/>
      <c r="S654" s="3084"/>
      <c r="T654" s="3084"/>
      <c r="U654" s="3084"/>
      <c r="V654" s="3084"/>
      <c r="W654" s="3049"/>
      <c r="X654" s="3049"/>
      <c r="Y654" s="3049"/>
      <c r="Z654" s="3049"/>
      <c r="AA654" s="3049"/>
      <c r="AB654" s="3049"/>
      <c r="AC654" s="3049"/>
      <c r="AD654" s="3049"/>
      <c r="AE654" s="3049"/>
      <c r="AF654" s="3049"/>
      <c r="AG654" s="3049"/>
      <c r="AH654" s="3049"/>
      <c r="AI654" s="3049"/>
      <c r="AJ654" s="3049"/>
      <c r="AK654" s="3049"/>
      <c r="AL654" s="3049"/>
      <c r="AM654" s="3053"/>
      <c r="AN654" s="3048"/>
      <c r="AO654" s="3049"/>
      <c r="AP654" s="3053"/>
      <c r="AQ654" s="3049"/>
      <c r="AR654" s="3053"/>
      <c r="AS654" s="3053"/>
      <c r="AT654" s="3053"/>
      <c r="AU654" s="3053"/>
      <c r="AV654" s="3053"/>
      <c r="AW654" s="3053"/>
      <c r="AX654" s="3053"/>
    </row>
    <row r="655" spans="1:50" ht="15" customHeight="1">
      <c r="A655" s="4960"/>
      <c r="B655" s="4931"/>
      <c r="C655" s="4952"/>
      <c r="D655" s="3054"/>
      <c r="E655" s="3055"/>
      <c r="F655" s="3056"/>
      <c r="G655" s="3056"/>
      <c r="H655" s="3054"/>
      <c r="I655" s="3056"/>
      <c r="J655" s="3056"/>
      <c r="K655" s="3054"/>
      <c r="L655" s="3056"/>
      <c r="M655" s="3056"/>
      <c r="N655" s="4940"/>
      <c r="O655" s="4949"/>
      <c r="P655" s="3057"/>
      <c r="Q655" s="3057"/>
      <c r="R655" s="3057"/>
      <c r="S655" s="3087"/>
      <c r="T655" s="3087"/>
      <c r="U655" s="3087"/>
      <c r="V655" s="3087"/>
      <c r="W655" s="3056"/>
      <c r="X655" s="3056"/>
      <c r="Y655" s="3056"/>
      <c r="Z655" s="3056"/>
      <c r="AA655" s="3056"/>
      <c r="AB655" s="3056"/>
      <c r="AC655" s="3056"/>
      <c r="AD655" s="3056"/>
      <c r="AE655" s="3056"/>
      <c r="AF655" s="3056"/>
      <c r="AG655" s="3056"/>
      <c r="AH655" s="3056"/>
      <c r="AI655" s="3056"/>
      <c r="AJ655" s="3056"/>
      <c r="AK655" s="3056"/>
      <c r="AL655" s="3056"/>
      <c r="AM655" s="3059"/>
      <c r="AN655" s="3055"/>
      <c r="AO655" s="3056"/>
      <c r="AP655" s="3059"/>
      <c r="AQ655" s="3056"/>
      <c r="AR655" s="3059"/>
      <c r="AS655" s="3059"/>
      <c r="AT655" s="3059"/>
      <c r="AU655" s="3059"/>
      <c r="AV655" s="3059"/>
      <c r="AW655" s="3059"/>
      <c r="AX655" s="3059"/>
    </row>
    <row r="656" spans="1:50" ht="15" customHeight="1">
      <c r="A656" s="4960"/>
      <c r="B656" s="4929">
        <f>B651+1</f>
        <v>130</v>
      </c>
      <c r="C656" s="4950" t="s">
        <v>8175</v>
      </c>
      <c r="D656" s="3042" t="s">
        <v>8176</v>
      </c>
      <c r="E656" s="3043">
        <v>45518</v>
      </c>
      <c r="F656" s="3044">
        <v>28.7</v>
      </c>
      <c r="G656" s="3044">
        <v>28.7</v>
      </c>
      <c r="H656" s="3042" t="s">
        <v>7642</v>
      </c>
      <c r="I656" s="3044">
        <v>30</v>
      </c>
      <c r="J656" s="3044">
        <v>50</v>
      </c>
      <c r="K656" s="3042" t="s">
        <v>7642</v>
      </c>
      <c r="L656" s="3044">
        <v>60</v>
      </c>
      <c r="M656" s="3044">
        <v>200</v>
      </c>
      <c r="N656" s="4938" t="s">
        <v>8177</v>
      </c>
      <c r="O656" s="4947" t="s">
        <v>7929</v>
      </c>
      <c r="P656" s="3045"/>
      <c r="Q656" s="3045"/>
      <c r="R656" s="3045"/>
      <c r="S656" s="3081"/>
      <c r="T656" s="3081"/>
      <c r="U656" s="3081"/>
      <c r="V656" s="3081"/>
      <c r="W656" s="3044"/>
      <c r="X656" s="3044"/>
      <c r="Y656" s="3044"/>
      <c r="Z656" s="3044"/>
      <c r="AA656" s="3044" t="s">
        <v>7635</v>
      </c>
      <c r="AB656" s="3044"/>
      <c r="AC656" s="3044"/>
      <c r="AD656" s="3044"/>
      <c r="AE656" s="3044" t="s">
        <v>7635</v>
      </c>
      <c r="AF656" s="3044"/>
      <c r="AG656" s="3044"/>
      <c r="AH656" s="3044"/>
      <c r="AI656" s="3044" t="s">
        <v>801</v>
      </c>
      <c r="AJ656" s="3044"/>
      <c r="AK656" s="3044" t="s">
        <v>7636</v>
      </c>
      <c r="AL656" s="3044" t="s">
        <v>7635</v>
      </c>
      <c r="AM656" s="3046"/>
      <c r="AN656" s="3043">
        <v>45518</v>
      </c>
      <c r="AO656" s="3044"/>
      <c r="AP656" s="3046"/>
      <c r="AQ656" s="3044" t="s">
        <v>399</v>
      </c>
      <c r="AR656" s="3061"/>
      <c r="AS656" s="3046"/>
      <c r="AT656" s="3046"/>
      <c r="AU656" s="3046"/>
      <c r="AV656" s="3046"/>
      <c r="AW656" s="3046"/>
      <c r="AX656" s="3044"/>
    </row>
    <row r="657" spans="1:50" ht="15" customHeight="1">
      <c r="A657" s="4960"/>
      <c r="B657" s="4930"/>
      <c r="C657" s="4951"/>
      <c r="D657" s="3047"/>
      <c r="E657" s="3048"/>
      <c r="F657" s="3049"/>
      <c r="G657" s="3049"/>
      <c r="H657" s="3047" t="s">
        <v>7649</v>
      </c>
      <c r="I657" s="3049">
        <v>60</v>
      </c>
      <c r="J657" s="3049">
        <v>200</v>
      </c>
      <c r="K657" s="3047" t="s">
        <v>7889</v>
      </c>
      <c r="L657" s="3049">
        <v>60</v>
      </c>
      <c r="M657" s="3049">
        <v>200</v>
      </c>
      <c r="N657" s="4939"/>
      <c r="O657" s="4948"/>
      <c r="P657" s="3050"/>
      <c r="Q657" s="3050"/>
      <c r="R657" s="3050"/>
      <c r="S657" s="3084"/>
      <c r="T657" s="3084"/>
      <c r="U657" s="3084"/>
      <c r="V657" s="3084"/>
      <c r="W657" s="3049"/>
      <c r="X657" s="3049"/>
      <c r="Y657" s="3049"/>
      <c r="Z657" s="3049"/>
      <c r="AA657" s="3049">
        <v>7</v>
      </c>
      <c r="AB657" s="3049"/>
      <c r="AC657" s="3049"/>
      <c r="AD657" s="3049"/>
      <c r="AE657" s="3100">
        <v>1000</v>
      </c>
      <c r="AF657" s="3049"/>
      <c r="AG657" s="3049"/>
      <c r="AH657" s="3049"/>
      <c r="AI657" s="3049">
        <v>15</v>
      </c>
      <c r="AJ657" s="3049"/>
      <c r="AK657" s="3049" t="s">
        <v>7661</v>
      </c>
      <c r="AL657" s="3049"/>
      <c r="AM657" s="3053"/>
      <c r="AN657" s="3048"/>
      <c r="AO657" s="3049"/>
      <c r="AP657" s="3053"/>
      <c r="AQ657" s="3049"/>
      <c r="AR657" s="3062"/>
      <c r="AS657" s="3053"/>
      <c r="AT657" s="3053"/>
      <c r="AU657" s="3053"/>
      <c r="AV657" s="3053"/>
      <c r="AW657" s="3053"/>
      <c r="AX657" s="3049"/>
    </row>
    <row r="658" spans="1:50" ht="15" customHeight="1">
      <c r="A658" s="4960"/>
      <c r="B658" s="4930"/>
      <c r="C658" s="4951"/>
      <c r="D658" s="3047"/>
      <c r="E658" s="3048"/>
      <c r="F658" s="3049"/>
      <c r="G658" s="3049"/>
      <c r="H658" s="3047"/>
      <c r="I658" s="3049"/>
      <c r="J658" s="3049"/>
      <c r="K658" s="3047" t="s">
        <v>8178</v>
      </c>
      <c r="L658" s="3049">
        <v>80</v>
      </c>
      <c r="M658" s="3049">
        <v>200</v>
      </c>
      <c r="N658" s="4939"/>
      <c r="O658" s="4948"/>
      <c r="P658" s="3050"/>
      <c r="Q658" s="3050"/>
      <c r="R658" s="3050"/>
      <c r="S658" s="3084"/>
      <c r="T658" s="3084"/>
      <c r="U658" s="3084"/>
      <c r="V658" s="3084"/>
      <c r="W658" s="3049"/>
      <c r="X658" s="3049"/>
      <c r="Y658" s="3049"/>
      <c r="Z658" s="3049"/>
      <c r="AA658" s="3049"/>
      <c r="AB658" s="3049"/>
      <c r="AC658" s="3049"/>
      <c r="AD658" s="3049"/>
      <c r="AE658" s="3049"/>
      <c r="AF658" s="3049"/>
      <c r="AG658" s="3052"/>
      <c r="AH658" s="3049"/>
      <c r="AI658" s="3049">
        <v>31</v>
      </c>
      <c r="AJ658" s="3049"/>
      <c r="AK658" s="3049"/>
      <c r="AL658" s="3049"/>
      <c r="AM658" s="3053"/>
      <c r="AN658" s="3048"/>
      <c r="AO658" s="3049"/>
      <c r="AP658" s="3053"/>
      <c r="AQ658" s="3049"/>
      <c r="AR658" s="3062"/>
      <c r="AS658" s="3053"/>
      <c r="AT658" s="3053"/>
      <c r="AU658" s="3053"/>
      <c r="AV658" s="3053"/>
      <c r="AW658" s="3053"/>
      <c r="AX658" s="3049"/>
    </row>
    <row r="659" spans="1:50" ht="15" customHeight="1">
      <c r="A659" s="4960"/>
      <c r="B659" s="4930"/>
      <c r="C659" s="4951"/>
      <c r="D659" s="3047"/>
      <c r="E659" s="3048"/>
      <c r="F659" s="3049"/>
      <c r="G659" s="3049"/>
      <c r="H659" s="3047"/>
      <c r="I659" s="3049"/>
      <c r="J659" s="3049"/>
      <c r="K659" s="3047" t="s">
        <v>8008</v>
      </c>
      <c r="L659" s="3049">
        <v>60</v>
      </c>
      <c r="M659" s="3049">
        <v>200</v>
      </c>
      <c r="N659" s="4939"/>
      <c r="O659" s="4948"/>
      <c r="P659" s="3050"/>
      <c r="Q659" s="3050"/>
      <c r="R659" s="3050"/>
      <c r="S659" s="3084"/>
      <c r="T659" s="3084"/>
      <c r="U659" s="3084"/>
      <c r="V659" s="3084"/>
      <c r="W659" s="3049"/>
      <c r="X659" s="3049"/>
      <c r="Y659" s="3049"/>
      <c r="Z659" s="3049"/>
      <c r="AA659" s="3049"/>
      <c r="AB659" s="3049"/>
      <c r="AC659" s="3049"/>
      <c r="AD659" s="3049"/>
      <c r="AE659" s="3049"/>
      <c r="AF659" s="3049"/>
      <c r="AG659" s="3049"/>
      <c r="AH659" s="3049"/>
      <c r="AI659" s="3049"/>
      <c r="AJ659" s="3049"/>
      <c r="AK659" s="3049"/>
      <c r="AL659" s="3049"/>
      <c r="AM659" s="3053"/>
      <c r="AN659" s="3048"/>
      <c r="AO659" s="3049"/>
      <c r="AP659" s="3053"/>
      <c r="AQ659" s="3049"/>
      <c r="AR659" s="3053"/>
      <c r="AS659" s="3053"/>
      <c r="AT659" s="3053"/>
      <c r="AU659" s="3053"/>
      <c r="AV659" s="3053"/>
      <c r="AW659" s="3053"/>
      <c r="AX659" s="3053"/>
    </row>
    <row r="660" spans="1:50" ht="15" customHeight="1">
      <c r="A660" s="4961"/>
      <c r="B660" s="4931"/>
      <c r="C660" s="4952"/>
      <c r="D660" s="3054"/>
      <c r="E660" s="3055"/>
      <c r="F660" s="3056"/>
      <c r="G660" s="3056"/>
      <c r="H660" s="3054"/>
      <c r="I660" s="3056"/>
      <c r="J660" s="3056"/>
      <c r="K660" s="3054"/>
      <c r="L660" s="3056"/>
      <c r="M660" s="3056"/>
      <c r="N660" s="4940"/>
      <c r="O660" s="4949"/>
      <c r="P660" s="3057"/>
      <c r="Q660" s="3057"/>
      <c r="R660" s="3057"/>
      <c r="S660" s="3087"/>
      <c r="T660" s="3087"/>
      <c r="U660" s="3087"/>
      <c r="V660" s="3087"/>
      <c r="W660" s="3056"/>
      <c r="X660" s="3056"/>
      <c r="Y660" s="3056"/>
      <c r="Z660" s="3056"/>
      <c r="AA660" s="3056"/>
      <c r="AB660" s="3056"/>
      <c r="AC660" s="3056"/>
      <c r="AD660" s="3056"/>
      <c r="AE660" s="3056"/>
      <c r="AF660" s="3056"/>
      <c r="AG660" s="3056"/>
      <c r="AH660" s="3056"/>
      <c r="AI660" s="3056"/>
      <c r="AJ660" s="3056"/>
      <c r="AK660" s="3056"/>
      <c r="AL660" s="3056"/>
      <c r="AM660" s="3059"/>
      <c r="AN660" s="3055"/>
      <c r="AO660" s="3056"/>
      <c r="AP660" s="3059"/>
      <c r="AQ660" s="3056"/>
      <c r="AR660" s="3059"/>
      <c r="AS660" s="3059"/>
      <c r="AT660" s="3059"/>
      <c r="AU660" s="3059"/>
      <c r="AV660" s="3059"/>
      <c r="AW660" s="3059"/>
      <c r="AX660" s="3059"/>
    </row>
    <row r="661" spans="1:50" ht="15" customHeight="1">
      <c r="A661" s="4959" t="s">
        <v>8179</v>
      </c>
      <c r="B661" s="4929">
        <f>B656+1</f>
        <v>131</v>
      </c>
      <c r="C661" s="4929" t="s">
        <v>8180</v>
      </c>
      <c r="D661" s="3042" t="s">
        <v>8181</v>
      </c>
      <c r="E661" s="3043">
        <v>33681</v>
      </c>
      <c r="F661" s="3044">
        <v>14.3</v>
      </c>
      <c r="G661" s="3044">
        <v>14.3</v>
      </c>
      <c r="H661" s="3042" t="s">
        <v>7642</v>
      </c>
      <c r="I661" s="3044">
        <v>50</v>
      </c>
      <c r="J661" s="3044">
        <v>30</v>
      </c>
      <c r="K661" s="3042" t="s">
        <v>7643</v>
      </c>
      <c r="L661" s="3044">
        <v>80</v>
      </c>
      <c r="M661" s="3044">
        <v>50</v>
      </c>
      <c r="N661" s="4938" t="s">
        <v>8068</v>
      </c>
      <c r="O661" s="4947" t="s">
        <v>8069</v>
      </c>
      <c r="P661" s="3045"/>
      <c r="Q661" s="3045"/>
      <c r="R661" s="3045"/>
      <c r="S661" s="3081"/>
      <c r="T661" s="3081"/>
      <c r="U661" s="3081"/>
      <c r="V661" s="3081"/>
      <c r="W661" s="3044"/>
      <c r="X661" s="3044"/>
      <c r="Y661" s="3044"/>
      <c r="Z661" s="3044"/>
      <c r="AA661" s="3044" t="s">
        <v>7636</v>
      </c>
      <c r="AB661" s="3044" t="s">
        <v>7636</v>
      </c>
      <c r="AC661" s="3044"/>
      <c r="AD661" s="3044" t="s">
        <v>7636</v>
      </c>
      <c r="AE661" s="3044" t="s">
        <v>7636</v>
      </c>
      <c r="AF661" s="3044"/>
      <c r="AG661" s="3044" t="s">
        <v>7636</v>
      </c>
      <c r="AH661" s="3044"/>
      <c r="AI661" s="3044" t="s">
        <v>7636</v>
      </c>
      <c r="AJ661" s="3044"/>
      <c r="AK661" s="3044" t="s">
        <v>7636</v>
      </c>
      <c r="AL661" s="3044" t="s">
        <v>7636</v>
      </c>
      <c r="AM661" s="3046"/>
      <c r="AN661" s="3043"/>
      <c r="AO661" s="3044"/>
      <c r="AP661" s="3046"/>
      <c r="AQ661" s="3044" t="s">
        <v>399</v>
      </c>
      <c r="AR661" s="3046"/>
      <c r="AS661" s="3046"/>
      <c r="AT661" s="3046"/>
      <c r="AU661" s="3046"/>
      <c r="AV661" s="3046"/>
      <c r="AW661" s="3046"/>
      <c r="AX661" s="3046"/>
    </row>
    <row r="662" spans="1:50" ht="15" customHeight="1">
      <c r="A662" s="4960"/>
      <c r="B662" s="4930"/>
      <c r="C662" s="4930"/>
      <c r="D662" s="3047"/>
      <c r="E662" s="3048">
        <v>34912</v>
      </c>
      <c r="F662" s="3049"/>
      <c r="G662" s="3049"/>
      <c r="H662" s="3047" t="s">
        <v>7654</v>
      </c>
      <c r="I662" s="3049">
        <v>200</v>
      </c>
      <c r="J662" s="3049">
        <v>60</v>
      </c>
      <c r="K662" s="3047" t="s">
        <v>8076</v>
      </c>
      <c r="L662" s="3049">
        <v>80</v>
      </c>
      <c r="M662" s="3049">
        <v>50</v>
      </c>
      <c r="N662" s="4939"/>
      <c r="O662" s="4948"/>
      <c r="P662" s="3050"/>
      <c r="Q662" s="3050"/>
      <c r="R662" s="3050"/>
      <c r="S662" s="3084"/>
      <c r="T662" s="3084"/>
      <c r="U662" s="3084"/>
      <c r="V662" s="3084"/>
      <c r="W662" s="3049"/>
      <c r="X662" s="3049"/>
      <c r="Y662" s="3049"/>
      <c r="Z662" s="3049"/>
      <c r="AA662" s="3049">
        <v>2</v>
      </c>
      <c r="AB662" s="3049">
        <v>80</v>
      </c>
      <c r="AC662" s="3049"/>
      <c r="AD662" s="3049">
        <v>50</v>
      </c>
      <c r="AE662" s="3049">
        <v>175</v>
      </c>
      <c r="AF662" s="3049"/>
      <c r="AG662" s="3049">
        <v>1.5</v>
      </c>
      <c r="AH662" s="3049"/>
      <c r="AI662" s="3049" t="s">
        <v>8182</v>
      </c>
      <c r="AJ662" s="3049"/>
      <c r="AK662" s="3049" t="s">
        <v>7648</v>
      </c>
      <c r="AL662" s="3049"/>
      <c r="AM662" s="3053"/>
      <c r="AN662" s="3048"/>
      <c r="AO662" s="3049"/>
      <c r="AP662" s="3053"/>
      <c r="AQ662" s="3049"/>
      <c r="AR662" s="3053"/>
      <c r="AS662" s="3053"/>
      <c r="AT662" s="3053"/>
      <c r="AU662" s="3053"/>
      <c r="AV662" s="3053"/>
      <c r="AW662" s="3053"/>
      <c r="AX662" s="3053"/>
    </row>
    <row r="663" spans="1:50" ht="15" customHeight="1">
      <c r="A663" s="4960"/>
      <c r="B663" s="4930"/>
      <c r="C663" s="4930"/>
      <c r="D663" s="3047"/>
      <c r="E663" s="3048">
        <v>35604</v>
      </c>
      <c r="F663" s="3049"/>
      <c r="G663" s="3049"/>
      <c r="H663" s="3047"/>
      <c r="I663" s="3049"/>
      <c r="J663" s="3049"/>
      <c r="K663" s="3047" t="s">
        <v>7649</v>
      </c>
      <c r="L663" s="3049">
        <v>200</v>
      </c>
      <c r="M663" s="3049">
        <v>60</v>
      </c>
      <c r="N663" s="4939"/>
      <c r="O663" s="4948"/>
      <c r="P663" s="3050"/>
      <c r="Q663" s="3050"/>
      <c r="R663" s="3050"/>
      <c r="S663" s="3084"/>
      <c r="T663" s="3084"/>
      <c r="U663" s="3084"/>
      <c r="V663" s="3084"/>
      <c r="W663" s="3049"/>
      <c r="X663" s="3049"/>
      <c r="Y663" s="3049"/>
      <c r="Z663" s="3049"/>
      <c r="AA663" s="3049"/>
      <c r="AB663" s="3049"/>
      <c r="AC663" s="3049"/>
      <c r="AD663" s="3049"/>
      <c r="AE663" s="3049"/>
      <c r="AF663" s="3049"/>
      <c r="AG663" s="3052">
        <v>1</v>
      </c>
      <c r="AH663" s="3049"/>
      <c r="AI663" s="3049">
        <v>10</v>
      </c>
      <c r="AJ663" s="3049"/>
      <c r="AK663" s="3049"/>
      <c r="AL663" s="3049"/>
      <c r="AM663" s="3053"/>
      <c r="AN663" s="3048"/>
      <c r="AO663" s="3049"/>
      <c r="AP663" s="3053"/>
      <c r="AQ663" s="3049"/>
      <c r="AR663" s="3053"/>
      <c r="AS663" s="3053"/>
      <c r="AT663" s="3053"/>
      <c r="AU663" s="3053"/>
      <c r="AV663" s="3053"/>
      <c r="AW663" s="3053"/>
      <c r="AX663" s="3053"/>
    </row>
    <row r="664" spans="1:50" ht="15" customHeight="1">
      <c r="A664" s="4960"/>
      <c r="B664" s="4930"/>
      <c r="C664" s="4930"/>
      <c r="D664" s="3047"/>
      <c r="E664" s="3048"/>
      <c r="F664" s="3049"/>
      <c r="G664" s="3049"/>
      <c r="H664" s="3047"/>
      <c r="I664" s="3049"/>
      <c r="J664" s="3049"/>
      <c r="K664" s="3047"/>
      <c r="L664" s="3049"/>
      <c r="M664" s="3049"/>
      <c r="N664" s="4939"/>
      <c r="O664" s="4948"/>
      <c r="P664" s="3050"/>
      <c r="Q664" s="3050"/>
      <c r="R664" s="3050"/>
      <c r="S664" s="3084"/>
      <c r="T664" s="3084"/>
      <c r="U664" s="3084"/>
      <c r="V664" s="3084"/>
      <c r="W664" s="3049"/>
      <c r="X664" s="3049"/>
      <c r="Y664" s="3049"/>
      <c r="Z664" s="3049"/>
      <c r="AA664" s="3049"/>
      <c r="AB664" s="3049"/>
      <c r="AC664" s="3049"/>
      <c r="AD664" s="3049"/>
      <c r="AE664" s="3049"/>
      <c r="AF664" s="3049"/>
      <c r="AG664" s="3049"/>
      <c r="AH664" s="3049"/>
      <c r="AI664" s="3049"/>
      <c r="AJ664" s="3049"/>
      <c r="AK664" s="3049"/>
      <c r="AL664" s="3049"/>
      <c r="AM664" s="3053"/>
      <c r="AN664" s="3048"/>
      <c r="AO664" s="3049"/>
      <c r="AP664" s="3053"/>
      <c r="AQ664" s="3049"/>
      <c r="AR664" s="3049"/>
      <c r="AS664" s="3053"/>
      <c r="AT664" s="3053"/>
      <c r="AU664" s="3053"/>
      <c r="AV664" s="3053"/>
      <c r="AW664" s="3053"/>
      <c r="AX664" s="3049"/>
    </row>
    <row r="665" spans="1:50" ht="15" customHeight="1">
      <c r="A665" s="4960"/>
      <c r="B665" s="4931"/>
      <c r="C665" s="4931"/>
      <c r="D665" s="3054"/>
      <c r="E665" s="3055"/>
      <c r="F665" s="3056"/>
      <c r="G665" s="3056"/>
      <c r="H665" s="3054"/>
      <c r="I665" s="3056"/>
      <c r="J665" s="3056"/>
      <c r="K665" s="3054"/>
      <c r="L665" s="3056"/>
      <c r="M665" s="3056"/>
      <c r="N665" s="4940"/>
      <c r="O665" s="4949"/>
      <c r="P665" s="3057"/>
      <c r="Q665" s="3057"/>
      <c r="R665" s="3057"/>
      <c r="S665" s="3087"/>
      <c r="T665" s="3087"/>
      <c r="U665" s="3087"/>
      <c r="V665" s="3087"/>
      <c r="W665" s="3056"/>
      <c r="X665" s="3056"/>
      <c r="Y665" s="3056"/>
      <c r="Z665" s="3056"/>
      <c r="AA665" s="3056"/>
      <c r="AB665" s="3056"/>
      <c r="AC665" s="3056"/>
      <c r="AD665" s="3056"/>
      <c r="AE665" s="3056"/>
      <c r="AF665" s="3056"/>
      <c r="AG665" s="3056"/>
      <c r="AH665" s="3056"/>
      <c r="AI665" s="3056"/>
      <c r="AJ665" s="3056"/>
      <c r="AK665" s="3056"/>
      <c r="AL665" s="3056"/>
      <c r="AM665" s="3053"/>
      <c r="AN665" s="3055"/>
      <c r="AO665" s="3056"/>
      <c r="AP665" s="3059"/>
      <c r="AQ665" s="3056"/>
      <c r="AR665" s="3049"/>
      <c r="AS665" s="3059"/>
      <c r="AT665" s="3059"/>
      <c r="AU665" s="3059"/>
      <c r="AV665" s="3059"/>
      <c r="AW665" s="3059"/>
      <c r="AX665" s="3049"/>
    </row>
    <row r="666" spans="1:50" ht="15" customHeight="1">
      <c r="A666" s="4960"/>
      <c r="B666" s="4932">
        <f>B661+1</f>
        <v>132</v>
      </c>
      <c r="C666" s="4929" t="s">
        <v>8183</v>
      </c>
      <c r="D666" s="3042" t="s">
        <v>8181</v>
      </c>
      <c r="E666" s="3043">
        <v>33799</v>
      </c>
      <c r="F666" s="3044">
        <v>72.7</v>
      </c>
      <c r="G666" s="3044">
        <v>61.1</v>
      </c>
      <c r="H666" s="3047" t="s">
        <v>7894</v>
      </c>
      <c r="I666" s="3049">
        <v>200</v>
      </c>
      <c r="J666" s="3049">
        <v>60</v>
      </c>
      <c r="K666" s="3047" t="s">
        <v>7856</v>
      </c>
      <c r="L666" s="3049">
        <v>150</v>
      </c>
      <c r="M666" s="3049">
        <v>60</v>
      </c>
      <c r="N666" s="4956" t="s">
        <v>8184</v>
      </c>
      <c r="O666" s="4947" t="s">
        <v>7929</v>
      </c>
      <c r="P666" s="3045"/>
      <c r="Q666" s="3045"/>
      <c r="R666" s="3045"/>
      <c r="S666" s="3081"/>
      <c r="T666" s="3081"/>
      <c r="U666" s="3081"/>
      <c r="V666" s="3081"/>
      <c r="W666" s="3044"/>
      <c r="X666" s="3044"/>
      <c r="Y666" s="3044"/>
      <c r="Z666" s="3044"/>
      <c r="AA666" s="3044" t="s">
        <v>7636</v>
      </c>
      <c r="AB666" s="3044"/>
      <c r="AC666" s="3044"/>
      <c r="AD666" s="3044"/>
      <c r="AE666" s="3044" t="s">
        <v>7636</v>
      </c>
      <c r="AF666" s="3044"/>
      <c r="AG666" s="3044" t="s">
        <v>7636</v>
      </c>
      <c r="AH666" s="3044"/>
      <c r="AI666" s="3044" t="s">
        <v>7636</v>
      </c>
      <c r="AJ666" s="3044"/>
      <c r="AK666" s="3044" t="s">
        <v>7636</v>
      </c>
      <c r="AL666" s="3044" t="s">
        <v>7636</v>
      </c>
      <c r="AM666" s="4944"/>
      <c r="AN666" s="3043"/>
      <c r="AO666" s="3044"/>
      <c r="AP666" s="3046"/>
      <c r="AQ666" s="3044" t="s">
        <v>7636</v>
      </c>
      <c r="AR666" s="4929"/>
      <c r="AS666" s="3046"/>
      <c r="AT666" s="3046"/>
      <c r="AU666" s="3046"/>
      <c r="AV666" s="3046"/>
      <c r="AW666" s="3046"/>
      <c r="AX666" s="4929"/>
    </row>
    <row r="667" spans="1:50" ht="15" customHeight="1">
      <c r="A667" s="4960"/>
      <c r="B667" s="4933"/>
      <c r="C667" s="4930"/>
      <c r="D667" s="3047"/>
      <c r="E667" s="3048">
        <v>34145</v>
      </c>
      <c r="F667" s="3049"/>
      <c r="G667" s="3049"/>
      <c r="H667" s="3047" t="s">
        <v>7631</v>
      </c>
      <c r="I667" s="3049">
        <v>200</v>
      </c>
      <c r="J667" s="3049">
        <v>60</v>
      </c>
      <c r="K667" s="3047" t="s">
        <v>7649</v>
      </c>
      <c r="L667" s="3049">
        <v>200</v>
      </c>
      <c r="M667" s="3049">
        <v>60</v>
      </c>
      <c r="N667" s="4957"/>
      <c r="O667" s="4948"/>
      <c r="P667" s="3050"/>
      <c r="Q667" s="3050"/>
      <c r="R667" s="3050"/>
      <c r="S667" s="3084"/>
      <c r="T667" s="3084"/>
      <c r="U667" s="3084"/>
      <c r="V667" s="3084"/>
      <c r="W667" s="3049"/>
      <c r="X667" s="3049"/>
      <c r="Y667" s="3049"/>
      <c r="Z667" s="3049"/>
      <c r="AA667" s="3049">
        <v>8</v>
      </c>
      <c r="AB667" s="3049"/>
      <c r="AC667" s="3049"/>
      <c r="AD667" s="3049"/>
      <c r="AE667" s="3049">
        <v>200</v>
      </c>
      <c r="AF667" s="3049"/>
      <c r="AG667" s="3052">
        <v>1</v>
      </c>
      <c r="AH667" s="3049"/>
      <c r="AI667" s="3049">
        <v>10</v>
      </c>
      <c r="AJ667" s="3049"/>
      <c r="AK667" s="3049" t="s">
        <v>7648</v>
      </c>
      <c r="AL667" s="3049"/>
      <c r="AM667" s="4945"/>
      <c r="AN667" s="3048"/>
      <c r="AO667" s="3049"/>
      <c r="AP667" s="3053"/>
      <c r="AQ667" s="3049"/>
      <c r="AR667" s="4930"/>
      <c r="AS667" s="3053"/>
      <c r="AT667" s="3053"/>
      <c r="AU667" s="3053"/>
      <c r="AV667" s="3053"/>
      <c r="AW667" s="3053"/>
      <c r="AX667" s="4930"/>
    </row>
    <row r="668" spans="1:50" ht="15" customHeight="1">
      <c r="A668" s="4960"/>
      <c r="B668" s="4933"/>
      <c r="C668" s="4930"/>
      <c r="D668" s="3047"/>
      <c r="E668" s="3048">
        <v>34912</v>
      </c>
      <c r="F668" s="3049"/>
      <c r="G668" s="3049"/>
      <c r="H668" s="3047" t="s">
        <v>7966</v>
      </c>
      <c r="I668" s="3049">
        <v>200</v>
      </c>
      <c r="J668" s="3049">
        <v>60</v>
      </c>
      <c r="K668" s="3047" t="s">
        <v>7861</v>
      </c>
      <c r="L668" s="3049">
        <v>200</v>
      </c>
      <c r="M668" s="3049">
        <v>60</v>
      </c>
      <c r="N668" s="4957"/>
      <c r="O668" s="4948"/>
      <c r="P668" s="3050"/>
      <c r="Q668" s="3050"/>
      <c r="R668" s="3050"/>
      <c r="S668" s="3084"/>
      <c r="T668" s="3084"/>
      <c r="U668" s="3084"/>
      <c r="V668" s="3084"/>
      <c r="W668" s="3049"/>
      <c r="X668" s="3049"/>
      <c r="Y668" s="3049"/>
      <c r="Z668" s="3049"/>
      <c r="AA668" s="3049"/>
      <c r="AB668" s="3049"/>
      <c r="AC668" s="3049"/>
      <c r="AD668" s="3049"/>
      <c r="AE668" s="3049">
        <v>330</v>
      </c>
      <c r="AF668" s="3049"/>
      <c r="AG668" s="3052">
        <v>10</v>
      </c>
      <c r="AH668" s="3049"/>
      <c r="AI668" s="3049">
        <v>17</v>
      </c>
      <c r="AJ668" s="3049"/>
      <c r="AK668" s="3049"/>
      <c r="AL668" s="3049"/>
      <c r="AM668" s="4945"/>
      <c r="AN668" s="3048"/>
      <c r="AO668" s="3049"/>
      <c r="AP668" s="3053"/>
      <c r="AQ668" s="3049"/>
      <c r="AR668" s="4930"/>
      <c r="AS668" s="3053"/>
      <c r="AT668" s="3053"/>
      <c r="AU668" s="3053"/>
      <c r="AV668" s="3053"/>
      <c r="AW668" s="3053"/>
      <c r="AX668" s="4930"/>
    </row>
    <row r="669" spans="1:50" ht="15" customHeight="1">
      <c r="A669" s="4960"/>
      <c r="B669" s="4933"/>
      <c r="C669" s="4930"/>
      <c r="D669" s="3047"/>
      <c r="E669" s="3048">
        <v>42432</v>
      </c>
      <c r="F669" s="3049"/>
      <c r="G669" s="3049"/>
      <c r="H669" s="3047"/>
      <c r="I669" s="3049"/>
      <c r="J669" s="3049"/>
      <c r="K669" s="3047" t="s">
        <v>7631</v>
      </c>
      <c r="L669" s="3049">
        <v>200</v>
      </c>
      <c r="M669" s="3049">
        <v>60</v>
      </c>
      <c r="N669" s="4957"/>
      <c r="O669" s="4948"/>
      <c r="P669" s="3050"/>
      <c r="Q669" s="3050"/>
      <c r="R669" s="3050"/>
      <c r="S669" s="3084"/>
      <c r="T669" s="3084"/>
      <c r="U669" s="3084"/>
      <c r="V669" s="3084"/>
      <c r="W669" s="3049"/>
      <c r="X669" s="3049"/>
      <c r="Y669" s="3049"/>
      <c r="Z669" s="3049"/>
      <c r="AA669" s="3049"/>
      <c r="AB669" s="3049"/>
      <c r="AC669" s="3049"/>
      <c r="AD669" s="3049"/>
      <c r="AE669" s="3049"/>
      <c r="AF669" s="3049"/>
      <c r="AG669" s="3049"/>
      <c r="AH669" s="3049"/>
      <c r="AI669" s="3049"/>
      <c r="AJ669" s="3049"/>
      <c r="AK669" s="3049"/>
      <c r="AL669" s="3049"/>
      <c r="AM669" s="4945"/>
      <c r="AN669" s="3048"/>
      <c r="AO669" s="3049"/>
      <c r="AP669" s="3053"/>
      <c r="AQ669" s="3049"/>
      <c r="AR669" s="4930"/>
      <c r="AS669" s="3053"/>
      <c r="AT669" s="3053"/>
      <c r="AU669" s="3053"/>
      <c r="AV669" s="3053"/>
      <c r="AW669" s="3053"/>
      <c r="AX669" s="4930"/>
    </row>
    <row r="670" spans="1:50" ht="15" customHeight="1">
      <c r="A670" s="4960"/>
      <c r="B670" s="4934"/>
      <c r="C670" s="4931"/>
      <c r="D670" s="3054"/>
      <c r="E670" s="3055">
        <v>44237</v>
      </c>
      <c r="F670" s="3056"/>
      <c r="G670" s="3056"/>
      <c r="H670" s="3054"/>
      <c r="I670" s="3056"/>
      <c r="J670" s="3056"/>
      <c r="K670" s="3054"/>
      <c r="L670" s="3056"/>
      <c r="M670" s="3056"/>
      <c r="N670" s="4958"/>
      <c r="O670" s="4949"/>
      <c r="P670" s="3057"/>
      <c r="Q670" s="3057"/>
      <c r="R670" s="3057"/>
      <c r="S670" s="3087"/>
      <c r="T670" s="3087"/>
      <c r="U670" s="3087"/>
      <c r="V670" s="3087"/>
      <c r="W670" s="3056"/>
      <c r="X670" s="3056"/>
      <c r="Y670" s="3056"/>
      <c r="Z670" s="3056"/>
      <c r="AA670" s="3056"/>
      <c r="AB670" s="3056"/>
      <c r="AC670" s="3056"/>
      <c r="AD670" s="3056"/>
      <c r="AE670" s="3056"/>
      <c r="AF670" s="3056"/>
      <c r="AG670" s="3056"/>
      <c r="AH670" s="3056"/>
      <c r="AI670" s="3056"/>
      <c r="AJ670" s="3056"/>
      <c r="AK670" s="3056"/>
      <c r="AL670" s="3056"/>
      <c r="AM670" s="4946"/>
      <c r="AN670" s="3055"/>
      <c r="AO670" s="3056"/>
      <c r="AP670" s="3059"/>
      <c r="AQ670" s="3056"/>
      <c r="AR670" s="4931"/>
      <c r="AS670" s="3059"/>
      <c r="AT670" s="3059"/>
      <c r="AU670" s="3059"/>
      <c r="AV670" s="3059"/>
      <c r="AW670" s="3059"/>
      <c r="AX670" s="4931"/>
    </row>
    <row r="671" spans="1:50" ht="15" customHeight="1">
      <c r="A671" s="4960"/>
      <c r="B671" s="4932">
        <f>B666+1</f>
        <v>133</v>
      </c>
      <c r="C671" s="4929" t="s">
        <v>8185</v>
      </c>
      <c r="D671" s="3042" t="s">
        <v>8181</v>
      </c>
      <c r="E671" s="3043">
        <v>33799</v>
      </c>
      <c r="F671" s="3044">
        <v>9.6999999999999993</v>
      </c>
      <c r="G671" s="3044">
        <v>9.6999999999999993</v>
      </c>
      <c r="H671" s="3042" t="s">
        <v>7642</v>
      </c>
      <c r="I671" s="3044">
        <v>50</v>
      </c>
      <c r="J671" s="3044">
        <v>30</v>
      </c>
      <c r="K671" s="3047" t="s">
        <v>7963</v>
      </c>
      <c r="L671" s="3049">
        <v>100</v>
      </c>
      <c r="M671" s="3049">
        <v>50</v>
      </c>
      <c r="N671" s="4956" t="s">
        <v>8186</v>
      </c>
      <c r="O671" s="4956" t="s">
        <v>8187</v>
      </c>
      <c r="P671" s="3064"/>
      <c r="Q671" s="3064"/>
      <c r="R671" s="3064"/>
      <c r="S671" s="3080"/>
      <c r="T671" s="3080"/>
      <c r="U671" s="3080"/>
      <c r="V671" s="3080"/>
      <c r="W671" s="3044">
        <v>3</v>
      </c>
      <c r="X671" s="3044"/>
      <c r="Y671" s="3044"/>
      <c r="Z671" s="3044"/>
      <c r="AA671" s="3044" t="s">
        <v>7636</v>
      </c>
      <c r="AB671" s="3044"/>
      <c r="AC671" s="3044"/>
      <c r="AD671" s="3044"/>
      <c r="AE671" s="3044" t="s">
        <v>7636</v>
      </c>
      <c r="AF671" s="3044"/>
      <c r="AG671" s="3044" t="s">
        <v>7636</v>
      </c>
      <c r="AH671" s="3044"/>
      <c r="AI671" s="3044"/>
      <c r="AJ671" s="3044"/>
      <c r="AK671" s="3044" t="s">
        <v>7636</v>
      </c>
      <c r="AL671" s="3044" t="s">
        <v>7636</v>
      </c>
      <c r="AM671" s="4944"/>
      <c r="AN671" s="3043"/>
      <c r="AO671" s="3044"/>
      <c r="AP671" s="3046"/>
      <c r="AQ671" s="3044" t="s">
        <v>7636</v>
      </c>
      <c r="AR671" s="4929"/>
      <c r="AS671" s="3046"/>
      <c r="AT671" s="3046"/>
      <c r="AU671" s="3046"/>
      <c r="AV671" s="3046"/>
      <c r="AW671" s="3046"/>
      <c r="AX671" s="4929"/>
    </row>
    <row r="672" spans="1:50" ht="15" customHeight="1">
      <c r="A672" s="4960"/>
      <c r="B672" s="4933"/>
      <c r="C672" s="4930"/>
      <c r="D672" s="3047"/>
      <c r="E672" s="3048">
        <v>34145</v>
      </c>
      <c r="F672" s="3049"/>
      <c r="G672" s="3049"/>
      <c r="H672" s="3047" t="s">
        <v>7654</v>
      </c>
      <c r="I672" s="3049">
        <v>200</v>
      </c>
      <c r="J672" s="3049">
        <v>60</v>
      </c>
      <c r="K672" s="3047" t="s">
        <v>7649</v>
      </c>
      <c r="L672" s="3049">
        <v>200</v>
      </c>
      <c r="M672" s="3049">
        <v>60</v>
      </c>
      <c r="N672" s="4957"/>
      <c r="O672" s="4977"/>
      <c r="P672" s="3065"/>
      <c r="Q672" s="3065"/>
      <c r="R672" s="3065"/>
      <c r="S672" s="3083"/>
      <c r="T672" s="3083"/>
      <c r="U672" s="3083"/>
      <c r="V672" s="3083"/>
      <c r="W672" s="3049"/>
      <c r="X672" s="3049"/>
      <c r="Y672" s="3049"/>
      <c r="Z672" s="3049"/>
      <c r="AA672" s="3049">
        <v>3</v>
      </c>
      <c r="AB672" s="3049"/>
      <c r="AC672" s="3049"/>
      <c r="AD672" s="3049"/>
      <c r="AE672" s="3049">
        <v>200</v>
      </c>
      <c r="AF672" s="3049"/>
      <c r="AG672" s="3052">
        <v>1</v>
      </c>
      <c r="AH672" s="3049"/>
      <c r="AI672" s="3049"/>
      <c r="AJ672" s="3049"/>
      <c r="AK672" s="3049" t="s">
        <v>7648</v>
      </c>
      <c r="AL672" s="3049"/>
      <c r="AM672" s="4945"/>
      <c r="AN672" s="3048"/>
      <c r="AO672" s="3049"/>
      <c r="AP672" s="3053"/>
      <c r="AQ672" s="3049"/>
      <c r="AR672" s="4930"/>
      <c r="AS672" s="3053"/>
      <c r="AT672" s="3053"/>
      <c r="AU672" s="3053"/>
      <c r="AV672" s="3053"/>
      <c r="AW672" s="3053"/>
      <c r="AX672" s="4930"/>
    </row>
    <row r="673" spans="1:50" ht="15" customHeight="1">
      <c r="A673" s="4960"/>
      <c r="B673" s="4933"/>
      <c r="C673" s="4930"/>
      <c r="D673" s="3047"/>
      <c r="E673" s="3048">
        <v>34912</v>
      </c>
      <c r="F673" s="3049"/>
      <c r="G673" s="3049"/>
      <c r="H673" s="3047"/>
      <c r="I673" s="3049"/>
      <c r="J673" s="3049"/>
      <c r="K673" s="3047"/>
      <c r="L673" s="3049"/>
      <c r="M673" s="3049"/>
      <c r="N673" s="4957"/>
      <c r="O673" s="4977"/>
      <c r="P673" s="3065"/>
      <c r="Q673" s="3065"/>
      <c r="R673" s="3065"/>
      <c r="S673" s="3083"/>
      <c r="T673" s="3083"/>
      <c r="U673" s="3083"/>
      <c r="V673" s="3083"/>
      <c r="W673" s="3049"/>
      <c r="X673" s="3049"/>
      <c r="Y673" s="3049"/>
      <c r="Z673" s="3049"/>
      <c r="AA673" s="3049"/>
      <c r="AB673" s="3049"/>
      <c r="AC673" s="3049"/>
      <c r="AD673" s="3049"/>
      <c r="AE673" s="3049"/>
      <c r="AF673" s="3049"/>
      <c r="AG673" s="3052">
        <v>1.5</v>
      </c>
      <c r="AH673" s="3049"/>
      <c r="AI673" s="3049"/>
      <c r="AJ673" s="3049"/>
      <c r="AK673" s="3049"/>
      <c r="AL673" s="3049"/>
      <c r="AM673" s="4945"/>
      <c r="AN673" s="3048"/>
      <c r="AO673" s="3049"/>
      <c r="AP673" s="3053"/>
      <c r="AQ673" s="3049"/>
      <c r="AR673" s="4930"/>
      <c r="AS673" s="3053"/>
      <c r="AT673" s="3053"/>
      <c r="AU673" s="3053"/>
      <c r="AV673" s="3053"/>
      <c r="AW673" s="3053"/>
      <c r="AX673" s="4930"/>
    </row>
    <row r="674" spans="1:50" ht="15" customHeight="1">
      <c r="A674" s="4960"/>
      <c r="B674" s="4933"/>
      <c r="C674" s="4930"/>
      <c r="D674" s="3047"/>
      <c r="E674" s="3048"/>
      <c r="F674" s="3049"/>
      <c r="G674" s="3049"/>
      <c r="H674" s="3047"/>
      <c r="I674" s="3049"/>
      <c r="J674" s="3049"/>
      <c r="K674" s="3047"/>
      <c r="L674" s="3049"/>
      <c r="M674" s="3049"/>
      <c r="N674" s="4957"/>
      <c r="O674" s="4977"/>
      <c r="P674" s="3065"/>
      <c r="Q674" s="3065"/>
      <c r="R674" s="3065"/>
      <c r="S674" s="3083"/>
      <c r="T674" s="3083"/>
      <c r="U674" s="3083"/>
      <c r="V674" s="3083"/>
      <c r="W674" s="3049"/>
      <c r="X674" s="3049"/>
      <c r="Y674" s="3049"/>
      <c r="Z674" s="3049"/>
      <c r="AA674" s="3049"/>
      <c r="AB674" s="3049"/>
      <c r="AC674" s="3049"/>
      <c r="AD674" s="3049"/>
      <c r="AE674" s="3049"/>
      <c r="AF674" s="3049"/>
      <c r="AG674" s="3052">
        <v>5</v>
      </c>
      <c r="AH674" s="3049"/>
      <c r="AI674" s="3049"/>
      <c r="AJ674" s="3049"/>
      <c r="AK674" s="3049"/>
      <c r="AL674" s="3049"/>
      <c r="AM674" s="4945"/>
      <c r="AN674" s="3048"/>
      <c r="AO674" s="3049"/>
      <c r="AP674" s="3053"/>
      <c r="AQ674" s="3049"/>
      <c r="AR674" s="4930"/>
      <c r="AS674" s="3053"/>
      <c r="AT674" s="3053"/>
      <c r="AU674" s="3053"/>
      <c r="AV674" s="3053"/>
      <c r="AW674" s="3053"/>
      <c r="AX674" s="4930"/>
    </row>
    <row r="675" spans="1:50" ht="15" customHeight="1">
      <c r="A675" s="4960"/>
      <c r="B675" s="4934"/>
      <c r="C675" s="4931"/>
      <c r="D675" s="3054"/>
      <c r="E675" s="3055"/>
      <c r="F675" s="3056"/>
      <c r="G675" s="3056"/>
      <c r="H675" s="3054"/>
      <c r="I675" s="3056"/>
      <c r="J675" s="3056"/>
      <c r="K675" s="3054"/>
      <c r="L675" s="3056"/>
      <c r="M675" s="3056"/>
      <c r="N675" s="4958"/>
      <c r="O675" s="4978"/>
      <c r="P675" s="3066"/>
      <c r="Q675" s="3066"/>
      <c r="R675" s="3066"/>
      <c r="S675" s="3086"/>
      <c r="T675" s="3086"/>
      <c r="U675" s="3086"/>
      <c r="V675" s="3086"/>
      <c r="W675" s="3056"/>
      <c r="X675" s="3056"/>
      <c r="Y675" s="3056"/>
      <c r="Z675" s="3056"/>
      <c r="AA675" s="3056"/>
      <c r="AB675" s="3056"/>
      <c r="AC675" s="3056"/>
      <c r="AD675" s="3056"/>
      <c r="AE675" s="3056"/>
      <c r="AF675" s="3056"/>
      <c r="AG675" s="3056"/>
      <c r="AH675" s="3056"/>
      <c r="AI675" s="3056"/>
      <c r="AJ675" s="3056"/>
      <c r="AK675" s="3056"/>
      <c r="AL675" s="3056"/>
      <c r="AM675" s="4946"/>
      <c r="AN675" s="3055"/>
      <c r="AO675" s="3056"/>
      <c r="AP675" s="3059"/>
      <c r="AQ675" s="3056"/>
      <c r="AR675" s="4931"/>
      <c r="AS675" s="3059"/>
      <c r="AT675" s="3059"/>
      <c r="AU675" s="3059"/>
      <c r="AV675" s="3059"/>
      <c r="AW675" s="3059"/>
      <c r="AX675" s="4931"/>
    </row>
    <row r="676" spans="1:50" ht="15" customHeight="1">
      <c r="A676" s="4960"/>
      <c r="B676" s="4932">
        <f>B671+1</f>
        <v>134</v>
      </c>
      <c r="C676" s="4950" t="s">
        <v>8188</v>
      </c>
      <c r="D676" s="3042" t="s">
        <v>8189</v>
      </c>
      <c r="E676" s="3043">
        <v>34341</v>
      </c>
      <c r="F676" s="3044">
        <v>32.5</v>
      </c>
      <c r="G676" s="3044">
        <v>32.5</v>
      </c>
      <c r="H676" s="3042" t="s">
        <v>7642</v>
      </c>
      <c r="I676" s="3044">
        <v>50</v>
      </c>
      <c r="J676" s="3044">
        <v>30</v>
      </c>
      <c r="K676" s="3042" t="s">
        <v>7643</v>
      </c>
      <c r="L676" s="3044">
        <v>80</v>
      </c>
      <c r="M676" s="3044">
        <v>50</v>
      </c>
      <c r="N676" s="4938" t="s">
        <v>7644</v>
      </c>
      <c r="O676" s="4947" t="s">
        <v>7645</v>
      </c>
      <c r="P676" s="3045"/>
      <c r="Q676" s="3045"/>
      <c r="R676" s="3045"/>
      <c r="S676" s="3081"/>
      <c r="T676" s="3081"/>
      <c r="U676" s="3081"/>
      <c r="V676" s="3081"/>
      <c r="W676" s="3044">
        <v>4</v>
      </c>
      <c r="X676" s="3044"/>
      <c r="Y676" s="3044">
        <v>2</v>
      </c>
      <c r="Z676" s="3044"/>
      <c r="AA676" s="3044" t="s">
        <v>7636</v>
      </c>
      <c r="AB676" s="3044"/>
      <c r="AC676" s="3044"/>
      <c r="AD676" s="3044"/>
      <c r="AE676" s="3044" t="s">
        <v>7636</v>
      </c>
      <c r="AF676" s="3044"/>
      <c r="AG676" s="3044" t="s">
        <v>7636</v>
      </c>
      <c r="AH676" s="3044"/>
      <c r="AI676" s="3044" t="s">
        <v>7636</v>
      </c>
      <c r="AJ676" s="3044"/>
      <c r="AK676" s="3044" t="s">
        <v>7636</v>
      </c>
      <c r="AL676" s="3044" t="s">
        <v>7636</v>
      </c>
      <c r="AM676" s="4944"/>
      <c r="AN676" s="3043"/>
      <c r="AO676" s="3044"/>
      <c r="AP676" s="3046"/>
      <c r="AQ676" s="3044" t="s">
        <v>7636</v>
      </c>
      <c r="AR676" s="4929"/>
      <c r="AS676" s="3046"/>
      <c r="AT676" s="3046"/>
      <c r="AU676" s="3046"/>
      <c r="AV676" s="3046"/>
      <c r="AW676" s="3046"/>
      <c r="AX676" s="4929"/>
    </row>
    <row r="677" spans="1:50" ht="15" customHeight="1">
      <c r="A677" s="4960"/>
      <c r="B677" s="4933"/>
      <c r="C677" s="4951"/>
      <c r="D677" s="3047"/>
      <c r="E677" s="3048"/>
      <c r="F677" s="3049"/>
      <c r="G677" s="3049"/>
      <c r="H677" s="3047"/>
      <c r="I677" s="3049"/>
      <c r="J677" s="3049"/>
      <c r="K677" s="3047" t="s">
        <v>7876</v>
      </c>
      <c r="L677" s="3049">
        <v>150</v>
      </c>
      <c r="M677" s="3049">
        <v>60</v>
      </c>
      <c r="N677" s="4939"/>
      <c r="O677" s="4948"/>
      <c r="P677" s="3050"/>
      <c r="Q677" s="3050"/>
      <c r="R677" s="3050"/>
      <c r="S677" s="3084"/>
      <c r="T677" s="3084"/>
      <c r="U677" s="3084"/>
      <c r="V677" s="3084"/>
      <c r="W677" s="3049"/>
      <c r="X677" s="3049"/>
      <c r="Y677" s="3049"/>
      <c r="Z677" s="3049"/>
      <c r="AA677" s="3049">
        <v>2</v>
      </c>
      <c r="AB677" s="3049"/>
      <c r="AC677" s="3049"/>
      <c r="AD677" s="3049"/>
      <c r="AE677" s="3049">
        <v>200</v>
      </c>
      <c r="AF677" s="3049"/>
      <c r="AG677" s="3052">
        <v>1</v>
      </c>
      <c r="AH677" s="3049"/>
      <c r="AI677" s="3049">
        <v>15</v>
      </c>
      <c r="AJ677" s="3049"/>
      <c r="AK677" s="3049" t="s">
        <v>7648</v>
      </c>
      <c r="AL677" s="3049"/>
      <c r="AM677" s="4945"/>
      <c r="AN677" s="3048"/>
      <c r="AO677" s="3049"/>
      <c r="AP677" s="3053"/>
      <c r="AQ677" s="3049"/>
      <c r="AR677" s="4930"/>
      <c r="AS677" s="3053"/>
      <c r="AT677" s="3053"/>
      <c r="AU677" s="3053"/>
      <c r="AV677" s="3053"/>
      <c r="AW677" s="3053"/>
      <c r="AX677" s="4930"/>
    </row>
    <row r="678" spans="1:50" ht="15" customHeight="1">
      <c r="A678" s="4960"/>
      <c r="B678" s="4933"/>
      <c r="C678" s="4951"/>
      <c r="D678" s="3047"/>
      <c r="E678" s="3048"/>
      <c r="F678" s="3049"/>
      <c r="G678" s="3049"/>
      <c r="H678" s="3047"/>
      <c r="I678" s="3049"/>
      <c r="J678" s="3049"/>
      <c r="K678" s="3047"/>
      <c r="L678" s="3049"/>
      <c r="M678" s="3049"/>
      <c r="N678" s="4939"/>
      <c r="O678" s="4948"/>
      <c r="P678" s="3050"/>
      <c r="Q678" s="3050"/>
      <c r="R678" s="3050"/>
      <c r="S678" s="3084"/>
      <c r="T678" s="3084"/>
      <c r="U678" s="3084"/>
      <c r="V678" s="3084"/>
      <c r="W678" s="3049"/>
      <c r="X678" s="3049"/>
      <c r="Y678" s="3049"/>
      <c r="Z678" s="3049"/>
      <c r="AA678" s="3049"/>
      <c r="AB678" s="3049"/>
      <c r="AC678" s="3049"/>
      <c r="AD678" s="3049"/>
      <c r="AE678" s="3049">
        <v>230</v>
      </c>
      <c r="AF678" s="3049"/>
      <c r="AG678" s="3049">
        <v>1.5</v>
      </c>
      <c r="AH678" s="3049"/>
      <c r="AI678" s="3049"/>
      <c r="AJ678" s="3049"/>
      <c r="AK678" s="3049" t="s">
        <v>7974</v>
      </c>
      <c r="AL678" s="3049"/>
      <c r="AM678" s="4945"/>
      <c r="AN678" s="3048"/>
      <c r="AO678" s="3049"/>
      <c r="AP678" s="3053"/>
      <c r="AQ678" s="3049"/>
      <c r="AR678" s="4930"/>
      <c r="AS678" s="3053"/>
      <c r="AT678" s="3053"/>
      <c r="AU678" s="3053"/>
      <c r="AV678" s="3053"/>
      <c r="AW678" s="3053"/>
      <c r="AX678" s="4930"/>
    </row>
    <row r="679" spans="1:50" ht="15" customHeight="1">
      <c r="A679" s="4960"/>
      <c r="B679" s="4933"/>
      <c r="C679" s="4951"/>
      <c r="D679" s="3047"/>
      <c r="E679" s="3048"/>
      <c r="F679" s="3049"/>
      <c r="G679" s="3049"/>
      <c r="H679" s="3047"/>
      <c r="I679" s="3049"/>
      <c r="J679" s="3049"/>
      <c r="K679" s="3047"/>
      <c r="L679" s="3049"/>
      <c r="M679" s="3049"/>
      <c r="N679" s="4939"/>
      <c r="O679" s="4948"/>
      <c r="P679" s="3050"/>
      <c r="Q679" s="3050"/>
      <c r="R679" s="3050"/>
      <c r="S679" s="3084"/>
      <c r="T679" s="3084"/>
      <c r="U679" s="3084"/>
      <c r="V679" s="3084"/>
      <c r="W679" s="3049"/>
      <c r="X679" s="3049"/>
      <c r="Y679" s="3049"/>
      <c r="Z679" s="3049"/>
      <c r="AA679" s="3049"/>
      <c r="AB679" s="3049"/>
      <c r="AC679" s="3049"/>
      <c r="AD679" s="3049"/>
      <c r="AE679" s="3049"/>
      <c r="AF679" s="3049"/>
      <c r="AG679" s="3049"/>
      <c r="AH679" s="3049"/>
      <c r="AI679" s="3049"/>
      <c r="AJ679" s="3049"/>
      <c r="AK679" s="3049"/>
      <c r="AL679" s="3049"/>
      <c r="AM679" s="4945"/>
      <c r="AN679" s="3048"/>
      <c r="AO679" s="3049"/>
      <c r="AP679" s="3053"/>
      <c r="AQ679" s="3049"/>
      <c r="AR679" s="4930"/>
      <c r="AS679" s="3053"/>
      <c r="AT679" s="3053"/>
      <c r="AU679" s="3053"/>
      <c r="AV679" s="3053"/>
      <c r="AW679" s="3053"/>
      <c r="AX679" s="4930"/>
    </row>
    <row r="680" spans="1:50" ht="15" customHeight="1">
      <c r="A680" s="4960"/>
      <c r="B680" s="4934"/>
      <c r="C680" s="4952"/>
      <c r="D680" s="3054"/>
      <c r="E680" s="3055"/>
      <c r="F680" s="3056"/>
      <c r="G680" s="3056"/>
      <c r="H680" s="3054"/>
      <c r="I680" s="3056"/>
      <c r="J680" s="3056"/>
      <c r="K680" s="3054"/>
      <c r="L680" s="3056"/>
      <c r="M680" s="3056"/>
      <c r="N680" s="4940"/>
      <c r="O680" s="4949"/>
      <c r="P680" s="3057"/>
      <c r="Q680" s="3057"/>
      <c r="R680" s="3057"/>
      <c r="S680" s="3087"/>
      <c r="T680" s="3087"/>
      <c r="U680" s="3087"/>
      <c r="V680" s="3087"/>
      <c r="W680" s="3056"/>
      <c r="X680" s="3056"/>
      <c r="Y680" s="3056"/>
      <c r="Z680" s="3056"/>
      <c r="AA680" s="3056"/>
      <c r="AB680" s="3056"/>
      <c r="AC680" s="3056"/>
      <c r="AD680" s="3056"/>
      <c r="AE680" s="3056"/>
      <c r="AF680" s="3056"/>
      <c r="AG680" s="3056"/>
      <c r="AH680" s="3056"/>
      <c r="AI680" s="3056"/>
      <c r="AJ680" s="3056"/>
      <c r="AK680" s="3056"/>
      <c r="AL680" s="3056"/>
      <c r="AM680" s="4946"/>
      <c r="AN680" s="3055"/>
      <c r="AO680" s="3056"/>
      <c r="AP680" s="3059"/>
      <c r="AQ680" s="3056"/>
      <c r="AR680" s="4931"/>
      <c r="AS680" s="3059"/>
      <c r="AT680" s="3059"/>
      <c r="AU680" s="3059"/>
      <c r="AV680" s="3059"/>
      <c r="AW680" s="3059"/>
      <c r="AX680" s="4931"/>
    </row>
    <row r="681" spans="1:50" ht="15" customHeight="1">
      <c r="A681" s="4960"/>
      <c r="B681" s="4932">
        <f>B676+1</f>
        <v>135</v>
      </c>
      <c r="C681" s="4950" t="s">
        <v>8190</v>
      </c>
      <c r="D681" s="3042" t="s">
        <v>8189</v>
      </c>
      <c r="E681" s="3043">
        <v>34507</v>
      </c>
      <c r="F681" s="3044">
        <v>41.4</v>
      </c>
      <c r="G681" s="3044">
        <v>8.1999999999999993</v>
      </c>
      <c r="H681" s="3042" t="s">
        <v>7748</v>
      </c>
      <c r="I681" s="3044">
        <v>400</v>
      </c>
      <c r="J681" s="3044">
        <v>80</v>
      </c>
      <c r="K681" s="3042" t="s">
        <v>7748</v>
      </c>
      <c r="L681" s="3044">
        <v>400</v>
      </c>
      <c r="M681" s="3044">
        <v>80</v>
      </c>
      <c r="N681" s="4956" t="s">
        <v>8191</v>
      </c>
      <c r="O681" s="4947" t="s">
        <v>8084</v>
      </c>
      <c r="P681" s="3045"/>
      <c r="Q681" s="3045"/>
      <c r="R681" s="3045"/>
      <c r="S681" s="3081"/>
      <c r="T681" s="3081"/>
      <c r="U681" s="3081"/>
      <c r="V681" s="3045"/>
      <c r="W681" s="3044"/>
      <c r="X681" s="3044"/>
      <c r="Y681" s="3044"/>
      <c r="Z681" s="3044" t="s">
        <v>387</v>
      </c>
      <c r="AA681" s="3044" t="s">
        <v>7636</v>
      </c>
      <c r="AB681" s="3044"/>
      <c r="AC681" s="3044"/>
      <c r="AD681" s="3044"/>
      <c r="AE681" s="3044"/>
      <c r="AF681" s="3044"/>
      <c r="AG681" s="3044" t="s">
        <v>7635</v>
      </c>
      <c r="AH681" s="3044"/>
      <c r="AI681" s="3044" t="s">
        <v>7636</v>
      </c>
      <c r="AJ681" s="3044"/>
      <c r="AK681" s="3044" t="s">
        <v>7636</v>
      </c>
      <c r="AL681" s="3044"/>
      <c r="AM681" s="4944"/>
      <c r="AN681" s="3043">
        <v>40010</v>
      </c>
      <c r="AO681" s="3044"/>
      <c r="AP681" s="3046"/>
      <c r="AQ681" s="3044" t="s">
        <v>7636</v>
      </c>
      <c r="AR681" s="4988" t="s">
        <v>8192</v>
      </c>
      <c r="AS681" s="3046"/>
      <c r="AT681" s="3046"/>
      <c r="AU681" s="3046"/>
      <c r="AV681" s="3046"/>
      <c r="AW681" s="3046"/>
      <c r="AX681" s="4929"/>
    </row>
    <row r="682" spans="1:50" ht="15" customHeight="1">
      <c r="A682" s="4960"/>
      <c r="B682" s="4933"/>
      <c r="C682" s="4951"/>
      <c r="D682" s="3047"/>
      <c r="E682" s="3048">
        <v>40009</v>
      </c>
      <c r="F682" s="3049"/>
      <c r="G682" s="3049"/>
      <c r="H682" s="3047" t="s">
        <v>7863</v>
      </c>
      <c r="I682" s="3049">
        <v>200</v>
      </c>
      <c r="J682" s="3049">
        <v>80</v>
      </c>
      <c r="K682" s="3047" t="s">
        <v>7863</v>
      </c>
      <c r="L682" s="3049">
        <v>200</v>
      </c>
      <c r="M682" s="3049">
        <v>80</v>
      </c>
      <c r="N682" s="4957"/>
      <c r="O682" s="4948"/>
      <c r="P682" s="3050"/>
      <c r="Q682" s="3050"/>
      <c r="R682" s="3050"/>
      <c r="S682" s="3084"/>
      <c r="T682" s="3084"/>
      <c r="U682" s="3084"/>
      <c r="V682" s="3050"/>
      <c r="W682" s="3049"/>
      <c r="X682" s="3049"/>
      <c r="Y682" s="3049"/>
      <c r="Z682" s="3049"/>
      <c r="AA682" s="3049">
        <v>2</v>
      </c>
      <c r="AB682" s="3049"/>
      <c r="AC682" s="3049"/>
      <c r="AD682" s="3049"/>
      <c r="AE682" s="3049"/>
      <c r="AF682" s="3049"/>
      <c r="AG682" s="3052">
        <v>1</v>
      </c>
      <c r="AH682" s="3049"/>
      <c r="AI682" s="3049" t="s">
        <v>8193</v>
      </c>
      <c r="AJ682" s="3049"/>
      <c r="AK682" s="3148" t="s">
        <v>8194</v>
      </c>
      <c r="AL682" s="3049"/>
      <c r="AM682" s="4945"/>
      <c r="AN682" s="3048"/>
      <c r="AO682" s="3049"/>
      <c r="AP682" s="3053"/>
      <c r="AQ682" s="3049"/>
      <c r="AR682" s="4989"/>
      <c r="AS682" s="3053"/>
      <c r="AT682" s="3053"/>
      <c r="AU682" s="3053"/>
      <c r="AV682" s="3053"/>
      <c r="AW682" s="3053"/>
      <c r="AX682" s="4930"/>
    </row>
    <row r="683" spans="1:50" ht="15" customHeight="1">
      <c r="A683" s="4960"/>
      <c r="B683" s="4933"/>
      <c r="C683" s="4951"/>
      <c r="D683" s="3047"/>
      <c r="E683" s="3048"/>
      <c r="F683" s="3049"/>
      <c r="G683" s="3049"/>
      <c r="H683" s="3047"/>
      <c r="I683" s="3049"/>
      <c r="J683" s="3049"/>
      <c r="K683" s="3047"/>
      <c r="L683" s="3049"/>
      <c r="M683" s="3049"/>
      <c r="N683" s="4957"/>
      <c r="O683" s="4948"/>
      <c r="P683" s="3050"/>
      <c r="Q683" s="3050"/>
      <c r="R683" s="3050"/>
      <c r="S683" s="3084"/>
      <c r="T683" s="3084"/>
      <c r="U683" s="3084"/>
      <c r="V683" s="3050"/>
      <c r="W683" s="3049"/>
      <c r="X683" s="3049"/>
      <c r="Y683" s="3049"/>
      <c r="Z683" s="3049"/>
      <c r="AA683" s="3049"/>
      <c r="AB683" s="3049"/>
      <c r="AC683" s="3049"/>
      <c r="AD683" s="3049"/>
      <c r="AE683" s="3049"/>
      <c r="AF683" s="3049"/>
      <c r="AG683" s="3052">
        <v>3</v>
      </c>
      <c r="AH683" s="3049"/>
      <c r="AI683" s="3049"/>
      <c r="AJ683" s="3049"/>
      <c r="AK683" s="3049" t="s">
        <v>7864</v>
      </c>
      <c r="AL683" s="3049"/>
      <c r="AM683" s="4945"/>
      <c r="AN683" s="3048"/>
      <c r="AO683" s="3049"/>
      <c r="AP683" s="3053"/>
      <c r="AQ683" s="3049"/>
      <c r="AR683" s="4989"/>
      <c r="AS683" s="3053"/>
      <c r="AT683" s="3053"/>
      <c r="AU683" s="3053"/>
      <c r="AV683" s="3053"/>
      <c r="AW683" s="3053"/>
      <c r="AX683" s="4930"/>
    </row>
    <row r="684" spans="1:50" ht="15" customHeight="1">
      <c r="A684" s="4960"/>
      <c r="B684" s="4933"/>
      <c r="C684" s="4951"/>
      <c r="D684" s="3047"/>
      <c r="E684" s="3048"/>
      <c r="F684" s="3049"/>
      <c r="G684" s="3049"/>
      <c r="H684" s="3047"/>
      <c r="I684" s="3049"/>
      <c r="J684" s="3049"/>
      <c r="K684" s="3047"/>
      <c r="L684" s="3049"/>
      <c r="M684" s="3049"/>
      <c r="N684" s="4957"/>
      <c r="O684" s="4948"/>
      <c r="P684" s="3050"/>
      <c r="Q684" s="3050"/>
      <c r="R684" s="3050"/>
      <c r="S684" s="3084"/>
      <c r="T684" s="3084"/>
      <c r="U684" s="3084"/>
      <c r="V684" s="3050"/>
      <c r="W684" s="3049"/>
      <c r="X684" s="3049"/>
      <c r="Y684" s="3049"/>
      <c r="Z684" s="3049"/>
      <c r="AA684" s="3049"/>
      <c r="AB684" s="3049"/>
      <c r="AC684" s="3049"/>
      <c r="AD684" s="3049"/>
      <c r="AE684" s="3049"/>
      <c r="AF684" s="3049"/>
      <c r="AG684" s="3049"/>
      <c r="AH684" s="3049"/>
      <c r="AI684" s="3049"/>
      <c r="AJ684" s="3049"/>
      <c r="AK684" s="3049" t="s">
        <v>7648</v>
      </c>
      <c r="AL684" s="3049"/>
      <c r="AM684" s="4945"/>
      <c r="AN684" s="3048"/>
      <c r="AO684" s="3049"/>
      <c r="AP684" s="3053"/>
      <c r="AQ684" s="3049"/>
      <c r="AR684" s="4989"/>
      <c r="AS684" s="3053"/>
      <c r="AT684" s="3053"/>
      <c r="AU684" s="3053"/>
      <c r="AV684" s="3053"/>
      <c r="AW684" s="3053"/>
      <c r="AX684" s="4930"/>
    </row>
    <row r="685" spans="1:50" ht="15" customHeight="1">
      <c r="A685" s="4960"/>
      <c r="B685" s="4934"/>
      <c r="C685" s="4952"/>
      <c r="D685" s="3054"/>
      <c r="E685" s="3055"/>
      <c r="F685" s="3056"/>
      <c r="G685" s="3056"/>
      <c r="H685" s="3054"/>
      <c r="I685" s="3056"/>
      <c r="J685" s="3056"/>
      <c r="K685" s="3054"/>
      <c r="L685" s="3056"/>
      <c r="M685" s="3056"/>
      <c r="N685" s="4958"/>
      <c r="O685" s="4949"/>
      <c r="P685" s="3057"/>
      <c r="Q685" s="3057"/>
      <c r="R685" s="3057"/>
      <c r="S685" s="3087"/>
      <c r="T685" s="3087"/>
      <c r="U685" s="3087"/>
      <c r="V685" s="3057"/>
      <c r="W685" s="3056"/>
      <c r="X685" s="3056"/>
      <c r="Y685" s="3056"/>
      <c r="Z685" s="3056"/>
      <c r="AA685" s="3056"/>
      <c r="AB685" s="3056"/>
      <c r="AC685" s="3056"/>
      <c r="AD685" s="3056"/>
      <c r="AE685" s="3056"/>
      <c r="AF685" s="3056"/>
      <c r="AG685" s="3056"/>
      <c r="AH685" s="3056"/>
      <c r="AI685" s="3056"/>
      <c r="AJ685" s="3056"/>
      <c r="AK685" s="3056" t="s">
        <v>8195</v>
      </c>
      <c r="AL685" s="3056"/>
      <c r="AM685" s="4946"/>
      <c r="AN685" s="3055"/>
      <c r="AO685" s="3056"/>
      <c r="AP685" s="3059"/>
      <c r="AQ685" s="3056"/>
      <c r="AR685" s="4990"/>
      <c r="AS685" s="3059"/>
      <c r="AT685" s="3059"/>
      <c r="AU685" s="3059"/>
      <c r="AV685" s="3059"/>
      <c r="AW685" s="3059"/>
      <c r="AX685" s="4931"/>
    </row>
    <row r="686" spans="1:50" ht="15" customHeight="1">
      <c r="A686" s="4960"/>
      <c r="B686" s="4932">
        <f>B681+1</f>
        <v>136</v>
      </c>
      <c r="C686" s="4959" t="s">
        <v>8196</v>
      </c>
      <c r="D686" s="3042" t="s">
        <v>8189</v>
      </c>
      <c r="E686" s="3043">
        <v>34912</v>
      </c>
      <c r="F686" s="3060">
        <v>1.2</v>
      </c>
      <c r="G686" s="3060">
        <v>1.2</v>
      </c>
      <c r="H686" s="3042" t="s">
        <v>7642</v>
      </c>
      <c r="I686" s="3044">
        <v>50</v>
      </c>
      <c r="J686" s="3044">
        <v>30</v>
      </c>
      <c r="K686" s="3042" t="s">
        <v>7643</v>
      </c>
      <c r="L686" s="3044">
        <v>80</v>
      </c>
      <c r="M686" s="3044">
        <v>50</v>
      </c>
      <c r="N686" s="4938" t="s">
        <v>8197</v>
      </c>
      <c r="O686" s="4947" t="s">
        <v>8198</v>
      </c>
      <c r="P686" s="3045"/>
      <c r="Q686" s="3045"/>
      <c r="R686" s="3045"/>
      <c r="S686" s="3081"/>
      <c r="T686" s="3081"/>
      <c r="U686" s="3081"/>
      <c r="V686" s="3081"/>
      <c r="W686" s="3044"/>
      <c r="X686" s="3044"/>
      <c r="Y686" s="3044"/>
      <c r="Z686" s="3044"/>
      <c r="AA686" s="3044" t="s">
        <v>387</v>
      </c>
      <c r="AB686" s="3044" t="s">
        <v>387</v>
      </c>
      <c r="AC686" s="3044"/>
      <c r="AD686" s="3044" t="s">
        <v>7636</v>
      </c>
      <c r="AE686" s="3044" t="s">
        <v>7636</v>
      </c>
      <c r="AF686" s="3044"/>
      <c r="AG686" s="3044" t="s">
        <v>7636</v>
      </c>
      <c r="AH686" s="3044"/>
      <c r="AI686" s="3044" t="s">
        <v>7636</v>
      </c>
      <c r="AJ686" s="3044"/>
      <c r="AK686" s="3044" t="s">
        <v>7636</v>
      </c>
      <c r="AL686" s="3044" t="s">
        <v>7636</v>
      </c>
      <c r="AM686" s="4944"/>
      <c r="AN686" s="3043"/>
      <c r="AO686" s="3044"/>
      <c r="AP686" s="3046"/>
      <c r="AQ686" s="3044" t="s">
        <v>7636</v>
      </c>
      <c r="AR686" s="4929"/>
      <c r="AS686" s="3046"/>
      <c r="AT686" s="3046"/>
      <c r="AU686" s="3046"/>
      <c r="AV686" s="3046"/>
      <c r="AW686" s="3046"/>
      <c r="AX686" s="4929"/>
    </row>
    <row r="687" spans="1:50" ht="15" customHeight="1">
      <c r="A687" s="4960"/>
      <c r="B687" s="4933"/>
      <c r="C687" s="4960"/>
      <c r="D687" s="3047"/>
      <c r="E687" s="3048"/>
      <c r="F687" s="3052"/>
      <c r="G687" s="3052"/>
      <c r="H687" s="3047" t="s">
        <v>7654</v>
      </c>
      <c r="I687" s="3049">
        <v>200</v>
      </c>
      <c r="J687" s="3049">
        <v>60</v>
      </c>
      <c r="K687" s="3047" t="s">
        <v>7649</v>
      </c>
      <c r="L687" s="3049">
        <v>200</v>
      </c>
      <c r="M687" s="3049">
        <v>60</v>
      </c>
      <c r="N687" s="4939"/>
      <c r="O687" s="4948"/>
      <c r="P687" s="3050"/>
      <c r="Q687" s="3050"/>
      <c r="R687" s="3050"/>
      <c r="S687" s="3084"/>
      <c r="T687" s="3084"/>
      <c r="U687" s="3084"/>
      <c r="V687" s="3084"/>
      <c r="W687" s="3049"/>
      <c r="X687" s="3049"/>
      <c r="Y687" s="3049"/>
      <c r="Z687" s="3049"/>
      <c r="AA687" s="3049">
        <v>1</v>
      </c>
      <c r="AB687" s="3049">
        <v>80</v>
      </c>
      <c r="AC687" s="3049"/>
      <c r="AD687" s="3049">
        <v>50</v>
      </c>
      <c r="AE687" s="3049">
        <v>210</v>
      </c>
      <c r="AF687" s="3049"/>
      <c r="AG687" s="3052">
        <v>1</v>
      </c>
      <c r="AH687" s="3049"/>
      <c r="AI687" s="3049" t="s">
        <v>7647</v>
      </c>
      <c r="AJ687" s="3049"/>
      <c r="AK687" s="3049" t="s">
        <v>7648</v>
      </c>
      <c r="AL687" s="3049"/>
      <c r="AM687" s="4945"/>
      <c r="AN687" s="3048"/>
      <c r="AO687" s="3049"/>
      <c r="AP687" s="3053"/>
      <c r="AQ687" s="3049"/>
      <c r="AR687" s="4930"/>
      <c r="AS687" s="3053"/>
      <c r="AT687" s="3053"/>
      <c r="AU687" s="3053"/>
      <c r="AV687" s="3053"/>
      <c r="AW687" s="3053"/>
      <c r="AX687" s="4930"/>
    </row>
    <row r="688" spans="1:50" ht="15" customHeight="1">
      <c r="A688" s="4960"/>
      <c r="B688" s="4933"/>
      <c r="C688" s="4960"/>
      <c r="D688" s="3047"/>
      <c r="E688" s="3048"/>
      <c r="F688" s="3052"/>
      <c r="G688" s="3052"/>
      <c r="H688" s="3047"/>
      <c r="I688" s="3049"/>
      <c r="J688" s="3049"/>
      <c r="K688" s="3047" t="s">
        <v>8199</v>
      </c>
      <c r="L688" s="3049">
        <v>150</v>
      </c>
      <c r="M688" s="3049">
        <v>60</v>
      </c>
      <c r="N688" s="4939"/>
      <c r="O688" s="4948"/>
      <c r="P688" s="3050"/>
      <c r="Q688" s="3050"/>
      <c r="R688" s="3050"/>
      <c r="S688" s="3084"/>
      <c r="T688" s="3084"/>
      <c r="U688" s="3084"/>
      <c r="V688" s="3084"/>
      <c r="W688" s="3049"/>
      <c r="X688" s="3049"/>
      <c r="Y688" s="3049"/>
      <c r="Z688" s="3049"/>
      <c r="AA688" s="3049"/>
      <c r="AB688" s="3049"/>
      <c r="AC688" s="3049"/>
      <c r="AD688" s="3049"/>
      <c r="AE688" s="3049"/>
      <c r="AF688" s="3049"/>
      <c r="AG688" s="3052">
        <v>2</v>
      </c>
      <c r="AH688" s="3049"/>
      <c r="AI688" s="3049">
        <v>10</v>
      </c>
      <c r="AJ688" s="3049"/>
      <c r="AK688" s="3049"/>
      <c r="AL688" s="3049"/>
      <c r="AM688" s="4945"/>
      <c r="AN688" s="3048"/>
      <c r="AO688" s="3049"/>
      <c r="AP688" s="3053"/>
      <c r="AQ688" s="3049"/>
      <c r="AR688" s="4930"/>
      <c r="AS688" s="3053"/>
      <c r="AT688" s="3053"/>
      <c r="AU688" s="3053"/>
      <c r="AV688" s="3053"/>
      <c r="AW688" s="3053"/>
      <c r="AX688" s="4930"/>
    </row>
    <row r="689" spans="1:50" ht="15" customHeight="1">
      <c r="A689" s="4960"/>
      <c r="B689" s="4933"/>
      <c r="C689" s="4960"/>
      <c r="D689" s="3047"/>
      <c r="E689" s="3048"/>
      <c r="F689" s="3052"/>
      <c r="G689" s="3052"/>
      <c r="H689" s="3047"/>
      <c r="I689" s="3049"/>
      <c r="J689" s="3049"/>
      <c r="K689" s="3047"/>
      <c r="L689" s="3049"/>
      <c r="M689" s="3049"/>
      <c r="N689" s="4939"/>
      <c r="O689" s="4948"/>
      <c r="P689" s="3050"/>
      <c r="Q689" s="3050"/>
      <c r="R689" s="3050"/>
      <c r="S689" s="3084"/>
      <c r="T689" s="3084"/>
      <c r="U689" s="3084"/>
      <c r="V689" s="3084"/>
      <c r="W689" s="3049"/>
      <c r="X689" s="3049"/>
      <c r="Y689" s="3049"/>
      <c r="Z689" s="3049"/>
      <c r="AA689" s="3049"/>
      <c r="AB689" s="3049"/>
      <c r="AC689" s="3049"/>
      <c r="AD689" s="3049"/>
      <c r="AE689" s="3049"/>
      <c r="AF689" s="3049"/>
      <c r="AG689" s="3049"/>
      <c r="AH689" s="3049"/>
      <c r="AI689" s="3049"/>
      <c r="AJ689" s="3049"/>
      <c r="AK689" s="3049"/>
      <c r="AL689" s="3049"/>
      <c r="AM689" s="4945"/>
      <c r="AN689" s="3048"/>
      <c r="AO689" s="3049"/>
      <c r="AP689" s="3053"/>
      <c r="AQ689" s="3049"/>
      <c r="AR689" s="4930"/>
      <c r="AS689" s="3053"/>
      <c r="AT689" s="3053"/>
      <c r="AU689" s="3053"/>
      <c r="AV689" s="3053"/>
      <c r="AW689" s="3053"/>
      <c r="AX689" s="4930"/>
    </row>
    <row r="690" spans="1:50" ht="15" customHeight="1">
      <c r="A690" s="4960"/>
      <c r="B690" s="4934"/>
      <c r="C690" s="4961"/>
      <c r="D690" s="3054"/>
      <c r="E690" s="3055"/>
      <c r="F690" s="3058"/>
      <c r="G690" s="3058"/>
      <c r="H690" s="3054"/>
      <c r="I690" s="3056"/>
      <c r="J690" s="3056"/>
      <c r="K690" s="3054"/>
      <c r="L690" s="3056"/>
      <c r="M690" s="3056"/>
      <c r="N690" s="4940"/>
      <c r="O690" s="4949"/>
      <c r="P690" s="3057"/>
      <c r="Q690" s="3057"/>
      <c r="R690" s="3057"/>
      <c r="S690" s="3087"/>
      <c r="T690" s="3087"/>
      <c r="U690" s="3087"/>
      <c r="V690" s="3087"/>
      <c r="W690" s="3056"/>
      <c r="X690" s="3056"/>
      <c r="Y690" s="3056"/>
      <c r="Z690" s="3056"/>
      <c r="AA690" s="3056"/>
      <c r="AB690" s="3056"/>
      <c r="AC690" s="3056"/>
      <c r="AD690" s="3056"/>
      <c r="AE690" s="3056"/>
      <c r="AF690" s="3056"/>
      <c r="AG690" s="3056"/>
      <c r="AH690" s="3056"/>
      <c r="AI690" s="3056"/>
      <c r="AJ690" s="3056"/>
      <c r="AK690" s="3056"/>
      <c r="AL690" s="3056"/>
      <c r="AM690" s="4946"/>
      <c r="AN690" s="3055"/>
      <c r="AO690" s="3056"/>
      <c r="AP690" s="3059"/>
      <c r="AQ690" s="3056"/>
      <c r="AR690" s="4931"/>
      <c r="AS690" s="3059"/>
      <c r="AT690" s="3059"/>
      <c r="AU690" s="3059"/>
      <c r="AV690" s="3059"/>
      <c r="AW690" s="3059"/>
      <c r="AX690" s="4931"/>
    </row>
    <row r="691" spans="1:50" ht="15" customHeight="1">
      <c r="A691" s="4960"/>
      <c r="B691" s="4932">
        <f>B686+1</f>
        <v>137</v>
      </c>
      <c r="C691" s="4950" t="s">
        <v>8200</v>
      </c>
      <c r="D691" s="3042" t="s">
        <v>8189</v>
      </c>
      <c r="E691" s="3043">
        <v>34912</v>
      </c>
      <c r="F691" s="3060">
        <v>5.3</v>
      </c>
      <c r="G691" s="3060">
        <v>5.3</v>
      </c>
      <c r="H691" s="3042" t="s">
        <v>7654</v>
      </c>
      <c r="I691" s="3044">
        <v>200</v>
      </c>
      <c r="J691" s="3044">
        <v>60</v>
      </c>
      <c r="K691" s="3042" t="s">
        <v>7894</v>
      </c>
      <c r="L691" s="3044">
        <v>200</v>
      </c>
      <c r="M691" s="3044">
        <v>60</v>
      </c>
      <c r="N691" s="4938" t="s">
        <v>8201</v>
      </c>
      <c r="O691" s="4956" t="s">
        <v>7901</v>
      </c>
      <c r="P691" s="3045"/>
      <c r="Q691" s="3045"/>
      <c r="R691" s="3045"/>
      <c r="S691" s="3081"/>
      <c r="T691" s="3081"/>
      <c r="U691" s="3081"/>
      <c r="V691" s="3081"/>
      <c r="W691" s="3044"/>
      <c r="X691" s="3044"/>
      <c r="Y691" s="3044"/>
      <c r="Z691" s="3044"/>
      <c r="AA691" s="3044" t="s">
        <v>387</v>
      </c>
      <c r="AB691" s="3044"/>
      <c r="AC691" s="3044"/>
      <c r="AD691" s="3044"/>
      <c r="AE691" s="3044"/>
      <c r="AF691" s="3044"/>
      <c r="AG691" s="3044"/>
      <c r="AH691" s="3044"/>
      <c r="AI691" s="3044" t="s">
        <v>7636</v>
      </c>
      <c r="AJ691" s="3044"/>
      <c r="AK691" s="3044"/>
      <c r="AL691" s="3044"/>
      <c r="AM691" s="4944"/>
      <c r="AN691" s="3043"/>
      <c r="AO691" s="3044"/>
      <c r="AP691" s="3046"/>
      <c r="AQ691" s="3044" t="s">
        <v>7636</v>
      </c>
      <c r="AR691" s="4929"/>
      <c r="AS691" s="3046"/>
      <c r="AT691" s="3046"/>
      <c r="AU691" s="3046"/>
      <c r="AV691" s="3046"/>
      <c r="AW691" s="3046"/>
      <c r="AX691" s="4929"/>
    </row>
    <row r="692" spans="1:50" ht="15" customHeight="1">
      <c r="A692" s="4960"/>
      <c r="B692" s="4933"/>
      <c r="C692" s="4951"/>
      <c r="D692" s="3047"/>
      <c r="E692" s="3048"/>
      <c r="F692" s="3052"/>
      <c r="G692" s="3052"/>
      <c r="H692" s="3047"/>
      <c r="I692" s="3049"/>
      <c r="J692" s="3049"/>
      <c r="K692" s="3047"/>
      <c r="L692" s="3049"/>
      <c r="M692" s="3049"/>
      <c r="N692" s="4939"/>
      <c r="O692" s="4957"/>
      <c r="P692" s="3050"/>
      <c r="Q692" s="3050"/>
      <c r="R692" s="3050"/>
      <c r="S692" s="3084"/>
      <c r="T692" s="3084"/>
      <c r="U692" s="3084"/>
      <c r="V692" s="3084"/>
      <c r="W692" s="3049"/>
      <c r="X692" s="3049"/>
      <c r="Y692" s="3049"/>
      <c r="Z692" s="3049"/>
      <c r="AA692" s="3049">
        <v>1</v>
      </c>
      <c r="AB692" s="3049"/>
      <c r="AC692" s="3049"/>
      <c r="AD692" s="3049"/>
      <c r="AE692" s="3049"/>
      <c r="AF692" s="3049"/>
      <c r="AG692" s="3049"/>
      <c r="AH692" s="3049"/>
      <c r="AI692" s="3049">
        <v>12</v>
      </c>
      <c r="AJ692" s="3049"/>
      <c r="AK692" s="3049"/>
      <c r="AL692" s="3049"/>
      <c r="AM692" s="4945"/>
      <c r="AN692" s="3048"/>
      <c r="AO692" s="3049"/>
      <c r="AP692" s="3053"/>
      <c r="AQ692" s="3049"/>
      <c r="AR692" s="4930"/>
      <c r="AS692" s="3053"/>
      <c r="AT692" s="3053"/>
      <c r="AU692" s="3053"/>
      <c r="AV692" s="3053"/>
      <c r="AW692" s="3053"/>
      <c r="AX692" s="4930"/>
    </row>
    <row r="693" spans="1:50" ht="15" customHeight="1">
      <c r="A693" s="4960"/>
      <c r="B693" s="4933"/>
      <c r="C693" s="4951"/>
      <c r="D693" s="3047"/>
      <c r="E693" s="3048"/>
      <c r="F693" s="3052"/>
      <c r="G693" s="3052"/>
      <c r="H693" s="3047"/>
      <c r="I693" s="3049"/>
      <c r="J693" s="3049"/>
      <c r="K693" s="3047"/>
      <c r="L693" s="3049"/>
      <c r="M693" s="3049"/>
      <c r="N693" s="4939"/>
      <c r="O693" s="4957"/>
      <c r="P693" s="3050"/>
      <c r="Q693" s="3050"/>
      <c r="R693" s="3050"/>
      <c r="S693" s="3084"/>
      <c r="T693" s="3084"/>
      <c r="U693" s="3084"/>
      <c r="V693" s="3084"/>
      <c r="W693" s="3049"/>
      <c r="X693" s="3049"/>
      <c r="Y693" s="3049"/>
      <c r="Z693" s="3049"/>
      <c r="AA693" s="3049"/>
      <c r="AB693" s="3049"/>
      <c r="AC693" s="3049"/>
      <c r="AD693" s="3049"/>
      <c r="AE693" s="3049"/>
      <c r="AF693" s="3049"/>
      <c r="AG693" s="3049"/>
      <c r="AH693" s="3049"/>
      <c r="AI693" s="3049"/>
      <c r="AJ693" s="3049"/>
      <c r="AK693" s="3049"/>
      <c r="AL693" s="3049"/>
      <c r="AM693" s="4945"/>
      <c r="AN693" s="3048"/>
      <c r="AO693" s="3049"/>
      <c r="AP693" s="3053"/>
      <c r="AQ693" s="3049"/>
      <c r="AR693" s="4930"/>
      <c r="AS693" s="3053"/>
      <c r="AT693" s="3053"/>
      <c r="AU693" s="3053"/>
      <c r="AV693" s="3053"/>
      <c r="AW693" s="3053"/>
      <c r="AX693" s="4930"/>
    </row>
    <row r="694" spans="1:50" ht="15" customHeight="1">
      <c r="A694" s="4960"/>
      <c r="B694" s="4933"/>
      <c r="C694" s="4951"/>
      <c r="D694" s="3047"/>
      <c r="E694" s="3048"/>
      <c r="F694" s="3052"/>
      <c r="G694" s="3052"/>
      <c r="H694" s="3047"/>
      <c r="I694" s="3049"/>
      <c r="J694" s="3049"/>
      <c r="K694" s="3047"/>
      <c r="L694" s="3049"/>
      <c r="M694" s="3049"/>
      <c r="N694" s="4939"/>
      <c r="O694" s="4957"/>
      <c r="P694" s="3050"/>
      <c r="Q694" s="3050"/>
      <c r="R694" s="3050"/>
      <c r="S694" s="3084"/>
      <c r="T694" s="3084"/>
      <c r="U694" s="3084"/>
      <c r="V694" s="3084"/>
      <c r="W694" s="3049"/>
      <c r="X694" s="3049"/>
      <c r="Y694" s="3049"/>
      <c r="Z694" s="3049"/>
      <c r="AA694" s="3049"/>
      <c r="AB694" s="3049"/>
      <c r="AC694" s="3049"/>
      <c r="AD694" s="3049"/>
      <c r="AE694" s="3049"/>
      <c r="AF694" s="3049"/>
      <c r="AG694" s="3049"/>
      <c r="AH694" s="3049"/>
      <c r="AI694" s="3049"/>
      <c r="AJ694" s="3049"/>
      <c r="AK694" s="3049"/>
      <c r="AL694" s="3049"/>
      <c r="AM694" s="4945"/>
      <c r="AN694" s="3048"/>
      <c r="AO694" s="3049"/>
      <c r="AP694" s="3053"/>
      <c r="AQ694" s="3049"/>
      <c r="AR694" s="4930"/>
      <c r="AS694" s="3053"/>
      <c r="AT694" s="3053"/>
      <c r="AU694" s="3053"/>
      <c r="AV694" s="3053"/>
      <c r="AW694" s="3053"/>
      <c r="AX694" s="4930"/>
    </row>
    <row r="695" spans="1:50" ht="15" customHeight="1">
      <c r="A695" s="4960"/>
      <c r="B695" s="4934"/>
      <c r="C695" s="4952"/>
      <c r="D695" s="3054"/>
      <c r="E695" s="3055"/>
      <c r="F695" s="3058"/>
      <c r="G695" s="3058"/>
      <c r="H695" s="3054"/>
      <c r="I695" s="3056"/>
      <c r="J695" s="3056"/>
      <c r="K695" s="3054"/>
      <c r="L695" s="3056"/>
      <c r="M695" s="3056"/>
      <c r="N695" s="4940"/>
      <c r="O695" s="4958"/>
      <c r="P695" s="3057"/>
      <c r="Q695" s="3057"/>
      <c r="R695" s="3057"/>
      <c r="S695" s="3087"/>
      <c r="T695" s="3087"/>
      <c r="U695" s="3087"/>
      <c r="V695" s="3087"/>
      <c r="W695" s="3056"/>
      <c r="X695" s="3056"/>
      <c r="Y695" s="3056"/>
      <c r="Z695" s="3056"/>
      <c r="AA695" s="3056"/>
      <c r="AB695" s="3056"/>
      <c r="AC695" s="3056"/>
      <c r="AD695" s="3056"/>
      <c r="AE695" s="3056"/>
      <c r="AF695" s="3056"/>
      <c r="AG695" s="3056"/>
      <c r="AH695" s="3056"/>
      <c r="AI695" s="3056"/>
      <c r="AJ695" s="3056"/>
      <c r="AK695" s="3056"/>
      <c r="AL695" s="3056"/>
      <c r="AM695" s="4946"/>
      <c r="AN695" s="3055"/>
      <c r="AO695" s="3056"/>
      <c r="AP695" s="3059"/>
      <c r="AQ695" s="3056"/>
      <c r="AR695" s="4931"/>
      <c r="AS695" s="3059"/>
      <c r="AT695" s="3059"/>
      <c r="AU695" s="3059"/>
      <c r="AV695" s="3059"/>
      <c r="AW695" s="3059"/>
      <c r="AX695" s="4931"/>
    </row>
    <row r="696" spans="1:50" ht="15" customHeight="1">
      <c r="A696" s="4960"/>
      <c r="B696" s="4933">
        <f>B691+1</f>
        <v>138</v>
      </c>
      <c r="C696" s="4951" t="s">
        <v>8202</v>
      </c>
      <c r="D696" s="3047" t="s">
        <v>8181</v>
      </c>
      <c r="E696" s="3048">
        <v>35069</v>
      </c>
      <c r="F696" s="3049">
        <v>34.9</v>
      </c>
      <c r="G696" s="3049">
        <v>34.9</v>
      </c>
      <c r="H696" s="3047" t="s">
        <v>7643</v>
      </c>
      <c r="I696" s="3049">
        <v>80</v>
      </c>
      <c r="J696" s="3049">
        <v>50</v>
      </c>
      <c r="K696" s="3047" t="s">
        <v>7643</v>
      </c>
      <c r="L696" s="3049">
        <v>80</v>
      </c>
      <c r="M696" s="3049">
        <v>50</v>
      </c>
      <c r="N696" s="4939" t="s">
        <v>8203</v>
      </c>
      <c r="O696" s="4948" t="s">
        <v>7645</v>
      </c>
      <c r="P696" s="3050"/>
      <c r="Q696" s="3050"/>
      <c r="R696" s="3050"/>
      <c r="S696" s="3084"/>
      <c r="T696" s="3084"/>
      <c r="U696" s="3084"/>
      <c r="V696" s="3084"/>
      <c r="W696" s="3049"/>
      <c r="X696" s="3049"/>
      <c r="Y696" s="3049"/>
      <c r="Z696" s="3049"/>
      <c r="AA696" s="3049" t="s">
        <v>7636</v>
      </c>
      <c r="AB696" s="3049"/>
      <c r="AC696" s="3049"/>
      <c r="AD696" s="3049"/>
      <c r="AE696" s="3049" t="s">
        <v>7636</v>
      </c>
      <c r="AF696" s="3049"/>
      <c r="AG696" s="3049" t="s">
        <v>7636</v>
      </c>
      <c r="AH696" s="3049"/>
      <c r="AI696" s="3049" t="s">
        <v>387</v>
      </c>
      <c r="AJ696" s="3049"/>
      <c r="AK696" s="3049" t="s">
        <v>7636</v>
      </c>
      <c r="AL696" s="3049" t="s">
        <v>7636</v>
      </c>
      <c r="AM696" s="4945"/>
      <c r="AN696" s="3048"/>
      <c r="AO696" s="3049"/>
      <c r="AP696" s="3053"/>
      <c r="AQ696" s="3049" t="s">
        <v>7636</v>
      </c>
      <c r="AR696" s="4930"/>
      <c r="AS696" s="3053"/>
      <c r="AT696" s="3053"/>
      <c r="AU696" s="3053"/>
      <c r="AV696" s="3053"/>
      <c r="AW696" s="3053"/>
      <c r="AX696" s="4930"/>
    </row>
    <row r="697" spans="1:50" ht="15" customHeight="1">
      <c r="A697" s="4960"/>
      <c r="B697" s="4933"/>
      <c r="C697" s="4951"/>
      <c r="D697" s="3047"/>
      <c r="E697" s="3048">
        <v>39156</v>
      </c>
      <c r="F697" s="3049"/>
      <c r="G697" s="3049"/>
      <c r="H697" s="3047" t="s">
        <v>7984</v>
      </c>
      <c r="I697" s="3049">
        <v>100</v>
      </c>
      <c r="J697" s="3049">
        <v>50</v>
      </c>
      <c r="K697" s="3047" t="s">
        <v>7984</v>
      </c>
      <c r="L697" s="3049">
        <v>100</v>
      </c>
      <c r="M697" s="3049">
        <v>50</v>
      </c>
      <c r="N697" s="4939"/>
      <c r="O697" s="4948"/>
      <c r="P697" s="3050"/>
      <c r="Q697" s="3050"/>
      <c r="R697" s="3050"/>
      <c r="S697" s="3084"/>
      <c r="T697" s="3084"/>
      <c r="U697" s="3084"/>
      <c r="V697" s="3084"/>
      <c r="W697" s="3049"/>
      <c r="X697" s="3049"/>
      <c r="Y697" s="3049"/>
      <c r="Z697" s="3049"/>
      <c r="AA697" s="3049">
        <v>4</v>
      </c>
      <c r="AB697" s="3049"/>
      <c r="AC697" s="3049"/>
      <c r="AD697" s="3049"/>
      <c r="AE697" s="3049">
        <v>200</v>
      </c>
      <c r="AF697" s="3049"/>
      <c r="AG697" s="3052">
        <v>1</v>
      </c>
      <c r="AH697" s="3049"/>
      <c r="AI697" s="3049">
        <v>10</v>
      </c>
      <c r="AJ697" s="3049"/>
      <c r="AK697" s="3049" t="s">
        <v>7864</v>
      </c>
      <c r="AL697" s="3049"/>
      <c r="AM697" s="4945"/>
      <c r="AN697" s="3048"/>
      <c r="AO697" s="3049"/>
      <c r="AP697" s="3053"/>
      <c r="AQ697" s="3049"/>
      <c r="AR697" s="4930"/>
      <c r="AS697" s="3053"/>
      <c r="AT697" s="3053"/>
      <c r="AU697" s="3053"/>
      <c r="AV697" s="3053"/>
      <c r="AW697" s="3053"/>
      <c r="AX697" s="4930"/>
    </row>
    <row r="698" spans="1:50" ht="15" customHeight="1">
      <c r="A698" s="4960"/>
      <c r="B698" s="4933"/>
      <c r="C698" s="4951"/>
      <c r="D698" s="3047"/>
      <c r="E698" s="3048"/>
      <c r="F698" s="3049"/>
      <c r="G698" s="3049"/>
      <c r="H698" s="3047" t="s">
        <v>7649</v>
      </c>
      <c r="I698" s="3049">
        <v>200</v>
      </c>
      <c r="J698" s="3049">
        <v>60</v>
      </c>
      <c r="K698" s="3047" t="s">
        <v>7649</v>
      </c>
      <c r="L698" s="3049">
        <v>200</v>
      </c>
      <c r="M698" s="3049">
        <v>60</v>
      </c>
      <c r="N698" s="4939"/>
      <c r="O698" s="4948"/>
      <c r="P698" s="3050"/>
      <c r="Q698" s="3050"/>
      <c r="R698" s="3050"/>
      <c r="S698" s="3084"/>
      <c r="T698" s="3084"/>
      <c r="U698" s="3084"/>
      <c r="V698" s="3084"/>
      <c r="W698" s="3049"/>
      <c r="X698" s="3049"/>
      <c r="Y698" s="3049"/>
      <c r="Z698" s="3049"/>
      <c r="AA698" s="3049"/>
      <c r="AB698" s="3049"/>
      <c r="AC698" s="3049"/>
      <c r="AD698" s="3049"/>
      <c r="AE698" s="3049"/>
      <c r="AF698" s="3049"/>
      <c r="AG698" s="3049">
        <v>1.5</v>
      </c>
      <c r="AH698" s="3049"/>
      <c r="AI698" s="3049">
        <v>15</v>
      </c>
      <c r="AJ698" s="3049"/>
      <c r="AK698" s="3049" t="s">
        <v>7648</v>
      </c>
      <c r="AL698" s="3049"/>
      <c r="AM698" s="4945"/>
      <c r="AN698" s="3048"/>
      <c r="AO698" s="3049"/>
      <c r="AP698" s="3053"/>
      <c r="AQ698" s="3049"/>
      <c r="AR698" s="4930"/>
      <c r="AS698" s="3053"/>
      <c r="AT698" s="3053"/>
      <c r="AU698" s="3053"/>
      <c r="AV698" s="3053"/>
      <c r="AW698" s="3053"/>
      <c r="AX698" s="4930"/>
    </row>
    <row r="699" spans="1:50" ht="15" customHeight="1">
      <c r="A699" s="4960"/>
      <c r="B699" s="4933"/>
      <c r="C699" s="4951"/>
      <c r="D699" s="3047"/>
      <c r="E699" s="3048"/>
      <c r="F699" s="3049"/>
      <c r="G699" s="3049"/>
      <c r="H699" s="3047"/>
      <c r="I699" s="3049"/>
      <c r="J699" s="3049"/>
      <c r="K699" s="3047"/>
      <c r="L699" s="3049"/>
      <c r="M699" s="3049"/>
      <c r="N699" s="4939"/>
      <c r="O699" s="4948"/>
      <c r="P699" s="3050"/>
      <c r="Q699" s="3050"/>
      <c r="R699" s="3050"/>
      <c r="S699" s="3084"/>
      <c r="T699" s="3084"/>
      <c r="U699" s="3084"/>
      <c r="V699" s="3084"/>
      <c r="W699" s="3049"/>
      <c r="X699" s="3049"/>
      <c r="Y699" s="3049"/>
      <c r="Z699" s="3049"/>
      <c r="AA699" s="3049"/>
      <c r="AB699" s="3049"/>
      <c r="AC699" s="3049"/>
      <c r="AD699" s="3049"/>
      <c r="AE699" s="3049"/>
      <c r="AF699" s="3049"/>
      <c r="AG699" s="3049"/>
      <c r="AH699" s="3049"/>
      <c r="AI699" s="3049"/>
      <c r="AJ699" s="3049"/>
      <c r="AK699" s="3049"/>
      <c r="AL699" s="3049"/>
      <c r="AM699" s="4945"/>
      <c r="AN699" s="3048"/>
      <c r="AO699" s="3049"/>
      <c r="AP699" s="3053"/>
      <c r="AQ699" s="3049"/>
      <c r="AR699" s="4930"/>
      <c r="AS699" s="3053"/>
      <c r="AT699" s="3053"/>
      <c r="AU699" s="3053"/>
      <c r="AV699" s="3053"/>
      <c r="AW699" s="3053"/>
      <c r="AX699" s="4930"/>
    </row>
    <row r="700" spans="1:50" ht="15" customHeight="1">
      <c r="A700" s="4960"/>
      <c r="B700" s="4934"/>
      <c r="C700" s="4952"/>
      <c r="D700" s="3054"/>
      <c r="E700" s="3055"/>
      <c r="F700" s="3056"/>
      <c r="G700" s="3056"/>
      <c r="H700" s="3054"/>
      <c r="I700" s="3056"/>
      <c r="J700" s="3056"/>
      <c r="K700" s="3054"/>
      <c r="L700" s="3056"/>
      <c r="M700" s="3056"/>
      <c r="N700" s="4940"/>
      <c r="O700" s="4949"/>
      <c r="P700" s="3057"/>
      <c r="Q700" s="3057"/>
      <c r="R700" s="3057"/>
      <c r="S700" s="3087"/>
      <c r="T700" s="3087"/>
      <c r="U700" s="3087"/>
      <c r="V700" s="3087"/>
      <c r="W700" s="3056"/>
      <c r="X700" s="3056"/>
      <c r="Y700" s="3056"/>
      <c r="Z700" s="3056"/>
      <c r="AA700" s="3056"/>
      <c r="AB700" s="3056"/>
      <c r="AC700" s="3056"/>
      <c r="AD700" s="3056"/>
      <c r="AE700" s="3056"/>
      <c r="AF700" s="3056"/>
      <c r="AG700" s="3056"/>
      <c r="AH700" s="3056"/>
      <c r="AI700" s="3056"/>
      <c r="AJ700" s="3056"/>
      <c r="AK700" s="3056"/>
      <c r="AL700" s="3056"/>
      <c r="AM700" s="4946"/>
      <c r="AN700" s="3055"/>
      <c r="AO700" s="3056"/>
      <c r="AP700" s="3059"/>
      <c r="AQ700" s="3056"/>
      <c r="AR700" s="4931"/>
      <c r="AS700" s="3059"/>
      <c r="AT700" s="3059"/>
      <c r="AU700" s="3059"/>
      <c r="AV700" s="3059"/>
      <c r="AW700" s="3059"/>
      <c r="AX700" s="4931"/>
    </row>
    <row r="701" spans="1:50" ht="15" customHeight="1">
      <c r="A701" s="4960"/>
      <c r="B701" s="4932">
        <f>B696+1</f>
        <v>139</v>
      </c>
      <c r="C701" s="4950" t="s">
        <v>8204</v>
      </c>
      <c r="D701" s="3042" t="s">
        <v>8189</v>
      </c>
      <c r="E701" s="3043">
        <v>35608</v>
      </c>
      <c r="F701" s="3044">
        <v>16.7</v>
      </c>
      <c r="G701" s="3044">
        <v>16.7</v>
      </c>
      <c r="H701" s="3042" t="s">
        <v>7643</v>
      </c>
      <c r="I701" s="3044">
        <v>50</v>
      </c>
      <c r="J701" s="3044">
        <v>30</v>
      </c>
      <c r="K701" s="3042" t="s">
        <v>7643</v>
      </c>
      <c r="L701" s="3044">
        <v>80</v>
      </c>
      <c r="M701" s="3044">
        <v>50</v>
      </c>
      <c r="N701" s="4938" t="s">
        <v>8205</v>
      </c>
      <c r="O701" s="4947" t="s">
        <v>8206</v>
      </c>
      <c r="P701" s="3045"/>
      <c r="Q701" s="3045"/>
      <c r="R701" s="3045"/>
      <c r="S701" s="3081"/>
      <c r="T701" s="3081"/>
      <c r="U701" s="3081"/>
      <c r="V701" s="3081"/>
      <c r="W701" s="3044"/>
      <c r="X701" s="3044"/>
      <c r="Y701" s="3044"/>
      <c r="Z701" s="3044"/>
      <c r="AA701" s="3044" t="s">
        <v>7636</v>
      </c>
      <c r="AB701" s="3044"/>
      <c r="AC701" s="3044"/>
      <c r="AD701" s="3044"/>
      <c r="AE701" s="3044" t="s">
        <v>7635</v>
      </c>
      <c r="AF701" s="3044"/>
      <c r="AG701" s="3044" t="s">
        <v>7635</v>
      </c>
      <c r="AH701" s="3044"/>
      <c r="AI701" s="3044" t="s">
        <v>7635</v>
      </c>
      <c r="AJ701" s="3044"/>
      <c r="AK701" s="3044" t="s">
        <v>7636</v>
      </c>
      <c r="AL701" s="3044" t="s">
        <v>7635</v>
      </c>
      <c r="AM701" s="4944"/>
      <c r="AN701" s="3043">
        <v>35735</v>
      </c>
      <c r="AO701" s="3044"/>
      <c r="AP701" s="3044" t="s">
        <v>7636</v>
      </c>
      <c r="AQ701" s="3044" t="s">
        <v>7636</v>
      </c>
      <c r="AR701" s="4950"/>
      <c r="AS701" s="3046"/>
      <c r="AT701" s="3046"/>
      <c r="AU701" s="3046"/>
      <c r="AV701" s="3046"/>
      <c r="AW701" s="3046"/>
      <c r="AX701" s="4929"/>
    </row>
    <row r="702" spans="1:50" ht="15" customHeight="1">
      <c r="A702" s="4960"/>
      <c r="B702" s="4933"/>
      <c r="C702" s="4951"/>
      <c r="D702" s="3047"/>
      <c r="E702" s="3048">
        <v>39486</v>
      </c>
      <c r="F702" s="3049"/>
      <c r="G702" s="3049"/>
      <c r="H702" s="3047" t="s">
        <v>7861</v>
      </c>
      <c r="I702" s="3049">
        <v>200</v>
      </c>
      <c r="J702" s="3049">
        <v>60</v>
      </c>
      <c r="K702" s="3047" t="s">
        <v>7861</v>
      </c>
      <c r="L702" s="3049">
        <v>200</v>
      </c>
      <c r="M702" s="3049">
        <v>60</v>
      </c>
      <c r="N702" s="4939"/>
      <c r="O702" s="4948"/>
      <c r="P702" s="3050"/>
      <c r="Q702" s="3050"/>
      <c r="R702" s="3050"/>
      <c r="S702" s="3084"/>
      <c r="T702" s="3084"/>
      <c r="U702" s="3084"/>
      <c r="V702" s="3084"/>
      <c r="W702" s="3049"/>
      <c r="X702" s="3049"/>
      <c r="Y702" s="3049"/>
      <c r="Z702" s="3049"/>
      <c r="AA702" s="3049">
        <v>2</v>
      </c>
      <c r="AB702" s="3049"/>
      <c r="AC702" s="3049"/>
      <c r="AD702" s="3049"/>
      <c r="AE702" s="3049">
        <v>200</v>
      </c>
      <c r="AF702" s="3049"/>
      <c r="AG702" s="3052">
        <v>1</v>
      </c>
      <c r="AH702" s="3049"/>
      <c r="AI702" s="3049">
        <v>12</v>
      </c>
      <c r="AJ702" s="3049"/>
      <c r="AK702" s="3049" t="s">
        <v>7648</v>
      </c>
      <c r="AL702" s="3049"/>
      <c r="AM702" s="4945"/>
      <c r="AN702" s="3048">
        <v>40010</v>
      </c>
      <c r="AO702" s="3049"/>
      <c r="AP702" s="3053"/>
      <c r="AQ702" s="3049"/>
      <c r="AR702" s="4951"/>
      <c r="AS702" s="3053"/>
      <c r="AT702" s="3053"/>
      <c r="AU702" s="3053"/>
      <c r="AV702" s="3053"/>
      <c r="AW702" s="3053"/>
      <c r="AX702" s="4930"/>
    </row>
    <row r="703" spans="1:50" ht="15" customHeight="1">
      <c r="A703" s="4960"/>
      <c r="B703" s="4933"/>
      <c r="C703" s="4951"/>
      <c r="D703" s="3047"/>
      <c r="E703" s="3048"/>
      <c r="F703" s="3049"/>
      <c r="G703" s="3049"/>
      <c r="H703" s="3047"/>
      <c r="I703" s="3049"/>
      <c r="J703" s="3049"/>
      <c r="K703" s="3047"/>
      <c r="L703" s="3049"/>
      <c r="M703" s="3049"/>
      <c r="N703" s="4939"/>
      <c r="O703" s="4948"/>
      <c r="P703" s="3050"/>
      <c r="Q703" s="3050"/>
      <c r="R703" s="3050"/>
      <c r="S703" s="3084"/>
      <c r="T703" s="3084"/>
      <c r="U703" s="3084"/>
      <c r="V703" s="3084"/>
      <c r="W703" s="3049"/>
      <c r="X703" s="3049"/>
      <c r="Y703" s="3049"/>
      <c r="Z703" s="3049"/>
      <c r="AA703" s="3049"/>
      <c r="AB703" s="3049"/>
      <c r="AC703" s="3049"/>
      <c r="AD703" s="3049"/>
      <c r="AE703" s="3049"/>
      <c r="AF703" s="3049"/>
      <c r="AG703" s="3052">
        <v>1.5</v>
      </c>
      <c r="AH703" s="3049"/>
      <c r="AI703" s="3049"/>
      <c r="AJ703" s="3049"/>
      <c r="AK703" s="3049" t="s">
        <v>7864</v>
      </c>
      <c r="AL703" s="3049"/>
      <c r="AM703" s="4945"/>
      <c r="AN703" s="3048"/>
      <c r="AO703" s="3049"/>
      <c r="AP703" s="3053"/>
      <c r="AQ703" s="3049"/>
      <c r="AR703" s="4951"/>
      <c r="AS703" s="3053"/>
      <c r="AT703" s="3053"/>
      <c r="AU703" s="3053"/>
      <c r="AV703" s="3053"/>
      <c r="AW703" s="3053"/>
      <c r="AX703" s="4930"/>
    </row>
    <row r="704" spans="1:50" ht="15" customHeight="1">
      <c r="A704" s="4960"/>
      <c r="B704" s="4933"/>
      <c r="C704" s="4951"/>
      <c r="D704" s="3047"/>
      <c r="E704" s="3048"/>
      <c r="F704" s="3049"/>
      <c r="G704" s="3049"/>
      <c r="H704" s="3047"/>
      <c r="I704" s="3049"/>
      <c r="J704" s="3049"/>
      <c r="K704" s="3047"/>
      <c r="L704" s="3049"/>
      <c r="M704" s="3049"/>
      <c r="N704" s="4939"/>
      <c r="O704" s="4948"/>
      <c r="P704" s="3050"/>
      <c r="Q704" s="3050"/>
      <c r="R704" s="3050"/>
      <c r="S704" s="3084"/>
      <c r="T704" s="3084"/>
      <c r="U704" s="3084"/>
      <c r="V704" s="3084"/>
      <c r="W704" s="3049"/>
      <c r="X704" s="3049"/>
      <c r="Y704" s="3049"/>
      <c r="Z704" s="3049"/>
      <c r="AA704" s="3049"/>
      <c r="AB704" s="3049"/>
      <c r="AC704" s="3049"/>
      <c r="AD704" s="3049"/>
      <c r="AE704" s="3049"/>
      <c r="AF704" s="3049"/>
      <c r="AG704" s="3052">
        <v>2</v>
      </c>
      <c r="AH704" s="3049"/>
      <c r="AI704" s="3049"/>
      <c r="AJ704" s="3049"/>
      <c r="AK704" s="3049" t="s">
        <v>7650</v>
      </c>
      <c r="AL704" s="3049"/>
      <c r="AM704" s="4945"/>
      <c r="AN704" s="3048"/>
      <c r="AO704" s="3049"/>
      <c r="AP704" s="3053"/>
      <c r="AQ704" s="3049"/>
      <c r="AR704" s="4951"/>
      <c r="AS704" s="3053"/>
      <c r="AT704" s="3053"/>
      <c r="AU704" s="3053"/>
      <c r="AV704" s="3053"/>
      <c r="AW704" s="3053"/>
      <c r="AX704" s="4930"/>
    </row>
    <row r="705" spans="1:50" ht="15" customHeight="1">
      <c r="A705" s="4960"/>
      <c r="B705" s="4934"/>
      <c r="C705" s="4952"/>
      <c r="D705" s="3054"/>
      <c r="E705" s="3055"/>
      <c r="F705" s="3056"/>
      <c r="G705" s="3056"/>
      <c r="H705" s="3054"/>
      <c r="I705" s="3056"/>
      <c r="J705" s="3056"/>
      <c r="K705" s="3054"/>
      <c r="L705" s="3056"/>
      <c r="M705" s="3056"/>
      <c r="N705" s="4940"/>
      <c r="O705" s="4949"/>
      <c r="P705" s="3057"/>
      <c r="Q705" s="3057"/>
      <c r="R705" s="3057"/>
      <c r="S705" s="3087"/>
      <c r="T705" s="3087"/>
      <c r="U705" s="3087"/>
      <c r="V705" s="3087"/>
      <c r="W705" s="3056"/>
      <c r="X705" s="3056"/>
      <c r="Y705" s="3056"/>
      <c r="Z705" s="3056"/>
      <c r="AA705" s="3056"/>
      <c r="AB705" s="3056"/>
      <c r="AC705" s="3056"/>
      <c r="AD705" s="3056"/>
      <c r="AE705" s="3056"/>
      <c r="AF705" s="3056"/>
      <c r="AG705" s="3058"/>
      <c r="AH705" s="3056"/>
      <c r="AI705" s="3056"/>
      <c r="AJ705" s="3056"/>
      <c r="AK705" s="3056"/>
      <c r="AL705" s="3056"/>
      <c r="AM705" s="4946"/>
      <c r="AN705" s="3055"/>
      <c r="AO705" s="3056"/>
      <c r="AP705" s="3059"/>
      <c r="AQ705" s="3056"/>
      <c r="AR705" s="4952"/>
      <c r="AS705" s="3059"/>
      <c r="AT705" s="3059"/>
      <c r="AU705" s="3059"/>
      <c r="AV705" s="3059"/>
      <c r="AW705" s="3059"/>
      <c r="AX705" s="4931"/>
    </row>
    <row r="706" spans="1:50" ht="15" customHeight="1">
      <c r="A706" s="4960"/>
      <c r="B706" s="4932">
        <f>B701+1</f>
        <v>140</v>
      </c>
      <c r="C706" s="4950" t="s">
        <v>8207</v>
      </c>
      <c r="D706" s="3042" t="s">
        <v>8189</v>
      </c>
      <c r="E706" s="3043">
        <v>35954</v>
      </c>
      <c r="F706" s="3044">
        <v>11.7</v>
      </c>
      <c r="G706" s="3044">
        <v>11.7</v>
      </c>
      <c r="H706" s="3042" t="s">
        <v>7643</v>
      </c>
      <c r="I706" s="3044">
        <v>60</v>
      </c>
      <c r="J706" s="3044">
        <v>40</v>
      </c>
      <c r="K706" s="3047" t="s">
        <v>7685</v>
      </c>
      <c r="L706" s="3049">
        <v>200</v>
      </c>
      <c r="M706" s="3049">
        <v>60</v>
      </c>
      <c r="N706" s="4956" t="s">
        <v>8208</v>
      </c>
      <c r="O706" s="4956" t="s">
        <v>7891</v>
      </c>
      <c r="P706" s="3045"/>
      <c r="Q706" s="3045"/>
      <c r="R706" s="3045"/>
      <c r="S706" s="3081"/>
      <c r="T706" s="3081"/>
      <c r="U706" s="3081"/>
      <c r="V706" s="3081"/>
      <c r="W706" s="3044">
        <v>4</v>
      </c>
      <c r="X706" s="3044"/>
      <c r="Y706" s="3044"/>
      <c r="Z706" s="3044"/>
      <c r="AA706" s="3044" t="s">
        <v>7636</v>
      </c>
      <c r="AB706" s="3044"/>
      <c r="AC706" s="3044"/>
      <c r="AD706" s="3044"/>
      <c r="AE706" s="3044" t="s">
        <v>7636</v>
      </c>
      <c r="AF706" s="3044"/>
      <c r="AG706" s="3060" t="s">
        <v>7636</v>
      </c>
      <c r="AH706" s="3044"/>
      <c r="AI706" s="3044" t="s">
        <v>7636</v>
      </c>
      <c r="AJ706" s="3044"/>
      <c r="AK706" s="3044" t="s">
        <v>7636</v>
      </c>
      <c r="AL706" s="3044" t="s">
        <v>7636</v>
      </c>
      <c r="AM706" s="4944"/>
      <c r="AN706" s="3043"/>
      <c r="AO706" s="3044"/>
      <c r="AP706" s="3046"/>
      <c r="AQ706" s="3044"/>
      <c r="AR706" s="4929"/>
      <c r="AS706" s="3046"/>
      <c r="AT706" s="3046"/>
      <c r="AU706" s="3046"/>
      <c r="AV706" s="3046"/>
      <c r="AW706" s="3046"/>
      <c r="AX706" s="4929"/>
    </row>
    <row r="707" spans="1:50" ht="15" customHeight="1">
      <c r="A707" s="4960"/>
      <c r="B707" s="4933"/>
      <c r="C707" s="4951"/>
      <c r="D707" s="3047"/>
      <c r="E707" s="3048">
        <v>37028</v>
      </c>
      <c r="F707" s="3049"/>
      <c r="G707" s="3049"/>
      <c r="H707" s="3047" t="s">
        <v>7649</v>
      </c>
      <c r="I707" s="3049">
        <v>200</v>
      </c>
      <c r="J707" s="3049">
        <v>60</v>
      </c>
      <c r="K707" s="3047"/>
      <c r="L707" s="3049"/>
      <c r="M707" s="3049"/>
      <c r="N707" s="4957"/>
      <c r="O707" s="4957"/>
      <c r="P707" s="3050"/>
      <c r="Q707" s="3050"/>
      <c r="R707" s="3050"/>
      <c r="S707" s="3084"/>
      <c r="T707" s="3084"/>
      <c r="U707" s="3084"/>
      <c r="V707" s="3084"/>
      <c r="W707" s="3049"/>
      <c r="X707" s="3049"/>
      <c r="Y707" s="3049"/>
      <c r="Z707" s="3049"/>
      <c r="AA707" s="3049">
        <v>3</v>
      </c>
      <c r="AB707" s="3049"/>
      <c r="AC707" s="3049"/>
      <c r="AD707" s="3049"/>
      <c r="AE707" s="3049">
        <v>2000</v>
      </c>
      <c r="AF707" s="3049"/>
      <c r="AG707" s="3052">
        <v>4</v>
      </c>
      <c r="AH707" s="3049"/>
      <c r="AI707" s="3049">
        <v>10</v>
      </c>
      <c r="AJ707" s="3049"/>
      <c r="AK707" s="3049" t="s">
        <v>7974</v>
      </c>
      <c r="AL707" s="3049"/>
      <c r="AM707" s="4945"/>
      <c r="AN707" s="3048"/>
      <c r="AO707" s="3049"/>
      <c r="AP707" s="3053"/>
      <c r="AQ707" s="3049"/>
      <c r="AR707" s="4930"/>
      <c r="AS707" s="3053"/>
      <c r="AT707" s="3053"/>
      <c r="AU707" s="3053"/>
      <c r="AV707" s="3053"/>
      <c r="AW707" s="3053"/>
      <c r="AX707" s="4930"/>
    </row>
    <row r="708" spans="1:50" ht="15" customHeight="1">
      <c r="A708" s="4960"/>
      <c r="B708" s="4933"/>
      <c r="C708" s="4951"/>
      <c r="D708" s="3047"/>
      <c r="E708" s="3048"/>
      <c r="F708" s="3049"/>
      <c r="G708" s="3049"/>
      <c r="H708" s="3047" t="s">
        <v>7861</v>
      </c>
      <c r="I708" s="3049">
        <v>200</v>
      </c>
      <c r="J708" s="3049">
        <v>60</v>
      </c>
      <c r="K708" s="3047"/>
      <c r="L708" s="3049"/>
      <c r="M708" s="3049"/>
      <c r="N708" s="4957"/>
      <c r="O708" s="4957"/>
      <c r="P708" s="3050"/>
      <c r="Q708" s="3050"/>
      <c r="R708" s="3050"/>
      <c r="S708" s="3084"/>
      <c r="T708" s="3084"/>
      <c r="U708" s="3084"/>
      <c r="V708" s="3084"/>
      <c r="W708" s="3049"/>
      <c r="X708" s="3049"/>
      <c r="Y708" s="3049"/>
      <c r="Z708" s="3049"/>
      <c r="AA708" s="3049"/>
      <c r="AB708" s="3049"/>
      <c r="AC708" s="3049"/>
      <c r="AD708" s="3049"/>
      <c r="AE708" s="3049">
        <v>200</v>
      </c>
      <c r="AF708" s="3049"/>
      <c r="AG708" s="3052">
        <v>1</v>
      </c>
      <c r="AH708" s="3049"/>
      <c r="AI708" s="3049">
        <v>12</v>
      </c>
      <c r="AJ708" s="3049"/>
      <c r="AK708" s="3049"/>
      <c r="AL708" s="3049"/>
      <c r="AM708" s="4945"/>
      <c r="AN708" s="3048"/>
      <c r="AO708" s="3049"/>
      <c r="AP708" s="3053"/>
      <c r="AQ708" s="3049"/>
      <c r="AR708" s="4930"/>
      <c r="AS708" s="3053"/>
      <c r="AT708" s="3053"/>
      <c r="AU708" s="3053"/>
      <c r="AV708" s="3053"/>
      <c r="AW708" s="3053"/>
      <c r="AX708" s="4930"/>
    </row>
    <row r="709" spans="1:50" ht="15" customHeight="1">
      <c r="A709" s="4960"/>
      <c r="B709" s="4933"/>
      <c r="C709" s="4951"/>
      <c r="D709" s="3047"/>
      <c r="E709" s="3048"/>
      <c r="F709" s="3049"/>
      <c r="G709" s="3049"/>
      <c r="H709" s="3047"/>
      <c r="I709" s="3049"/>
      <c r="J709" s="3049"/>
      <c r="K709" s="3047"/>
      <c r="L709" s="3049"/>
      <c r="M709" s="3049"/>
      <c r="N709" s="4957"/>
      <c r="O709" s="4957"/>
      <c r="P709" s="3050"/>
      <c r="Q709" s="3050"/>
      <c r="R709" s="3050"/>
      <c r="S709" s="3084"/>
      <c r="T709" s="3084"/>
      <c r="U709" s="3084"/>
      <c r="V709" s="3084"/>
      <c r="W709" s="3049"/>
      <c r="X709" s="3049"/>
      <c r="Y709" s="3049"/>
      <c r="Z709" s="3049"/>
      <c r="AA709" s="3049"/>
      <c r="AB709" s="3049"/>
      <c r="AC709" s="3049"/>
      <c r="AD709" s="3049"/>
      <c r="AE709" s="3049">
        <v>250</v>
      </c>
      <c r="AF709" s="3049"/>
      <c r="AG709" s="3052"/>
      <c r="AH709" s="3049"/>
      <c r="AI709" s="3049"/>
      <c r="AJ709" s="3049"/>
      <c r="AK709" s="3049"/>
      <c r="AL709" s="3049"/>
      <c r="AM709" s="4945"/>
      <c r="AN709" s="3048"/>
      <c r="AO709" s="3049"/>
      <c r="AP709" s="3053"/>
      <c r="AQ709" s="3049"/>
      <c r="AR709" s="4930"/>
      <c r="AS709" s="3053"/>
      <c r="AT709" s="3053"/>
      <c r="AU709" s="3053"/>
      <c r="AV709" s="3053"/>
      <c r="AW709" s="3053"/>
      <c r="AX709" s="4930"/>
    </row>
    <row r="710" spans="1:50" ht="15" customHeight="1">
      <c r="A710" s="4960"/>
      <c r="B710" s="4934"/>
      <c r="C710" s="4952"/>
      <c r="D710" s="3054"/>
      <c r="E710" s="3055"/>
      <c r="F710" s="3056"/>
      <c r="G710" s="3056"/>
      <c r="H710" s="3054"/>
      <c r="I710" s="3056"/>
      <c r="J710" s="3056"/>
      <c r="K710" s="3054"/>
      <c r="L710" s="3056"/>
      <c r="M710" s="3056"/>
      <c r="N710" s="4958"/>
      <c r="O710" s="4958"/>
      <c r="P710" s="3057"/>
      <c r="Q710" s="3057"/>
      <c r="R710" s="3057"/>
      <c r="S710" s="3087"/>
      <c r="T710" s="3087"/>
      <c r="U710" s="3087"/>
      <c r="V710" s="3087"/>
      <c r="W710" s="3056"/>
      <c r="X710" s="3056"/>
      <c r="Y710" s="3056"/>
      <c r="Z710" s="3056"/>
      <c r="AA710" s="3056"/>
      <c r="AB710" s="3056"/>
      <c r="AC710" s="3056"/>
      <c r="AD710" s="3056"/>
      <c r="AE710" s="3056"/>
      <c r="AF710" s="3056"/>
      <c r="AG710" s="3058"/>
      <c r="AH710" s="3056"/>
      <c r="AI710" s="3056"/>
      <c r="AJ710" s="3056"/>
      <c r="AK710" s="3056"/>
      <c r="AL710" s="3056"/>
      <c r="AM710" s="4946"/>
      <c r="AN710" s="3055"/>
      <c r="AO710" s="3056"/>
      <c r="AP710" s="3059"/>
      <c r="AQ710" s="3056"/>
      <c r="AR710" s="4931"/>
      <c r="AS710" s="3059"/>
      <c r="AT710" s="3059"/>
      <c r="AU710" s="3059"/>
      <c r="AV710" s="3059"/>
      <c r="AW710" s="3059"/>
      <c r="AX710" s="4931"/>
    </row>
    <row r="711" spans="1:50" ht="15" customHeight="1">
      <c r="A711" s="4960"/>
      <c r="B711" s="4932">
        <f>B706+1</f>
        <v>141</v>
      </c>
      <c r="C711" s="4950" t="s">
        <v>8209</v>
      </c>
      <c r="D711" s="3042" t="s">
        <v>8189</v>
      </c>
      <c r="E711" s="3043">
        <v>36466</v>
      </c>
      <c r="F711" s="3044">
        <v>19.100000000000001</v>
      </c>
      <c r="G711" s="3044"/>
      <c r="H711" s="3042" t="s">
        <v>7997</v>
      </c>
      <c r="I711" s="3044"/>
      <c r="J711" s="3044"/>
      <c r="K711" s="3042" t="s">
        <v>7691</v>
      </c>
      <c r="L711" s="3044">
        <v>60</v>
      </c>
      <c r="M711" s="3044">
        <v>40</v>
      </c>
      <c r="N711" s="4938" t="s">
        <v>8210</v>
      </c>
      <c r="O711" s="4956" t="s">
        <v>7891</v>
      </c>
      <c r="P711" s="3045"/>
      <c r="Q711" s="3045"/>
      <c r="R711" s="3045"/>
      <c r="S711" s="3081"/>
      <c r="T711" s="3081"/>
      <c r="U711" s="3081"/>
      <c r="V711" s="3081"/>
      <c r="W711" s="3044"/>
      <c r="X711" s="3044"/>
      <c r="Y711" s="3044"/>
      <c r="Z711" s="3044"/>
      <c r="AA711" s="3044"/>
      <c r="AB711" s="3044"/>
      <c r="AC711" s="3044"/>
      <c r="AD711" s="3044"/>
      <c r="AE711" s="3044"/>
      <c r="AF711" s="3044"/>
      <c r="AG711" s="3060"/>
      <c r="AH711" s="3044"/>
      <c r="AI711" s="3044"/>
      <c r="AJ711" s="3044"/>
      <c r="AK711" s="3044"/>
      <c r="AL711" s="3044"/>
      <c r="AM711" s="4944"/>
      <c r="AN711" s="3043"/>
      <c r="AO711" s="3044"/>
      <c r="AP711" s="3046"/>
      <c r="AQ711" s="3044"/>
      <c r="AR711" s="4929"/>
      <c r="AS711" s="3046"/>
      <c r="AT711" s="3046"/>
      <c r="AU711" s="3046"/>
      <c r="AV711" s="3046"/>
      <c r="AW711" s="3046"/>
      <c r="AX711" s="4972" t="s">
        <v>7852</v>
      </c>
    </row>
    <row r="712" spans="1:50" ht="15" customHeight="1">
      <c r="A712" s="4960"/>
      <c r="B712" s="4933"/>
      <c r="C712" s="4951"/>
      <c r="D712" s="3047"/>
      <c r="E712" s="3048"/>
      <c r="F712" s="3049"/>
      <c r="G712" s="3049"/>
      <c r="H712" s="3047"/>
      <c r="I712" s="3049"/>
      <c r="J712" s="3049"/>
      <c r="K712" s="3047" t="s">
        <v>7863</v>
      </c>
      <c r="L712" s="3049">
        <v>200</v>
      </c>
      <c r="M712" s="3049">
        <v>80</v>
      </c>
      <c r="N712" s="4939"/>
      <c r="O712" s="4957"/>
      <c r="P712" s="3050"/>
      <c r="Q712" s="3050"/>
      <c r="R712" s="3050"/>
      <c r="S712" s="3084"/>
      <c r="T712" s="3084"/>
      <c r="U712" s="3084"/>
      <c r="V712" s="3084"/>
      <c r="W712" s="3049"/>
      <c r="X712" s="3049"/>
      <c r="Y712" s="3049"/>
      <c r="Z712" s="3049"/>
      <c r="AA712" s="3049"/>
      <c r="AB712" s="3049"/>
      <c r="AC712" s="3049"/>
      <c r="AD712" s="3049"/>
      <c r="AE712" s="3049"/>
      <c r="AF712" s="3049"/>
      <c r="AG712" s="3052"/>
      <c r="AH712" s="3049"/>
      <c r="AI712" s="3049"/>
      <c r="AJ712" s="3049"/>
      <c r="AK712" s="3049"/>
      <c r="AL712" s="3049"/>
      <c r="AM712" s="4945"/>
      <c r="AN712" s="3048"/>
      <c r="AO712" s="3049"/>
      <c r="AP712" s="3053"/>
      <c r="AQ712" s="3049"/>
      <c r="AR712" s="4930"/>
      <c r="AS712" s="3053"/>
      <c r="AT712" s="3053"/>
      <c r="AU712" s="3053"/>
      <c r="AV712" s="3053"/>
      <c r="AW712" s="3053"/>
      <c r="AX712" s="4973"/>
    </row>
    <row r="713" spans="1:50" ht="15" customHeight="1">
      <c r="A713" s="4960"/>
      <c r="B713" s="4933"/>
      <c r="C713" s="4951"/>
      <c r="D713" s="3047"/>
      <c r="E713" s="3048"/>
      <c r="F713" s="3049"/>
      <c r="G713" s="3049"/>
      <c r="H713" s="3047"/>
      <c r="I713" s="3049"/>
      <c r="J713" s="3049"/>
      <c r="K713" s="3047" t="s">
        <v>7887</v>
      </c>
      <c r="L713" s="3049">
        <v>100</v>
      </c>
      <c r="M713" s="3049">
        <v>50</v>
      </c>
      <c r="N713" s="4939"/>
      <c r="O713" s="4957"/>
      <c r="P713" s="3050"/>
      <c r="Q713" s="3050"/>
      <c r="R713" s="3050"/>
      <c r="S713" s="3084"/>
      <c r="T713" s="3084"/>
      <c r="U713" s="3084"/>
      <c r="V713" s="3084"/>
      <c r="W713" s="3049"/>
      <c r="X713" s="3049"/>
      <c r="Y713" s="3049"/>
      <c r="Z713" s="3049"/>
      <c r="AA713" s="3049"/>
      <c r="AB713" s="3049"/>
      <c r="AC713" s="3049"/>
      <c r="AD713" s="3049"/>
      <c r="AE713" s="3049"/>
      <c r="AF713" s="3049"/>
      <c r="AG713" s="3052"/>
      <c r="AH713" s="3049"/>
      <c r="AI713" s="3049"/>
      <c r="AJ713" s="3049"/>
      <c r="AK713" s="3049"/>
      <c r="AL713" s="3049"/>
      <c r="AM713" s="4945"/>
      <c r="AN713" s="3048"/>
      <c r="AO713" s="3049"/>
      <c r="AP713" s="3053"/>
      <c r="AQ713" s="3049"/>
      <c r="AR713" s="4930"/>
      <c r="AS713" s="3053"/>
      <c r="AT713" s="3053"/>
      <c r="AU713" s="3053"/>
      <c r="AV713" s="3053"/>
      <c r="AW713" s="3053"/>
      <c r="AX713" s="4973"/>
    </row>
    <row r="714" spans="1:50" ht="15" customHeight="1">
      <c r="A714" s="4960"/>
      <c r="B714" s="4933"/>
      <c r="C714" s="4951"/>
      <c r="D714" s="3047"/>
      <c r="E714" s="3048"/>
      <c r="F714" s="3049"/>
      <c r="G714" s="3049"/>
      <c r="H714" s="3047"/>
      <c r="I714" s="3049"/>
      <c r="J714" s="3049"/>
      <c r="K714" s="3047" t="s">
        <v>7945</v>
      </c>
      <c r="L714" s="3049">
        <v>150</v>
      </c>
      <c r="M714" s="3049">
        <v>60</v>
      </c>
      <c r="N714" s="4939"/>
      <c r="O714" s="4957"/>
      <c r="P714" s="3050"/>
      <c r="Q714" s="3050"/>
      <c r="R714" s="3050"/>
      <c r="S714" s="3084"/>
      <c r="T714" s="3084"/>
      <c r="U714" s="3084"/>
      <c r="V714" s="3084"/>
      <c r="W714" s="3049"/>
      <c r="X714" s="3049"/>
      <c r="Y714" s="3049"/>
      <c r="Z714" s="3049"/>
      <c r="AA714" s="3049"/>
      <c r="AB714" s="3049"/>
      <c r="AC714" s="3049"/>
      <c r="AD714" s="3049"/>
      <c r="AE714" s="3049"/>
      <c r="AF714" s="3049"/>
      <c r="AG714" s="3052"/>
      <c r="AH714" s="3049"/>
      <c r="AI714" s="3049"/>
      <c r="AJ714" s="3049"/>
      <c r="AK714" s="3049"/>
      <c r="AL714" s="3049"/>
      <c r="AM714" s="4945"/>
      <c r="AN714" s="3048"/>
      <c r="AO714" s="3049"/>
      <c r="AP714" s="3053"/>
      <c r="AQ714" s="3049"/>
      <c r="AR714" s="4930"/>
      <c r="AS714" s="3053"/>
      <c r="AT714" s="3053"/>
      <c r="AU714" s="3053"/>
      <c r="AV714" s="3053"/>
      <c r="AW714" s="3053"/>
      <c r="AX714" s="4973"/>
    </row>
    <row r="715" spans="1:50" ht="15" customHeight="1">
      <c r="A715" s="4960"/>
      <c r="B715" s="4934"/>
      <c r="C715" s="4952"/>
      <c r="D715" s="3054"/>
      <c r="E715" s="3055"/>
      <c r="F715" s="3056"/>
      <c r="G715" s="3056"/>
      <c r="H715" s="3054"/>
      <c r="I715" s="3056"/>
      <c r="J715" s="3056"/>
      <c r="K715" s="3054"/>
      <c r="L715" s="3056"/>
      <c r="M715" s="3056"/>
      <c r="N715" s="4940"/>
      <c r="O715" s="4958"/>
      <c r="P715" s="3057"/>
      <c r="Q715" s="3057"/>
      <c r="R715" s="3057"/>
      <c r="S715" s="3087"/>
      <c r="T715" s="3087"/>
      <c r="U715" s="3087"/>
      <c r="V715" s="3087"/>
      <c r="W715" s="3056"/>
      <c r="X715" s="3056"/>
      <c r="Y715" s="3056"/>
      <c r="Z715" s="3056"/>
      <c r="AA715" s="3056"/>
      <c r="AB715" s="3056"/>
      <c r="AC715" s="3056"/>
      <c r="AD715" s="3056"/>
      <c r="AE715" s="3056"/>
      <c r="AF715" s="3056"/>
      <c r="AG715" s="3058"/>
      <c r="AH715" s="3056"/>
      <c r="AI715" s="3056"/>
      <c r="AJ715" s="3056"/>
      <c r="AK715" s="3056"/>
      <c r="AL715" s="3056"/>
      <c r="AM715" s="4946"/>
      <c r="AN715" s="3055"/>
      <c r="AO715" s="3056"/>
      <c r="AP715" s="3059"/>
      <c r="AQ715" s="3056"/>
      <c r="AR715" s="4931"/>
      <c r="AS715" s="3059"/>
      <c r="AT715" s="3059"/>
      <c r="AU715" s="3059"/>
      <c r="AV715" s="3059"/>
      <c r="AW715" s="3059"/>
      <c r="AX715" s="4974"/>
    </row>
    <row r="716" spans="1:50" ht="15" customHeight="1">
      <c r="A716" s="4960"/>
      <c r="B716" s="4932">
        <f>B711+1</f>
        <v>142</v>
      </c>
      <c r="C716" s="4950" t="s">
        <v>8211</v>
      </c>
      <c r="D716" s="3042" t="s">
        <v>8189</v>
      </c>
      <c r="E716" s="3043">
        <v>36747</v>
      </c>
      <c r="F716" s="3044">
        <v>61.8</v>
      </c>
      <c r="G716" s="3044">
        <v>61.8</v>
      </c>
      <c r="H716" s="3042" t="s">
        <v>7876</v>
      </c>
      <c r="I716" s="3044">
        <v>150</v>
      </c>
      <c r="J716" s="3044">
        <v>60</v>
      </c>
      <c r="K716" s="3042" t="s">
        <v>7876</v>
      </c>
      <c r="L716" s="3044">
        <v>150</v>
      </c>
      <c r="M716" s="3044">
        <v>60</v>
      </c>
      <c r="N716" s="4956" t="s">
        <v>8212</v>
      </c>
      <c r="O716" s="4947" t="s">
        <v>7693</v>
      </c>
      <c r="P716" s="3045"/>
      <c r="Q716" s="3045"/>
      <c r="R716" s="3045"/>
      <c r="S716" s="3081"/>
      <c r="T716" s="3081"/>
      <c r="U716" s="3081"/>
      <c r="V716" s="3081"/>
      <c r="W716" s="3044"/>
      <c r="X716" s="3044"/>
      <c r="Y716" s="3044"/>
      <c r="Z716" s="3044"/>
      <c r="AA716" s="3044" t="s">
        <v>7636</v>
      </c>
      <c r="AB716" s="3044"/>
      <c r="AC716" s="3044"/>
      <c r="AD716" s="3044"/>
      <c r="AE716" s="3044" t="s">
        <v>7636</v>
      </c>
      <c r="AF716" s="3044" t="s">
        <v>387</v>
      </c>
      <c r="AG716" s="3060" t="s">
        <v>7636</v>
      </c>
      <c r="AH716" s="3044"/>
      <c r="AI716" s="3044" t="s">
        <v>7636</v>
      </c>
      <c r="AJ716" s="3044"/>
      <c r="AK716" s="3044" t="s">
        <v>7636</v>
      </c>
      <c r="AL716" s="3044" t="s">
        <v>387</v>
      </c>
      <c r="AM716" s="4944"/>
      <c r="AN716" s="3043"/>
      <c r="AO716" s="3044"/>
      <c r="AP716" s="3046"/>
      <c r="AQ716" s="3044"/>
      <c r="AR716" s="4929"/>
      <c r="AS716" s="3046"/>
      <c r="AT716" s="3046"/>
      <c r="AU716" s="3046"/>
      <c r="AV716" s="3046"/>
      <c r="AW716" s="3046"/>
      <c r="AX716" s="4929"/>
    </row>
    <row r="717" spans="1:50" ht="15" customHeight="1">
      <c r="A717" s="4960"/>
      <c r="B717" s="4933"/>
      <c r="C717" s="4951"/>
      <c r="D717" s="3047"/>
      <c r="E717" s="3048">
        <v>41281</v>
      </c>
      <c r="F717" s="3049"/>
      <c r="G717" s="3049"/>
      <c r="H717" s="3047" t="s">
        <v>7861</v>
      </c>
      <c r="I717" s="3049">
        <v>200</v>
      </c>
      <c r="J717" s="3049">
        <v>60</v>
      </c>
      <c r="K717" s="3047" t="s">
        <v>8213</v>
      </c>
      <c r="L717" s="3049">
        <v>200</v>
      </c>
      <c r="M717" s="3049">
        <v>60</v>
      </c>
      <c r="N717" s="4957"/>
      <c r="O717" s="4948"/>
      <c r="P717" s="3050"/>
      <c r="Q717" s="3050"/>
      <c r="R717" s="3050"/>
      <c r="S717" s="3084"/>
      <c r="T717" s="3084"/>
      <c r="U717" s="3084"/>
      <c r="V717" s="3084"/>
      <c r="W717" s="3049"/>
      <c r="X717" s="3049"/>
      <c r="Y717" s="3049"/>
      <c r="Z717" s="3049"/>
      <c r="AA717" s="3049">
        <v>9</v>
      </c>
      <c r="AB717" s="3049"/>
      <c r="AC717" s="3049"/>
      <c r="AD717" s="3049"/>
      <c r="AE717" s="3049">
        <v>165</v>
      </c>
      <c r="AF717" s="3049"/>
      <c r="AG717" s="3052">
        <v>3</v>
      </c>
      <c r="AH717" s="3049"/>
      <c r="AI717" s="3049">
        <v>15</v>
      </c>
      <c r="AJ717" s="3049"/>
      <c r="AK717" s="3049" t="s">
        <v>7661</v>
      </c>
      <c r="AL717" s="3049"/>
      <c r="AM717" s="4945"/>
      <c r="AN717" s="3048"/>
      <c r="AO717" s="3049"/>
      <c r="AP717" s="3053"/>
      <c r="AQ717" s="3049"/>
      <c r="AR717" s="4930"/>
      <c r="AS717" s="3053"/>
      <c r="AT717" s="3053"/>
      <c r="AU717" s="3053"/>
      <c r="AV717" s="3053"/>
      <c r="AW717" s="3053"/>
      <c r="AX717" s="4930"/>
    </row>
    <row r="718" spans="1:50" ht="15" customHeight="1">
      <c r="A718" s="4960"/>
      <c r="B718" s="4933"/>
      <c r="C718" s="4951"/>
      <c r="D718" s="3047"/>
      <c r="E718" s="3048">
        <v>43187</v>
      </c>
      <c r="F718" s="3049"/>
      <c r="G718" s="3049"/>
      <c r="H718" s="3047" t="s">
        <v>7894</v>
      </c>
      <c r="I718" s="3049">
        <v>200</v>
      </c>
      <c r="J718" s="3049">
        <v>60</v>
      </c>
      <c r="K718" s="3047" t="s">
        <v>7861</v>
      </c>
      <c r="L718" s="3049">
        <v>200</v>
      </c>
      <c r="M718" s="3049">
        <v>60</v>
      </c>
      <c r="N718" s="4957"/>
      <c r="O718" s="4948"/>
      <c r="P718" s="3050"/>
      <c r="Q718" s="3050"/>
      <c r="R718" s="3050"/>
      <c r="S718" s="3084"/>
      <c r="T718" s="3084"/>
      <c r="U718" s="3084"/>
      <c r="V718" s="3084"/>
      <c r="W718" s="3049"/>
      <c r="X718" s="3049"/>
      <c r="Y718" s="3049"/>
      <c r="Z718" s="3049"/>
      <c r="AA718" s="3049"/>
      <c r="AB718" s="3049"/>
      <c r="AC718" s="3049"/>
      <c r="AD718" s="3049"/>
      <c r="AE718" s="3049"/>
      <c r="AF718" s="3049"/>
      <c r="AG718" s="3052">
        <v>1.5</v>
      </c>
      <c r="AH718" s="3049"/>
      <c r="AI718" s="3049" t="s">
        <v>7881</v>
      </c>
      <c r="AJ718" s="3049"/>
      <c r="AK718" s="3049" t="s">
        <v>7665</v>
      </c>
      <c r="AL718" s="3049"/>
      <c r="AM718" s="4945"/>
      <c r="AN718" s="3048"/>
      <c r="AO718" s="3049"/>
      <c r="AP718" s="3053"/>
      <c r="AQ718" s="3049"/>
      <c r="AR718" s="4930"/>
      <c r="AS718" s="3053"/>
      <c r="AT718" s="3053"/>
      <c r="AU718" s="3053"/>
      <c r="AV718" s="3053"/>
      <c r="AW718" s="3053"/>
      <c r="AX718" s="4930"/>
    </row>
    <row r="719" spans="1:50" ht="15" customHeight="1">
      <c r="A719" s="4960"/>
      <c r="B719" s="4933"/>
      <c r="C719" s="4951"/>
      <c r="D719" s="3047"/>
      <c r="E719" s="3048"/>
      <c r="F719" s="3049"/>
      <c r="G719" s="3049"/>
      <c r="H719" s="3047"/>
      <c r="I719" s="3049"/>
      <c r="J719" s="3049"/>
      <c r="K719" s="3047" t="s">
        <v>7894</v>
      </c>
      <c r="L719" s="3049">
        <v>200</v>
      </c>
      <c r="M719" s="3049">
        <v>60</v>
      </c>
      <c r="N719" s="4957"/>
      <c r="O719" s="4948"/>
      <c r="P719" s="3050"/>
      <c r="Q719" s="3050"/>
      <c r="R719" s="3050"/>
      <c r="S719" s="3084"/>
      <c r="T719" s="3084"/>
      <c r="U719" s="3084"/>
      <c r="V719" s="3084"/>
      <c r="W719" s="3049"/>
      <c r="X719" s="3049"/>
      <c r="Y719" s="3049"/>
      <c r="Z719" s="3049"/>
      <c r="AA719" s="3049"/>
      <c r="AB719" s="3049"/>
      <c r="AC719" s="3049"/>
      <c r="AD719" s="3049"/>
      <c r="AE719" s="3049"/>
      <c r="AF719" s="3049"/>
      <c r="AG719" s="3052">
        <v>1</v>
      </c>
      <c r="AH719" s="3049"/>
      <c r="AI719" s="3049"/>
      <c r="AJ719" s="3049"/>
      <c r="AK719" s="3049"/>
      <c r="AL719" s="3049"/>
      <c r="AM719" s="4945"/>
      <c r="AN719" s="3048"/>
      <c r="AO719" s="3049"/>
      <c r="AP719" s="3053"/>
      <c r="AQ719" s="3049"/>
      <c r="AR719" s="4930"/>
      <c r="AS719" s="3053"/>
      <c r="AT719" s="3053"/>
      <c r="AU719" s="3053"/>
      <c r="AV719" s="3053"/>
      <c r="AW719" s="3053"/>
      <c r="AX719" s="4930"/>
    </row>
    <row r="720" spans="1:50" ht="15" customHeight="1">
      <c r="A720" s="4960"/>
      <c r="B720" s="4934"/>
      <c r="C720" s="4952"/>
      <c r="D720" s="3054"/>
      <c r="E720" s="3055"/>
      <c r="F720" s="3056"/>
      <c r="G720" s="3056"/>
      <c r="H720" s="3054"/>
      <c r="I720" s="3056"/>
      <c r="J720" s="3056"/>
      <c r="K720" s="3054"/>
      <c r="L720" s="3056"/>
      <c r="M720" s="3056"/>
      <c r="N720" s="4958"/>
      <c r="O720" s="4949"/>
      <c r="P720" s="3057"/>
      <c r="Q720" s="3057"/>
      <c r="R720" s="3057"/>
      <c r="S720" s="3087"/>
      <c r="T720" s="3087"/>
      <c r="U720" s="3087"/>
      <c r="V720" s="3087"/>
      <c r="W720" s="3056"/>
      <c r="X720" s="3056"/>
      <c r="Y720" s="3056"/>
      <c r="Z720" s="3056"/>
      <c r="AA720" s="3056"/>
      <c r="AB720" s="3056"/>
      <c r="AC720" s="3056"/>
      <c r="AD720" s="3056"/>
      <c r="AE720" s="3056"/>
      <c r="AF720" s="3056"/>
      <c r="AG720" s="3058"/>
      <c r="AH720" s="3056"/>
      <c r="AI720" s="3056"/>
      <c r="AJ720" s="3056"/>
      <c r="AK720" s="3056"/>
      <c r="AL720" s="3056"/>
      <c r="AM720" s="4946"/>
      <c r="AN720" s="3055"/>
      <c r="AO720" s="3056"/>
      <c r="AP720" s="3059"/>
      <c r="AQ720" s="3056"/>
      <c r="AR720" s="4931"/>
      <c r="AS720" s="3059"/>
      <c r="AT720" s="3059"/>
      <c r="AU720" s="3059"/>
      <c r="AV720" s="3059"/>
      <c r="AW720" s="3059"/>
      <c r="AX720" s="4931"/>
    </row>
    <row r="721" spans="1:50" ht="15" customHeight="1">
      <c r="A721" s="4960"/>
      <c r="B721" s="4932">
        <f>B716+1</f>
        <v>143</v>
      </c>
      <c r="C721" s="4950" t="s">
        <v>8214</v>
      </c>
      <c r="D721" s="3042" t="s">
        <v>8189</v>
      </c>
      <c r="E721" s="3043">
        <v>36747</v>
      </c>
      <c r="F721" s="3044">
        <v>22.5</v>
      </c>
      <c r="G721" s="3044">
        <v>22.5</v>
      </c>
      <c r="H721" s="3042" t="s">
        <v>7643</v>
      </c>
      <c r="I721" s="3044">
        <v>50</v>
      </c>
      <c r="J721" s="3044">
        <v>30</v>
      </c>
      <c r="K721" s="3042" t="s">
        <v>7876</v>
      </c>
      <c r="L721" s="3044">
        <v>150</v>
      </c>
      <c r="M721" s="3044">
        <v>60</v>
      </c>
      <c r="N721" s="4938" t="s">
        <v>8215</v>
      </c>
      <c r="O721" s="4947" t="s">
        <v>8084</v>
      </c>
      <c r="P721" s="3045"/>
      <c r="Q721" s="3045"/>
      <c r="R721" s="3045"/>
      <c r="S721" s="3081"/>
      <c r="T721" s="3081"/>
      <c r="U721" s="3081"/>
      <c r="V721" s="3081"/>
      <c r="W721" s="3044"/>
      <c r="X721" s="3044"/>
      <c r="Y721" s="3044"/>
      <c r="Z721" s="3044"/>
      <c r="AA721" s="3044" t="s">
        <v>7636</v>
      </c>
      <c r="AB721" s="3044"/>
      <c r="AC721" s="3044"/>
      <c r="AD721" s="3044"/>
      <c r="AE721" s="3044" t="s">
        <v>7636</v>
      </c>
      <c r="AF721" s="3044"/>
      <c r="AG721" s="3060" t="s">
        <v>7636</v>
      </c>
      <c r="AH721" s="3044"/>
      <c r="AI721" s="3044" t="s">
        <v>7636</v>
      </c>
      <c r="AJ721" s="3044"/>
      <c r="AK721" s="3044" t="s">
        <v>7636</v>
      </c>
      <c r="AL721" s="3044" t="s">
        <v>387</v>
      </c>
      <c r="AM721" s="4944"/>
      <c r="AN721" s="3043"/>
      <c r="AO721" s="3044"/>
      <c r="AP721" s="3046"/>
      <c r="AQ721" s="3044"/>
      <c r="AR721" s="4929"/>
      <c r="AS721" s="3046"/>
      <c r="AT721" s="3046"/>
      <c r="AU721" s="3046"/>
      <c r="AV721" s="3046"/>
      <c r="AW721" s="3046"/>
      <c r="AX721" s="4929"/>
    </row>
    <row r="722" spans="1:50" ht="15" customHeight="1">
      <c r="A722" s="4960"/>
      <c r="B722" s="4933"/>
      <c r="C722" s="4951"/>
      <c r="D722" s="3047"/>
      <c r="E722" s="3048"/>
      <c r="F722" s="3049"/>
      <c r="G722" s="3049"/>
      <c r="H722" s="3047" t="s">
        <v>7876</v>
      </c>
      <c r="I722" s="3049">
        <v>150</v>
      </c>
      <c r="J722" s="3049">
        <v>60</v>
      </c>
      <c r="K722" s="3047" t="s">
        <v>7945</v>
      </c>
      <c r="L722" s="3049">
        <v>150</v>
      </c>
      <c r="M722" s="3049">
        <v>60</v>
      </c>
      <c r="N722" s="4939"/>
      <c r="O722" s="4948"/>
      <c r="P722" s="3050"/>
      <c r="Q722" s="3050"/>
      <c r="R722" s="3050"/>
      <c r="S722" s="3084"/>
      <c r="T722" s="3084"/>
      <c r="U722" s="3084"/>
      <c r="V722" s="3084"/>
      <c r="W722" s="3049"/>
      <c r="X722" s="3049"/>
      <c r="Y722" s="3049"/>
      <c r="Z722" s="3049"/>
      <c r="AA722" s="3049">
        <v>5</v>
      </c>
      <c r="AB722" s="3049"/>
      <c r="AC722" s="3049"/>
      <c r="AD722" s="3049"/>
      <c r="AE722" s="3049">
        <v>165</v>
      </c>
      <c r="AF722" s="3049"/>
      <c r="AG722" s="3052">
        <v>1</v>
      </c>
      <c r="AH722" s="3049"/>
      <c r="AI722" s="3049">
        <v>10</v>
      </c>
      <c r="AJ722" s="3049"/>
      <c r="AK722" s="3049" t="s">
        <v>7661</v>
      </c>
      <c r="AL722" s="3049"/>
      <c r="AM722" s="4945"/>
      <c r="AN722" s="3048"/>
      <c r="AO722" s="3049"/>
      <c r="AP722" s="3053"/>
      <c r="AQ722" s="3049"/>
      <c r="AR722" s="4930"/>
      <c r="AS722" s="3053"/>
      <c r="AT722" s="3053"/>
      <c r="AU722" s="3053"/>
      <c r="AV722" s="3053"/>
      <c r="AW722" s="3053"/>
      <c r="AX722" s="4930"/>
    </row>
    <row r="723" spans="1:50" ht="15" customHeight="1">
      <c r="A723" s="4960"/>
      <c r="B723" s="4933"/>
      <c r="C723" s="4951"/>
      <c r="D723" s="3047"/>
      <c r="E723" s="3048"/>
      <c r="F723" s="3049"/>
      <c r="G723" s="3049"/>
      <c r="H723" s="3047" t="s">
        <v>8216</v>
      </c>
      <c r="I723" s="3049">
        <v>150</v>
      </c>
      <c r="J723" s="3049">
        <v>60</v>
      </c>
      <c r="K723" s="3047" t="s">
        <v>7649</v>
      </c>
      <c r="L723" s="3049">
        <v>200</v>
      </c>
      <c r="M723" s="3049">
        <v>60</v>
      </c>
      <c r="N723" s="4939"/>
      <c r="O723" s="4948"/>
      <c r="P723" s="3050"/>
      <c r="Q723" s="3050"/>
      <c r="R723" s="3050"/>
      <c r="S723" s="3084"/>
      <c r="T723" s="3084"/>
      <c r="U723" s="3084"/>
      <c r="V723" s="3084"/>
      <c r="W723" s="3049"/>
      <c r="X723" s="3049"/>
      <c r="Y723" s="3049"/>
      <c r="Z723" s="3049"/>
      <c r="AA723" s="3049"/>
      <c r="AB723" s="3049"/>
      <c r="AC723" s="3049"/>
      <c r="AD723" s="3049"/>
      <c r="AE723" s="3049"/>
      <c r="AF723" s="3049"/>
      <c r="AG723" s="3052"/>
      <c r="AH723" s="3049"/>
      <c r="AI723" s="3049"/>
      <c r="AJ723" s="3049"/>
      <c r="AK723" s="3049"/>
      <c r="AL723" s="3049"/>
      <c r="AM723" s="4945"/>
      <c r="AN723" s="3048"/>
      <c r="AO723" s="3049"/>
      <c r="AP723" s="3053"/>
      <c r="AQ723" s="3049"/>
      <c r="AR723" s="4930"/>
      <c r="AS723" s="3053"/>
      <c r="AT723" s="3053"/>
      <c r="AU723" s="3053"/>
      <c r="AV723" s="3053"/>
      <c r="AW723" s="3053"/>
      <c r="AX723" s="4930"/>
    </row>
    <row r="724" spans="1:50" ht="15" customHeight="1">
      <c r="A724" s="4960"/>
      <c r="B724" s="4933"/>
      <c r="C724" s="4951"/>
      <c r="D724" s="3047"/>
      <c r="E724" s="3048"/>
      <c r="F724" s="3049"/>
      <c r="G724" s="3049"/>
      <c r="H724" s="3047" t="s">
        <v>7649</v>
      </c>
      <c r="I724" s="3049">
        <v>200</v>
      </c>
      <c r="J724" s="3049">
        <v>60</v>
      </c>
      <c r="K724" s="3047" t="s">
        <v>7880</v>
      </c>
      <c r="L724" s="3049">
        <v>200</v>
      </c>
      <c r="M724" s="3049">
        <v>60</v>
      </c>
      <c r="N724" s="4939"/>
      <c r="O724" s="4948"/>
      <c r="P724" s="3050"/>
      <c r="Q724" s="3050"/>
      <c r="R724" s="3050"/>
      <c r="S724" s="3084"/>
      <c r="T724" s="3084"/>
      <c r="U724" s="3084"/>
      <c r="V724" s="3084"/>
      <c r="W724" s="3049"/>
      <c r="X724" s="3049"/>
      <c r="Y724" s="3049"/>
      <c r="Z724" s="3049"/>
      <c r="AA724" s="3049"/>
      <c r="AB724" s="3049"/>
      <c r="AC724" s="3049"/>
      <c r="AD724" s="3049"/>
      <c r="AE724" s="3049"/>
      <c r="AF724" s="3049"/>
      <c r="AG724" s="3052"/>
      <c r="AH724" s="3049"/>
      <c r="AI724" s="3049"/>
      <c r="AJ724" s="3049"/>
      <c r="AK724" s="3049"/>
      <c r="AL724" s="3049"/>
      <c r="AM724" s="4945"/>
      <c r="AN724" s="3048"/>
      <c r="AO724" s="3049"/>
      <c r="AP724" s="3053"/>
      <c r="AQ724" s="3049"/>
      <c r="AR724" s="4930"/>
      <c r="AS724" s="3053"/>
      <c r="AT724" s="3053"/>
      <c r="AU724" s="3053"/>
      <c r="AV724" s="3053"/>
      <c r="AW724" s="3053"/>
      <c r="AX724" s="4930"/>
    </row>
    <row r="725" spans="1:50" ht="15" customHeight="1">
      <c r="A725" s="4960"/>
      <c r="B725" s="4934"/>
      <c r="C725" s="4952"/>
      <c r="D725" s="3054"/>
      <c r="E725" s="3055"/>
      <c r="F725" s="3056"/>
      <c r="G725" s="3056"/>
      <c r="H725" s="3054" t="s">
        <v>7880</v>
      </c>
      <c r="I725" s="3056">
        <v>200</v>
      </c>
      <c r="J725" s="3056">
        <v>60</v>
      </c>
      <c r="K725" s="3054"/>
      <c r="L725" s="3056"/>
      <c r="M725" s="3056"/>
      <c r="N725" s="4940"/>
      <c r="O725" s="4949"/>
      <c r="P725" s="3057"/>
      <c r="Q725" s="3057"/>
      <c r="R725" s="3057"/>
      <c r="S725" s="3087"/>
      <c r="T725" s="3087"/>
      <c r="U725" s="3087"/>
      <c r="V725" s="3087"/>
      <c r="W725" s="3056"/>
      <c r="X725" s="3056"/>
      <c r="Y725" s="3056"/>
      <c r="Z725" s="3056"/>
      <c r="AA725" s="3056"/>
      <c r="AB725" s="3056"/>
      <c r="AC725" s="3056"/>
      <c r="AD725" s="3056"/>
      <c r="AE725" s="3056"/>
      <c r="AF725" s="3056"/>
      <c r="AG725" s="3058"/>
      <c r="AH725" s="3056"/>
      <c r="AI725" s="3056"/>
      <c r="AJ725" s="3056"/>
      <c r="AK725" s="3056"/>
      <c r="AL725" s="3056"/>
      <c r="AM725" s="4946"/>
      <c r="AN725" s="3055"/>
      <c r="AO725" s="3056"/>
      <c r="AP725" s="3059"/>
      <c r="AQ725" s="3056"/>
      <c r="AR725" s="4931"/>
      <c r="AS725" s="3059"/>
      <c r="AT725" s="3059"/>
      <c r="AU725" s="3059"/>
      <c r="AV725" s="3059"/>
      <c r="AW725" s="3059"/>
      <c r="AX725" s="4931"/>
    </row>
    <row r="726" spans="1:50" ht="15" customHeight="1">
      <c r="A726" s="4960"/>
      <c r="B726" s="4932">
        <f>B721+1</f>
        <v>144</v>
      </c>
      <c r="C726" s="4950" t="s">
        <v>8217</v>
      </c>
      <c r="D726" s="3042" t="s">
        <v>8189</v>
      </c>
      <c r="E726" s="3043">
        <v>42432</v>
      </c>
      <c r="F726" s="3044">
        <v>4.3</v>
      </c>
      <c r="G726" s="3044">
        <v>4.3</v>
      </c>
      <c r="H726" s="3042" t="s">
        <v>8218</v>
      </c>
      <c r="I726" s="3044">
        <v>200</v>
      </c>
      <c r="J726" s="3044">
        <v>60</v>
      </c>
      <c r="K726" s="3042" t="s">
        <v>8218</v>
      </c>
      <c r="L726" s="3044">
        <v>200</v>
      </c>
      <c r="M726" s="3044">
        <v>60</v>
      </c>
      <c r="N726" s="4938" t="s">
        <v>8219</v>
      </c>
      <c r="O726" s="4947" t="s">
        <v>8220</v>
      </c>
      <c r="P726" s="3050"/>
      <c r="Q726" s="3050"/>
      <c r="R726" s="3050"/>
      <c r="S726" s="3084"/>
      <c r="T726" s="3084"/>
      <c r="U726" s="3084"/>
      <c r="V726" s="3084"/>
      <c r="W726" s="3049"/>
      <c r="X726" s="3049"/>
      <c r="Y726" s="3049"/>
      <c r="Z726" s="3049"/>
      <c r="AA726" s="3049"/>
      <c r="AB726" s="3049"/>
      <c r="AC726" s="3049"/>
      <c r="AD726" s="3049"/>
      <c r="AE726" s="3049"/>
      <c r="AF726" s="3049"/>
      <c r="AG726" s="3052"/>
      <c r="AH726" s="3049"/>
      <c r="AI726" s="3044" t="s">
        <v>7636</v>
      </c>
      <c r="AJ726" s="3049"/>
      <c r="AK726" s="3049"/>
      <c r="AL726" s="3049"/>
      <c r="AM726" s="3053"/>
      <c r="AN726" s="3048"/>
      <c r="AO726" s="3049"/>
      <c r="AP726" s="3053"/>
      <c r="AQ726" s="3049"/>
      <c r="AR726" s="3049"/>
      <c r="AS726" s="3053"/>
      <c r="AT726" s="3053"/>
      <c r="AU726" s="3053"/>
      <c r="AV726" s="3053"/>
      <c r="AW726" s="3053"/>
      <c r="AX726" s="3049"/>
    </row>
    <row r="727" spans="1:50" ht="15" customHeight="1">
      <c r="A727" s="4960"/>
      <c r="B727" s="4933"/>
      <c r="C727" s="4951"/>
      <c r="D727" s="3047"/>
      <c r="E727" s="3048">
        <v>43187</v>
      </c>
      <c r="F727" s="3049"/>
      <c r="G727" s="3049"/>
      <c r="H727" s="3047"/>
      <c r="I727" s="3049"/>
      <c r="J727" s="3049"/>
      <c r="K727" s="3047"/>
      <c r="L727" s="3049"/>
      <c r="M727" s="3049"/>
      <c r="N727" s="4939"/>
      <c r="O727" s="4948"/>
      <c r="P727" s="3050"/>
      <c r="Q727" s="3050"/>
      <c r="R727" s="3050"/>
      <c r="S727" s="3084"/>
      <c r="T727" s="3084"/>
      <c r="U727" s="3084"/>
      <c r="V727" s="3084"/>
      <c r="W727" s="3049"/>
      <c r="X727" s="3049"/>
      <c r="Y727" s="3049"/>
      <c r="Z727" s="3049"/>
      <c r="AA727" s="3049"/>
      <c r="AB727" s="3049"/>
      <c r="AC727" s="3049"/>
      <c r="AD727" s="3049"/>
      <c r="AE727" s="3049"/>
      <c r="AF727" s="3049"/>
      <c r="AG727" s="3052"/>
      <c r="AH727" s="3049"/>
      <c r="AI727" s="3049">
        <v>12</v>
      </c>
      <c r="AJ727" s="3049"/>
      <c r="AK727" s="3049"/>
      <c r="AL727" s="3049"/>
      <c r="AM727" s="3053"/>
      <c r="AN727" s="3048"/>
      <c r="AO727" s="3049"/>
      <c r="AP727" s="3053"/>
      <c r="AQ727" s="3049"/>
      <c r="AR727" s="3049"/>
      <c r="AS727" s="3053"/>
      <c r="AT727" s="3053"/>
      <c r="AU727" s="3053"/>
      <c r="AV727" s="3053"/>
      <c r="AW727" s="3053"/>
      <c r="AX727" s="3049"/>
    </row>
    <row r="728" spans="1:50" ht="15" customHeight="1">
      <c r="A728" s="4960"/>
      <c r="B728" s="4933"/>
      <c r="C728" s="4951"/>
      <c r="D728" s="3047"/>
      <c r="E728" s="3048"/>
      <c r="F728" s="3049"/>
      <c r="G728" s="3049"/>
      <c r="H728" s="3047"/>
      <c r="I728" s="3049"/>
      <c r="J728" s="3049"/>
      <c r="K728" s="3047"/>
      <c r="L728" s="3049"/>
      <c r="M728" s="3049"/>
      <c r="N728" s="4939"/>
      <c r="O728" s="4948"/>
      <c r="P728" s="3050"/>
      <c r="Q728" s="3050"/>
      <c r="R728" s="3050"/>
      <c r="S728" s="3084"/>
      <c r="T728" s="3084"/>
      <c r="U728" s="3084"/>
      <c r="V728" s="3084"/>
      <c r="W728" s="3049"/>
      <c r="X728" s="3049"/>
      <c r="Y728" s="3049"/>
      <c r="Z728" s="3049"/>
      <c r="AA728" s="3049"/>
      <c r="AB728" s="3049"/>
      <c r="AC728" s="3049"/>
      <c r="AD728" s="3049"/>
      <c r="AE728" s="3049"/>
      <c r="AF728" s="3049"/>
      <c r="AG728" s="3052"/>
      <c r="AH728" s="3049"/>
      <c r="AI728" s="3049"/>
      <c r="AJ728" s="3049"/>
      <c r="AK728" s="3049"/>
      <c r="AL728" s="3049"/>
      <c r="AM728" s="3053"/>
      <c r="AN728" s="3048"/>
      <c r="AO728" s="3049"/>
      <c r="AP728" s="3053"/>
      <c r="AQ728" s="3049"/>
      <c r="AR728" s="3049"/>
      <c r="AS728" s="3053"/>
      <c r="AT728" s="3053"/>
      <c r="AU728" s="3053"/>
      <c r="AV728" s="3053"/>
      <c r="AW728" s="3053"/>
      <c r="AX728" s="3049"/>
    </row>
    <row r="729" spans="1:50" ht="15" customHeight="1">
      <c r="A729" s="4960"/>
      <c r="B729" s="4933"/>
      <c r="C729" s="4951"/>
      <c r="D729" s="3047"/>
      <c r="E729" s="3048"/>
      <c r="F729" s="3049"/>
      <c r="G729" s="3049"/>
      <c r="H729" s="3047"/>
      <c r="I729" s="3049"/>
      <c r="J729" s="3049"/>
      <c r="K729" s="3047"/>
      <c r="L729" s="3049"/>
      <c r="M729" s="3049"/>
      <c r="N729" s="4939"/>
      <c r="O729" s="4948"/>
      <c r="P729" s="3050"/>
      <c r="Q729" s="3050"/>
      <c r="R729" s="3050"/>
      <c r="S729" s="3084"/>
      <c r="T729" s="3084"/>
      <c r="U729" s="3084"/>
      <c r="V729" s="3084"/>
      <c r="W729" s="3049"/>
      <c r="X729" s="3049"/>
      <c r="Y729" s="3049"/>
      <c r="Z729" s="3049"/>
      <c r="AA729" s="3049"/>
      <c r="AB729" s="3049"/>
      <c r="AC729" s="3049"/>
      <c r="AD729" s="3049"/>
      <c r="AE729" s="3049"/>
      <c r="AF729" s="3049"/>
      <c r="AG729" s="3052"/>
      <c r="AH729" s="3049"/>
      <c r="AI729" s="3049"/>
      <c r="AJ729" s="3049"/>
      <c r="AK729" s="3049"/>
      <c r="AL729" s="3049"/>
      <c r="AM729" s="3053"/>
      <c r="AN729" s="3048"/>
      <c r="AO729" s="3049"/>
      <c r="AP729" s="3053"/>
      <c r="AQ729" s="3049"/>
      <c r="AR729" s="3049"/>
      <c r="AS729" s="3053"/>
      <c r="AT729" s="3053"/>
      <c r="AU729" s="3053"/>
      <c r="AV729" s="3053"/>
      <c r="AW729" s="3053"/>
      <c r="AX729" s="3049"/>
    </row>
    <row r="730" spans="1:50" ht="15" customHeight="1">
      <c r="A730" s="4960"/>
      <c r="B730" s="4934"/>
      <c r="C730" s="4952"/>
      <c r="D730" s="3054"/>
      <c r="E730" s="3055"/>
      <c r="F730" s="3056"/>
      <c r="G730" s="3056"/>
      <c r="H730" s="3054"/>
      <c r="I730" s="3056"/>
      <c r="J730" s="3056"/>
      <c r="K730" s="3054"/>
      <c r="L730" s="3056"/>
      <c r="M730" s="3056"/>
      <c r="N730" s="4940"/>
      <c r="O730" s="4949"/>
      <c r="P730" s="3050"/>
      <c r="Q730" s="3050"/>
      <c r="R730" s="3050"/>
      <c r="S730" s="3084"/>
      <c r="T730" s="3084"/>
      <c r="U730" s="3084"/>
      <c r="V730" s="3084"/>
      <c r="W730" s="3049"/>
      <c r="X730" s="3049"/>
      <c r="Y730" s="3049"/>
      <c r="Z730" s="3049"/>
      <c r="AA730" s="3049"/>
      <c r="AB730" s="3049"/>
      <c r="AC730" s="3049"/>
      <c r="AD730" s="3049"/>
      <c r="AE730" s="3049"/>
      <c r="AF730" s="3049"/>
      <c r="AG730" s="3052"/>
      <c r="AH730" s="3049"/>
      <c r="AI730" s="3049"/>
      <c r="AJ730" s="3049"/>
      <c r="AK730" s="3049"/>
      <c r="AL730" s="3049"/>
      <c r="AM730" s="3053"/>
      <c r="AN730" s="3048"/>
      <c r="AO730" s="3049"/>
      <c r="AP730" s="3053"/>
      <c r="AQ730" s="3049"/>
      <c r="AR730" s="3049"/>
      <c r="AS730" s="3053"/>
      <c r="AT730" s="3053"/>
      <c r="AU730" s="3053"/>
      <c r="AV730" s="3053"/>
      <c r="AW730" s="3053"/>
      <c r="AX730" s="3049"/>
    </row>
    <row r="731" spans="1:50" ht="15" customHeight="1">
      <c r="A731" s="4960"/>
      <c r="B731" s="4932">
        <f>B726+1</f>
        <v>145</v>
      </c>
      <c r="C731" s="4950" t="s">
        <v>8221</v>
      </c>
      <c r="D731" s="3042" t="s">
        <v>8189</v>
      </c>
      <c r="E731" s="3043">
        <v>42825</v>
      </c>
      <c r="F731" s="3044">
        <v>48.8</v>
      </c>
      <c r="G731" s="3044">
        <v>48.8</v>
      </c>
      <c r="H731" s="3042" t="s">
        <v>7643</v>
      </c>
      <c r="I731" s="3044">
        <v>60</v>
      </c>
      <c r="J731" s="3044">
        <v>40</v>
      </c>
      <c r="K731" s="3042" t="s">
        <v>7884</v>
      </c>
      <c r="L731" s="3044">
        <v>80</v>
      </c>
      <c r="M731" s="3044">
        <v>50</v>
      </c>
      <c r="N731" s="4938" t="s">
        <v>8222</v>
      </c>
      <c r="O731" s="4947" t="s">
        <v>8223</v>
      </c>
      <c r="P731" s="3045"/>
      <c r="Q731" s="3045"/>
      <c r="R731" s="3045"/>
      <c r="S731" s="3081"/>
      <c r="T731" s="3081"/>
      <c r="U731" s="3081"/>
      <c r="V731" s="3081"/>
      <c r="W731" s="3044" t="s">
        <v>441</v>
      </c>
      <c r="X731" s="3044"/>
      <c r="Y731" s="3044"/>
      <c r="Z731" s="3044"/>
      <c r="AA731" s="3044" t="s">
        <v>441</v>
      </c>
      <c r="AB731" s="3044"/>
      <c r="AC731" s="3044"/>
      <c r="AD731" s="3044"/>
      <c r="AE731" s="3044"/>
      <c r="AF731" s="3044"/>
      <c r="AG731" s="3060"/>
      <c r="AH731" s="3044"/>
      <c r="AI731" s="3044" t="s">
        <v>441</v>
      </c>
      <c r="AJ731" s="3044"/>
      <c r="AK731" s="3044" t="s">
        <v>441</v>
      </c>
      <c r="AL731" s="3044" t="s">
        <v>441</v>
      </c>
      <c r="AM731" s="3046"/>
      <c r="AN731" s="3043"/>
      <c r="AO731" s="3044"/>
      <c r="AP731" s="3046"/>
      <c r="AQ731" s="3044"/>
      <c r="AR731" s="3044"/>
      <c r="AS731" s="3046"/>
      <c r="AT731" s="3046"/>
      <c r="AU731" s="3046"/>
      <c r="AV731" s="3046"/>
      <c r="AW731" s="3046"/>
      <c r="AX731" s="3044"/>
    </row>
    <row r="732" spans="1:50" ht="15" customHeight="1">
      <c r="A732" s="4960"/>
      <c r="B732" s="4933"/>
      <c r="C732" s="4951"/>
      <c r="D732" s="3047"/>
      <c r="E732" s="3048">
        <v>43327</v>
      </c>
      <c r="F732" s="3049"/>
      <c r="G732" s="3049"/>
      <c r="H732" s="3047" t="s">
        <v>7889</v>
      </c>
      <c r="I732" s="3049">
        <v>200</v>
      </c>
      <c r="J732" s="3049">
        <v>60</v>
      </c>
      <c r="K732" s="3047" t="s">
        <v>7963</v>
      </c>
      <c r="L732" s="3049">
        <v>150</v>
      </c>
      <c r="M732" s="3049">
        <v>60</v>
      </c>
      <c r="N732" s="4939"/>
      <c r="O732" s="4948"/>
      <c r="P732" s="3050"/>
      <c r="Q732" s="3050"/>
      <c r="R732" s="3050"/>
      <c r="S732" s="3084"/>
      <c r="T732" s="3084"/>
      <c r="U732" s="3084"/>
      <c r="V732" s="3084"/>
      <c r="W732" s="3049">
        <v>17</v>
      </c>
      <c r="X732" s="3049"/>
      <c r="Y732" s="3049"/>
      <c r="Z732" s="3049"/>
      <c r="AA732" s="3049">
        <v>5</v>
      </c>
      <c r="AB732" s="3049"/>
      <c r="AC732" s="3049"/>
      <c r="AD732" s="3049"/>
      <c r="AE732" s="3049"/>
      <c r="AF732" s="3049"/>
      <c r="AG732" s="3052"/>
      <c r="AH732" s="3049"/>
      <c r="AI732" s="3049">
        <v>10</v>
      </c>
      <c r="AJ732" s="3049"/>
      <c r="AK732" s="3049" t="s">
        <v>7661</v>
      </c>
      <c r="AL732" s="3049"/>
      <c r="AM732" s="3053"/>
      <c r="AN732" s="3048"/>
      <c r="AO732" s="3049"/>
      <c r="AP732" s="3053"/>
      <c r="AQ732" s="3049"/>
      <c r="AR732" s="3049"/>
      <c r="AS732" s="3053"/>
      <c r="AT732" s="3053"/>
      <c r="AU732" s="3053"/>
      <c r="AV732" s="3053"/>
      <c r="AW732" s="3053"/>
      <c r="AX732" s="3049"/>
    </row>
    <row r="733" spans="1:50" ht="15" customHeight="1">
      <c r="A733" s="4960"/>
      <c r="B733" s="4933"/>
      <c r="C733" s="4951"/>
      <c r="D733" s="3047"/>
      <c r="E733" s="3048"/>
      <c r="F733" s="3049"/>
      <c r="G733" s="3049"/>
      <c r="H733" s="3047"/>
      <c r="I733" s="3049"/>
      <c r="J733" s="3049"/>
      <c r="K733" s="3047" t="s">
        <v>7889</v>
      </c>
      <c r="L733" s="3049">
        <v>200</v>
      </c>
      <c r="M733" s="3049">
        <v>60</v>
      </c>
      <c r="N733" s="4939"/>
      <c r="O733" s="4948"/>
      <c r="P733" s="3050"/>
      <c r="Q733" s="3050"/>
      <c r="R733" s="3050"/>
      <c r="S733" s="3084"/>
      <c r="T733" s="3084"/>
      <c r="U733" s="3084"/>
      <c r="V733" s="3084"/>
      <c r="W733" s="3049"/>
      <c r="X733" s="3049"/>
      <c r="Y733" s="3049"/>
      <c r="Z733" s="3049"/>
      <c r="AA733" s="3049"/>
      <c r="AB733" s="3049"/>
      <c r="AC733" s="3049"/>
      <c r="AD733" s="3049"/>
      <c r="AE733" s="3049"/>
      <c r="AF733" s="3049"/>
      <c r="AG733" s="3052"/>
      <c r="AH733" s="3049"/>
      <c r="AI733" s="3049"/>
      <c r="AJ733" s="3049"/>
      <c r="AK733" s="3049"/>
      <c r="AL733" s="3049"/>
      <c r="AM733" s="3053"/>
      <c r="AN733" s="3048"/>
      <c r="AO733" s="3049"/>
      <c r="AP733" s="3053"/>
      <c r="AQ733" s="3049"/>
      <c r="AR733" s="3049"/>
      <c r="AS733" s="3053"/>
      <c r="AT733" s="3053"/>
      <c r="AU733" s="3053"/>
      <c r="AV733" s="3053"/>
      <c r="AW733" s="3053"/>
      <c r="AX733" s="3049"/>
    </row>
    <row r="734" spans="1:50" ht="15" customHeight="1">
      <c r="A734" s="4960"/>
      <c r="B734" s="4933"/>
      <c r="C734" s="4951"/>
      <c r="D734" s="3047"/>
      <c r="E734" s="3048"/>
      <c r="F734" s="3049"/>
      <c r="G734" s="3049"/>
      <c r="H734" s="3047"/>
      <c r="I734" s="3049"/>
      <c r="J734" s="3049"/>
      <c r="K734" s="3047" t="s">
        <v>7658</v>
      </c>
      <c r="L734" s="3049">
        <v>200</v>
      </c>
      <c r="M734" s="3049">
        <v>60</v>
      </c>
      <c r="N734" s="4939"/>
      <c r="O734" s="4948"/>
      <c r="P734" s="3050"/>
      <c r="Q734" s="3050"/>
      <c r="R734" s="3050"/>
      <c r="S734" s="3084"/>
      <c r="T734" s="3084"/>
      <c r="U734" s="3084"/>
      <c r="V734" s="3084"/>
      <c r="W734" s="3049"/>
      <c r="X734" s="3049"/>
      <c r="Y734" s="3049"/>
      <c r="Z734" s="3049"/>
      <c r="AA734" s="3049"/>
      <c r="AB734" s="3049"/>
      <c r="AC734" s="3049"/>
      <c r="AD734" s="3049"/>
      <c r="AE734" s="3049"/>
      <c r="AF734" s="3049"/>
      <c r="AG734" s="3052"/>
      <c r="AH734" s="3049"/>
      <c r="AI734" s="3049"/>
      <c r="AJ734" s="3049"/>
      <c r="AK734" s="3049"/>
      <c r="AL734" s="3049"/>
      <c r="AM734" s="3053"/>
      <c r="AN734" s="3048"/>
      <c r="AO734" s="3049"/>
      <c r="AP734" s="3053"/>
      <c r="AQ734" s="3049"/>
      <c r="AR734" s="3049"/>
      <c r="AS734" s="3053"/>
      <c r="AT734" s="3053"/>
      <c r="AU734" s="3053"/>
      <c r="AV734" s="3053"/>
      <c r="AW734" s="3053"/>
      <c r="AX734" s="3049"/>
    </row>
    <row r="735" spans="1:50" ht="15" customHeight="1">
      <c r="A735" s="4960"/>
      <c r="B735" s="4934"/>
      <c r="C735" s="4952"/>
      <c r="D735" s="3054"/>
      <c r="E735" s="3055"/>
      <c r="F735" s="3056"/>
      <c r="G735" s="3056"/>
      <c r="H735" s="3054"/>
      <c r="I735" s="3056"/>
      <c r="J735" s="3056"/>
      <c r="K735" s="3054"/>
      <c r="L735" s="3056"/>
      <c r="M735" s="3056"/>
      <c r="N735" s="4940"/>
      <c r="O735" s="4949"/>
      <c r="P735" s="3057"/>
      <c r="Q735" s="3057"/>
      <c r="R735" s="3057"/>
      <c r="S735" s="3087"/>
      <c r="T735" s="3087"/>
      <c r="U735" s="3087"/>
      <c r="V735" s="3087"/>
      <c r="W735" s="3056"/>
      <c r="X735" s="3056"/>
      <c r="Y735" s="3056"/>
      <c r="Z735" s="3056"/>
      <c r="AA735" s="3056"/>
      <c r="AB735" s="3056"/>
      <c r="AC735" s="3056"/>
      <c r="AD735" s="3056"/>
      <c r="AE735" s="3056"/>
      <c r="AF735" s="3056"/>
      <c r="AG735" s="3058"/>
      <c r="AH735" s="3056"/>
      <c r="AI735" s="3056"/>
      <c r="AJ735" s="3056"/>
      <c r="AK735" s="3056"/>
      <c r="AL735" s="3056"/>
      <c r="AM735" s="3059"/>
      <c r="AN735" s="3055"/>
      <c r="AO735" s="3056"/>
      <c r="AP735" s="3059"/>
      <c r="AQ735" s="3056"/>
      <c r="AR735" s="3056"/>
      <c r="AS735" s="3059"/>
      <c r="AT735" s="3059"/>
      <c r="AU735" s="3059"/>
      <c r="AV735" s="3059"/>
      <c r="AW735" s="3059"/>
      <c r="AX735" s="3056"/>
    </row>
    <row r="736" spans="1:50" ht="15" customHeight="1">
      <c r="A736" s="4960"/>
      <c r="B736" s="4932">
        <f t="shared" ref="B736" si="12">B731+1</f>
        <v>146</v>
      </c>
      <c r="C736" s="4950" t="s">
        <v>8224</v>
      </c>
      <c r="D736" s="3149" t="s">
        <v>34</v>
      </c>
      <c r="E736" s="3048">
        <v>45380</v>
      </c>
      <c r="F736" s="3049">
        <v>67.7</v>
      </c>
      <c r="G736" s="3049">
        <v>67.7</v>
      </c>
      <c r="H736" s="3047" t="s">
        <v>8225</v>
      </c>
      <c r="I736" s="3049">
        <v>200</v>
      </c>
      <c r="J736" s="3049">
        <v>60</v>
      </c>
      <c r="K736" s="3047" t="s">
        <v>8226</v>
      </c>
      <c r="L736" s="3049">
        <v>200</v>
      </c>
      <c r="M736" s="3049">
        <v>60</v>
      </c>
      <c r="N736" s="4985" t="s">
        <v>8227</v>
      </c>
      <c r="O736" s="4966" t="s">
        <v>7871</v>
      </c>
      <c r="P736" s="3050"/>
      <c r="Q736" s="3050"/>
      <c r="R736" s="3050"/>
      <c r="S736" s="3084"/>
      <c r="T736" s="3084"/>
      <c r="U736" s="3084"/>
      <c r="V736" s="3084"/>
      <c r="W736" s="3049" t="s">
        <v>441</v>
      </c>
      <c r="X736" s="3049" t="s">
        <v>441</v>
      </c>
      <c r="Y736" s="3049"/>
      <c r="Z736" s="3049" t="s">
        <v>441</v>
      </c>
      <c r="AA736" s="3049"/>
      <c r="AB736" s="3049"/>
      <c r="AC736" s="3049"/>
      <c r="AD736" s="3049"/>
      <c r="AE736" s="3049" t="s">
        <v>441</v>
      </c>
      <c r="AF736" s="3049"/>
      <c r="AG736" s="3052" t="s">
        <v>441</v>
      </c>
      <c r="AH736" s="3049"/>
      <c r="AI736" s="3049"/>
      <c r="AJ736" s="3049"/>
      <c r="AK736" s="3049" t="s">
        <v>441</v>
      </c>
      <c r="AL736" s="3049"/>
      <c r="AM736" s="3053"/>
      <c r="AN736" s="3048"/>
      <c r="AO736" s="3049"/>
      <c r="AP736" s="3053"/>
      <c r="AQ736" s="3049"/>
      <c r="AR736" s="3049"/>
      <c r="AS736" s="3053"/>
      <c r="AT736" s="3053"/>
      <c r="AU736" s="3053"/>
      <c r="AV736" s="3053"/>
      <c r="AW736" s="3053"/>
      <c r="AX736" s="3049"/>
    </row>
    <row r="737" spans="1:50" ht="15" customHeight="1">
      <c r="A737" s="4960"/>
      <c r="B737" s="4933"/>
      <c r="C737" s="4951"/>
      <c r="D737" s="3150"/>
      <c r="E737" s="3048"/>
      <c r="F737" s="3049"/>
      <c r="G737" s="3049"/>
      <c r="H737" s="3047"/>
      <c r="I737" s="3049"/>
      <c r="J737" s="3049"/>
      <c r="K737" s="3047"/>
      <c r="L737" s="3049"/>
      <c r="M737" s="3049"/>
      <c r="N737" s="4986"/>
      <c r="O737" s="4967"/>
      <c r="P737" s="3050"/>
      <c r="Q737" s="3050"/>
      <c r="R737" s="3050"/>
      <c r="S737" s="3084"/>
      <c r="T737" s="3084"/>
      <c r="U737" s="3084"/>
      <c r="V737" s="3084"/>
      <c r="W737" s="3049">
        <v>5</v>
      </c>
      <c r="X737" s="3049">
        <v>2</v>
      </c>
      <c r="Y737" s="3049"/>
      <c r="Z737" s="3049">
        <v>5</v>
      </c>
      <c r="AA737" s="3049"/>
      <c r="AB737" s="3049"/>
      <c r="AC737" s="3049"/>
      <c r="AD737" s="3049"/>
      <c r="AE737" s="3049">
        <v>1000</v>
      </c>
      <c r="AF737" s="3049"/>
      <c r="AG737" s="3052">
        <v>2</v>
      </c>
      <c r="AH737" s="3049"/>
      <c r="AI737" s="3049"/>
      <c r="AJ737" s="3049"/>
      <c r="AK737" s="3049" t="s">
        <v>7661</v>
      </c>
      <c r="AL737" s="3049"/>
      <c r="AM737" s="3053"/>
      <c r="AN737" s="3048"/>
      <c r="AO737" s="3049"/>
      <c r="AP737" s="3053"/>
      <c r="AQ737" s="3049"/>
      <c r="AR737" s="3049"/>
      <c r="AS737" s="3053"/>
      <c r="AT737" s="3053"/>
      <c r="AU737" s="3053"/>
      <c r="AV737" s="3053"/>
      <c r="AW737" s="3053"/>
      <c r="AX737" s="3049"/>
    </row>
    <row r="738" spans="1:50" ht="15" customHeight="1">
      <c r="A738" s="4960"/>
      <c r="B738" s="4933"/>
      <c r="C738" s="4951"/>
      <c r="D738" s="3150"/>
      <c r="E738" s="3048"/>
      <c r="F738" s="3049"/>
      <c r="G738" s="3049"/>
      <c r="H738" s="3047"/>
      <c r="I738" s="3049"/>
      <c r="J738" s="3049"/>
      <c r="K738" s="3047"/>
      <c r="L738" s="3049"/>
      <c r="M738" s="3049"/>
      <c r="N738" s="4986"/>
      <c r="O738" s="4967"/>
      <c r="P738" s="3050"/>
      <c r="Q738" s="3050"/>
      <c r="R738" s="3050"/>
      <c r="S738" s="3084"/>
      <c r="T738" s="3084"/>
      <c r="U738" s="3084"/>
      <c r="V738" s="3084"/>
      <c r="W738" s="3049"/>
      <c r="X738" s="3049"/>
      <c r="Y738" s="3049"/>
      <c r="Z738" s="3049"/>
      <c r="AA738" s="3049"/>
      <c r="AB738" s="3049"/>
      <c r="AC738" s="3049"/>
      <c r="AD738" s="3049"/>
      <c r="AE738" s="3049"/>
      <c r="AF738" s="3049"/>
      <c r="AG738" s="3052"/>
      <c r="AH738" s="3049"/>
      <c r="AI738" s="3049"/>
      <c r="AJ738" s="3049"/>
      <c r="AK738" s="3049"/>
      <c r="AL738" s="3049"/>
      <c r="AM738" s="3053"/>
      <c r="AN738" s="3048"/>
      <c r="AO738" s="3049"/>
      <c r="AP738" s="3053"/>
      <c r="AQ738" s="3049"/>
      <c r="AR738" s="3049"/>
      <c r="AS738" s="3053"/>
      <c r="AT738" s="3053"/>
      <c r="AU738" s="3053"/>
      <c r="AV738" s="3053"/>
      <c r="AW738" s="3053"/>
      <c r="AX738" s="3049"/>
    </row>
    <row r="739" spans="1:50" ht="15" customHeight="1">
      <c r="A739" s="4960"/>
      <c r="B739" s="4933"/>
      <c r="C739" s="4951"/>
      <c r="D739" s="3150"/>
      <c r="E739" s="3048"/>
      <c r="F739" s="3049"/>
      <c r="G739" s="3049"/>
      <c r="H739" s="3047"/>
      <c r="I739" s="3049"/>
      <c r="J739" s="3049"/>
      <c r="K739" s="3047"/>
      <c r="L739" s="3049"/>
      <c r="M739" s="3049"/>
      <c r="N739" s="4986"/>
      <c r="O739" s="4967"/>
      <c r="P739" s="3050"/>
      <c r="Q739" s="3050"/>
      <c r="R739" s="3050"/>
      <c r="S739" s="3084"/>
      <c r="T739" s="3084"/>
      <c r="U739" s="3084"/>
      <c r="V739" s="3084"/>
      <c r="W739" s="3049"/>
      <c r="X739" s="3049"/>
      <c r="Y739" s="3049"/>
      <c r="Z739" s="3049"/>
      <c r="AA739" s="3049"/>
      <c r="AB739" s="3049"/>
      <c r="AC739" s="3049"/>
      <c r="AD739" s="3049"/>
      <c r="AE739" s="3049"/>
      <c r="AF739" s="3049"/>
      <c r="AG739" s="3052"/>
      <c r="AH739" s="3049"/>
      <c r="AI739" s="3049"/>
      <c r="AJ739" s="3049"/>
      <c r="AK739" s="3049"/>
      <c r="AL739" s="3049"/>
      <c r="AM739" s="3053"/>
      <c r="AN739" s="3048"/>
      <c r="AO739" s="3049"/>
      <c r="AP739" s="3053"/>
      <c r="AQ739" s="3049"/>
      <c r="AR739" s="3049"/>
      <c r="AS739" s="3053"/>
      <c r="AT739" s="3053"/>
      <c r="AU739" s="3053"/>
      <c r="AV739" s="3053"/>
      <c r="AW739" s="3053"/>
      <c r="AX739" s="3049"/>
    </row>
    <row r="740" spans="1:50" ht="15" customHeight="1">
      <c r="A740" s="4960"/>
      <c r="B740" s="4934"/>
      <c r="C740" s="4952"/>
      <c r="D740" s="3151"/>
      <c r="E740" s="3048"/>
      <c r="F740" s="3049"/>
      <c r="G740" s="3049"/>
      <c r="H740" s="3047"/>
      <c r="I740" s="3049"/>
      <c r="J740" s="3049"/>
      <c r="K740" s="3047"/>
      <c r="L740" s="3049"/>
      <c r="M740" s="3049"/>
      <c r="N740" s="4987"/>
      <c r="O740" s="4968"/>
      <c r="P740" s="3050"/>
      <c r="Q740" s="3050"/>
      <c r="R740" s="3050"/>
      <c r="S740" s="3084"/>
      <c r="T740" s="3084"/>
      <c r="U740" s="3084"/>
      <c r="V740" s="3084"/>
      <c r="W740" s="3049"/>
      <c r="X740" s="3049"/>
      <c r="Y740" s="3049"/>
      <c r="Z740" s="3049"/>
      <c r="AA740" s="3049"/>
      <c r="AB740" s="3049"/>
      <c r="AC740" s="3049"/>
      <c r="AD740" s="3049"/>
      <c r="AE740" s="3049"/>
      <c r="AF740" s="3049"/>
      <c r="AG740" s="3052"/>
      <c r="AH740" s="3049"/>
      <c r="AI740" s="3049"/>
      <c r="AJ740" s="3049"/>
      <c r="AK740" s="3049"/>
      <c r="AL740" s="3049"/>
      <c r="AM740" s="3053"/>
      <c r="AN740" s="3048"/>
      <c r="AO740" s="3049"/>
      <c r="AP740" s="3053"/>
      <c r="AQ740" s="3049"/>
      <c r="AR740" s="3049"/>
      <c r="AS740" s="3053"/>
      <c r="AT740" s="3053"/>
      <c r="AU740" s="3053"/>
      <c r="AV740" s="3053"/>
      <c r="AW740" s="3053"/>
      <c r="AX740" s="3049"/>
    </row>
    <row r="741" spans="1:50" ht="15" customHeight="1">
      <c r="A741" s="4960"/>
      <c r="B741" s="4932">
        <f t="shared" ref="B741" si="13">B736+1</f>
        <v>147</v>
      </c>
      <c r="C741" s="4950" t="s">
        <v>8228</v>
      </c>
      <c r="D741" s="3071" t="s">
        <v>8229</v>
      </c>
      <c r="E741" s="3043">
        <v>34520</v>
      </c>
      <c r="F741" s="3044">
        <v>13.2</v>
      </c>
      <c r="G741" s="3044">
        <v>13.2</v>
      </c>
      <c r="H741" s="3042" t="s">
        <v>7649</v>
      </c>
      <c r="I741" s="3044">
        <v>200</v>
      </c>
      <c r="J741" s="3044">
        <v>60</v>
      </c>
      <c r="K741" s="3042" t="s">
        <v>7649</v>
      </c>
      <c r="L741" s="3044">
        <v>200</v>
      </c>
      <c r="M741" s="3044">
        <v>60</v>
      </c>
      <c r="N741" s="4956" t="s">
        <v>8230</v>
      </c>
      <c r="O741" s="4947" t="s">
        <v>8084</v>
      </c>
      <c r="P741" s="3045"/>
      <c r="Q741" s="3045"/>
      <c r="R741" s="3045"/>
      <c r="S741" s="3081"/>
      <c r="T741" s="3081"/>
      <c r="U741" s="3081"/>
      <c r="V741" s="3081"/>
      <c r="W741" s="3044"/>
      <c r="X741" s="3044"/>
      <c r="Y741" s="3044"/>
      <c r="Z741" s="3044"/>
      <c r="AA741" s="3044" t="s">
        <v>7636</v>
      </c>
      <c r="AB741" s="3044"/>
      <c r="AC741" s="3044"/>
      <c r="AD741" s="3044"/>
      <c r="AE741" s="3044" t="s">
        <v>7636</v>
      </c>
      <c r="AF741" s="3044"/>
      <c r="AG741" s="3044" t="s">
        <v>7636</v>
      </c>
      <c r="AH741" s="3044"/>
      <c r="AI741" s="3044" t="s">
        <v>7636</v>
      </c>
      <c r="AJ741" s="3044"/>
      <c r="AK741" s="3044" t="s">
        <v>7636</v>
      </c>
      <c r="AL741" s="3044" t="s">
        <v>7636</v>
      </c>
      <c r="AM741" s="4944"/>
      <c r="AN741" s="3043"/>
      <c r="AO741" s="3044"/>
      <c r="AP741" s="3046"/>
      <c r="AQ741" s="3044"/>
      <c r="AR741" s="4929"/>
      <c r="AS741" s="3046"/>
      <c r="AT741" s="3046"/>
      <c r="AU741" s="3046"/>
      <c r="AV741" s="3046"/>
      <c r="AW741" s="3046"/>
      <c r="AX741" s="4929"/>
    </row>
    <row r="742" spans="1:50" ht="15" customHeight="1">
      <c r="A742" s="4960"/>
      <c r="B742" s="4933"/>
      <c r="C742" s="4951"/>
      <c r="D742" s="3047"/>
      <c r="E742" s="3048">
        <v>36052</v>
      </c>
      <c r="F742" s="3049"/>
      <c r="G742" s="3049"/>
      <c r="H742" s="3047" t="s">
        <v>7863</v>
      </c>
      <c r="I742" s="3049">
        <v>200</v>
      </c>
      <c r="J742" s="3049">
        <v>80</v>
      </c>
      <c r="K742" s="3047" t="s">
        <v>7863</v>
      </c>
      <c r="L742" s="3049">
        <v>200</v>
      </c>
      <c r="M742" s="3049">
        <v>80</v>
      </c>
      <c r="N742" s="4957"/>
      <c r="O742" s="4948"/>
      <c r="P742" s="3050"/>
      <c r="Q742" s="3050"/>
      <c r="R742" s="3050"/>
      <c r="S742" s="3084"/>
      <c r="T742" s="3084"/>
      <c r="U742" s="3084"/>
      <c r="V742" s="3084"/>
      <c r="W742" s="3049"/>
      <c r="X742" s="3049"/>
      <c r="Y742" s="3049"/>
      <c r="Z742" s="3049"/>
      <c r="AA742" s="3049">
        <v>4</v>
      </c>
      <c r="AB742" s="3049"/>
      <c r="AC742" s="3049"/>
      <c r="AD742" s="3049"/>
      <c r="AE742" s="3049">
        <v>100</v>
      </c>
      <c r="AF742" s="3049"/>
      <c r="AG742" s="3052">
        <v>1</v>
      </c>
      <c r="AH742" s="3049"/>
      <c r="AI742" s="3049">
        <v>12</v>
      </c>
      <c r="AJ742" s="3049"/>
      <c r="AK742" s="3049" t="s">
        <v>7648</v>
      </c>
      <c r="AL742" s="3049"/>
      <c r="AM742" s="4945"/>
      <c r="AN742" s="3048"/>
      <c r="AO742" s="3049"/>
      <c r="AP742" s="3053"/>
      <c r="AQ742" s="3049"/>
      <c r="AR742" s="4930"/>
      <c r="AS742" s="3053"/>
      <c r="AT742" s="3053"/>
      <c r="AU742" s="3053"/>
      <c r="AV742" s="3053"/>
      <c r="AW742" s="3053"/>
      <c r="AX742" s="4930"/>
    </row>
    <row r="743" spans="1:50" ht="15" customHeight="1">
      <c r="A743" s="4960"/>
      <c r="B743" s="4933"/>
      <c r="C743" s="4951"/>
      <c r="D743" s="3047"/>
      <c r="E743" s="3048">
        <v>39220</v>
      </c>
      <c r="F743" s="3049"/>
      <c r="G743" s="3049"/>
      <c r="H743" s="3047" t="s">
        <v>7748</v>
      </c>
      <c r="I743" s="3049">
        <v>400</v>
      </c>
      <c r="J743" s="3049">
        <v>80</v>
      </c>
      <c r="K743" s="3047" t="s">
        <v>7748</v>
      </c>
      <c r="L743" s="3049">
        <v>400</v>
      </c>
      <c r="M743" s="3049">
        <v>80</v>
      </c>
      <c r="N743" s="4957"/>
      <c r="O743" s="4948"/>
      <c r="P743" s="3050"/>
      <c r="Q743" s="3050"/>
      <c r="R743" s="3050"/>
      <c r="S743" s="3084"/>
      <c r="T743" s="3084"/>
      <c r="U743" s="3084"/>
      <c r="V743" s="3084"/>
      <c r="W743" s="3049"/>
      <c r="X743" s="3049"/>
      <c r="Y743" s="3049"/>
      <c r="Z743" s="3049"/>
      <c r="AA743" s="3049"/>
      <c r="AB743" s="3049"/>
      <c r="AC743" s="3049"/>
      <c r="AD743" s="3049"/>
      <c r="AE743" s="3049">
        <v>65</v>
      </c>
      <c r="AF743" s="3049"/>
      <c r="AG743" s="3049" t="s">
        <v>8231</v>
      </c>
      <c r="AH743" s="3049"/>
      <c r="AI743" s="3049">
        <v>15</v>
      </c>
      <c r="AJ743" s="3049"/>
      <c r="AK743" s="3049" t="s">
        <v>7864</v>
      </c>
      <c r="AL743" s="3049"/>
      <c r="AM743" s="4945"/>
      <c r="AN743" s="3048"/>
      <c r="AO743" s="3049"/>
      <c r="AP743" s="3053"/>
      <c r="AQ743" s="3049"/>
      <c r="AR743" s="4930"/>
      <c r="AS743" s="3053"/>
      <c r="AT743" s="3053"/>
      <c r="AU743" s="3053"/>
      <c r="AV743" s="3053"/>
      <c r="AW743" s="3053"/>
      <c r="AX743" s="4930"/>
    </row>
    <row r="744" spans="1:50" ht="15" customHeight="1">
      <c r="A744" s="4960"/>
      <c r="B744" s="4933"/>
      <c r="C744" s="4951"/>
      <c r="D744" s="3047"/>
      <c r="E744" s="3048"/>
      <c r="F744" s="3049"/>
      <c r="G744" s="3049"/>
      <c r="H744" s="3047"/>
      <c r="I744" s="3049"/>
      <c r="J744" s="3049"/>
      <c r="K744" s="3047"/>
      <c r="L744" s="3049"/>
      <c r="M744" s="3049"/>
      <c r="N744" s="4957"/>
      <c r="O744" s="4948"/>
      <c r="P744" s="3050"/>
      <c r="Q744" s="3050"/>
      <c r="R744" s="3050"/>
      <c r="S744" s="3084"/>
      <c r="T744" s="3084"/>
      <c r="U744" s="3084"/>
      <c r="V744" s="3084"/>
      <c r="W744" s="3049"/>
      <c r="X744" s="3049"/>
      <c r="Y744" s="3049"/>
      <c r="Z744" s="3049"/>
      <c r="AA744" s="3049"/>
      <c r="AB744" s="3049"/>
      <c r="AC744" s="3049"/>
      <c r="AD744" s="3049"/>
      <c r="AE744" s="3049"/>
      <c r="AF744" s="3049"/>
      <c r="AG744" s="3049"/>
      <c r="AH744" s="3049"/>
      <c r="AI744" s="3049">
        <v>18</v>
      </c>
      <c r="AJ744" s="3049"/>
      <c r="AK744" s="3049"/>
      <c r="AL744" s="3049"/>
      <c r="AM744" s="4945"/>
      <c r="AN744" s="3048"/>
      <c r="AO744" s="3049"/>
      <c r="AP744" s="3053"/>
      <c r="AQ744" s="3049"/>
      <c r="AR744" s="4930"/>
      <c r="AS744" s="3053"/>
      <c r="AT744" s="3053"/>
      <c r="AU744" s="3053"/>
      <c r="AV744" s="3053"/>
      <c r="AW744" s="3053"/>
      <c r="AX744" s="4930"/>
    </row>
    <row r="745" spans="1:50" ht="15" customHeight="1">
      <c r="A745" s="4961"/>
      <c r="B745" s="4934"/>
      <c r="C745" s="4952"/>
      <c r="D745" s="3054"/>
      <c r="E745" s="3055"/>
      <c r="F745" s="3056"/>
      <c r="G745" s="3056"/>
      <c r="H745" s="3054"/>
      <c r="I745" s="3056"/>
      <c r="J745" s="3056"/>
      <c r="K745" s="3054"/>
      <c r="L745" s="3056"/>
      <c r="M745" s="3056"/>
      <c r="N745" s="4958"/>
      <c r="O745" s="4949"/>
      <c r="P745" s="3057"/>
      <c r="Q745" s="3057"/>
      <c r="R745" s="3057"/>
      <c r="S745" s="3087"/>
      <c r="T745" s="3087"/>
      <c r="U745" s="3087"/>
      <c r="V745" s="3087"/>
      <c r="W745" s="3056"/>
      <c r="X745" s="3056"/>
      <c r="Y745" s="3056"/>
      <c r="Z745" s="3056"/>
      <c r="AA745" s="3056"/>
      <c r="AB745" s="3056"/>
      <c r="AC745" s="3056"/>
      <c r="AD745" s="3056"/>
      <c r="AE745" s="3056"/>
      <c r="AF745" s="3056"/>
      <c r="AG745" s="3056"/>
      <c r="AH745" s="3056"/>
      <c r="AI745" s="3056"/>
      <c r="AJ745" s="3056"/>
      <c r="AK745" s="3056"/>
      <c r="AL745" s="3056"/>
      <c r="AM745" s="4946"/>
      <c r="AN745" s="3055"/>
      <c r="AO745" s="3056"/>
      <c r="AP745" s="3059"/>
      <c r="AQ745" s="3056"/>
      <c r="AR745" s="4931"/>
      <c r="AS745" s="3059"/>
      <c r="AT745" s="3059"/>
      <c r="AU745" s="3059"/>
      <c r="AV745" s="3059"/>
      <c r="AW745" s="3059"/>
      <c r="AX745" s="4931"/>
    </row>
    <row r="746" spans="1:50" ht="15" customHeight="1">
      <c r="A746" s="4959" t="s">
        <v>8232</v>
      </c>
      <c r="B746" s="4932">
        <f>B741+1</f>
        <v>148</v>
      </c>
      <c r="C746" s="4950" t="s">
        <v>8233</v>
      </c>
      <c r="D746" s="3042" t="s">
        <v>8229</v>
      </c>
      <c r="E746" s="3043">
        <v>37314</v>
      </c>
      <c r="F746" s="3044">
        <v>18.5</v>
      </c>
      <c r="G746" s="3044">
        <v>18.5</v>
      </c>
      <c r="H746" s="3042" t="s">
        <v>8099</v>
      </c>
      <c r="I746" s="3044">
        <v>100</v>
      </c>
      <c r="J746" s="3044">
        <v>50</v>
      </c>
      <c r="K746" s="3042" t="s">
        <v>8099</v>
      </c>
      <c r="L746" s="3044">
        <v>100</v>
      </c>
      <c r="M746" s="3044">
        <v>50</v>
      </c>
      <c r="N746" s="4938" t="s">
        <v>8234</v>
      </c>
      <c r="O746" s="4947" t="s">
        <v>7929</v>
      </c>
      <c r="P746" s="3045"/>
      <c r="Q746" s="3045"/>
      <c r="R746" s="3045"/>
      <c r="S746" s="3081"/>
      <c r="T746" s="3081"/>
      <c r="U746" s="3081"/>
      <c r="V746" s="3081"/>
      <c r="W746" s="3044"/>
      <c r="X746" s="3044"/>
      <c r="Y746" s="3044"/>
      <c r="Z746" s="3044"/>
      <c r="AA746" s="3044" t="s">
        <v>7636</v>
      </c>
      <c r="AB746" s="3044"/>
      <c r="AC746" s="3044"/>
      <c r="AD746" s="3044"/>
      <c r="AE746" s="3044"/>
      <c r="AF746" s="3044"/>
      <c r="AG746" s="3060" t="s">
        <v>7636</v>
      </c>
      <c r="AH746" s="3044"/>
      <c r="AI746" s="3044" t="s">
        <v>7636</v>
      </c>
      <c r="AJ746" s="3044"/>
      <c r="AK746" s="3044" t="s">
        <v>7636</v>
      </c>
      <c r="AL746" s="3044" t="s">
        <v>7636</v>
      </c>
      <c r="AM746" s="4944"/>
      <c r="AN746" s="3043"/>
      <c r="AO746" s="3044"/>
      <c r="AP746" s="3046"/>
      <c r="AQ746" s="3044"/>
      <c r="AR746" s="4929"/>
      <c r="AS746" s="3046"/>
      <c r="AT746" s="3046"/>
      <c r="AU746" s="3046"/>
      <c r="AV746" s="3046"/>
      <c r="AW746" s="3046"/>
      <c r="AX746" s="4929"/>
    </row>
    <row r="747" spans="1:50" ht="15" customHeight="1">
      <c r="A747" s="4960"/>
      <c r="B747" s="4933"/>
      <c r="C747" s="4951"/>
      <c r="D747" s="3047"/>
      <c r="E747" s="3048">
        <v>39220</v>
      </c>
      <c r="F747" s="3049"/>
      <c r="G747" s="3049"/>
      <c r="H747" s="3047" t="s">
        <v>7649</v>
      </c>
      <c r="I747" s="3049">
        <v>200</v>
      </c>
      <c r="J747" s="3049">
        <v>60</v>
      </c>
      <c r="K747" s="3047" t="s">
        <v>7649</v>
      </c>
      <c r="L747" s="3049">
        <v>200</v>
      </c>
      <c r="M747" s="3049">
        <v>60</v>
      </c>
      <c r="N747" s="4939"/>
      <c r="O747" s="4948"/>
      <c r="P747" s="3050"/>
      <c r="Q747" s="3050"/>
      <c r="R747" s="3050"/>
      <c r="S747" s="3084"/>
      <c r="T747" s="3084"/>
      <c r="U747" s="3084"/>
      <c r="V747" s="3084"/>
      <c r="W747" s="3049"/>
      <c r="X747" s="3049"/>
      <c r="Y747" s="3049"/>
      <c r="Z747" s="3049"/>
      <c r="AA747" s="3049">
        <v>5</v>
      </c>
      <c r="AB747" s="3049"/>
      <c r="AC747" s="3049"/>
      <c r="AD747" s="3049"/>
      <c r="AE747" s="3049"/>
      <c r="AF747" s="3049"/>
      <c r="AG747" s="3052">
        <v>1</v>
      </c>
      <c r="AH747" s="3049"/>
      <c r="AI747" s="3049">
        <v>12</v>
      </c>
      <c r="AJ747" s="3049"/>
      <c r="AK747" s="3049" t="s">
        <v>7648</v>
      </c>
      <c r="AL747" s="3049">
        <v>0.6</v>
      </c>
      <c r="AM747" s="4945"/>
      <c r="AN747" s="3048"/>
      <c r="AO747" s="3049"/>
      <c r="AP747" s="3053"/>
      <c r="AQ747" s="3049"/>
      <c r="AR747" s="4930"/>
      <c r="AS747" s="3053"/>
      <c r="AT747" s="3053"/>
      <c r="AU747" s="3053"/>
      <c r="AV747" s="3053"/>
      <c r="AW747" s="3053"/>
      <c r="AX747" s="4930"/>
    </row>
    <row r="748" spans="1:50" ht="15" customHeight="1">
      <c r="A748" s="4960"/>
      <c r="B748" s="4933"/>
      <c r="C748" s="4951"/>
      <c r="D748" s="3047"/>
      <c r="E748" s="3048"/>
      <c r="F748" s="3049"/>
      <c r="G748" s="3049"/>
      <c r="H748" s="3047" t="s">
        <v>7861</v>
      </c>
      <c r="I748" s="3049">
        <v>200</v>
      </c>
      <c r="J748" s="3049">
        <v>60</v>
      </c>
      <c r="K748" s="3047" t="s">
        <v>7861</v>
      </c>
      <c r="L748" s="3049">
        <v>200</v>
      </c>
      <c r="M748" s="3049">
        <v>60</v>
      </c>
      <c r="N748" s="4939"/>
      <c r="O748" s="4948"/>
      <c r="P748" s="3050"/>
      <c r="Q748" s="3050"/>
      <c r="R748" s="3050"/>
      <c r="S748" s="3084"/>
      <c r="T748" s="3084"/>
      <c r="U748" s="3084"/>
      <c r="V748" s="3084"/>
      <c r="W748" s="3049"/>
      <c r="X748" s="3049"/>
      <c r="Y748" s="3049"/>
      <c r="Z748" s="3049"/>
      <c r="AA748" s="3049"/>
      <c r="AB748" s="3049"/>
      <c r="AC748" s="3049"/>
      <c r="AD748" s="3049"/>
      <c r="AE748" s="3049"/>
      <c r="AF748" s="3049"/>
      <c r="AG748" s="3052"/>
      <c r="AH748" s="3049"/>
      <c r="AI748" s="3049"/>
      <c r="AJ748" s="3049"/>
      <c r="AK748" s="3049" t="s">
        <v>7864</v>
      </c>
      <c r="AL748" s="3049"/>
      <c r="AM748" s="4945"/>
      <c r="AN748" s="3048"/>
      <c r="AO748" s="3049"/>
      <c r="AP748" s="3053"/>
      <c r="AQ748" s="3049"/>
      <c r="AR748" s="4930"/>
      <c r="AS748" s="3053"/>
      <c r="AT748" s="3053"/>
      <c r="AU748" s="3053"/>
      <c r="AV748" s="3053"/>
      <c r="AW748" s="3053"/>
      <c r="AX748" s="4930"/>
    </row>
    <row r="749" spans="1:50" ht="15" customHeight="1">
      <c r="A749" s="4960"/>
      <c r="B749" s="4933"/>
      <c r="C749" s="4951"/>
      <c r="D749" s="3047"/>
      <c r="E749" s="3048"/>
      <c r="F749" s="3049"/>
      <c r="G749" s="3049"/>
      <c r="H749" s="3047" t="s">
        <v>7863</v>
      </c>
      <c r="I749" s="3049">
        <v>200</v>
      </c>
      <c r="J749" s="3049">
        <v>80</v>
      </c>
      <c r="K749" s="3047" t="s">
        <v>7863</v>
      </c>
      <c r="L749" s="3049">
        <v>200</v>
      </c>
      <c r="M749" s="3049">
        <v>80</v>
      </c>
      <c r="N749" s="4939"/>
      <c r="O749" s="4948"/>
      <c r="P749" s="3050"/>
      <c r="Q749" s="3050"/>
      <c r="R749" s="3050"/>
      <c r="S749" s="3084"/>
      <c r="T749" s="3084"/>
      <c r="U749" s="3084"/>
      <c r="V749" s="3084"/>
      <c r="W749" s="3049"/>
      <c r="X749" s="3049"/>
      <c r="Y749" s="3049"/>
      <c r="Z749" s="3049"/>
      <c r="AA749" s="3049"/>
      <c r="AB749" s="3049"/>
      <c r="AC749" s="3049"/>
      <c r="AD749" s="3049"/>
      <c r="AE749" s="3049"/>
      <c r="AF749" s="3049"/>
      <c r="AG749" s="3052"/>
      <c r="AH749" s="3049"/>
      <c r="AI749" s="3049"/>
      <c r="AJ749" s="3049"/>
      <c r="AK749" s="3049"/>
      <c r="AL749" s="3049"/>
      <c r="AM749" s="4945"/>
      <c r="AN749" s="3048"/>
      <c r="AO749" s="3049"/>
      <c r="AP749" s="3053"/>
      <c r="AQ749" s="3049"/>
      <c r="AR749" s="4930"/>
      <c r="AS749" s="3053"/>
      <c r="AT749" s="3053"/>
      <c r="AU749" s="3053"/>
      <c r="AV749" s="3053"/>
      <c r="AW749" s="3053"/>
      <c r="AX749" s="4930"/>
    </row>
    <row r="750" spans="1:50" ht="15" customHeight="1">
      <c r="A750" s="4960"/>
      <c r="B750" s="4934"/>
      <c r="C750" s="4952"/>
      <c r="D750" s="3054"/>
      <c r="E750" s="3055"/>
      <c r="F750" s="3056"/>
      <c r="G750" s="3056"/>
      <c r="H750" s="3054"/>
      <c r="I750" s="3056"/>
      <c r="J750" s="3056"/>
      <c r="K750" s="3054"/>
      <c r="L750" s="3056"/>
      <c r="M750" s="3056"/>
      <c r="N750" s="4940"/>
      <c r="O750" s="4949"/>
      <c r="P750" s="3057"/>
      <c r="Q750" s="3057"/>
      <c r="R750" s="3057"/>
      <c r="S750" s="3087"/>
      <c r="T750" s="3087"/>
      <c r="U750" s="3087"/>
      <c r="V750" s="3087"/>
      <c r="W750" s="3056"/>
      <c r="X750" s="3056"/>
      <c r="Y750" s="3056"/>
      <c r="Z750" s="3056"/>
      <c r="AA750" s="3056"/>
      <c r="AB750" s="3056"/>
      <c r="AC750" s="3056"/>
      <c r="AD750" s="3056"/>
      <c r="AE750" s="3056"/>
      <c r="AF750" s="3056"/>
      <c r="AG750" s="3058"/>
      <c r="AH750" s="3056"/>
      <c r="AI750" s="3056"/>
      <c r="AJ750" s="3056"/>
      <c r="AK750" s="3056"/>
      <c r="AL750" s="3056"/>
      <c r="AM750" s="4946"/>
      <c r="AN750" s="3055"/>
      <c r="AO750" s="3056"/>
      <c r="AP750" s="3059"/>
      <c r="AQ750" s="3056"/>
      <c r="AR750" s="4931"/>
      <c r="AS750" s="3059"/>
      <c r="AT750" s="3059"/>
      <c r="AU750" s="3059"/>
      <c r="AV750" s="3059"/>
      <c r="AW750" s="3059"/>
      <c r="AX750" s="4931"/>
    </row>
    <row r="751" spans="1:50" ht="15" customHeight="1">
      <c r="A751" s="4960"/>
      <c r="B751" s="4932">
        <f>B746+1</f>
        <v>149</v>
      </c>
      <c r="C751" s="4950" t="s">
        <v>8235</v>
      </c>
      <c r="D751" s="3152" t="s">
        <v>8229</v>
      </c>
      <c r="E751" s="3153">
        <v>38169</v>
      </c>
      <c r="F751" s="3154">
        <v>48.1</v>
      </c>
      <c r="G751" s="3154">
        <v>48.1</v>
      </c>
      <c r="H751" s="3155" t="s">
        <v>7846</v>
      </c>
      <c r="I751" s="3154">
        <v>150</v>
      </c>
      <c r="J751" s="3154">
        <v>60</v>
      </c>
      <c r="K751" s="3155" t="s">
        <v>7846</v>
      </c>
      <c r="L751" s="3154">
        <v>150</v>
      </c>
      <c r="M751" s="3154">
        <v>60</v>
      </c>
      <c r="N751" s="4938" t="s">
        <v>8236</v>
      </c>
      <c r="O751" s="4988" t="s">
        <v>7760</v>
      </c>
      <c r="P751" s="3064"/>
      <c r="Q751" s="3064"/>
      <c r="R751" s="3064"/>
      <c r="S751" s="3080"/>
      <c r="T751" s="3080"/>
      <c r="U751" s="3080"/>
      <c r="V751" s="3080"/>
      <c r="W751" s="3154">
        <v>45</v>
      </c>
      <c r="X751" s="3154"/>
      <c r="Y751" s="3154"/>
      <c r="Z751" s="3154"/>
      <c r="AA751" s="3154" t="s">
        <v>399</v>
      </c>
      <c r="AB751" s="3154" t="s">
        <v>399</v>
      </c>
      <c r="AC751" s="3154"/>
      <c r="AD751" s="3154"/>
      <c r="AE751" s="3154" t="s">
        <v>399</v>
      </c>
      <c r="AF751" s="3154"/>
      <c r="AG751" s="3154" t="s">
        <v>399</v>
      </c>
      <c r="AH751" s="3154" t="s">
        <v>399</v>
      </c>
      <c r="AI751" s="3154" t="s">
        <v>399</v>
      </c>
      <c r="AJ751" s="3156"/>
      <c r="AK751" s="3154" t="s">
        <v>399</v>
      </c>
      <c r="AL751" s="3154" t="s">
        <v>399</v>
      </c>
      <c r="AM751" s="3157"/>
      <c r="AN751" s="3156"/>
      <c r="AO751" s="3156"/>
      <c r="AP751" s="3156"/>
      <c r="AQ751" s="3156"/>
      <c r="AR751" s="3158"/>
      <c r="AS751" s="3156"/>
      <c r="AT751" s="3046"/>
      <c r="AU751" s="3046"/>
      <c r="AV751" s="3046"/>
      <c r="AW751" s="3046"/>
      <c r="AX751" s="3044"/>
    </row>
    <row r="752" spans="1:50" ht="15" customHeight="1">
      <c r="A752" s="4960"/>
      <c r="B752" s="4933"/>
      <c r="C752" s="4951"/>
      <c r="D752" s="3159"/>
      <c r="E752" s="3048">
        <v>39220</v>
      </c>
      <c r="F752" s="3160"/>
      <c r="G752" s="3160"/>
      <c r="H752" s="3159" t="s">
        <v>7788</v>
      </c>
      <c r="I752" s="3161">
        <v>200</v>
      </c>
      <c r="J752" s="3161">
        <v>60</v>
      </c>
      <c r="K752" s="3159" t="s">
        <v>7788</v>
      </c>
      <c r="L752" s="3161">
        <v>200</v>
      </c>
      <c r="M752" s="3161">
        <v>60</v>
      </c>
      <c r="N752" s="4939"/>
      <c r="O752" s="4989"/>
      <c r="P752" s="3065"/>
      <c r="Q752" s="3065"/>
      <c r="R752" s="3065"/>
      <c r="S752" s="3083"/>
      <c r="T752" s="3083"/>
      <c r="U752" s="3083"/>
      <c r="V752" s="3083"/>
      <c r="W752" s="3161"/>
      <c r="X752" s="3161"/>
      <c r="Y752" s="3161"/>
      <c r="Z752" s="3161"/>
      <c r="AA752" s="3161">
        <v>2</v>
      </c>
      <c r="AB752" s="3161">
        <v>150</v>
      </c>
      <c r="AC752" s="3161"/>
      <c r="AD752" s="3161"/>
      <c r="AE752" s="3161">
        <v>200</v>
      </c>
      <c r="AF752" s="3161"/>
      <c r="AG752" s="3162">
        <v>1</v>
      </c>
      <c r="AH752" s="3163">
        <v>12</v>
      </c>
      <c r="AI752" s="3163">
        <v>12</v>
      </c>
      <c r="AJ752" s="3160"/>
      <c r="AK752" s="3161" t="s">
        <v>7764</v>
      </c>
      <c r="AL752" s="3161">
        <v>1.8</v>
      </c>
      <c r="AM752" s="3164"/>
      <c r="AN752" s="3160"/>
      <c r="AO752" s="3160"/>
      <c r="AP752" s="3160"/>
      <c r="AQ752" s="3160"/>
      <c r="AR752" s="3165"/>
      <c r="AS752" s="3160"/>
      <c r="AT752" s="3053"/>
      <c r="AU752" s="3053"/>
      <c r="AV752" s="3053"/>
      <c r="AW752" s="3053"/>
      <c r="AX752" s="3049"/>
    </row>
    <row r="753" spans="1:50" ht="15" customHeight="1">
      <c r="A753" s="4960"/>
      <c r="B753" s="4933"/>
      <c r="C753" s="4951"/>
      <c r="D753" s="3047"/>
      <c r="E753" s="3048">
        <v>44218</v>
      </c>
      <c r="F753" s="3049"/>
      <c r="G753" s="3049"/>
      <c r="H753" s="3110"/>
      <c r="I753" s="3049"/>
      <c r="J753" s="3049"/>
      <c r="K753" s="3110"/>
      <c r="L753" s="3049"/>
      <c r="M753" s="3049"/>
      <c r="N753" s="4939"/>
      <c r="O753" s="4989"/>
      <c r="P753" s="3065"/>
      <c r="Q753" s="3065"/>
      <c r="R753" s="3065"/>
      <c r="S753" s="3083"/>
      <c r="T753" s="3083"/>
      <c r="U753" s="3083"/>
      <c r="V753" s="3083"/>
      <c r="W753" s="3161"/>
      <c r="X753" s="3161"/>
      <c r="Y753" s="3161"/>
      <c r="Z753" s="3161"/>
      <c r="AA753" s="3161"/>
      <c r="AB753" s="3161"/>
      <c r="AC753" s="3161"/>
      <c r="AD753" s="3161"/>
      <c r="AE753" s="3161"/>
      <c r="AF753" s="3161"/>
      <c r="AG753" s="3162">
        <v>0.7</v>
      </c>
      <c r="AH753" s="3161" t="s">
        <v>7681</v>
      </c>
      <c r="AI753" s="3166" t="s">
        <v>7681</v>
      </c>
      <c r="AJ753" s="3160"/>
      <c r="AK753" s="3161" t="s">
        <v>7683</v>
      </c>
      <c r="AL753" s="3161">
        <v>0.6</v>
      </c>
      <c r="AM753" s="3164"/>
      <c r="AN753" s="3160"/>
      <c r="AO753" s="3160"/>
      <c r="AP753" s="3160"/>
      <c r="AQ753" s="3160"/>
      <c r="AR753" s="3165"/>
      <c r="AS753" s="3160"/>
      <c r="AT753" s="3053"/>
      <c r="AU753" s="3053"/>
      <c r="AV753" s="3053"/>
      <c r="AW753" s="3053"/>
      <c r="AX753" s="3049"/>
    </row>
    <row r="754" spans="1:50" ht="15" customHeight="1">
      <c r="A754" s="4960"/>
      <c r="B754" s="4933"/>
      <c r="C754" s="4951"/>
      <c r="D754" s="3047"/>
      <c r="E754" s="3048"/>
      <c r="F754" s="3049"/>
      <c r="G754" s="3049"/>
      <c r="H754" s="3110"/>
      <c r="I754" s="3049"/>
      <c r="J754" s="3049"/>
      <c r="K754" s="3110"/>
      <c r="L754" s="3049"/>
      <c r="M754" s="3049"/>
      <c r="N754" s="4939"/>
      <c r="O754" s="4989"/>
      <c r="P754" s="3065"/>
      <c r="Q754" s="3065"/>
      <c r="R754" s="3065"/>
      <c r="S754" s="3083"/>
      <c r="T754" s="3083"/>
      <c r="U754" s="3083"/>
      <c r="V754" s="3083"/>
      <c r="W754" s="3161"/>
      <c r="X754" s="3161"/>
      <c r="Y754" s="3161"/>
      <c r="Z754" s="3161"/>
      <c r="AA754" s="3161"/>
      <c r="AB754" s="3161"/>
      <c r="AC754" s="3161"/>
      <c r="AD754" s="3161"/>
      <c r="AE754" s="3161"/>
      <c r="AF754" s="3161"/>
      <c r="AG754" s="3161"/>
      <c r="AH754" s="3161"/>
      <c r="AI754" s="3160"/>
      <c r="AJ754" s="3160"/>
      <c r="AK754" s="3161" t="s">
        <v>7680</v>
      </c>
      <c r="AL754" s="3161"/>
      <c r="AM754" s="3164"/>
      <c r="AN754" s="3160"/>
      <c r="AO754" s="3160"/>
      <c r="AP754" s="3160"/>
      <c r="AQ754" s="3160"/>
      <c r="AR754" s="3165"/>
      <c r="AS754" s="3160"/>
      <c r="AT754" s="3053"/>
      <c r="AU754" s="3053"/>
      <c r="AV754" s="3053"/>
      <c r="AW754" s="3053"/>
      <c r="AX754" s="3049"/>
    </row>
    <row r="755" spans="1:50" ht="15" customHeight="1">
      <c r="A755" s="4961"/>
      <c r="B755" s="4934"/>
      <c r="C755" s="4951"/>
      <c r="D755" s="3054"/>
      <c r="E755" s="3055"/>
      <c r="F755" s="3056"/>
      <c r="G755" s="3056"/>
      <c r="H755" s="3114"/>
      <c r="I755" s="3056"/>
      <c r="J755" s="3056"/>
      <c r="K755" s="3114"/>
      <c r="L755" s="3056"/>
      <c r="M755" s="3056"/>
      <c r="N755" s="4940"/>
      <c r="O755" s="4990"/>
      <c r="P755" s="3066"/>
      <c r="Q755" s="3066"/>
      <c r="R755" s="3066"/>
      <c r="S755" s="3086"/>
      <c r="T755" s="3086"/>
      <c r="U755" s="3086"/>
      <c r="V755" s="3086"/>
      <c r="W755" s="3056"/>
      <c r="X755" s="3056"/>
      <c r="Y755" s="3056"/>
      <c r="Z755" s="3056"/>
      <c r="AA755" s="3056"/>
      <c r="AB755" s="3056"/>
      <c r="AC755" s="3056"/>
      <c r="AD755" s="3056"/>
      <c r="AE755" s="3056"/>
      <c r="AF755" s="3056"/>
      <c r="AG755" s="3058"/>
      <c r="AH755" s="3056"/>
      <c r="AI755" s="3056"/>
      <c r="AJ755" s="3056"/>
      <c r="AK755" s="3056"/>
      <c r="AL755" s="3056"/>
      <c r="AM755" s="3059"/>
      <c r="AN755" s="3056"/>
      <c r="AO755" s="3056"/>
      <c r="AP755" s="3059"/>
      <c r="AQ755" s="3056"/>
      <c r="AR755" s="3063"/>
      <c r="AS755" s="3059"/>
      <c r="AT755" s="3059"/>
      <c r="AU755" s="3059"/>
      <c r="AV755" s="3059"/>
      <c r="AW755" s="3059"/>
      <c r="AX755" s="3056"/>
    </row>
    <row r="756" spans="1:50" ht="15" customHeight="1">
      <c r="A756" s="4959" t="s">
        <v>8237</v>
      </c>
      <c r="B756" s="4932">
        <f>B751+1</f>
        <v>150</v>
      </c>
      <c r="C756" s="4929" t="s">
        <v>8238</v>
      </c>
      <c r="D756" s="3042" t="s">
        <v>8239</v>
      </c>
      <c r="E756" s="3043">
        <v>33876</v>
      </c>
      <c r="F756" s="3044">
        <v>22.5</v>
      </c>
      <c r="G756" s="3044">
        <v>22.5</v>
      </c>
      <c r="H756" s="3042" t="s">
        <v>7642</v>
      </c>
      <c r="I756" s="3044">
        <v>80</v>
      </c>
      <c r="J756" s="3044">
        <v>50</v>
      </c>
      <c r="K756" s="3042" t="s">
        <v>7643</v>
      </c>
      <c r="L756" s="3044">
        <v>100</v>
      </c>
      <c r="M756" s="3044">
        <v>50</v>
      </c>
      <c r="N756" s="4938" t="s">
        <v>7928</v>
      </c>
      <c r="O756" s="4947" t="s">
        <v>7929</v>
      </c>
      <c r="P756" s="3045"/>
      <c r="Q756" s="3045"/>
      <c r="R756" s="3045"/>
      <c r="S756" s="3081"/>
      <c r="T756" s="3081"/>
      <c r="U756" s="3081"/>
      <c r="V756" s="3081"/>
      <c r="W756" s="3044"/>
      <c r="X756" s="3044"/>
      <c r="Y756" s="3044"/>
      <c r="Z756" s="3044"/>
      <c r="AA756" s="3044" t="s">
        <v>7636</v>
      </c>
      <c r="AB756" s="3044"/>
      <c r="AC756" s="3044"/>
      <c r="AD756" s="3044"/>
      <c r="AE756" s="3044" t="s">
        <v>7636</v>
      </c>
      <c r="AF756" s="3044"/>
      <c r="AG756" s="3044" t="s">
        <v>7636</v>
      </c>
      <c r="AH756" s="3044"/>
      <c r="AI756" s="3044" t="s">
        <v>7636</v>
      </c>
      <c r="AJ756" s="3044"/>
      <c r="AK756" s="3044"/>
      <c r="AL756" s="3044" t="s">
        <v>7636</v>
      </c>
      <c r="AM756" s="4944"/>
      <c r="AN756" s="3043"/>
      <c r="AO756" s="3044"/>
      <c r="AP756" s="3046"/>
      <c r="AQ756" s="3044"/>
      <c r="AR756" s="4950"/>
      <c r="AS756" s="3046"/>
      <c r="AT756" s="3046"/>
      <c r="AU756" s="3046"/>
      <c r="AV756" s="3046"/>
      <c r="AW756" s="3046"/>
      <c r="AX756" s="4929"/>
    </row>
    <row r="757" spans="1:50" ht="15" customHeight="1">
      <c r="A757" s="4960"/>
      <c r="B757" s="4933"/>
      <c r="C757" s="4930"/>
      <c r="D757" s="3047"/>
      <c r="E757" s="3048">
        <v>34731</v>
      </c>
      <c r="F757" s="3049"/>
      <c r="G757" s="3049"/>
      <c r="H757" s="3047" t="s">
        <v>7654</v>
      </c>
      <c r="I757" s="3049">
        <v>200</v>
      </c>
      <c r="J757" s="3049">
        <v>60</v>
      </c>
      <c r="K757" s="3047" t="s">
        <v>7649</v>
      </c>
      <c r="L757" s="3049">
        <v>200</v>
      </c>
      <c r="M757" s="3049">
        <v>60</v>
      </c>
      <c r="N757" s="4939"/>
      <c r="O757" s="4948"/>
      <c r="P757" s="3050"/>
      <c r="Q757" s="3050"/>
      <c r="R757" s="3050"/>
      <c r="S757" s="3084"/>
      <c r="T757" s="3084"/>
      <c r="U757" s="3084"/>
      <c r="V757" s="3084"/>
      <c r="W757" s="3049"/>
      <c r="X757" s="3049"/>
      <c r="Y757" s="3049"/>
      <c r="Z757" s="3049"/>
      <c r="AA757" s="3049">
        <v>2</v>
      </c>
      <c r="AB757" s="3049"/>
      <c r="AC757" s="3049"/>
      <c r="AD757" s="3049"/>
      <c r="AE757" s="3049">
        <v>200</v>
      </c>
      <c r="AF757" s="3049"/>
      <c r="AG757" s="3052">
        <v>1</v>
      </c>
      <c r="AH757" s="3049"/>
      <c r="AI757" s="3049">
        <v>10</v>
      </c>
      <c r="AJ757" s="3049"/>
      <c r="AK757" s="3049"/>
      <c r="AL757" s="3049"/>
      <c r="AM757" s="4945"/>
      <c r="AN757" s="3048"/>
      <c r="AO757" s="3049"/>
      <c r="AP757" s="3053"/>
      <c r="AQ757" s="3049"/>
      <c r="AR757" s="4951"/>
      <c r="AS757" s="3053"/>
      <c r="AT757" s="3053"/>
      <c r="AU757" s="3053"/>
      <c r="AV757" s="3053"/>
      <c r="AW757" s="3053"/>
      <c r="AX757" s="4930"/>
    </row>
    <row r="758" spans="1:50" ht="15" customHeight="1">
      <c r="A758" s="4960"/>
      <c r="B758" s="4933"/>
      <c r="C758" s="4930"/>
      <c r="D758" s="3047"/>
      <c r="E758" s="3048"/>
      <c r="F758" s="3049"/>
      <c r="G758" s="3049"/>
      <c r="H758" s="3047"/>
      <c r="I758" s="3049"/>
      <c r="J758" s="3049"/>
      <c r="K758" s="3047"/>
      <c r="L758" s="3049"/>
      <c r="M758" s="3049"/>
      <c r="N758" s="4939"/>
      <c r="O758" s="4948"/>
      <c r="P758" s="3050"/>
      <c r="Q758" s="3050"/>
      <c r="R758" s="3050"/>
      <c r="S758" s="3084"/>
      <c r="T758" s="3084"/>
      <c r="U758" s="3084"/>
      <c r="V758" s="3084"/>
      <c r="W758" s="3049"/>
      <c r="X758" s="3049"/>
      <c r="Y758" s="3049"/>
      <c r="Z758" s="3049"/>
      <c r="AA758" s="3049"/>
      <c r="AB758" s="3049"/>
      <c r="AC758" s="3049"/>
      <c r="AD758" s="3049"/>
      <c r="AE758" s="3049"/>
      <c r="AF758" s="3049"/>
      <c r="AG758" s="3049"/>
      <c r="AH758" s="3049"/>
      <c r="AI758" s="3049"/>
      <c r="AJ758" s="3049"/>
      <c r="AK758" s="3049"/>
      <c r="AL758" s="3049"/>
      <c r="AM758" s="4945"/>
      <c r="AN758" s="3048"/>
      <c r="AO758" s="3049"/>
      <c r="AP758" s="3053"/>
      <c r="AQ758" s="3049"/>
      <c r="AR758" s="4951"/>
      <c r="AS758" s="3053"/>
      <c r="AT758" s="3053"/>
      <c r="AU758" s="3053"/>
      <c r="AV758" s="3053"/>
      <c r="AW758" s="3053"/>
      <c r="AX758" s="4930"/>
    </row>
    <row r="759" spans="1:50" ht="15" customHeight="1">
      <c r="A759" s="4960"/>
      <c r="B759" s="4933"/>
      <c r="C759" s="4930"/>
      <c r="D759" s="3047"/>
      <c r="E759" s="3048"/>
      <c r="F759" s="3049"/>
      <c r="G759" s="3049"/>
      <c r="H759" s="3047"/>
      <c r="I759" s="3049"/>
      <c r="J759" s="3049"/>
      <c r="K759" s="3047"/>
      <c r="L759" s="3049"/>
      <c r="M759" s="3049"/>
      <c r="N759" s="4939"/>
      <c r="O759" s="4948"/>
      <c r="P759" s="3050"/>
      <c r="Q759" s="3050"/>
      <c r="R759" s="3050"/>
      <c r="S759" s="3084"/>
      <c r="T759" s="3084"/>
      <c r="U759" s="3084"/>
      <c r="V759" s="3084"/>
      <c r="W759" s="3049"/>
      <c r="X759" s="3049"/>
      <c r="Y759" s="3049"/>
      <c r="Z759" s="3049"/>
      <c r="AA759" s="3049"/>
      <c r="AB759" s="3049"/>
      <c r="AC759" s="3049"/>
      <c r="AD759" s="3049"/>
      <c r="AE759" s="3049"/>
      <c r="AF759" s="3049"/>
      <c r="AG759" s="3049"/>
      <c r="AH759" s="3049"/>
      <c r="AI759" s="3049"/>
      <c r="AJ759" s="3049"/>
      <c r="AK759" s="3049"/>
      <c r="AL759" s="3049"/>
      <c r="AM759" s="4945"/>
      <c r="AN759" s="3048"/>
      <c r="AO759" s="3049"/>
      <c r="AP759" s="3053"/>
      <c r="AQ759" s="3049"/>
      <c r="AR759" s="4951"/>
      <c r="AS759" s="3053"/>
      <c r="AT759" s="3053"/>
      <c r="AU759" s="3053"/>
      <c r="AV759" s="3053"/>
      <c r="AW759" s="3053"/>
      <c r="AX759" s="4930"/>
    </row>
    <row r="760" spans="1:50" ht="15" customHeight="1">
      <c r="A760" s="4960"/>
      <c r="B760" s="4934"/>
      <c r="C760" s="4931"/>
      <c r="D760" s="3054"/>
      <c r="E760" s="3055"/>
      <c r="F760" s="3056"/>
      <c r="G760" s="3056"/>
      <c r="H760" s="3054"/>
      <c r="I760" s="3056"/>
      <c r="J760" s="3056"/>
      <c r="K760" s="3054"/>
      <c r="L760" s="3056"/>
      <c r="M760" s="3056"/>
      <c r="N760" s="4940"/>
      <c r="O760" s="4949"/>
      <c r="P760" s="3057"/>
      <c r="Q760" s="3057"/>
      <c r="R760" s="3057"/>
      <c r="S760" s="3087"/>
      <c r="T760" s="3087"/>
      <c r="U760" s="3087"/>
      <c r="V760" s="3087"/>
      <c r="W760" s="3056"/>
      <c r="X760" s="3056"/>
      <c r="Y760" s="3056"/>
      <c r="Z760" s="3056"/>
      <c r="AA760" s="3056"/>
      <c r="AB760" s="3056"/>
      <c r="AC760" s="3056"/>
      <c r="AD760" s="3056"/>
      <c r="AE760" s="3056"/>
      <c r="AF760" s="3056"/>
      <c r="AG760" s="3056"/>
      <c r="AH760" s="3056"/>
      <c r="AI760" s="3056"/>
      <c r="AJ760" s="3056"/>
      <c r="AK760" s="3056"/>
      <c r="AL760" s="3056"/>
      <c r="AM760" s="4946"/>
      <c r="AN760" s="3055"/>
      <c r="AO760" s="3056"/>
      <c r="AP760" s="3059"/>
      <c r="AQ760" s="3056"/>
      <c r="AR760" s="4952"/>
      <c r="AS760" s="3059"/>
      <c r="AT760" s="3059"/>
      <c r="AU760" s="3059"/>
      <c r="AV760" s="3059"/>
      <c r="AW760" s="3059"/>
      <c r="AX760" s="4931"/>
    </row>
    <row r="761" spans="1:50" ht="15" customHeight="1">
      <c r="A761" s="4960"/>
      <c r="B761" s="4932">
        <f>B756+1</f>
        <v>151</v>
      </c>
      <c r="C761" s="4950" t="s">
        <v>8240</v>
      </c>
      <c r="D761" s="3042" t="s">
        <v>8241</v>
      </c>
      <c r="E761" s="3043">
        <v>34731</v>
      </c>
      <c r="F761" s="3044">
        <v>13.3</v>
      </c>
      <c r="G761" s="3044">
        <v>13.3</v>
      </c>
      <c r="H761" s="3042" t="s">
        <v>7642</v>
      </c>
      <c r="I761" s="3044">
        <v>60</v>
      </c>
      <c r="J761" s="3044">
        <v>40</v>
      </c>
      <c r="K761" s="3042" t="s">
        <v>7643</v>
      </c>
      <c r="L761" s="3044">
        <v>100</v>
      </c>
      <c r="M761" s="3044">
        <v>50</v>
      </c>
      <c r="N761" s="4956" t="s">
        <v>8242</v>
      </c>
      <c r="O761" s="4941" t="s">
        <v>8243</v>
      </c>
      <c r="P761" s="3064"/>
      <c r="Q761" s="3064"/>
      <c r="R761" s="3064"/>
      <c r="S761" s="3080"/>
      <c r="T761" s="3080"/>
      <c r="U761" s="3080"/>
      <c r="V761" s="3080"/>
      <c r="W761" s="3044"/>
      <c r="X761" s="3044"/>
      <c r="Y761" s="3044"/>
      <c r="Z761" s="3044"/>
      <c r="AA761" s="3044" t="s">
        <v>7636</v>
      </c>
      <c r="AB761" s="3044"/>
      <c r="AC761" s="3044"/>
      <c r="AD761" s="3044"/>
      <c r="AE761" s="3044"/>
      <c r="AF761" s="3044"/>
      <c r="AG761" s="3044" t="s">
        <v>7636</v>
      </c>
      <c r="AH761" s="3044"/>
      <c r="AI761" s="3044" t="s">
        <v>7636</v>
      </c>
      <c r="AJ761" s="3044"/>
      <c r="AK761" s="3044"/>
      <c r="AL761" s="3044" t="s">
        <v>7636</v>
      </c>
      <c r="AM761" s="4944"/>
      <c r="AN761" s="3043"/>
      <c r="AO761" s="3044"/>
      <c r="AP761" s="3046"/>
      <c r="AQ761" s="3044"/>
      <c r="AR761" s="4950"/>
      <c r="AS761" s="3046"/>
      <c r="AT761" s="3046"/>
      <c r="AU761" s="3046"/>
      <c r="AV761" s="3046"/>
      <c r="AW761" s="3046"/>
      <c r="AX761" s="4929"/>
    </row>
    <row r="762" spans="1:50" ht="15" customHeight="1">
      <c r="A762" s="4960"/>
      <c r="B762" s="4933"/>
      <c r="C762" s="4951"/>
      <c r="D762" s="3047"/>
      <c r="E762" s="3048"/>
      <c r="F762" s="3049"/>
      <c r="G762" s="3049"/>
      <c r="H762" s="3047" t="s">
        <v>7654</v>
      </c>
      <c r="I762" s="3049">
        <v>200</v>
      </c>
      <c r="J762" s="3049">
        <v>60</v>
      </c>
      <c r="K762" s="3047" t="s">
        <v>7643</v>
      </c>
      <c r="L762" s="3049">
        <v>60</v>
      </c>
      <c r="M762" s="3049">
        <v>40</v>
      </c>
      <c r="N762" s="4957"/>
      <c r="O762" s="4942"/>
      <c r="P762" s="3065"/>
      <c r="Q762" s="3065"/>
      <c r="R762" s="3065"/>
      <c r="S762" s="3083"/>
      <c r="T762" s="3083"/>
      <c r="U762" s="3083"/>
      <c r="V762" s="3083"/>
      <c r="W762" s="3049"/>
      <c r="X762" s="3049"/>
      <c r="Y762" s="3049"/>
      <c r="Z762" s="3049"/>
      <c r="AA762" s="3049">
        <v>3</v>
      </c>
      <c r="AB762" s="3049"/>
      <c r="AC762" s="3049"/>
      <c r="AD762" s="3049"/>
      <c r="AE762" s="3049"/>
      <c r="AF762" s="3049"/>
      <c r="AG762" s="3052">
        <v>1</v>
      </c>
      <c r="AH762" s="3049"/>
      <c r="AI762" s="3047" t="s">
        <v>7862</v>
      </c>
      <c r="AJ762" s="3049"/>
      <c r="AK762" s="3049"/>
      <c r="AL762" s="3049"/>
      <c r="AM762" s="4945"/>
      <c r="AN762" s="3048"/>
      <c r="AO762" s="3049"/>
      <c r="AP762" s="3053"/>
      <c r="AQ762" s="3049"/>
      <c r="AR762" s="4951"/>
      <c r="AS762" s="3053"/>
      <c r="AT762" s="3053"/>
      <c r="AU762" s="3053"/>
      <c r="AV762" s="3053"/>
      <c r="AW762" s="3053"/>
      <c r="AX762" s="4930"/>
    </row>
    <row r="763" spans="1:50" ht="15" customHeight="1">
      <c r="A763" s="4960"/>
      <c r="B763" s="4933"/>
      <c r="C763" s="4951"/>
      <c r="D763" s="3047"/>
      <c r="E763" s="3048"/>
      <c r="F763" s="3049"/>
      <c r="G763" s="3049"/>
      <c r="H763" s="3047"/>
      <c r="I763" s="3049"/>
      <c r="J763" s="3049"/>
      <c r="K763" s="3047" t="s">
        <v>7649</v>
      </c>
      <c r="L763" s="3049">
        <v>200</v>
      </c>
      <c r="M763" s="3049">
        <v>60</v>
      </c>
      <c r="N763" s="4957"/>
      <c r="O763" s="4942"/>
      <c r="P763" s="3065"/>
      <c r="Q763" s="3065"/>
      <c r="R763" s="3065"/>
      <c r="S763" s="3083"/>
      <c r="T763" s="3083"/>
      <c r="U763" s="3083"/>
      <c r="V763" s="3083"/>
      <c r="W763" s="3049"/>
      <c r="X763" s="3049"/>
      <c r="Y763" s="3049"/>
      <c r="Z763" s="3049"/>
      <c r="AA763" s="3049"/>
      <c r="AB763" s="3049"/>
      <c r="AC763" s="3049"/>
      <c r="AD763" s="3049"/>
      <c r="AE763" s="3049"/>
      <c r="AF763" s="3049"/>
      <c r="AG763" s="3052">
        <v>2</v>
      </c>
      <c r="AH763" s="3049"/>
      <c r="AI763" s="3049"/>
      <c r="AJ763" s="3049"/>
      <c r="AK763" s="3049"/>
      <c r="AL763" s="3049"/>
      <c r="AM763" s="4945"/>
      <c r="AN763" s="3048"/>
      <c r="AO763" s="3049"/>
      <c r="AP763" s="3053"/>
      <c r="AQ763" s="3049"/>
      <c r="AR763" s="4951"/>
      <c r="AS763" s="3053"/>
      <c r="AT763" s="3053"/>
      <c r="AU763" s="3053"/>
      <c r="AV763" s="3053"/>
      <c r="AW763" s="3053"/>
      <c r="AX763" s="4930"/>
    </row>
    <row r="764" spans="1:50" ht="15" customHeight="1">
      <c r="A764" s="4960"/>
      <c r="B764" s="4933"/>
      <c r="C764" s="4951"/>
      <c r="D764" s="3047"/>
      <c r="E764" s="3048"/>
      <c r="F764" s="3049"/>
      <c r="G764" s="3049"/>
      <c r="H764" s="3047"/>
      <c r="I764" s="3049"/>
      <c r="J764" s="3049"/>
      <c r="K764" s="3047"/>
      <c r="L764" s="3049"/>
      <c r="M764" s="3049"/>
      <c r="N764" s="4957"/>
      <c r="O764" s="4942"/>
      <c r="P764" s="3065"/>
      <c r="Q764" s="3065"/>
      <c r="R764" s="3065"/>
      <c r="S764" s="3083"/>
      <c r="T764" s="3083"/>
      <c r="U764" s="3083"/>
      <c r="V764" s="3083"/>
      <c r="W764" s="3049"/>
      <c r="X764" s="3049"/>
      <c r="Y764" s="3049"/>
      <c r="Z764" s="3049"/>
      <c r="AA764" s="3049"/>
      <c r="AB764" s="3049"/>
      <c r="AC764" s="3049"/>
      <c r="AD764" s="3049"/>
      <c r="AE764" s="3049"/>
      <c r="AF764" s="3049"/>
      <c r="AG764" s="3049"/>
      <c r="AH764" s="3049"/>
      <c r="AI764" s="3049"/>
      <c r="AJ764" s="3049"/>
      <c r="AK764" s="3049"/>
      <c r="AL764" s="3049"/>
      <c r="AM764" s="4945"/>
      <c r="AN764" s="3048"/>
      <c r="AO764" s="3049"/>
      <c r="AP764" s="3053"/>
      <c r="AQ764" s="3049"/>
      <c r="AR764" s="4951"/>
      <c r="AS764" s="3053"/>
      <c r="AT764" s="3053"/>
      <c r="AU764" s="3053"/>
      <c r="AV764" s="3053"/>
      <c r="AW764" s="3053"/>
      <c r="AX764" s="4930"/>
    </row>
    <row r="765" spans="1:50" ht="15" customHeight="1">
      <c r="A765" s="4960"/>
      <c r="B765" s="4934"/>
      <c r="C765" s="4952"/>
      <c r="D765" s="3054"/>
      <c r="E765" s="3055"/>
      <c r="F765" s="3056"/>
      <c r="G765" s="3056"/>
      <c r="H765" s="3054"/>
      <c r="I765" s="3056"/>
      <c r="J765" s="3056"/>
      <c r="K765" s="3054"/>
      <c r="L765" s="3056"/>
      <c r="M765" s="3056"/>
      <c r="N765" s="4958"/>
      <c r="O765" s="4943"/>
      <c r="P765" s="3066"/>
      <c r="Q765" s="3066"/>
      <c r="R765" s="3066"/>
      <c r="S765" s="3086"/>
      <c r="T765" s="3086"/>
      <c r="U765" s="3086"/>
      <c r="V765" s="3086"/>
      <c r="W765" s="3056"/>
      <c r="X765" s="3056"/>
      <c r="Y765" s="3056"/>
      <c r="Z765" s="3056"/>
      <c r="AA765" s="3056"/>
      <c r="AB765" s="3056"/>
      <c r="AC765" s="3056"/>
      <c r="AD765" s="3056"/>
      <c r="AE765" s="3056"/>
      <c r="AF765" s="3056"/>
      <c r="AG765" s="3056"/>
      <c r="AH765" s="3056"/>
      <c r="AI765" s="3056"/>
      <c r="AJ765" s="3056"/>
      <c r="AK765" s="3056"/>
      <c r="AL765" s="3056"/>
      <c r="AM765" s="4946"/>
      <c r="AN765" s="3055"/>
      <c r="AO765" s="3056"/>
      <c r="AP765" s="3059"/>
      <c r="AQ765" s="3056"/>
      <c r="AR765" s="4952"/>
      <c r="AS765" s="3059"/>
      <c r="AT765" s="3059"/>
      <c r="AU765" s="3059"/>
      <c r="AV765" s="3059"/>
      <c r="AW765" s="3059"/>
      <c r="AX765" s="4931"/>
    </row>
    <row r="766" spans="1:50" ht="15" customHeight="1">
      <c r="A766" s="4960"/>
      <c r="B766" s="4932">
        <f>B761+1</f>
        <v>152</v>
      </c>
      <c r="C766" s="4950" t="s">
        <v>8244</v>
      </c>
      <c r="D766" s="3042" t="s">
        <v>8241</v>
      </c>
      <c r="E766" s="3043">
        <v>34731</v>
      </c>
      <c r="F766" s="3044">
        <v>12.2</v>
      </c>
      <c r="G766" s="3044">
        <v>12.2</v>
      </c>
      <c r="H766" s="3042" t="s">
        <v>7654</v>
      </c>
      <c r="I766" s="3044">
        <v>200</v>
      </c>
      <c r="J766" s="3044">
        <v>60</v>
      </c>
      <c r="K766" s="3042" t="s">
        <v>7649</v>
      </c>
      <c r="L766" s="3044">
        <v>200</v>
      </c>
      <c r="M766" s="3044">
        <v>60</v>
      </c>
      <c r="N766" s="4956" t="s">
        <v>8245</v>
      </c>
      <c r="O766" s="4947" t="s">
        <v>7693</v>
      </c>
      <c r="P766" s="3045"/>
      <c r="Q766" s="3045"/>
      <c r="R766" s="3045"/>
      <c r="S766" s="3081"/>
      <c r="T766" s="3081"/>
      <c r="U766" s="3081"/>
      <c r="V766" s="3081"/>
      <c r="W766" s="3044"/>
      <c r="X766" s="3044"/>
      <c r="Y766" s="3044"/>
      <c r="Z766" s="3044"/>
      <c r="AA766" s="3044" t="s">
        <v>7636</v>
      </c>
      <c r="AB766" s="3044"/>
      <c r="AC766" s="3044"/>
      <c r="AD766" s="3044"/>
      <c r="AE766" s="3044" t="s">
        <v>7636</v>
      </c>
      <c r="AF766" s="3044"/>
      <c r="AG766" s="3044" t="s">
        <v>7636</v>
      </c>
      <c r="AH766" s="3044"/>
      <c r="AI766" s="3044" t="s">
        <v>7636</v>
      </c>
      <c r="AJ766" s="3044"/>
      <c r="AK766" s="3044"/>
      <c r="AL766" s="3044"/>
      <c r="AM766" s="4938"/>
      <c r="AN766" s="3043"/>
      <c r="AO766" s="3044"/>
      <c r="AP766" s="3046"/>
      <c r="AQ766" s="3044"/>
      <c r="AR766" s="4950"/>
      <c r="AS766" s="3046"/>
      <c r="AT766" s="3046"/>
      <c r="AU766" s="3046"/>
      <c r="AV766" s="3046"/>
      <c r="AW766" s="3046"/>
      <c r="AX766" s="4950"/>
    </row>
    <row r="767" spans="1:50" ht="15" customHeight="1">
      <c r="A767" s="4960"/>
      <c r="B767" s="4933"/>
      <c r="C767" s="4951"/>
      <c r="D767" s="3047"/>
      <c r="E767" s="3048"/>
      <c r="F767" s="3049"/>
      <c r="G767" s="3049"/>
      <c r="H767" s="3047"/>
      <c r="I767" s="3049"/>
      <c r="J767" s="3049"/>
      <c r="K767" s="3047"/>
      <c r="L767" s="3049"/>
      <c r="M767" s="3049"/>
      <c r="N767" s="4957"/>
      <c r="O767" s="4948"/>
      <c r="P767" s="3050"/>
      <c r="Q767" s="3050"/>
      <c r="R767" s="3050"/>
      <c r="S767" s="3084"/>
      <c r="T767" s="3084"/>
      <c r="U767" s="3084"/>
      <c r="V767" s="3084"/>
      <c r="W767" s="3049"/>
      <c r="X767" s="3049"/>
      <c r="Y767" s="3049"/>
      <c r="Z767" s="3049"/>
      <c r="AA767" s="3049">
        <v>1</v>
      </c>
      <c r="AB767" s="3049"/>
      <c r="AC767" s="3049"/>
      <c r="AD767" s="3049"/>
      <c r="AE767" s="3049">
        <v>200</v>
      </c>
      <c r="AF767" s="3049"/>
      <c r="AG767" s="3052">
        <v>1</v>
      </c>
      <c r="AH767" s="3049"/>
      <c r="AI767" s="3047" t="s">
        <v>7862</v>
      </c>
      <c r="AJ767" s="3049"/>
      <c r="AK767" s="3049"/>
      <c r="AL767" s="3049"/>
      <c r="AM767" s="4939"/>
      <c r="AN767" s="3048"/>
      <c r="AO767" s="3049"/>
      <c r="AP767" s="3053"/>
      <c r="AQ767" s="3049"/>
      <c r="AR767" s="4951"/>
      <c r="AS767" s="3053"/>
      <c r="AT767" s="3053"/>
      <c r="AU767" s="3053"/>
      <c r="AV767" s="3053"/>
      <c r="AW767" s="3053"/>
      <c r="AX767" s="4951"/>
    </row>
    <row r="768" spans="1:50" ht="15" customHeight="1">
      <c r="A768" s="4960"/>
      <c r="B768" s="4933"/>
      <c r="C768" s="4951"/>
      <c r="D768" s="3047"/>
      <c r="E768" s="3048"/>
      <c r="F768" s="3049"/>
      <c r="G768" s="3049"/>
      <c r="H768" s="3047"/>
      <c r="I768" s="3049"/>
      <c r="J768" s="3049"/>
      <c r="K768" s="3047"/>
      <c r="L768" s="3049"/>
      <c r="M768" s="3049"/>
      <c r="N768" s="4957"/>
      <c r="O768" s="4948"/>
      <c r="P768" s="3050"/>
      <c r="Q768" s="3050"/>
      <c r="R768" s="3050"/>
      <c r="S768" s="3084"/>
      <c r="T768" s="3084"/>
      <c r="U768" s="3084"/>
      <c r="V768" s="3084"/>
      <c r="W768" s="3049"/>
      <c r="X768" s="3049"/>
      <c r="Y768" s="3049"/>
      <c r="Z768" s="3049"/>
      <c r="AA768" s="3049"/>
      <c r="AB768" s="3049"/>
      <c r="AC768" s="3049"/>
      <c r="AD768" s="3049"/>
      <c r="AE768" s="3049"/>
      <c r="AF768" s="3049"/>
      <c r="AG768" s="3049"/>
      <c r="AH768" s="3049"/>
      <c r="AI768" s="3049"/>
      <c r="AJ768" s="3049"/>
      <c r="AK768" s="3049"/>
      <c r="AL768" s="3049"/>
      <c r="AM768" s="4939"/>
      <c r="AN768" s="3048"/>
      <c r="AO768" s="3049"/>
      <c r="AP768" s="3053"/>
      <c r="AQ768" s="3049"/>
      <c r="AR768" s="4951"/>
      <c r="AS768" s="3053"/>
      <c r="AT768" s="3053"/>
      <c r="AU768" s="3053"/>
      <c r="AV768" s="3053"/>
      <c r="AW768" s="3053"/>
      <c r="AX768" s="4951"/>
    </row>
    <row r="769" spans="1:50" ht="15" customHeight="1">
      <c r="A769" s="4960"/>
      <c r="B769" s="4933"/>
      <c r="C769" s="4951"/>
      <c r="D769" s="3047"/>
      <c r="E769" s="3048"/>
      <c r="F769" s="3049"/>
      <c r="G769" s="3049"/>
      <c r="H769" s="3047"/>
      <c r="I769" s="3049"/>
      <c r="J769" s="3049"/>
      <c r="K769" s="3047"/>
      <c r="L769" s="3049"/>
      <c r="M769" s="3049"/>
      <c r="N769" s="4957"/>
      <c r="O769" s="4948"/>
      <c r="P769" s="3050"/>
      <c r="Q769" s="3050"/>
      <c r="R769" s="3050"/>
      <c r="S769" s="3084"/>
      <c r="T769" s="3084"/>
      <c r="U769" s="3084"/>
      <c r="V769" s="3084"/>
      <c r="W769" s="3049"/>
      <c r="X769" s="3049"/>
      <c r="Y769" s="3049"/>
      <c r="Z769" s="3049"/>
      <c r="AA769" s="3049"/>
      <c r="AB769" s="3049"/>
      <c r="AC769" s="3049"/>
      <c r="AD769" s="3049"/>
      <c r="AE769" s="3049"/>
      <c r="AF769" s="3049"/>
      <c r="AG769" s="3049"/>
      <c r="AH769" s="3049"/>
      <c r="AI769" s="3049"/>
      <c r="AJ769" s="3049"/>
      <c r="AK769" s="3049"/>
      <c r="AL769" s="3049"/>
      <c r="AM769" s="4939"/>
      <c r="AN769" s="3048"/>
      <c r="AO769" s="3049"/>
      <c r="AP769" s="3053"/>
      <c r="AQ769" s="3049"/>
      <c r="AR769" s="4951"/>
      <c r="AS769" s="3053"/>
      <c r="AT769" s="3053"/>
      <c r="AU769" s="3053"/>
      <c r="AV769" s="3053"/>
      <c r="AW769" s="3053"/>
      <c r="AX769" s="4951"/>
    </row>
    <row r="770" spans="1:50" ht="15" customHeight="1">
      <c r="A770" s="4960"/>
      <c r="B770" s="4933"/>
      <c r="C770" s="4951"/>
      <c r="D770" s="3047"/>
      <c r="E770" s="3048"/>
      <c r="F770" s="3049"/>
      <c r="G770" s="3049"/>
      <c r="H770" s="3047"/>
      <c r="I770" s="3049"/>
      <c r="J770" s="3049"/>
      <c r="K770" s="3047"/>
      <c r="L770" s="3049"/>
      <c r="M770" s="3049"/>
      <c r="N770" s="4957"/>
      <c r="O770" s="4948"/>
      <c r="P770" s="3050"/>
      <c r="Q770" s="3050"/>
      <c r="R770" s="3050"/>
      <c r="S770" s="3084"/>
      <c r="T770" s="3084"/>
      <c r="U770" s="3084"/>
      <c r="V770" s="3084"/>
      <c r="W770" s="3049"/>
      <c r="X770" s="3049"/>
      <c r="Y770" s="3049"/>
      <c r="Z770" s="3049"/>
      <c r="AA770" s="3049"/>
      <c r="AB770" s="3049"/>
      <c r="AC770" s="3049"/>
      <c r="AD770" s="3049"/>
      <c r="AE770" s="3049"/>
      <c r="AF770" s="3049"/>
      <c r="AG770" s="3049"/>
      <c r="AH770" s="3049"/>
      <c r="AI770" s="3049"/>
      <c r="AJ770" s="3049"/>
      <c r="AK770" s="3049"/>
      <c r="AL770" s="3049"/>
      <c r="AM770" s="4939"/>
      <c r="AN770" s="3048"/>
      <c r="AO770" s="3049"/>
      <c r="AP770" s="3053"/>
      <c r="AQ770" s="3049"/>
      <c r="AR770" s="4951"/>
      <c r="AS770" s="3053"/>
      <c r="AT770" s="3053"/>
      <c r="AU770" s="3053"/>
      <c r="AV770" s="3053"/>
      <c r="AW770" s="3053"/>
      <c r="AX770" s="4951"/>
    </row>
    <row r="771" spans="1:50" ht="15" customHeight="1">
      <c r="A771" s="4960"/>
      <c r="B771" s="4934"/>
      <c r="C771" s="4952"/>
      <c r="D771" s="3054"/>
      <c r="E771" s="3055"/>
      <c r="F771" s="3056"/>
      <c r="G771" s="3056"/>
      <c r="H771" s="3054"/>
      <c r="I771" s="3056"/>
      <c r="J771" s="3056"/>
      <c r="K771" s="3054"/>
      <c r="L771" s="3056"/>
      <c r="M771" s="3056"/>
      <c r="N771" s="4958"/>
      <c r="O771" s="4949"/>
      <c r="P771" s="3057"/>
      <c r="Q771" s="3057"/>
      <c r="R771" s="3057"/>
      <c r="S771" s="3087"/>
      <c r="T771" s="3087"/>
      <c r="U771" s="3087"/>
      <c r="V771" s="3087"/>
      <c r="W771" s="3056"/>
      <c r="X771" s="3056"/>
      <c r="Y771" s="3056"/>
      <c r="Z771" s="3056"/>
      <c r="AA771" s="3056"/>
      <c r="AB771" s="3056"/>
      <c r="AC771" s="3056"/>
      <c r="AD771" s="3056"/>
      <c r="AE771" s="3056"/>
      <c r="AF771" s="3056"/>
      <c r="AG771" s="3056"/>
      <c r="AH771" s="3056"/>
      <c r="AI771" s="3056"/>
      <c r="AJ771" s="3056"/>
      <c r="AK771" s="3056"/>
      <c r="AL771" s="3056"/>
      <c r="AM771" s="4940"/>
      <c r="AN771" s="3055"/>
      <c r="AO771" s="3056"/>
      <c r="AP771" s="3059"/>
      <c r="AQ771" s="3056"/>
      <c r="AR771" s="4952"/>
      <c r="AS771" s="3059"/>
      <c r="AT771" s="3059"/>
      <c r="AU771" s="3059"/>
      <c r="AV771" s="3059"/>
      <c r="AW771" s="3059"/>
      <c r="AX771" s="4952"/>
    </row>
    <row r="772" spans="1:50" ht="15" customHeight="1">
      <c r="A772" s="4960"/>
      <c r="B772" s="4932">
        <f>B766+1</f>
        <v>153</v>
      </c>
      <c r="C772" s="4950" t="s">
        <v>8246</v>
      </c>
      <c r="D772" s="3042" t="s">
        <v>8241</v>
      </c>
      <c r="E772" s="3043">
        <v>34731</v>
      </c>
      <c r="F772" s="3060">
        <v>7</v>
      </c>
      <c r="G772" s="3060">
        <v>7</v>
      </c>
      <c r="H772" s="3042" t="s">
        <v>7654</v>
      </c>
      <c r="I772" s="3044">
        <v>200</v>
      </c>
      <c r="J772" s="3044">
        <v>60</v>
      </c>
      <c r="K772" s="3042" t="s">
        <v>7863</v>
      </c>
      <c r="L772" s="3044">
        <v>200</v>
      </c>
      <c r="M772" s="3044">
        <v>80</v>
      </c>
      <c r="N772" s="4956" t="s">
        <v>8247</v>
      </c>
      <c r="O772" s="4941" t="s">
        <v>8243</v>
      </c>
      <c r="P772" s="3064"/>
      <c r="Q772" s="3064"/>
      <c r="R772" s="3064"/>
      <c r="S772" s="3080"/>
      <c r="T772" s="3080"/>
      <c r="U772" s="3080"/>
      <c r="V772" s="3080"/>
      <c r="W772" s="3044"/>
      <c r="X772" s="3044"/>
      <c r="Y772" s="3044"/>
      <c r="Z772" s="3044"/>
      <c r="AA772" s="3044" t="s">
        <v>7636</v>
      </c>
      <c r="AB772" s="3044"/>
      <c r="AC772" s="3044"/>
      <c r="AD772" s="3044" t="s">
        <v>7636</v>
      </c>
      <c r="AE772" s="3044"/>
      <c r="AF772" s="3044"/>
      <c r="AG772" s="3044"/>
      <c r="AH772" s="3044"/>
      <c r="AI772" s="3044" t="s">
        <v>7636</v>
      </c>
      <c r="AJ772" s="3044"/>
      <c r="AK772" s="3044"/>
      <c r="AL772" s="3044"/>
      <c r="AM772" s="4944"/>
      <c r="AN772" s="3043"/>
      <c r="AO772" s="3044"/>
      <c r="AP772" s="3046"/>
      <c r="AQ772" s="3044"/>
      <c r="AR772" s="4929"/>
      <c r="AS772" s="3046"/>
      <c r="AT772" s="3046"/>
      <c r="AU772" s="3046"/>
      <c r="AV772" s="3046"/>
      <c r="AW772" s="3046"/>
      <c r="AX772" s="4929"/>
    </row>
    <row r="773" spans="1:50" ht="15" customHeight="1">
      <c r="A773" s="4960"/>
      <c r="B773" s="4933"/>
      <c r="C773" s="4951"/>
      <c r="D773" s="3047"/>
      <c r="E773" s="3048"/>
      <c r="F773" s="3049"/>
      <c r="G773" s="3049"/>
      <c r="H773" s="3047" t="s">
        <v>7863</v>
      </c>
      <c r="I773" s="3049">
        <v>200</v>
      </c>
      <c r="J773" s="3049">
        <v>80</v>
      </c>
      <c r="K773" s="3047"/>
      <c r="L773" s="3049"/>
      <c r="M773" s="3049"/>
      <c r="N773" s="4957"/>
      <c r="O773" s="4942"/>
      <c r="P773" s="3065"/>
      <c r="Q773" s="3065"/>
      <c r="R773" s="3065"/>
      <c r="S773" s="3083"/>
      <c r="T773" s="3083"/>
      <c r="U773" s="3083"/>
      <c r="V773" s="3083"/>
      <c r="W773" s="3049"/>
      <c r="X773" s="3049"/>
      <c r="Y773" s="3049"/>
      <c r="Z773" s="3049"/>
      <c r="AA773" s="3049">
        <v>1</v>
      </c>
      <c r="AB773" s="3049"/>
      <c r="AC773" s="3049"/>
      <c r="AD773" s="3049">
        <v>60</v>
      </c>
      <c r="AE773" s="3049"/>
      <c r="AF773" s="3049"/>
      <c r="AG773" s="3049"/>
      <c r="AH773" s="3049"/>
      <c r="AI773" s="3049">
        <v>12</v>
      </c>
      <c r="AJ773" s="3049"/>
      <c r="AK773" s="3049"/>
      <c r="AL773" s="3049"/>
      <c r="AM773" s="4945"/>
      <c r="AN773" s="3048"/>
      <c r="AO773" s="3049"/>
      <c r="AP773" s="3053"/>
      <c r="AQ773" s="3049"/>
      <c r="AR773" s="4930"/>
      <c r="AS773" s="3053"/>
      <c r="AT773" s="3053"/>
      <c r="AU773" s="3053"/>
      <c r="AV773" s="3053"/>
      <c r="AW773" s="3053"/>
      <c r="AX773" s="4930"/>
    </row>
    <row r="774" spans="1:50" ht="15" customHeight="1">
      <c r="A774" s="4960"/>
      <c r="B774" s="4933"/>
      <c r="C774" s="4951"/>
      <c r="D774" s="3047"/>
      <c r="E774" s="3048"/>
      <c r="F774" s="3049"/>
      <c r="G774" s="3049"/>
      <c r="H774" s="3047"/>
      <c r="I774" s="3049"/>
      <c r="J774" s="3049"/>
      <c r="K774" s="3047"/>
      <c r="L774" s="3049"/>
      <c r="M774" s="3049"/>
      <c r="N774" s="4957"/>
      <c r="O774" s="4942"/>
      <c r="P774" s="3065"/>
      <c r="Q774" s="3065"/>
      <c r="R774" s="3065"/>
      <c r="S774" s="3083"/>
      <c r="T774" s="3083"/>
      <c r="U774" s="3083"/>
      <c r="V774" s="3083"/>
      <c r="W774" s="3049"/>
      <c r="X774" s="3049"/>
      <c r="Y774" s="3049"/>
      <c r="Z774" s="3049"/>
      <c r="AA774" s="3049"/>
      <c r="AB774" s="3049"/>
      <c r="AC774" s="3049"/>
      <c r="AD774" s="3049"/>
      <c r="AE774" s="3049"/>
      <c r="AF774" s="3049"/>
      <c r="AG774" s="3049"/>
      <c r="AH774" s="3049"/>
      <c r="AI774" s="3049"/>
      <c r="AJ774" s="3049"/>
      <c r="AK774" s="3049"/>
      <c r="AL774" s="3049"/>
      <c r="AM774" s="4945"/>
      <c r="AN774" s="3048"/>
      <c r="AO774" s="3049"/>
      <c r="AP774" s="3053"/>
      <c r="AQ774" s="3049"/>
      <c r="AR774" s="4930"/>
      <c r="AS774" s="3053"/>
      <c r="AT774" s="3053"/>
      <c r="AU774" s="3053"/>
      <c r="AV774" s="3053"/>
      <c r="AW774" s="3053"/>
      <c r="AX774" s="4930"/>
    </row>
    <row r="775" spans="1:50" ht="15" customHeight="1">
      <c r="A775" s="4960"/>
      <c r="B775" s="4933"/>
      <c r="C775" s="4951"/>
      <c r="D775" s="3047"/>
      <c r="E775" s="3048"/>
      <c r="F775" s="3049"/>
      <c r="G775" s="3049"/>
      <c r="H775" s="3047"/>
      <c r="I775" s="3049"/>
      <c r="J775" s="3049"/>
      <c r="K775" s="3047"/>
      <c r="L775" s="3049"/>
      <c r="M775" s="3049"/>
      <c r="N775" s="4957"/>
      <c r="O775" s="4942"/>
      <c r="P775" s="3065"/>
      <c r="Q775" s="3065"/>
      <c r="R775" s="3065"/>
      <c r="S775" s="3083"/>
      <c r="T775" s="3083"/>
      <c r="U775" s="3083"/>
      <c r="V775" s="3083"/>
      <c r="W775" s="3049"/>
      <c r="X775" s="3049"/>
      <c r="Y775" s="3049"/>
      <c r="Z775" s="3049"/>
      <c r="AA775" s="3049"/>
      <c r="AB775" s="3049"/>
      <c r="AC775" s="3049"/>
      <c r="AD775" s="3049"/>
      <c r="AE775" s="3049"/>
      <c r="AF775" s="3049"/>
      <c r="AG775" s="3049"/>
      <c r="AH775" s="3049"/>
      <c r="AI775" s="3049"/>
      <c r="AJ775" s="3049"/>
      <c r="AK775" s="3049"/>
      <c r="AL775" s="3049"/>
      <c r="AM775" s="4945"/>
      <c r="AN775" s="3048"/>
      <c r="AO775" s="3049"/>
      <c r="AP775" s="3053"/>
      <c r="AQ775" s="3049"/>
      <c r="AR775" s="4930"/>
      <c r="AS775" s="3053"/>
      <c r="AT775" s="3053"/>
      <c r="AU775" s="3053"/>
      <c r="AV775" s="3053"/>
      <c r="AW775" s="3053"/>
      <c r="AX775" s="4930"/>
    </row>
    <row r="776" spans="1:50" ht="15" customHeight="1">
      <c r="A776" s="4960"/>
      <c r="B776" s="4934"/>
      <c r="C776" s="4952"/>
      <c r="D776" s="3054"/>
      <c r="E776" s="3055"/>
      <c r="F776" s="3056"/>
      <c r="G776" s="3056"/>
      <c r="H776" s="3054"/>
      <c r="I776" s="3056"/>
      <c r="J776" s="3056"/>
      <c r="K776" s="3054"/>
      <c r="L776" s="3056"/>
      <c r="M776" s="3056"/>
      <c r="N776" s="4958"/>
      <c r="O776" s="4943"/>
      <c r="P776" s="3066"/>
      <c r="Q776" s="3066"/>
      <c r="R776" s="3066"/>
      <c r="S776" s="3086"/>
      <c r="T776" s="3086"/>
      <c r="U776" s="3086"/>
      <c r="V776" s="3086"/>
      <c r="W776" s="3056"/>
      <c r="X776" s="3056"/>
      <c r="Y776" s="3056"/>
      <c r="Z776" s="3056"/>
      <c r="AA776" s="3056"/>
      <c r="AB776" s="3056"/>
      <c r="AC776" s="3056"/>
      <c r="AD776" s="3056"/>
      <c r="AE776" s="3056"/>
      <c r="AF776" s="3056"/>
      <c r="AG776" s="3056"/>
      <c r="AH776" s="3056"/>
      <c r="AI776" s="3056"/>
      <c r="AJ776" s="3056"/>
      <c r="AK776" s="3056"/>
      <c r="AL776" s="3056"/>
      <c r="AM776" s="4946"/>
      <c r="AN776" s="3055"/>
      <c r="AO776" s="3056"/>
      <c r="AP776" s="3059"/>
      <c r="AQ776" s="3056"/>
      <c r="AR776" s="4931"/>
      <c r="AS776" s="3059"/>
      <c r="AT776" s="3059"/>
      <c r="AU776" s="3059"/>
      <c r="AV776" s="3059"/>
      <c r="AW776" s="3059"/>
      <c r="AX776" s="4931"/>
    </row>
    <row r="777" spans="1:50" ht="15" customHeight="1">
      <c r="A777" s="4960"/>
      <c r="B777" s="4932">
        <f>B772+1</f>
        <v>154</v>
      </c>
      <c r="C777" s="4950" t="s">
        <v>8248</v>
      </c>
      <c r="D777" s="3042" t="s">
        <v>8241</v>
      </c>
      <c r="E777" s="3043">
        <v>34731</v>
      </c>
      <c r="F777" s="3044">
        <v>16.2</v>
      </c>
      <c r="G777" s="3044">
        <v>16.2</v>
      </c>
      <c r="H777" s="3042" t="s">
        <v>7642</v>
      </c>
      <c r="I777" s="3044">
        <v>100</v>
      </c>
      <c r="J777" s="3044">
        <v>50</v>
      </c>
      <c r="K777" s="3042" t="s">
        <v>7643</v>
      </c>
      <c r="L777" s="3044">
        <v>100</v>
      </c>
      <c r="M777" s="3044">
        <v>50</v>
      </c>
      <c r="N777" s="4956" t="s">
        <v>8249</v>
      </c>
      <c r="O777" s="4947" t="s">
        <v>7645</v>
      </c>
      <c r="P777" s="3045"/>
      <c r="Q777" s="3045"/>
      <c r="R777" s="3045"/>
      <c r="S777" s="3081"/>
      <c r="T777" s="3081"/>
      <c r="U777" s="3081"/>
      <c r="V777" s="3081"/>
      <c r="W777" s="3044"/>
      <c r="X777" s="3044"/>
      <c r="Y777" s="3044"/>
      <c r="Z777" s="3044"/>
      <c r="AA777" s="3044" t="s">
        <v>7636</v>
      </c>
      <c r="AB777" s="3044"/>
      <c r="AC777" s="3044"/>
      <c r="AD777" s="3044"/>
      <c r="AE777" s="3044" t="s">
        <v>7636</v>
      </c>
      <c r="AF777" s="3044"/>
      <c r="AG777" s="3044" t="s">
        <v>7636</v>
      </c>
      <c r="AH777" s="3044"/>
      <c r="AI777" s="3044" t="s">
        <v>7636</v>
      </c>
      <c r="AJ777" s="3044"/>
      <c r="AK777" s="3044"/>
      <c r="AL777" s="3044" t="s">
        <v>7636</v>
      </c>
      <c r="AM777" s="4944"/>
      <c r="AN777" s="3043"/>
      <c r="AO777" s="3044"/>
      <c r="AP777" s="3046"/>
      <c r="AQ777" s="3044"/>
      <c r="AR777" s="4950"/>
      <c r="AS777" s="3046"/>
      <c r="AT777" s="3046"/>
      <c r="AU777" s="3046"/>
      <c r="AV777" s="3046"/>
      <c r="AW777" s="3046"/>
      <c r="AX777" s="4929"/>
    </row>
    <row r="778" spans="1:50" ht="15" customHeight="1">
      <c r="A778" s="4960"/>
      <c r="B778" s="4933"/>
      <c r="C778" s="4951"/>
      <c r="D778" s="3047"/>
      <c r="E778" s="3048"/>
      <c r="F778" s="3049"/>
      <c r="G778" s="3049"/>
      <c r="H778" s="3047" t="s">
        <v>7654</v>
      </c>
      <c r="I778" s="3049">
        <v>200</v>
      </c>
      <c r="J778" s="3049">
        <v>60</v>
      </c>
      <c r="K778" s="3047" t="s">
        <v>8250</v>
      </c>
      <c r="L778" s="3049">
        <v>150</v>
      </c>
      <c r="M778" s="3049">
        <v>50</v>
      </c>
      <c r="N778" s="4957"/>
      <c r="O778" s="4948"/>
      <c r="P778" s="3050"/>
      <c r="Q778" s="3050"/>
      <c r="R778" s="3050"/>
      <c r="S778" s="3084"/>
      <c r="T778" s="3084"/>
      <c r="U778" s="3084"/>
      <c r="V778" s="3084"/>
      <c r="W778" s="3049"/>
      <c r="X778" s="3049"/>
      <c r="Y778" s="3049"/>
      <c r="Z778" s="3049"/>
      <c r="AA778" s="3049">
        <v>3</v>
      </c>
      <c r="AB778" s="3049"/>
      <c r="AC778" s="3049"/>
      <c r="AD778" s="3049"/>
      <c r="AE778" s="3049">
        <v>200</v>
      </c>
      <c r="AF778" s="3049"/>
      <c r="AG778" s="3052">
        <v>1</v>
      </c>
      <c r="AH778" s="3049"/>
      <c r="AI778" s="3047" t="s">
        <v>7862</v>
      </c>
      <c r="AJ778" s="3049"/>
      <c r="AK778" s="3049"/>
      <c r="AL778" s="3049"/>
      <c r="AM778" s="4945"/>
      <c r="AN778" s="3048"/>
      <c r="AO778" s="3049"/>
      <c r="AP778" s="3053"/>
      <c r="AQ778" s="3049"/>
      <c r="AR778" s="4951"/>
      <c r="AS778" s="3053"/>
      <c r="AT778" s="3053"/>
      <c r="AU778" s="3053"/>
      <c r="AV778" s="3053"/>
      <c r="AW778" s="3053"/>
      <c r="AX778" s="4930"/>
    </row>
    <row r="779" spans="1:50" ht="15" customHeight="1">
      <c r="A779" s="4960"/>
      <c r="B779" s="4933"/>
      <c r="C779" s="4951"/>
      <c r="D779" s="3047"/>
      <c r="E779" s="3048"/>
      <c r="F779" s="3049"/>
      <c r="G779" s="3049"/>
      <c r="H779" s="3047"/>
      <c r="I779" s="3049"/>
      <c r="J779" s="3049"/>
      <c r="K779" s="3047" t="s">
        <v>7861</v>
      </c>
      <c r="L779" s="3049">
        <v>200</v>
      </c>
      <c r="M779" s="3049">
        <v>60</v>
      </c>
      <c r="N779" s="4957"/>
      <c r="O779" s="4948"/>
      <c r="P779" s="3050"/>
      <c r="Q779" s="3050"/>
      <c r="R779" s="3050"/>
      <c r="S779" s="3084"/>
      <c r="T779" s="3084"/>
      <c r="U779" s="3084"/>
      <c r="V779" s="3084"/>
      <c r="W779" s="3049"/>
      <c r="X779" s="3049"/>
      <c r="Y779" s="3049"/>
      <c r="Z779" s="3049"/>
      <c r="AA779" s="3049"/>
      <c r="AB779" s="3049"/>
      <c r="AC779" s="3049"/>
      <c r="AD779" s="3049"/>
      <c r="AE779" s="3049"/>
      <c r="AF779" s="3049"/>
      <c r="AG779" s="3049"/>
      <c r="AH779" s="3049"/>
      <c r="AI779" s="3049"/>
      <c r="AJ779" s="3049"/>
      <c r="AK779" s="3049"/>
      <c r="AL779" s="3049"/>
      <c r="AM779" s="4945"/>
      <c r="AN779" s="3048"/>
      <c r="AO779" s="3049"/>
      <c r="AP779" s="3053"/>
      <c r="AQ779" s="3049"/>
      <c r="AR779" s="4951"/>
      <c r="AS779" s="3053"/>
      <c r="AT779" s="3053"/>
      <c r="AU779" s="3053"/>
      <c r="AV779" s="3053"/>
      <c r="AW779" s="3053"/>
      <c r="AX779" s="4930"/>
    </row>
    <row r="780" spans="1:50" ht="15" customHeight="1">
      <c r="A780" s="4960"/>
      <c r="B780" s="4933"/>
      <c r="C780" s="4951"/>
      <c r="D780" s="3047"/>
      <c r="E780" s="3048"/>
      <c r="F780" s="3049"/>
      <c r="G780" s="3049"/>
      <c r="H780" s="3047"/>
      <c r="I780" s="3049"/>
      <c r="J780" s="3049"/>
      <c r="K780" s="3047"/>
      <c r="L780" s="3049"/>
      <c r="M780" s="3049"/>
      <c r="N780" s="4957"/>
      <c r="O780" s="4948"/>
      <c r="P780" s="3050"/>
      <c r="Q780" s="3050"/>
      <c r="R780" s="3050"/>
      <c r="S780" s="3084"/>
      <c r="T780" s="3084"/>
      <c r="U780" s="3084"/>
      <c r="V780" s="3084"/>
      <c r="W780" s="3049"/>
      <c r="X780" s="3049"/>
      <c r="Y780" s="3049"/>
      <c r="Z780" s="3049"/>
      <c r="AA780" s="3049"/>
      <c r="AB780" s="3049"/>
      <c r="AC780" s="3049"/>
      <c r="AD780" s="3049"/>
      <c r="AE780" s="3049"/>
      <c r="AF780" s="3049"/>
      <c r="AG780" s="3049"/>
      <c r="AH780" s="3049"/>
      <c r="AI780" s="3049"/>
      <c r="AJ780" s="3049"/>
      <c r="AK780" s="3049"/>
      <c r="AL780" s="3049"/>
      <c r="AM780" s="4945"/>
      <c r="AN780" s="3048"/>
      <c r="AO780" s="3049"/>
      <c r="AP780" s="3053"/>
      <c r="AQ780" s="3049"/>
      <c r="AR780" s="4951"/>
      <c r="AS780" s="3053"/>
      <c r="AT780" s="3053"/>
      <c r="AU780" s="3053"/>
      <c r="AV780" s="3053"/>
      <c r="AW780" s="3053"/>
      <c r="AX780" s="4930"/>
    </row>
    <row r="781" spans="1:50" ht="15" customHeight="1">
      <c r="A781" s="4960"/>
      <c r="B781" s="4934"/>
      <c r="C781" s="4952"/>
      <c r="D781" s="3054"/>
      <c r="E781" s="3055"/>
      <c r="F781" s="3056"/>
      <c r="G781" s="3056"/>
      <c r="H781" s="3054"/>
      <c r="I781" s="3056"/>
      <c r="J781" s="3056"/>
      <c r="K781" s="3054"/>
      <c r="L781" s="3056"/>
      <c r="M781" s="3056"/>
      <c r="N781" s="4958"/>
      <c r="O781" s="4949"/>
      <c r="P781" s="3057"/>
      <c r="Q781" s="3057"/>
      <c r="R781" s="3057"/>
      <c r="S781" s="3087"/>
      <c r="T781" s="3087"/>
      <c r="U781" s="3087"/>
      <c r="V781" s="3087"/>
      <c r="W781" s="3056"/>
      <c r="X781" s="3056"/>
      <c r="Y781" s="3056"/>
      <c r="Z781" s="3056"/>
      <c r="AA781" s="3056"/>
      <c r="AB781" s="3056"/>
      <c r="AC781" s="3056"/>
      <c r="AD781" s="3056"/>
      <c r="AE781" s="3056"/>
      <c r="AF781" s="3056"/>
      <c r="AG781" s="3056"/>
      <c r="AH781" s="3056"/>
      <c r="AI781" s="3056"/>
      <c r="AJ781" s="3056"/>
      <c r="AK781" s="3056"/>
      <c r="AL781" s="3056"/>
      <c r="AM781" s="4946"/>
      <c r="AN781" s="3055"/>
      <c r="AO781" s="3056"/>
      <c r="AP781" s="3059"/>
      <c r="AQ781" s="3056"/>
      <c r="AR781" s="4952"/>
      <c r="AS781" s="3059"/>
      <c r="AT781" s="3059"/>
      <c r="AU781" s="3059"/>
      <c r="AV781" s="3059"/>
      <c r="AW781" s="3059"/>
      <c r="AX781" s="4931"/>
    </row>
    <row r="782" spans="1:50" ht="15" customHeight="1">
      <c r="A782" s="4960"/>
      <c r="B782" s="4932">
        <f>B777+1</f>
        <v>155</v>
      </c>
      <c r="C782" s="4950" t="s">
        <v>8251</v>
      </c>
      <c r="D782" s="3042" t="s">
        <v>8241</v>
      </c>
      <c r="E782" s="3043">
        <v>34731</v>
      </c>
      <c r="F782" s="3060">
        <v>1</v>
      </c>
      <c r="G782" s="3060">
        <v>1</v>
      </c>
      <c r="H782" s="3042" t="s">
        <v>7642</v>
      </c>
      <c r="I782" s="3044">
        <v>100</v>
      </c>
      <c r="J782" s="3044">
        <v>50</v>
      </c>
      <c r="K782" s="3042" t="s">
        <v>7649</v>
      </c>
      <c r="L782" s="3044">
        <v>200</v>
      </c>
      <c r="M782" s="3044">
        <v>60</v>
      </c>
      <c r="N782" s="4947" t="s">
        <v>8252</v>
      </c>
      <c r="O782" s="4947" t="s">
        <v>7645</v>
      </c>
      <c r="P782" s="3045"/>
      <c r="Q782" s="3045"/>
      <c r="R782" s="3045"/>
      <c r="S782" s="3081"/>
      <c r="T782" s="3081"/>
      <c r="U782" s="3081"/>
      <c r="V782" s="3081"/>
      <c r="W782" s="3044"/>
      <c r="X782" s="3044"/>
      <c r="Y782" s="3044"/>
      <c r="Z782" s="3044"/>
      <c r="AA782" s="3044" t="s">
        <v>387</v>
      </c>
      <c r="AB782" s="3044"/>
      <c r="AC782" s="3044"/>
      <c r="AD782" s="3044"/>
      <c r="AE782" s="3044" t="s">
        <v>7636</v>
      </c>
      <c r="AF782" s="3044"/>
      <c r="AG782" s="3044" t="s">
        <v>7636</v>
      </c>
      <c r="AH782" s="3044"/>
      <c r="AI782" s="3044" t="s">
        <v>7636</v>
      </c>
      <c r="AJ782" s="3044"/>
      <c r="AK782" s="3044"/>
      <c r="AL782" s="3044"/>
      <c r="AM782" s="4944"/>
      <c r="AN782" s="3043"/>
      <c r="AO782" s="3044"/>
      <c r="AP782" s="3046"/>
      <c r="AQ782" s="3044"/>
      <c r="AR782" s="4929"/>
      <c r="AS782" s="3046"/>
      <c r="AT782" s="3046"/>
      <c r="AU782" s="3046"/>
      <c r="AV782" s="3046"/>
      <c r="AW782" s="3046"/>
      <c r="AX782" s="4929"/>
    </row>
    <row r="783" spans="1:50" ht="15" customHeight="1">
      <c r="A783" s="4960"/>
      <c r="B783" s="4933"/>
      <c r="C783" s="4951"/>
      <c r="D783" s="3047"/>
      <c r="E783" s="3048"/>
      <c r="F783" s="3052"/>
      <c r="G783" s="3052"/>
      <c r="H783" s="3047"/>
      <c r="I783" s="3049"/>
      <c r="J783" s="3049"/>
      <c r="K783" s="3047"/>
      <c r="L783" s="3049"/>
      <c r="M783" s="3049"/>
      <c r="N783" s="4948"/>
      <c r="O783" s="4948"/>
      <c r="P783" s="3050"/>
      <c r="Q783" s="3050"/>
      <c r="R783" s="3050"/>
      <c r="S783" s="3084"/>
      <c r="T783" s="3084"/>
      <c r="U783" s="3084"/>
      <c r="V783" s="3084"/>
      <c r="W783" s="3049"/>
      <c r="X783" s="3049"/>
      <c r="Y783" s="3049"/>
      <c r="Z783" s="3049"/>
      <c r="AA783" s="3049">
        <v>1</v>
      </c>
      <c r="AB783" s="3049"/>
      <c r="AC783" s="3049"/>
      <c r="AD783" s="3049"/>
      <c r="AE783" s="3049">
        <v>200</v>
      </c>
      <c r="AF783" s="3049"/>
      <c r="AG783" s="3052">
        <v>1</v>
      </c>
      <c r="AH783" s="3049"/>
      <c r="AI783" s="3049">
        <v>10</v>
      </c>
      <c r="AJ783" s="3049"/>
      <c r="AK783" s="3049"/>
      <c r="AL783" s="3049"/>
      <c r="AM783" s="4945"/>
      <c r="AN783" s="3048"/>
      <c r="AO783" s="3049"/>
      <c r="AP783" s="3053"/>
      <c r="AQ783" s="3049"/>
      <c r="AR783" s="4930"/>
      <c r="AS783" s="3053"/>
      <c r="AT783" s="3053"/>
      <c r="AU783" s="3053"/>
      <c r="AV783" s="3053"/>
      <c r="AW783" s="3053"/>
      <c r="AX783" s="4930"/>
    </row>
    <row r="784" spans="1:50" ht="15" customHeight="1">
      <c r="A784" s="4960"/>
      <c r="B784" s="4933"/>
      <c r="C784" s="4951"/>
      <c r="D784" s="3047"/>
      <c r="E784" s="3048"/>
      <c r="F784" s="3052"/>
      <c r="G784" s="3052"/>
      <c r="H784" s="3047"/>
      <c r="I784" s="3049"/>
      <c r="J784" s="3049"/>
      <c r="K784" s="3047"/>
      <c r="L784" s="3049"/>
      <c r="M784" s="3049"/>
      <c r="N784" s="4948"/>
      <c r="O784" s="4948"/>
      <c r="P784" s="3050"/>
      <c r="Q784" s="3050"/>
      <c r="R784" s="3050"/>
      <c r="S784" s="3084"/>
      <c r="T784" s="3084"/>
      <c r="U784" s="3084"/>
      <c r="V784" s="3084"/>
      <c r="W784" s="3049"/>
      <c r="X784" s="3049"/>
      <c r="Y784" s="3049"/>
      <c r="Z784" s="3049"/>
      <c r="AA784" s="3049"/>
      <c r="AB784" s="3049"/>
      <c r="AC784" s="3049"/>
      <c r="AD784" s="3049"/>
      <c r="AE784" s="3049"/>
      <c r="AF784" s="3049"/>
      <c r="AG784" s="3049"/>
      <c r="AH784" s="3049"/>
      <c r="AI784" s="3049" t="s">
        <v>7881</v>
      </c>
      <c r="AJ784" s="3049"/>
      <c r="AK784" s="3049"/>
      <c r="AL784" s="3049"/>
      <c r="AM784" s="4945"/>
      <c r="AN784" s="3048"/>
      <c r="AO784" s="3049"/>
      <c r="AP784" s="3053"/>
      <c r="AQ784" s="3049"/>
      <c r="AR784" s="4930"/>
      <c r="AS784" s="3053"/>
      <c r="AT784" s="3053"/>
      <c r="AU784" s="3053"/>
      <c r="AV784" s="3053"/>
      <c r="AW784" s="3053"/>
      <c r="AX784" s="4930"/>
    </row>
    <row r="785" spans="1:50" ht="15" customHeight="1">
      <c r="A785" s="4960"/>
      <c r="B785" s="4933"/>
      <c r="C785" s="4951"/>
      <c r="D785" s="3047"/>
      <c r="E785" s="3048"/>
      <c r="F785" s="3052"/>
      <c r="G785" s="3052"/>
      <c r="H785" s="3047"/>
      <c r="I785" s="3049"/>
      <c r="J785" s="3049"/>
      <c r="K785" s="3047"/>
      <c r="L785" s="3049"/>
      <c r="M785" s="3049"/>
      <c r="N785" s="4948"/>
      <c r="O785" s="4948"/>
      <c r="P785" s="3050"/>
      <c r="Q785" s="3050"/>
      <c r="R785" s="3050"/>
      <c r="S785" s="3084"/>
      <c r="T785" s="3084"/>
      <c r="U785" s="3084"/>
      <c r="V785" s="3084"/>
      <c r="W785" s="3049"/>
      <c r="X785" s="3049"/>
      <c r="Y785" s="3049"/>
      <c r="Z785" s="3049"/>
      <c r="AA785" s="3049"/>
      <c r="AB785" s="3049"/>
      <c r="AC785" s="3049"/>
      <c r="AD785" s="3049"/>
      <c r="AE785" s="3049"/>
      <c r="AF785" s="3049"/>
      <c r="AG785" s="3049"/>
      <c r="AH785" s="3049"/>
      <c r="AI785" s="3049"/>
      <c r="AJ785" s="3049"/>
      <c r="AK785" s="3049"/>
      <c r="AL785" s="3049"/>
      <c r="AM785" s="4945"/>
      <c r="AN785" s="3048"/>
      <c r="AO785" s="3049"/>
      <c r="AP785" s="3053"/>
      <c r="AQ785" s="3049"/>
      <c r="AR785" s="4930"/>
      <c r="AS785" s="3053"/>
      <c r="AT785" s="3053"/>
      <c r="AU785" s="3053"/>
      <c r="AV785" s="3053"/>
      <c r="AW785" s="3053"/>
      <c r="AX785" s="4930"/>
    </row>
    <row r="786" spans="1:50" ht="15" customHeight="1">
      <c r="A786" s="4960"/>
      <c r="B786" s="4934"/>
      <c r="C786" s="4952"/>
      <c r="D786" s="3054"/>
      <c r="E786" s="3055"/>
      <c r="F786" s="3058"/>
      <c r="G786" s="3058"/>
      <c r="H786" s="3054"/>
      <c r="I786" s="3056"/>
      <c r="J786" s="3056"/>
      <c r="K786" s="3054"/>
      <c r="L786" s="3056"/>
      <c r="M786" s="3056"/>
      <c r="N786" s="4949"/>
      <c r="O786" s="4949"/>
      <c r="P786" s="3057"/>
      <c r="Q786" s="3057"/>
      <c r="R786" s="3057"/>
      <c r="S786" s="3087"/>
      <c r="T786" s="3087"/>
      <c r="U786" s="3087"/>
      <c r="V786" s="3087"/>
      <c r="W786" s="3056"/>
      <c r="X786" s="3056"/>
      <c r="Y786" s="3056"/>
      <c r="Z786" s="3056"/>
      <c r="AA786" s="3056"/>
      <c r="AB786" s="3056"/>
      <c r="AC786" s="3056"/>
      <c r="AD786" s="3056"/>
      <c r="AE786" s="3056"/>
      <c r="AF786" s="3056"/>
      <c r="AG786" s="3056"/>
      <c r="AH786" s="3056"/>
      <c r="AI786" s="3056"/>
      <c r="AJ786" s="3056"/>
      <c r="AK786" s="3056"/>
      <c r="AL786" s="3056"/>
      <c r="AM786" s="4946"/>
      <c r="AN786" s="3055"/>
      <c r="AO786" s="3056"/>
      <c r="AP786" s="3059"/>
      <c r="AQ786" s="3056"/>
      <c r="AR786" s="4931"/>
      <c r="AS786" s="3059"/>
      <c r="AT786" s="3059"/>
      <c r="AU786" s="3059"/>
      <c r="AV786" s="3059"/>
      <c r="AW786" s="3059"/>
      <c r="AX786" s="4931"/>
    </row>
    <row r="787" spans="1:50" ht="15" customHeight="1">
      <c r="A787" s="4960"/>
      <c r="B787" s="4932">
        <f>B782+1</f>
        <v>156</v>
      </c>
      <c r="C787" s="4950" t="s">
        <v>8253</v>
      </c>
      <c r="D787" s="3042" t="s">
        <v>8239</v>
      </c>
      <c r="E787" s="3043">
        <v>35069</v>
      </c>
      <c r="F787" s="3044">
        <v>44.3</v>
      </c>
      <c r="G787" s="3044">
        <v>44.3</v>
      </c>
      <c r="H787" s="3042" t="s">
        <v>8254</v>
      </c>
      <c r="I787" s="3044"/>
      <c r="J787" s="3044"/>
      <c r="K787" s="3042" t="s">
        <v>7745</v>
      </c>
      <c r="L787" s="3044">
        <v>200</v>
      </c>
      <c r="M787" s="3044">
        <v>80</v>
      </c>
      <c r="N787" s="4956" t="s">
        <v>8255</v>
      </c>
      <c r="O787" s="4947" t="s">
        <v>7645</v>
      </c>
      <c r="P787" s="3045"/>
      <c r="Q787" s="3045"/>
      <c r="R787" s="3045"/>
      <c r="S787" s="3081"/>
      <c r="T787" s="3081"/>
      <c r="U787" s="3081"/>
      <c r="V787" s="3081"/>
      <c r="W787" s="3044"/>
      <c r="X787" s="3044"/>
      <c r="Y787" s="3044"/>
      <c r="Z787" s="3044"/>
      <c r="AA787" s="3044" t="s">
        <v>7636</v>
      </c>
      <c r="AB787" s="3044"/>
      <c r="AC787" s="3044"/>
      <c r="AD787" s="3044" t="s">
        <v>7636</v>
      </c>
      <c r="AE787" s="3044" t="s">
        <v>7636</v>
      </c>
      <c r="AF787" s="3044"/>
      <c r="AG787" s="3044" t="s">
        <v>7636</v>
      </c>
      <c r="AH787" s="3044"/>
      <c r="AI787" s="3044" t="s">
        <v>7636</v>
      </c>
      <c r="AJ787" s="3044"/>
      <c r="AK787" s="3044" t="s">
        <v>387</v>
      </c>
      <c r="AL787" s="3044" t="s">
        <v>7636</v>
      </c>
      <c r="AM787" s="4944"/>
      <c r="AN787" s="3043"/>
      <c r="AO787" s="3044"/>
      <c r="AP787" s="3046"/>
      <c r="AQ787" s="3044"/>
      <c r="AR787" s="4950"/>
      <c r="AS787" s="3046"/>
      <c r="AT787" s="3046"/>
      <c r="AU787" s="3046"/>
      <c r="AV787" s="3046"/>
      <c r="AW787" s="3046"/>
      <c r="AX787" s="4929"/>
    </row>
    <row r="788" spans="1:50" ht="15" customHeight="1">
      <c r="A788" s="4960"/>
      <c r="B788" s="4933"/>
      <c r="C788" s="4951"/>
      <c r="D788" s="3047"/>
      <c r="E788" s="3048">
        <v>36234</v>
      </c>
      <c r="F788" s="3049"/>
      <c r="G788" s="3049"/>
      <c r="H788" s="3047"/>
      <c r="I788" s="3049"/>
      <c r="J788" s="3049"/>
      <c r="K788" s="3047" t="s">
        <v>7649</v>
      </c>
      <c r="L788" s="3049">
        <v>200</v>
      </c>
      <c r="M788" s="3049">
        <v>60</v>
      </c>
      <c r="N788" s="4957"/>
      <c r="O788" s="4948"/>
      <c r="P788" s="3050"/>
      <c r="Q788" s="3050"/>
      <c r="R788" s="3050"/>
      <c r="S788" s="3084"/>
      <c r="T788" s="3084"/>
      <c r="U788" s="3084"/>
      <c r="V788" s="3084"/>
      <c r="W788" s="3049"/>
      <c r="X788" s="3049"/>
      <c r="Y788" s="3049"/>
      <c r="Z788" s="3049"/>
      <c r="AA788" s="3049">
        <v>8</v>
      </c>
      <c r="AB788" s="3049"/>
      <c r="AC788" s="3049"/>
      <c r="AD788" s="3049">
        <v>60</v>
      </c>
      <c r="AE788" s="3049">
        <v>200</v>
      </c>
      <c r="AF788" s="3049"/>
      <c r="AG788" s="3052">
        <v>1</v>
      </c>
      <c r="AH788" s="3049"/>
      <c r="AI788" s="3049">
        <v>18</v>
      </c>
      <c r="AJ788" s="3049"/>
      <c r="AK788" s="3049" t="s">
        <v>7661</v>
      </c>
      <c r="AL788" s="3049"/>
      <c r="AM788" s="4945"/>
      <c r="AN788" s="3048"/>
      <c r="AO788" s="3049"/>
      <c r="AP788" s="3053"/>
      <c r="AQ788" s="3049"/>
      <c r="AR788" s="4951"/>
      <c r="AS788" s="3053"/>
      <c r="AT788" s="3053"/>
      <c r="AU788" s="3053"/>
      <c r="AV788" s="3053"/>
      <c r="AW788" s="3053"/>
      <c r="AX788" s="4930"/>
    </row>
    <row r="789" spans="1:50" ht="15" customHeight="1">
      <c r="A789" s="4960"/>
      <c r="B789" s="4933"/>
      <c r="C789" s="4951"/>
      <c r="D789" s="3047"/>
      <c r="E789" s="3048">
        <v>42073</v>
      </c>
      <c r="F789" s="3049"/>
      <c r="G789" s="3049"/>
      <c r="H789" s="3047"/>
      <c r="I789" s="3049"/>
      <c r="J789" s="3049"/>
      <c r="K789" s="3047" t="s">
        <v>7984</v>
      </c>
      <c r="L789" s="3049">
        <v>150</v>
      </c>
      <c r="M789" s="3049">
        <v>60</v>
      </c>
      <c r="N789" s="4957"/>
      <c r="O789" s="4948"/>
      <c r="P789" s="3050"/>
      <c r="Q789" s="3050"/>
      <c r="R789" s="3050"/>
      <c r="S789" s="3084"/>
      <c r="T789" s="3084"/>
      <c r="U789" s="3084"/>
      <c r="V789" s="3084"/>
      <c r="W789" s="3049"/>
      <c r="X789" s="3049"/>
      <c r="Y789" s="3049"/>
      <c r="Z789" s="3049"/>
      <c r="AA789" s="3049"/>
      <c r="AB789" s="3049"/>
      <c r="AC789" s="3049"/>
      <c r="AD789" s="3049"/>
      <c r="AE789" s="3049">
        <v>250</v>
      </c>
      <c r="AF789" s="3049"/>
      <c r="AG789" s="3049"/>
      <c r="AH789" s="3049"/>
      <c r="AI789" s="3049">
        <v>15</v>
      </c>
      <c r="AJ789" s="3049"/>
      <c r="AK789" s="3049" t="s">
        <v>7665</v>
      </c>
      <c r="AL789" s="3049"/>
      <c r="AM789" s="4945"/>
      <c r="AN789" s="3048"/>
      <c r="AO789" s="3049"/>
      <c r="AP789" s="3053"/>
      <c r="AQ789" s="3049"/>
      <c r="AR789" s="4951"/>
      <c r="AS789" s="3053"/>
      <c r="AT789" s="3053"/>
      <c r="AU789" s="3053"/>
      <c r="AV789" s="3053"/>
      <c r="AW789" s="3053"/>
      <c r="AX789" s="4930"/>
    </row>
    <row r="790" spans="1:50" ht="15" customHeight="1">
      <c r="A790" s="4960"/>
      <c r="B790" s="4933"/>
      <c r="C790" s="4951"/>
      <c r="D790" s="3047"/>
      <c r="E790" s="3048"/>
      <c r="F790" s="3049"/>
      <c r="G790" s="3049"/>
      <c r="H790" s="3047"/>
      <c r="I790" s="3049"/>
      <c r="J790" s="3049"/>
      <c r="K790" s="3047" t="s">
        <v>8082</v>
      </c>
      <c r="L790" s="3049">
        <v>150</v>
      </c>
      <c r="M790" s="3049">
        <v>60</v>
      </c>
      <c r="N790" s="4957"/>
      <c r="O790" s="4948"/>
      <c r="P790" s="3050"/>
      <c r="Q790" s="3050"/>
      <c r="R790" s="3050"/>
      <c r="S790" s="3084"/>
      <c r="T790" s="3084"/>
      <c r="U790" s="3084"/>
      <c r="V790" s="3084"/>
      <c r="W790" s="3049"/>
      <c r="X790" s="3049"/>
      <c r="Y790" s="3049"/>
      <c r="Z790" s="3049"/>
      <c r="AA790" s="3049"/>
      <c r="AB790" s="3049"/>
      <c r="AC790" s="3049"/>
      <c r="AD790" s="3049"/>
      <c r="AE790" s="3049">
        <v>500</v>
      </c>
      <c r="AF790" s="3049"/>
      <c r="AG790" s="3049"/>
      <c r="AH790" s="3049"/>
      <c r="AI790" s="3049">
        <v>12</v>
      </c>
      <c r="AJ790" s="3049"/>
      <c r="AK790" s="3049"/>
      <c r="AL790" s="3049"/>
      <c r="AM790" s="4945"/>
      <c r="AN790" s="3048"/>
      <c r="AO790" s="3049"/>
      <c r="AP790" s="3053"/>
      <c r="AQ790" s="3049"/>
      <c r="AR790" s="4951"/>
      <c r="AS790" s="3053"/>
      <c r="AT790" s="3053"/>
      <c r="AU790" s="3053"/>
      <c r="AV790" s="3053"/>
      <c r="AW790" s="3053"/>
      <c r="AX790" s="4930"/>
    </row>
    <row r="791" spans="1:50" ht="15" customHeight="1">
      <c r="A791" s="4960"/>
      <c r="B791" s="4933"/>
      <c r="C791" s="4951"/>
      <c r="D791" s="3047"/>
      <c r="E791" s="3048"/>
      <c r="F791" s="3049"/>
      <c r="G791" s="3049"/>
      <c r="H791" s="3047"/>
      <c r="I791" s="3049"/>
      <c r="J791" s="3049"/>
      <c r="K791" s="3047" t="s">
        <v>7643</v>
      </c>
      <c r="L791" s="3049">
        <v>80</v>
      </c>
      <c r="M791" s="3049">
        <v>50</v>
      </c>
      <c r="N791" s="4957"/>
      <c r="O791" s="4948"/>
      <c r="P791" s="3050"/>
      <c r="Q791" s="3050"/>
      <c r="R791" s="3050"/>
      <c r="S791" s="3084"/>
      <c r="T791" s="3084"/>
      <c r="U791" s="3084"/>
      <c r="V791" s="3084"/>
      <c r="W791" s="3049"/>
      <c r="X791" s="3049"/>
      <c r="Y791" s="3049"/>
      <c r="Z791" s="3049"/>
      <c r="AA791" s="3049"/>
      <c r="AB791" s="3049"/>
      <c r="AC791" s="3049"/>
      <c r="AD791" s="3049"/>
      <c r="AE791" s="3049"/>
      <c r="AF791" s="3049"/>
      <c r="AG791" s="3049"/>
      <c r="AH791" s="3049"/>
      <c r="AI791" s="3049">
        <v>10</v>
      </c>
      <c r="AJ791" s="3049"/>
      <c r="AK791" s="3049"/>
      <c r="AL791" s="3049"/>
      <c r="AM791" s="4945"/>
      <c r="AN791" s="3048"/>
      <c r="AO791" s="3049"/>
      <c r="AP791" s="3053"/>
      <c r="AQ791" s="3049"/>
      <c r="AR791" s="4951"/>
      <c r="AS791" s="3053"/>
      <c r="AT791" s="3053"/>
      <c r="AU791" s="3053"/>
      <c r="AV791" s="3053"/>
      <c r="AW791" s="3053"/>
      <c r="AX791" s="4930"/>
    </row>
    <row r="792" spans="1:50" ht="15" customHeight="1">
      <c r="A792" s="4960"/>
      <c r="B792" s="4934"/>
      <c r="C792" s="4952"/>
      <c r="D792" s="3054"/>
      <c r="E792" s="3055"/>
      <c r="F792" s="3056"/>
      <c r="G792" s="3056"/>
      <c r="H792" s="3054"/>
      <c r="I792" s="3056"/>
      <c r="J792" s="3056"/>
      <c r="K792" s="3054"/>
      <c r="L792" s="3056"/>
      <c r="M792" s="3056"/>
      <c r="N792" s="4958"/>
      <c r="O792" s="4949"/>
      <c r="P792" s="3057"/>
      <c r="Q792" s="3057"/>
      <c r="R792" s="3057"/>
      <c r="S792" s="3087"/>
      <c r="T792" s="3087"/>
      <c r="U792" s="3087"/>
      <c r="V792" s="3087"/>
      <c r="W792" s="3056"/>
      <c r="X792" s="3056"/>
      <c r="Y792" s="3056"/>
      <c r="Z792" s="3056"/>
      <c r="AA792" s="3056"/>
      <c r="AB792" s="3056"/>
      <c r="AC792" s="3056"/>
      <c r="AD792" s="3056"/>
      <c r="AE792" s="3056"/>
      <c r="AF792" s="3056"/>
      <c r="AG792" s="3056"/>
      <c r="AH792" s="3056"/>
      <c r="AI792" s="3054" t="s">
        <v>7862</v>
      </c>
      <c r="AJ792" s="3056"/>
      <c r="AK792" s="3056"/>
      <c r="AL792" s="3056"/>
      <c r="AM792" s="4946"/>
      <c r="AN792" s="3055"/>
      <c r="AO792" s="3056"/>
      <c r="AP792" s="3059"/>
      <c r="AQ792" s="3056"/>
      <c r="AR792" s="4952"/>
      <c r="AS792" s="3059"/>
      <c r="AT792" s="3059"/>
      <c r="AU792" s="3059"/>
      <c r="AV792" s="3059"/>
      <c r="AW792" s="3059"/>
      <c r="AX792" s="4931"/>
    </row>
    <row r="793" spans="1:50" ht="15" customHeight="1">
      <c r="A793" s="4960"/>
      <c r="B793" s="4932">
        <f>B787+1</f>
        <v>157</v>
      </c>
      <c r="C793" s="4950" t="s">
        <v>8256</v>
      </c>
      <c r="D793" s="3042" t="s">
        <v>8239</v>
      </c>
      <c r="E793" s="3043">
        <v>35769</v>
      </c>
      <c r="F793" s="3044">
        <v>21.5</v>
      </c>
      <c r="G793" s="3044">
        <v>21.5</v>
      </c>
      <c r="H793" s="3042" t="s">
        <v>7642</v>
      </c>
      <c r="I793" s="3044">
        <v>60</v>
      </c>
      <c r="J793" s="3044">
        <v>40</v>
      </c>
      <c r="K793" s="3042" t="s">
        <v>8257</v>
      </c>
      <c r="L793" s="3044">
        <v>80</v>
      </c>
      <c r="M793" s="3044">
        <v>50</v>
      </c>
      <c r="N793" s="4938" t="s">
        <v>8258</v>
      </c>
      <c r="O793" s="4947" t="s">
        <v>8206</v>
      </c>
      <c r="P793" s="3045"/>
      <c r="Q793" s="3045"/>
      <c r="R793" s="3045"/>
      <c r="S793" s="3081"/>
      <c r="T793" s="3081"/>
      <c r="U793" s="3081"/>
      <c r="V793" s="3081"/>
      <c r="W793" s="3044"/>
      <c r="X793" s="3044"/>
      <c r="Y793" s="3044"/>
      <c r="Z793" s="3044"/>
      <c r="AA793" s="3044" t="s">
        <v>7636</v>
      </c>
      <c r="AB793" s="3044"/>
      <c r="AC793" s="3044"/>
      <c r="AD793" s="3044"/>
      <c r="AE793" s="3044" t="s">
        <v>7636</v>
      </c>
      <c r="AF793" s="3044"/>
      <c r="AG793" s="3060" t="s">
        <v>7636</v>
      </c>
      <c r="AH793" s="3044"/>
      <c r="AI793" s="3044" t="s">
        <v>7636</v>
      </c>
      <c r="AJ793" s="3044"/>
      <c r="AK793" s="3044"/>
      <c r="AL793" s="3044" t="s">
        <v>441</v>
      </c>
      <c r="AM793" s="4944"/>
      <c r="AN793" s="3043"/>
      <c r="AO793" s="3044"/>
      <c r="AP793" s="3046"/>
      <c r="AQ793" s="3044"/>
      <c r="AR793" s="4950"/>
      <c r="AS793" s="3046"/>
      <c r="AT793" s="3046"/>
      <c r="AU793" s="3046"/>
      <c r="AV793" s="3046"/>
      <c r="AW793" s="3046"/>
      <c r="AX793" s="4929"/>
    </row>
    <row r="794" spans="1:50" ht="15" customHeight="1">
      <c r="A794" s="4960"/>
      <c r="B794" s="4933"/>
      <c r="C794" s="4951"/>
      <c r="D794" s="3047"/>
      <c r="E794" s="3048"/>
      <c r="F794" s="3049"/>
      <c r="G794" s="3049"/>
      <c r="H794" s="3047" t="s">
        <v>8082</v>
      </c>
      <c r="I794" s="3049">
        <v>150</v>
      </c>
      <c r="J794" s="3049">
        <v>60</v>
      </c>
      <c r="K794" s="3047" t="s">
        <v>8082</v>
      </c>
      <c r="L794" s="3049">
        <v>150</v>
      </c>
      <c r="M794" s="3049">
        <v>60</v>
      </c>
      <c r="N794" s="4939"/>
      <c r="O794" s="4948"/>
      <c r="P794" s="3050"/>
      <c r="Q794" s="3050"/>
      <c r="R794" s="3050"/>
      <c r="S794" s="3084"/>
      <c r="T794" s="3084"/>
      <c r="U794" s="3084"/>
      <c r="V794" s="3084"/>
      <c r="W794" s="3049"/>
      <c r="X794" s="3049"/>
      <c r="Y794" s="3049"/>
      <c r="Z794" s="3049"/>
      <c r="AA794" s="3049">
        <v>2</v>
      </c>
      <c r="AB794" s="3049"/>
      <c r="AC794" s="3049"/>
      <c r="AD794" s="3049"/>
      <c r="AE794" s="3049">
        <v>200</v>
      </c>
      <c r="AF794" s="3049"/>
      <c r="AG794" s="3052">
        <v>1</v>
      </c>
      <c r="AH794" s="3049"/>
      <c r="AI794" s="3049">
        <v>10</v>
      </c>
      <c r="AJ794" s="3049"/>
      <c r="AK794" s="3049"/>
      <c r="AL794" s="3049"/>
      <c r="AM794" s="4945"/>
      <c r="AN794" s="3048"/>
      <c r="AO794" s="3049"/>
      <c r="AP794" s="3053"/>
      <c r="AQ794" s="3049"/>
      <c r="AR794" s="4951"/>
      <c r="AS794" s="3053"/>
      <c r="AT794" s="3053"/>
      <c r="AU794" s="3053"/>
      <c r="AV794" s="3053"/>
      <c r="AW794" s="3053"/>
      <c r="AX794" s="4930"/>
    </row>
    <row r="795" spans="1:50" ht="15" customHeight="1">
      <c r="A795" s="4960"/>
      <c r="B795" s="4933"/>
      <c r="C795" s="4951"/>
      <c r="D795" s="3047"/>
      <c r="E795" s="3048"/>
      <c r="F795" s="3049"/>
      <c r="G795" s="3049"/>
      <c r="H795" s="3047"/>
      <c r="I795" s="3049"/>
      <c r="J795" s="3049"/>
      <c r="K795" s="3047"/>
      <c r="L795" s="3049"/>
      <c r="M795" s="3049"/>
      <c r="N795" s="4939"/>
      <c r="O795" s="4948"/>
      <c r="P795" s="3050"/>
      <c r="Q795" s="3050"/>
      <c r="R795" s="3050"/>
      <c r="S795" s="3084"/>
      <c r="T795" s="3084"/>
      <c r="U795" s="3084"/>
      <c r="V795" s="3084"/>
      <c r="W795" s="3049"/>
      <c r="X795" s="3049"/>
      <c r="Y795" s="3049"/>
      <c r="Z795" s="3049"/>
      <c r="AA795" s="3049"/>
      <c r="AB795" s="3049"/>
      <c r="AC795" s="3049"/>
      <c r="AD795" s="3049"/>
      <c r="AE795" s="3049"/>
      <c r="AF795" s="3049"/>
      <c r="AG795" s="3052"/>
      <c r="AH795" s="3049"/>
      <c r="AI795" s="3049"/>
      <c r="AJ795" s="3049"/>
      <c r="AK795" s="3049"/>
      <c r="AL795" s="3049"/>
      <c r="AM795" s="4945"/>
      <c r="AN795" s="3048"/>
      <c r="AO795" s="3049"/>
      <c r="AP795" s="3053"/>
      <c r="AQ795" s="3049"/>
      <c r="AR795" s="4951"/>
      <c r="AS795" s="3053"/>
      <c r="AT795" s="3053"/>
      <c r="AU795" s="3053"/>
      <c r="AV795" s="3053"/>
      <c r="AW795" s="3053"/>
      <c r="AX795" s="4930"/>
    </row>
    <row r="796" spans="1:50" ht="15" customHeight="1">
      <c r="A796" s="4960"/>
      <c r="B796" s="4933"/>
      <c r="C796" s="4951"/>
      <c r="D796" s="3047"/>
      <c r="E796" s="3048"/>
      <c r="F796" s="3049"/>
      <c r="G796" s="3049"/>
      <c r="H796" s="3047"/>
      <c r="I796" s="3049"/>
      <c r="J796" s="3049"/>
      <c r="K796" s="3047"/>
      <c r="L796" s="3049"/>
      <c r="M796" s="3049"/>
      <c r="N796" s="4939"/>
      <c r="O796" s="4948"/>
      <c r="P796" s="3050"/>
      <c r="Q796" s="3050"/>
      <c r="R796" s="3050"/>
      <c r="S796" s="3084"/>
      <c r="T796" s="3084"/>
      <c r="U796" s="3084"/>
      <c r="V796" s="3084"/>
      <c r="W796" s="3049"/>
      <c r="X796" s="3049"/>
      <c r="Y796" s="3049"/>
      <c r="Z796" s="3049"/>
      <c r="AA796" s="3049"/>
      <c r="AB796" s="3049"/>
      <c r="AC796" s="3049"/>
      <c r="AD796" s="3049"/>
      <c r="AE796" s="3049"/>
      <c r="AF796" s="3049"/>
      <c r="AG796" s="3052"/>
      <c r="AH796" s="3049"/>
      <c r="AI796" s="3049"/>
      <c r="AJ796" s="3049"/>
      <c r="AK796" s="3049"/>
      <c r="AL796" s="3049"/>
      <c r="AM796" s="4945"/>
      <c r="AN796" s="3048"/>
      <c r="AO796" s="3049"/>
      <c r="AP796" s="3053"/>
      <c r="AQ796" s="3049"/>
      <c r="AR796" s="4951"/>
      <c r="AS796" s="3053"/>
      <c r="AT796" s="3053"/>
      <c r="AU796" s="3053"/>
      <c r="AV796" s="3053"/>
      <c r="AW796" s="3053"/>
      <c r="AX796" s="4930"/>
    </row>
    <row r="797" spans="1:50" ht="15" customHeight="1">
      <c r="A797" s="4960"/>
      <c r="B797" s="4934"/>
      <c r="C797" s="4952"/>
      <c r="D797" s="3054"/>
      <c r="E797" s="3055"/>
      <c r="F797" s="3056"/>
      <c r="G797" s="3056"/>
      <c r="H797" s="3054"/>
      <c r="I797" s="3056"/>
      <c r="J797" s="3056"/>
      <c r="K797" s="3054"/>
      <c r="L797" s="3056"/>
      <c r="M797" s="3056"/>
      <c r="N797" s="4940"/>
      <c r="O797" s="4949"/>
      <c r="P797" s="3057"/>
      <c r="Q797" s="3057"/>
      <c r="R797" s="3057"/>
      <c r="S797" s="3087"/>
      <c r="T797" s="3087"/>
      <c r="U797" s="3087"/>
      <c r="V797" s="3087"/>
      <c r="W797" s="3056"/>
      <c r="X797" s="3056"/>
      <c r="Y797" s="3056"/>
      <c r="Z797" s="3056"/>
      <c r="AA797" s="3056"/>
      <c r="AB797" s="3056"/>
      <c r="AC797" s="3056"/>
      <c r="AD797" s="3056"/>
      <c r="AE797" s="3056"/>
      <c r="AF797" s="3056"/>
      <c r="AG797" s="3058"/>
      <c r="AH797" s="3056"/>
      <c r="AI797" s="3056"/>
      <c r="AJ797" s="3056"/>
      <c r="AK797" s="3056"/>
      <c r="AL797" s="3056"/>
      <c r="AM797" s="4946"/>
      <c r="AN797" s="3055"/>
      <c r="AO797" s="3056"/>
      <c r="AP797" s="3059"/>
      <c r="AQ797" s="3056"/>
      <c r="AR797" s="4952"/>
      <c r="AS797" s="3059"/>
      <c r="AT797" s="3059"/>
      <c r="AU797" s="3059"/>
      <c r="AV797" s="3059"/>
      <c r="AW797" s="3059"/>
      <c r="AX797" s="4931"/>
    </row>
    <row r="798" spans="1:50" ht="15" customHeight="1">
      <c r="A798" s="4960"/>
      <c r="B798" s="4932">
        <f>B793+1</f>
        <v>158</v>
      </c>
      <c r="C798" s="4950" t="s">
        <v>8259</v>
      </c>
      <c r="D798" s="3042" t="s">
        <v>8239</v>
      </c>
      <c r="E798" s="3043">
        <v>36606</v>
      </c>
      <c r="F798" s="3044">
        <v>38.9</v>
      </c>
      <c r="G798" s="3044">
        <v>38.9</v>
      </c>
      <c r="H798" s="3042" t="s">
        <v>7643</v>
      </c>
      <c r="I798" s="3044">
        <v>50</v>
      </c>
      <c r="J798" s="3044">
        <v>30</v>
      </c>
      <c r="K798" s="3042" t="s">
        <v>7691</v>
      </c>
      <c r="L798" s="3044">
        <v>80</v>
      </c>
      <c r="M798" s="3044">
        <v>50</v>
      </c>
      <c r="N798" s="4938" t="s">
        <v>8260</v>
      </c>
      <c r="O798" s="4947" t="s">
        <v>8044</v>
      </c>
      <c r="P798" s="3045"/>
      <c r="Q798" s="3045"/>
      <c r="R798" s="3045"/>
      <c r="S798" s="3081"/>
      <c r="T798" s="3081"/>
      <c r="U798" s="3081"/>
      <c r="V798" s="3081"/>
      <c r="W798" s="3044"/>
      <c r="X798" s="3044"/>
      <c r="Y798" s="3044"/>
      <c r="Z798" s="3044"/>
      <c r="AA798" s="3044" t="s">
        <v>7636</v>
      </c>
      <c r="AB798" s="3044"/>
      <c r="AC798" s="3044"/>
      <c r="AD798" s="3044"/>
      <c r="AE798" s="3044" t="s">
        <v>7636</v>
      </c>
      <c r="AF798" s="3044"/>
      <c r="AG798" s="3060" t="s">
        <v>7636</v>
      </c>
      <c r="AH798" s="3044"/>
      <c r="AI798" s="3044" t="s">
        <v>7636</v>
      </c>
      <c r="AJ798" s="3044"/>
      <c r="AK798" s="3044" t="s">
        <v>7636</v>
      </c>
      <c r="AL798" s="3044"/>
      <c r="AM798" s="3046"/>
      <c r="AN798" s="3043"/>
      <c r="AO798" s="3044"/>
      <c r="AP798" s="3046"/>
      <c r="AQ798" s="3044"/>
      <c r="AR798" s="4950"/>
      <c r="AS798" s="3046"/>
      <c r="AT798" s="3046"/>
      <c r="AU798" s="3046"/>
      <c r="AV798" s="3046"/>
      <c r="AW798" s="3046"/>
      <c r="AX798" s="3044"/>
    </row>
    <row r="799" spans="1:50" ht="15" customHeight="1">
      <c r="A799" s="4960"/>
      <c r="B799" s="4933"/>
      <c r="C799" s="4951"/>
      <c r="D799" s="3047"/>
      <c r="E799" s="3048"/>
      <c r="F799" s="3049"/>
      <c r="G799" s="3049"/>
      <c r="H799" s="3047" t="s">
        <v>7631</v>
      </c>
      <c r="I799" s="3049">
        <v>200</v>
      </c>
      <c r="J799" s="3049">
        <v>60</v>
      </c>
      <c r="K799" s="3047" t="s">
        <v>7876</v>
      </c>
      <c r="L799" s="3049">
        <v>150</v>
      </c>
      <c r="M799" s="3049">
        <v>60</v>
      </c>
      <c r="N799" s="4939"/>
      <c r="O799" s="4948"/>
      <c r="P799" s="3050"/>
      <c r="Q799" s="3050"/>
      <c r="R799" s="3050"/>
      <c r="S799" s="3084"/>
      <c r="T799" s="3084"/>
      <c r="U799" s="3084"/>
      <c r="V799" s="3084"/>
      <c r="W799" s="3049"/>
      <c r="X799" s="3049"/>
      <c r="Y799" s="3049"/>
      <c r="Z799" s="3049"/>
      <c r="AA799" s="3049">
        <v>7</v>
      </c>
      <c r="AB799" s="3049"/>
      <c r="AC799" s="3049"/>
      <c r="AD799" s="3049"/>
      <c r="AE799" s="3049">
        <v>200</v>
      </c>
      <c r="AF799" s="3049"/>
      <c r="AG799" s="3052">
        <v>1.5</v>
      </c>
      <c r="AH799" s="3049"/>
      <c r="AI799" s="3049">
        <v>20</v>
      </c>
      <c r="AJ799" s="3049"/>
      <c r="AK799" s="3049" t="s">
        <v>7865</v>
      </c>
      <c r="AL799" s="3049"/>
      <c r="AM799" s="3053"/>
      <c r="AN799" s="3048"/>
      <c r="AO799" s="3049"/>
      <c r="AP799" s="3053"/>
      <c r="AQ799" s="3049"/>
      <c r="AR799" s="4951"/>
      <c r="AS799" s="3053"/>
      <c r="AT799" s="3053"/>
      <c r="AU799" s="3053"/>
      <c r="AV799" s="3053"/>
      <c r="AW799" s="3053"/>
      <c r="AX799" s="3049"/>
    </row>
    <row r="800" spans="1:50" ht="15" customHeight="1">
      <c r="A800" s="4960"/>
      <c r="B800" s="4933"/>
      <c r="C800" s="4951"/>
      <c r="D800" s="3047"/>
      <c r="E800" s="3048"/>
      <c r="F800" s="3049"/>
      <c r="G800" s="3049"/>
      <c r="H800" s="3047"/>
      <c r="I800" s="3049"/>
      <c r="J800" s="3049"/>
      <c r="K800" s="3047" t="s">
        <v>7698</v>
      </c>
      <c r="L800" s="3049">
        <v>150</v>
      </c>
      <c r="M800" s="3049">
        <v>60</v>
      </c>
      <c r="N800" s="4939"/>
      <c r="O800" s="4948"/>
      <c r="P800" s="3050"/>
      <c r="Q800" s="3050"/>
      <c r="R800" s="3050"/>
      <c r="S800" s="3084"/>
      <c r="T800" s="3084"/>
      <c r="U800" s="3084"/>
      <c r="V800" s="3084"/>
      <c r="W800" s="3049"/>
      <c r="X800" s="3049"/>
      <c r="Y800" s="3049"/>
      <c r="Z800" s="3049"/>
      <c r="AA800" s="3049"/>
      <c r="AB800" s="3049"/>
      <c r="AC800" s="3049"/>
      <c r="AD800" s="3049"/>
      <c r="AE800" s="3049">
        <v>250</v>
      </c>
      <c r="AF800" s="3049"/>
      <c r="AG800" s="3052">
        <v>1</v>
      </c>
      <c r="AH800" s="3049"/>
      <c r="AI800" s="3049">
        <v>15</v>
      </c>
      <c r="AJ800" s="3049"/>
      <c r="AK800" s="3049" t="s">
        <v>7648</v>
      </c>
      <c r="AL800" s="3049"/>
      <c r="AM800" s="3053"/>
      <c r="AN800" s="3048"/>
      <c r="AO800" s="3049"/>
      <c r="AP800" s="3053"/>
      <c r="AQ800" s="3049"/>
      <c r="AR800" s="4951"/>
      <c r="AS800" s="3053"/>
      <c r="AT800" s="3053"/>
      <c r="AU800" s="3053"/>
      <c r="AV800" s="3053"/>
      <c r="AW800" s="3053"/>
      <c r="AX800" s="3049"/>
    </row>
    <row r="801" spans="1:50" ht="15" customHeight="1">
      <c r="A801" s="4960"/>
      <c r="B801" s="4933"/>
      <c r="C801" s="4951"/>
      <c r="D801" s="3047"/>
      <c r="E801" s="3048"/>
      <c r="F801" s="3049"/>
      <c r="G801" s="3049"/>
      <c r="H801" s="3047"/>
      <c r="I801" s="3049"/>
      <c r="J801" s="3049"/>
      <c r="K801" s="3047" t="s">
        <v>7863</v>
      </c>
      <c r="L801" s="3049">
        <v>200</v>
      </c>
      <c r="M801" s="3049">
        <v>80</v>
      </c>
      <c r="N801" s="4939"/>
      <c r="O801" s="4948"/>
      <c r="P801" s="3050"/>
      <c r="Q801" s="3050"/>
      <c r="R801" s="3050"/>
      <c r="S801" s="3084"/>
      <c r="T801" s="3084"/>
      <c r="U801" s="3084"/>
      <c r="V801" s="3084"/>
      <c r="W801" s="3049"/>
      <c r="X801" s="3049"/>
      <c r="Y801" s="3049"/>
      <c r="Z801" s="3049"/>
      <c r="AA801" s="3049"/>
      <c r="AB801" s="3049"/>
      <c r="AC801" s="3049"/>
      <c r="AD801" s="3049"/>
      <c r="AE801" s="3049"/>
      <c r="AF801" s="3049"/>
      <c r="AG801" s="3052"/>
      <c r="AH801" s="3049"/>
      <c r="AI801" s="3049">
        <v>12</v>
      </c>
      <c r="AJ801" s="3049"/>
      <c r="AK801" s="3148" t="s">
        <v>8194</v>
      </c>
      <c r="AL801" s="3049"/>
      <c r="AM801" s="3053"/>
      <c r="AN801" s="3048"/>
      <c r="AO801" s="3049"/>
      <c r="AP801" s="3053"/>
      <c r="AQ801" s="3049"/>
      <c r="AR801" s="4951"/>
      <c r="AS801" s="3053"/>
      <c r="AT801" s="3053"/>
      <c r="AU801" s="3053"/>
      <c r="AV801" s="3053"/>
      <c r="AW801" s="3053"/>
      <c r="AX801" s="3049"/>
    </row>
    <row r="802" spans="1:50" ht="15" customHeight="1">
      <c r="A802" s="4960"/>
      <c r="B802" s="4933"/>
      <c r="C802" s="4951"/>
      <c r="D802" s="3047"/>
      <c r="E802" s="3048"/>
      <c r="F802" s="3049"/>
      <c r="G802" s="3049"/>
      <c r="H802" s="3047"/>
      <c r="I802" s="3049"/>
      <c r="J802" s="3049"/>
      <c r="K802" s="3047" t="s">
        <v>7863</v>
      </c>
      <c r="L802" s="3049">
        <v>300</v>
      </c>
      <c r="M802" s="3049">
        <v>80</v>
      </c>
      <c r="N802" s="4939"/>
      <c r="O802" s="4948"/>
      <c r="P802" s="3050"/>
      <c r="Q802" s="3050"/>
      <c r="R802" s="3050"/>
      <c r="S802" s="3084"/>
      <c r="T802" s="3084"/>
      <c r="U802" s="3084"/>
      <c r="V802" s="3084"/>
      <c r="W802" s="3049"/>
      <c r="X802" s="3049"/>
      <c r="Y802" s="3049"/>
      <c r="Z802" s="3049"/>
      <c r="AA802" s="3049"/>
      <c r="AB802" s="3049"/>
      <c r="AC802" s="3049"/>
      <c r="AD802" s="3049"/>
      <c r="AE802" s="3049"/>
      <c r="AF802" s="3049"/>
      <c r="AG802" s="3052"/>
      <c r="AH802" s="3049"/>
      <c r="AI802" s="3049">
        <v>10</v>
      </c>
      <c r="AJ802" s="3049"/>
      <c r="AK802" s="3049" t="s">
        <v>7864</v>
      </c>
      <c r="AL802" s="3049"/>
      <c r="AM802" s="3053"/>
      <c r="AN802" s="3048"/>
      <c r="AO802" s="3049"/>
      <c r="AP802" s="3053"/>
      <c r="AQ802" s="3049"/>
      <c r="AR802" s="4951"/>
      <c r="AS802" s="3053"/>
      <c r="AT802" s="3053"/>
      <c r="AU802" s="3053"/>
      <c r="AV802" s="3053"/>
      <c r="AW802" s="3053"/>
      <c r="AX802" s="3049"/>
    </row>
    <row r="803" spans="1:50" ht="15" customHeight="1">
      <c r="A803" s="4960"/>
      <c r="B803" s="4934"/>
      <c r="C803" s="4952"/>
      <c r="D803" s="3054"/>
      <c r="E803" s="3055"/>
      <c r="F803" s="3056"/>
      <c r="G803" s="3056"/>
      <c r="H803" s="3054"/>
      <c r="I803" s="3056"/>
      <c r="J803" s="3056"/>
      <c r="K803" s="3054" t="s">
        <v>7894</v>
      </c>
      <c r="L803" s="3056">
        <v>200</v>
      </c>
      <c r="M803" s="3056">
        <v>60</v>
      </c>
      <c r="N803" s="4940"/>
      <c r="O803" s="4949"/>
      <c r="P803" s="3057"/>
      <c r="Q803" s="3057"/>
      <c r="R803" s="3057"/>
      <c r="S803" s="3087"/>
      <c r="T803" s="3087"/>
      <c r="U803" s="3087"/>
      <c r="V803" s="3087"/>
      <c r="W803" s="3056"/>
      <c r="X803" s="3056"/>
      <c r="Y803" s="3056"/>
      <c r="Z803" s="3056"/>
      <c r="AA803" s="3056"/>
      <c r="AB803" s="3056"/>
      <c r="AC803" s="3056"/>
      <c r="AD803" s="3056"/>
      <c r="AE803" s="3056"/>
      <c r="AF803" s="3056"/>
      <c r="AG803" s="3058"/>
      <c r="AH803" s="3056"/>
      <c r="AI803" s="3056"/>
      <c r="AJ803" s="3056"/>
      <c r="AK803" s="3056"/>
      <c r="AL803" s="3056"/>
      <c r="AM803" s="3059"/>
      <c r="AN803" s="3055"/>
      <c r="AO803" s="3056"/>
      <c r="AP803" s="3059"/>
      <c r="AQ803" s="3056"/>
      <c r="AR803" s="4952"/>
      <c r="AS803" s="3059"/>
      <c r="AT803" s="3059"/>
      <c r="AU803" s="3059"/>
      <c r="AV803" s="3059"/>
      <c r="AW803" s="3059"/>
      <c r="AX803" s="3056"/>
    </row>
    <row r="804" spans="1:50" ht="15" customHeight="1">
      <c r="A804" s="4960"/>
      <c r="B804" s="4932">
        <f>B798+1</f>
        <v>159</v>
      </c>
      <c r="C804" s="4950" t="s">
        <v>8261</v>
      </c>
      <c r="D804" s="3042" t="s">
        <v>295</v>
      </c>
      <c r="E804" s="3043">
        <v>36606</v>
      </c>
      <c r="F804" s="3044">
        <v>20</v>
      </c>
      <c r="G804" s="3044">
        <v>20</v>
      </c>
      <c r="H804" s="3042" t="s">
        <v>7643</v>
      </c>
      <c r="I804" s="3044">
        <v>50</v>
      </c>
      <c r="J804" s="3044">
        <v>30</v>
      </c>
      <c r="K804" s="3042" t="s">
        <v>7691</v>
      </c>
      <c r="L804" s="3044">
        <v>80</v>
      </c>
      <c r="M804" s="3044">
        <v>50</v>
      </c>
      <c r="N804" s="4938" t="s">
        <v>8262</v>
      </c>
      <c r="O804" s="4947" t="s">
        <v>7693</v>
      </c>
      <c r="P804" s="3045"/>
      <c r="Q804" s="3045"/>
      <c r="R804" s="3045"/>
      <c r="S804" s="3081"/>
      <c r="T804" s="3081"/>
      <c r="U804" s="3081"/>
      <c r="V804" s="3081"/>
      <c r="W804" s="3044"/>
      <c r="X804" s="3044"/>
      <c r="Y804" s="3044"/>
      <c r="Z804" s="3044"/>
      <c r="AA804" s="3044" t="s">
        <v>7636</v>
      </c>
      <c r="AB804" s="3044"/>
      <c r="AC804" s="3044"/>
      <c r="AD804" s="3044"/>
      <c r="AE804" s="3044" t="s">
        <v>7636</v>
      </c>
      <c r="AF804" s="3044"/>
      <c r="AG804" s="3060" t="s">
        <v>7636</v>
      </c>
      <c r="AH804" s="3044"/>
      <c r="AI804" s="3044" t="s">
        <v>7636</v>
      </c>
      <c r="AJ804" s="3044"/>
      <c r="AK804" s="3044" t="s">
        <v>7636</v>
      </c>
      <c r="AL804" s="3044" t="s">
        <v>441</v>
      </c>
      <c r="AM804" s="3046"/>
      <c r="AN804" s="3043"/>
      <c r="AO804" s="3044"/>
      <c r="AP804" s="3046"/>
      <c r="AQ804" s="3044"/>
      <c r="AR804" s="4950"/>
      <c r="AS804" s="3046"/>
      <c r="AT804" s="3046"/>
      <c r="AU804" s="3046"/>
      <c r="AV804" s="3046"/>
      <c r="AW804" s="3046"/>
      <c r="AX804" s="3044"/>
    </row>
    <row r="805" spans="1:50" ht="15" customHeight="1">
      <c r="A805" s="4960"/>
      <c r="B805" s="4933"/>
      <c r="C805" s="4951"/>
      <c r="D805" s="3047"/>
      <c r="E805" s="3048">
        <v>39108</v>
      </c>
      <c r="F805" s="3049"/>
      <c r="G805" s="3049"/>
      <c r="H805" s="3047"/>
      <c r="I805" s="3049"/>
      <c r="J805" s="3049"/>
      <c r="K805" s="3047" t="s">
        <v>7876</v>
      </c>
      <c r="L805" s="3049">
        <v>150</v>
      </c>
      <c r="M805" s="3049">
        <v>50</v>
      </c>
      <c r="N805" s="4939"/>
      <c r="O805" s="4948"/>
      <c r="P805" s="3050"/>
      <c r="Q805" s="3050"/>
      <c r="R805" s="3050"/>
      <c r="S805" s="3084"/>
      <c r="T805" s="3084"/>
      <c r="U805" s="3084"/>
      <c r="V805" s="3084"/>
      <c r="W805" s="3049"/>
      <c r="X805" s="3049"/>
      <c r="Y805" s="3049"/>
      <c r="Z805" s="3049"/>
      <c r="AA805" s="3049">
        <v>5</v>
      </c>
      <c r="AB805" s="3049"/>
      <c r="AC805" s="3049"/>
      <c r="AD805" s="3049"/>
      <c r="AE805" s="3049">
        <v>200</v>
      </c>
      <c r="AF805" s="3049"/>
      <c r="AG805" s="3052">
        <v>1</v>
      </c>
      <c r="AH805" s="3049"/>
      <c r="AI805" s="3049">
        <v>20</v>
      </c>
      <c r="AJ805" s="3049"/>
      <c r="AK805" s="3049" t="s">
        <v>7865</v>
      </c>
      <c r="AL805" s="3049"/>
      <c r="AM805" s="3053"/>
      <c r="AN805" s="3048"/>
      <c r="AO805" s="3049"/>
      <c r="AP805" s="3053"/>
      <c r="AQ805" s="3049"/>
      <c r="AR805" s="4951"/>
      <c r="AS805" s="3053"/>
      <c r="AT805" s="3053"/>
      <c r="AU805" s="3053"/>
      <c r="AV805" s="3053"/>
      <c r="AW805" s="3053"/>
      <c r="AX805" s="3049"/>
    </row>
    <row r="806" spans="1:50" ht="15" customHeight="1">
      <c r="A806" s="4960"/>
      <c r="B806" s="4933"/>
      <c r="C806" s="4951"/>
      <c r="D806" s="3047"/>
      <c r="E806" s="3048"/>
      <c r="F806" s="3049"/>
      <c r="G806" s="3049"/>
      <c r="H806" s="3047"/>
      <c r="I806" s="3049"/>
      <c r="J806" s="3049"/>
      <c r="K806" s="3047" t="s">
        <v>7698</v>
      </c>
      <c r="L806" s="3049">
        <v>150</v>
      </c>
      <c r="M806" s="3049">
        <v>50</v>
      </c>
      <c r="N806" s="4939"/>
      <c r="O806" s="4948"/>
      <c r="P806" s="3050"/>
      <c r="Q806" s="3050"/>
      <c r="R806" s="3050"/>
      <c r="S806" s="3084"/>
      <c r="T806" s="3084"/>
      <c r="U806" s="3084"/>
      <c r="V806" s="3084"/>
      <c r="W806" s="3049"/>
      <c r="X806" s="3049"/>
      <c r="Y806" s="3049"/>
      <c r="Z806" s="3049"/>
      <c r="AA806" s="3049"/>
      <c r="AB806" s="3049"/>
      <c r="AC806" s="3049"/>
      <c r="AD806" s="3049"/>
      <c r="AE806" s="3049">
        <v>250</v>
      </c>
      <c r="AF806" s="3049"/>
      <c r="AG806" s="3052"/>
      <c r="AH806" s="3049"/>
      <c r="AI806" s="3049">
        <v>15</v>
      </c>
      <c r="AJ806" s="3049"/>
      <c r="AK806" s="3049" t="s">
        <v>7648</v>
      </c>
      <c r="AL806" s="3049"/>
      <c r="AM806" s="3053"/>
      <c r="AN806" s="3048"/>
      <c r="AO806" s="3049"/>
      <c r="AP806" s="3053"/>
      <c r="AQ806" s="3049"/>
      <c r="AR806" s="4951"/>
      <c r="AS806" s="3053"/>
      <c r="AT806" s="3053"/>
      <c r="AU806" s="3053"/>
      <c r="AV806" s="3053"/>
      <c r="AW806" s="3053"/>
      <c r="AX806" s="3049"/>
    </row>
    <row r="807" spans="1:50" ht="15" customHeight="1">
      <c r="A807" s="4960"/>
      <c r="B807" s="4933"/>
      <c r="C807" s="4951"/>
      <c r="D807" s="3047"/>
      <c r="E807" s="3048"/>
      <c r="F807" s="3049"/>
      <c r="G807" s="3049"/>
      <c r="H807" s="3047"/>
      <c r="I807" s="3049"/>
      <c r="J807" s="3049"/>
      <c r="K807" s="3047" t="s">
        <v>7863</v>
      </c>
      <c r="L807" s="3049">
        <v>300</v>
      </c>
      <c r="M807" s="3049">
        <v>80</v>
      </c>
      <c r="N807" s="4939"/>
      <c r="O807" s="4948"/>
      <c r="P807" s="3050"/>
      <c r="Q807" s="3050"/>
      <c r="R807" s="3050"/>
      <c r="S807" s="3084"/>
      <c r="T807" s="3084"/>
      <c r="U807" s="3084"/>
      <c r="V807" s="3084"/>
      <c r="W807" s="3049"/>
      <c r="X807" s="3049"/>
      <c r="Y807" s="3049"/>
      <c r="Z807" s="3049"/>
      <c r="AA807" s="3049"/>
      <c r="AB807" s="3049"/>
      <c r="AC807" s="3049"/>
      <c r="AD807" s="3049"/>
      <c r="AE807" s="3049"/>
      <c r="AF807" s="3049"/>
      <c r="AG807" s="3052"/>
      <c r="AH807" s="3049"/>
      <c r="AI807" s="3049">
        <v>12</v>
      </c>
      <c r="AJ807" s="3049"/>
      <c r="AK807" s="3148" t="s">
        <v>8194</v>
      </c>
      <c r="AL807" s="3049"/>
      <c r="AM807" s="3053"/>
      <c r="AN807" s="3048"/>
      <c r="AO807" s="3049"/>
      <c r="AP807" s="3053"/>
      <c r="AQ807" s="3049"/>
      <c r="AR807" s="4951"/>
      <c r="AS807" s="3053"/>
      <c r="AT807" s="3053"/>
      <c r="AU807" s="3053"/>
      <c r="AV807" s="3053"/>
      <c r="AW807" s="3053"/>
      <c r="AX807" s="3049"/>
    </row>
    <row r="808" spans="1:50" ht="15" customHeight="1">
      <c r="A808" s="4960"/>
      <c r="B808" s="4933"/>
      <c r="C808" s="4951"/>
      <c r="D808" s="3047"/>
      <c r="E808" s="3048"/>
      <c r="F808" s="3049"/>
      <c r="G808" s="3049"/>
      <c r="H808" s="3047"/>
      <c r="I808" s="3049"/>
      <c r="J808" s="3049"/>
      <c r="K808" s="3047" t="s">
        <v>7894</v>
      </c>
      <c r="L808" s="3049">
        <v>200</v>
      </c>
      <c r="M808" s="3049">
        <v>60</v>
      </c>
      <c r="N808" s="4939"/>
      <c r="O808" s="4948"/>
      <c r="P808" s="3050"/>
      <c r="Q808" s="3050"/>
      <c r="R808" s="3050"/>
      <c r="S808" s="3084"/>
      <c r="T808" s="3084"/>
      <c r="U808" s="3084"/>
      <c r="V808" s="3084"/>
      <c r="W808" s="3049"/>
      <c r="X808" s="3049"/>
      <c r="Y808" s="3049"/>
      <c r="Z808" s="3049"/>
      <c r="AA808" s="3049"/>
      <c r="AB808" s="3049"/>
      <c r="AC808" s="3049"/>
      <c r="AD808" s="3049"/>
      <c r="AE808" s="3049"/>
      <c r="AF808" s="3049"/>
      <c r="AG808" s="3052"/>
      <c r="AH808" s="3049"/>
      <c r="AI808" s="3049">
        <v>10</v>
      </c>
      <c r="AJ808" s="3049"/>
      <c r="AK808" s="3049" t="s">
        <v>7864</v>
      </c>
      <c r="AL808" s="3049"/>
      <c r="AM808" s="3053"/>
      <c r="AN808" s="3048"/>
      <c r="AO808" s="3049"/>
      <c r="AP808" s="3053"/>
      <c r="AQ808" s="3049"/>
      <c r="AR808" s="4951"/>
      <c r="AS808" s="3053"/>
      <c r="AT808" s="3053"/>
      <c r="AU808" s="3053"/>
      <c r="AV808" s="3053"/>
      <c r="AW808" s="3053"/>
      <c r="AX808" s="3049"/>
    </row>
    <row r="809" spans="1:50" ht="15" customHeight="1">
      <c r="A809" s="4960"/>
      <c r="B809" s="4934"/>
      <c r="C809" s="4952"/>
      <c r="D809" s="3054"/>
      <c r="E809" s="3055"/>
      <c r="F809" s="3056"/>
      <c r="G809" s="3056"/>
      <c r="H809" s="3054"/>
      <c r="I809" s="3056"/>
      <c r="J809" s="3056"/>
      <c r="K809" s="3054" t="s">
        <v>7703</v>
      </c>
      <c r="L809" s="3056">
        <v>200</v>
      </c>
      <c r="M809" s="3056">
        <v>60</v>
      </c>
      <c r="N809" s="4940"/>
      <c r="O809" s="4949"/>
      <c r="P809" s="3057"/>
      <c r="Q809" s="3057"/>
      <c r="R809" s="3057"/>
      <c r="S809" s="3087"/>
      <c r="T809" s="3087"/>
      <c r="U809" s="3087"/>
      <c r="V809" s="3087"/>
      <c r="W809" s="3056"/>
      <c r="X809" s="3056"/>
      <c r="Y809" s="3056"/>
      <c r="Z809" s="3056"/>
      <c r="AA809" s="3056"/>
      <c r="AB809" s="3056"/>
      <c r="AC809" s="3056"/>
      <c r="AD809" s="3056"/>
      <c r="AE809" s="3056"/>
      <c r="AF809" s="3056"/>
      <c r="AG809" s="3058"/>
      <c r="AH809" s="3056"/>
      <c r="AI809" s="3056" t="s">
        <v>7862</v>
      </c>
      <c r="AJ809" s="3056"/>
      <c r="AK809" s="3056"/>
      <c r="AL809" s="3056"/>
      <c r="AM809" s="3059"/>
      <c r="AN809" s="3055"/>
      <c r="AO809" s="3056"/>
      <c r="AP809" s="3059"/>
      <c r="AQ809" s="3056"/>
      <c r="AR809" s="4952"/>
      <c r="AS809" s="3059"/>
      <c r="AT809" s="3059"/>
      <c r="AU809" s="3059"/>
      <c r="AV809" s="3059"/>
      <c r="AW809" s="3059"/>
      <c r="AX809" s="3056"/>
    </row>
    <row r="810" spans="1:50" ht="15" customHeight="1">
      <c r="A810" s="4960"/>
      <c r="B810" s="4933">
        <f>B804+1</f>
        <v>160</v>
      </c>
      <c r="C810" s="4951" t="s">
        <v>8263</v>
      </c>
      <c r="D810" s="3047" t="s">
        <v>8239</v>
      </c>
      <c r="E810" s="3048">
        <v>37340</v>
      </c>
      <c r="F810" s="3049">
        <v>10.1</v>
      </c>
      <c r="G810" s="3049">
        <v>10.1</v>
      </c>
      <c r="H810" s="3047" t="s">
        <v>7876</v>
      </c>
      <c r="I810" s="3049">
        <v>200</v>
      </c>
      <c r="J810" s="3049">
        <v>60</v>
      </c>
      <c r="K810" s="3047" t="s">
        <v>7876</v>
      </c>
      <c r="L810" s="3049">
        <v>200</v>
      </c>
      <c r="M810" s="3049">
        <v>60</v>
      </c>
      <c r="N810" s="4939" t="s">
        <v>8264</v>
      </c>
      <c r="O810" s="4948" t="s">
        <v>7858</v>
      </c>
      <c r="P810" s="3065"/>
      <c r="Q810" s="3065"/>
      <c r="R810" s="3065"/>
      <c r="S810" s="3083"/>
      <c r="T810" s="3083"/>
      <c r="U810" s="3083"/>
      <c r="V810" s="3083"/>
      <c r="W810" s="3049"/>
      <c r="X810" s="3049"/>
      <c r="Y810" s="3049"/>
      <c r="Z810" s="3052"/>
      <c r="AA810" s="3049" t="s">
        <v>7636</v>
      </c>
      <c r="AB810" s="3049"/>
      <c r="AC810" s="3049"/>
      <c r="AD810" s="3049"/>
      <c r="AE810" s="3049" t="s">
        <v>7636</v>
      </c>
      <c r="AF810" s="3049"/>
      <c r="AG810" s="3052" t="s">
        <v>7636</v>
      </c>
      <c r="AH810" s="3049"/>
      <c r="AI810" s="3049" t="s">
        <v>7636</v>
      </c>
      <c r="AJ810" s="3049"/>
      <c r="AK810" s="3049" t="s">
        <v>7636</v>
      </c>
      <c r="AL810" s="3049" t="s">
        <v>7636</v>
      </c>
      <c r="AM810" s="3053"/>
      <c r="AN810" s="3048"/>
      <c r="AO810" s="3049"/>
      <c r="AP810" s="3053"/>
      <c r="AQ810" s="3049"/>
      <c r="AR810" s="4951"/>
      <c r="AS810" s="3053"/>
      <c r="AT810" s="3053"/>
      <c r="AU810" s="3053"/>
      <c r="AV810" s="3053"/>
      <c r="AW810" s="3053"/>
      <c r="AX810" s="4930"/>
    </row>
    <row r="811" spans="1:50" ht="15" customHeight="1">
      <c r="A811" s="4960"/>
      <c r="B811" s="4933"/>
      <c r="C811" s="4951"/>
      <c r="D811" s="3047"/>
      <c r="E811" s="3048"/>
      <c r="F811" s="3049"/>
      <c r="G811" s="3049"/>
      <c r="H811" s="3047" t="s">
        <v>7861</v>
      </c>
      <c r="I811" s="3049">
        <v>200</v>
      </c>
      <c r="J811" s="3049">
        <v>60</v>
      </c>
      <c r="K811" s="3047" t="s">
        <v>7861</v>
      </c>
      <c r="L811" s="3049">
        <v>200</v>
      </c>
      <c r="M811" s="3049">
        <v>60</v>
      </c>
      <c r="N811" s="4939"/>
      <c r="O811" s="4948"/>
      <c r="P811" s="3065"/>
      <c r="Q811" s="3065"/>
      <c r="R811" s="3065"/>
      <c r="S811" s="3083"/>
      <c r="T811" s="3083"/>
      <c r="U811" s="3083"/>
      <c r="V811" s="3083"/>
      <c r="W811" s="3049"/>
      <c r="X811" s="3049"/>
      <c r="Y811" s="3049"/>
      <c r="Z811" s="3052"/>
      <c r="AA811" s="3049">
        <v>3</v>
      </c>
      <c r="AB811" s="3049"/>
      <c r="AC811" s="3049"/>
      <c r="AD811" s="3049"/>
      <c r="AE811" s="3049">
        <v>100</v>
      </c>
      <c r="AF811" s="3049"/>
      <c r="AG811" s="3052">
        <v>1</v>
      </c>
      <c r="AH811" s="3049"/>
      <c r="AI811" s="3049">
        <v>15</v>
      </c>
      <c r="AJ811" s="3049"/>
      <c r="AK811" s="3049" t="s">
        <v>7865</v>
      </c>
      <c r="AL811" s="3049"/>
      <c r="AM811" s="3053"/>
      <c r="AN811" s="3048"/>
      <c r="AO811" s="3049"/>
      <c r="AP811" s="3053"/>
      <c r="AQ811" s="3049"/>
      <c r="AR811" s="4951"/>
      <c r="AS811" s="3053"/>
      <c r="AT811" s="3053"/>
      <c r="AU811" s="3053"/>
      <c r="AV811" s="3053"/>
      <c r="AW811" s="3053"/>
      <c r="AX811" s="4930"/>
    </row>
    <row r="812" spans="1:50" ht="15" customHeight="1">
      <c r="A812" s="4960"/>
      <c r="B812" s="4933"/>
      <c r="C812" s="4951"/>
      <c r="D812" s="3047"/>
      <c r="E812" s="3048"/>
      <c r="F812" s="3049"/>
      <c r="G812" s="3049"/>
      <c r="H812" s="3047" t="s">
        <v>7748</v>
      </c>
      <c r="I812" s="3049">
        <v>400</v>
      </c>
      <c r="J812" s="3049">
        <v>80</v>
      </c>
      <c r="K812" s="3047" t="s">
        <v>7748</v>
      </c>
      <c r="L812" s="3049">
        <v>400</v>
      </c>
      <c r="M812" s="3049">
        <v>80</v>
      </c>
      <c r="N812" s="4939"/>
      <c r="O812" s="4948"/>
      <c r="P812" s="3065"/>
      <c r="Q812" s="3065"/>
      <c r="R812" s="3065"/>
      <c r="S812" s="3083"/>
      <c r="T812" s="3083"/>
      <c r="U812" s="3083"/>
      <c r="V812" s="3083"/>
      <c r="W812" s="3049"/>
      <c r="X812" s="3049"/>
      <c r="Y812" s="3049"/>
      <c r="Z812" s="3052"/>
      <c r="AA812" s="3049"/>
      <c r="AB812" s="3049"/>
      <c r="AC812" s="3049"/>
      <c r="AD812" s="3049"/>
      <c r="AE812" s="3049"/>
      <c r="AF812" s="3049"/>
      <c r="AG812" s="3052"/>
      <c r="AH812" s="3049"/>
      <c r="AI812" s="3047" t="s">
        <v>7862</v>
      </c>
      <c r="AJ812" s="3049"/>
      <c r="AK812" s="3049"/>
      <c r="AL812" s="3049"/>
      <c r="AM812" s="3053"/>
      <c r="AN812" s="3048"/>
      <c r="AO812" s="3049"/>
      <c r="AP812" s="3053"/>
      <c r="AQ812" s="3049"/>
      <c r="AR812" s="4951"/>
      <c r="AS812" s="3053"/>
      <c r="AT812" s="3053"/>
      <c r="AU812" s="3053"/>
      <c r="AV812" s="3053"/>
      <c r="AW812" s="3053"/>
      <c r="AX812" s="4930"/>
    </row>
    <row r="813" spans="1:50" ht="15" customHeight="1">
      <c r="A813" s="4960"/>
      <c r="B813" s="4933"/>
      <c r="C813" s="4951"/>
      <c r="D813" s="3047"/>
      <c r="E813" s="3048"/>
      <c r="F813" s="3049"/>
      <c r="G813" s="3049"/>
      <c r="H813" s="3047"/>
      <c r="I813" s="3049"/>
      <c r="J813" s="3049"/>
      <c r="K813" s="3047"/>
      <c r="L813" s="3049"/>
      <c r="M813" s="3049"/>
      <c r="N813" s="4939"/>
      <c r="O813" s="4948"/>
      <c r="P813" s="3065"/>
      <c r="Q813" s="3065"/>
      <c r="R813" s="3065"/>
      <c r="S813" s="3083"/>
      <c r="T813" s="3083"/>
      <c r="U813" s="3083"/>
      <c r="V813" s="3083"/>
      <c r="W813" s="3049"/>
      <c r="X813" s="3049"/>
      <c r="Y813" s="3049"/>
      <c r="Z813" s="3052"/>
      <c r="AA813" s="3049"/>
      <c r="AB813" s="3049"/>
      <c r="AC813" s="3049"/>
      <c r="AD813" s="3049"/>
      <c r="AE813" s="3049"/>
      <c r="AF813" s="3049"/>
      <c r="AG813" s="3052"/>
      <c r="AH813" s="3049"/>
      <c r="AI813" s="3102"/>
      <c r="AJ813" s="3049"/>
      <c r="AK813" s="3049"/>
      <c r="AL813" s="3049"/>
      <c r="AM813" s="3053"/>
      <c r="AN813" s="3048"/>
      <c r="AO813" s="3049"/>
      <c r="AP813" s="3053"/>
      <c r="AQ813" s="3049"/>
      <c r="AR813" s="4951"/>
      <c r="AS813" s="3053"/>
      <c r="AT813" s="3053"/>
      <c r="AU813" s="3053"/>
      <c r="AV813" s="3053"/>
      <c r="AW813" s="3053"/>
      <c r="AX813" s="4930"/>
    </row>
    <row r="814" spans="1:50" ht="15" customHeight="1">
      <c r="A814" s="4960"/>
      <c r="B814" s="4934"/>
      <c r="C814" s="4952"/>
      <c r="D814" s="3054"/>
      <c r="E814" s="3055"/>
      <c r="F814" s="3056"/>
      <c r="G814" s="3056"/>
      <c r="H814" s="3054"/>
      <c r="I814" s="3056"/>
      <c r="J814" s="3056"/>
      <c r="K814" s="3054"/>
      <c r="L814" s="3056"/>
      <c r="M814" s="3056"/>
      <c r="N814" s="4940"/>
      <c r="O814" s="4949"/>
      <c r="P814" s="3066"/>
      <c r="Q814" s="3066"/>
      <c r="R814" s="3066"/>
      <c r="S814" s="3086"/>
      <c r="T814" s="3086"/>
      <c r="U814" s="3086"/>
      <c r="V814" s="3086"/>
      <c r="W814" s="3056"/>
      <c r="X814" s="3056"/>
      <c r="Y814" s="3056"/>
      <c r="Z814" s="3058"/>
      <c r="AA814" s="3056"/>
      <c r="AB814" s="3056"/>
      <c r="AC814" s="3056"/>
      <c r="AD814" s="3056"/>
      <c r="AE814" s="3056"/>
      <c r="AF814" s="3056"/>
      <c r="AG814" s="3058"/>
      <c r="AH814" s="3056"/>
      <c r="AI814" s="3056"/>
      <c r="AJ814" s="3056"/>
      <c r="AK814" s="3056"/>
      <c r="AL814" s="3056"/>
      <c r="AM814" s="3059"/>
      <c r="AN814" s="3055"/>
      <c r="AO814" s="3056"/>
      <c r="AP814" s="3059"/>
      <c r="AQ814" s="3056"/>
      <c r="AR814" s="4952"/>
      <c r="AS814" s="3059"/>
      <c r="AT814" s="3059"/>
      <c r="AU814" s="3059"/>
      <c r="AV814" s="3059"/>
      <c r="AW814" s="3059"/>
      <c r="AX814" s="4931"/>
    </row>
    <row r="815" spans="1:50" ht="15" customHeight="1">
      <c r="A815" s="4960"/>
      <c r="B815" s="4932">
        <f>B810+1</f>
        <v>161</v>
      </c>
      <c r="C815" s="4950" t="s">
        <v>8265</v>
      </c>
      <c r="D815" s="3042" t="s">
        <v>8266</v>
      </c>
      <c r="E815" s="3043">
        <v>38071</v>
      </c>
      <c r="F815" s="3044">
        <v>14.2</v>
      </c>
      <c r="G815" s="3044">
        <v>14.2</v>
      </c>
      <c r="H815" s="3047" t="s">
        <v>8099</v>
      </c>
      <c r="I815" s="3044">
        <v>80</v>
      </c>
      <c r="J815" s="3044">
        <v>50</v>
      </c>
      <c r="K815" s="3047" t="s">
        <v>8099</v>
      </c>
      <c r="L815" s="3044">
        <v>100</v>
      </c>
      <c r="M815" s="3044">
        <v>50</v>
      </c>
      <c r="N815" s="4938" t="s">
        <v>8267</v>
      </c>
      <c r="O815" s="4947" t="s">
        <v>7929</v>
      </c>
      <c r="P815" s="3064"/>
      <c r="Q815" s="3064"/>
      <c r="R815" s="3064"/>
      <c r="S815" s="3080"/>
      <c r="T815" s="3080"/>
      <c r="U815" s="3080"/>
      <c r="V815" s="3080"/>
      <c r="W815" s="3044"/>
      <c r="X815" s="3044"/>
      <c r="Y815" s="3044"/>
      <c r="Z815" s="3044"/>
      <c r="AA815" s="3044" t="s">
        <v>7636</v>
      </c>
      <c r="AB815" s="3044"/>
      <c r="AC815" s="3044"/>
      <c r="AD815" s="3044"/>
      <c r="AE815" s="3044" t="s">
        <v>7636</v>
      </c>
      <c r="AF815" s="3044"/>
      <c r="AG815" s="3060" t="s">
        <v>7636</v>
      </c>
      <c r="AH815" s="3044"/>
      <c r="AI815" s="3044" t="s">
        <v>7636</v>
      </c>
      <c r="AJ815" s="3044"/>
      <c r="AK815" s="3044" t="s">
        <v>7636</v>
      </c>
      <c r="AL815" s="3044" t="s">
        <v>7636</v>
      </c>
      <c r="AM815" s="3046"/>
      <c r="AN815" s="3044"/>
      <c r="AO815" s="3044"/>
      <c r="AP815" s="3046"/>
      <c r="AQ815" s="3044"/>
      <c r="AR815" s="4950"/>
      <c r="AS815" s="3046"/>
      <c r="AT815" s="3046"/>
      <c r="AU815" s="3046"/>
      <c r="AV815" s="3046"/>
      <c r="AW815" s="3046"/>
      <c r="AX815" s="4929"/>
    </row>
    <row r="816" spans="1:50" ht="15" customHeight="1">
      <c r="A816" s="4960"/>
      <c r="B816" s="4933"/>
      <c r="C816" s="4951"/>
      <c r="D816" s="3047"/>
      <c r="E816" s="3048"/>
      <c r="F816" s="3049"/>
      <c r="G816" s="3049"/>
      <c r="H816" s="3047" t="s">
        <v>7945</v>
      </c>
      <c r="I816" s="3049">
        <v>150</v>
      </c>
      <c r="J816" s="3049">
        <v>60</v>
      </c>
      <c r="K816" s="3047" t="s">
        <v>7945</v>
      </c>
      <c r="L816" s="3049">
        <v>150</v>
      </c>
      <c r="M816" s="3049">
        <v>60</v>
      </c>
      <c r="N816" s="4939"/>
      <c r="O816" s="4948"/>
      <c r="P816" s="3065"/>
      <c r="Q816" s="3065"/>
      <c r="R816" s="3065"/>
      <c r="S816" s="3083"/>
      <c r="T816" s="3083"/>
      <c r="U816" s="3083"/>
      <c r="V816" s="3083"/>
      <c r="W816" s="3049"/>
      <c r="X816" s="3049"/>
      <c r="Y816" s="3049"/>
      <c r="Z816" s="3049"/>
      <c r="AA816" s="3049">
        <v>3</v>
      </c>
      <c r="AB816" s="3049"/>
      <c r="AC816" s="3049"/>
      <c r="AD816" s="3049"/>
      <c r="AE816" s="3049">
        <v>200</v>
      </c>
      <c r="AF816" s="3049"/>
      <c r="AG816" s="3052">
        <v>1</v>
      </c>
      <c r="AH816" s="3049"/>
      <c r="AI816" s="3049">
        <v>12</v>
      </c>
      <c r="AJ816" s="3049"/>
      <c r="AK816" s="3049" t="s">
        <v>7865</v>
      </c>
      <c r="AL816" s="3049"/>
      <c r="AM816" s="3053"/>
      <c r="AN816" s="3049"/>
      <c r="AO816" s="3049"/>
      <c r="AP816" s="3053"/>
      <c r="AQ816" s="3049"/>
      <c r="AR816" s="4951"/>
      <c r="AS816" s="3053"/>
      <c r="AT816" s="3053"/>
      <c r="AU816" s="3053"/>
      <c r="AV816" s="3053"/>
      <c r="AW816" s="3053"/>
      <c r="AX816" s="4930"/>
    </row>
    <row r="817" spans="1:50" ht="15" customHeight="1">
      <c r="A817" s="4960"/>
      <c r="B817" s="4933"/>
      <c r="C817" s="4951"/>
      <c r="D817" s="3047"/>
      <c r="E817" s="3048"/>
      <c r="F817" s="3049"/>
      <c r="G817" s="3049"/>
      <c r="H817" s="3047" t="s">
        <v>7861</v>
      </c>
      <c r="I817" s="3049">
        <v>200</v>
      </c>
      <c r="J817" s="3049">
        <v>60</v>
      </c>
      <c r="K817" s="3047" t="s">
        <v>7861</v>
      </c>
      <c r="L817" s="3049">
        <v>200</v>
      </c>
      <c r="M817" s="3049">
        <v>60</v>
      </c>
      <c r="N817" s="4939"/>
      <c r="O817" s="4948"/>
      <c r="P817" s="3065"/>
      <c r="Q817" s="3065"/>
      <c r="R817" s="3065"/>
      <c r="S817" s="3083"/>
      <c r="T817" s="3083"/>
      <c r="U817" s="3083"/>
      <c r="V817" s="3083"/>
      <c r="W817" s="3049"/>
      <c r="X817" s="3049"/>
      <c r="Y817" s="3049"/>
      <c r="Z817" s="3049"/>
      <c r="AA817" s="3049"/>
      <c r="AB817" s="3049"/>
      <c r="AC817" s="3049"/>
      <c r="AD817" s="3049"/>
      <c r="AE817" s="3049"/>
      <c r="AF817" s="3049"/>
      <c r="AG817" s="3052"/>
      <c r="AH817" s="3049"/>
      <c r="AI817" s="3049" t="s">
        <v>7881</v>
      </c>
      <c r="AJ817" s="3049"/>
      <c r="AK817" s="3049"/>
      <c r="AL817" s="3049"/>
      <c r="AM817" s="3053"/>
      <c r="AN817" s="3049"/>
      <c r="AO817" s="3049"/>
      <c r="AP817" s="3053"/>
      <c r="AQ817" s="3049"/>
      <c r="AR817" s="4951"/>
      <c r="AS817" s="3053"/>
      <c r="AT817" s="3053"/>
      <c r="AU817" s="3053"/>
      <c r="AV817" s="3053"/>
      <c r="AW817" s="3053"/>
      <c r="AX817" s="4930"/>
    </row>
    <row r="818" spans="1:50" ht="15" customHeight="1">
      <c r="A818" s="4960"/>
      <c r="B818" s="4933"/>
      <c r="C818" s="4951"/>
      <c r="D818" s="3047"/>
      <c r="E818" s="3048"/>
      <c r="F818" s="3049"/>
      <c r="G818" s="3049"/>
      <c r="H818" s="3047" t="s">
        <v>8174</v>
      </c>
      <c r="I818" s="3049">
        <v>200</v>
      </c>
      <c r="J818" s="3049">
        <v>60</v>
      </c>
      <c r="K818" s="3047" t="s">
        <v>8174</v>
      </c>
      <c r="L818" s="3049">
        <v>200</v>
      </c>
      <c r="M818" s="3049">
        <v>60</v>
      </c>
      <c r="N818" s="4939"/>
      <c r="O818" s="4948"/>
      <c r="P818" s="3065"/>
      <c r="Q818" s="3065"/>
      <c r="R818" s="3065"/>
      <c r="S818" s="3083"/>
      <c r="T818" s="3083"/>
      <c r="U818" s="3083"/>
      <c r="V818" s="3083"/>
      <c r="W818" s="3049"/>
      <c r="X818" s="3049"/>
      <c r="Y818" s="3049"/>
      <c r="Z818" s="3049"/>
      <c r="AA818" s="3049"/>
      <c r="AB818" s="3049"/>
      <c r="AC818" s="3049"/>
      <c r="AD818" s="3049"/>
      <c r="AE818" s="3049"/>
      <c r="AF818" s="3049"/>
      <c r="AG818" s="3052"/>
      <c r="AH818" s="3049"/>
      <c r="AI818" s="3049"/>
      <c r="AJ818" s="3049"/>
      <c r="AK818" s="3049"/>
      <c r="AL818" s="3049"/>
      <c r="AM818" s="3053"/>
      <c r="AN818" s="3049"/>
      <c r="AO818" s="3049"/>
      <c r="AP818" s="3053"/>
      <c r="AQ818" s="3049"/>
      <c r="AR818" s="4951"/>
      <c r="AS818" s="3053"/>
      <c r="AT818" s="3053"/>
      <c r="AU818" s="3053"/>
      <c r="AV818" s="3053"/>
      <c r="AW818" s="3053"/>
      <c r="AX818" s="4930"/>
    </row>
    <row r="819" spans="1:50" ht="15" customHeight="1">
      <c r="A819" s="4960"/>
      <c r="B819" s="4934"/>
      <c r="C819" s="4952"/>
      <c r="D819" s="3054"/>
      <c r="E819" s="3055"/>
      <c r="F819" s="3056"/>
      <c r="G819" s="3056"/>
      <c r="H819" s="3054"/>
      <c r="I819" s="3056"/>
      <c r="J819" s="3056"/>
      <c r="K819" s="3054"/>
      <c r="L819" s="3056"/>
      <c r="M819" s="3056"/>
      <c r="N819" s="4940"/>
      <c r="O819" s="4949"/>
      <c r="P819" s="3066"/>
      <c r="Q819" s="3066"/>
      <c r="R819" s="3066"/>
      <c r="S819" s="3086"/>
      <c r="T819" s="3086"/>
      <c r="U819" s="3086"/>
      <c r="V819" s="3086"/>
      <c r="W819" s="3056"/>
      <c r="X819" s="3056"/>
      <c r="Y819" s="3056"/>
      <c r="Z819" s="3056"/>
      <c r="AA819" s="3056"/>
      <c r="AB819" s="3056"/>
      <c r="AC819" s="3056"/>
      <c r="AD819" s="3056"/>
      <c r="AE819" s="3056"/>
      <c r="AF819" s="3056"/>
      <c r="AG819" s="3058"/>
      <c r="AH819" s="3056"/>
      <c r="AI819" s="3056"/>
      <c r="AJ819" s="3056"/>
      <c r="AK819" s="3056"/>
      <c r="AL819" s="3056"/>
      <c r="AM819" s="3059"/>
      <c r="AN819" s="3056"/>
      <c r="AO819" s="3056"/>
      <c r="AP819" s="3059"/>
      <c r="AQ819" s="3056"/>
      <c r="AR819" s="4952"/>
      <c r="AS819" s="3059"/>
      <c r="AT819" s="3059"/>
      <c r="AU819" s="3059"/>
      <c r="AV819" s="3059"/>
      <c r="AW819" s="3059"/>
      <c r="AX819" s="4931"/>
    </row>
    <row r="820" spans="1:50" ht="15" customHeight="1">
      <c r="A820" s="4960"/>
      <c r="B820" s="4932">
        <f>B815+1</f>
        <v>162</v>
      </c>
      <c r="C820" s="4950" t="s">
        <v>8268</v>
      </c>
      <c r="D820" s="3042" t="s">
        <v>8239</v>
      </c>
      <c r="E820" s="3043">
        <v>38428</v>
      </c>
      <c r="F820" s="3044">
        <v>1.5</v>
      </c>
      <c r="G820" s="3044">
        <v>1.5</v>
      </c>
      <c r="H820" s="3042" t="s">
        <v>7966</v>
      </c>
      <c r="I820" s="3044">
        <v>200</v>
      </c>
      <c r="J820" s="3044">
        <v>60</v>
      </c>
      <c r="K820" s="3042" t="s">
        <v>7894</v>
      </c>
      <c r="L820" s="3044">
        <v>200</v>
      </c>
      <c r="M820" s="3044">
        <v>60</v>
      </c>
      <c r="N820" s="4938" t="s">
        <v>8269</v>
      </c>
      <c r="O820" s="4956" t="s">
        <v>7891</v>
      </c>
      <c r="P820" s="3064"/>
      <c r="Q820" s="3064"/>
      <c r="R820" s="3064"/>
      <c r="S820" s="3080"/>
      <c r="T820" s="3080"/>
      <c r="U820" s="3080"/>
      <c r="V820" s="3080"/>
      <c r="W820" s="3044"/>
      <c r="X820" s="3044"/>
      <c r="Y820" s="3044"/>
      <c r="Z820" s="3044"/>
      <c r="AA820" s="3044" t="s">
        <v>7636</v>
      </c>
      <c r="AB820" s="3044"/>
      <c r="AC820" s="3044"/>
      <c r="AD820" s="3044"/>
      <c r="AE820" s="3044"/>
      <c r="AF820" s="3044"/>
      <c r="AG820" s="3060"/>
      <c r="AH820" s="3044"/>
      <c r="AI820" s="3044"/>
      <c r="AJ820" s="3044"/>
      <c r="AK820" s="3044"/>
      <c r="AL820" s="3044"/>
      <c r="AM820" s="3046"/>
      <c r="AN820" s="3044"/>
      <c r="AO820" s="3044"/>
      <c r="AP820" s="3046"/>
      <c r="AQ820" s="3044"/>
      <c r="AR820" s="3061"/>
      <c r="AS820" s="3046"/>
      <c r="AT820" s="3046"/>
      <c r="AU820" s="3046"/>
      <c r="AV820" s="3046"/>
      <c r="AW820" s="3046"/>
      <c r="AX820" s="4929"/>
    </row>
    <row r="821" spans="1:50" ht="15" customHeight="1">
      <c r="A821" s="4960"/>
      <c r="B821" s="4933"/>
      <c r="C821" s="4951"/>
      <c r="D821" s="3047"/>
      <c r="E821" s="3048"/>
      <c r="F821" s="3049"/>
      <c r="G821" s="3049"/>
      <c r="H821" s="3047"/>
      <c r="I821" s="3049"/>
      <c r="J821" s="3049"/>
      <c r="K821" s="3047"/>
      <c r="L821" s="3049"/>
      <c r="M821" s="3049"/>
      <c r="N821" s="4939"/>
      <c r="O821" s="4957"/>
      <c r="P821" s="3065"/>
      <c r="Q821" s="3065"/>
      <c r="R821" s="3065"/>
      <c r="S821" s="3083"/>
      <c r="T821" s="3083"/>
      <c r="U821" s="3083"/>
      <c r="V821" s="3083"/>
      <c r="W821" s="3049"/>
      <c r="X821" s="3049"/>
      <c r="Y821" s="3049"/>
      <c r="Z821" s="3049"/>
      <c r="AA821" s="3049">
        <v>1</v>
      </c>
      <c r="AB821" s="3049"/>
      <c r="AC821" s="3049"/>
      <c r="AD821" s="3049"/>
      <c r="AE821" s="3049"/>
      <c r="AF821" s="3049"/>
      <c r="AG821" s="3052"/>
      <c r="AH821" s="3049"/>
      <c r="AI821" s="3049"/>
      <c r="AJ821" s="3049"/>
      <c r="AK821" s="3049"/>
      <c r="AL821" s="3049"/>
      <c r="AM821" s="3053"/>
      <c r="AN821" s="3049"/>
      <c r="AO821" s="3049"/>
      <c r="AP821" s="3053"/>
      <c r="AQ821" s="3049"/>
      <c r="AR821" s="3062"/>
      <c r="AS821" s="3053"/>
      <c r="AT821" s="3053"/>
      <c r="AU821" s="3053"/>
      <c r="AV821" s="3053"/>
      <c r="AW821" s="3053"/>
      <c r="AX821" s="4930"/>
    </row>
    <row r="822" spans="1:50" ht="15" customHeight="1">
      <c r="A822" s="4960"/>
      <c r="B822" s="4933"/>
      <c r="C822" s="4951"/>
      <c r="D822" s="3047"/>
      <c r="E822" s="3048"/>
      <c r="F822" s="3049"/>
      <c r="G822" s="3049"/>
      <c r="H822" s="3047"/>
      <c r="I822" s="3049"/>
      <c r="J822" s="3049"/>
      <c r="K822" s="3047"/>
      <c r="L822" s="3049"/>
      <c r="M822" s="3049"/>
      <c r="N822" s="4939"/>
      <c r="O822" s="4957"/>
      <c r="P822" s="3065"/>
      <c r="Q822" s="3065"/>
      <c r="R822" s="3065"/>
      <c r="S822" s="3083"/>
      <c r="T822" s="3083"/>
      <c r="U822" s="3083"/>
      <c r="V822" s="3083"/>
      <c r="W822" s="3049"/>
      <c r="X822" s="3049"/>
      <c r="Y822" s="3049"/>
      <c r="Z822" s="3049"/>
      <c r="AA822" s="3049"/>
      <c r="AB822" s="3049"/>
      <c r="AC822" s="3049"/>
      <c r="AD822" s="3049"/>
      <c r="AE822" s="3049"/>
      <c r="AF822" s="3049"/>
      <c r="AG822" s="3052"/>
      <c r="AH822" s="3049"/>
      <c r="AI822" s="3049"/>
      <c r="AJ822" s="3049"/>
      <c r="AK822" s="3049"/>
      <c r="AL822" s="3049"/>
      <c r="AM822" s="3053"/>
      <c r="AN822" s="3049"/>
      <c r="AO822" s="3049"/>
      <c r="AP822" s="3053"/>
      <c r="AQ822" s="3049"/>
      <c r="AR822" s="3062"/>
      <c r="AS822" s="3053"/>
      <c r="AT822" s="3053"/>
      <c r="AU822" s="3053"/>
      <c r="AV822" s="3053"/>
      <c r="AW822" s="3053"/>
      <c r="AX822" s="4930"/>
    </row>
    <row r="823" spans="1:50" ht="15" customHeight="1">
      <c r="A823" s="4960"/>
      <c r="B823" s="4933"/>
      <c r="C823" s="4951"/>
      <c r="D823" s="3047"/>
      <c r="E823" s="3048"/>
      <c r="F823" s="3049"/>
      <c r="G823" s="3049"/>
      <c r="H823" s="3047"/>
      <c r="I823" s="3049"/>
      <c r="J823" s="3049"/>
      <c r="K823" s="3047"/>
      <c r="L823" s="3049"/>
      <c r="M823" s="3049"/>
      <c r="N823" s="4939"/>
      <c r="O823" s="4957"/>
      <c r="P823" s="3065"/>
      <c r="Q823" s="3065"/>
      <c r="R823" s="3065"/>
      <c r="S823" s="3083"/>
      <c r="T823" s="3083"/>
      <c r="U823" s="3083"/>
      <c r="V823" s="3083"/>
      <c r="W823" s="3049"/>
      <c r="X823" s="3049"/>
      <c r="Y823" s="3049"/>
      <c r="Z823" s="3049"/>
      <c r="AA823" s="3049"/>
      <c r="AB823" s="3049"/>
      <c r="AC823" s="3049"/>
      <c r="AD823" s="3049"/>
      <c r="AE823" s="3049"/>
      <c r="AF823" s="3049"/>
      <c r="AG823" s="3052"/>
      <c r="AH823" s="3049"/>
      <c r="AI823" s="3049"/>
      <c r="AJ823" s="3049"/>
      <c r="AK823" s="3049"/>
      <c r="AL823" s="3049"/>
      <c r="AM823" s="3053"/>
      <c r="AN823" s="3049"/>
      <c r="AO823" s="3049"/>
      <c r="AP823" s="3053"/>
      <c r="AQ823" s="3049"/>
      <c r="AR823" s="3062"/>
      <c r="AS823" s="3053"/>
      <c r="AT823" s="3053"/>
      <c r="AU823" s="3053"/>
      <c r="AV823" s="3053"/>
      <c r="AW823" s="3053"/>
      <c r="AX823" s="4930"/>
    </row>
    <row r="824" spans="1:50" ht="15" customHeight="1">
      <c r="A824" s="4960"/>
      <c r="B824" s="4934"/>
      <c r="C824" s="4952"/>
      <c r="D824" s="3054"/>
      <c r="E824" s="3055"/>
      <c r="F824" s="3056"/>
      <c r="G824" s="3056"/>
      <c r="H824" s="3054"/>
      <c r="I824" s="3056"/>
      <c r="J824" s="3056"/>
      <c r="K824" s="3054"/>
      <c r="L824" s="3056"/>
      <c r="M824" s="3056"/>
      <c r="N824" s="4940"/>
      <c r="O824" s="4958"/>
      <c r="P824" s="3066"/>
      <c r="Q824" s="3066"/>
      <c r="R824" s="3066"/>
      <c r="S824" s="3086"/>
      <c r="T824" s="3086"/>
      <c r="U824" s="3086"/>
      <c r="V824" s="3086"/>
      <c r="W824" s="3056"/>
      <c r="X824" s="3056"/>
      <c r="Y824" s="3056"/>
      <c r="Z824" s="3056"/>
      <c r="AA824" s="3056"/>
      <c r="AB824" s="3056"/>
      <c r="AC824" s="3056"/>
      <c r="AD824" s="3056"/>
      <c r="AE824" s="3056"/>
      <c r="AF824" s="3056"/>
      <c r="AG824" s="3058"/>
      <c r="AH824" s="3056"/>
      <c r="AI824" s="3056"/>
      <c r="AJ824" s="3056"/>
      <c r="AK824" s="3056"/>
      <c r="AL824" s="3056"/>
      <c r="AM824" s="3059"/>
      <c r="AN824" s="3056"/>
      <c r="AO824" s="3056"/>
      <c r="AP824" s="3059"/>
      <c r="AQ824" s="3056"/>
      <c r="AR824" s="3063"/>
      <c r="AS824" s="3059"/>
      <c r="AT824" s="3059"/>
      <c r="AU824" s="3059"/>
      <c r="AV824" s="3059"/>
      <c r="AW824" s="3059"/>
      <c r="AX824" s="4931"/>
    </row>
    <row r="825" spans="1:50" ht="15" customHeight="1">
      <c r="A825" s="4960"/>
      <c r="B825" s="4932">
        <f>B820+1</f>
        <v>163</v>
      </c>
      <c r="C825" s="4950" t="s">
        <v>8270</v>
      </c>
      <c r="D825" s="3042" t="s">
        <v>295</v>
      </c>
      <c r="E825" s="3043">
        <v>38987</v>
      </c>
      <c r="F825" s="3044">
        <v>40.5</v>
      </c>
      <c r="G825" s="3044">
        <v>40.5</v>
      </c>
      <c r="H825" s="3116" t="s">
        <v>7667</v>
      </c>
      <c r="I825" s="3044">
        <v>200</v>
      </c>
      <c r="J825" s="3044">
        <v>60</v>
      </c>
      <c r="K825" s="3116" t="s">
        <v>7667</v>
      </c>
      <c r="L825" s="3044">
        <v>200</v>
      </c>
      <c r="M825" s="3044">
        <v>60</v>
      </c>
      <c r="N825" s="4985" t="s">
        <v>8271</v>
      </c>
      <c r="O825" s="4988" t="s">
        <v>8272</v>
      </c>
      <c r="P825" s="3064"/>
      <c r="Q825" s="3064"/>
      <c r="R825" s="3064"/>
      <c r="S825" s="3080"/>
      <c r="T825" s="3080"/>
      <c r="U825" s="3080"/>
      <c r="V825" s="3080"/>
      <c r="W825" s="3044">
        <v>2</v>
      </c>
      <c r="X825" s="3044">
        <v>2</v>
      </c>
      <c r="Y825" s="3044"/>
      <c r="Z825" s="3044"/>
      <c r="AA825" s="3044" t="s">
        <v>441</v>
      </c>
      <c r="AB825" s="3044"/>
      <c r="AC825" s="3044"/>
      <c r="AD825" s="3044" t="s">
        <v>399</v>
      </c>
      <c r="AE825" s="3044" t="s">
        <v>399</v>
      </c>
      <c r="AF825" s="3044"/>
      <c r="AG825" s="3060" t="s">
        <v>399</v>
      </c>
      <c r="AH825" s="3044" t="s">
        <v>399</v>
      </c>
      <c r="AI825" s="3044" t="s">
        <v>399</v>
      </c>
      <c r="AJ825" s="3044"/>
      <c r="AK825" s="3044"/>
      <c r="AL825" s="3044" t="s">
        <v>399</v>
      </c>
      <c r="AM825" s="3046"/>
      <c r="AN825" s="3044"/>
      <c r="AO825" s="3044"/>
      <c r="AP825" s="3046"/>
      <c r="AQ825" s="3044"/>
      <c r="AR825" s="4950"/>
      <c r="AS825" s="3046"/>
      <c r="AT825" s="3046"/>
      <c r="AU825" s="3046"/>
      <c r="AV825" s="3046"/>
      <c r="AW825" s="3046"/>
      <c r="AX825" s="4929" t="s">
        <v>8273</v>
      </c>
    </row>
    <row r="826" spans="1:50" ht="15" customHeight="1">
      <c r="A826" s="4960"/>
      <c r="B826" s="4933"/>
      <c r="C826" s="4951"/>
      <c r="D826" s="3047"/>
      <c r="E826" s="3048"/>
      <c r="F826" s="3049"/>
      <c r="G826" s="3049"/>
      <c r="H826" s="3117"/>
      <c r="I826" s="3049"/>
      <c r="J826" s="3049"/>
      <c r="K826" s="3117"/>
      <c r="L826" s="3049"/>
      <c r="M826" s="3049"/>
      <c r="N826" s="4986"/>
      <c r="O826" s="4989"/>
      <c r="P826" s="3065"/>
      <c r="Q826" s="3065"/>
      <c r="R826" s="3065"/>
      <c r="S826" s="3083"/>
      <c r="T826" s="3083"/>
      <c r="U826" s="3083"/>
      <c r="V826" s="3083"/>
      <c r="W826" s="3049"/>
      <c r="X826" s="3049"/>
      <c r="Y826" s="3049"/>
      <c r="Z826" s="3049"/>
      <c r="AA826" s="3049">
        <v>4</v>
      </c>
      <c r="AB826" s="3049"/>
      <c r="AC826" s="3049"/>
      <c r="AD826" s="3049">
        <v>50</v>
      </c>
      <c r="AE826" s="3049">
        <v>200</v>
      </c>
      <c r="AF826" s="3049"/>
      <c r="AG826" s="3052">
        <v>1</v>
      </c>
      <c r="AH826" s="3049">
        <v>12</v>
      </c>
      <c r="AI826" s="3049">
        <v>10</v>
      </c>
      <c r="AJ826" s="3049"/>
      <c r="AK826" s="3049"/>
      <c r="AL826" s="3049"/>
      <c r="AM826" s="3053"/>
      <c r="AN826" s="3049"/>
      <c r="AO826" s="3049"/>
      <c r="AP826" s="3053"/>
      <c r="AQ826" s="3049"/>
      <c r="AR826" s="4951"/>
      <c r="AS826" s="3053"/>
      <c r="AT826" s="3053"/>
      <c r="AU826" s="3053"/>
      <c r="AV826" s="3053"/>
      <c r="AW826" s="3053"/>
      <c r="AX826" s="4930"/>
    </row>
    <row r="827" spans="1:50" ht="15" customHeight="1">
      <c r="A827" s="4960"/>
      <c r="B827" s="4933"/>
      <c r="C827" s="4951"/>
      <c r="D827" s="3047"/>
      <c r="E827" s="3048"/>
      <c r="F827" s="3049"/>
      <c r="G827" s="3049"/>
      <c r="H827" s="3117"/>
      <c r="I827" s="3049"/>
      <c r="J827" s="3049"/>
      <c r="K827" s="3117"/>
      <c r="L827" s="3049"/>
      <c r="M827" s="3049"/>
      <c r="N827" s="4986"/>
      <c r="O827" s="4989"/>
      <c r="P827" s="3065"/>
      <c r="Q827" s="3065"/>
      <c r="R827" s="3065"/>
      <c r="S827" s="3083"/>
      <c r="T827" s="3083"/>
      <c r="U827" s="3083"/>
      <c r="V827" s="3083"/>
      <c r="W827" s="3049"/>
      <c r="X827" s="3049"/>
      <c r="Y827" s="3049"/>
      <c r="Z827" s="3049"/>
      <c r="AA827" s="3049"/>
      <c r="AB827" s="3049"/>
      <c r="AC827" s="3049"/>
      <c r="AD827" s="3049"/>
      <c r="AE827" s="3049"/>
      <c r="AF827" s="3049"/>
      <c r="AG827" s="3052"/>
      <c r="AH827" s="3049"/>
      <c r="AI827" s="3049">
        <v>12</v>
      </c>
      <c r="AJ827" s="3049"/>
      <c r="AK827" s="3049"/>
      <c r="AL827" s="3049"/>
      <c r="AM827" s="3053"/>
      <c r="AN827" s="3049"/>
      <c r="AO827" s="3049"/>
      <c r="AP827" s="3053"/>
      <c r="AQ827" s="3049"/>
      <c r="AR827" s="4951"/>
      <c r="AS827" s="3053"/>
      <c r="AT827" s="3053"/>
      <c r="AU827" s="3053"/>
      <c r="AV827" s="3053"/>
      <c r="AW827" s="3053"/>
      <c r="AX827" s="4930"/>
    </row>
    <row r="828" spans="1:50" ht="15" customHeight="1">
      <c r="A828" s="4960"/>
      <c r="B828" s="4933"/>
      <c r="C828" s="4951"/>
      <c r="D828" s="3047"/>
      <c r="E828" s="3048"/>
      <c r="F828" s="3049"/>
      <c r="G828" s="3049"/>
      <c r="H828" s="3117"/>
      <c r="I828" s="3049"/>
      <c r="J828" s="3049"/>
      <c r="K828" s="3117"/>
      <c r="L828" s="3049"/>
      <c r="M828" s="3049"/>
      <c r="N828" s="4986"/>
      <c r="O828" s="4989"/>
      <c r="P828" s="3065"/>
      <c r="Q828" s="3065"/>
      <c r="R828" s="3065"/>
      <c r="S828" s="3083"/>
      <c r="T828" s="3083"/>
      <c r="U828" s="3083"/>
      <c r="V828" s="3083"/>
      <c r="W828" s="3049"/>
      <c r="X828" s="3049"/>
      <c r="Y828" s="3049"/>
      <c r="Z828" s="3049"/>
      <c r="AA828" s="3049"/>
      <c r="AB828" s="3049"/>
      <c r="AC828" s="3049"/>
      <c r="AD828" s="3049"/>
      <c r="AE828" s="3049"/>
      <c r="AF828" s="3049"/>
      <c r="AG828" s="3052"/>
      <c r="AH828" s="3049"/>
      <c r="AI828" s="3049"/>
      <c r="AJ828" s="3049"/>
      <c r="AK828" s="3049"/>
      <c r="AL828" s="3049"/>
      <c r="AM828" s="3053"/>
      <c r="AN828" s="3049"/>
      <c r="AO828" s="3049"/>
      <c r="AP828" s="3053"/>
      <c r="AQ828" s="3049"/>
      <c r="AR828" s="4951"/>
      <c r="AS828" s="3053"/>
      <c r="AT828" s="3053"/>
      <c r="AU828" s="3053"/>
      <c r="AV828" s="3053"/>
      <c r="AW828" s="3053"/>
      <c r="AX828" s="4930"/>
    </row>
    <row r="829" spans="1:50" ht="15" customHeight="1">
      <c r="A829" s="4960"/>
      <c r="B829" s="4934"/>
      <c r="C829" s="4952"/>
      <c r="D829" s="3054"/>
      <c r="E829" s="3055"/>
      <c r="F829" s="3056"/>
      <c r="G829" s="3056"/>
      <c r="H829" s="3118"/>
      <c r="I829" s="3056"/>
      <c r="J829" s="3056"/>
      <c r="K829" s="3118"/>
      <c r="L829" s="3056"/>
      <c r="M829" s="3056"/>
      <c r="N829" s="4987"/>
      <c r="O829" s="4990"/>
      <c r="P829" s="3066"/>
      <c r="Q829" s="3066"/>
      <c r="R829" s="3066"/>
      <c r="S829" s="3086"/>
      <c r="T829" s="3086"/>
      <c r="U829" s="3086"/>
      <c r="V829" s="3086"/>
      <c r="W829" s="3056"/>
      <c r="X829" s="3056"/>
      <c r="Y829" s="3056"/>
      <c r="Z829" s="3056"/>
      <c r="AA829" s="3056"/>
      <c r="AB829" s="3056"/>
      <c r="AC829" s="3056"/>
      <c r="AD829" s="3056"/>
      <c r="AE829" s="3056"/>
      <c r="AF829" s="3056"/>
      <c r="AG829" s="3058"/>
      <c r="AH829" s="3056"/>
      <c r="AI829" s="3056"/>
      <c r="AJ829" s="3056"/>
      <c r="AK829" s="3056"/>
      <c r="AL829" s="3056"/>
      <c r="AM829" s="3059"/>
      <c r="AN829" s="3056"/>
      <c r="AO829" s="3056"/>
      <c r="AP829" s="3059"/>
      <c r="AQ829" s="3056"/>
      <c r="AR829" s="4952"/>
      <c r="AS829" s="3059"/>
      <c r="AT829" s="3059"/>
      <c r="AU829" s="3059"/>
      <c r="AV829" s="3059"/>
      <c r="AW829" s="3059"/>
      <c r="AX829" s="4931"/>
    </row>
    <row r="830" spans="1:50" ht="15" customHeight="1">
      <c r="A830" s="4960"/>
      <c r="B830" s="4932">
        <f>B825+1</f>
        <v>164</v>
      </c>
      <c r="C830" s="4950" t="s">
        <v>8274</v>
      </c>
      <c r="D830" s="3042" t="s">
        <v>295</v>
      </c>
      <c r="E830" s="3043">
        <v>41961</v>
      </c>
      <c r="F830" s="3044">
        <v>22.5</v>
      </c>
      <c r="G830" s="3044">
        <v>22.5</v>
      </c>
      <c r="H830" s="3116" t="s">
        <v>7667</v>
      </c>
      <c r="I830" s="3044">
        <v>200</v>
      </c>
      <c r="J830" s="3044">
        <v>60</v>
      </c>
      <c r="K830" s="3116" t="s">
        <v>8178</v>
      </c>
      <c r="L830" s="3044">
        <v>200</v>
      </c>
      <c r="M830" s="3044">
        <v>80</v>
      </c>
      <c r="N830" s="4985" t="s">
        <v>8275</v>
      </c>
      <c r="O830" s="4988" t="s">
        <v>8276</v>
      </c>
      <c r="P830" s="3064"/>
      <c r="Q830" s="3064"/>
      <c r="R830" s="3064"/>
      <c r="S830" s="3080"/>
      <c r="T830" s="3080"/>
      <c r="U830" s="3080"/>
      <c r="V830" s="3080"/>
      <c r="W830" s="3044">
        <v>3</v>
      </c>
      <c r="X830" s="3044"/>
      <c r="Y830" s="3044"/>
      <c r="Z830" s="3044"/>
      <c r="AA830" s="3044" t="s">
        <v>441</v>
      </c>
      <c r="AB830" s="3044"/>
      <c r="AC830" s="3044"/>
      <c r="AD830" s="3044"/>
      <c r="AE830" s="3044" t="s">
        <v>441</v>
      </c>
      <c r="AF830" s="3044"/>
      <c r="AG830" s="3060" t="s">
        <v>399</v>
      </c>
      <c r="AH830" s="3044" t="s">
        <v>399</v>
      </c>
      <c r="AI830" s="3044" t="s">
        <v>399</v>
      </c>
      <c r="AJ830" s="3044"/>
      <c r="AK830" s="3044" t="s">
        <v>441</v>
      </c>
      <c r="AL830" s="3044"/>
      <c r="AM830" s="3046"/>
      <c r="AN830" s="3044"/>
      <c r="AO830" s="3044"/>
      <c r="AP830" s="3046"/>
      <c r="AQ830" s="3044"/>
      <c r="AR830" s="4950"/>
      <c r="AS830" s="3046"/>
      <c r="AT830" s="3046"/>
      <c r="AU830" s="3046"/>
      <c r="AV830" s="3046"/>
      <c r="AW830" s="3046"/>
      <c r="AX830" s="3044"/>
    </row>
    <row r="831" spans="1:50" ht="15" customHeight="1">
      <c r="A831" s="4960"/>
      <c r="B831" s="4933"/>
      <c r="C831" s="4951"/>
      <c r="D831" s="3047"/>
      <c r="E831" s="3048">
        <v>43185</v>
      </c>
      <c r="F831" s="3049"/>
      <c r="G831" s="3049"/>
      <c r="H831" s="3117" t="s">
        <v>8277</v>
      </c>
      <c r="I831" s="3049">
        <v>200</v>
      </c>
      <c r="J831" s="3049">
        <v>60</v>
      </c>
      <c r="K831" s="3117" t="s">
        <v>8278</v>
      </c>
      <c r="L831" s="3049">
        <v>300</v>
      </c>
      <c r="M831" s="3049">
        <v>80</v>
      </c>
      <c r="N831" s="4986"/>
      <c r="O831" s="4989"/>
      <c r="P831" s="3065"/>
      <c r="Q831" s="3065"/>
      <c r="R831" s="3065"/>
      <c r="S831" s="3083"/>
      <c r="T831" s="3083"/>
      <c r="U831" s="3083"/>
      <c r="V831" s="3083"/>
      <c r="W831" s="3049"/>
      <c r="X831" s="3049"/>
      <c r="Y831" s="3049"/>
      <c r="Z831" s="3049"/>
      <c r="AA831" s="3049">
        <v>6</v>
      </c>
      <c r="AB831" s="3049"/>
      <c r="AC831" s="3049"/>
      <c r="AD831" s="3049"/>
      <c r="AE831" s="3049">
        <v>165</v>
      </c>
      <c r="AF831" s="3049"/>
      <c r="AG831" s="3052">
        <v>1</v>
      </c>
      <c r="AH831" s="3049">
        <v>12</v>
      </c>
      <c r="AI831" s="3049">
        <v>15</v>
      </c>
      <c r="AJ831" s="3049"/>
      <c r="AK831" s="3049" t="s">
        <v>7661</v>
      </c>
      <c r="AL831" s="3049"/>
      <c r="AM831" s="3053"/>
      <c r="AN831" s="3049"/>
      <c r="AO831" s="3049"/>
      <c r="AP831" s="3053"/>
      <c r="AQ831" s="3049"/>
      <c r="AR831" s="4951"/>
      <c r="AS831" s="3053"/>
      <c r="AT831" s="3053"/>
      <c r="AU831" s="3053"/>
      <c r="AV831" s="3053"/>
      <c r="AW831" s="3053"/>
      <c r="AX831" s="3049"/>
    </row>
    <row r="832" spans="1:50" ht="15" customHeight="1">
      <c r="A832" s="4960"/>
      <c r="B832" s="4933"/>
      <c r="C832" s="4951"/>
      <c r="D832" s="3047"/>
      <c r="E832" s="3048"/>
      <c r="F832" s="3049"/>
      <c r="G832" s="3049"/>
      <c r="H832" s="3117" t="s">
        <v>7908</v>
      </c>
      <c r="I832" s="3049">
        <v>200</v>
      </c>
      <c r="J832" s="3049">
        <v>60</v>
      </c>
      <c r="K832" s="3117" t="s">
        <v>8279</v>
      </c>
      <c r="L832" s="3049">
        <v>200</v>
      </c>
      <c r="M832" s="3049">
        <v>60</v>
      </c>
      <c r="N832" s="4986"/>
      <c r="O832" s="4989"/>
      <c r="P832" s="3065"/>
      <c r="Q832" s="3065"/>
      <c r="R832" s="3065"/>
      <c r="S832" s="3083"/>
      <c r="T832" s="3083"/>
      <c r="U832" s="3083"/>
      <c r="V832" s="3083"/>
      <c r="W832" s="3049"/>
      <c r="X832" s="3049"/>
      <c r="Y832" s="3049"/>
      <c r="Z832" s="3049"/>
      <c r="AA832" s="3049"/>
      <c r="AB832" s="3049"/>
      <c r="AC832" s="3049"/>
      <c r="AD832" s="3049"/>
      <c r="AE832" s="3049">
        <v>500</v>
      </c>
      <c r="AF832" s="3049"/>
      <c r="AG832" s="3052">
        <v>2</v>
      </c>
      <c r="AH832" s="3049"/>
      <c r="AI832" s="3049" t="s">
        <v>7881</v>
      </c>
      <c r="AJ832" s="3049"/>
      <c r="AK832" s="3049" t="s">
        <v>7665</v>
      </c>
      <c r="AL832" s="3049"/>
      <c r="AM832" s="3053"/>
      <c r="AN832" s="3049"/>
      <c r="AO832" s="3049"/>
      <c r="AP832" s="3053"/>
      <c r="AQ832" s="3049"/>
      <c r="AR832" s="4951"/>
      <c r="AS832" s="3053"/>
      <c r="AT832" s="3053"/>
      <c r="AU832" s="3053"/>
      <c r="AV832" s="3053"/>
      <c r="AW832" s="3053"/>
      <c r="AX832" s="3049"/>
    </row>
    <row r="833" spans="1:255" ht="15" customHeight="1">
      <c r="A833" s="4960"/>
      <c r="B833" s="4933"/>
      <c r="C833" s="4951"/>
      <c r="D833" s="3047"/>
      <c r="E833" s="3048"/>
      <c r="F833" s="3049"/>
      <c r="G833" s="3049"/>
      <c r="H833" s="3117"/>
      <c r="I833" s="3049"/>
      <c r="J833" s="3049"/>
      <c r="K833" s="3117"/>
      <c r="L833" s="3049"/>
      <c r="M833" s="3049"/>
      <c r="N833" s="4986"/>
      <c r="O833" s="4989"/>
      <c r="P833" s="3065"/>
      <c r="Q833" s="3065"/>
      <c r="R833" s="3065"/>
      <c r="S833" s="3083"/>
      <c r="T833" s="3083"/>
      <c r="U833" s="3083"/>
      <c r="V833" s="3083"/>
      <c r="W833" s="3049"/>
      <c r="X833" s="3049"/>
      <c r="Y833" s="3049"/>
      <c r="Z833" s="3049"/>
      <c r="AA833" s="3049"/>
      <c r="AB833" s="3049"/>
      <c r="AC833" s="3049"/>
      <c r="AD833" s="3049"/>
      <c r="AE833" s="3049">
        <v>2000</v>
      </c>
      <c r="AF833" s="3049"/>
      <c r="AG833" s="3052"/>
      <c r="AH833" s="3049"/>
      <c r="AI833" s="3049"/>
      <c r="AJ833" s="3049"/>
      <c r="AK833" s="3049"/>
      <c r="AL833" s="3049"/>
      <c r="AM833" s="3053"/>
      <c r="AN833" s="3049"/>
      <c r="AO833" s="3049"/>
      <c r="AP833" s="3053"/>
      <c r="AQ833" s="3049"/>
      <c r="AR833" s="4951"/>
      <c r="AS833" s="3053"/>
      <c r="AT833" s="3053"/>
      <c r="AU833" s="3053"/>
      <c r="AV833" s="3053"/>
      <c r="AW833" s="3053"/>
      <c r="AX833" s="3049"/>
    </row>
    <row r="834" spans="1:255" ht="15" customHeight="1">
      <c r="A834" s="4960"/>
      <c r="B834" s="4934"/>
      <c r="C834" s="4952"/>
      <c r="D834" s="3054"/>
      <c r="E834" s="3055"/>
      <c r="F834" s="3056"/>
      <c r="G834" s="3056"/>
      <c r="H834" s="3118"/>
      <c r="I834" s="3056"/>
      <c r="J834" s="3056"/>
      <c r="K834" s="3118"/>
      <c r="L834" s="3056"/>
      <c r="M834" s="3056"/>
      <c r="N834" s="4987"/>
      <c r="O834" s="4990"/>
      <c r="P834" s="3066"/>
      <c r="Q834" s="3066"/>
      <c r="R834" s="3066"/>
      <c r="S834" s="3086"/>
      <c r="T834" s="3086"/>
      <c r="U834" s="3086"/>
      <c r="V834" s="3086"/>
      <c r="W834" s="3056"/>
      <c r="X834" s="3056"/>
      <c r="Y834" s="3056"/>
      <c r="Z834" s="3056"/>
      <c r="AA834" s="3056"/>
      <c r="AB834" s="3056"/>
      <c r="AC834" s="3056"/>
      <c r="AD834" s="3056"/>
      <c r="AE834" s="3056"/>
      <c r="AF834" s="3056"/>
      <c r="AG834" s="3058"/>
      <c r="AH834" s="3056"/>
      <c r="AI834" s="3056"/>
      <c r="AJ834" s="3056"/>
      <c r="AK834" s="3056"/>
      <c r="AL834" s="3056"/>
      <c r="AM834" s="3059"/>
      <c r="AN834" s="3056"/>
      <c r="AO834" s="3056"/>
      <c r="AP834" s="3059"/>
      <c r="AQ834" s="3056"/>
      <c r="AR834" s="4952"/>
      <c r="AS834" s="3059"/>
      <c r="AT834" s="3059"/>
      <c r="AU834" s="3059"/>
      <c r="AV834" s="3059"/>
      <c r="AW834" s="3059"/>
      <c r="AX834" s="3056"/>
    </row>
    <row r="835" spans="1:255" ht="15" customHeight="1">
      <c r="A835" s="4960"/>
      <c r="B835" s="4932">
        <f>B830+1</f>
        <v>165</v>
      </c>
      <c r="C835" s="4950" t="s">
        <v>8280</v>
      </c>
      <c r="D835" s="3042" t="s">
        <v>330</v>
      </c>
      <c r="E835" s="3043">
        <v>43906</v>
      </c>
      <c r="F835" s="3044">
        <v>7.8</v>
      </c>
      <c r="G835" s="3044">
        <v>7.8</v>
      </c>
      <c r="H835" s="3116" t="s">
        <v>8225</v>
      </c>
      <c r="I835" s="3044">
        <v>200</v>
      </c>
      <c r="J835" s="3044">
        <v>60</v>
      </c>
      <c r="K835" s="3116" t="s">
        <v>8225</v>
      </c>
      <c r="L835" s="3044">
        <v>200</v>
      </c>
      <c r="M835" s="3044">
        <v>60</v>
      </c>
      <c r="N835" s="4966" t="s">
        <v>8281</v>
      </c>
      <c r="O835" s="4959" t="s">
        <v>8282</v>
      </c>
      <c r="P835" s="3064"/>
      <c r="Q835" s="3064"/>
      <c r="R835" s="3064"/>
      <c r="S835" s="3080"/>
      <c r="T835" s="3080"/>
      <c r="U835" s="3080"/>
      <c r="V835" s="3080"/>
      <c r="W835" s="3044"/>
      <c r="X835" s="3044"/>
      <c r="Y835" s="3044">
        <v>1</v>
      </c>
      <c r="Z835" s="3044">
        <v>1</v>
      </c>
      <c r="AA835" s="3044" t="s">
        <v>387</v>
      </c>
      <c r="AB835" s="3044"/>
      <c r="AC835" s="3044"/>
      <c r="AD835" s="3044"/>
      <c r="AE835" s="3044"/>
      <c r="AF835" s="3044"/>
      <c r="AG835" s="3060" t="s">
        <v>387</v>
      </c>
      <c r="AH835" s="3044"/>
      <c r="AI835" s="3044" t="s">
        <v>387</v>
      </c>
      <c r="AJ835" s="3044"/>
      <c r="AK835" s="3044" t="s">
        <v>387</v>
      </c>
      <c r="AL835" s="3044" t="s">
        <v>387</v>
      </c>
      <c r="AM835" s="3046"/>
      <c r="AN835" s="3044"/>
      <c r="AO835" s="3044"/>
      <c r="AP835" s="3044"/>
      <c r="AQ835" s="3044"/>
      <c r="AR835" s="4950"/>
      <c r="AS835" s="3046"/>
      <c r="AT835" s="3046"/>
      <c r="AU835" s="3046"/>
      <c r="AV835" s="3046"/>
      <c r="AW835" s="3046"/>
      <c r="AX835" s="4929" t="s">
        <v>7780</v>
      </c>
    </row>
    <row r="836" spans="1:255" ht="15" customHeight="1">
      <c r="A836" s="4960"/>
      <c r="B836" s="4933"/>
      <c r="C836" s="4951"/>
      <c r="D836" s="3047"/>
      <c r="E836" s="3048"/>
      <c r="F836" s="3049"/>
      <c r="G836" s="3049"/>
      <c r="H836" s="3117"/>
      <c r="I836" s="3049"/>
      <c r="J836" s="3049"/>
      <c r="K836" s="3117"/>
      <c r="L836" s="3049"/>
      <c r="M836" s="3049"/>
      <c r="N836" s="4967"/>
      <c r="O836" s="4960"/>
      <c r="P836" s="3065"/>
      <c r="Q836" s="3065"/>
      <c r="R836" s="3065"/>
      <c r="S836" s="3083"/>
      <c r="T836" s="3083"/>
      <c r="U836" s="3083"/>
      <c r="V836" s="3083"/>
      <c r="W836" s="3049"/>
      <c r="X836" s="3049"/>
      <c r="Y836" s="3049"/>
      <c r="Z836" s="3049"/>
      <c r="AA836" s="3049">
        <v>1</v>
      </c>
      <c r="AB836" s="3049"/>
      <c r="AC836" s="3049"/>
      <c r="AD836" s="3049"/>
      <c r="AE836" s="3049"/>
      <c r="AF836" s="3049"/>
      <c r="AG836" s="3052">
        <v>15</v>
      </c>
      <c r="AH836" s="3049"/>
      <c r="AI836" s="3049">
        <v>31</v>
      </c>
      <c r="AJ836" s="3049"/>
      <c r="AK836" s="3049" t="s">
        <v>7661</v>
      </c>
      <c r="AL836" s="3049"/>
      <c r="AM836" s="3053"/>
      <c r="AN836" s="3049"/>
      <c r="AO836" s="3049"/>
      <c r="AP836" s="3053"/>
      <c r="AQ836" s="3049"/>
      <c r="AR836" s="4951"/>
      <c r="AS836" s="3053"/>
      <c r="AT836" s="3053"/>
      <c r="AU836" s="3053"/>
      <c r="AV836" s="3053"/>
      <c r="AW836" s="3053"/>
      <c r="AX836" s="4930"/>
    </row>
    <row r="837" spans="1:255" ht="15" customHeight="1">
      <c r="A837" s="4960"/>
      <c r="B837" s="4933"/>
      <c r="C837" s="4951"/>
      <c r="D837" s="3047"/>
      <c r="E837" s="3048"/>
      <c r="F837" s="3049"/>
      <c r="G837" s="3049"/>
      <c r="H837" s="3117"/>
      <c r="I837" s="3049"/>
      <c r="J837" s="3049"/>
      <c r="K837" s="3117"/>
      <c r="L837" s="3049"/>
      <c r="M837" s="3049"/>
      <c r="N837" s="4967"/>
      <c r="O837" s="4960"/>
      <c r="P837" s="3065"/>
      <c r="Q837" s="3065"/>
      <c r="R837" s="3065"/>
      <c r="S837" s="3083"/>
      <c r="T837" s="3083"/>
      <c r="U837" s="3083"/>
      <c r="V837" s="3083"/>
      <c r="W837" s="3049"/>
      <c r="X837" s="3049"/>
      <c r="Y837" s="3049"/>
      <c r="Z837" s="3049"/>
      <c r="AA837" s="3049"/>
      <c r="AB837" s="3049"/>
      <c r="AC837" s="3049"/>
      <c r="AD837" s="3049"/>
      <c r="AE837" s="3049"/>
      <c r="AF837" s="3049"/>
      <c r="AG837" s="3052"/>
      <c r="AH837" s="3049"/>
      <c r="AI837" s="3049"/>
      <c r="AJ837" s="3049"/>
      <c r="AK837" s="3049" t="s">
        <v>7665</v>
      </c>
      <c r="AL837" s="3049"/>
      <c r="AM837" s="3053"/>
      <c r="AN837" s="3049"/>
      <c r="AO837" s="3049"/>
      <c r="AP837" s="3053"/>
      <c r="AQ837" s="3049"/>
      <c r="AR837" s="4951"/>
      <c r="AS837" s="3053"/>
      <c r="AT837" s="3053"/>
      <c r="AU837" s="3053"/>
      <c r="AV837" s="3053"/>
      <c r="AW837" s="3053"/>
      <c r="AX837" s="4930"/>
    </row>
    <row r="838" spans="1:255" ht="15" customHeight="1">
      <c r="A838" s="4960"/>
      <c r="B838" s="4933"/>
      <c r="C838" s="4951"/>
      <c r="D838" s="3047"/>
      <c r="E838" s="3048"/>
      <c r="F838" s="3049"/>
      <c r="G838" s="3049"/>
      <c r="H838" s="3117"/>
      <c r="I838" s="3049"/>
      <c r="J838" s="3049"/>
      <c r="K838" s="3117"/>
      <c r="L838" s="3049"/>
      <c r="M838" s="3049"/>
      <c r="N838" s="4967"/>
      <c r="O838" s="4960"/>
      <c r="P838" s="3065"/>
      <c r="Q838" s="3065"/>
      <c r="R838" s="3065"/>
      <c r="S838" s="3083"/>
      <c r="T838" s="3083"/>
      <c r="U838" s="3083"/>
      <c r="V838" s="3083"/>
      <c r="W838" s="3049"/>
      <c r="X838" s="3049"/>
      <c r="Y838" s="3049"/>
      <c r="Z838" s="3049"/>
      <c r="AA838" s="3049"/>
      <c r="AB838" s="3049"/>
      <c r="AC838" s="3049"/>
      <c r="AD838" s="3049"/>
      <c r="AE838" s="3049"/>
      <c r="AF838" s="3049"/>
      <c r="AG838" s="3052"/>
      <c r="AH838" s="3049"/>
      <c r="AI838" s="3049"/>
      <c r="AJ838" s="3049"/>
      <c r="AK838" s="3049"/>
      <c r="AL838" s="3049"/>
      <c r="AM838" s="3053"/>
      <c r="AN838" s="3049"/>
      <c r="AO838" s="3049"/>
      <c r="AP838" s="3053"/>
      <c r="AQ838" s="3049"/>
      <c r="AR838" s="4951"/>
      <c r="AS838" s="3053"/>
      <c r="AT838" s="3053"/>
      <c r="AU838" s="3053"/>
      <c r="AV838" s="3053"/>
      <c r="AW838" s="3053"/>
      <c r="AX838" s="4930"/>
    </row>
    <row r="839" spans="1:255" s="3167" customFormat="1" ht="15" customHeight="1">
      <c r="A839" s="4960"/>
      <c r="B839" s="4934"/>
      <c r="C839" s="4952"/>
      <c r="D839" s="3054"/>
      <c r="E839" s="3055"/>
      <c r="F839" s="3056"/>
      <c r="G839" s="3056"/>
      <c r="H839" s="3118"/>
      <c r="I839" s="3056"/>
      <c r="J839" s="3056"/>
      <c r="K839" s="3118"/>
      <c r="L839" s="3056"/>
      <c r="M839" s="3056"/>
      <c r="N839" s="4968"/>
      <c r="O839" s="4961"/>
      <c r="P839" s="3066"/>
      <c r="Q839" s="3066"/>
      <c r="R839" s="3066"/>
      <c r="S839" s="3086"/>
      <c r="T839" s="3086"/>
      <c r="U839" s="3086"/>
      <c r="V839" s="3086"/>
      <c r="W839" s="3056"/>
      <c r="X839" s="3056"/>
      <c r="Y839" s="3056"/>
      <c r="Z839" s="3056"/>
      <c r="AA839" s="3056"/>
      <c r="AB839" s="3056"/>
      <c r="AC839" s="3056"/>
      <c r="AD839" s="3056"/>
      <c r="AE839" s="3056"/>
      <c r="AF839" s="3056"/>
      <c r="AG839" s="3058"/>
      <c r="AH839" s="3056"/>
      <c r="AI839" s="3056"/>
      <c r="AJ839" s="3056"/>
      <c r="AK839" s="3056"/>
      <c r="AL839" s="3056"/>
      <c r="AM839" s="3059"/>
      <c r="AN839" s="3056"/>
      <c r="AO839" s="3056"/>
      <c r="AP839" s="3059"/>
      <c r="AQ839" s="3056"/>
      <c r="AR839" s="4952"/>
      <c r="AS839" s="3059"/>
      <c r="AT839" s="3059"/>
      <c r="AU839" s="3059"/>
      <c r="AV839" s="3059"/>
      <c r="AW839" s="3059"/>
      <c r="AX839" s="4931"/>
      <c r="AY839" s="3036"/>
      <c r="AZ839" s="3036"/>
      <c r="BA839" s="3036"/>
      <c r="BB839" s="3036"/>
      <c r="BC839" s="3036"/>
      <c r="BD839" s="3036"/>
      <c r="BE839" s="3036"/>
      <c r="BF839" s="3036"/>
      <c r="BG839" s="3036"/>
      <c r="BH839" s="3036"/>
      <c r="BI839" s="3036"/>
      <c r="BJ839" s="3036"/>
      <c r="BK839" s="3036"/>
      <c r="BL839" s="3036"/>
      <c r="BM839" s="3036"/>
      <c r="BN839" s="3036"/>
      <c r="BO839" s="3036"/>
      <c r="BP839" s="3036"/>
      <c r="BQ839" s="3036"/>
      <c r="BR839" s="3036"/>
      <c r="BS839" s="3036"/>
      <c r="BT839" s="3036"/>
      <c r="BU839" s="3036"/>
      <c r="BV839" s="3036"/>
      <c r="BW839" s="3036"/>
      <c r="BX839" s="3036"/>
      <c r="BY839" s="3036"/>
      <c r="BZ839" s="3036"/>
      <c r="CA839" s="3036"/>
      <c r="CB839" s="3036"/>
      <c r="CC839" s="3036"/>
      <c r="CD839" s="3036"/>
      <c r="CE839" s="3036"/>
      <c r="CF839" s="3036"/>
      <c r="CG839" s="3036"/>
      <c r="CH839" s="3036"/>
      <c r="CI839" s="3036"/>
      <c r="CJ839" s="3036"/>
      <c r="CK839" s="3036"/>
      <c r="CL839" s="3036"/>
      <c r="CM839" s="3036"/>
      <c r="CN839" s="3036"/>
      <c r="CO839" s="3036"/>
      <c r="CP839" s="3036"/>
      <c r="CQ839" s="3036"/>
      <c r="CR839" s="3036"/>
      <c r="CS839" s="3036"/>
      <c r="CT839" s="3036"/>
      <c r="CU839" s="3036"/>
      <c r="CV839" s="3036"/>
      <c r="CW839" s="3036"/>
      <c r="CX839" s="3036"/>
      <c r="CY839" s="3036"/>
      <c r="CZ839" s="3036"/>
      <c r="DA839" s="3036"/>
      <c r="DB839" s="3036"/>
      <c r="DC839" s="3036"/>
      <c r="DD839" s="3036"/>
      <c r="DE839" s="3036"/>
      <c r="DF839" s="3036"/>
      <c r="DG839" s="3036"/>
      <c r="DH839" s="3036"/>
      <c r="DI839" s="3036"/>
      <c r="DJ839" s="3036"/>
      <c r="DK839" s="3036"/>
      <c r="DL839" s="3036"/>
      <c r="DM839" s="3036"/>
      <c r="DN839" s="3036"/>
      <c r="DO839" s="3036"/>
      <c r="DP839" s="3036"/>
      <c r="DQ839" s="3036"/>
      <c r="DR839" s="3036"/>
      <c r="DS839" s="3036"/>
      <c r="DT839" s="3036"/>
      <c r="DU839" s="3036"/>
      <c r="DV839" s="3036"/>
      <c r="DW839" s="3036"/>
      <c r="DX839" s="3036"/>
      <c r="DY839" s="3036"/>
      <c r="DZ839" s="3036"/>
      <c r="EA839" s="3036"/>
      <c r="EB839" s="3036"/>
      <c r="EC839" s="3036"/>
      <c r="ED839" s="3036"/>
      <c r="EE839" s="3036"/>
      <c r="EF839" s="3036"/>
      <c r="EG839" s="3036"/>
      <c r="EH839" s="3036"/>
      <c r="EI839" s="3036"/>
      <c r="EJ839" s="3036"/>
      <c r="EK839" s="3036"/>
      <c r="EL839" s="3036"/>
      <c r="EM839" s="3036"/>
      <c r="EN839" s="3036"/>
      <c r="EO839" s="3036"/>
      <c r="EP839" s="3036"/>
      <c r="EQ839" s="3036"/>
      <c r="ER839" s="3036"/>
      <c r="ES839" s="3036"/>
      <c r="ET839" s="3036"/>
      <c r="EU839" s="3036"/>
      <c r="EV839" s="3036"/>
      <c r="EW839" s="3036"/>
      <c r="EX839" s="3036"/>
      <c r="EY839" s="3036"/>
      <c r="EZ839" s="3036"/>
      <c r="FA839" s="3036"/>
      <c r="FB839" s="3036"/>
      <c r="FC839" s="3036"/>
      <c r="FD839" s="3036"/>
      <c r="FE839" s="3036"/>
      <c r="FF839" s="3036"/>
      <c r="FG839" s="3036"/>
      <c r="FH839" s="3036"/>
      <c r="FI839" s="3036"/>
      <c r="FJ839" s="3036"/>
      <c r="FK839" s="3036"/>
      <c r="FL839" s="3036"/>
      <c r="FM839" s="3036"/>
      <c r="FN839" s="3036"/>
      <c r="FO839" s="3036"/>
      <c r="FP839" s="3036"/>
      <c r="FQ839" s="3036"/>
      <c r="FR839" s="3036"/>
      <c r="FS839" s="3036"/>
      <c r="FT839" s="3036"/>
      <c r="FU839" s="3036"/>
      <c r="FV839" s="3036"/>
      <c r="FW839" s="3036"/>
      <c r="FX839" s="3036"/>
      <c r="FY839" s="3036"/>
      <c r="FZ839" s="3036"/>
      <c r="GA839" s="3036"/>
      <c r="GB839" s="3036"/>
      <c r="GC839" s="3036"/>
      <c r="GD839" s="3036"/>
      <c r="GE839" s="3036"/>
      <c r="GF839" s="3036"/>
      <c r="GG839" s="3036"/>
      <c r="GH839" s="3036"/>
      <c r="GI839" s="3036"/>
      <c r="GJ839" s="3036"/>
      <c r="GK839" s="3036"/>
      <c r="GL839" s="3036"/>
      <c r="GM839" s="3036"/>
      <c r="GN839" s="3036"/>
      <c r="GO839" s="3036"/>
      <c r="GP839" s="3036"/>
      <c r="GQ839" s="3036"/>
      <c r="GR839" s="3036"/>
      <c r="GS839" s="3036"/>
      <c r="GT839" s="3036"/>
      <c r="GU839" s="3036"/>
      <c r="GV839" s="3036"/>
      <c r="GW839" s="3036"/>
      <c r="GX839" s="3036"/>
      <c r="GY839" s="3036"/>
      <c r="GZ839" s="3036"/>
      <c r="HA839" s="3036"/>
      <c r="HB839" s="3036"/>
      <c r="HC839" s="3036"/>
      <c r="HD839" s="3036"/>
      <c r="HE839" s="3036"/>
      <c r="HF839" s="3036"/>
      <c r="HG839" s="3036"/>
      <c r="HH839" s="3036"/>
      <c r="HI839" s="3036"/>
      <c r="HJ839" s="3036"/>
      <c r="HK839" s="3036"/>
      <c r="HL839" s="3036"/>
      <c r="HM839" s="3036"/>
      <c r="HN839" s="3036"/>
      <c r="HO839" s="3036"/>
      <c r="HP839" s="3036"/>
      <c r="HQ839" s="3036"/>
      <c r="HR839" s="3036"/>
      <c r="HS839" s="3036"/>
      <c r="HT839" s="3036"/>
      <c r="HU839" s="3036"/>
      <c r="HV839" s="3036"/>
      <c r="HW839" s="3036"/>
      <c r="HX839" s="3036"/>
      <c r="HY839" s="3036"/>
      <c r="HZ839" s="3036"/>
      <c r="IA839" s="3036"/>
      <c r="IB839" s="3036"/>
      <c r="IC839" s="3036"/>
      <c r="ID839" s="3036"/>
      <c r="IE839" s="3036"/>
      <c r="IF839" s="3036"/>
      <c r="IG839" s="3036"/>
      <c r="IH839" s="3036"/>
      <c r="II839" s="3036"/>
      <c r="IJ839" s="3036"/>
      <c r="IK839" s="3036"/>
      <c r="IL839" s="3036"/>
      <c r="IM839" s="3036"/>
      <c r="IN839" s="3036"/>
      <c r="IO839" s="3036"/>
      <c r="IP839" s="3036"/>
      <c r="IQ839" s="3036"/>
      <c r="IR839" s="3036"/>
      <c r="IS839" s="3036"/>
      <c r="IT839" s="3036"/>
      <c r="IU839" s="3036"/>
    </row>
    <row r="840" spans="1:255" ht="15" customHeight="1">
      <c r="A840" s="4960"/>
      <c r="B840" s="4932">
        <f>B835+1</f>
        <v>166</v>
      </c>
      <c r="C840" s="4950" t="s">
        <v>8283</v>
      </c>
      <c r="D840" s="3047" t="s">
        <v>330</v>
      </c>
      <c r="E840" s="3048">
        <v>43906</v>
      </c>
      <c r="F840" s="3049">
        <v>39.4</v>
      </c>
      <c r="G840" s="3049">
        <v>39.4</v>
      </c>
      <c r="H840" s="3117" t="s">
        <v>7908</v>
      </c>
      <c r="I840" s="3049">
        <v>200</v>
      </c>
      <c r="J840" s="3049">
        <v>60</v>
      </c>
      <c r="K840" s="3117" t="s">
        <v>7908</v>
      </c>
      <c r="L840" s="3049">
        <v>200</v>
      </c>
      <c r="M840" s="3049">
        <v>60</v>
      </c>
      <c r="N840" s="4966" t="s">
        <v>8284</v>
      </c>
      <c r="O840" s="4959" t="s">
        <v>7905</v>
      </c>
      <c r="P840" s="3065"/>
      <c r="Q840" s="3065"/>
      <c r="R840" s="3065"/>
      <c r="S840" s="3083"/>
      <c r="T840" s="3083"/>
      <c r="U840" s="3083"/>
      <c r="V840" s="3083"/>
      <c r="W840" s="3049">
        <v>8</v>
      </c>
      <c r="X840" s="3049"/>
      <c r="Y840" s="3049"/>
      <c r="Z840" s="3049"/>
      <c r="AA840" s="3049" t="s">
        <v>387</v>
      </c>
      <c r="AB840" s="3049"/>
      <c r="AC840" s="3049"/>
      <c r="AD840" s="3049"/>
      <c r="AE840" s="3104" t="s">
        <v>387</v>
      </c>
      <c r="AF840" s="3049"/>
      <c r="AG840" s="3052" t="s">
        <v>387</v>
      </c>
      <c r="AH840" s="3049"/>
      <c r="AI840" s="3049" t="s">
        <v>387</v>
      </c>
      <c r="AJ840" s="3049"/>
      <c r="AK840" s="3049" t="s">
        <v>387</v>
      </c>
      <c r="AL840" s="3049" t="s">
        <v>387</v>
      </c>
      <c r="AM840" s="3053"/>
      <c r="AN840" s="3049"/>
      <c r="AO840" s="3049"/>
      <c r="AP840" s="3049"/>
      <c r="AQ840" s="3049"/>
      <c r="AR840" s="4950"/>
      <c r="AS840" s="3053"/>
      <c r="AT840" s="3053"/>
      <c r="AU840" s="3053"/>
      <c r="AV840" s="3053"/>
      <c r="AW840" s="3053"/>
      <c r="AX840" s="3049"/>
    </row>
    <row r="841" spans="1:255" ht="15" customHeight="1">
      <c r="A841" s="4960"/>
      <c r="B841" s="4933"/>
      <c r="C841" s="4951"/>
      <c r="D841" s="3047"/>
      <c r="E841" s="3048">
        <v>45730</v>
      </c>
      <c r="F841" s="3049"/>
      <c r="G841" s="3049"/>
      <c r="H841" s="3117"/>
      <c r="I841" s="3049"/>
      <c r="J841" s="3049"/>
      <c r="K841" s="3117"/>
      <c r="L841" s="3049"/>
      <c r="M841" s="3049"/>
      <c r="N841" s="4967"/>
      <c r="O841" s="4960"/>
      <c r="P841" s="3065"/>
      <c r="Q841" s="3065"/>
      <c r="R841" s="3065"/>
      <c r="S841" s="3083"/>
      <c r="T841" s="3083"/>
      <c r="U841" s="3083"/>
      <c r="V841" s="3083"/>
      <c r="W841" s="3049"/>
      <c r="X841" s="3049"/>
      <c r="Y841" s="3049"/>
      <c r="Z841" s="3049"/>
      <c r="AA841" s="3049">
        <v>4</v>
      </c>
      <c r="AB841" s="3049"/>
      <c r="AC841" s="3049"/>
      <c r="AD841" s="3049"/>
      <c r="AE841" s="3049">
        <v>200</v>
      </c>
      <c r="AF841" s="3049"/>
      <c r="AG841" s="3052">
        <v>1</v>
      </c>
      <c r="AH841" s="3049"/>
      <c r="AI841" s="3049">
        <v>15</v>
      </c>
      <c r="AJ841" s="3049"/>
      <c r="AK841" s="3049" t="s">
        <v>7661</v>
      </c>
      <c r="AL841" s="3049"/>
      <c r="AM841" s="3053"/>
      <c r="AN841" s="3049"/>
      <c r="AO841" s="3049"/>
      <c r="AP841" s="3053"/>
      <c r="AQ841" s="3049"/>
      <c r="AR841" s="4951"/>
      <c r="AS841" s="3053"/>
      <c r="AT841" s="3053"/>
      <c r="AU841" s="3053"/>
      <c r="AV841" s="3053"/>
      <c r="AW841" s="3053"/>
      <c r="AX841" s="3049"/>
    </row>
    <row r="842" spans="1:255" ht="15" customHeight="1">
      <c r="A842" s="4960"/>
      <c r="B842" s="4933"/>
      <c r="C842" s="4951"/>
      <c r="D842" s="3047"/>
      <c r="E842" s="3048"/>
      <c r="F842" s="3049"/>
      <c r="G842" s="3049"/>
      <c r="H842" s="3117"/>
      <c r="I842" s="3049"/>
      <c r="J842" s="3049"/>
      <c r="K842" s="3117"/>
      <c r="L842" s="3049"/>
      <c r="M842" s="3049"/>
      <c r="N842" s="4967"/>
      <c r="O842" s="4960"/>
      <c r="P842" s="3065"/>
      <c r="Q842" s="3065"/>
      <c r="R842" s="3065"/>
      <c r="S842" s="3083"/>
      <c r="T842" s="3083"/>
      <c r="U842" s="3083"/>
      <c r="V842" s="3083"/>
      <c r="W842" s="3049"/>
      <c r="X842" s="3049"/>
      <c r="Y842" s="3049"/>
      <c r="Z842" s="3049"/>
      <c r="AA842" s="3049"/>
      <c r="AB842" s="3049"/>
      <c r="AC842" s="3049"/>
      <c r="AD842" s="3049"/>
      <c r="AE842" s="3049">
        <v>1000</v>
      </c>
      <c r="AF842" s="3049"/>
      <c r="AG842" s="3052"/>
      <c r="AH842" s="3049"/>
      <c r="AI842" s="3049"/>
      <c r="AJ842" s="3049"/>
      <c r="AK842" s="3049" t="s">
        <v>7665</v>
      </c>
      <c r="AL842" s="3049"/>
      <c r="AM842" s="3053"/>
      <c r="AN842" s="3049"/>
      <c r="AO842" s="3049"/>
      <c r="AP842" s="3053"/>
      <c r="AQ842" s="3049"/>
      <c r="AR842" s="4951"/>
      <c r="AS842" s="3053"/>
      <c r="AT842" s="3053"/>
      <c r="AU842" s="3053"/>
      <c r="AV842" s="3053"/>
      <c r="AW842" s="3053"/>
      <c r="AX842" s="3049"/>
    </row>
    <row r="843" spans="1:255" ht="15" customHeight="1">
      <c r="A843" s="4960"/>
      <c r="B843" s="4933"/>
      <c r="C843" s="4951"/>
      <c r="D843" s="3047"/>
      <c r="E843" s="3048"/>
      <c r="F843" s="3049"/>
      <c r="G843" s="3049"/>
      <c r="H843" s="3117"/>
      <c r="I843" s="3049"/>
      <c r="J843" s="3049"/>
      <c r="K843" s="3117"/>
      <c r="L843" s="3049"/>
      <c r="M843" s="3049"/>
      <c r="N843" s="4967"/>
      <c r="O843" s="4960"/>
      <c r="P843" s="3065"/>
      <c r="Q843" s="3065"/>
      <c r="R843" s="3065"/>
      <c r="S843" s="3083"/>
      <c r="T843" s="3083"/>
      <c r="U843" s="3083"/>
      <c r="V843" s="3083"/>
      <c r="W843" s="3049"/>
      <c r="X843" s="3049"/>
      <c r="Y843" s="3049"/>
      <c r="Z843" s="3049"/>
      <c r="AA843" s="3049"/>
      <c r="AB843" s="3049"/>
      <c r="AC843" s="3049"/>
      <c r="AD843" s="3049"/>
      <c r="AE843" s="3049"/>
      <c r="AF843" s="3049"/>
      <c r="AG843" s="3052"/>
      <c r="AH843" s="3049"/>
      <c r="AI843" s="3049"/>
      <c r="AJ843" s="3049"/>
      <c r="AK843" s="3049"/>
      <c r="AL843" s="3049"/>
      <c r="AM843" s="3053"/>
      <c r="AN843" s="3049"/>
      <c r="AO843" s="3049"/>
      <c r="AP843" s="3053"/>
      <c r="AQ843" s="3049"/>
      <c r="AR843" s="4951"/>
      <c r="AS843" s="3053"/>
      <c r="AT843" s="3053"/>
      <c r="AU843" s="3053"/>
      <c r="AV843" s="3053"/>
      <c r="AW843" s="3053"/>
      <c r="AX843" s="3049"/>
    </row>
    <row r="844" spans="1:255" ht="15" customHeight="1">
      <c r="A844" s="4960"/>
      <c r="B844" s="4934"/>
      <c r="C844" s="4952"/>
      <c r="D844" s="3047"/>
      <c r="E844" s="3048"/>
      <c r="F844" s="3049"/>
      <c r="G844" s="3049"/>
      <c r="H844" s="3117"/>
      <c r="I844" s="3049" t="s">
        <v>8285</v>
      </c>
      <c r="J844" s="3049"/>
      <c r="K844" s="3117"/>
      <c r="L844" s="3049"/>
      <c r="M844" s="3049"/>
      <c r="N844" s="4968"/>
      <c r="O844" s="4961"/>
      <c r="P844" s="3065"/>
      <c r="Q844" s="3065"/>
      <c r="R844" s="3065"/>
      <c r="S844" s="3083"/>
      <c r="T844" s="3083"/>
      <c r="U844" s="3083"/>
      <c r="V844" s="3083"/>
      <c r="W844" s="3049"/>
      <c r="X844" s="3049"/>
      <c r="Y844" s="3049"/>
      <c r="Z844" s="3049"/>
      <c r="AA844" s="3049"/>
      <c r="AB844" s="3049"/>
      <c r="AC844" s="3049"/>
      <c r="AD844" s="3049"/>
      <c r="AE844" s="3049"/>
      <c r="AF844" s="3049"/>
      <c r="AG844" s="3052"/>
      <c r="AH844" s="3049"/>
      <c r="AI844" s="3049"/>
      <c r="AJ844" s="3049"/>
      <c r="AK844" s="3049"/>
      <c r="AL844" s="3049"/>
      <c r="AM844" s="3053"/>
      <c r="AN844" s="3049"/>
      <c r="AO844" s="3049"/>
      <c r="AP844" s="3053"/>
      <c r="AQ844" s="3049"/>
      <c r="AR844" s="4952"/>
      <c r="AS844" s="3053"/>
      <c r="AT844" s="3053"/>
      <c r="AU844" s="3053"/>
      <c r="AV844" s="3053"/>
      <c r="AW844" s="3053"/>
      <c r="AX844" s="3049"/>
    </row>
    <row r="845" spans="1:255" ht="15" customHeight="1">
      <c r="A845" s="4960"/>
      <c r="B845" s="4950">
        <f>B840+1</f>
        <v>167</v>
      </c>
      <c r="C845" s="4950" t="s">
        <v>8286</v>
      </c>
      <c r="D845" s="3042" t="s">
        <v>8287</v>
      </c>
      <c r="E845" s="3043">
        <v>45107</v>
      </c>
      <c r="F845" s="3044">
        <v>30.6</v>
      </c>
      <c r="G845" s="3044">
        <v>30.6</v>
      </c>
      <c r="H845" s="3116" t="s">
        <v>8254</v>
      </c>
      <c r="I845" s="3044">
        <v>200</v>
      </c>
      <c r="J845" s="3044">
        <v>60</v>
      </c>
      <c r="K845" s="3116" t="s">
        <v>8288</v>
      </c>
      <c r="L845" s="3044">
        <v>200</v>
      </c>
      <c r="M845" s="3044">
        <v>60</v>
      </c>
      <c r="N845" s="4966" t="s">
        <v>8289</v>
      </c>
      <c r="O845" s="4959" t="s">
        <v>7656</v>
      </c>
      <c r="P845" s="3064"/>
      <c r="Q845" s="3064"/>
      <c r="R845" s="3064"/>
      <c r="S845" s="3080"/>
      <c r="T845" s="3080"/>
      <c r="U845" s="3080"/>
      <c r="V845" s="3080"/>
      <c r="W845" s="3044">
        <v>9</v>
      </c>
      <c r="X845" s="3044"/>
      <c r="Y845" s="3044"/>
      <c r="Z845" s="3044"/>
      <c r="AA845" s="3044" t="s">
        <v>8290</v>
      </c>
      <c r="AB845" s="3044"/>
      <c r="AC845" s="3044"/>
      <c r="AD845" s="3044"/>
      <c r="AE845" s="3168" t="s">
        <v>8290</v>
      </c>
      <c r="AF845" s="3044"/>
      <c r="AG845" s="3060" t="s">
        <v>8290</v>
      </c>
      <c r="AH845" s="3044"/>
      <c r="AI845" s="3044" t="s">
        <v>8290</v>
      </c>
      <c r="AJ845" s="3044"/>
      <c r="AK845" s="3044" t="s">
        <v>8290</v>
      </c>
      <c r="AL845" s="3044" t="s">
        <v>8290</v>
      </c>
      <c r="AM845" s="3046"/>
      <c r="AN845" s="3044"/>
      <c r="AO845" s="3044"/>
      <c r="AP845" s="3044"/>
      <c r="AQ845" s="3044"/>
      <c r="AR845" s="4950"/>
      <c r="AS845" s="3046"/>
      <c r="AT845" s="3046"/>
      <c r="AU845" s="3046"/>
      <c r="AV845" s="3046"/>
      <c r="AW845" s="3046"/>
      <c r="AX845" s="3044"/>
    </row>
    <row r="846" spans="1:255" ht="15" customHeight="1">
      <c r="A846" s="4960"/>
      <c r="B846" s="4951"/>
      <c r="C846" s="4951"/>
      <c r="D846" s="3047"/>
      <c r="E846" s="3048">
        <v>45730</v>
      </c>
      <c r="F846" s="3049"/>
      <c r="G846" s="3049"/>
      <c r="H846" s="3117"/>
      <c r="I846" s="3049"/>
      <c r="J846" s="3049"/>
      <c r="K846" s="3117" t="s">
        <v>7631</v>
      </c>
      <c r="L846" s="3049">
        <v>200</v>
      </c>
      <c r="M846" s="3049">
        <v>60</v>
      </c>
      <c r="N846" s="4967"/>
      <c r="O846" s="4960"/>
      <c r="P846" s="3065"/>
      <c r="Q846" s="3065"/>
      <c r="R846" s="3065"/>
      <c r="S846" s="3083"/>
      <c r="T846" s="3083"/>
      <c r="U846" s="3083"/>
      <c r="V846" s="3083"/>
      <c r="W846" s="3049"/>
      <c r="X846" s="3049"/>
      <c r="Y846" s="3049"/>
      <c r="Z846" s="3049"/>
      <c r="AA846" s="3049">
        <v>4</v>
      </c>
      <c r="AB846" s="3049"/>
      <c r="AC846" s="3049"/>
      <c r="AD846" s="3049"/>
      <c r="AE846" s="3049">
        <v>200</v>
      </c>
      <c r="AF846" s="3049"/>
      <c r="AG846" s="3052">
        <v>1</v>
      </c>
      <c r="AH846" s="3049"/>
      <c r="AI846" s="3049">
        <v>10</v>
      </c>
      <c r="AJ846" s="3049"/>
      <c r="AK846" s="3049"/>
      <c r="AL846" s="3049"/>
      <c r="AM846" s="3053"/>
      <c r="AN846" s="3049"/>
      <c r="AO846" s="3049"/>
      <c r="AP846" s="3053"/>
      <c r="AQ846" s="3049"/>
      <c r="AR846" s="4951"/>
      <c r="AS846" s="3053"/>
      <c r="AT846" s="3053"/>
      <c r="AU846" s="3053"/>
      <c r="AV846" s="3053"/>
      <c r="AW846" s="3053"/>
      <c r="AX846" s="3049"/>
    </row>
    <row r="847" spans="1:255" ht="15" customHeight="1">
      <c r="A847" s="4960"/>
      <c r="B847" s="4951"/>
      <c r="C847" s="4951"/>
      <c r="D847" s="3047"/>
      <c r="E847" s="3048"/>
      <c r="F847" s="3049"/>
      <c r="G847" s="3049"/>
      <c r="H847" s="3117"/>
      <c r="I847" s="3049"/>
      <c r="J847" s="3049"/>
      <c r="K847" s="3117"/>
      <c r="L847" s="3049"/>
      <c r="M847" s="3049"/>
      <c r="N847" s="4967"/>
      <c r="O847" s="4960"/>
      <c r="P847" s="3065"/>
      <c r="Q847" s="3065"/>
      <c r="R847" s="3065"/>
      <c r="S847" s="3083"/>
      <c r="T847" s="3083"/>
      <c r="U847" s="3083"/>
      <c r="V847" s="3083"/>
      <c r="W847" s="3049"/>
      <c r="X847" s="3049"/>
      <c r="Y847" s="3049"/>
      <c r="Z847" s="3049"/>
      <c r="AA847" s="3049"/>
      <c r="AB847" s="3049"/>
      <c r="AC847" s="3049"/>
      <c r="AD847" s="3049"/>
      <c r="AE847" s="3049">
        <v>10000</v>
      </c>
      <c r="AF847" s="3049"/>
      <c r="AG847" s="3052"/>
      <c r="AH847" s="3049"/>
      <c r="AI847" s="3049">
        <v>12</v>
      </c>
      <c r="AJ847" s="3049"/>
      <c r="AK847" s="3049" t="s">
        <v>7648</v>
      </c>
      <c r="AL847" s="3049"/>
      <c r="AM847" s="3053"/>
      <c r="AN847" s="3049"/>
      <c r="AO847" s="3049"/>
      <c r="AP847" s="3053"/>
      <c r="AQ847" s="3049"/>
      <c r="AR847" s="4951"/>
      <c r="AS847" s="3053"/>
      <c r="AT847" s="3053"/>
      <c r="AU847" s="3053"/>
      <c r="AV847" s="3053"/>
      <c r="AW847" s="3053"/>
      <c r="AX847" s="3049"/>
    </row>
    <row r="848" spans="1:255" ht="15" customHeight="1">
      <c r="A848" s="4960"/>
      <c r="B848" s="4951"/>
      <c r="C848" s="4951"/>
      <c r="D848" s="3047"/>
      <c r="E848" s="3048"/>
      <c r="F848" s="3049"/>
      <c r="G848" s="3049"/>
      <c r="H848" s="3117"/>
      <c r="I848" s="3049"/>
      <c r="J848" s="3049"/>
      <c r="K848" s="3117"/>
      <c r="L848" s="3049"/>
      <c r="M848" s="3049"/>
      <c r="N848" s="4967"/>
      <c r="O848" s="4960"/>
      <c r="P848" s="3065"/>
      <c r="Q848" s="3065"/>
      <c r="R848" s="3065"/>
      <c r="S848" s="3083"/>
      <c r="T848" s="3083"/>
      <c r="U848" s="3083"/>
      <c r="V848" s="3083"/>
      <c r="W848" s="3049"/>
      <c r="X848" s="3049"/>
      <c r="Y848" s="3049"/>
      <c r="Z848" s="3049"/>
      <c r="AA848" s="3049"/>
      <c r="AB848" s="3049"/>
      <c r="AC848" s="3049"/>
      <c r="AD848" s="3049"/>
      <c r="AE848" s="3049"/>
      <c r="AF848" s="3049"/>
      <c r="AG848" s="3052"/>
      <c r="AH848" s="3049"/>
      <c r="AI848" s="3049">
        <v>15</v>
      </c>
      <c r="AJ848" s="3049"/>
      <c r="AK848" s="3049" t="s">
        <v>7864</v>
      </c>
      <c r="AL848" s="3049"/>
      <c r="AM848" s="3053"/>
      <c r="AN848" s="3049"/>
      <c r="AO848" s="3049"/>
      <c r="AP848" s="3053"/>
      <c r="AQ848" s="3049"/>
      <c r="AR848" s="4951"/>
      <c r="AS848" s="3053"/>
      <c r="AT848" s="3053"/>
      <c r="AU848" s="3053"/>
      <c r="AV848" s="3053"/>
      <c r="AW848" s="3053"/>
      <c r="AX848" s="3049"/>
    </row>
    <row r="849" spans="1:50" ht="15" customHeight="1">
      <c r="A849" s="4960"/>
      <c r="B849" s="4951"/>
      <c r="C849" s="4951"/>
      <c r="D849" s="3047"/>
      <c r="E849" s="3048"/>
      <c r="F849" s="3049"/>
      <c r="G849" s="3049"/>
      <c r="H849" s="3117"/>
      <c r="I849" s="3049"/>
      <c r="J849" s="3049"/>
      <c r="K849" s="3117"/>
      <c r="L849" s="3049"/>
      <c r="M849" s="3049"/>
      <c r="N849" s="4967"/>
      <c r="O849" s="4960"/>
      <c r="P849" s="3065"/>
      <c r="Q849" s="3065"/>
      <c r="R849" s="3065"/>
      <c r="S849" s="3083"/>
      <c r="T849" s="3083"/>
      <c r="U849" s="3083"/>
      <c r="V849" s="3083"/>
      <c r="W849" s="3049"/>
      <c r="X849" s="3049"/>
      <c r="Y849" s="3049"/>
      <c r="Z849" s="3049"/>
      <c r="AA849" s="3049"/>
      <c r="AB849" s="3049"/>
      <c r="AC849" s="3049"/>
      <c r="AD849" s="3049"/>
      <c r="AE849" s="3049"/>
      <c r="AF849" s="3049"/>
      <c r="AG849" s="3052"/>
      <c r="AH849" s="3049"/>
      <c r="AI849" s="3049">
        <v>20</v>
      </c>
      <c r="AJ849" s="3049"/>
      <c r="AK849" s="3049"/>
      <c r="AL849" s="3049"/>
      <c r="AM849" s="3053"/>
      <c r="AN849" s="3049"/>
      <c r="AO849" s="3049"/>
      <c r="AP849" s="3053"/>
      <c r="AQ849" s="3049"/>
      <c r="AR849" s="4951"/>
      <c r="AS849" s="3053"/>
      <c r="AT849" s="3053"/>
      <c r="AU849" s="3053"/>
      <c r="AV849" s="3053"/>
      <c r="AW849" s="3053"/>
      <c r="AX849" s="3049"/>
    </row>
    <row r="850" spans="1:50" ht="15" customHeight="1">
      <c r="A850" s="4960"/>
      <c r="B850" s="4952"/>
      <c r="C850" s="5013"/>
      <c r="D850" s="3054"/>
      <c r="E850" s="3055"/>
      <c r="F850" s="3056"/>
      <c r="G850" s="3056"/>
      <c r="H850" s="3118"/>
      <c r="I850" s="3056"/>
      <c r="J850" s="3056"/>
      <c r="K850" s="3118"/>
      <c r="L850" s="3056"/>
      <c r="M850" s="3056"/>
      <c r="N850" s="4968"/>
      <c r="O850" s="4961"/>
      <c r="P850" s="3066"/>
      <c r="Q850" s="3066"/>
      <c r="R850" s="3066"/>
      <c r="S850" s="3086"/>
      <c r="T850" s="3086"/>
      <c r="U850" s="3086"/>
      <c r="V850" s="3086"/>
      <c r="W850" s="3056"/>
      <c r="X850" s="3056"/>
      <c r="Y850" s="3056"/>
      <c r="Z850" s="3056"/>
      <c r="AA850" s="3056"/>
      <c r="AB850" s="3056"/>
      <c r="AC850" s="3056"/>
      <c r="AD850" s="3056"/>
      <c r="AE850" s="3169"/>
      <c r="AF850" s="3056"/>
      <c r="AG850" s="3058"/>
      <c r="AH850" s="3056"/>
      <c r="AI850" s="3056" t="s">
        <v>7862</v>
      </c>
      <c r="AJ850" s="3056"/>
      <c r="AK850" s="3056"/>
      <c r="AL850" s="3056"/>
      <c r="AM850" s="3059"/>
      <c r="AN850" s="3056"/>
      <c r="AO850" s="3056"/>
      <c r="AP850" s="3059"/>
      <c r="AQ850" s="3056"/>
      <c r="AR850" s="4952"/>
      <c r="AS850" s="3059"/>
      <c r="AT850" s="3059"/>
      <c r="AU850" s="3059"/>
      <c r="AV850" s="3059"/>
      <c r="AW850" s="3059"/>
      <c r="AX850" s="3056"/>
    </row>
    <row r="851" spans="1:50" ht="15" customHeight="1">
      <c r="A851" s="4960"/>
      <c r="B851" s="5011">
        <f>B845+1</f>
        <v>168</v>
      </c>
      <c r="C851" s="4950" t="s">
        <v>8291</v>
      </c>
      <c r="D851" s="3042" t="s">
        <v>8287</v>
      </c>
      <c r="E851" s="3043">
        <v>45229</v>
      </c>
      <c r="F851" s="3044">
        <v>3.6</v>
      </c>
      <c r="G851" s="3044">
        <v>3.6</v>
      </c>
      <c r="H851" s="3116" t="s">
        <v>8292</v>
      </c>
      <c r="I851" s="3044">
        <v>80</v>
      </c>
      <c r="J851" s="3044">
        <v>50</v>
      </c>
      <c r="K851" s="3116" t="s">
        <v>8288</v>
      </c>
      <c r="L851" s="3044">
        <v>200</v>
      </c>
      <c r="M851" s="3044">
        <v>60</v>
      </c>
      <c r="N851" s="4966" t="s">
        <v>8293</v>
      </c>
      <c r="O851" s="4959" t="s">
        <v>7938</v>
      </c>
      <c r="P851" s="3064"/>
      <c r="Q851" s="3064"/>
      <c r="R851" s="3064"/>
      <c r="S851" s="3080"/>
      <c r="T851" s="3080"/>
      <c r="U851" s="3080"/>
      <c r="V851" s="3080"/>
      <c r="W851" s="3044"/>
      <c r="X851" s="3044"/>
      <c r="Y851" s="3044"/>
      <c r="Z851" s="3044"/>
      <c r="AA851" s="3044" t="s">
        <v>8290</v>
      </c>
      <c r="AB851" s="3044"/>
      <c r="AC851" s="3044"/>
      <c r="AD851" s="3044"/>
      <c r="AE851" s="3168" t="s">
        <v>8290</v>
      </c>
      <c r="AF851" s="3044"/>
      <c r="AG851" s="3060" t="s">
        <v>8290</v>
      </c>
      <c r="AH851" s="3044"/>
      <c r="AI851" s="3044" t="s">
        <v>8290</v>
      </c>
      <c r="AJ851" s="3044"/>
      <c r="AK851" s="3044" t="s">
        <v>8290</v>
      </c>
      <c r="AL851" s="3044" t="s">
        <v>8290</v>
      </c>
      <c r="AM851" s="3046"/>
      <c r="AN851" s="3044"/>
      <c r="AO851" s="3044"/>
      <c r="AP851" s="3044"/>
      <c r="AQ851" s="3044"/>
      <c r="AR851" s="4950"/>
      <c r="AS851" s="3046"/>
      <c r="AT851" s="3046"/>
      <c r="AU851" s="3046"/>
      <c r="AV851" s="3046"/>
      <c r="AW851" s="3046"/>
      <c r="AX851" s="3044"/>
    </row>
    <row r="852" spans="1:50" ht="15" customHeight="1">
      <c r="A852" s="4960"/>
      <c r="B852" s="4933"/>
      <c r="C852" s="4951"/>
      <c r="D852" s="3047"/>
      <c r="E852" s="3048"/>
      <c r="F852" s="3049"/>
      <c r="G852" s="3049"/>
      <c r="H852" s="3117"/>
      <c r="I852" s="3049"/>
      <c r="J852" s="3049"/>
      <c r="K852" s="3117"/>
      <c r="L852" s="3049"/>
      <c r="M852" s="3049"/>
      <c r="N852" s="4967"/>
      <c r="O852" s="4960"/>
      <c r="P852" s="3065"/>
      <c r="Q852" s="3065"/>
      <c r="R852" s="3065"/>
      <c r="S852" s="3083"/>
      <c r="T852" s="3083"/>
      <c r="U852" s="3083"/>
      <c r="V852" s="3083"/>
      <c r="W852" s="3049"/>
      <c r="X852" s="3049"/>
      <c r="Y852" s="3049"/>
      <c r="Z852" s="3049"/>
      <c r="AA852" s="3049">
        <v>1</v>
      </c>
      <c r="AB852" s="3049"/>
      <c r="AC852" s="3049"/>
      <c r="AD852" s="3049"/>
      <c r="AE852" s="3049">
        <v>200</v>
      </c>
      <c r="AF852" s="3049"/>
      <c r="AG852" s="3052">
        <v>1</v>
      </c>
      <c r="AH852" s="3049"/>
      <c r="AI852" s="3049">
        <v>15</v>
      </c>
      <c r="AJ852" s="3049"/>
      <c r="AK852" s="3049" t="s">
        <v>7648</v>
      </c>
      <c r="AL852" s="3049"/>
      <c r="AM852" s="3053"/>
      <c r="AN852" s="3049"/>
      <c r="AO852" s="3049"/>
      <c r="AP852" s="3053"/>
      <c r="AQ852" s="3049"/>
      <c r="AR852" s="4951"/>
      <c r="AS852" s="3053"/>
      <c r="AT852" s="3053"/>
      <c r="AU852" s="3053"/>
      <c r="AV852" s="3053"/>
      <c r="AW852" s="3053"/>
      <c r="AX852" s="3049"/>
    </row>
    <row r="853" spans="1:50" ht="15" customHeight="1">
      <c r="A853" s="4960"/>
      <c r="B853" s="4933"/>
      <c r="C853" s="4951"/>
      <c r="D853" s="3047"/>
      <c r="E853" s="3048"/>
      <c r="F853" s="3049"/>
      <c r="G853" s="3049"/>
      <c r="H853" s="3117"/>
      <c r="I853" s="3049"/>
      <c r="J853" s="3049"/>
      <c r="K853" s="3117"/>
      <c r="L853" s="3049"/>
      <c r="M853" s="3049"/>
      <c r="N853" s="4967"/>
      <c r="O853" s="4960"/>
      <c r="P853" s="3065"/>
      <c r="Q853" s="3065"/>
      <c r="R853" s="3065"/>
      <c r="S853" s="3083"/>
      <c r="T853" s="3083"/>
      <c r="U853" s="3083"/>
      <c r="V853" s="3083"/>
      <c r="W853" s="3049"/>
      <c r="X853" s="3049"/>
      <c r="Y853" s="3049"/>
      <c r="Z853" s="3049"/>
      <c r="AA853" s="3049"/>
      <c r="AB853" s="3049"/>
      <c r="AC853" s="3049"/>
      <c r="AD853" s="3049"/>
      <c r="AE853" s="3049"/>
      <c r="AF853" s="3049"/>
      <c r="AG853" s="3052"/>
      <c r="AH853" s="3049"/>
      <c r="AI853" s="3049" t="s">
        <v>7862</v>
      </c>
      <c r="AJ853" s="3049"/>
      <c r="AK853" s="3049" t="s">
        <v>7864</v>
      </c>
      <c r="AL853" s="3049"/>
      <c r="AM853" s="3053"/>
      <c r="AN853" s="3049"/>
      <c r="AO853" s="3049"/>
      <c r="AP853" s="3053"/>
      <c r="AQ853" s="3049"/>
      <c r="AR853" s="4951"/>
      <c r="AS853" s="3053"/>
      <c r="AT853" s="3053"/>
      <c r="AU853" s="3053"/>
      <c r="AV853" s="3053"/>
      <c r="AW853" s="3053"/>
      <c r="AX853" s="3049"/>
    </row>
    <row r="854" spans="1:50" ht="15" customHeight="1">
      <c r="A854" s="4960"/>
      <c r="B854" s="4933"/>
      <c r="C854" s="4951"/>
      <c r="D854" s="3047"/>
      <c r="E854" s="3048"/>
      <c r="F854" s="3049"/>
      <c r="G854" s="3049"/>
      <c r="H854" s="3117"/>
      <c r="I854" s="3049"/>
      <c r="J854" s="3049"/>
      <c r="K854" s="3117"/>
      <c r="L854" s="3049"/>
      <c r="M854" s="3049"/>
      <c r="N854" s="4967"/>
      <c r="O854" s="4960"/>
      <c r="P854" s="3065"/>
      <c r="Q854" s="3065"/>
      <c r="R854" s="3065"/>
      <c r="S854" s="3083"/>
      <c r="T854" s="3083"/>
      <c r="U854" s="3083"/>
      <c r="V854" s="3083"/>
      <c r="W854" s="3049"/>
      <c r="X854" s="3049"/>
      <c r="Y854" s="3049"/>
      <c r="Z854" s="3049"/>
      <c r="AA854" s="3049"/>
      <c r="AB854" s="3049"/>
      <c r="AC854" s="3049"/>
      <c r="AD854" s="3049"/>
      <c r="AE854" s="3049"/>
      <c r="AF854" s="3049"/>
      <c r="AG854" s="3052"/>
      <c r="AH854" s="3049"/>
      <c r="AI854" s="3049"/>
      <c r="AJ854" s="3049"/>
      <c r="AK854" s="3049"/>
      <c r="AL854" s="3049"/>
      <c r="AM854" s="3053"/>
      <c r="AN854" s="3049"/>
      <c r="AO854" s="3049"/>
      <c r="AP854" s="3053"/>
      <c r="AQ854" s="3049"/>
      <c r="AR854" s="4951"/>
      <c r="AS854" s="3053"/>
      <c r="AT854" s="3053"/>
      <c r="AU854" s="3053"/>
      <c r="AV854" s="3053"/>
      <c r="AW854" s="3053"/>
      <c r="AX854" s="3049"/>
    </row>
    <row r="855" spans="1:50" ht="15" customHeight="1">
      <c r="A855" s="4961"/>
      <c r="B855" s="4934"/>
      <c r="C855" s="4952"/>
      <c r="D855" s="3054"/>
      <c r="E855" s="3055"/>
      <c r="F855" s="3056"/>
      <c r="G855" s="3056"/>
      <c r="H855" s="3118"/>
      <c r="I855" s="3056"/>
      <c r="J855" s="3056"/>
      <c r="K855" s="3118"/>
      <c r="L855" s="3056"/>
      <c r="M855" s="3056"/>
      <c r="N855" s="4968"/>
      <c r="O855" s="4961"/>
      <c r="P855" s="3066"/>
      <c r="Q855" s="3066"/>
      <c r="R855" s="3066"/>
      <c r="S855" s="3086"/>
      <c r="T855" s="3086"/>
      <c r="U855" s="3086"/>
      <c r="V855" s="3086"/>
      <c r="W855" s="3056"/>
      <c r="X855" s="3056"/>
      <c r="Y855" s="3056"/>
      <c r="Z855" s="3056"/>
      <c r="AA855" s="3056"/>
      <c r="AB855" s="3056"/>
      <c r="AC855" s="3056"/>
      <c r="AD855" s="3056"/>
      <c r="AE855" s="3056"/>
      <c r="AF855" s="3056"/>
      <c r="AG855" s="3058"/>
      <c r="AH855" s="3056"/>
      <c r="AI855" s="3056"/>
      <c r="AJ855" s="3056"/>
      <c r="AK855" s="3056"/>
      <c r="AL855" s="3056"/>
      <c r="AM855" s="3059"/>
      <c r="AN855" s="3056"/>
      <c r="AO855" s="3056"/>
      <c r="AP855" s="3059"/>
      <c r="AQ855" s="3056"/>
      <c r="AR855" s="4952"/>
      <c r="AS855" s="3059"/>
      <c r="AT855" s="3059"/>
      <c r="AU855" s="3059"/>
      <c r="AV855" s="3059"/>
      <c r="AW855" s="3059"/>
      <c r="AX855" s="3056"/>
    </row>
    <row r="856" spans="1:50" ht="15" customHeight="1">
      <c r="A856" s="4960" t="s">
        <v>8237</v>
      </c>
      <c r="B856" s="5012">
        <f>B851+1</f>
        <v>169</v>
      </c>
      <c r="C856" s="4951" t="s">
        <v>8294</v>
      </c>
      <c r="D856" s="3047" t="s">
        <v>8295</v>
      </c>
      <c r="E856" s="3048">
        <v>36616</v>
      </c>
      <c r="F856" s="3049">
        <v>3.2</v>
      </c>
      <c r="G856" s="3049">
        <v>3.2</v>
      </c>
      <c r="H856" s="3047" t="s">
        <v>7649</v>
      </c>
      <c r="I856" s="3049">
        <v>200</v>
      </c>
      <c r="J856" s="3049">
        <v>60</v>
      </c>
      <c r="K856" s="3047" t="s">
        <v>7649</v>
      </c>
      <c r="L856" s="3049">
        <v>200</v>
      </c>
      <c r="M856" s="3049">
        <v>60</v>
      </c>
      <c r="N856" s="4939" t="s">
        <v>7942</v>
      </c>
      <c r="O856" s="4948" t="s">
        <v>7693</v>
      </c>
      <c r="P856" s="3050"/>
      <c r="Q856" s="3050"/>
      <c r="R856" s="3050"/>
      <c r="S856" s="3084"/>
      <c r="T856" s="3084"/>
      <c r="U856" s="3084"/>
      <c r="V856" s="3084"/>
      <c r="W856" s="3049"/>
      <c r="X856" s="3049"/>
      <c r="Y856" s="3049"/>
      <c r="Z856" s="3049"/>
      <c r="AA856" s="3049" t="s">
        <v>387</v>
      </c>
      <c r="AB856" s="3049"/>
      <c r="AC856" s="3049"/>
      <c r="AD856" s="3049"/>
      <c r="AE856" s="3049"/>
      <c r="AF856" s="3049"/>
      <c r="AG856" s="3049" t="s">
        <v>387</v>
      </c>
      <c r="AH856" s="3049"/>
      <c r="AI856" s="3049" t="s">
        <v>387</v>
      </c>
      <c r="AJ856" s="3049"/>
      <c r="AK856" s="3049"/>
      <c r="AL856" s="3049"/>
      <c r="AM856" s="3053"/>
      <c r="AN856" s="3048"/>
      <c r="AO856" s="3049"/>
      <c r="AP856" s="3053"/>
      <c r="AQ856" s="3049"/>
      <c r="AR856" s="4930"/>
      <c r="AS856" s="3053"/>
      <c r="AT856" s="3053"/>
      <c r="AU856" s="3053"/>
      <c r="AV856" s="3053"/>
      <c r="AW856" s="3053"/>
      <c r="AX856" s="4930"/>
    </row>
    <row r="857" spans="1:50" ht="15" customHeight="1">
      <c r="A857" s="4960"/>
      <c r="B857" s="4933"/>
      <c r="C857" s="4951"/>
      <c r="D857" s="3047"/>
      <c r="E857" s="3048">
        <v>40903</v>
      </c>
      <c r="F857" s="3049"/>
      <c r="G857" s="3049"/>
      <c r="H857" s="3047"/>
      <c r="I857" s="3049"/>
      <c r="J857" s="3049"/>
      <c r="K857" s="3047"/>
      <c r="L857" s="3049"/>
      <c r="M857" s="3049"/>
      <c r="N857" s="4939"/>
      <c r="O857" s="4948"/>
      <c r="P857" s="3050"/>
      <c r="Q857" s="3050"/>
      <c r="R857" s="3050"/>
      <c r="S857" s="3084"/>
      <c r="T857" s="3084"/>
      <c r="U857" s="3084"/>
      <c r="V857" s="3084"/>
      <c r="W857" s="3049"/>
      <c r="X857" s="3049"/>
      <c r="Y857" s="3049"/>
      <c r="Z857" s="3049"/>
      <c r="AA857" s="3049">
        <v>1</v>
      </c>
      <c r="AB857" s="3049"/>
      <c r="AC857" s="3049"/>
      <c r="AD857" s="3049"/>
      <c r="AE857" s="3049"/>
      <c r="AF857" s="3049"/>
      <c r="AG857" s="3052">
        <v>1</v>
      </c>
      <c r="AH857" s="3049"/>
      <c r="AI857" s="3049">
        <v>10</v>
      </c>
      <c r="AJ857" s="3049"/>
      <c r="AK857" s="3049"/>
      <c r="AL857" s="3049"/>
      <c r="AM857" s="3053"/>
      <c r="AN857" s="3048"/>
      <c r="AO857" s="3049"/>
      <c r="AP857" s="3053"/>
      <c r="AQ857" s="3049"/>
      <c r="AR857" s="4930"/>
      <c r="AS857" s="3053"/>
      <c r="AT857" s="3053"/>
      <c r="AU857" s="3053"/>
      <c r="AV857" s="3053"/>
      <c r="AW857" s="3053"/>
      <c r="AX857" s="4930"/>
    </row>
    <row r="858" spans="1:50" ht="15" customHeight="1">
      <c r="A858" s="4960"/>
      <c r="B858" s="4933"/>
      <c r="C858" s="4951"/>
      <c r="D858" s="3047"/>
      <c r="E858" s="3048"/>
      <c r="F858" s="3049"/>
      <c r="G858" s="3049"/>
      <c r="H858" s="3047"/>
      <c r="I858" s="3049"/>
      <c r="J858" s="3049"/>
      <c r="K858" s="3047"/>
      <c r="L858" s="3049"/>
      <c r="M858" s="3049"/>
      <c r="N858" s="4939"/>
      <c r="O858" s="4948"/>
      <c r="P858" s="3050"/>
      <c r="Q858" s="3050"/>
      <c r="R858" s="3050"/>
      <c r="S858" s="3084"/>
      <c r="T858" s="3084"/>
      <c r="U858" s="3084"/>
      <c r="V858" s="3084"/>
      <c r="W858" s="3049"/>
      <c r="X858" s="3049"/>
      <c r="Y858" s="3049"/>
      <c r="Z858" s="3049"/>
      <c r="AA858" s="3049"/>
      <c r="AB858" s="3049"/>
      <c r="AC858" s="3049"/>
      <c r="AD858" s="3049"/>
      <c r="AE858" s="3049"/>
      <c r="AF858" s="3049"/>
      <c r="AG858" s="3052">
        <v>2</v>
      </c>
      <c r="AH858" s="3049"/>
      <c r="AI858" s="3049"/>
      <c r="AJ858" s="3049"/>
      <c r="AK858" s="3049"/>
      <c r="AL858" s="3049"/>
      <c r="AM858" s="3053"/>
      <c r="AN858" s="3048"/>
      <c r="AO858" s="3049"/>
      <c r="AP858" s="3053"/>
      <c r="AQ858" s="3049"/>
      <c r="AR858" s="4930"/>
      <c r="AS858" s="3053"/>
      <c r="AT858" s="3053"/>
      <c r="AU858" s="3053"/>
      <c r="AV858" s="3053"/>
      <c r="AW858" s="3053"/>
      <c r="AX858" s="4930"/>
    </row>
    <row r="859" spans="1:50" ht="15" customHeight="1">
      <c r="A859" s="4960"/>
      <c r="B859" s="4933"/>
      <c r="C859" s="4951"/>
      <c r="D859" s="3047"/>
      <c r="E859" s="3048"/>
      <c r="F859" s="3049"/>
      <c r="G859" s="3049"/>
      <c r="H859" s="3047"/>
      <c r="I859" s="3049"/>
      <c r="J859" s="3049"/>
      <c r="K859" s="3047"/>
      <c r="L859" s="3049"/>
      <c r="M859" s="3049"/>
      <c r="N859" s="4939"/>
      <c r="O859" s="4948"/>
      <c r="P859" s="3050"/>
      <c r="Q859" s="3050"/>
      <c r="R859" s="3050"/>
      <c r="S859" s="3084"/>
      <c r="T859" s="3084"/>
      <c r="U859" s="3084"/>
      <c r="V859" s="3084"/>
      <c r="W859" s="3049"/>
      <c r="X859" s="3049"/>
      <c r="Y859" s="3049"/>
      <c r="Z859" s="3049"/>
      <c r="AA859" s="3049"/>
      <c r="AB859" s="3049"/>
      <c r="AC859" s="3049"/>
      <c r="AD859" s="3049"/>
      <c r="AE859" s="3049"/>
      <c r="AF859" s="3049"/>
      <c r="AG859" s="3052">
        <v>3</v>
      </c>
      <c r="AH859" s="3049"/>
      <c r="AI859" s="3049"/>
      <c r="AJ859" s="3049"/>
      <c r="AK859" s="3049"/>
      <c r="AL859" s="3049"/>
      <c r="AM859" s="3053"/>
      <c r="AN859" s="3048"/>
      <c r="AO859" s="3049"/>
      <c r="AP859" s="3053"/>
      <c r="AQ859" s="3049"/>
      <c r="AR859" s="4930"/>
      <c r="AS859" s="3053"/>
      <c r="AT859" s="3053"/>
      <c r="AU859" s="3053"/>
      <c r="AV859" s="3053"/>
      <c r="AW859" s="3053"/>
      <c r="AX859" s="4930"/>
    </row>
    <row r="860" spans="1:50" ht="15" customHeight="1">
      <c r="A860" s="4960"/>
      <c r="B860" s="4934"/>
      <c r="C860" s="4952"/>
      <c r="D860" s="3054"/>
      <c r="E860" s="3055"/>
      <c r="F860" s="3056"/>
      <c r="G860" s="3056"/>
      <c r="H860" s="3054"/>
      <c r="I860" s="3056"/>
      <c r="J860" s="3056"/>
      <c r="K860" s="3054"/>
      <c r="L860" s="3056"/>
      <c r="M860" s="3056"/>
      <c r="N860" s="4940"/>
      <c r="O860" s="4949"/>
      <c r="P860" s="3057"/>
      <c r="Q860" s="3057"/>
      <c r="R860" s="3057"/>
      <c r="S860" s="3087"/>
      <c r="T860" s="3087"/>
      <c r="U860" s="3087"/>
      <c r="V860" s="3087"/>
      <c r="W860" s="3056"/>
      <c r="X860" s="3056"/>
      <c r="Y860" s="3056"/>
      <c r="Z860" s="3056"/>
      <c r="AA860" s="3056"/>
      <c r="AB860" s="3056"/>
      <c r="AC860" s="3056"/>
      <c r="AD860" s="3056"/>
      <c r="AE860" s="3056"/>
      <c r="AF860" s="3056"/>
      <c r="AG860" s="3058"/>
      <c r="AH860" s="3056"/>
      <c r="AI860" s="3056"/>
      <c r="AJ860" s="3056"/>
      <c r="AK860" s="3056"/>
      <c r="AL860" s="3056"/>
      <c r="AM860" s="3059"/>
      <c r="AN860" s="3055"/>
      <c r="AO860" s="3056"/>
      <c r="AP860" s="3059"/>
      <c r="AQ860" s="3056"/>
      <c r="AR860" s="4931"/>
      <c r="AS860" s="3059"/>
      <c r="AT860" s="3059"/>
      <c r="AU860" s="3059"/>
      <c r="AV860" s="3059"/>
      <c r="AW860" s="3059"/>
      <c r="AX860" s="4931"/>
    </row>
    <row r="861" spans="1:50" ht="15" customHeight="1">
      <c r="A861" s="4960"/>
      <c r="B861" s="4932">
        <f>B856+1</f>
        <v>170</v>
      </c>
      <c r="C861" s="4950" t="s">
        <v>8296</v>
      </c>
      <c r="D861" s="3042" t="s">
        <v>8295</v>
      </c>
      <c r="E861" s="3043">
        <v>37096</v>
      </c>
      <c r="F861" s="3044">
        <v>11.9</v>
      </c>
      <c r="G861" s="3044">
        <v>11.9</v>
      </c>
      <c r="H861" s="3042" t="s">
        <v>7876</v>
      </c>
      <c r="I861" s="3044">
        <v>150</v>
      </c>
      <c r="J861" s="3044">
        <v>60</v>
      </c>
      <c r="K861" s="3042" t="s">
        <v>7876</v>
      </c>
      <c r="L861" s="3044">
        <v>150</v>
      </c>
      <c r="M861" s="3044">
        <v>60</v>
      </c>
      <c r="N861" s="4938" t="s">
        <v>8297</v>
      </c>
      <c r="O861" s="4947" t="s">
        <v>7929</v>
      </c>
      <c r="P861" s="3045"/>
      <c r="Q861" s="3045"/>
      <c r="R861" s="3045"/>
      <c r="S861" s="3081"/>
      <c r="T861" s="3081"/>
      <c r="U861" s="3081"/>
      <c r="V861" s="3081"/>
      <c r="W861" s="3044"/>
      <c r="X861" s="3044"/>
      <c r="Y861" s="3044"/>
      <c r="Z861" s="3044"/>
      <c r="AA861" s="3044" t="s">
        <v>387</v>
      </c>
      <c r="AB861" s="3044" t="s">
        <v>387</v>
      </c>
      <c r="AC861" s="3044"/>
      <c r="AD861" s="3044" t="s">
        <v>387</v>
      </c>
      <c r="AE861" s="3044" t="s">
        <v>387</v>
      </c>
      <c r="AF861" s="3044"/>
      <c r="AG861" s="3044" t="s">
        <v>387</v>
      </c>
      <c r="AH861" s="3044"/>
      <c r="AI861" s="3044" t="s">
        <v>387</v>
      </c>
      <c r="AJ861" s="3044"/>
      <c r="AK861" s="3044" t="s">
        <v>387</v>
      </c>
      <c r="AL861" s="3044" t="s">
        <v>387</v>
      </c>
      <c r="AM861" s="4944"/>
      <c r="AN861" s="3043"/>
      <c r="AO861" s="3044"/>
      <c r="AP861" s="3046"/>
      <c r="AQ861" s="3044"/>
      <c r="AR861" s="4929"/>
      <c r="AS861" s="3046"/>
      <c r="AT861" s="3046"/>
      <c r="AU861" s="3046"/>
      <c r="AV861" s="3046"/>
      <c r="AW861" s="3046"/>
      <c r="AX861" s="4929"/>
    </row>
    <row r="862" spans="1:50" ht="15" customHeight="1">
      <c r="A862" s="4960"/>
      <c r="B862" s="4933"/>
      <c r="C862" s="4951"/>
      <c r="D862" s="3047"/>
      <c r="E862" s="3048"/>
      <c r="F862" s="3049"/>
      <c r="G862" s="3049"/>
      <c r="H862" s="3047" t="s">
        <v>8099</v>
      </c>
      <c r="I862" s="3049">
        <v>50</v>
      </c>
      <c r="J862" s="3049">
        <v>30</v>
      </c>
      <c r="K862" s="3047" t="s">
        <v>8099</v>
      </c>
      <c r="L862" s="3049">
        <v>80</v>
      </c>
      <c r="M862" s="3049">
        <v>50</v>
      </c>
      <c r="N862" s="4939"/>
      <c r="O862" s="4948"/>
      <c r="P862" s="3050"/>
      <c r="Q862" s="3050"/>
      <c r="R862" s="3050"/>
      <c r="S862" s="3084"/>
      <c r="T862" s="3084"/>
      <c r="U862" s="3084"/>
      <c r="V862" s="3084"/>
      <c r="W862" s="3049"/>
      <c r="X862" s="3049"/>
      <c r="Y862" s="3049"/>
      <c r="Z862" s="3049"/>
      <c r="AA862" s="3049">
        <v>3</v>
      </c>
      <c r="AB862" s="3049">
        <v>100</v>
      </c>
      <c r="AC862" s="3049"/>
      <c r="AD862" s="3049">
        <v>50</v>
      </c>
      <c r="AE862" s="3049">
        <v>165</v>
      </c>
      <c r="AF862" s="3049"/>
      <c r="AG862" s="3052">
        <v>1</v>
      </c>
      <c r="AH862" s="3049"/>
      <c r="AI862" s="3049">
        <v>15</v>
      </c>
      <c r="AJ862" s="3049"/>
      <c r="AK862" s="3049" t="s">
        <v>7648</v>
      </c>
      <c r="AL862" s="3049">
        <v>0.7</v>
      </c>
      <c r="AM862" s="4945"/>
      <c r="AN862" s="3048"/>
      <c r="AO862" s="3049"/>
      <c r="AP862" s="3053"/>
      <c r="AQ862" s="3049"/>
      <c r="AR862" s="4930"/>
      <c r="AS862" s="3053"/>
      <c r="AT862" s="3053"/>
      <c r="AU862" s="3053"/>
      <c r="AV862" s="3053"/>
      <c r="AW862" s="3053"/>
      <c r="AX862" s="4930"/>
    </row>
    <row r="863" spans="1:50" ht="15" customHeight="1">
      <c r="A863" s="4960"/>
      <c r="B863" s="4933"/>
      <c r="C863" s="4951"/>
      <c r="D863" s="3047"/>
      <c r="E863" s="3048"/>
      <c r="F863" s="3049"/>
      <c r="G863" s="3049"/>
      <c r="H863" s="3047" t="s">
        <v>7649</v>
      </c>
      <c r="I863" s="3049">
        <v>200</v>
      </c>
      <c r="J863" s="3049">
        <v>60</v>
      </c>
      <c r="K863" s="3047" t="s">
        <v>7649</v>
      </c>
      <c r="L863" s="3049">
        <v>200</v>
      </c>
      <c r="M863" s="3049">
        <v>60</v>
      </c>
      <c r="N863" s="4939"/>
      <c r="O863" s="4948"/>
      <c r="P863" s="3050"/>
      <c r="Q863" s="3050"/>
      <c r="R863" s="3050"/>
      <c r="S863" s="3084"/>
      <c r="T863" s="3084"/>
      <c r="U863" s="3084"/>
      <c r="V863" s="3084"/>
      <c r="W863" s="3049"/>
      <c r="X863" s="3049"/>
      <c r="Y863" s="3049"/>
      <c r="Z863" s="3049"/>
      <c r="AA863" s="3049"/>
      <c r="AB863" s="3049"/>
      <c r="AC863" s="3049"/>
      <c r="AD863" s="3049"/>
      <c r="AE863" s="3049">
        <v>500</v>
      </c>
      <c r="AF863" s="3049"/>
      <c r="AG863" s="3052"/>
      <c r="AH863" s="3049"/>
      <c r="AI863" s="3049">
        <v>12</v>
      </c>
      <c r="AJ863" s="3049"/>
      <c r="AK863" s="3049"/>
      <c r="AL863" s="3049"/>
      <c r="AM863" s="4945"/>
      <c r="AN863" s="3048"/>
      <c r="AO863" s="3049"/>
      <c r="AP863" s="3053"/>
      <c r="AQ863" s="3049"/>
      <c r="AR863" s="4930"/>
      <c r="AS863" s="3053"/>
      <c r="AT863" s="3053"/>
      <c r="AU863" s="3053"/>
      <c r="AV863" s="3053"/>
      <c r="AW863" s="3053"/>
      <c r="AX863" s="4930"/>
    </row>
    <row r="864" spans="1:50" ht="15" customHeight="1">
      <c r="A864" s="4960"/>
      <c r="B864" s="4933"/>
      <c r="C864" s="4951"/>
      <c r="D864" s="3047"/>
      <c r="E864" s="3048"/>
      <c r="F864" s="3049"/>
      <c r="G864" s="3049"/>
      <c r="H864" s="3047"/>
      <c r="I864" s="3049"/>
      <c r="J864" s="3049"/>
      <c r="K864" s="3047"/>
      <c r="L864" s="3049"/>
      <c r="M864" s="3049"/>
      <c r="N864" s="4939"/>
      <c r="O864" s="4948"/>
      <c r="P864" s="3050"/>
      <c r="Q864" s="3050"/>
      <c r="R864" s="3050"/>
      <c r="S864" s="3084"/>
      <c r="T864" s="3084"/>
      <c r="U864" s="3084"/>
      <c r="V864" s="3084"/>
      <c r="W864" s="3049"/>
      <c r="X864" s="3049"/>
      <c r="Y864" s="3049"/>
      <c r="Z864" s="3049"/>
      <c r="AA864" s="3049"/>
      <c r="AB864" s="3049"/>
      <c r="AC864" s="3049"/>
      <c r="AD864" s="3049"/>
      <c r="AE864" s="3049"/>
      <c r="AF864" s="3049"/>
      <c r="AG864" s="3052"/>
      <c r="AH864" s="3049"/>
      <c r="AI864" s="3049"/>
      <c r="AJ864" s="3049"/>
      <c r="AK864" s="3049"/>
      <c r="AL864" s="3049"/>
      <c r="AM864" s="4945"/>
      <c r="AN864" s="3048"/>
      <c r="AO864" s="3049"/>
      <c r="AP864" s="3053"/>
      <c r="AQ864" s="3049"/>
      <c r="AR864" s="4930"/>
      <c r="AS864" s="3053"/>
      <c r="AT864" s="3053"/>
      <c r="AU864" s="3053"/>
      <c r="AV864" s="3053"/>
      <c r="AW864" s="3053"/>
      <c r="AX864" s="4930"/>
    </row>
    <row r="865" spans="1:50" ht="15" customHeight="1">
      <c r="A865" s="4960"/>
      <c r="B865" s="4934"/>
      <c r="C865" s="4952"/>
      <c r="D865" s="3054"/>
      <c r="E865" s="3055"/>
      <c r="F865" s="3056"/>
      <c r="G865" s="3056"/>
      <c r="H865" s="3054"/>
      <c r="I865" s="3056"/>
      <c r="J865" s="3056"/>
      <c r="K865" s="3054"/>
      <c r="L865" s="3056"/>
      <c r="M865" s="3056"/>
      <c r="N865" s="4940"/>
      <c r="O865" s="4949"/>
      <c r="P865" s="3057"/>
      <c r="Q865" s="3057"/>
      <c r="R865" s="3057"/>
      <c r="S865" s="3087"/>
      <c r="T865" s="3087"/>
      <c r="U865" s="3087"/>
      <c r="V865" s="3087"/>
      <c r="W865" s="3056"/>
      <c r="X865" s="3056"/>
      <c r="Y865" s="3056"/>
      <c r="Z865" s="3056"/>
      <c r="AA865" s="3056"/>
      <c r="AB865" s="3056"/>
      <c r="AC865" s="3056"/>
      <c r="AD865" s="3056"/>
      <c r="AE865" s="3056"/>
      <c r="AF865" s="3056"/>
      <c r="AG865" s="3058"/>
      <c r="AH865" s="3056"/>
      <c r="AI865" s="3056"/>
      <c r="AJ865" s="3056"/>
      <c r="AK865" s="3056"/>
      <c r="AL865" s="3056"/>
      <c r="AM865" s="4946"/>
      <c r="AN865" s="3055"/>
      <c r="AO865" s="3056"/>
      <c r="AP865" s="3059"/>
      <c r="AQ865" s="3056"/>
      <c r="AR865" s="4931"/>
      <c r="AS865" s="3059"/>
      <c r="AT865" s="3059"/>
      <c r="AU865" s="3059"/>
      <c r="AV865" s="3059"/>
      <c r="AW865" s="3059"/>
      <c r="AX865" s="4931"/>
    </row>
    <row r="866" spans="1:50" ht="15" customHeight="1">
      <c r="A866" s="4960"/>
      <c r="B866" s="4932">
        <f>B861+1</f>
        <v>171</v>
      </c>
      <c r="C866" s="4950" t="s">
        <v>8298</v>
      </c>
      <c r="D866" s="3042" t="s">
        <v>8295</v>
      </c>
      <c r="E866" s="3043">
        <v>40903</v>
      </c>
      <c r="F866" s="3044">
        <v>16.600000000000001</v>
      </c>
      <c r="G866" s="3044">
        <v>16.600000000000001</v>
      </c>
      <c r="H866" s="3042" t="s">
        <v>7649</v>
      </c>
      <c r="I866" s="3044">
        <v>200</v>
      </c>
      <c r="J866" s="3044">
        <v>60</v>
      </c>
      <c r="K866" s="3042" t="s">
        <v>7894</v>
      </c>
      <c r="L866" s="3044">
        <v>200</v>
      </c>
      <c r="M866" s="3044">
        <v>60</v>
      </c>
      <c r="N866" s="4938" t="s">
        <v>8299</v>
      </c>
      <c r="O866" s="4947" t="s">
        <v>7891</v>
      </c>
      <c r="P866" s="3045"/>
      <c r="Q866" s="3045"/>
      <c r="R866" s="3045"/>
      <c r="S866" s="3081"/>
      <c r="T866" s="3081"/>
      <c r="U866" s="3081"/>
      <c r="V866" s="3081"/>
      <c r="W866" s="3044"/>
      <c r="X866" s="3044"/>
      <c r="Y866" s="3044"/>
      <c r="Z866" s="3044"/>
      <c r="AA866" s="3044" t="s">
        <v>7635</v>
      </c>
      <c r="AB866" s="3044"/>
      <c r="AC866" s="3044"/>
      <c r="AD866" s="3044"/>
      <c r="AE866" s="3044"/>
      <c r="AF866" s="3044"/>
      <c r="AG866" s="3044"/>
      <c r="AH866" s="3044"/>
      <c r="AI866" s="3044"/>
      <c r="AJ866" s="3044"/>
      <c r="AK866" s="3044" t="s">
        <v>387</v>
      </c>
      <c r="AL866" s="3044"/>
      <c r="AM866" s="4944"/>
      <c r="AN866" s="3043">
        <v>40903</v>
      </c>
      <c r="AO866" s="3044"/>
      <c r="AP866" s="3046"/>
      <c r="AQ866" s="3044"/>
      <c r="AR866" s="4929"/>
      <c r="AS866" s="3046"/>
      <c r="AT866" s="3046"/>
      <c r="AU866" s="3046"/>
      <c r="AV866" s="3046"/>
      <c r="AW866" s="3046"/>
      <c r="AX866" s="4929"/>
    </row>
    <row r="867" spans="1:50" ht="15" customHeight="1">
      <c r="A867" s="4960"/>
      <c r="B867" s="4933"/>
      <c r="C867" s="4951"/>
      <c r="D867" s="3047"/>
      <c r="E867" s="3048"/>
      <c r="F867" s="3049"/>
      <c r="G867" s="3049"/>
      <c r="H867" s="3047" t="s">
        <v>7658</v>
      </c>
      <c r="I867" s="3049">
        <v>200</v>
      </c>
      <c r="J867" s="3049">
        <v>60</v>
      </c>
      <c r="K867" s="3047"/>
      <c r="L867" s="3049"/>
      <c r="M867" s="3049"/>
      <c r="N867" s="4939"/>
      <c r="O867" s="4948"/>
      <c r="P867" s="3050"/>
      <c r="Q867" s="3050"/>
      <c r="R867" s="3050"/>
      <c r="S867" s="3084"/>
      <c r="T867" s="3084"/>
      <c r="U867" s="3084"/>
      <c r="V867" s="3084"/>
      <c r="W867" s="3049"/>
      <c r="X867" s="3049"/>
      <c r="Y867" s="3049"/>
      <c r="Z867" s="3049"/>
      <c r="AA867" s="3049">
        <v>1</v>
      </c>
      <c r="AB867" s="3049"/>
      <c r="AC867" s="3049"/>
      <c r="AD867" s="3049"/>
      <c r="AE867" s="3049"/>
      <c r="AF867" s="3049"/>
      <c r="AG867" s="3052"/>
      <c r="AH867" s="3049"/>
      <c r="AI867" s="3049"/>
      <c r="AJ867" s="3049"/>
      <c r="AK867" s="3049" t="s">
        <v>7648</v>
      </c>
      <c r="AL867" s="3049"/>
      <c r="AM867" s="4945"/>
      <c r="AN867" s="3048"/>
      <c r="AO867" s="3049"/>
      <c r="AP867" s="3053"/>
      <c r="AQ867" s="3049"/>
      <c r="AR867" s="4930"/>
      <c r="AS867" s="3053"/>
      <c r="AT867" s="3053"/>
      <c r="AU867" s="3053"/>
      <c r="AV867" s="3053"/>
      <c r="AW867" s="3053"/>
      <c r="AX867" s="4930"/>
    </row>
    <row r="868" spans="1:50" ht="15" customHeight="1">
      <c r="A868" s="4960"/>
      <c r="B868" s="4933"/>
      <c r="C868" s="4951"/>
      <c r="D868" s="3047"/>
      <c r="E868" s="3048"/>
      <c r="F868" s="3049"/>
      <c r="G868" s="3049"/>
      <c r="H868" s="3047"/>
      <c r="I868" s="3049"/>
      <c r="J868" s="3049"/>
      <c r="K868" s="3047"/>
      <c r="L868" s="3049"/>
      <c r="M868" s="3049"/>
      <c r="N868" s="4939"/>
      <c r="O868" s="4948"/>
      <c r="P868" s="3050"/>
      <c r="Q868" s="3050"/>
      <c r="R868" s="3050"/>
      <c r="S868" s="3084"/>
      <c r="T868" s="3084"/>
      <c r="U868" s="3084"/>
      <c r="V868" s="3084"/>
      <c r="W868" s="3049"/>
      <c r="X868" s="3049"/>
      <c r="Y868" s="3049"/>
      <c r="Z868" s="3049"/>
      <c r="AA868" s="3049"/>
      <c r="AB868" s="3049"/>
      <c r="AC868" s="3049"/>
      <c r="AD868" s="3049"/>
      <c r="AE868" s="3049"/>
      <c r="AF868" s="3049"/>
      <c r="AG868" s="3052"/>
      <c r="AH868" s="3049"/>
      <c r="AI868" s="3049"/>
      <c r="AJ868" s="3049"/>
      <c r="AK868" s="3049"/>
      <c r="AL868" s="3049"/>
      <c r="AM868" s="4945"/>
      <c r="AN868" s="3048"/>
      <c r="AO868" s="3049"/>
      <c r="AP868" s="3053"/>
      <c r="AQ868" s="3049"/>
      <c r="AR868" s="4930"/>
      <c r="AS868" s="3053"/>
      <c r="AT868" s="3053"/>
      <c r="AU868" s="3053"/>
      <c r="AV868" s="3053"/>
      <c r="AW868" s="3053"/>
      <c r="AX868" s="4930"/>
    </row>
    <row r="869" spans="1:50" ht="15" customHeight="1">
      <c r="A869" s="4960"/>
      <c r="B869" s="4933"/>
      <c r="C869" s="4951"/>
      <c r="D869" s="3047"/>
      <c r="E869" s="3048"/>
      <c r="F869" s="3049"/>
      <c r="G869" s="3049"/>
      <c r="H869" s="3047"/>
      <c r="I869" s="3049"/>
      <c r="J869" s="3049"/>
      <c r="K869" s="3047"/>
      <c r="L869" s="3049"/>
      <c r="M869" s="3049"/>
      <c r="N869" s="4939"/>
      <c r="O869" s="4948"/>
      <c r="P869" s="3050"/>
      <c r="Q869" s="3050"/>
      <c r="R869" s="3050"/>
      <c r="S869" s="3084"/>
      <c r="T869" s="3084"/>
      <c r="U869" s="3084"/>
      <c r="V869" s="3084"/>
      <c r="W869" s="3049"/>
      <c r="X869" s="3049"/>
      <c r="Y869" s="3049"/>
      <c r="Z869" s="3049"/>
      <c r="AA869" s="3049"/>
      <c r="AB869" s="3049"/>
      <c r="AC869" s="3049"/>
      <c r="AD869" s="3049"/>
      <c r="AE869" s="3049"/>
      <c r="AF869" s="3049"/>
      <c r="AG869" s="3052"/>
      <c r="AH869" s="3049"/>
      <c r="AI869" s="3049"/>
      <c r="AJ869" s="3049"/>
      <c r="AK869" s="3049"/>
      <c r="AL869" s="3049"/>
      <c r="AM869" s="4945"/>
      <c r="AN869" s="3048"/>
      <c r="AO869" s="3049"/>
      <c r="AP869" s="3053"/>
      <c r="AQ869" s="3049"/>
      <c r="AR869" s="4930"/>
      <c r="AS869" s="3053"/>
      <c r="AT869" s="3053"/>
      <c r="AU869" s="3053"/>
      <c r="AV869" s="3053"/>
      <c r="AW869" s="3053"/>
      <c r="AX869" s="4930"/>
    </row>
    <row r="870" spans="1:50" ht="15" customHeight="1">
      <c r="A870" s="4961"/>
      <c r="B870" s="4934"/>
      <c r="C870" s="4952"/>
      <c r="D870" s="3054"/>
      <c r="E870" s="3055"/>
      <c r="F870" s="3056"/>
      <c r="G870" s="3056"/>
      <c r="H870" s="3054"/>
      <c r="I870" s="3056"/>
      <c r="J870" s="3056"/>
      <c r="K870" s="3054"/>
      <c r="L870" s="3056"/>
      <c r="M870" s="3056"/>
      <c r="N870" s="4940"/>
      <c r="O870" s="4949"/>
      <c r="P870" s="3057"/>
      <c r="Q870" s="3057"/>
      <c r="R870" s="3057"/>
      <c r="S870" s="3087"/>
      <c r="T870" s="3087"/>
      <c r="U870" s="3087"/>
      <c r="V870" s="3087"/>
      <c r="W870" s="3056"/>
      <c r="X870" s="3056"/>
      <c r="Y870" s="3056"/>
      <c r="Z870" s="3056"/>
      <c r="AA870" s="3056"/>
      <c r="AB870" s="3056"/>
      <c r="AC870" s="3056"/>
      <c r="AD870" s="3056"/>
      <c r="AE870" s="3056"/>
      <c r="AF870" s="3056"/>
      <c r="AG870" s="3058"/>
      <c r="AH870" s="3056"/>
      <c r="AI870" s="3056"/>
      <c r="AJ870" s="3056"/>
      <c r="AK870" s="3056"/>
      <c r="AL870" s="3056"/>
      <c r="AM870" s="4946"/>
      <c r="AN870" s="3055"/>
      <c r="AO870" s="3056"/>
      <c r="AP870" s="3059"/>
      <c r="AQ870" s="3056"/>
      <c r="AR870" s="4931"/>
      <c r="AS870" s="3059"/>
      <c r="AT870" s="3059"/>
      <c r="AU870" s="3059"/>
      <c r="AV870" s="3059"/>
      <c r="AW870" s="3059"/>
      <c r="AX870" s="4931"/>
    </row>
    <row r="871" spans="1:50" ht="15" customHeight="1">
      <c r="A871" s="4922" t="s">
        <v>8300</v>
      </c>
      <c r="B871" s="4932">
        <f>B866+1</f>
        <v>172</v>
      </c>
      <c r="C871" s="4929" t="s">
        <v>8301</v>
      </c>
      <c r="D871" s="3042" t="s">
        <v>8302</v>
      </c>
      <c r="E871" s="3043">
        <v>32689</v>
      </c>
      <c r="F871" s="3044">
        <v>53.5</v>
      </c>
      <c r="G871" s="3044">
        <v>53.5</v>
      </c>
      <c r="H871" s="3042" t="s">
        <v>7654</v>
      </c>
      <c r="I871" s="3044">
        <v>200</v>
      </c>
      <c r="J871" s="3044">
        <v>60</v>
      </c>
      <c r="K871" s="3042" t="s">
        <v>7649</v>
      </c>
      <c r="L871" s="3044">
        <v>200</v>
      </c>
      <c r="M871" s="3044">
        <v>60</v>
      </c>
      <c r="N871" s="4938" t="s">
        <v>8303</v>
      </c>
      <c r="O871" s="4947" t="s">
        <v>7929</v>
      </c>
      <c r="P871" s="3045"/>
      <c r="Q871" s="3045"/>
      <c r="R871" s="3045"/>
      <c r="S871" s="3081"/>
      <c r="T871" s="3081"/>
      <c r="U871" s="3081"/>
      <c r="V871" s="3081"/>
      <c r="W871" s="3044"/>
      <c r="X871" s="3044"/>
      <c r="Y871" s="3044"/>
      <c r="Z871" s="3044"/>
      <c r="AA871" s="3044" t="s">
        <v>7635</v>
      </c>
      <c r="AB871" s="3044"/>
      <c r="AC871" s="3044"/>
      <c r="AD871" s="3044"/>
      <c r="AE871" s="3044"/>
      <c r="AF871" s="3044"/>
      <c r="AG871" s="3044" t="s">
        <v>7635</v>
      </c>
      <c r="AH871" s="3044"/>
      <c r="AI871" s="3044" t="s">
        <v>7635</v>
      </c>
      <c r="AJ871" s="3044"/>
      <c r="AK871" s="3044"/>
      <c r="AL871" s="3044" t="s">
        <v>7636</v>
      </c>
      <c r="AM871" s="4944"/>
      <c r="AN871" s="3043">
        <v>32793</v>
      </c>
      <c r="AO871" s="3044" t="s">
        <v>7636</v>
      </c>
      <c r="AP871" s="3046"/>
      <c r="AQ871" s="3044"/>
      <c r="AR871" s="4929"/>
      <c r="AS871" s="3046"/>
      <c r="AT871" s="3046"/>
      <c r="AU871" s="3046"/>
      <c r="AV871" s="3046"/>
      <c r="AW871" s="3046"/>
      <c r="AX871" s="4929"/>
    </row>
    <row r="872" spans="1:50" ht="15" customHeight="1">
      <c r="A872" s="4923"/>
      <c r="B872" s="4933"/>
      <c r="C872" s="4930"/>
      <c r="D872" s="3047"/>
      <c r="E872" s="3048">
        <v>34145</v>
      </c>
      <c r="F872" s="3049"/>
      <c r="G872" s="3049"/>
      <c r="H872" s="3047" t="s">
        <v>7863</v>
      </c>
      <c r="I872" s="3049">
        <v>200</v>
      </c>
      <c r="J872" s="3049">
        <v>80</v>
      </c>
      <c r="K872" s="3047" t="s">
        <v>7861</v>
      </c>
      <c r="L872" s="3049">
        <v>200</v>
      </c>
      <c r="M872" s="3049">
        <v>60</v>
      </c>
      <c r="N872" s="4939"/>
      <c r="O872" s="4948"/>
      <c r="P872" s="3050"/>
      <c r="Q872" s="3050"/>
      <c r="R872" s="3050"/>
      <c r="S872" s="3084"/>
      <c r="T872" s="3084"/>
      <c r="U872" s="3084"/>
      <c r="V872" s="3084"/>
      <c r="W872" s="3049"/>
      <c r="X872" s="3049"/>
      <c r="Y872" s="3049"/>
      <c r="Z872" s="3049"/>
      <c r="AA872" s="3049">
        <v>5</v>
      </c>
      <c r="AB872" s="3049"/>
      <c r="AC872" s="3049"/>
      <c r="AD872" s="3049"/>
      <c r="AE872" s="3049"/>
      <c r="AF872" s="3049"/>
      <c r="AG872" s="3052">
        <v>1.5</v>
      </c>
      <c r="AH872" s="3049"/>
      <c r="AI872" s="3047" t="s">
        <v>7862</v>
      </c>
      <c r="AJ872" s="3049"/>
      <c r="AK872" s="3049"/>
      <c r="AL872" s="3049">
        <v>1.5</v>
      </c>
      <c r="AM872" s="4945"/>
      <c r="AN872" s="3048"/>
      <c r="AO872" s="3049"/>
      <c r="AP872" s="3053"/>
      <c r="AQ872" s="3049"/>
      <c r="AR872" s="4930"/>
      <c r="AS872" s="3053"/>
      <c r="AT872" s="3053"/>
      <c r="AU872" s="3053"/>
      <c r="AV872" s="3053"/>
      <c r="AW872" s="3053"/>
      <c r="AX872" s="4930"/>
    </row>
    <row r="873" spans="1:50" ht="15" customHeight="1">
      <c r="A873" s="4923"/>
      <c r="B873" s="4933"/>
      <c r="C873" s="4930"/>
      <c r="D873" s="3047"/>
      <c r="E873" s="3048">
        <v>35055</v>
      </c>
      <c r="F873" s="3049"/>
      <c r="G873" s="3049"/>
      <c r="H873" s="3047"/>
      <c r="I873" s="3049"/>
      <c r="J873" s="3049"/>
      <c r="K873" s="3047" t="s">
        <v>7880</v>
      </c>
      <c r="L873" s="3049">
        <v>200</v>
      </c>
      <c r="M873" s="3049">
        <v>60</v>
      </c>
      <c r="N873" s="4939"/>
      <c r="O873" s="4948"/>
      <c r="P873" s="3050"/>
      <c r="Q873" s="3050"/>
      <c r="R873" s="3050"/>
      <c r="S873" s="3084"/>
      <c r="T873" s="3084"/>
      <c r="U873" s="3084"/>
      <c r="V873" s="3084"/>
      <c r="W873" s="3049"/>
      <c r="X873" s="3049"/>
      <c r="Y873" s="3049"/>
      <c r="Z873" s="3049"/>
      <c r="AA873" s="3049"/>
      <c r="AB873" s="3049"/>
      <c r="AC873" s="3049"/>
      <c r="AD873" s="3049"/>
      <c r="AE873" s="3049"/>
      <c r="AF873" s="3049"/>
      <c r="AG873" s="3052">
        <v>1</v>
      </c>
      <c r="AH873" s="3049"/>
      <c r="AI873" s="3049"/>
      <c r="AJ873" s="3049"/>
      <c r="AK873" s="3049"/>
      <c r="AL873" s="3049"/>
      <c r="AM873" s="4945"/>
      <c r="AN873" s="3048"/>
      <c r="AO873" s="3049"/>
      <c r="AP873" s="3053"/>
      <c r="AQ873" s="3049"/>
      <c r="AR873" s="4930"/>
      <c r="AS873" s="3053"/>
      <c r="AT873" s="3053"/>
      <c r="AU873" s="3053"/>
      <c r="AV873" s="3053"/>
      <c r="AW873" s="3053"/>
      <c r="AX873" s="4930"/>
    </row>
    <row r="874" spans="1:50" ht="15" customHeight="1">
      <c r="A874" s="4923"/>
      <c r="B874" s="4933"/>
      <c r="C874" s="4930"/>
      <c r="D874" s="3047"/>
      <c r="E874" s="3048"/>
      <c r="F874" s="3049"/>
      <c r="G874" s="3049"/>
      <c r="H874" s="3047"/>
      <c r="I874" s="3049"/>
      <c r="J874" s="3049"/>
      <c r="K874" s="3047" t="s">
        <v>7863</v>
      </c>
      <c r="L874" s="3049">
        <v>200</v>
      </c>
      <c r="M874" s="3049">
        <v>80</v>
      </c>
      <c r="N874" s="4939"/>
      <c r="O874" s="4948"/>
      <c r="P874" s="3050"/>
      <c r="Q874" s="3050"/>
      <c r="R874" s="3050"/>
      <c r="S874" s="3084"/>
      <c r="T874" s="3084"/>
      <c r="U874" s="3084"/>
      <c r="V874" s="3084"/>
      <c r="W874" s="3049"/>
      <c r="X874" s="3049"/>
      <c r="Y874" s="3049"/>
      <c r="Z874" s="3049"/>
      <c r="AA874" s="3049"/>
      <c r="AB874" s="3049"/>
      <c r="AC874" s="3049"/>
      <c r="AD874" s="3049"/>
      <c r="AE874" s="3049"/>
      <c r="AF874" s="3049"/>
      <c r="AG874" s="3049"/>
      <c r="AH874" s="3049"/>
      <c r="AI874" s="3049"/>
      <c r="AJ874" s="3049"/>
      <c r="AK874" s="3049"/>
      <c r="AL874" s="3049"/>
      <c r="AM874" s="4945"/>
      <c r="AN874" s="3048"/>
      <c r="AO874" s="3049"/>
      <c r="AP874" s="3053"/>
      <c r="AQ874" s="3049"/>
      <c r="AR874" s="4930"/>
      <c r="AS874" s="3053"/>
      <c r="AT874" s="3053"/>
      <c r="AU874" s="3053"/>
      <c r="AV874" s="3053"/>
      <c r="AW874" s="3053"/>
      <c r="AX874" s="4930"/>
    </row>
    <row r="875" spans="1:50" ht="15" customHeight="1">
      <c r="A875" s="4923"/>
      <c r="B875" s="4934"/>
      <c r="C875" s="4931"/>
      <c r="D875" s="3054"/>
      <c r="E875" s="3055"/>
      <c r="F875" s="3056"/>
      <c r="G875" s="3056"/>
      <c r="H875" s="3054"/>
      <c r="I875" s="3056"/>
      <c r="J875" s="3056"/>
      <c r="K875" s="3054"/>
      <c r="L875" s="3056"/>
      <c r="M875" s="3056"/>
      <c r="N875" s="4940"/>
      <c r="O875" s="4949"/>
      <c r="P875" s="3057"/>
      <c r="Q875" s="3057"/>
      <c r="R875" s="3057"/>
      <c r="S875" s="3087"/>
      <c r="T875" s="3087"/>
      <c r="U875" s="3087"/>
      <c r="V875" s="3087"/>
      <c r="W875" s="3056"/>
      <c r="X875" s="3056"/>
      <c r="Y875" s="3056"/>
      <c r="Z875" s="3056"/>
      <c r="AA875" s="3056"/>
      <c r="AB875" s="3056"/>
      <c r="AC875" s="3056"/>
      <c r="AD875" s="3056"/>
      <c r="AE875" s="3056"/>
      <c r="AF875" s="3056"/>
      <c r="AG875" s="3056"/>
      <c r="AH875" s="3056"/>
      <c r="AI875" s="3056"/>
      <c r="AJ875" s="3056"/>
      <c r="AK875" s="3056"/>
      <c r="AL875" s="3056"/>
      <c r="AM875" s="4946"/>
      <c r="AN875" s="3055"/>
      <c r="AO875" s="3056"/>
      <c r="AP875" s="3059"/>
      <c r="AQ875" s="3056"/>
      <c r="AR875" s="4931"/>
      <c r="AS875" s="3059"/>
      <c r="AT875" s="3059"/>
      <c r="AU875" s="3059"/>
      <c r="AV875" s="3059"/>
      <c r="AW875" s="3059"/>
      <c r="AX875" s="4931"/>
    </row>
    <row r="876" spans="1:50" ht="15" customHeight="1">
      <c r="A876" s="4923"/>
      <c r="B876" s="4932">
        <f>B871+1</f>
        <v>173</v>
      </c>
      <c r="C876" s="4950" t="s">
        <v>8304</v>
      </c>
      <c r="D876" s="3042" t="s">
        <v>8302</v>
      </c>
      <c r="E876" s="3043">
        <v>34508</v>
      </c>
      <c r="F876" s="3044">
        <v>40.1</v>
      </c>
      <c r="G876" s="3044">
        <v>40.1</v>
      </c>
      <c r="H876" s="3042" t="s">
        <v>7642</v>
      </c>
      <c r="I876" s="3044">
        <v>80</v>
      </c>
      <c r="J876" s="3044">
        <v>50</v>
      </c>
      <c r="K876" s="3042" t="s">
        <v>7643</v>
      </c>
      <c r="L876" s="3044">
        <v>80</v>
      </c>
      <c r="M876" s="3044">
        <v>50</v>
      </c>
      <c r="N876" s="4938" t="s">
        <v>8303</v>
      </c>
      <c r="O876" s="4947" t="s">
        <v>7645</v>
      </c>
      <c r="P876" s="3045"/>
      <c r="Q876" s="3045"/>
      <c r="R876" s="3045"/>
      <c r="S876" s="3081"/>
      <c r="T876" s="3081"/>
      <c r="U876" s="3081"/>
      <c r="V876" s="3081"/>
      <c r="W876" s="3044"/>
      <c r="X876" s="3044"/>
      <c r="Y876" s="3044"/>
      <c r="Z876" s="3044"/>
      <c r="AA876" s="3044" t="s">
        <v>7636</v>
      </c>
      <c r="AB876" s="3170"/>
      <c r="AC876" s="3044"/>
      <c r="AD876" s="3170"/>
      <c r="AE876" s="3044" t="s">
        <v>7636</v>
      </c>
      <c r="AF876" s="3044"/>
      <c r="AG876" s="3044" t="s">
        <v>7636</v>
      </c>
      <c r="AH876" s="3044"/>
      <c r="AI876" s="3044" t="s">
        <v>7636</v>
      </c>
      <c r="AJ876" s="3044"/>
      <c r="AK876" s="3044" t="s">
        <v>7636</v>
      </c>
      <c r="AL876" s="3044" t="s">
        <v>7636</v>
      </c>
      <c r="AM876" s="4944"/>
      <c r="AN876" s="3043"/>
      <c r="AO876" s="3044"/>
      <c r="AP876" s="3046"/>
      <c r="AQ876" s="3105"/>
      <c r="AR876" s="4929"/>
      <c r="AS876" s="3046"/>
      <c r="AT876" s="3046"/>
      <c r="AU876" s="3046"/>
      <c r="AV876" s="3046"/>
      <c r="AW876" s="3046"/>
      <c r="AX876" s="4929"/>
    </row>
    <row r="877" spans="1:50" ht="15" customHeight="1">
      <c r="A877" s="4923"/>
      <c r="B877" s="4933"/>
      <c r="C877" s="4951"/>
      <c r="D877" s="3047"/>
      <c r="E877" s="3133">
        <v>37610</v>
      </c>
      <c r="F877" s="3049"/>
      <c r="G877" s="3049"/>
      <c r="H877" s="3047" t="s">
        <v>7958</v>
      </c>
      <c r="I877" s="3049">
        <v>200</v>
      </c>
      <c r="J877" s="3049">
        <v>60</v>
      </c>
      <c r="K877" s="3047" t="s">
        <v>7876</v>
      </c>
      <c r="L877" s="3049">
        <v>150</v>
      </c>
      <c r="M877" s="3049">
        <v>50</v>
      </c>
      <c r="N877" s="4939"/>
      <c r="O877" s="4948"/>
      <c r="P877" s="3050"/>
      <c r="Q877" s="3050"/>
      <c r="R877" s="3050"/>
      <c r="S877" s="3084"/>
      <c r="T877" s="3084"/>
      <c r="U877" s="3084"/>
      <c r="V877" s="3084"/>
      <c r="W877" s="3049"/>
      <c r="X877" s="3049"/>
      <c r="Y877" s="3049"/>
      <c r="Z877" s="3049"/>
      <c r="AA877" s="3049">
        <v>5</v>
      </c>
      <c r="AB877" s="3171"/>
      <c r="AC877" s="3049"/>
      <c r="AD877" s="3171"/>
      <c r="AE877" s="3049">
        <v>200</v>
      </c>
      <c r="AF877" s="3049"/>
      <c r="AG877" s="3052">
        <v>1</v>
      </c>
      <c r="AH877" s="3049"/>
      <c r="AI877" s="3049">
        <v>10</v>
      </c>
      <c r="AJ877" s="3049"/>
      <c r="AK877" s="3049" t="s">
        <v>7661</v>
      </c>
      <c r="AL877" s="3049">
        <v>1.5</v>
      </c>
      <c r="AM877" s="4945"/>
      <c r="AN877" s="3048"/>
      <c r="AO877" s="3049"/>
      <c r="AP877" s="3053"/>
      <c r="AQ877" s="3049"/>
      <c r="AR877" s="4930"/>
      <c r="AS877" s="3053"/>
      <c r="AT877" s="3053"/>
      <c r="AU877" s="3053"/>
      <c r="AV877" s="3053"/>
      <c r="AW877" s="3053"/>
      <c r="AX877" s="4930"/>
    </row>
    <row r="878" spans="1:50" ht="15" customHeight="1">
      <c r="A878" s="4923"/>
      <c r="B878" s="4933"/>
      <c r="C878" s="4951"/>
      <c r="D878" s="3047"/>
      <c r="E878" s="3048">
        <v>43191</v>
      </c>
      <c r="F878" s="3049"/>
      <c r="G878" s="3049"/>
      <c r="H878" s="3047" t="s">
        <v>7654</v>
      </c>
      <c r="I878" s="3049">
        <v>200</v>
      </c>
      <c r="J878" s="3049">
        <v>60</v>
      </c>
      <c r="K878" s="3047" t="s">
        <v>7649</v>
      </c>
      <c r="L878" s="3049">
        <v>200</v>
      </c>
      <c r="M878" s="3049">
        <v>60</v>
      </c>
      <c r="N878" s="4939"/>
      <c r="O878" s="4948"/>
      <c r="P878" s="3050"/>
      <c r="Q878" s="3050"/>
      <c r="R878" s="3050"/>
      <c r="S878" s="3084"/>
      <c r="T878" s="3084"/>
      <c r="U878" s="3084"/>
      <c r="V878" s="3084"/>
      <c r="W878" s="3049"/>
      <c r="X878" s="3049"/>
      <c r="Y878" s="3049"/>
      <c r="Z878" s="3049"/>
      <c r="AA878" s="3049"/>
      <c r="AB878" s="3171"/>
      <c r="AC878" s="3049"/>
      <c r="AD878" s="3049"/>
      <c r="AE878" s="3049">
        <v>165</v>
      </c>
      <c r="AF878" s="3049"/>
      <c r="AG878" s="3052">
        <v>2</v>
      </c>
      <c r="AH878" s="3049"/>
      <c r="AI878" s="3049">
        <v>12</v>
      </c>
      <c r="AJ878" s="3049"/>
      <c r="AK878" s="3049" t="s">
        <v>8005</v>
      </c>
      <c r="AL878" s="3049"/>
      <c r="AM878" s="4945"/>
      <c r="AN878" s="3048"/>
      <c r="AO878" s="3049"/>
      <c r="AP878" s="3053"/>
      <c r="AQ878" s="3049"/>
      <c r="AR878" s="4930"/>
      <c r="AS878" s="3053"/>
      <c r="AT878" s="3053"/>
      <c r="AU878" s="3053"/>
      <c r="AV878" s="3053"/>
      <c r="AW878" s="3053"/>
      <c r="AX878" s="4930"/>
    </row>
    <row r="879" spans="1:50" ht="15" customHeight="1">
      <c r="A879" s="4923"/>
      <c r="B879" s="4933"/>
      <c r="C879" s="4951"/>
      <c r="D879" s="3047"/>
      <c r="E879" s="3048"/>
      <c r="F879" s="3049"/>
      <c r="G879" s="3049"/>
      <c r="H879" s="3047" t="s">
        <v>7894</v>
      </c>
      <c r="I879" s="3049">
        <v>200</v>
      </c>
      <c r="J879" s="3049">
        <v>60</v>
      </c>
      <c r="K879" s="3047" t="s">
        <v>7894</v>
      </c>
      <c r="L879" s="3049">
        <v>200</v>
      </c>
      <c r="M879" s="3049">
        <v>60</v>
      </c>
      <c r="N879" s="4939"/>
      <c r="O879" s="4948"/>
      <c r="P879" s="3050"/>
      <c r="Q879" s="3050"/>
      <c r="R879" s="3050"/>
      <c r="S879" s="3084"/>
      <c r="T879" s="3084"/>
      <c r="U879" s="3084"/>
      <c r="V879" s="3084"/>
      <c r="W879" s="3049"/>
      <c r="X879" s="3049"/>
      <c r="Y879" s="3049"/>
      <c r="Z879" s="3049"/>
      <c r="AA879" s="3049"/>
      <c r="AB879" s="3049"/>
      <c r="AC879" s="3049"/>
      <c r="AD879" s="3049"/>
      <c r="AE879" s="3049"/>
      <c r="AF879" s="3049"/>
      <c r="AG879" s="3052"/>
      <c r="AH879" s="3049"/>
      <c r="AI879" s="3049" t="s">
        <v>8305</v>
      </c>
      <c r="AJ879" s="3049"/>
      <c r="AK879" s="3049" t="s">
        <v>7665</v>
      </c>
      <c r="AL879" s="3049"/>
      <c r="AM879" s="4945"/>
      <c r="AN879" s="3048"/>
      <c r="AO879" s="3049"/>
      <c r="AP879" s="3053"/>
      <c r="AQ879" s="3049"/>
      <c r="AR879" s="4930"/>
      <c r="AS879" s="3053"/>
      <c r="AT879" s="3053"/>
      <c r="AU879" s="3053"/>
      <c r="AV879" s="3053"/>
      <c r="AW879" s="3053"/>
      <c r="AX879" s="4930"/>
    </row>
    <row r="880" spans="1:50" ht="15" customHeight="1">
      <c r="A880" s="4923"/>
      <c r="B880" s="4933"/>
      <c r="C880" s="4951"/>
      <c r="D880" s="3047"/>
      <c r="E880" s="3048"/>
      <c r="F880" s="3049"/>
      <c r="G880" s="3049"/>
      <c r="H880" s="3047" t="s">
        <v>7631</v>
      </c>
      <c r="I880" s="3049">
        <v>200</v>
      </c>
      <c r="J880" s="3049">
        <v>60</v>
      </c>
      <c r="K880" s="3047" t="s">
        <v>7631</v>
      </c>
      <c r="L880" s="3049">
        <v>200</v>
      </c>
      <c r="M880" s="3049">
        <v>60</v>
      </c>
      <c r="N880" s="4939"/>
      <c r="O880" s="4948"/>
      <c r="P880" s="3050"/>
      <c r="Q880" s="3050"/>
      <c r="R880" s="3050"/>
      <c r="S880" s="3084"/>
      <c r="T880" s="3084"/>
      <c r="U880" s="3084"/>
      <c r="V880" s="3084"/>
      <c r="W880" s="3049"/>
      <c r="X880" s="3049"/>
      <c r="Y880" s="3049"/>
      <c r="Z880" s="3049"/>
      <c r="AA880" s="3049"/>
      <c r="AB880" s="3049"/>
      <c r="AC880" s="3049"/>
      <c r="AD880" s="3049"/>
      <c r="AE880" s="3049"/>
      <c r="AF880" s="3049"/>
      <c r="AG880" s="3052"/>
      <c r="AH880" s="3049"/>
      <c r="AI880" s="3049" t="s">
        <v>8306</v>
      </c>
      <c r="AJ880" s="3049"/>
      <c r="AK880" s="3049"/>
      <c r="AL880" s="3049"/>
      <c r="AM880" s="4945"/>
      <c r="AN880" s="3048"/>
      <c r="AO880" s="3049"/>
      <c r="AP880" s="3053"/>
      <c r="AQ880" s="3049"/>
      <c r="AR880" s="4930"/>
      <c r="AS880" s="3053"/>
      <c r="AT880" s="3053"/>
      <c r="AU880" s="3053"/>
      <c r="AV880" s="3053"/>
      <c r="AW880" s="3053"/>
      <c r="AX880" s="4930"/>
    </row>
    <row r="881" spans="1:50" ht="15" customHeight="1">
      <c r="A881" s="4923"/>
      <c r="B881" s="4934"/>
      <c r="C881" s="4952"/>
      <c r="D881" s="3054"/>
      <c r="E881" s="3055"/>
      <c r="F881" s="3056"/>
      <c r="G881" s="3056"/>
      <c r="H881" s="3054"/>
      <c r="I881" s="3056"/>
      <c r="J881" s="3056"/>
      <c r="K881" s="3054"/>
      <c r="L881" s="3056"/>
      <c r="M881" s="3056"/>
      <c r="N881" s="4940"/>
      <c r="O881" s="4949"/>
      <c r="P881" s="3057"/>
      <c r="Q881" s="3057"/>
      <c r="R881" s="3057"/>
      <c r="S881" s="3087"/>
      <c r="T881" s="3087"/>
      <c r="U881" s="3087"/>
      <c r="V881" s="3087"/>
      <c r="W881" s="3056"/>
      <c r="X881" s="3056"/>
      <c r="Y881" s="3056"/>
      <c r="Z881" s="3056"/>
      <c r="AA881" s="3056"/>
      <c r="AB881" s="3056"/>
      <c r="AC881" s="3056"/>
      <c r="AD881" s="3056"/>
      <c r="AE881" s="3056"/>
      <c r="AF881" s="3056"/>
      <c r="AG881" s="3056"/>
      <c r="AH881" s="3056"/>
      <c r="AI881" s="3056" t="s">
        <v>7862</v>
      </c>
      <c r="AJ881" s="3056"/>
      <c r="AK881" s="3056"/>
      <c r="AL881" s="3056"/>
      <c r="AM881" s="4946"/>
      <c r="AN881" s="3055"/>
      <c r="AO881" s="3056"/>
      <c r="AP881" s="3059"/>
      <c r="AQ881" s="3056"/>
      <c r="AR881" s="4931"/>
      <c r="AS881" s="3059"/>
      <c r="AT881" s="3059"/>
      <c r="AU881" s="3059"/>
      <c r="AV881" s="3059"/>
      <c r="AW881" s="3059"/>
      <c r="AX881" s="4931"/>
    </row>
    <row r="882" spans="1:50" ht="15" customHeight="1">
      <c r="A882" s="4923"/>
      <c r="B882" s="4932">
        <f>B876+1</f>
        <v>174</v>
      </c>
      <c r="C882" s="4950" t="s">
        <v>8307</v>
      </c>
      <c r="D882" s="3042" t="s">
        <v>8302</v>
      </c>
      <c r="E882" s="3043">
        <v>35020</v>
      </c>
      <c r="F882" s="3060">
        <v>20.3</v>
      </c>
      <c r="G882" s="3060">
        <v>20.3</v>
      </c>
      <c r="H882" s="3042" t="s">
        <v>7861</v>
      </c>
      <c r="I882" s="3044">
        <v>200</v>
      </c>
      <c r="J882" s="3044">
        <v>60</v>
      </c>
      <c r="K882" s="3042" t="s">
        <v>7861</v>
      </c>
      <c r="L882" s="3044">
        <v>200</v>
      </c>
      <c r="M882" s="3044">
        <v>60</v>
      </c>
      <c r="N882" s="4938" t="s">
        <v>8308</v>
      </c>
      <c r="O882" s="4947" t="s">
        <v>8084</v>
      </c>
      <c r="P882" s="3045"/>
      <c r="Q882" s="3045"/>
      <c r="R882" s="3045"/>
      <c r="S882" s="3081"/>
      <c r="T882" s="3081"/>
      <c r="U882" s="3081"/>
      <c r="V882" s="3081"/>
      <c r="W882" s="3044">
        <v>35</v>
      </c>
      <c r="X882" s="3044">
        <v>1</v>
      </c>
      <c r="Y882" s="3044">
        <v>1</v>
      </c>
      <c r="Z882" s="3044"/>
      <c r="AA882" s="3044" t="s">
        <v>7636</v>
      </c>
      <c r="AB882" s="3044" t="s">
        <v>7636</v>
      </c>
      <c r="AC882" s="3044"/>
      <c r="AD882" s="3044"/>
      <c r="AE882" s="3044"/>
      <c r="AF882" s="3044"/>
      <c r="AG882" s="3044" t="s">
        <v>7636</v>
      </c>
      <c r="AH882" s="3044"/>
      <c r="AI882" s="3044" t="s">
        <v>7636</v>
      </c>
      <c r="AJ882" s="3044"/>
      <c r="AK882" s="3044" t="s">
        <v>7636</v>
      </c>
      <c r="AL882" s="3044" t="s">
        <v>7636</v>
      </c>
      <c r="AM882" s="4944"/>
      <c r="AN882" s="3043"/>
      <c r="AO882" s="3044"/>
      <c r="AP882" s="3046"/>
      <c r="AQ882" s="3105"/>
      <c r="AR882" s="4929"/>
      <c r="AS882" s="3046"/>
      <c r="AT882" s="3046"/>
      <c r="AU882" s="3046"/>
      <c r="AV882" s="3046"/>
      <c r="AW882" s="3046"/>
      <c r="AX882" s="4929"/>
    </row>
    <row r="883" spans="1:50" ht="15" customHeight="1">
      <c r="A883" s="4923"/>
      <c r="B883" s="4933"/>
      <c r="C883" s="4951"/>
      <c r="D883" s="3047"/>
      <c r="E883" s="3048">
        <v>43191</v>
      </c>
      <c r="F883" s="3052"/>
      <c r="G883" s="3052"/>
      <c r="H883" s="3047" t="s">
        <v>7863</v>
      </c>
      <c r="I883" s="3049">
        <v>300</v>
      </c>
      <c r="J883" s="3049">
        <v>80</v>
      </c>
      <c r="K883" s="3047" t="s">
        <v>7863</v>
      </c>
      <c r="L883" s="3049">
        <v>300</v>
      </c>
      <c r="M883" s="3049">
        <v>80</v>
      </c>
      <c r="N883" s="4939"/>
      <c r="O883" s="4948"/>
      <c r="P883" s="3050"/>
      <c r="Q883" s="3050"/>
      <c r="R883" s="3050"/>
      <c r="S883" s="3084"/>
      <c r="T883" s="3084"/>
      <c r="U883" s="3084"/>
      <c r="V883" s="3084"/>
      <c r="W883" s="3049"/>
      <c r="X883" s="3049"/>
      <c r="Y883" s="3049"/>
      <c r="Z883" s="3049"/>
      <c r="AA883" s="3049">
        <v>9</v>
      </c>
      <c r="AB883" s="3049">
        <v>200</v>
      </c>
      <c r="AC883" s="3049"/>
      <c r="AD883" s="3049"/>
      <c r="AE883" s="3049"/>
      <c r="AF883" s="3049"/>
      <c r="AG883" s="3052">
        <v>1</v>
      </c>
      <c r="AH883" s="3049"/>
      <c r="AI883" s="3049">
        <v>15</v>
      </c>
      <c r="AJ883" s="3049"/>
      <c r="AK883" s="3049" t="s">
        <v>7665</v>
      </c>
      <c r="AL883" s="3049">
        <v>1.5</v>
      </c>
      <c r="AM883" s="4945"/>
      <c r="AN883" s="3048"/>
      <c r="AO883" s="3049"/>
      <c r="AP883" s="3053"/>
      <c r="AQ883" s="3049"/>
      <c r="AR883" s="4930"/>
      <c r="AS883" s="3053"/>
      <c r="AT883" s="3053"/>
      <c r="AU883" s="3053"/>
      <c r="AV883" s="3053"/>
      <c r="AW883" s="3053"/>
      <c r="AX883" s="4930"/>
    </row>
    <row r="884" spans="1:50" ht="15" customHeight="1">
      <c r="A884" s="4923"/>
      <c r="B884" s="4933"/>
      <c r="C884" s="4951"/>
      <c r="D884" s="3047"/>
      <c r="E884" s="3048"/>
      <c r="F884" s="3052"/>
      <c r="G884" s="3052"/>
      <c r="H884" s="3047" t="s">
        <v>7748</v>
      </c>
      <c r="I884" s="3049">
        <v>400</v>
      </c>
      <c r="J884" s="3049">
        <v>80</v>
      </c>
      <c r="K884" s="3047" t="s">
        <v>7748</v>
      </c>
      <c r="L884" s="3049">
        <v>400</v>
      </c>
      <c r="M884" s="3049">
        <v>80</v>
      </c>
      <c r="N884" s="4939"/>
      <c r="O884" s="4948"/>
      <c r="P884" s="3050"/>
      <c r="Q884" s="3050"/>
      <c r="R884" s="3050"/>
      <c r="S884" s="3084"/>
      <c r="T884" s="3084"/>
      <c r="U884" s="3084"/>
      <c r="V884" s="3084"/>
      <c r="W884" s="3049"/>
      <c r="X884" s="3049"/>
      <c r="Y884" s="3049"/>
      <c r="Z884" s="3049"/>
      <c r="AA884" s="3049"/>
      <c r="AB884" s="3049"/>
      <c r="AC884" s="3049"/>
      <c r="AD884" s="3049"/>
      <c r="AE884" s="3049"/>
      <c r="AF884" s="3049"/>
      <c r="AG884" s="3049"/>
      <c r="AH884" s="3049"/>
      <c r="AI884" s="3049">
        <v>12</v>
      </c>
      <c r="AJ884" s="3049"/>
      <c r="AK884" s="3049"/>
      <c r="AL884" s="3049"/>
      <c r="AM884" s="4945"/>
      <c r="AN884" s="3048"/>
      <c r="AO884" s="3049"/>
      <c r="AP884" s="3053"/>
      <c r="AQ884" s="3049"/>
      <c r="AR884" s="4930"/>
      <c r="AS884" s="3053"/>
      <c r="AT884" s="3053"/>
      <c r="AU884" s="3053"/>
      <c r="AV884" s="3053"/>
      <c r="AW884" s="3053"/>
      <c r="AX884" s="4930"/>
    </row>
    <row r="885" spans="1:50" ht="15" customHeight="1">
      <c r="A885" s="4923"/>
      <c r="B885" s="4933"/>
      <c r="C885" s="4951"/>
      <c r="D885" s="3047"/>
      <c r="E885" s="3048"/>
      <c r="F885" s="3052"/>
      <c r="G885" s="3052"/>
      <c r="H885" s="3047"/>
      <c r="I885" s="3049"/>
      <c r="J885" s="3049"/>
      <c r="K885" s="3047"/>
      <c r="L885" s="3049"/>
      <c r="M885" s="3049"/>
      <c r="N885" s="4939"/>
      <c r="O885" s="4948"/>
      <c r="P885" s="3050"/>
      <c r="Q885" s="3050"/>
      <c r="R885" s="3050"/>
      <c r="S885" s="3084"/>
      <c r="T885" s="3084"/>
      <c r="U885" s="3084"/>
      <c r="V885" s="3084"/>
      <c r="W885" s="3049"/>
      <c r="X885" s="3049"/>
      <c r="Y885" s="3049"/>
      <c r="Z885" s="3049"/>
      <c r="AA885" s="3049"/>
      <c r="AB885" s="3049"/>
      <c r="AC885" s="3049"/>
      <c r="AD885" s="3049"/>
      <c r="AE885" s="3049"/>
      <c r="AF885" s="3049"/>
      <c r="AG885" s="3049"/>
      <c r="AH885" s="3049"/>
      <c r="AI885" s="3049"/>
      <c r="AJ885" s="3049"/>
      <c r="AK885" s="3049"/>
      <c r="AL885" s="3049"/>
      <c r="AM885" s="4945"/>
      <c r="AN885" s="3048"/>
      <c r="AO885" s="3049"/>
      <c r="AP885" s="3053"/>
      <c r="AQ885" s="3049"/>
      <c r="AR885" s="4930"/>
      <c r="AS885" s="3053"/>
      <c r="AT885" s="3053"/>
      <c r="AU885" s="3053"/>
      <c r="AV885" s="3053"/>
      <c r="AW885" s="3053"/>
      <c r="AX885" s="4930"/>
    </row>
    <row r="886" spans="1:50" ht="15" customHeight="1">
      <c r="A886" s="4923"/>
      <c r="B886" s="4934"/>
      <c r="C886" s="4952"/>
      <c r="D886" s="3054"/>
      <c r="E886" s="3055"/>
      <c r="F886" s="3058"/>
      <c r="G886" s="3058"/>
      <c r="H886" s="3054"/>
      <c r="I886" s="3056"/>
      <c r="J886" s="3056"/>
      <c r="K886" s="3054"/>
      <c r="L886" s="3056"/>
      <c r="M886" s="3056"/>
      <c r="N886" s="4940"/>
      <c r="O886" s="4949"/>
      <c r="P886" s="3057"/>
      <c r="Q886" s="3057"/>
      <c r="R886" s="3057"/>
      <c r="S886" s="3087"/>
      <c r="T886" s="3087"/>
      <c r="U886" s="3087"/>
      <c r="V886" s="3087"/>
      <c r="W886" s="3056"/>
      <c r="X886" s="3056"/>
      <c r="Y886" s="3056"/>
      <c r="Z886" s="3056"/>
      <c r="AA886" s="3056"/>
      <c r="AB886" s="3056"/>
      <c r="AC886" s="3056"/>
      <c r="AD886" s="3056"/>
      <c r="AE886" s="3056"/>
      <c r="AF886" s="3056"/>
      <c r="AG886" s="3056"/>
      <c r="AH886" s="3056"/>
      <c r="AI886" s="3056"/>
      <c r="AJ886" s="3056"/>
      <c r="AK886" s="3056"/>
      <c r="AL886" s="3056"/>
      <c r="AM886" s="4946"/>
      <c r="AN886" s="3055"/>
      <c r="AO886" s="3056"/>
      <c r="AP886" s="3059"/>
      <c r="AQ886" s="3056"/>
      <c r="AR886" s="4931"/>
      <c r="AS886" s="3059"/>
      <c r="AT886" s="3059"/>
      <c r="AU886" s="3059"/>
      <c r="AV886" s="3059"/>
      <c r="AW886" s="3059"/>
      <c r="AX886" s="4931"/>
    </row>
    <row r="887" spans="1:50" ht="15" customHeight="1">
      <c r="A887" s="4923"/>
      <c r="B887" s="4932">
        <f>B882+1</f>
        <v>175</v>
      </c>
      <c r="C887" s="4950" t="s">
        <v>8309</v>
      </c>
      <c r="D887" s="3042" t="s">
        <v>8302</v>
      </c>
      <c r="E887" s="3043">
        <v>35020</v>
      </c>
      <c r="F887" s="3060">
        <v>3.9</v>
      </c>
      <c r="G887" s="3060">
        <v>3.9</v>
      </c>
      <c r="H887" s="3042" t="s">
        <v>7894</v>
      </c>
      <c r="I887" s="3044">
        <v>200</v>
      </c>
      <c r="J887" s="3044">
        <v>60</v>
      </c>
      <c r="K887" s="3042" t="s">
        <v>7894</v>
      </c>
      <c r="L887" s="3044">
        <v>200</v>
      </c>
      <c r="M887" s="3044">
        <v>60</v>
      </c>
      <c r="N887" s="4938" t="s">
        <v>8310</v>
      </c>
      <c r="O887" s="4956" t="s">
        <v>8311</v>
      </c>
      <c r="P887" s="3045"/>
      <c r="Q887" s="3045"/>
      <c r="R887" s="3045"/>
      <c r="S887" s="3081"/>
      <c r="T887" s="3081"/>
      <c r="U887" s="3081"/>
      <c r="V887" s="3081"/>
      <c r="W887" s="3044"/>
      <c r="X887" s="3044"/>
      <c r="Y887" s="3044"/>
      <c r="Z887" s="3044"/>
      <c r="AA887" s="3044" t="s">
        <v>7636</v>
      </c>
      <c r="AB887" s="3044"/>
      <c r="AC887" s="3044"/>
      <c r="AD887" s="3044"/>
      <c r="AE887" s="3044"/>
      <c r="AF887" s="3044"/>
      <c r="AG887" s="3044"/>
      <c r="AH887" s="3044"/>
      <c r="AI887" s="3044"/>
      <c r="AJ887" s="3044"/>
      <c r="AK887" s="3044"/>
      <c r="AL887" s="3044"/>
      <c r="AM887" s="4944"/>
      <c r="AN887" s="3043"/>
      <c r="AO887" s="3044"/>
      <c r="AP887" s="3046"/>
      <c r="AQ887" s="3105"/>
      <c r="AR887" s="4929"/>
      <c r="AS887" s="3046"/>
      <c r="AT887" s="3046"/>
      <c r="AU887" s="3046"/>
      <c r="AV887" s="3046"/>
      <c r="AW887" s="3046"/>
      <c r="AX887" s="4929"/>
    </row>
    <row r="888" spans="1:50" ht="15" customHeight="1">
      <c r="A888" s="4923"/>
      <c r="B888" s="4933"/>
      <c r="C888" s="4951"/>
      <c r="D888" s="3047"/>
      <c r="E888" s="3048"/>
      <c r="F888" s="3052"/>
      <c r="G888" s="3052"/>
      <c r="H888" s="3047"/>
      <c r="I888" s="3049"/>
      <c r="J888" s="3049"/>
      <c r="K888" s="3047"/>
      <c r="L888" s="3049"/>
      <c r="M888" s="3049"/>
      <c r="N888" s="4939"/>
      <c r="O888" s="4957"/>
      <c r="P888" s="3050"/>
      <c r="Q888" s="3050"/>
      <c r="R888" s="3050"/>
      <c r="S888" s="3084"/>
      <c r="T888" s="3084"/>
      <c r="U888" s="3084"/>
      <c r="V888" s="3084"/>
      <c r="W888" s="3049"/>
      <c r="X888" s="3049"/>
      <c r="Y888" s="3049"/>
      <c r="Z888" s="3049"/>
      <c r="AA888" s="3049">
        <v>1</v>
      </c>
      <c r="AB888" s="3049"/>
      <c r="AC888" s="3049"/>
      <c r="AD888" s="3049"/>
      <c r="AE888" s="3049"/>
      <c r="AF888" s="3049"/>
      <c r="AG888" s="3049"/>
      <c r="AH888" s="3049"/>
      <c r="AI888" s="3049"/>
      <c r="AJ888" s="3049"/>
      <c r="AK888" s="3049"/>
      <c r="AL888" s="3049"/>
      <c r="AM888" s="4945"/>
      <c r="AN888" s="3048"/>
      <c r="AO888" s="3049"/>
      <c r="AP888" s="3053"/>
      <c r="AQ888" s="3049"/>
      <c r="AR888" s="4930"/>
      <c r="AS888" s="3053"/>
      <c r="AT888" s="3053"/>
      <c r="AU888" s="3053"/>
      <c r="AV888" s="3053"/>
      <c r="AW888" s="3053"/>
      <c r="AX888" s="4930"/>
    </row>
    <row r="889" spans="1:50" ht="15" customHeight="1">
      <c r="A889" s="4923"/>
      <c r="B889" s="4933"/>
      <c r="C889" s="4951"/>
      <c r="D889" s="3047"/>
      <c r="E889" s="3048"/>
      <c r="F889" s="3052"/>
      <c r="G889" s="3052"/>
      <c r="H889" s="3047"/>
      <c r="I889" s="3049"/>
      <c r="J889" s="3049"/>
      <c r="K889" s="3047"/>
      <c r="L889" s="3049"/>
      <c r="M889" s="3049"/>
      <c r="N889" s="4939"/>
      <c r="O889" s="4957"/>
      <c r="P889" s="3050"/>
      <c r="Q889" s="3050"/>
      <c r="R889" s="3050"/>
      <c r="S889" s="3084"/>
      <c r="T889" s="3084"/>
      <c r="U889" s="3084"/>
      <c r="V889" s="3084"/>
      <c r="W889" s="3049"/>
      <c r="X889" s="3049"/>
      <c r="Y889" s="3049"/>
      <c r="Z889" s="3049"/>
      <c r="AA889" s="3049"/>
      <c r="AB889" s="3049"/>
      <c r="AC889" s="3049"/>
      <c r="AD889" s="3049"/>
      <c r="AE889" s="3049"/>
      <c r="AF889" s="3049"/>
      <c r="AG889" s="3049"/>
      <c r="AH889" s="3049"/>
      <c r="AI889" s="3049"/>
      <c r="AJ889" s="3049"/>
      <c r="AK889" s="3049"/>
      <c r="AL889" s="3049"/>
      <c r="AM889" s="4945"/>
      <c r="AN889" s="3048"/>
      <c r="AO889" s="3049"/>
      <c r="AP889" s="3053"/>
      <c r="AQ889" s="3049"/>
      <c r="AR889" s="4930"/>
      <c r="AS889" s="3053"/>
      <c r="AT889" s="3053"/>
      <c r="AU889" s="3053"/>
      <c r="AV889" s="3053"/>
      <c r="AW889" s="3053"/>
      <c r="AX889" s="4930"/>
    </row>
    <row r="890" spans="1:50" ht="15" customHeight="1">
      <c r="A890" s="4923"/>
      <c r="B890" s="4933"/>
      <c r="C890" s="4951"/>
      <c r="D890" s="3047"/>
      <c r="E890" s="3048"/>
      <c r="F890" s="3052"/>
      <c r="G890" s="3052"/>
      <c r="H890" s="3047"/>
      <c r="I890" s="3049"/>
      <c r="J890" s="3049"/>
      <c r="K890" s="3047"/>
      <c r="L890" s="3049"/>
      <c r="M890" s="3049"/>
      <c r="N890" s="4939"/>
      <c r="O890" s="4957"/>
      <c r="P890" s="3050"/>
      <c r="Q890" s="3050"/>
      <c r="R890" s="3050"/>
      <c r="S890" s="3084"/>
      <c r="T890" s="3084"/>
      <c r="U890" s="3084"/>
      <c r="V890" s="3084"/>
      <c r="W890" s="3049"/>
      <c r="X890" s="3049"/>
      <c r="Y890" s="3049"/>
      <c r="Z890" s="3049"/>
      <c r="AA890" s="3049"/>
      <c r="AB890" s="3049"/>
      <c r="AC890" s="3049"/>
      <c r="AD890" s="3049"/>
      <c r="AE890" s="3049"/>
      <c r="AF890" s="3049"/>
      <c r="AG890" s="3049"/>
      <c r="AH890" s="3049"/>
      <c r="AI890" s="3049"/>
      <c r="AJ890" s="3049"/>
      <c r="AK890" s="3049"/>
      <c r="AL890" s="3049"/>
      <c r="AM890" s="4945"/>
      <c r="AN890" s="3048"/>
      <c r="AO890" s="3049"/>
      <c r="AP890" s="3053"/>
      <c r="AQ890" s="3049"/>
      <c r="AR890" s="4930"/>
      <c r="AS890" s="3053"/>
      <c r="AT890" s="3053"/>
      <c r="AU890" s="3053"/>
      <c r="AV890" s="3053"/>
      <c r="AW890" s="3053"/>
      <c r="AX890" s="4930"/>
    </row>
    <row r="891" spans="1:50" ht="15" customHeight="1">
      <c r="A891" s="4923"/>
      <c r="B891" s="4934"/>
      <c r="C891" s="4952"/>
      <c r="D891" s="3054"/>
      <c r="E891" s="3055"/>
      <c r="F891" s="3058"/>
      <c r="G891" s="3058"/>
      <c r="H891" s="3054"/>
      <c r="I891" s="3056"/>
      <c r="J891" s="3056"/>
      <c r="K891" s="3054"/>
      <c r="L891" s="3056"/>
      <c r="M891" s="3056"/>
      <c r="N891" s="4940"/>
      <c r="O891" s="4958"/>
      <c r="P891" s="3057"/>
      <c r="Q891" s="3057"/>
      <c r="R891" s="3057"/>
      <c r="S891" s="3087"/>
      <c r="T891" s="3087"/>
      <c r="U891" s="3087"/>
      <c r="V891" s="3087"/>
      <c r="W891" s="3056"/>
      <c r="X891" s="3056"/>
      <c r="Y891" s="3056"/>
      <c r="Z891" s="3056"/>
      <c r="AA891" s="3056"/>
      <c r="AB891" s="3056"/>
      <c r="AC891" s="3056"/>
      <c r="AD891" s="3056"/>
      <c r="AE891" s="3056"/>
      <c r="AF891" s="3056"/>
      <c r="AG891" s="3056"/>
      <c r="AH891" s="3056"/>
      <c r="AI891" s="3056"/>
      <c r="AJ891" s="3056"/>
      <c r="AK891" s="3056"/>
      <c r="AL891" s="3056"/>
      <c r="AM891" s="4946"/>
      <c r="AN891" s="3055"/>
      <c r="AO891" s="3056"/>
      <c r="AP891" s="3059"/>
      <c r="AQ891" s="3056"/>
      <c r="AR891" s="4931"/>
      <c r="AS891" s="3059"/>
      <c r="AT891" s="3059"/>
      <c r="AU891" s="3059"/>
      <c r="AV891" s="3059"/>
      <c r="AW891" s="3059"/>
      <c r="AX891" s="4931"/>
    </row>
    <row r="892" spans="1:50" ht="15" customHeight="1">
      <c r="A892" s="4923"/>
      <c r="B892" s="4932">
        <f>B887+1</f>
        <v>176</v>
      </c>
      <c r="C892" s="4950" t="s">
        <v>8312</v>
      </c>
      <c r="D892" s="3042" t="s">
        <v>8302</v>
      </c>
      <c r="E892" s="3043">
        <v>35020</v>
      </c>
      <c r="F892" s="3060">
        <v>36</v>
      </c>
      <c r="G892" s="3060">
        <v>36</v>
      </c>
      <c r="H892" s="3042" t="s">
        <v>7958</v>
      </c>
      <c r="I892" s="3044">
        <v>200</v>
      </c>
      <c r="J892" s="3044">
        <v>60</v>
      </c>
      <c r="K892" s="3042" t="s">
        <v>8076</v>
      </c>
      <c r="L892" s="3044">
        <v>100</v>
      </c>
      <c r="M892" s="3044">
        <v>60</v>
      </c>
      <c r="N892" s="4938" t="s">
        <v>8313</v>
      </c>
      <c r="O892" s="4947" t="s">
        <v>7645</v>
      </c>
      <c r="P892" s="3045"/>
      <c r="Q892" s="3045"/>
      <c r="R892" s="3045"/>
      <c r="S892" s="3081"/>
      <c r="T892" s="3081"/>
      <c r="U892" s="3081"/>
      <c r="V892" s="3081"/>
      <c r="W892" s="3044"/>
      <c r="X892" s="3044"/>
      <c r="Y892" s="3044"/>
      <c r="Z892" s="3044"/>
      <c r="AA892" s="3044" t="s">
        <v>7636</v>
      </c>
      <c r="AB892" s="3044"/>
      <c r="AC892" s="3044"/>
      <c r="AD892" s="3044"/>
      <c r="AE892" s="3044" t="s">
        <v>7636</v>
      </c>
      <c r="AF892" s="3044"/>
      <c r="AG892" s="3044" t="s">
        <v>7636</v>
      </c>
      <c r="AH892" s="3044"/>
      <c r="AI892" s="3044" t="s">
        <v>7636</v>
      </c>
      <c r="AJ892" s="3044"/>
      <c r="AK892" s="3044" t="s">
        <v>8314</v>
      </c>
      <c r="AL892" s="3044" t="s">
        <v>7636</v>
      </c>
      <c r="AM892" s="4944"/>
      <c r="AN892" s="3043"/>
      <c r="AO892" s="3044"/>
      <c r="AP892" s="3046"/>
      <c r="AQ892" s="3044"/>
      <c r="AR892" s="4982"/>
      <c r="AS892" s="3046"/>
      <c r="AT892" s="3046"/>
      <c r="AU892" s="3046"/>
      <c r="AV892" s="3046"/>
      <c r="AW892" s="3046"/>
      <c r="AX892" s="4929"/>
    </row>
    <row r="893" spans="1:50" ht="15" customHeight="1">
      <c r="A893" s="4923"/>
      <c r="B893" s="4933"/>
      <c r="C893" s="4951"/>
      <c r="D893" s="3047"/>
      <c r="E893" s="3048"/>
      <c r="F893" s="3049"/>
      <c r="G893" s="3049"/>
      <c r="H893" s="3047" t="s">
        <v>7654</v>
      </c>
      <c r="I893" s="3049">
        <v>200</v>
      </c>
      <c r="J893" s="3049">
        <v>60</v>
      </c>
      <c r="K893" s="3124" t="s">
        <v>8250</v>
      </c>
      <c r="L893" s="3049">
        <v>150</v>
      </c>
      <c r="M893" s="3049">
        <v>60</v>
      </c>
      <c r="N893" s="4939"/>
      <c r="O893" s="4948"/>
      <c r="P893" s="3050"/>
      <c r="Q893" s="3050"/>
      <c r="R893" s="3050"/>
      <c r="S893" s="3084"/>
      <c r="T893" s="3084"/>
      <c r="U893" s="3084"/>
      <c r="V893" s="3084"/>
      <c r="W893" s="3049"/>
      <c r="X893" s="3049"/>
      <c r="Y893" s="3049"/>
      <c r="Z893" s="3049"/>
      <c r="AA893" s="3049">
        <v>5</v>
      </c>
      <c r="AB893" s="3049"/>
      <c r="AC893" s="3049"/>
      <c r="AD893" s="3049"/>
      <c r="AE893" s="3049">
        <v>165</v>
      </c>
      <c r="AF893" s="3049"/>
      <c r="AG893" s="3049">
        <v>1.5</v>
      </c>
      <c r="AH893" s="3049"/>
      <c r="AI893" s="3049">
        <v>20</v>
      </c>
      <c r="AJ893" s="3049"/>
      <c r="AK893" s="3049" t="s">
        <v>7661</v>
      </c>
      <c r="AL893" s="3049">
        <v>1.5</v>
      </c>
      <c r="AM893" s="4945"/>
      <c r="AN893" s="3048"/>
      <c r="AO893" s="3049"/>
      <c r="AP893" s="3053"/>
      <c r="AQ893" s="3049"/>
      <c r="AR893" s="4983"/>
      <c r="AS893" s="3053"/>
      <c r="AT893" s="3053"/>
      <c r="AU893" s="3053"/>
      <c r="AV893" s="3053"/>
      <c r="AW893" s="3053"/>
      <c r="AX893" s="4930"/>
    </row>
    <row r="894" spans="1:50" ht="15" customHeight="1">
      <c r="A894" s="4923"/>
      <c r="B894" s="4933"/>
      <c r="C894" s="4951"/>
      <c r="D894" s="3047"/>
      <c r="E894" s="3048"/>
      <c r="F894" s="3049"/>
      <c r="G894" s="3049"/>
      <c r="H894" s="3047" t="s">
        <v>8315</v>
      </c>
      <c r="I894" s="3049">
        <v>200</v>
      </c>
      <c r="J894" s="3049">
        <v>80</v>
      </c>
      <c r="K894" s="3124" t="s">
        <v>8279</v>
      </c>
      <c r="L894" s="3049">
        <v>200</v>
      </c>
      <c r="M894" s="3049">
        <v>60</v>
      </c>
      <c r="N894" s="4939"/>
      <c r="O894" s="4948"/>
      <c r="P894" s="3050"/>
      <c r="Q894" s="3050"/>
      <c r="R894" s="3050"/>
      <c r="S894" s="3084"/>
      <c r="T894" s="3084"/>
      <c r="U894" s="3084"/>
      <c r="V894" s="3084"/>
      <c r="W894" s="3049"/>
      <c r="X894" s="3049"/>
      <c r="Y894" s="3049"/>
      <c r="Z894" s="3049"/>
      <c r="AA894" s="3049"/>
      <c r="AB894" s="3049"/>
      <c r="AC894" s="3049"/>
      <c r="AD894" s="3049"/>
      <c r="AE894" s="3049"/>
      <c r="AF894" s="3049"/>
      <c r="AG894" s="3052">
        <v>1</v>
      </c>
      <c r="AH894" s="3049"/>
      <c r="AI894" s="3049"/>
      <c r="AJ894" s="3049"/>
      <c r="AK894" s="3049" t="s">
        <v>8316</v>
      </c>
      <c r="AL894" s="3049"/>
      <c r="AM894" s="4945"/>
      <c r="AN894" s="3048"/>
      <c r="AO894" s="3049"/>
      <c r="AP894" s="3053"/>
      <c r="AQ894" s="3049"/>
      <c r="AR894" s="4983"/>
      <c r="AS894" s="3053"/>
      <c r="AT894" s="3053"/>
      <c r="AU894" s="3053"/>
      <c r="AV894" s="3053"/>
      <c r="AW894" s="3053"/>
      <c r="AX894" s="4930"/>
    </row>
    <row r="895" spans="1:50" ht="15" customHeight="1">
      <c r="A895" s="4923"/>
      <c r="B895" s="4933"/>
      <c r="C895" s="4951"/>
      <c r="D895" s="3047"/>
      <c r="E895" s="3048"/>
      <c r="F895" s="3049"/>
      <c r="G895" s="3049"/>
      <c r="H895" s="3047"/>
      <c r="I895" s="3049"/>
      <c r="J895" s="3049"/>
      <c r="K895" s="3124" t="s">
        <v>7872</v>
      </c>
      <c r="L895" s="3049">
        <v>200</v>
      </c>
      <c r="M895" s="3049">
        <v>80</v>
      </c>
      <c r="N895" s="4939"/>
      <c r="O895" s="4948"/>
      <c r="P895" s="3050"/>
      <c r="Q895" s="3050"/>
      <c r="R895" s="3050"/>
      <c r="S895" s="3084"/>
      <c r="T895" s="3084"/>
      <c r="U895" s="3084"/>
      <c r="V895" s="3084"/>
      <c r="W895" s="3049"/>
      <c r="X895" s="3049"/>
      <c r="Y895" s="3049"/>
      <c r="Z895" s="3049"/>
      <c r="AA895" s="3049"/>
      <c r="AB895" s="3049"/>
      <c r="AC895" s="3049"/>
      <c r="AD895" s="3049"/>
      <c r="AE895" s="3049"/>
      <c r="AF895" s="3049"/>
      <c r="AG895" s="3049"/>
      <c r="AH895" s="3049"/>
      <c r="AI895" s="3049"/>
      <c r="AJ895" s="3049"/>
      <c r="AK895" s="3049"/>
      <c r="AL895" s="3049"/>
      <c r="AM895" s="4945"/>
      <c r="AN895" s="3048"/>
      <c r="AO895" s="3049"/>
      <c r="AP895" s="3053"/>
      <c r="AQ895" s="3049"/>
      <c r="AR895" s="4983"/>
      <c r="AS895" s="3053"/>
      <c r="AT895" s="3053"/>
      <c r="AU895" s="3053"/>
      <c r="AV895" s="3053"/>
      <c r="AW895" s="3053"/>
      <c r="AX895" s="4930"/>
    </row>
    <row r="896" spans="1:50" ht="15" customHeight="1">
      <c r="A896" s="4923"/>
      <c r="B896" s="4934"/>
      <c r="C896" s="4952"/>
      <c r="D896" s="3054"/>
      <c r="E896" s="3055"/>
      <c r="F896" s="3056"/>
      <c r="G896" s="3056"/>
      <c r="H896" s="3054"/>
      <c r="I896" s="3056"/>
      <c r="J896" s="3056"/>
      <c r="K896" s="3054"/>
      <c r="L896" s="3056"/>
      <c r="M896" s="3056"/>
      <c r="N896" s="4940"/>
      <c r="O896" s="4949"/>
      <c r="P896" s="3057"/>
      <c r="Q896" s="3057"/>
      <c r="R896" s="3057"/>
      <c r="S896" s="3087"/>
      <c r="T896" s="3087"/>
      <c r="U896" s="3087"/>
      <c r="V896" s="3087"/>
      <c r="W896" s="3056"/>
      <c r="X896" s="3056"/>
      <c r="Y896" s="3056"/>
      <c r="Z896" s="3056"/>
      <c r="AA896" s="3056"/>
      <c r="AB896" s="3056"/>
      <c r="AC896" s="3056"/>
      <c r="AD896" s="3056"/>
      <c r="AE896" s="3056"/>
      <c r="AF896" s="3056"/>
      <c r="AG896" s="3056"/>
      <c r="AH896" s="3056"/>
      <c r="AI896" s="3056"/>
      <c r="AJ896" s="3056"/>
      <c r="AK896" s="3056"/>
      <c r="AL896" s="3056"/>
      <c r="AM896" s="4946"/>
      <c r="AN896" s="3055"/>
      <c r="AO896" s="3056"/>
      <c r="AP896" s="3059"/>
      <c r="AQ896" s="3056"/>
      <c r="AR896" s="4984"/>
      <c r="AS896" s="3059"/>
      <c r="AT896" s="3059"/>
      <c r="AU896" s="3059"/>
      <c r="AV896" s="3059"/>
      <c r="AW896" s="3059"/>
      <c r="AX896" s="4931"/>
    </row>
    <row r="897" spans="1:50" ht="15" customHeight="1">
      <c r="A897" s="4923"/>
      <c r="B897" s="4932">
        <f>B892+1</f>
        <v>177</v>
      </c>
      <c r="C897" s="4950" t="s">
        <v>8317</v>
      </c>
      <c r="D897" s="3042" t="s">
        <v>8302</v>
      </c>
      <c r="E897" s="3043">
        <v>35054</v>
      </c>
      <c r="F897" s="3044">
        <v>6.4</v>
      </c>
      <c r="G897" s="3044">
        <v>6.4</v>
      </c>
      <c r="H897" s="3042" t="s">
        <v>7654</v>
      </c>
      <c r="I897" s="3044">
        <v>200</v>
      </c>
      <c r="J897" s="3044">
        <v>60</v>
      </c>
      <c r="K897" s="3042" t="s">
        <v>7863</v>
      </c>
      <c r="L897" s="3044">
        <v>200</v>
      </c>
      <c r="M897" s="3044">
        <v>80</v>
      </c>
      <c r="N897" s="4938" t="s">
        <v>8318</v>
      </c>
      <c r="O897" s="4956" t="s">
        <v>7871</v>
      </c>
      <c r="P897" s="3045"/>
      <c r="Q897" s="3045"/>
      <c r="R897" s="3045"/>
      <c r="S897" s="3081"/>
      <c r="T897" s="3081"/>
      <c r="U897" s="3081"/>
      <c r="V897" s="3081"/>
      <c r="W897" s="3044"/>
      <c r="X897" s="3044"/>
      <c r="Y897" s="3044"/>
      <c r="Z897" s="3044"/>
      <c r="AA897" s="3044" t="s">
        <v>7636</v>
      </c>
      <c r="AB897" s="3044"/>
      <c r="AC897" s="3044"/>
      <c r="AD897" s="3044" t="s">
        <v>7636</v>
      </c>
      <c r="AE897" s="3044"/>
      <c r="AF897" s="3044"/>
      <c r="AG897" s="3044"/>
      <c r="AH897" s="3044"/>
      <c r="AI897" s="3044"/>
      <c r="AJ897" s="3044"/>
      <c r="AK897" s="3044"/>
      <c r="AL897" s="3044"/>
      <c r="AM897" s="4944"/>
      <c r="AN897" s="3043"/>
      <c r="AO897" s="3044"/>
      <c r="AP897" s="3105"/>
      <c r="AQ897" s="3044"/>
      <c r="AR897" s="4929"/>
      <c r="AS897" s="3046"/>
      <c r="AT897" s="3046"/>
      <c r="AU897" s="3046"/>
      <c r="AV897" s="3046"/>
      <c r="AW897" s="3046"/>
      <c r="AX897" s="4929"/>
    </row>
    <row r="898" spans="1:50" ht="15" customHeight="1">
      <c r="A898" s="4923"/>
      <c r="B898" s="4933"/>
      <c r="C898" s="4951"/>
      <c r="D898" s="3047"/>
      <c r="E898" s="3048"/>
      <c r="F898" s="3049"/>
      <c r="G898" s="3049"/>
      <c r="H898" s="3047"/>
      <c r="I898" s="3049"/>
      <c r="J898" s="3049"/>
      <c r="K898" s="3047"/>
      <c r="L898" s="3049"/>
      <c r="M898" s="3049"/>
      <c r="N898" s="4939"/>
      <c r="O898" s="4957"/>
      <c r="P898" s="3050"/>
      <c r="Q898" s="3050"/>
      <c r="R898" s="3050"/>
      <c r="S898" s="3084"/>
      <c r="T898" s="3084"/>
      <c r="U898" s="3084"/>
      <c r="V898" s="3084"/>
      <c r="W898" s="3049"/>
      <c r="X898" s="3049"/>
      <c r="Y898" s="3049"/>
      <c r="Z898" s="3049"/>
      <c r="AA898" s="3049">
        <v>1</v>
      </c>
      <c r="AB898" s="3049"/>
      <c r="AC898" s="3049"/>
      <c r="AD898" s="3049">
        <v>60</v>
      </c>
      <c r="AE898" s="3049"/>
      <c r="AF898" s="3049"/>
      <c r="AG898" s="3049"/>
      <c r="AH898" s="3049"/>
      <c r="AI898" s="3049"/>
      <c r="AJ898" s="3049"/>
      <c r="AK898" s="3049"/>
      <c r="AL898" s="3049"/>
      <c r="AM898" s="4945"/>
      <c r="AN898" s="3048"/>
      <c r="AO898" s="3049"/>
      <c r="AP898" s="3053"/>
      <c r="AQ898" s="3049"/>
      <c r="AR898" s="4930"/>
      <c r="AS898" s="3053"/>
      <c r="AT898" s="3053"/>
      <c r="AU898" s="3053"/>
      <c r="AV898" s="3053"/>
      <c r="AW898" s="3053"/>
      <c r="AX898" s="4930"/>
    </row>
    <row r="899" spans="1:50" ht="15" customHeight="1">
      <c r="A899" s="4923"/>
      <c r="B899" s="4933"/>
      <c r="C899" s="4951"/>
      <c r="D899" s="3047"/>
      <c r="E899" s="3048"/>
      <c r="F899" s="3049"/>
      <c r="G899" s="3049"/>
      <c r="H899" s="3047"/>
      <c r="I899" s="3049"/>
      <c r="J899" s="3049"/>
      <c r="K899" s="3047"/>
      <c r="L899" s="3049"/>
      <c r="M899" s="3049"/>
      <c r="N899" s="4939"/>
      <c r="O899" s="4957"/>
      <c r="P899" s="3050"/>
      <c r="Q899" s="3050"/>
      <c r="R899" s="3050"/>
      <c r="S899" s="3084"/>
      <c r="T899" s="3084"/>
      <c r="U899" s="3084"/>
      <c r="V899" s="3084"/>
      <c r="W899" s="3049"/>
      <c r="X899" s="3049"/>
      <c r="Y899" s="3049"/>
      <c r="Z899" s="3049"/>
      <c r="AA899" s="3049"/>
      <c r="AB899" s="3049"/>
      <c r="AC899" s="3049"/>
      <c r="AD899" s="3049"/>
      <c r="AE899" s="3049"/>
      <c r="AF899" s="3049"/>
      <c r="AG899" s="3049"/>
      <c r="AH899" s="3049"/>
      <c r="AI899" s="3049"/>
      <c r="AJ899" s="3049"/>
      <c r="AK899" s="3049"/>
      <c r="AL899" s="3049"/>
      <c r="AM899" s="4945"/>
      <c r="AN899" s="3048"/>
      <c r="AO899" s="3049"/>
      <c r="AP899" s="3053"/>
      <c r="AQ899" s="3049"/>
      <c r="AR899" s="4930"/>
      <c r="AS899" s="3053"/>
      <c r="AT899" s="3053"/>
      <c r="AU899" s="3053"/>
      <c r="AV899" s="3053"/>
      <c r="AW899" s="3053"/>
      <c r="AX899" s="4930"/>
    </row>
    <row r="900" spans="1:50" ht="15" customHeight="1">
      <c r="A900" s="4923"/>
      <c r="B900" s="4933"/>
      <c r="C900" s="4951"/>
      <c r="D900" s="3047"/>
      <c r="E900" s="3048"/>
      <c r="F900" s="3049"/>
      <c r="G900" s="3049"/>
      <c r="H900" s="3047"/>
      <c r="I900" s="3049"/>
      <c r="J900" s="3049"/>
      <c r="K900" s="3047"/>
      <c r="L900" s="3049"/>
      <c r="M900" s="3049"/>
      <c r="N900" s="4939"/>
      <c r="O900" s="4957"/>
      <c r="P900" s="3050"/>
      <c r="Q900" s="3050"/>
      <c r="R900" s="3050"/>
      <c r="S900" s="3084"/>
      <c r="T900" s="3084"/>
      <c r="U900" s="3084"/>
      <c r="V900" s="3084"/>
      <c r="W900" s="3049"/>
      <c r="X900" s="3049"/>
      <c r="Y900" s="3049"/>
      <c r="Z900" s="3049"/>
      <c r="AA900" s="3049"/>
      <c r="AB900" s="3049"/>
      <c r="AC900" s="3049"/>
      <c r="AD900" s="3049"/>
      <c r="AE900" s="3049"/>
      <c r="AF900" s="3049"/>
      <c r="AG900" s="3049"/>
      <c r="AH900" s="3049"/>
      <c r="AI900" s="3049"/>
      <c r="AJ900" s="3049"/>
      <c r="AK900" s="3049"/>
      <c r="AL900" s="3049"/>
      <c r="AM900" s="4945"/>
      <c r="AN900" s="3048"/>
      <c r="AO900" s="3049"/>
      <c r="AP900" s="3053"/>
      <c r="AQ900" s="3049"/>
      <c r="AR900" s="4930"/>
      <c r="AS900" s="3053"/>
      <c r="AT900" s="3053"/>
      <c r="AU900" s="3053"/>
      <c r="AV900" s="3053"/>
      <c r="AW900" s="3053"/>
      <c r="AX900" s="4930"/>
    </row>
    <row r="901" spans="1:50" ht="15" customHeight="1">
      <c r="A901" s="4923"/>
      <c r="B901" s="4934"/>
      <c r="C901" s="4952"/>
      <c r="D901" s="3054"/>
      <c r="E901" s="3055"/>
      <c r="F901" s="3056"/>
      <c r="G901" s="3056"/>
      <c r="H901" s="3054"/>
      <c r="I901" s="3056"/>
      <c r="J901" s="3056"/>
      <c r="K901" s="3054"/>
      <c r="L901" s="3056"/>
      <c r="M901" s="3056"/>
      <c r="N901" s="4940"/>
      <c r="O901" s="4958"/>
      <c r="P901" s="3057"/>
      <c r="Q901" s="3057"/>
      <c r="R901" s="3057"/>
      <c r="S901" s="3087"/>
      <c r="T901" s="3087"/>
      <c r="U901" s="3087"/>
      <c r="V901" s="3087"/>
      <c r="W901" s="3056"/>
      <c r="X901" s="3056"/>
      <c r="Y901" s="3056"/>
      <c r="Z901" s="3056"/>
      <c r="AA901" s="3056"/>
      <c r="AB901" s="3056"/>
      <c r="AC901" s="3056"/>
      <c r="AD901" s="3056"/>
      <c r="AE901" s="3056"/>
      <c r="AF901" s="3056"/>
      <c r="AG901" s="3056"/>
      <c r="AH901" s="3056"/>
      <c r="AI901" s="3056"/>
      <c r="AJ901" s="3056"/>
      <c r="AK901" s="3056"/>
      <c r="AL901" s="3056"/>
      <c r="AM901" s="4946"/>
      <c r="AN901" s="3055"/>
      <c r="AO901" s="3056"/>
      <c r="AP901" s="3059"/>
      <c r="AQ901" s="3056"/>
      <c r="AR901" s="4931"/>
      <c r="AS901" s="3059"/>
      <c r="AT901" s="3059"/>
      <c r="AU901" s="3059"/>
      <c r="AV901" s="3059"/>
      <c r="AW901" s="3059"/>
      <c r="AX901" s="4931"/>
    </row>
    <row r="902" spans="1:50" ht="15" customHeight="1">
      <c r="A902" s="4923"/>
      <c r="B902" s="4932">
        <f>B897+1</f>
        <v>178</v>
      </c>
      <c r="C902" s="4950" t="s">
        <v>8319</v>
      </c>
      <c r="D902" s="3042" t="s">
        <v>8302</v>
      </c>
      <c r="E902" s="3043">
        <v>35766</v>
      </c>
      <c r="F902" s="3044">
        <v>39.299999999999997</v>
      </c>
      <c r="G902" s="3044">
        <v>39.299999999999997</v>
      </c>
      <c r="H902" s="3042" t="s">
        <v>7642</v>
      </c>
      <c r="I902" s="3044">
        <v>80</v>
      </c>
      <c r="J902" s="3044">
        <v>50</v>
      </c>
      <c r="K902" s="3042" t="s">
        <v>8320</v>
      </c>
      <c r="L902" s="3044">
        <v>80</v>
      </c>
      <c r="M902" s="3044">
        <v>50</v>
      </c>
      <c r="N902" s="4938" t="s">
        <v>8321</v>
      </c>
      <c r="O902" s="4947" t="s">
        <v>8206</v>
      </c>
      <c r="P902" s="3045"/>
      <c r="Q902" s="3045"/>
      <c r="R902" s="3045"/>
      <c r="S902" s="3081"/>
      <c r="T902" s="3081"/>
      <c r="U902" s="3081"/>
      <c r="V902" s="3081"/>
      <c r="W902" s="3044"/>
      <c r="X902" s="3044"/>
      <c r="Y902" s="3044"/>
      <c r="Z902" s="3044"/>
      <c r="AA902" s="3044" t="s">
        <v>7636</v>
      </c>
      <c r="AB902" s="3044"/>
      <c r="AC902" s="3044"/>
      <c r="AD902" s="3044"/>
      <c r="AE902" s="3044" t="s">
        <v>7636</v>
      </c>
      <c r="AF902" s="3044"/>
      <c r="AG902" s="3060" t="s">
        <v>7636</v>
      </c>
      <c r="AH902" s="3044"/>
      <c r="AI902" s="3044" t="s">
        <v>7636</v>
      </c>
      <c r="AJ902" s="3044"/>
      <c r="AK902" s="3044" t="s">
        <v>7636</v>
      </c>
      <c r="AL902" s="3044"/>
      <c r="AM902" s="4944"/>
      <c r="AN902" s="3043"/>
      <c r="AO902" s="3044"/>
      <c r="AP902" s="3046"/>
      <c r="AQ902" s="3044"/>
      <c r="AR902" s="4929"/>
      <c r="AS902" s="3046"/>
      <c r="AT902" s="3046"/>
      <c r="AU902" s="3046"/>
      <c r="AV902" s="3046"/>
      <c r="AW902" s="3046"/>
      <c r="AX902" s="4929"/>
    </row>
    <row r="903" spans="1:50" ht="15" customHeight="1">
      <c r="A903" s="4923"/>
      <c r="B903" s="4933"/>
      <c r="C903" s="4951"/>
      <c r="D903" s="3047"/>
      <c r="E903" s="3048">
        <v>38037</v>
      </c>
      <c r="F903" s="3049"/>
      <c r="G903" s="3049"/>
      <c r="H903" s="3047" t="s">
        <v>7649</v>
      </c>
      <c r="I903" s="3049">
        <v>200</v>
      </c>
      <c r="J903" s="3049">
        <v>60</v>
      </c>
      <c r="K903" s="3047" t="s">
        <v>7649</v>
      </c>
      <c r="L903" s="3049">
        <v>200</v>
      </c>
      <c r="M903" s="3049">
        <v>60</v>
      </c>
      <c r="N903" s="4939"/>
      <c r="O903" s="4948"/>
      <c r="P903" s="3050"/>
      <c r="Q903" s="3050"/>
      <c r="R903" s="3050"/>
      <c r="S903" s="3084"/>
      <c r="T903" s="3084"/>
      <c r="U903" s="3084"/>
      <c r="V903" s="3084"/>
      <c r="W903" s="3049"/>
      <c r="X903" s="3049"/>
      <c r="Y903" s="3049"/>
      <c r="Z903" s="3049"/>
      <c r="AA903" s="3049">
        <v>6</v>
      </c>
      <c r="AB903" s="3049"/>
      <c r="AC903" s="3049"/>
      <c r="AD903" s="3049"/>
      <c r="AE903" s="3049">
        <v>200</v>
      </c>
      <c r="AF903" s="3049"/>
      <c r="AG903" s="3052">
        <v>2</v>
      </c>
      <c r="AH903" s="3049"/>
      <c r="AI903" s="3049">
        <v>15</v>
      </c>
      <c r="AJ903" s="3049"/>
      <c r="AK903" s="3049" t="s">
        <v>7648</v>
      </c>
      <c r="AL903" s="3049"/>
      <c r="AM903" s="4945"/>
      <c r="AN903" s="3048"/>
      <c r="AO903" s="3049"/>
      <c r="AP903" s="3053"/>
      <c r="AQ903" s="3049"/>
      <c r="AR903" s="4930"/>
      <c r="AS903" s="3053"/>
      <c r="AT903" s="3053"/>
      <c r="AU903" s="3053"/>
      <c r="AV903" s="3053"/>
      <c r="AW903" s="3053"/>
      <c r="AX903" s="4930"/>
    </row>
    <row r="904" spans="1:50" ht="15" customHeight="1">
      <c r="A904" s="4923"/>
      <c r="B904" s="4933"/>
      <c r="C904" s="4951"/>
      <c r="D904" s="3047"/>
      <c r="E904" s="3048">
        <v>40539</v>
      </c>
      <c r="F904" s="3049"/>
      <c r="G904" s="3049"/>
      <c r="H904" s="3047" t="s">
        <v>7631</v>
      </c>
      <c r="I904" s="3049">
        <v>200</v>
      </c>
      <c r="J904" s="3049">
        <v>60</v>
      </c>
      <c r="K904" s="3047" t="s">
        <v>7631</v>
      </c>
      <c r="L904" s="3049">
        <v>200</v>
      </c>
      <c r="M904" s="3049">
        <v>60</v>
      </c>
      <c r="N904" s="4939"/>
      <c r="O904" s="4948"/>
      <c r="P904" s="3050"/>
      <c r="Q904" s="3050"/>
      <c r="R904" s="3050"/>
      <c r="S904" s="3084"/>
      <c r="T904" s="3084"/>
      <c r="U904" s="3084"/>
      <c r="V904" s="3084"/>
      <c r="W904" s="3049"/>
      <c r="X904" s="3049"/>
      <c r="Y904" s="3049"/>
      <c r="Z904" s="3049"/>
      <c r="AA904" s="3049"/>
      <c r="AB904" s="3049"/>
      <c r="AC904" s="3049"/>
      <c r="AD904" s="3049"/>
      <c r="AE904" s="3049">
        <v>165</v>
      </c>
      <c r="AF904" s="3049"/>
      <c r="AG904" s="3052">
        <v>1</v>
      </c>
      <c r="AH904" s="3049"/>
      <c r="AI904" s="3049"/>
      <c r="AJ904" s="3049"/>
      <c r="AK904" s="3049" t="s">
        <v>7974</v>
      </c>
      <c r="AL904" s="3049"/>
      <c r="AM904" s="4945"/>
      <c r="AN904" s="3048"/>
      <c r="AO904" s="3049"/>
      <c r="AP904" s="3053"/>
      <c r="AQ904" s="3049"/>
      <c r="AR904" s="4930"/>
      <c r="AS904" s="3053"/>
      <c r="AT904" s="3053"/>
      <c r="AU904" s="3053"/>
      <c r="AV904" s="3053"/>
      <c r="AW904" s="3053"/>
      <c r="AX904" s="4930"/>
    </row>
    <row r="905" spans="1:50" ht="15" customHeight="1">
      <c r="A905" s="4923"/>
      <c r="B905" s="4933"/>
      <c r="C905" s="4951"/>
      <c r="D905" s="3047"/>
      <c r="E905" s="3048">
        <v>43191</v>
      </c>
      <c r="F905" s="3049"/>
      <c r="G905" s="3049"/>
      <c r="H905" s="3047"/>
      <c r="I905" s="3049"/>
      <c r="J905" s="3049"/>
      <c r="K905" s="3047" t="s">
        <v>7863</v>
      </c>
      <c r="L905" s="3049">
        <v>200</v>
      </c>
      <c r="M905" s="3049">
        <v>80</v>
      </c>
      <c r="N905" s="4939"/>
      <c r="O905" s="4948"/>
      <c r="P905" s="3050"/>
      <c r="Q905" s="3050"/>
      <c r="R905" s="3050"/>
      <c r="S905" s="3084"/>
      <c r="T905" s="3084"/>
      <c r="U905" s="3084"/>
      <c r="V905" s="3084"/>
      <c r="W905" s="3049"/>
      <c r="X905" s="3049"/>
      <c r="Y905" s="3049"/>
      <c r="Z905" s="3049"/>
      <c r="AA905" s="3049"/>
      <c r="AB905" s="3049"/>
      <c r="AC905" s="3049"/>
      <c r="AD905" s="3049"/>
      <c r="AE905" s="3049"/>
      <c r="AF905" s="3049"/>
      <c r="AG905" s="3052"/>
      <c r="AH905" s="3049"/>
      <c r="AI905" s="3049"/>
      <c r="AJ905" s="3049"/>
      <c r="AK905" s="3049" t="s">
        <v>7665</v>
      </c>
      <c r="AL905" s="3049"/>
      <c r="AM905" s="4945"/>
      <c r="AN905" s="3048"/>
      <c r="AO905" s="3049"/>
      <c r="AP905" s="3053"/>
      <c r="AQ905" s="3049"/>
      <c r="AR905" s="4930"/>
      <c r="AS905" s="3053"/>
      <c r="AT905" s="3053"/>
      <c r="AU905" s="3053"/>
      <c r="AV905" s="3053"/>
      <c r="AW905" s="3053"/>
      <c r="AX905" s="4930"/>
    </row>
    <row r="906" spans="1:50" ht="15" customHeight="1">
      <c r="A906" s="4923"/>
      <c r="B906" s="4933"/>
      <c r="C906" s="4951"/>
      <c r="D906" s="3047"/>
      <c r="E906" s="3048"/>
      <c r="F906" s="3049"/>
      <c r="G906" s="3049"/>
      <c r="H906" s="3047"/>
      <c r="I906" s="3049"/>
      <c r="J906" s="3049"/>
      <c r="K906" s="3047" t="s">
        <v>7863</v>
      </c>
      <c r="L906" s="3049">
        <v>300</v>
      </c>
      <c r="M906" s="3049">
        <v>80</v>
      </c>
      <c r="N906" s="4939"/>
      <c r="O906" s="4948"/>
      <c r="P906" s="3050"/>
      <c r="Q906" s="3050"/>
      <c r="R906" s="3050"/>
      <c r="S906" s="3084"/>
      <c r="T906" s="3084"/>
      <c r="U906" s="3084"/>
      <c r="V906" s="3084"/>
      <c r="W906" s="3049"/>
      <c r="X906" s="3049"/>
      <c r="Y906" s="3049"/>
      <c r="Z906" s="3049"/>
      <c r="AA906" s="3049"/>
      <c r="AB906" s="3049"/>
      <c r="AC906" s="3049"/>
      <c r="AD906" s="3049"/>
      <c r="AE906" s="3049"/>
      <c r="AF906" s="3049"/>
      <c r="AG906" s="3052"/>
      <c r="AH906" s="3049"/>
      <c r="AI906" s="3049"/>
      <c r="AJ906" s="3049"/>
      <c r="AK906" s="3049"/>
      <c r="AL906" s="3049"/>
      <c r="AM906" s="4945"/>
      <c r="AN906" s="3048"/>
      <c r="AO906" s="3049"/>
      <c r="AP906" s="3053"/>
      <c r="AQ906" s="3049"/>
      <c r="AR906" s="4930"/>
      <c r="AS906" s="3053"/>
      <c r="AT906" s="3053"/>
      <c r="AU906" s="3053"/>
      <c r="AV906" s="3053"/>
      <c r="AW906" s="3053"/>
      <c r="AX906" s="4930"/>
    </row>
    <row r="907" spans="1:50" ht="15" customHeight="1">
      <c r="A907" s="4923"/>
      <c r="B907" s="4934"/>
      <c r="C907" s="4952"/>
      <c r="D907" s="3054"/>
      <c r="E907" s="3055"/>
      <c r="F907" s="3056"/>
      <c r="G907" s="3056"/>
      <c r="H907" s="3054"/>
      <c r="I907" s="3056"/>
      <c r="J907" s="3056"/>
      <c r="K907" s="3054" t="s">
        <v>7849</v>
      </c>
      <c r="L907" s="3056">
        <v>200</v>
      </c>
      <c r="M907" s="3056">
        <v>60</v>
      </c>
      <c r="N907" s="4940"/>
      <c r="O907" s="4949"/>
      <c r="P907" s="3057"/>
      <c r="Q907" s="3057"/>
      <c r="R907" s="3057"/>
      <c r="S907" s="3087"/>
      <c r="T907" s="3087"/>
      <c r="U907" s="3087"/>
      <c r="V907" s="3087"/>
      <c r="W907" s="3056"/>
      <c r="X907" s="3056"/>
      <c r="Y907" s="3056"/>
      <c r="Z907" s="3056"/>
      <c r="AA907" s="3056"/>
      <c r="AB907" s="3056"/>
      <c r="AC907" s="3056"/>
      <c r="AD907" s="3056"/>
      <c r="AE907" s="3056"/>
      <c r="AF907" s="3056"/>
      <c r="AG907" s="3058"/>
      <c r="AH907" s="3056"/>
      <c r="AI907" s="3056"/>
      <c r="AJ907" s="3056"/>
      <c r="AK907" s="3056"/>
      <c r="AL907" s="3056"/>
      <c r="AM907" s="4946"/>
      <c r="AN907" s="3055"/>
      <c r="AO907" s="3056"/>
      <c r="AP907" s="3059"/>
      <c r="AQ907" s="3056"/>
      <c r="AR907" s="4931"/>
      <c r="AS907" s="3059"/>
      <c r="AT907" s="3059"/>
      <c r="AU907" s="3059"/>
      <c r="AV907" s="3059"/>
      <c r="AW907" s="3059"/>
      <c r="AX907" s="4931"/>
    </row>
    <row r="908" spans="1:50" ht="15" customHeight="1">
      <c r="A908" s="4923"/>
      <c r="B908" s="4932">
        <f>B902+1</f>
        <v>179</v>
      </c>
      <c r="C908" s="4950" t="s">
        <v>8322</v>
      </c>
      <c r="D908" s="3042" t="s">
        <v>8302</v>
      </c>
      <c r="E908" s="3043">
        <v>35885</v>
      </c>
      <c r="F908" s="3044">
        <v>2.1</v>
      </c>
      <c r="G908" s="3044">
        <v>2.1</v>
      </c>
      <c r="H908" s="3042" t="s">
        <v>7748</v>
      </c>
      <c r="I908" s="3044">
        <v>400</v>
      </c>
      <c r="J908" s="3044">
        <v>80</v>
      </c>
      <c r="K908" s="3042" t="s">
        <v>7748</v>
      </c>
      <c r="L908" s="3044">
        <v>400</v>
      </c>
      <c r="M908" s="3044">
        <v>80</v>
      </c>
      <c r="N908" s="4938" t="s">
        <v>8323</v>
      </c>
      <c r="O908" s="4947" t="s">
        <v>8324</v>
      </c>
      <c r="P908" s="3045"/>
      <c r="Q908" s="3045"/>
      <c r="R908" s="3045"/>
      <c r="S908" s="3081"/>
      <c r="T908" s="3081"/>
      <c r="U908" s="3081"/>
      <c r="V908" s="3081"/>
      <c r="W908" s="3044">
        <v>3</v>
      </c>
      <c r="X908" s="3044"/>
      <c r="Y908" s="3044"/>
      <c r="Z908" s="3044"/>
      <c r="AA908" s="3044" t="s">
        <v>7635</v>
      </c>
      <c r="AB908" s="3044" t="s">
        <v>7635</v>
      </c>
      <c r="AC908" s="3044" t="s">
        <v>7635</v>
      </c>
      <c r="AD908" s="3044" t="s">
        <v>7635</v>
      </c>
      <c r="AE908" s="3044"/>
      <c r="AF908" s="3044" t="s">
        <v>7635</v>
      </c>
      <c r="AG908" s="3060" t="s">
        <v>7635</v>
      </c>
      <c r="AH908" s="3044"/>
      <c r="AI908" s="3044"/>
      <c r="AJ908" s="3044"/>
      <c r="AK908" s="3044" t="s">
        <v>7636</v>
      </c>
      <c r="AL908" s="3044" t="s">
        <v>441</v>
      </c>
      <c r="AM908" s="4944"/>
      <c r="AN908" s="3043">
        <v>35885</v>
      </c>
      <c r="AO908" s="3044"/>
      <c r="AP908" s="3046"/>
      <c r="AQ908" s="3044"/>
      <c r="AR908" s="4929"/>
      <c r="AS908" s="3046"/>
      <c r="AT908" s="3046"/>
      <c r="AU908" s="3046"/>
      <c r="AV908" s="3046"/>
      <c r="AW908" s="3046"/>
      <c r="AX908" s="4929" t="s">
        <v>8031</v>
      </c>
    </row>
    <row r="909" spans="1:50" ht="15" customHeight="1">
      <c r="A909" s="4923"/>
      <c r="B909" s="4933"/>
      <c r="C909" s="4951"/>
      <c r="D909" s="3047"/>
      <c r="E909" s="3048">
        <v>38341</v>
      </c>
      <c r="F909" s="3049"/>
      <c r="G909" s="3049"/>
      <c r="H909" s="3047"/>
      <c r="I909" s="3049"/>
      <c r="J909" s="3049"/>
      <c r="K909" s="3047"/>
      <c r="L909" s="3049"/>
      <c r="M909" s="3049"/>
      <c r="N909" s="4939"/>
      <c r="O909" s="4948"/>
      <c r="P909" s="3050"/>
      <c r="Q909" s="3050"/>
      <c r="R909" s="3050"/>
      <c r="S909" s="3084"/>
      <c r="T909" s="3084"/>
      <c r="U909" s="3084"/>
      <c r="V909" s="3084"/>
      <c r="W909" s="3049"/>
      <c r="X909" s="3049"/>
      <c r="Y909" s="3049"/>
      <c r="Z909" s="3049"/>
      <c r="AA909" s="3049">
        <v>2</v>
      </c>
      <c r="AB909" s="3049">
        <v>400</v>
      </c>
      <c r="AC909" s="3049">
        <v>200</v>
      </c>
      <c r="AD909" s="3049">
        <v>80</v>
      </c>
      <c r="AE909" s="3049"/>
      <c r="AF909" s="3049">
        <v>200</v>
      </c>
      <c r="AG909" s="3052">
        <v>1</v>
      </c>
      <c r="AH909" s="3049"/>
      <c r="AI909" s="3049"/>
      <c r="AJ909" s="3049"/>
      <c r="AK909" s="3049" t="s">
        <v>7974</v>
      </c>
      <c r="AL909" s="3049">
        <v>1.5</v>
      </c>
      <c r="AM909" s="4945"/>
      <c r="AN909" s="3048"/>
      <c r="AO909" s="3049"/>
      <c r="AP909" s="3053"/>
      <c r="AQ909" s="3049"/>
      <c r="AR909" s="4930"/>
      <c r="AS909" s="3053"/>
      <c r="AT909" s="3053"/>
      <c r="AU909" s="3053"/>
      <c r="AV909" s="3053"/>
      <c r="AW909" s="3053"/>
      <c r="AX909" s="4930"/>
    </row>
    <row r="910" spans="1:50" ht="15" customHeight="1">
      <c r="A910" s="4923"/>
      <c r="B910" s="4933"/>
      <c r="C910" s="4951"/>
      <c r="D910" s="3047"/>
      <c r="E910" s="3048">
        <v>42654</v>
      </c>
      <c r="F910" s="3049"/>
      <c r="G910" s="3049"/>
      <c r="H910" s="3047"/>
      <c r="I910" s="3049"/>
      <c r="J910" s="3049"/>
      <c r="K910" s="3047"/>
      <c r="L910" s="3049"/>
      <c r="M910" s="3049"/>
      <c r="N910" s="4939"/>
      <c r="O910" s="4948"/>
      <c r="P910" s="3050"/>
      <c r="Q910" s="3050"/>
      <c r="R910" s="3050"/>
      <c r="S910" s="3084"/>
      <c r="T910" s="3084"/>
      <c r="U910" s="3084"/>
      <c r="V910" s="3084"/>
      <c r="W910" s="3049"/>
      <c r="X910" s="3049"/>
      <c r="Y910" s="3049"/>
      <c r="Z910" s="3049"/>
      <c r="AA910" s="3049"/>
      <c r="AB910" s="3049"/>
      <c r="AC910" s="3049"/>
      <c r="AD910" s="3049"/>
      <c r="AE910" s="3049"/>
      <c r="AF910" s="3049"/>
      <c r="AH910" s="3049"/>
      <c r="AI910" s="3049"/>
      <c r="AJ910" s="3049"/>
      <c r="AK910" s="3049" t="s">
        <v>7665</v>
      </c>
      <c r="AL910" s="3049"/>
      <c r="AM910" s="4945"/>
      <c r="AN910" s="3048"/>
      <c r="AO910" s="3049"/>
      <c r="AP910" s="3053"/>
      <c r="AQ910" s="3049"/>
      <c r="AR910" s="4930"/>
      <c r="AS910" s="3053"/>
      <c r="AT910" s="3053"/>
      <c r="AU910" s="3053"/>
      <c r="AV910" s="3053"/>
      <c r="AW910" s="3053"/>
      <c r="AX910" s="4930"/>
    </row>
    <row r="911" spans="1:50" ht="15" customHeight="1">
      <c r="A911" s="4923"/>
      <c r="B911" s="4933"/>
      <c r="C911" s="4951"/>
      <c r="D911" s="3047"/>
      <c r="E911" s="3048">
        <v>43641</v>
      </c>
      <c r="F911" s="3049"/>
      <c r="G911" s="3049"/>
      <c r="H911" s="3047"/>
      <c r="I911" s="3049"/>
      <c r="J911" s="3049"/>
      <c r="K911" s="3047"/>
      <c r="L911" s="3049"/>
      <c r="M911" s="3049"/>
      <c r="N911" s="4939"/>
      <c r="O911" s="4948"/>
      <c r="P911" s="3050"/>
      <c r="Q911" s="3050"/>
      <c r="R911" s="3050"/>
      <c r="S911" s="3084"/>
      <c r="T911" s="3084"/>
      <c r="U911" s="3084"/>
      <c r="V911" s="3084"/>
      <c r="W911" s="3049"/>
      <c r="X911" s="3049"/>
      <c r="Y911" s="3049"/>
      <c r="Z911" s="3049"/>
      <c r="AA911" s="3049"/>
      <c r="AB911" s="3049"/>
      <c r="AC911" s="3049"/>
      <c r="AD911" s="3049"/>
      <c r="AE911" s="3049"/>
      <c r="AF911" s="3049"/>
      <c r="AG911" s="3052"/>
      <c r="AH911" s="3049"/>
      <c r="AI911" s="3049"/>
      <c r="AJ911" s="3049"/>
      <c r="AK911" s="3049"/>
      <c r="AL911" s="3049"/>
      <c r="AM911" s="4945"/>
      <c r="AN911" s="3048"/>
      <c r="AO911" s="3049"/>
      <c r="AP911" s="3053"/>
      <c r="AQ911" s="3049"/>
      <c r="AR911" s="4930"/>
      <c r="AS911" s="3053"/>
      <c r="AT911" s="3053"/>
      <c r="AU911" s="3053"/>
      <c r="AV911" s="3053"/>
      <c r="AW911" s="3053"/>
      <c r="AX911" s="4930"/>
    </row>
    <row r="912" spans="1:50" ht="15" customHeight="1">
      <c r="A912" s="4923"/>
      <c r="B912" s="4934"/>
      <c r="C912" s="4952"/>
      <c r="D912" s="3054"/>
      <c r="E912" s="3055"/>
      <c r="F912" s="3056"/>
      <c r="G912" s="3056"/>
      <c r="H912" s="3054"/>
      <c r="I912" s="3056"/>
      <c r="J912" s="3056"/>
      <c r="K912" s="3054"/>
      <c r="L912" s="3056"/>
      <c r="M912" s="3056"/>
      <c r="N912" s="4940"/>
      <c r="O912" s="4949"/>
      <c r="P912" s="3057"/>
      <c r="Q912" s="3057"/>
      <c r="R912" s="3057"/>
      <c r="S912" s="3087"/>
      <c r="T912" s="3087"/>
      <c r="U912" s="3087"/>
      <c r="V912" s="3087"/>
      <c r="W912" s="3056"/>
      <c r="X912" s="3056"/>
      <c r="Y912" s="3056"/>
      <c r="Z912" s="3056"/>
      <c r="AA912" s="3056"/>
      <c r="AB912" s="3056"/>
      <c r="AC912" s="3056"/>
      <c r="AD912" s="3056"/>
      <c r="AE912" s="3056"/>
      <c r="AF912" s="3056"/>
      <c r="AG912" s="3058"/>
      <c r="AH912" s="3056"/>
      <c r="AI912" s="3056"/>
      <c r="AJ912" s="3056"/>
      <c r="AK912" s="3056"/>
      <c r="AL912" s="3056"/>
      <c r="AM912" s="4946"/>
      <c r="AN912" s="3055"/>
      <c r="AO912" s="3056"/>
      <c r="AP912" s="3059"/>
      <c r="AQ912" s="3056"/>
      <c r="AR912" s="4931"/>
      <c r="AS912" s="3059"/>
      <c r="AT912" s="3059"/>
      <c r="AU912" s="3059"/>
      <c r="AV912" s="3059"/>
      <c r="AW912" s="3059"/>
      <c r="AX912" s="4931"/>
    </row>
    <row r="913" spans="1:51" ht="15" customHeight="1">
      <c r="A913" s="4923"/>
      <c r="B913" s="4932">
        <f>B908+1</f>
        <v>180</v>
      </c>
      <c r="C913" s="4950" t="s">
        <v>8325</v>
      </c>
      <c r="D913" s="3042" t="s">
        <v>8326</v>
      </c>
      <c r="E913" s="3043">
        <v>37473</v>
      </c>
      <c r="F913" s="3044">
        <v>1.5</v>
      </c>
      <c r="G913" s="3044">
        <v>1.5</v>
      </c>
      <c r="H913" s="4935" t="s">
        <v>8094</v>
      </c>
      <c r="I913" s="3044"/>
      <c r="J913" s="3044"/>
      <c r="K913" s="4935" t="s">
        <v>8094</v>
      </c>
      <c r="L913" s="3044"/>
      <c r="M913" s="3044"/>
      <c r="N913" s="4938" t="s">
        <v>8327</v>
      </c>
      <c r="O913" s="4947" t="s">
        <v>7929</v>
      </c>
      <c r="P913" s="3064"/>
      <c r="Q913" s="3064"/>
      <c r="R913" s="3064"/>
      <c r="S913" s="3080"/>
      <c r="T913" s="3080"/>
      <c r="U913" s="3080"/>
      <c r="V913" s="3080"/>
      <c r="W913" s="3044">
        <v>4</v>
      </c>
      <c r="X913" s="3044">
        <v>1</v>
      </c>
      <c r="Y913" s="3044"/>
      <c r="Z913" s="3044">
        <v>1</v>
      </c>
      <c r="AA913" s="3044" t="s">
        <v>7636</v>
      </c>
      <c r="AB913" s="3044" t="s">
        <v>7636</v>
      </c>
      <c r="AC913" s="3044"/>
      <c r="AD913" s="3044" t="s">
        <v>7636</v>
      </c>
      <c r="AE913" s="3044" t="s">
        <v>7636</v>
      </c>
      <c r="AF913" s="3044"/>
      <c r="AG913" s="3060" t="s">
        <v>7636</v>
      </c>
      <c r="AH913" s="3044"/>
      <c r="AI913" s="3044" t="s">
        <v>7636</v>
      </c>
      <c r="AJ913" s="3044"/>
      <c r="AK913" s="3044" t="s">
        <v>7636</v>
      </c>
      <c r="AL913" s="3044" t="s">
        <v>7636</v>
      </c>
      <c r="AM913" s="3046"/>
      <c r="AN913" s="3043"/>
      <c r="AO913" s="3044"/>
      <c r="AP913" s="3046"/>
      <c r="AQ913" s="3044"/>
      <c r="AR913" s="3044"/>
      <c r="AS913" s="3046"/>
      <c r="AT913" s="3046"/>
      <c r="AU913" s="3046"/>
      <c r="AV913" s="3046"/>
      <c r="AW913" s="3046"/>
      <c r="AX913" s="4929" t="s">
        <v>7780</v>
      </c>
    </row>
    <row r="914" spans="1:51" ht="15" customHeight="1">
      <c r="A914" s="4923"/>
      <c r="B914" s="4933"/>
      <c r="C914" s="4951"/>
      <c r="D914" s="3047"/>
      <c r="E914" s="3048"/>
      <c r="F914" s="3049"/>
      <c r="G914" s="3049"/>
      <c r="H914" s="4936"/>
      <c r="I914" s="3049"/>
      <c r="J914" s="3049"/>
      <c r="K914" s="4936"/>
      <c r="L914" s="3049"/>
      <c r="M914" s="3049"/>
      <c r="N914" s="4939"/>
      <c r="O914" s="4948"/>
      <c r="P914" s="3065"/>
      <c r="Q914" s="3065"/>
      <c r="R914" s="3065"/>
      <c r="S914" s="3083"/>
      <c r="T914" s="3083"/>
      <c r="U914" s="3083"/>
      <c r="V914" s="3083"/>
      <c r="W914" s="3049"/>
      <c r="X914" s="3049"/>
      <c r="Y914" s="3049"/>
      <c r="Z914" s="3049"/>
      <c r="AA914" s="3049">
        <v>1</v>
      </c>
      <c r="AB914" s="3049">
        <v>100</v>
      </c>
      <c r="AC914" s="3049"/>
      <c r="AD914" s="3049">
        <v>50</v>
      </c>
      <c r="AE914" s="3049">
        <v>300</v>
      </c>
      <c r="AF914" s="3049"/>
      <c r="AG914" s="3052">
        <v>1.5</v>
      </c>
      <c r="AH914" s="3049"/>
      <c r="AI914" s="3049">
        <v>10</v>
      </c>
      <c r="AJ914" s="3104"/>
      <c r="AK914" s="3049" t="s">
        <v>8009</v>
      </c>
      <c r="AL914" s="3049">
        <v>1.2</v>
      </c>
      <c r="AM914" s="3053"/>
      <c r="AN914" s="3048"/>
      <c r="AO914" s="3049"/>
      <c r="AP914" s="3053"/>
      <c r="AQ914" s="3049"/>
      <c r="AR914" s="3049"/>
      <c r="AS914" s="3053"/>
      <c r="AT914" s="3053"/>
      <c r="AU914" s="3053"/>
      <c r="AV914" s="3053"/>
      <c r="AW914" s="3053"/>
      <c r="AX914" s="4930"/>
    </row>
    <row r="915" spans="1:51" ht="15" customHeight="1">
      <c r="A915" s="4923"/>
      <c r="B915" s="4933"/>
      <c r="C915" s="4951"/>
      <c r="D915" s="3047"/>
      <c r="E915" s="3048"/>
      <c r="F915" s="3049"/>
      <c r="G915" s="3049"/>
      <c r="H915" s="4936"/>
      <c r="I915" s="3049"/>
      <c r="J915" s="3049"/>
      <c r="K915" s="4936"/>
      <c r="L915" s="3049"/>
      <c r="M915" s="3049"/>
      <c r="N915" s="4939"/>
      <c r="O915" s="4948"/>
      <c r="P915" s="3065"/>
      <c r="Q915" s="3065"/>
      <c r="R915" s="3065"/>
      <c r="S915" s="3083"/>
      <c r="T915" s="3083"/>
      <c r="U915" s="3083"/>
      <c r="V915" s="3083"/>
      <c r="W915" s="3049"/>
      <c r="X915" s="3049"/>
      <c r="Y915" s="3049"/>
      <c r="Z915" s="3049"/>
      <c r="AA915" s="3049"/>
      <c r="AB915" s="3049"/>
      <c r="AC915" s="3049"/>
      <c r="AD915" s="3049"/>
      <c r="AE915" s="3049"/>
      <c r="AF915" s="3049"/>
      <c r="AG915" s="3052"/>
      <c r="AH915" s="3049"/>
      <c r="AI915" s="3049" t="s">
        <v>8328</v>
      </c>
      <c r="AJ915" s="3104"/>
      <c r="AK915" s="3049" t="s">
        <v>7648</v>
      </c>
      <c r="AL915" s="3049"/>
      <c r="AM915" s="3053"/>
      <c r="AN915" s="3048"/>
      <c r="AO915" s="3049"/>
      <c r="AP915" s="3053"/>
      <c r="AQ915" s="3049"/>
      <c r="AR915" s="3049"/>
      <c r="AS915" s="3053"/>
      <c r="AT915" s="3053"/>
      <c r="AU915" s="3053"/>
      <c r="AV915" s="3053"/>
      <c r="AW915" s="3053"/>
      <c r="AX915" s="4930"/>
    </row>
    <row r="916" spans="1:51" ht="15" customHeight="1">
      <c r="A916" s="4923"/>
      <c r="B916" s="4933"/>
      <c r="C916" s="4951"/>
      <c r="D916" s="3047"/>
      <c r="E916" s="3048"/>
      <c r="F916" s="3049"/>
      <c r="G916" s="3049"/>
      <c r="H916" s="4936"/>
      <c r="I916" s="3049"/>
      <c r="J916" s="3049"/>
      <c r="K916" s="4936"/>
      <c r="L916" s="3049"/>
      <c r="M916" s="3049"/>
      <c r="N916" s="4939"/>
      <c r="O916" s="4948"/>
      <c r="P916" s="3065"/>
      <c r="Q916" s="3065"/>
      <c r="R916" s="3065"/>
      <c r="S916" s="3083"/>
      <c r="T916" s="3083"/>
      <c r="U916" s="3083"/>
      <c r="V916" s="3083"/>
      <c r="W916" s="3049"/>
      <c r="X916" s="3049"/>
      <c r="Y916" s="3049"/>
      <c r="Z916" s="3049"/>
      <c r="AA916" s="3049"/>
      <c r="AB916" s="3049"/>
      <c r="AC916" s="3049"/>
      <c r="AD916" s="3049"/>
      <c r="AE916" s="3049"/>
      <c r="AF916" s="3049"/>
      <c r="AG916" s="3052"/>
      <c r="AH916" s="3049"/>
      <c r="AI916" s="3049" t="s">
        <v>7881</v>
      </c>
      <c r="AJ916" s="3104"/>
      <c r="AK916" s="3049" t="s">
        <v>8102</v>
      </c>
      <c r="AL916" s="3049"/>
      <c r="AM916" s="3053"/>
      <c r="AN916" s="3048"/>
      <c r="AO916" s="3049"/>
      <c r="AP916" s="3053"/>
      <c r="AQ916" s="3049"/>
      <c r="AR916" s="3049"/>
      <c r="AS916" s="3053"/>
      <c r="AT916" s="3053"/>
      <c r="AU916" s="3053"/>
      <c r="AV916" s="3053"/>
      <c r="AW916" s="3053"/>
      <c r="AX916" s="4930"/>
    </row>
    <row r="917" spans="1:51" ht="15" customHeight="1">
      <c r="A917" s="4923"/>
      <c r="B917" s="4933"/>
      <c r="C917" s="4951"/>
      <c r="D917" s="3047"/>
      <c r="E917" s="3048"/>
      <c r="F917" s="3049"/>
      <c r="G917" s="3049"/>
      <c r="H917" s="4936"/>
      <c r="I917" s="3049"/>
      <c r="J917" s="3049"/>
      <c r="K917" s="4936"/>
      <c r="L917" s="3049"/>
      <c r="M917" s="3049"/>
      <c r="N917" s="4939"/>
      <c r="O917" s="4948"/>
      <c r="P917" s="3065"/>
      <c r="Q917" s="3065"/>
      <c r="R917" s="3065"/>
      <c r="S917" s="3083"/>
      <c r="T917" s="3083"/>
      <c r="U917" s="3083"/>
      <c r="V917" s="3083"/>
      <c r="W917" s="3049"/>
      <c r="X917" s="3049"/>
      <c r="Y917" s="3049"/>
      <c r="Z917" s="3049"/>
      <c r="AA917" s="3049"/>
      <c r="AB917" s="3049"/>
      <c r="AC917" s="3049"/>
      <c r="AD917" s="3049"/>
      <c r="AE917" s="3049"/>
      <c r="AF917" s="3049"/>
      <c r="AG917" s="3052"/>
      <c r="AH917" s="3049"/>
      <c r="AI917" s="3049"/>
      <c r="AJ917" s="3104"/>
      <c r="AK917" s="3049" t="s">
        <v>8329</v>
      </c>
      <c r="AL917" s="3049"/>
      <c r="AM917" s="3053"/>
      <c r="AN917" s="3048"/>
      <c r="AO917" s="3049"/>
      <c r="AP917" s="3053"/>
      <c r="AQ917" s="3049"/>
      <c r="AR917" s="3049"/>
      <c r="AS917" s="3053"/>
      <c r="AT917" s="3053"/>
      <c r="AU917" s="3053"/>
      <c r="AV917" s="3053"/>
      <c r="AW917" s="3053"/>
      <c r="AX917" s="4930"/>
    </row>
    <row r="918" spans="1:51" ht="15" customHeight="1">
      <c r="A918" s="4923"/>
      <c r="B918" s="4933"/>
      <c r="C918" s="4951"/>
      <c r="D918" s="3047"/>
      <c r="E918" s="3048"/>
      <c r="F918" s="3049"/>
      <c r="G918" s="3049"/>
      <c r="H918" s="4936"/>
      <c r="I918" s="3049"/>
      <c r="J918" s="3049"/>
      <c r="K918" s="4936"/>
      <c r="L918" s="3049"/>
      <c r="M918" s="3049"/>
      <c r="N918" s="4939"/>
      <c r="O918" s="4948"/>
      <c r="P918" s="3065"/>
      <c r="Q918" s="3065"/>
      <c r="R918" s="3065"/>
      <c r="S918" s="3083"/>
      <c r="T918" s="3083"/>
      <c r="U918" s="3083"/>
      <c r="V918" s="3083"/>
      <c r="W918" s="3049"/>
      <c r="X918" s="3049"/>
      <c r="Y918" s="3049"/>
      <c r="Z918" s="3049"/>
      <c r="AA918" s="3049"/>
      <c r="AB918" s="3049"/>
      <c r="AC918" s="3049"/>
      <c r="AD918" s="3049"/>
      <c r="AE918" s="3049"/>
      <c r="AF918" s="3049"/>
      <c r="AG918" s="3052"/>
      <c r="AH918" s="3049"/>
      <c r="AI918" s="3049"/>
      <c r="AJ918" s="3104"/>
      <c r="AK918" s="3049" t="s">
        <v>8005</v>
      </c>
      <c r="AL918" s="3049"/>
      <c r="AM918" s="3053"/>
      <c r="AN918" s="3048"/>
      <c r="AO918" s="3049"/>
      <c r="AP918" s="3053"/>
      <c r="AQ918" s="3049"/>
      <c r="AR918" s="3049"/>
      <c r="AS918" s="3053"/>
      <c r="AT918" s="3053"/>
      <c r="AU918" s="3053"/>
      <c r="AV918" s="3053"/>
      <c r="AW918" s="3053"/>
      <c r="AX918" s="4930"/>
    </row>
    <row r="919" spans="1:51" ht="15" customHeight="1">
      <c r="A919" s="4923"/>
      <c r="B919" s="4934"/>
      <c r="C919" s="4952"/>
      <c r="D919" s="3054"/>
      <c r="E919" s="3055"/>
      <c r="F919" s="3056"/>
      <c r="G919" s="3056"/>
      <c r="H919" s="4937"/>
      <c r="I919" s="3056"/>
      <c r="J919" s="3056"/>
      <c r="K919" s="4937"/>
      <c r="L919" s="3056"/>
      <c r="M919" s="3056"/>
      <c r="N919" s="4940"/>
      <c r="O919" s="4949"/>
      <c r="P919" s="3066"/>
      <c r="Q919" s="3066"/>
      <c r="R919" s="3066"/>
      <c r="S919" s="3086"/>
      <c r="T919" s="3086"/>
      <c r="U919" s="3086"/>
      <c r="V919" s="3086"/>
      <c r="W919" s="3056"/>
      <c r="X919" s="3056"/>
      <c r="Y919" s="3056"/>
      <c r="Z919" s="3056"/>
      <c r="AA919" s="3056"/>
      <c r="AB919" s="3056"/>
      <c r="AC919" s="3056"/>
      <c r="AD919" s="3056"/>
      <c r="AE919" s="3056"/>
      <c r="AF919" s="3056"/>
      <c r="AG919" s="3058"/>
      <c r="AH919" s="3056"/>
      <c r="AI919" s="3056"/>
      <c r="AJ919" s="3056"/>
      <c r="AK919" s="3049" t="s">
        <v>7864</v>
      </c>
      <c r="AL919" s="3056"/>
      <c r="AM919" s="3059"/>
      <c r="AN919" s="3055"/>
      <c r="AO919" s="3056"/>
      <c r="AP919" s="3059"/>
      <c r="AQ919" s="3056"/>
      <c r="AR919" s="3056"/>
      <c r="AS919" s="3059"/>
      <c r="AT919" s="3059"/>
      <c r="AU919" s="3059"/>
      <c r="AV919" s="3059"/>
      <c r="AW919" s="3059"/>
      <c r="AX919" s="4931"/>
    </row>
    <row r="920" spans="1:51" ht="15" customHeight="1">
      <c r="A920" s="4923"/>
      <c r="B920" s="4932">
        <f>B913+1</f>
        <v>181</v>
      </c>
      <c r="C920" s="4950" t="s">
        <v>8330</v>
      </c>
      <c r="D920" s="3155" t="s">
        <v>1707</v>
      </c>
      <c r="E920" s="3153">
        <v>38330</v>
      </c>
      <c r="F920" s="3172">
        <v>3</v>
      </c>
      <c r="G920" s="3172">
        <v>3</v>
      </c>
      <c r="H920" s="3155" t="s">
        <v>7788</v>
      </c>
      <c r="I920" s="3154">
        <v>200</v>
      </c>
      <c r="J920" s="3154">
        <v>60</v>
      </c>
      <c r="K920" s="3155" t="s">
        <v>8331</v>
      </c>
      <c r="L920" s="3154">
        <v>200</v>
      </c>
      <c r="M920" s="3154">
        <v>60</v>
      </c>
      <c r="N920" s="4938" t="s">
        <v>8332</v>
      </c>
      <c r="O920" s="4988" t="s">
        <v>7740</v>
      </c>
      <c r="P920" s="3065"/>
      <c r="Q920" s="3065"/>
      <c r="R920" s="3065"/>
      <c r="S920" s="3083"/>
      <c r="T920" s="3083"/>
      <c r="U920" s="3083"/>
      <c r="V920" s="3083"/>
      <c r="W920" s="3154">
        <v>2</v>
      </c>
      <c r="X920" s="3154"/>
      <c r="Y920" s="3154"/>
      <c r="Z920" s="3154"/>
      <c r="AA920" s="3154" t="s">
        <v>399</v>
      </c>
      <c r="AB920" s="3154"/>
      <c r="AC920" s="3154"/>
      <c r="AD920" s="3154"/>
      <c r="AE920" s="3154"/>
      <c r="AF920" s="3154"/>
      <c r="AG920" s="3154" t="s">
        <v>399</v>
      </c>
      <c r="AH920" s="3154" t="s">
        <v>399</v>
      </c>
      <c r="AI920" s="3154"/>
      <c r="AJ920" s="3154"/>
      <c r="AK920" s="3154" t="s">
        <v>399</v>
      </c>
      <c r="AL920" s="3154" t="s">
        <v>399</v>
      </c>
      <c r="AM920" s="3173"/>
      <c r="AN920" s="3154"/>
      <c r="AO920" s="3154"/>
      <c r="AP920" s="3154"/>
      <c r="AQ920" s="3154"/>
      <c r="AR920" s="3158"/>
      <c r="AS920" s="3173"/>
      <c r="AT920" s="3053"/>
      <c r="AU920" s="3053"/>
      <c r="AV920" s="3053"/>
      <c r="AW920" s="3053"/>
      <c r="AX920" s="4929"/>
    </row>
    <row r="921" spans="1:51" ht="15" customHeight="1">
      <c r="A921" s="4923"/>
      <c r="B921" s="4933"/>
      <c r="C921" s="4951"/>
      <c r="D921" s="3174"/>
      <c r="E921" s="3048">
        <v>43191</v>
      </c>
      <c r="F921" s="3161"/>
      <c r="G921" s="3161"/>
      <c r="H921" s="3159"/>
      <c r="I921" s="3161"/>
      <c r="J921" s="3161"/>
      <c r="K921" s="3159"/>
      <c r="L921" s="3161"/>
      <c r="M921" s="3161"/>
      <c r="N921" s="4939"/>
      <c r="O921" s="4989"/>
      <c r="P921" s="3065"/>
      <c r="Q921" s="3065"/>
      <c r="R921" s="3065"/>
      <c r="S921" s="3083"/>
      <c r="T921" s="3083"/>
      <c r="U921" s="3083"/>
      <c r="V921" s="3083"/>
      <c r="W921" s="3161"/>
      <c r="X921" s="3161"/>
      <c r="Y921" s="3161"/>
      <c r="Z921" s="3161"/>
      <c r="AA921" s="3161">
        <v>1</v>
      </c>
      <c r="AB921" s="3161"/>
      <c r="AC921" s="3161"/>
      <c r="AD921" s="3161"/>
      <c r="AE921" s="3051"/>
      <c r="AF921" s="3161"/>
      <c r="AG921" s="3162">
        <v>3</v>
      </c>
      <c r="AH921" s="3163"/>
      <c r="AI921" s="3161"/>
      <c r="AJ921" s="3161"/>
      <c r="AK921" s="3161" t="s">
        <v>7680</v>
      </c>
      <c r="AL921" s="3161"/>
      <c r="AM921" s="3175"/>
      <c r="AN921" s="3161"/>
      <c r="AO921" s="3161"/>
      <c r="AP921" s="3161"/>
      <c r="AQ921" s="3161"/>
      <c r="AR921" s="3165"/>
      <c r="AS921" s="3175"/>
      <c r="AT921" s="3053"/>
      <c r="AU921" s="3053"/>
      <c r="AV921" s="3053"/>
      <c r="AW921" s="3053"/>
      <c r="AX921" s="4930"/>
    </row>
    <row r="922" spans="1:51" ht="15" customHeight="1">
      <c r="A922" s="4923"/>
      <c r="B922" s="4933"/>
      <c r="C922" s="4951"/>
      <c r="D922" s="3047"/>
      <c r="E922" s="3048"/>
      <c r="F922" s="3049"/>
      <c r="G922" s="3049"/>
      <c r="H922" s="3110"/>
      <c r="I922" s="3049"/>
      <c r="J922" s="3049"/>
      <c r="K922" s="3110"/>
      <c r="L922" s="3049"/>
      <c r="M922" s="3049"/>
      <c r="N922" s="4939"/>
      <c r="O922" s="4989"/>
      <c r="P922" s="3065"/>
      <c r="Q922" s="3065"/>
      <c r="R922" s="3065"/>
      <c r="S922" s="3083"/>
      <c r="T922" s="3083"/>
      <c r="U922" s="3083"/>
      <c r="V922" s="3083"/>
      <c r="W922" s="3161"/>
      <c r="X922" s="3161"/>
      <c r="Y922" s="3161"/>
      <c r="Z922" s="3161"/>
      <c r="AA922" s="3161"/>
      <c r="AB922" s="3161"/>
      <c r="AC922" s="3161"/>
      <c r="AD922" s="3161"/>
      <c r="AE922" s="3161"/>
      <c r="AF922" s="3161"/>
      <c r="AG922" s="3162">
        <v>1</v>
      </c>
      <c r="AH922" s="3161"/>
      <c r="AI922" s="3161"/>
      <c r="AJ922" s="3161"/>
      <c r="AK922" s="3049" t="s">
        <v>8005</v>
      </c>
      <c r="AL922" s="3161"/>
      <c r="AM922" s="3175"/>
      <c r="AN922" s="3161"/>
      <c r="AO922" s="3161"/>
      <c r="AP922" s="3161"/>
      <c r="AQ922" s="3161"/>
      <c r="AR922" s="3165"/>
      <c r="AS922" s="3175"/>
      <c r="AT922" s="3053"/>
      <c r="AU922" s="3053"/>
      <c r="AV922" s="3053"/>
      <c r="AW922" s="3053"/>
      <c r="AX922" s="4930"/>
    </row>
    <row r="923" spans="1:51" ht="15" customHeight="1">
      <c r="A923" s="4923"/>
      <c r="B923" s="4933"/>
      <c r="C923" s="4951"/>
      <c r="D923" s="3047"/>
      <c r="E923" s="3048"/>
      <c r="F923" s="3049"/>
      <c r="G923" s="3049"/>
      <c r="H923" s="3110"/>
      <c r="I923" s="3049"/>
      <c r="J923" s="3049"/>
      <c r="K923" s="3110"/>
      <c r="L923" s="3049"/>
      <c r="M923" s="3049"/>
      <c r="N923" s="4939"/>
      <c r="O923" s="4989"/>
      <c r="P923" s="3065"/>
      <c r="Q923" s="3065"/>
      <c r="R923" s="3065"/>
      <c r="S923" s="3083"/>
      <c r="T923" s="3083"/>
      <c r="U923" s="3083"/>
      <c r="V923" s="3083"/>
      <c r="W923" s="3049"/>
      <c r="X923" s="3049"/>
      <c r="Y923" s="3049"/>
      <c r="Z923" s="3049"/>
      <c r="AA923" s="3049"/>
      <c r="AB923" s="3049"/>
      <c r="AC923" s="3049"/>
      <c r="AD923" s="3049"/>
      <c r="AE923" s="3049"/>
      <c r="AF923" s="3049"/>
      <c r="AG923" s="3052"/>
      <c r="AH923" s="3049"/>
      <c r="AI923" s="3049"/>
      <c r="AJ923" s="3049"/>
      <c r="AK923" s="3049" t="s">
        <v>7665</v>
      </c>
      <c r="AL923" s="3049"/>
      <c r="AM923" s="3053"/>
      <c r="AN923" s="3049"/>
      <c r="AO923" s="3049"/>
      <c r="AP923" s="3053"/>
      <c r="AQ923" s="3049"/>
      <c r="AR923" s="3062"/>
      <c r="AS923" s="3053"/>
      <c r="AT923" s="3053"/>
      <c r="AU923" s="3053"/>
      <c r="AV923" s="3053"/>
      <c r="AW923" s="3053"/>
      <c r="AX923" s="4930"/>
    </row>
    <row r="924" spans="1:51" ht="15" customHeight="1">
      <c r="A924" s="4923"/>
      <c r="B924" s="4934"/>
      <c r="C924" s="4952"/>
      <c r="D924" s="3054"/>
      <c r="E924" s="3055"/>
      <c r="F924" s="3056"/>
      <c r="G924" s="3056"/>
      <c r="H924" s="3114"/>
      <c r="I924" s="3056"/>
      <c r="J924" s="3056"/>
      <c r="K924" s="3114"/>
      <c r="L924" s="3056"/>
      <c r="M924" s="3056"/>
      <c r="N924" s="4940"/>
      <c r="O924" s="4990"/>
      <c r="P924" s="3066"/>
      <c r="Q924" s="3066"/>
      <c r="R924" s="3066"/>
      <c r="S924" s="3086"/>
      <c r="T924" s="3086"/>
      <c r="U924" s="3086"/>
      <c r="V924" s="3086"/>
      <c r="W924" s="3056"/>
      <c r="X924" s="3056"/>
      <c r="Y924" s="3056"/>
      <c r="Z924" s="3056"/>
      <c r="AA924" s="3056"/>
      <c r="AB924" s="3056"/>
      <c r="AC924" s="3056"/>
      <c r="AD924" s="3056"/>
      <c r="AE924" s="3056"/>
      <c r="AF924" s="3056"/>
      <c r="AG924" s="3058"/>
      <c r="AH924" s="3056"/>
      <c r="AI924" s="3056"/>
      <c r="AJ924" s="3056"/>
      <c r="AK924" s="3056"/>
      <c r="AL924" s="3056"/>
      <c r="AM924" s="3059"/>
      <c r="AN924" s="3056"/>
      <c r="AO924" s="3056"/>
      <c r="AP924" s="3059"/>
      <c r="AQ924" s="3056"/>
      <c r="AR924" s="3063"/>
      <c r="AS924" s="3059"/>
      <c r="AT924" s="3059"/>
      <c r="AU924" s="3059"/>
      <c r="AV924" s="3059"/>
      <c r="AW924" s="3059"/>
      <c r="AX924" s="4931"/>
      <c r="AY924" s="3176"/>
    </row>
    <row r="925" spans="1:51" ht="15" customHeight="1">
      <c r="A925" s="4923"/>
      <c r="B925" s="4932">
        <f>B920+1</f>
        <v>182</v>
      </c>
      <c r="C925" s="4950" t="s">
        <v>8333</v>
      </c>
      <c r="D925" s="3047" t="s">
        <v>1707</v>
      </c>
      <c r="E925" s="3048">
        <v>38953</v>
      </c>
      <c r="F925" s="3049">
        <v>42.2</v>
      </c>
      <c r="G925" s="3049">
        <v>42.2</v>
      </c>
      <c r="H925" s="3117" t="s">
        <v>7700</v>
      </c>
      <c r="I925" s="3049">
        <v>200</v>
      </c>
      <c r="J925" s="3049">
        <v>60</v>
      </c>
      <c r="K925" s="3117" t="s">
        <v>8334</v>
      </c>
      <c r="L925" s="3049">
        <v>200</v>
      </c>
      <c r="M925" s="3049">
        <v>60</v>
      </c>
      <c r="N925" s="4938" t="s">
        <v>8335</v>
      </c>
      <c r="O925" s="4947" t="s">
        <v>7929</v>
      </c>
      <c r="P925" s="3065"/>
      <c r="Q925" s="3065"/>
      <c r="R925" s="3065"/>
      <c r="S925" s="3083"/>
      <c r="T925" s="3083"/>
      <c r="U925" s="3083"/>
      <c r="V925" s="3083"/>
      <c r="W925" s="3049"/>
      <c r="X925" s="3049"/>
      <c r="Y925" s="3049"/>
      <c r="Z925" s="3049"/>
      <c r="AA925" s="3049" t="s">
        <v>7635</v>
      </c>
      <c r="AB925" s="3049"/>
      <c r="AC925" s="3049"/>
      <c r="AD925" s="3049"/>
      <c r="AE925" s="3049" t="s">
        <v>7635</v>
      </c>
      <c r="AF925" s="3049"/>
      <c r="AG925" s="3049" t="s">
        <v>7635</v>
      </c>
      <c r="AH925" s="3049">
        <v>10</v>
      </c>
      <c r="AI925" s="3049" t="s">
        <v>7635</v>
      </c>
      <c r="AJ925" s="3049"/>
      <c r="AK925" s="3049" t="s">
        <v>7636</v>
      </c>
      <c r="AL925" s="3044" t="s">
        <v>387</v>
      </c>
      <c r="AM925" s="3053"/>
      <c r="AN925" s="3048">
        <v>39539</v>
      </c>
      <c r="AO925" s="3049"/>
      <c r="AP925" s="3053"/>
      <c r="AQ925" s="3049"/>
      <c r="AR925" s="3062"/>
      <c r="AS925" s="3053"/>
      <c r="AT925" s="3053"/>
      <c r="AU925" s="3053"/>
      <c r="AV925" s="3053"/>
      <c r="AW925" s="3053"/>
      <c r="AX925" s="4929"/>
      <c r="AY925" s="3176"/>
    </row>
    <row r="926" spans="1:51" ht="15" customHeight="1">
      <c r="A926" s="4923"/>
      <c r="B926" s="4933"/>
      <c r="C926" s="4951"/>
      <c r="D926" s="3047"/>
      <c r="E926" s="3048">
        <v>39346</v>
      </c>
      <c r="F926" s="3049"/>
      <c r="G926" s="3049"/>
      <c r="H926" s="3117"/>
      <c r="I926" s="3049"/>
      <c r="J926" s="3049"/>
      <c r="K926" s="3117" t="s">
        <v>7703</v>
      </c>
      <c r="L926" s="3049">
        <v>200</v>
      </c>
      <c r="M926" s="3049">
        <v>60</v>
      </c>
      <c r="N926" s="4939"/>
      <c r="O926" s="4948"/>
      <c r="P926" s="3065"/>
      <c r="Q926" s="3065"/>
      <c r="R926" s="3065"/>
      <c r="S926" s="3083"/>
      <c r="T926" s="3083"/>
      <c r="U926" s="3083"/>
      <c r="V926" s="3083"/>
      <c r="W926" s="3049"/>
      <c r="X926" s="3049"/>
      <c r="Y926" s="3049"/>
      <c r="Z926" s="3049"/>
      <c r="AA926" s="3049">
        <v>6</v>
      </c>
      <c r="AB926" s="3049"/>
      <c r="AC926" s="3049"/>
      <c r="AD926" s="3049"/>
      <c r="AE926" s="3049">
        <v>200</v>
      </c>
      <c r="AF926" s="3049"/>
      <c r="AG926" s="3052">
        <v>1</v>
      </c>
      <c r="AH926" s="3049"/>
      <c r="AI926" s="3049">
        <v>10</v>
      </c>
      <c r="AJ926" s="3049"/>
      <c r="AK926" s="3049" t="s">
        <v>7680</v>
      </c>
      <c r="AL926" s="3092"/>
      <c r="AM926" s="3053"/>
      <c r="AN926" s="3049"/>
      <c r="AO926" s="3049"/>
      <c r="AP926" s="3053"/>
      <c r="AQ926" s="3049"/>
      <c r="AR926" s="3062"/>
      <c r="AS926" s="3053"/>
      <c r="AT926" s="3053"/>
      <c r="AU926" s="3053"/>
      <c r="AV926" s="3053"/>
      <c r="AW926" s="3053"/>
      <c r="AX926" s="4930"/>
      <c r="AY926" s="3176"/>
    </row>
    <row r="927" spans="1:51" ht="15" customHeight="1">
      <c r="A927" s="4923"/>
      <c r="B927" s="4933"/>
      <c r="C927" s="4951"/>
      <c r="D927" s="3047"/>
      <c r="E927" s="3048">
        <v>43191</v>
      </c>
      <c r="F927" s="3049"/>
      <c r="G927" s="3049"/>
      <c r="H927" s="3117"/>
      <c r="I927" s="3049"/>
      <c r="J927" s="3049"/>
      <c r="K927" s="3117" t="s">
        <v>7808</v>
      </c>
      <c r="L927" s="3049">
        <v>200</v>
      </c>
      <c r="M927" s="3049">
        <v>60</v>
      </c>
      <c r="N927" s="4939"/>
      <c r="O927" s="4948"/>
      <c r="P927" s="3065"/>
      <c r="Q927" s="3065"/>
      <c r="R927" s="3065"/>
      <c r="S927" s="3083"/>
      <c r="T927" s="3083"/>
      <c r="U927" s="3083"/>
      <c r="V927" s="3083"/>
      <c r="W927" s="3049"/>
      <c r="X927" s="3049"/>
      <c r="Y927" s="3049"/>
      <c r="Z927" s="3049"/>
      <c r="AA927" s="3049"/>
      <c r="AB927" s="3049"/>
      <c r="AC927" s="3049"/>
      <c r="AD927" s="3049"/>
      <c r="AE927" s="3049">
        <v>1000</v>
      </c>
      <c r="AF927" s="3049"/>
      <c r="AG927" s="3052">
        <v>2</v>
      </c>
      <c r="AH927" s="3049"/>
      <c r="AI927" s="3049"/>
      <c r="AJ927" s="3049"/>
      <c r="AK927" s="3049" t="s">
        <v>7838</v>
      </c>
      <c r="AL927" s="3049"/>
      <c r="AM927" s="3053"/>
      <c r="AN927" s="3049"/>
      <c r="AO927" s="3049"/>
      <c r="AP927" s="3053"/>
      <c r="AQ927" s="3049"/>
      <c r="AR927" s="3062"/>
      <c r="AS927" s="3053"/>
      <c r="AT927" s="3053"/>
      <c r="AU927" s="3053"/>
      <c r="AV927" s="3053"/>
      <c r="AW927" s="3053"/>
      <c r="AX927" s="4930"/>
      <c r="AY927" s="3176"/>
    </row>
    <row r="928" spans="1:51" ht="15" customHeight="1">
      <c r="A928" s="4923"/>
      <c r="B928" s="4933"/>
      <c r="C928" s="4951"/>
      <c r="D928" s="3047"/>
      <c r="E928" s="3048"/>
      <c r="F928" s="3049"/>
      <c r="G928" s="3049"/>
      <c r="H928" s="3117"/>
      <c r="I928" s="3049"/>
      <c r="J928" s="3049"/>
      <c r="K928" s="3117" t="s">
        <v>7863</v>
      </c>
      <c r="L928" s="3049">
        <v>200</v>
      </c>
      <c r="M928" s="3049">
        <v>80</v>
      </c>
      <c r="N928" s="4939"/>
      <c r="O928" s="4948"/>
      <c r="P928" s="3065"/>
      <c r="Q928" s="3065"/>
      <c r="R928" s="3065"/>
      <c r="S928" s="3083"/>
      <c r="T928" s="3083"/>
      <c r="U928" s="3083"/>
      <c r="V928" s="3083"/>
      <c r="W928" s="3049"/>
      <c r="X928" s="3049"/>
      <c r="Y928" s="3049"/>
      <c r="Z928" s="3049"/>
      <c r="AA928" s="3049"/>
      <c r="AB928" s="3049"/>
      <c r="AC928" s="3049"/>
      <c r="AD928" s="3049"/>
      <c r="AE928" s="3049"/>
      <c r="AF928" s="3049"/>
      <c r="AG928" s="3052">
        <v>5</v>
      </c>
      <c r="AH928" s="3049"/>
      <c r="AI928" s="3049"/>
      <c r="AJ928" s="3049"/>
      <c r="AK928" s="3049" t="s">
        <v>7665</v>
      </c>
      <c r="AL928" s="3049"/>
      <c r="AM928" s="3053"/>
      <c r="AN928" s="3049"/>
      <c r="AO928" s="3049"/>
      <c r="AP928" s="3053"/>
      <c r="AQ928" s="3049"/>
      <c r="AR928" s="3062"/>
      <c r="AS928" s="3053"/>
      <c r="AT928" s="3053"/>
      <c r="AU928" s="3053"/>
      <c r="AV928" s="3053"/>
      <c r="AW928" s="3053"/>
      <c r="AX928" s="4930"/>
      <c r="AY928" s="3176"/>
    </row>
    <row r="929" spans="1:51" ht="15" customHeight="1">
      <c r="A929" s="4923"/>
      <c r="B929" s="4934"/>
      <c r="C929" s="4952"/>
      <c r="D929" s="3054"/>
      <c r="E929" s="3055"/>
      <c r="F929" s="3056"/>
      <c r="G929" s="3056"/>
      <c r="H929" s="3118"/>
      <c r="I929" s="3056"/>
      <c r="J929" s="3056"/>
      <c r="K929" s="3118"/>
      <c r="L929" s="3056"/>
      <c r="M929" s="3056"/>
      <c r="N929" s="4940"/>
      <c r="O929" s="4949"/>
      <c r="P929" s="3066"/>
      <c r="Q929" s="3066"/>
      <c r="R929" s="3066"/>
      <c r="S929" s="3086"/>
      <c r="T929" s="3086"/>
      <c r="U929" s="3086"/>
      <c r="V929" s="3086"/>
      <c r="W929" s="3056"/>
      <c r="X929" s="3056"/>
      <c r="Y929" s="3056"/>
      <c r="Z929" s="3056"/>
      <c r="AA929" s="3056"/>
      <c r="AB929" s="3056"/>
      <c r="AC929" s="3056"/>
      <c r="AD929" s="3056"/>
      <c r="AE929" s="3056"/>
      <c r="AF929" s="3056"/>
      <c r="AG929" s="3058"/>
      <c r="AH929" s="3056"/>
      <c r="AI929" s="3056"/>
      <c r="AJ929" s="3056"/>
      <c r="AK929" s="3056"/>
      <c r="AL929" s="3056"/>
      <c r="AM929" s="3059"/>
      <c r="AN929" s="3056"/>
      <c r="AO929" s="3056"/>
      <c r="AP929" s="3059"/>
      <c r="AQ929" s="3056"/>
      <c r="AR929" s="3063"/>
      <c r="AS929" s="3059"/>
      <c r="AT929" s="3059"/>
      <c r="AU929" s="3059"/>
      <c r="AV929" s="3059"/>
      <c r="AW929" s="3059"/>
      <c r="AX929" s="4931"/>
      <c r="AY929" s="3176"/>
    </row>
    <row r="930" spans="1:51" ht="15" customHeight="1">
      <c r="A930" s="4923"/>
      <c r="B930" s="4932">
        <f>B925+1</f>
        <v>183</v>
      </c>
      <c r="C930" s="4950" t="s">
        <v>8336</v>
      </c>
      <c r="D930" s="3047" t="s">
        <v>1707</v>
      </c>
      <c r="E930" s="3048">
        <v>39101</v>
      </c>
      <c r="F930" s="3049">
        <v>1.5</v>
      </c>
      <c r="G930" s="3049">
        <v>1.5</v>
      </c>
      <c r="H930" s="4960" t="s">
        <v>8337</v>
      </c>
      <c r="I930" s="3049"/>
      <c r="J930" s="3049"/>
      <c r="K930" s="4960" t="s">
        <v>8337</v>
      </c>
      <c r="L930" s="3049"/>
      <c r="M930" s="3049"/>
      <c r="N930" s="4938" t="s">
        <v>8338</v>
      </c>
      <c r="O930" s="4957" t="s">
        <v>7905</v>
      </c>
      <c r="P930" s="3065"/>
      <c r="Q930" s="3065"/>
      <c r="R930" s="3065"/>
      <c r="S930" s="3083"/>
      <c r="T930" s="3083"/>
      <c r="U930" s="3083"/>
      <c r="V930" s="3083"/>
      <c r="W930" s="3049"/>
      <c r="X930" s="3049">
        <v>2</v>
      </c>
      <c r="Y930" s="3049"/>
      <c r="Z930" s="3049">
        <v>1</v>
      </c>
      <c r="AA930" s="3049" t="s">
        <v>399</v>
      </c>
      <c r="AB930" s="3049" t="s">
        <v>387</v>
      </c>
      <c r="AC930" s="3049"/>
      <c r="AD930" s="3049" t="s">
        <v>387</v>
      </c>
      <c r="AE930" s="3049" t="s">
        <v>387</v>
      </c>
      <c r="AF930" s="3049"/>
      <c r="AG930" s="3052" t="s">
        <v>387</v>
      </c>
      <c r="AH930" s="3049">
        <v>10</v>
      </c>
      <c r="AI930" s="3049" t="s">
        <v>387</v>
      </c>
      <c r="AJ930" s="3171"/>
      <c r="AK930" s="3049" t="s">
        <v>7636</v>
      </c>
      <c r="AL930" s="3044" t="s">
        <v>387</v>
      </c>
      <c r="AM930" s="3053"/>
      <c r="AN930" s="3049"/>
      <c r="AO930" s="3049"/>
      <c r="AP930" s="3053"/>
      <c r="AQ930" s="3049"/>
      <c r="AR930" s="3062"/>
      <c r="AS930" s="3053"/>
      <c r="AT930" s="3053"/>
      <c r="AU930" s="3053"/>
      <c r="AV930" s="3053"/>
      <c r="AW930" s="3053"/>
      <c r="AX930" s="4929" t="s">
        <v>8120</v>
      </c>
      <c r="AY930" s="3176"/>
    </row>
    <row r="931" spans="1:51" ht="15" customHeight="1">
      <c r="A931" s="4923"/>
      <c r="B931" s="4933"/>
      <c r="C931" s="4951"/>
      <c r="D931" s="3047"/>
      <c r="E931" s="3048"/>
      <c r="F931" s="3049"/>
      <c r="G931" s="3049"/>
      <c r="H931" s="4960"/>
      <c r="I931" s="3049"/>
      <c r="J931" s="3049"/>
      <c r="K931" s="4960"/>
      <c r="L931" s="3049"/>
      <c r="M931" s="3049"/>
      <c r="N931" s="4939"/>
      <c r="O931" s="4957"/>
      <c r="P931" s="3065"/>
      <c r="Q931" s="3065"/>
      <c r="R931" s="3065"/>
      <c r="S931" s="3083"/>
      <c r="T931" s="3083"/>
      <c r="U931" s="3083"/>
      <c r="V931" s="3083"/>
      <c r="W931" s="3049"/>
      <c r="X931" s="3049"/>
      <c r="Y931" s="3049"/>
      <c r="Z931" s="3049"/>
      <c r="AA931" s="3049">
        <v>2</v>
      </c>
      <c r="AB931" s="3049">
        <v>100</v>
      </c>
      <c r="AC931" s="3049"/>
      <c r="AD931" s="3049">
        <v>50</v>
      </c>
      <c r="AE931" s="3049">
        <v>250</v>
      </c>
      <c r="AF931" s="3049"/>
      <c r="AG931" s="3052">
        <v>1.5</v>
      </c>
      <c r="AH931" s="3049" t="s">
        <v>7741</v>
      </c>
      <c r="AI931" s="3049">
        <v>10</v>
      </c>
      <c r="AJ931" s="3171"/>
      <c r="AK931" s="3049" t="s">
        <v>7680</v>
      </c>
      <c r="AL931" s="3049">
        <v>1.5</v>
      </c>
      <c r="AM931" s="3053"/>
      <c r="AN931" s="3049"/>
      <c r="AO931" s="3049"/>
      <c r="AP931" s="3053"/>
      <c r="AQ931" s="3049"/>
      <c r="AR931" s="3062"/>
      <c r="AS931" s="3053"/>
      <c r="AT931" s="3053"/>
      <c r="AU931" s="3053"/>
      <c r="AV931" s="3053"/>
      <c r="AW931" s="3053"/>
      <c r="AX931" s="4930"/>
      <c r="AY931" s="3176"/>
    </row>
    <row r="932" spans="1:51" ht="15" customHeight="1">
      <c r="A932" s="4923"/>
      <c r="B932" s="4933"/>
      <c r="C932" s="4951"/>
      <c r="D932" s="3047"/>
      <c r="E932" s="3048"/>
      <c r="F932" s="3049"/>
      <c r="G932" s="3049"/>
      <c r="H932" s="4960"/>
      <c r="I932" s="3049"/>
      <c r="J932" s="3049"/>
      <c r="K932" s="4960"/>
      <c r="L932" s="3049"/>
      <c r="M932" s="3049"/>
      <c r="N932" s="4939"/>
      <c r="O932" s="4957"/>
      <c r="P932" s="3065"/>
      <c r="Q932" s="3065"/>
      <c r="R932" s="3065"/>
      <c r="S932" s="3083"/>
      <c r="T932" s="3083"/>
      <c r="U932" s="3083"/>
      <c r="V932" s="3083"/>
      <c r="W932" s="3049"/>
      <c r="X932" s="3049"/>
      <c r="Y932" s="3049"/>
      <c r="Z932" s="3049"/>
      <c r="AA932" s="3049"/>
      <c r="AB932" s="3049"/>
      <c r="AC932" s="3049"/>
      <c r="AD932" s="3049"/>
      <c r="AE932" s="3049"/>
      <c r="AF932" s="3049"/>
      <c r="AG932" s="3052"/>
      <c r="AH932" s="3049" t="s">
        <v>7681</v>
      </c>
      <c r="AI932" s="3049" t="s">
        <v>8328</v>
      </c>
      <c r="AJ932" s="3171"/>
      <c r="AK932" s="3049" t="s">
        <v>8102</v>
      </c>
      <c r="AL932" s="3049"/>
      <c r="AM932" s="3053"/>
      <c r="AN932" s="3049"/>
      <c r="AO932" s="3049"/>
      <c r="AP932" s="3053"/>
      <c r="AQ932" s="3049"/>
      <c r="AR932" s="3062"/>
      <c r="AS932" s="3053"/>
      <c r="AT932" s="3053"/>
      <c r="AU932" s="3053"/>
      <c r="AV932" s="3053"/>
      <c r="AW932" s="3053"/>
      <c r="AX932" s="4930"/>
      <c r="AY932" s="3176"/>
    </row>
    <row r="933" spans="1:51" ht="15" customHeight="1">
      <c r="A933" s="4923"/>
      <c r="B933" s="4933"/>
      <c r="C933" s="4951"/>
      <c r="D933" s="3047"/>
      <c r="E933" s="3048"/>
      <c r="F933" s="3049"/>
      <c r="G933" s="3049"/>
      <c r="H933" s="4960"/>
      <c r="I933" s="3049"/>
      <c r="J933" s="3049"/>
      <c r="K933" s="4960"/>
      <c r="L933" s="3049"/>
      <c r="M933" s="3049"/>
      <c r="N933" s="4939"/>
      <c r="O933" s="4957"/>
      <c r="P933" s="3065"/>
      <c r="Q933" s="3065"/>
      <c r="R933" s="3065"/>
      <c r="S933" s="3083"/>
      <c r="T933" s="3083"/>
      <c r="U933" s="3083"/>
      <c r="V933" s="3083"/>
      <c r="W933" s="3049"/>
      <c r="X933" s="3049"/>
      <c r="Y933" s="3049"/>
      <c r="Z933" s="3049"/>
      <c r="AA933" s="3049"/>
      <c r="AB933" s="3049"/>
      <c r="AC933" s="3049"/>
      <c r="AD933" s="3049"/>
      <c r="AE933" s="3049"/>
      <c r="AF933" s="3049"/>
      <c r="AG933" s="3052"/>
      <c r="AH933" s="3049"/>
      <c r="AI933" s="3049" t="s">
        <v>7881</v>
      </c>
      <c r="AJ933" s="3171"/>
      <c r="AK933" s="3049" t="s">
        <v>7838</v>
      </c>
      <c r="AL933" s="3049"/>
      <c r="AM933" s="3053"/>
      <c r="AN933" s="3049"/>
      <c r="AO933" s="3049"/>
      <c r="AP933" s="3053"/>
      <c r="AQ933" s="3049"/>
      <c r="AR933" s="3062"/>
      <c r="AS933" s="3053"/>
      <c r="AT933" s="3053"/>
      <c r="AU933" s="3053"/>
      <c r="AV933" s="3053"/>
      <c r="AW933" s="3053"/>
      <c r="AX933" s="4930"/>
      <c r="AY933" s="3176"/>
    </row>
    <row r="934" spans="1:51" ht="15" customHeight="1">
      <c r="A934" s="4923"/>
      <c r="B934" s="4934"/>
      <c r="C934" s="4952"/>
      <c r="D934" s="3054"/>
      <c r="E934" s="3055"/>
      <c r="F934" s="3056"/>
      <c r="G934" s="3056"/>
      <c r="H934" s="4961"/>
      <c r="I934" s="3056"/>
      <c r="J934" s="3056"/>
      <c r="K934" s="4961"/>
      <c r="L934" s="3056"/>
      <c r="M934" s="3056"/>
      <c r="N934" s="4940"/>
      <c r="O934" s="4958"/>
      <c r="P934" s="3066"/>
      <c r="Q934" s="3066"/>
      <c r="R934" s="3066"/>
      <c r="S934" s="3086"/>
      <c r="T934" s="3086"/>
      <c r="U934" s="3086"/>
      <c r="V934" s="3086"/>
      <c r="W934" s="3056"/>
      <c r="X934" s="3056"/>
      <c r="Y934" s="3056"/>
      <c r="Z934" s="3056"/>
      <c r="AA934" s="3056"/>
      <c r="AB934" s="3056"/>
      <c r="AC934" s="3056"/>
      <c r="AD934" s="3056"/>
      <c r="AE934" s="3056"/>
      <c r="AF934" s="3056"/>
      <c r="AG934" s="3058"/>
      <c r="AH934" s="3056"/>
      <c r="AI934" s="3056"/>
      <c r="AJ934" s="3177"/>
      <c r="AK934" s="3056" t="s">
        <v>8316</v>
      </c>
      <c r="AL934" s="3056"/>
      <c r="AM934" s="3059"/>
      <c r="AN934" s="3056"/>
      <c r="AO934" s="3056"/>
      <c r="AP934" s="3059"/>
      <c r="AQ934" s="3056"/>
      <c r="AR934" s="3063"/>
      <c r="AS934" s="3059"/>
      <c r="AT934" s="3059"/>
      <c r="AU934" s="3059"/>
      <c r="AV934" s="3059"/>
      <c r="AW934" s="3059"/>
      <c r="AX934" s="4931"/>
      <c r="AY934" s="3176"/>
    </row>
    <row r="935" spans="1:51" ht="15" customHeight="1">
      <c r="A935" s="4923"/>
      <c r="B935" s="4932">
        <f>B930+1</f>
        <v>184</v>
      </c>
      <c r="C935" s="4950" t="s">
        <v>8339</v>
      </c>
      <c r="D935" s="3047" t="s">
        <v>1707</v>
      </c>
      <c r="E935" s="3048">
        <v>39101</v>
      </c>
      <c r="F935" s="3049">
        <v>2.7</v>
      </c>
      <c r="G935" s="3049">
        <v>2.7</v>
      </c>
      <c r="H935" s="4959" t="s">
        <v>8337</v>
      </c>
      <c r="I935" s="3049"/>
      <c r="J935" s="3049"/>
      <c r="K935" s="4959" t="s">
        <v>8337</v>
      </c>
      <c r="L935" s="3049"/>
      <c r="M935" s="3049"/>
      <c r="N935" s="4938" t="s">
        <v>8340</v>
      </c>
      <c r="O935" s="4947" t="s">
        <v>7693</v>
      </c>
      <c r="P935" s="3065"/>
      <c r="Q935" s="3065"/>
      <c r="R935" s="3065"/>
      <c r="S935" s="3083"/>
      <c r="T935" s="3083"/>
      <c r="U935" s="3083"/>
      <c r="V935" s="3083"/>
      <c r="W935" s="3049">
        <v>12</v>
      </c>
      <c r="X935" s="3049">
        <v>1</v>
      </c>
      <c r="Y935" s="3049"/>
      <c r="Z935" s="3049">
        <v>1</v>
      </c>
      <c r="AA935" s="3049" t="s">
        <v>399</v>
      </c>
      <c r="AB935" s="3049" t="s">
        <v>387</v>
      </c>
      <c r="AC935" s="3049"/>
      <c r="AD935" s="3049" t="s">
        <v>387</v>
      </c>
      <c r="AE935" s="3049" t="s">
        <v>387</v>
      </c>
      <c r="AF935" s="3049"/>
      <c r="AG935" s="3104" t="s">
        <v>387</v>
      </c>
      <c r="AH935" s="3049">
        <v>10</v>
      </c>
      <c r="AI935" s="3049" t="s">
        <v>387</v>
      </c>
      <c r="AJ935" s="3171"/>
      <c r="AK935" s="3049" t="s">
        <v>7636</v>
      </c>
      <c r="AL935" s="3044" t="s">
        <v>387</v>
      </c>
      <c r="AM935" s="3053"/>
      <c r="AN935" s="3049"/>
      <c r="AO935" s="3049"/>
      <c r="AP935" s="3053"/>
      <c r="AQ935" s="3049"/>
      <c r="AR935" s="3062"/>
      <c r="AS935" s="3053"/>
      <c r="AT935" s="3053"/>
      <c r="AU935" s="3053"/>
      <c r="AV935" s="3053"/>
      <c r="AW935" s="3053"/>
      <c r="AX935" s="4929" t="s">
        <v>7780</v>
      </c>
      <c r="AY935" s="3176"/>
    </row>
    <row r="936" spans="1:51" ht="15" customHeight="1">
      <c r="A936" s="4923"/>
      <c r="B936" s="4933"/>
      <c r="C936" s="4951"/>
      <c r="D936" s="3047"/>
      <c r="E936" s="3048">
        <v>40400</v>
      </c>
      <c r="F936" s="3049"/>
      <c r="G936" s="3049"/>
      <c r="H936" s="4960"/>
      <c r="I936" s="3049"/>
      <c r="J936" s="3049"/>
      <c r="K936" s="4960"/>
      <c r="L936" s="3049"/>
      <c r="M936" s="3049"/>
      <c r="N936" s="4939"/>
      <c r="O936" s="4948"/>
      <c r="P936" s="3065"/>
      <c r="Q936" s="3065"/>
      <c r="R936" s="3065"/>
      <c r="S936" s="3083"/>
      <c r="T936" s="3083"/>
      <c r="U936" s="3083"/>
      <c r="V936" s="3083"/>
      <c r="W936" s="3049"/>
      <c r="X936" s="3049"/>
      <c r="Y936" s="3049"/>
      <c r="Z936" s="3049"/>
      <c r="AA936" s="3049">
        <v>2</v>
      </c>
      <c r="AB936" s="3049">
        <v>150</v>
      </c>
      <c r="AC936" s="3049"/>
      <c r="AD936" s="3049">
        <v>60</v>
      </c>
      <c r="AE936" s="3049">
        <v>200</v>
      </c>
      <c r="AF936" s="3049"/>
      <c r="AG936" s="3052">
        <v>1.5</v>
      </c>
      <c r="AH936" s="3049" t="s">
        <v>7741</v>
      </c>
      <c r="AI936" s="3049">
        <v>10</v>
      </c>
      <c r="AJ936" s="3171"/>
      <c r="AK936" s="3049" t="s">
        <v>7680</v>
      </c>
      <c r="AL936" s="3049">
        <v>1.5</v>
      </c>
      <c r="AM936" s="3053"/>
      <c r="AN936" s="3049"/>
      <c r="AO936" s="3049"/>
      <c r="AP936" s="3053"/>
      <c r="AQ936" s="3049"/>
      <c r="AR936" s="3062"/>
      <c r="AS936" s="3053"/>
      <c r="AT936" s="3053"/>
      <c r="AU936" s="3053"/>
      <c r="AV936" s="3053"/>
      <c r="AW936" s="3053"/>
      <c r="AX936" s="4930"/>
      <c r="AY936" s="3176"/>
    </row>
    <row r="937" spans="1:51" ht="15" customHeight="1">
      <c r="A937" s="4923"/>
      <c r="B937" s="4933"/>
      <c r="C937" s="4951"/>
      <c r="D937" s="3047"/>
      <c r="E937" s="3048"/>
      <c r="F937" s="3049"/>
      <c r="G937" s="3049"/>
      <c r="H937" s="4960"/>
      <c r="I937" s="3049"/>
      <c r="J937" s="3049"/>
      <c r="K937" s="4960"/>
      <c r="L937" s="3049"/>
      <c r="M937" s="3049"/>
      <c r="N937" s="4939"/>
      <c r="O937" s="4948"/>
      <c r="P937" s="3065"/>
      <c r="Q937" s="3065"/>
      <c r="R937" s="3065"/>
      <c r="S937" s="3083"/>
      <c r="T937" s="3083"/>
      <c r="U937" s="3083"/>
      <c r="V937" s="3083"/>
      <c r="W937" s="3049"/>
      <c r="X937" s="3049"/>
      <c r="Y937" s="3049"/>
      <c r="Z937" s="3049"/>
      <c r="AA937" s="3049"/>
      <c r="AB937" s="3049"/>
      <c r="AC937" s="3049"/>
      <c r="AD937" s="3049"/>
      <c r="AE937" s="3049"/>
      <c r="AF937" s="3049"/>
      <c r="AG937" s="3052">
        <v>1</v>
      </c>
      <c r="AH937" s="3049" t="s">
        <v>7681</v>
      </c>
      <c r="AI937" s="3049" t="s">
        <v>8328</v>
      </c>
      <c r="AJ937" s="3171"/>
      <c r="AK937" s="3049" t="s">
        <v>8102</v>
      </c>
      <c r="AL937" s="3049"/>
      <c r="AM937" s="3053"/>
      <c r="AN937" s="3049"/>
      <c r="AO937" s="3049"/>
      <c r="AP937" s="3053"/>
      <c r="AQ937" s="3049"/>
      <c r="AR937" s="3062"/>
      <c r="AS937" s="3053"/>
      <c r="AT937" s="3053"/>
      <c r="AU937" s="3053"/>
      <c r="AV937" s="3053"/>
      <c r="AW937" s="3053"/>
      <c r="AX937" s="4930"/>
      <c r="AY937" s="3176"/>
    </row>
    <row r="938" spans="1:51" ht="15" customHeight="1">
      <c r="A938" s="4923"/>
      <c r="B938" s="4933"/>
      <c r="C938" s="4951"/>
      <c r="D938" s="3047"/>
      <c r="E938" s="3048"/>
      <c r="F938" s="3049"/>
      <c r="G938" s="3049"/>
      <c r="H938" s="4960"/>
      <c r="I938" s="3049"/>
      <c r="J938" s="3049"/>
      <c r="K938" s="4960"/>
      <c r="L938" s="3049"/>
      <c r="M938" s="3049"/>
      <c r="N938" s="4939"/>
      <c r="O938" s="4948"/>
      <c r="P938" s="3065"/>
      <c r="Q938" s="3065"/>
      <c r="R938" s="3065"/>
      <c r="S938" s="3083"/>
      <c r="T938" s="3083"/>
      <c r="U938" s="3083"/>
      <c r="V938" s="3083"/>
      <c r="W938" s="3049"/>
      <c r="X938" s="3049"/>
      <c r="Y938" s="3049"/>
      <c r="Z938" s="3049"/>
      <c r="AA938" s="3049"/>
      <c r="AB938" s="3049"/>
      <c r="AC938" s="3049"/>
      <c r="AD938" s="3049"/>
      <c r="AE938" s="3049"/>
      <c r="AF938" s="3049"/>
      <c r="AG938" s="3038"/>
      <c r="AH938" s="3049"/>
      <c r="AI938" s="3049" t="s">
        <v>7881</v>
      </c>
      <c r="AJ938" s="3049"/>
      <c r="AK938" s="3049" t="s">
        <v>7838</v>
      </c>
      <c r="AL938" s="3049"/>
      <c r="AM938" s="3053"/>
      <c r="AN938" s="3049"/>
      <c r="AO938" s="3049"/>
      <c r="AP938" s="3053"/>
      <c r="AQ938" s="3049"/>
      <c r="AR938" s="3062"/>
      <c r="AS938" s="3053"/>
      <c r="AT938" s="3053"/>
      <c r="AU938" s="3053"/>
      <c r="AV938" s="3053"/>
      <c r="AW938" s="3053"/>
      <c r="AX938" s="4930"/>
      <c r="AY938" s="3176"/>
    </row>
    <row r="939" spans="1:51" ht="15" customHeight="1">
      <c r="A939" s="4923"/>
      <c r="B939" s="4934"/>
      <c r="C939" s="4952"/>
      <c r="D939" s="3054"/>
      <c r="E939" s="3055"/>
      <c r="F939" s="3056"/>
      <c r="G939" s="3056"/>
      <c r="H939" s="4961"/>
      <c r="I939" s="3056"/>
      <c r="J939" s="3056"/>
      <c r="K939" s="4961"/>
      <c r="L939" s="3056"/>
      <c r="M939" s="3056"/>
      <c r="N939" s="4940"/>
      <c r="O939" s="4949"/>
      <c r="P939" s="3066"/>
      <c r="Q939" s="3066"/>
      <c r="R939" s="3066"/>
      <c r="S939" s="3086"/>
      <c r="T939" s="3086"/>
      <c r="U939" s="3086"/>
      <c r="V939" s="3086"/>
      <c r="W939" s="3056"/>
      <c r="X939" s="3056"/>
      <c r="Y939" s="3056"/>
      <c r="Z939" s="3056"/>
      <c r="AA939" s="3056"/>
      <c r="AB939" s="3056"/>
      <c r="AC939" s="3056"/>
      <c r="AD939" s="3056"/>
      <c r="AE939" s="3056"/>
      <c r="AF939" s="3056"/>
      <c r="AG939" s="3058"/>
      <c r="AH939" s="3056"/>
      <c r="AI939" s="3056"/>
      <c r="AJ939" s="3056"/>
      <c r="AK939" s="3056" t="s">
        <v>8316</v>
      </c>
      <c r="AL939" s="3056"/>
      <c r="AM939" s="3059"/>
      <c r="AN939" s="3056"/>
      <c r="AO939" s="3056"/>
      <c r="AP939" s="3059"/>
      <c r="AQ939" s="3056"/>
      <c r="AR939" s="3063"/>
      <c r="AS939" s="3059"/>
      <c r="AT939" s="3059"/>
      <c r="AU939" s="3059"/>
      <c r="AV939" s="3059"/>
      <c r="AW939" s="3059"/>
      <c r="AX939" s="4931"/>
      <c r="AY939" s="3176"/>
    </row>
    <row r="940" spans="1:51" ht="15" customHeight="1">
      <c r="A940" s="4923"/>
      <c r="B940" s="4932">
        <f>B935+1</f>
        <v>185</v>
      </c>
      <c r="C940" s="4950" t="s">
        <v>8341</v>
      </c>
      <c r="D940" s="3042" t="s">
        <v>8302</v>
      </c>
      <c r="E940" s="3043">
        <v>41122</v>
      </c>
      <c r="F940" s="3044">
        <v>25.1</v>
      </c>
      <c r="G940" s="3044">
        <v>25.1</v>
      </c>
      <c r="H940" s="3047" t="s">
        <v>7884</v>
      </c>
      <c r="I940" s="3049">
        <v>80</v>
      </c>
      <c r="J940" s="3049">
        <v>50</v>
      </c>
      <c r="K940" s="3047" t="s">
        <v>7884</v>
      </c>
      <c r="L940" s="3049">
        <v>80</v>
      </c>
      <c r="M940" s="3049">
        <v>50</v>
      </c>
      <c r="N940" s="4938" t="s">
        <v>8342</v>
      </c>
      <c r="O940" s="4947" t="s">
        <v>8343</v>
      </c>
      <c r="P940" s="3045"/>
      <c r="Q940" s="3045"/>
      <c r="R940" s="3045"/>
      <c r="S940" s="3081"/>
      <c r="T940" s="3081"/>
      <c r="U940" s="3081"/>
      <c r="V940" s="3081"/>
      <c r="W940" s="3044"/>
      <c r="X940" s="3044"/>
      <c r="Y940" s="3044"/>
      <c r="Z940" s="3044"/>
      <c r="AA940" s="3044" t="s">
        <v>801</v>
      </c>
      <c r="AB940" s="3044"/>
      <c r="AC940" s="3044"/>
      <c r="AD940" s="3044"/>
      <c r="AE940" s="3044" t="s">
        <v>801</v>
      </c>
      <c r="AF940" s="3044"/>
      <c r="AG940" s="3044" t="s">
        <v>801</v>
      </c>
      <c r="AH940" s="3044" t="s">
        <v>387</v>
      </c>
      <c r="AI940" s="3044" t="s">
        <v>801</v>
      </c>
      <c r="AJ940" s="3044"/>
      <c r="AK940" s="3044" t="s">
        <v>387</v>
      </c>
      <c r="AL940" s="3044" t="s">
        <v>387</v>
      </c>
      <c r="AM940" s="4944"/>
      <c r="AN940" s="3043">
        <v>41365</v>
      </c>
      <c r="AO940" s="3044"/>
      <c r="AP940" s="3046"/>
      <c r="AQ940" s="3044"/>
      <c r="AR940" s="4929"/>
      <c r="AS940" s="3046"/>
      <c r="AT940" s="3046"/>
      <c r="AU940" s="3046"/>
      <c r="AV940" s="3046"/>
      <c r="AW940" s="3046"/>
      <c r="AX940" s="4929"/>
    </row>
    <row r="941" spans="1:51" ht="15" customHeight="1">
      <c r="A941" s="4923"/>
      <c r="B941" s="4933"/>
      <c r="C941" s="4951"/>
      <c r="D941" s="3047"/>
      <c r="E941" s="3048">
        <v>43191</v>
      </c>
      <c r="F941" s="3049"/>
      <c r="G941" s="3049"/>
      <c r="H941" s="3047"/>
      <c r="I941" s="3049"/>
      <c r="J941" s="3049"/>
      <c r="K941" s="3047" t="s">
        <v>7889</v>
      </c>
      <c r="L941" s="3049">
        <v>200</v>
      </c>
      <c r="M941" s="3049">
        <v>60</v>
      </c>
      <c r="N941" s="4939"/>
      <c r="O941" s="4948"/>
      <c r="P941" s="3050"/>
      <c r="Q941" s="3050"/>
      <c r="R941" s="3050"/>
      <c r="S941" s="3084"/>
      <c r="T941" s="3084"/>
      <c r="U941" s="3084"/>
      <c r="V941" s="3084"/>
      <c r="W941" s="3049"/>
      <c r="X941" s="3049"/>
      <c r="Y941" s="3049"/>
      <c r="Z941" s="3049"/>
      <c r="AA941" s="3049">
        <v>9</v>
      </c>
      <c r="AB941" s="3049"/>
      <c r="AC941" s="3049"/>
      <c r="AD941" s="3049"/>
      <c r="AE941" s="3049">
        <v>165</v>
      </c>
      <c r="AF941" s="3049"/>
      <c r="AG941" s="3052">
        <v>1</v>
      </c>
      <c r="AH941" s="3049"/>
      <c r="AI941" s="3047">
        <v>12</v>
      </c>
      <c r="AJ941" s="3049"/>
      <c r="AK941" s="3049" t="s">
        <v>7661</v>
      </c>
      <c r="AL941" s="3049">
        <v>1.5</v>
      </c>
      <c r="AM941" s="4945"/>
      <c r="AN941" s="3048"/>
      <c r="AO941" s="3049"/>
      <c r="AP941" s="3053"/>
      <c r="AQ941" s="3049"/>
      <c r="AR941" s="4930"/>
      <c r="AS941" s="3053"/>
      <c r="AT941" s="3053"/>
      <c r="AU941" s="3053"/>
      <c r="AV941" s="3053"/>
      <c r="AW941" s="3053"/>
      <c r="AX941" s="4930"/>
    </row>
    <row r="942" spans="1:51" ht="15" customHeight="1">
      <c r="A942" s="4923"/>
      <c r="B942" s="4933"/>
      <c r="C942" s="4951"/>
      <c r="D942" s="3047"/>
      <c r="E942" s="3048">
        <v>43914</v>
      </c>
      <c r="F942" s="3049"/>
      <c r="G942" s="3049"/>
      <c r="H942" s="3047"/>
      <c r="I942" s="3049"/>
      <c r="J942" s="3049"/>
      <c r="K942" s="3047" t="s">
        <v>8344</v>
      </c>
      <c r="L942" s="3049">
        <v>200</v>
      </c>
      <c r="M942" s="3049">
        <v>80</v>
      </c>
      <c r="N942" s="4939"/>
      <c r="O942" s="4948"/>
      <c r="P942" s="3050"/>
      <c r="Q942" s="3050"/>
      <c r="R942" s="3050"/>
      <c r="S942" s="3084"/>
      <c r="T942" s="3084"/>
      <c r="U942" s="3084"/>
      <c r="V942" s="3084"/>
      <c r="W942" s="3049"/>
      <c r="X942" s="3049"/>
      <c r="Y942" s="3049"/>
      <c r="Z942" s="3049"/>
      <c r="AA942" s="3049"/>
      <c r="AB942" s="3049"/>
      <c r="AC942" s="3049"/>
      <c r="AD942" s="3049"/>
      <c r="AE942" s="3049">
        <v>200</v>
      </c>
      <c r="AF942" s="3049"/>
      <c r="AG942" s="3052"/>
      <c r="AH942" s="3049"/>
      <c r="AI942" s="3049">
        <v>20</v>
      </c>
      <c r="AJ942" s="3049"/>
      <c r="AK942" s="3049" t="s">
        <v>8005</v>
      </c>
      <c r="AL942" s="3049"/>
      <c r="AM942" s="4945"/>
      <c r="AN942" s="3048"/>
      <c r="AO942" s="3049"/>
      <c r="AP942" s="3053"/>
      <c r="AQ942" s="3049"/>
      <c r="AR942" s="4930"/>
      <c r="AS942" s="3053"/>
      <c r="AT942" s="3053"/>
      <c r="AU942" s="3053"/>
      <c r="AV942" s="3053"/>
      <c r="AW942" s="3053"/>
      <c r="AX942" s="4930"/>
    </row>
    <row r="943" spans="1:51" ht="15" customHeight="1">
      <c r="A943" s="4923"/>
      <c r="B943" s="4933"/>
      <c r="C943" s="4951"/>
      <c r="D943" s="3047"/>
      <c r="E943" s="3048"/>
      <c r="F943" s="3049"/>
      <c r="G943" s="3049"/>
      <c r="H943" s="3047"/>
      <c r="I943" s="3049"/>
      <c r="J943" s="3049"/>
      <c r="K943" s="3047" t="s">
        <v>8008</v>
      </c>
      <c r="L943" s="3049">
        <v>200</v>
      </c>
      <c r="M943" s="3049">
        <v>60</v>
      </c>
      <c r="N943" s="4939"/>
      <c r="O943" s="4948"/>
      <c r="P943" s="3050"/>
      <c r="Q943" s="3050"/>
      <c r="R943" s="3050"/>
      <c r="S943" s="3084"/>
      <c r="T943" s="3084"/>
      <c r="U943" s="3084"/>
      <c r="V943" s="3084"/>
      <c r="W943" s="3049"/>
      <c r="X943" s="3049"/>
      <c r="Y943" s="3049"/>
      <c r="Z943" s="3049"/>
      <c r="AA943" s="3049"/>
      <c r="AB943" s="3049"/>
      <c r="AC943" s="3049"/>
      <c r="AD943" s="3049"/>
      <c r="AE943" s="3049"/>
      <c r="AF943" s="3049"/>
      <c r="AG943" s="3049"/>
      <c r="AH943" s="3049"/>
      <c r="AI943" s="3049">
        <v>15</v>
      </c>
      <c r="AJ943" s="3049"/>
      <c r="AK943" s="3049" t="s">
        <v>7665</v>
      </c>
      <c r="AL943" s="3049"/>
      <c r="AM943" s="4945"/>
      <c r="AN943" s="3048"/>
      <c r="AO943" s="3049"/>
      <c r="AP943" s="3053"/>
      <c r="AQ943" s="3049"/>
      <c r="AR943" s="4930"/>
      <c r="AS943" s="3053"/>
      <c r="AT943" s="3053"/>
      <c r="AU943" s="3053"/>
      <c r="AV943" s="3053"/>
      <c r="AW943" s="3053"/>
      <c r="AX943" s="4930"/>
    </row>
    <row r="944" spans="1:51" ht="15" customHeight="1">
      <c r="A944" s="4923"/>
      <c r="B944" s="4934"/>
      <c r="C944" s="4952"/>
      <c r="D944" s="3054"/>
      <c r="E944" s="3055"/>
      <c r="F944" s="3056"/>
      <c r="G944" s="3056"/>
      <c r="H944" s="3054"/>
      <c r="I944" s="3056"/>
      <c r="J944" s="3056"/>
      <c r="K944" s="3054"/>
      <c r="L944" s="3056"/>
      <c r="M944" s="3056"/>
      <c r="N944" s="4940"/>
      <c r="O944" s="4949"/>
      <c r="P944" s="3057"/>
      <c r="Q944" s="3057"/>
      <c r="R944" s="3057"/>
      <c r="S944" s="3087"/>
      <c r="T944" s="3087"/>
      <c r="U944" s="3087"/>
      <c r="V944" s="3087"/>
      <c r="W944" s="3056"/>
      <c r="X944" s="3056"/>
      <c r="Y944" s="3056"/>
      <c r="Z944" s="3056"/>
      <c r="AA944" s="3056"/>
      <c r="AB944" s="3056"/>
      <c r="AC944" s="3056"/>
      <c r="AD944" s="3056"/>
      <c r="AE944" s="3056"/>
      <c r="AF944" s="3056"/>
      <c r="AG944" s="3056"/>
      <c r="AH944" s="3056"/>
      <c r="AI944" s="3056"/>
      <c r="AJ944" s="3056"/>
      <c r="AK944" s="3056" t="s">
        <v>8102</v>
      </c>
      <c r="AL944" s="3056"/>
      <c r="AM944" s="4946"/>
      <c r="AN944" s="3055"/>
      <c r="AO944" s="3056"/>
      <c r="AP944" s="3059"/>
      <c r="AQ944" s="3056"/>
      <c r="AR944" s="4931"/>
      <c r="AS944" s="3059"/>
      <c r="AT944" s="3059"/>
      <c r="AU944" s="3059"/>
      <c r="AV944" s="3059"/>
      <c r="AW944" s="3059"/>
      <c r="AX944" s="4931"/>
    </row>
    <row r="945" spans="1:50" ht="15" customHeight="1">
      <c r="A945" s="4923"/>
      <c r="B945" s="4933">
        <f>B940+1</f>
        <v>186</v>
      </c>
      <c r="C945" s="4951" t="s">
        <v>8345</v>
      </c>
      <c r="D945" s="3047" t="s">
        <v>8302</v>
      </c>
      <c r="E945" s="3048">
        <v>41411</v>
      </c>
      <c r="F945" s="3049">
        <v>48.9</v>
      </c>
      <c r="G945" s="3049">
        <v>48.9</v>
      </c>
      <c r="H945" s="4960" t="s">
        <v>8337</v>
      </c>
      <c r="I945" s="3049"/>
      <c r="J945" s="3049"/>
      <c r="K945" s="3117" t="s">
        <v>8334</v>
      </c>
      <c r="L945" s="3049">
        <v>200</v>
      </c>
      <c r="M945" s="3049">
        <v>60</v>
      </c>
      <c r="N945" s="4939" t="s">
        <v>8346</v>
      </c>
      <c r="O945" s="4948" t="s">
        <v>8069</v>
      </c>
      <c r="P945" s="3050"/>
      <c r="Q945" s="3050"/>
      <c r="R945" s="3050"/>
      <c r="S945" s="3084"/>
      <c r="T945" s="3084"/>
      <c r="U945" s="3084"/>
      <c r="V945" s="3084"/>
      <c r="W945" s="3044">
        <v>1</v>
      </c>
      <c r="X945" s="3044"/>
      <c r="Y945" s="3044">
        <v>3</v>
      </c>
      <c r="Z945" s="3044">
        <v>2</v>
      </c>
      <c r="AA945" s="3049" t="s">
        <v>801</v>
      </c>
      <c r="AB945" s="3049"/>
      <c r="AC945" s="3049"/>
      <c r="AD945" s="3049"/>
      <c r="AE945" s="3049" t="s">
        <v>801</v>
      </c>
      <c r="AF945" s="3049"/>
      <c r="AG945" s="3049" t="s">
        <v>801</v>
      </c>
      <c r="AH945" s="3049" t="s">
        <v>387</v>
      </c>
      <c r="AI945" s="3049"/>
      <c r="AJ945" s="3049"/>
      <c r="AK945" s="3044" t="s">
        <v>387</v>
      </c>
      <c r="AL945" s="3049"/>
      <c r="AM945" s="4945"/>
      <c r="AN945" s="3048">
        <v>41466</v>
      </c>
      <c r="AO945" s="3049"/>
      <c r="AP945" s="3053"/>
      <c r="AQ945" s="3049"/>
      <c r="AR945" s="4930"/>
      <c r="AS945" s="3053"/>
      <c r="AT945" s="3053"/>
      <c r="AU945" s="3053"/>
      <c r="AV945" s="3053"/>
      <c r="AW945" s="3053"/>
      <c r="AX945" s="4930"/>
    </row>
    <row r="946" spans="1:50" ht="15" customHeight="1">
      <c r="A946" s="4923"/>
      <c r="B946" s="4933"/>
      <c r="C946" s="4951"/>
      <c r="D946" s="3047"/>
      <c r="E946" s="3048">
        <v>43191</v>
      </c>
      <c r="F946" s="3049"/>
      <c r="G946" s="3049"/>
      <c r="H946" s="4960"/>
      <c r="I946" s="3049"/>
      <c r="J946" s="3049"/>
      <c r="K946" s="3047"/>
      <c r="L946" s="3049"/>
      <c r="M946" s="3049"/>
      <c r="N946" s="4939"/>
      <c r="O946" s="4948"/>
      <c r="P946" s="3050"/>
      <c r="Q946" s="3050"/>
      <c r="R946" s="3050"/>
      <c r="S946" s="3084"/>
      <c r="T946" s="3084"/>
      <c r="U946" s="3084"/>
      <c r="V946" s="3084"/>
      <c r="W946" s="3049"/>
      <c r="X946" s="3049"/>
      <c r="Y946" s="3049"/>
      <c r="Z946" s="3049"/>
      <c r="AA946" s="3049">
        <v>3</v>
      </c>
      <c r="AB946" s="3049"/>
      <c r="AC946" s="3049"/>
      <c r="AD946" s="3049"/>
      <c r="AE946" s="3049">
        <v>3000</v>
      </c>
      <c r="AF946" s="3049"/>
      <c r="AG946" s="3052">
        <v>2</v>
      </c>
      <c r="AH946" s="3049"/>
      <c r="AI946" s="3047"/>
      <c r="AJ946" s="3049"/>
      <c r="AK946" s="3049" t="s">
        <v>7661</v>
      </c>
      <c r="AL946" s="3049"/>
      <c r="AM946" s="4945"/>
      <c r="AN946" s="3048"/>
      <c r="AO946" s="3049"/>
      <c r="AP946" s="3053"/>
      <c r="AQ946" s="3049"/>
      <c r="AR946" s="4930"/>
      <c r="AS946" s="3053"/>
      <c r="AT946" s="3053"/>
      <c r="AU946" s="3053"/>
      <c r="AV946" s="3053"/>
      <c r="AW946" s="3053"/>
      <c r="AX946" s="4930"/>
    </row>
    <row r="947" spans="1:50" ht="15" customHeight="1">
      <c r="A947" s="4923"/>
      <c r="B947" s="4933"/>
      <c r="C947" s="4951"/>
      <c r="D947" s="3047"/>
      <c r="E947" s="3048"/>
      <c r="F947" s="3049"/>
      <c r="G947" s="3049"/>
      <c r="H947" s="4960"/>
      <c r="I947" s="3049"/>
      <c r="J947" s="3049"/>
      <c r="K947" s="3047"/>
      <c r="L947" s="3049"/>
      <c r="M947" s="3049"/>
      <c r="N947" s="4939"/>
      <c r="O947" s="4948"/>
      <c r="P947" s="3050"/>
      <c r="Q947" s="3050"/>
      <c r="R947" s="3050"/>
      <c r="S947" s="3084"/>
      <c r="T947" s="3084"/>
      <c r="U947" s="3084"/>
      <c r="V947" s="3084"/>
      <c r="W947" s="3049"/>
      <c r="X947" s="3049"/>
      <c r="Y947" s="3049"/>
      <c r="Z947" s="3049"/>
      <c r="AA947" s="3049"/>
      <c r="AB947" s="3049"/>
      <c r="AC947" s="3049"/>
      <c r="AD947" s="3049"/>
      <c r="AE947" s="3049">
        <v>1000</v>
      </c>
      <c r="AF947" s="3049"/>
      <c r="AG947" s="3052"/>
      <c r="AH947" s="3049"/>
      <c r="AI947" s="3049"/>
      <c r="AJ947" s="3049"/>
      <c r="AK947" s="3049" t="s">
        <v>8005</v>
      </c>
      <c r="AL947" s="3049"/>
      <c r="AM947" s="4945"/>
      <c r="AN947" s="3048"/>
      <c r="AO947" s="3049"/>
      <c r="AP947" s="3053"/>
      <c r="AQ947" s="3049"/>
      <c r="AR947" s="4930"/>
      <c r="AS947" s="3053"/>
      <c r="AT947" s="3053"/>
      <c r="AU947" s="3053"/>
      <c r="AV947" s="3053"/>
      <c r="AW947" s="3053"/>
      <c r="AX947" s="4930"/>
    </row>
    <row r="948" spans="1:50" ht="15" customHeight="1">
      <c r="A948" s="4923"/>
      <c r="B948" s="4933"/>
      <c r="C948" s="4951"/>
      <c r="D948" s="3047"/>
      <c r="E948" s="3048"/>
      <c r="F948" s="3049"/>
      <c r="G948" s="3049"/>
      <c r="H948" s="4960"/>
      <c r="I948" s="3049"/>
      <c r="J948" s="3049"/>
      <c r="K948" s="3047"/>
      <c r="L948" s="3049"/>
      <c r="M948" s="3049"/>
      <c r="N948" s="4939"/>
      <c r="O948" s="4948"/>
      <c r="P948" s="3050"/>
      <c r="Q948" s="3050"/>
      <c r="R948" s="3050"/>
      <c r="S948" s="3084"/>
      <c r="T948" s="3084"/>
      <c r="U948" s="3084"/>
      <c r="V948" s="3084"/>
      <c r="W948" s="3049"/>
      <c r="X948" s="3049"/>
      <c r="Y948" s="3049"/>
      <c r="Z948" s="3049"/>
      <c r="AA948" s="3049"/>
      <c r="AB948" s="3049"/>
      <c r="AC948" s="3049"/>
      <c r="AD948" s="3049"/>
      <c r="AE948" s="3049"/>
      <c r="AF948" s="3049"/>
      <c r="AG948" s="3049"/>
      <c r="AH948" s="3049"/>
      <c r="AI948" s="3049"/>
      <c r="AJ948" s="3049"/>
      <c r="AK948" s="3049" t="s">
        <v>7665</v>
      </c>
      <c r="AL948" s="3049"/>
      <c r="AM948" s="4945"/>
      <c r="AN948" s="3048"/>
      <c r="AO948" s="3049"/>
      <c r="AP948" s="3053"/>
      <c r="AQ948" s="3049"/>
      <c r="AR948" s="4930"/>
      <c r="AS948" s="3053"/>
      <c r="AT948" s="3053"/>
      <c r="AU948" s="3053"/>
      <c r="AV948" s="3053"/>
      <c r="AW948" s="3053"/>
      <c r="AX948" s="4930"/>
    </row>
    <row r="949" spans="1:50" ht="15" customHeight="1">
      <c r="A949" s="4923"/>
      <c r="B949" s="4934"/>
      <c r="C949" s="4952"/>
      <c r="D949" s="3054"/>
      <c r="E949" s="3055"/>
      <c r="F949" s="3056"/>
      <c r="G949" s="3056"/>
      <c r="H949" s="4961"/>
      <c r="I949" s="3056"/>
      <c r="J949" s="3056"/>
      <c r="K949" s="3054"/>
      <c r="L949" s="3056"/>
      <c r="M949" s="3056"/>
      <c r="N949" s="4940"/>
      <c r="O949" s="4949"/>
      <c r="P949" s="3057"/>
      <c r="Q949" s="3057"/>
      <c r="R949" s="3057"/>
      <c r="S949" s="3087"/>
      <c r="T949" s="3087"/>
      <c r="U949" s="3087"/>
      <c r="V949" s="3087"/>
      <c r="W949" s="3056"/>
      <c r="X949" s="3056"/>
      <c r="Y949" s="3056"/>
      <c r="Z949" s="3056"/>
      <c r="AA949" s="3056"/>
      <c r="AB949" s="3056"/>
      <c r="AC949" s="3056"/>
      <c r="AD949" s="3056"/>
      <c r="AE949" s="3056"/>
      <c r="AF949" s="3056"/>
      <c r="AG949" s="3056"/>
      <c r="AH949" s="3056"/>
      <c r="AI949" s="3056"/>
      <c r="AJ949" s="3056"/>
      <c r="AK949" s="3056"/>
      <c r="AL949" s="3056"/>
      <c r="AM949" s="4946"/>
      <c r="AN949" s="3055"/>
      <c r="AO949" s="3056"/>
      <c r="AP949" s="3059"/>
      <c r="AQ949" s="3056"/>
      <c r="AR949" s="4931"/>
      <c r="AS949" s="3059"/>
      <c r="AT949" s="3059"/>
      <c r="AU949" s="3059"/>
      <c r="AV949" s="3059"/>
      <c r="AW949" s="3059"/>
      <c r="AX949" s="4931"/>
    </row>
    <row r="950" spans="1:50" ht="15" customHeight="1">
      <c r="A950" s="4923"/>
      <c r="B950" s="4933">
        <f>B945+1</f>
        <v>187</v>
      </c>
      <c r="C950" s="4951" t="s">
        <v>8347</v>
      </c>
      <c r="D950" s="3047" t="s">
        <v>8302</v>
      </c>
      <c r="E950" s="3048">
        <v>43191</v>
      </c>
      <c r="F950" s="3049">
        <v>13.6</v>
      </c>
      <c r="G950" s="3049">
        <v>13.6</v>
      </c>
      <c r="H950" s="4960" t="s">
        <v>8337</v>
      </c>
      <c r="I950" s="3049"/>
      <c r="J950" s="3049"/>
      <c r="K950" s="4960" t="s">
        <v>8337</v>
      </c>
      <c r="L950" s="3049"/>
      <c r="M950" s="3049"/>
      <c r="N950" s="4939" t="s">
        <v>8348</v>
      </c>
      <c r="O950" s="4957" t="s">
        <v>7905</v>
      </c>
      <c r="P950" s="3050"/>
      <c r="Q950" s="3050"/>
      <c r="R950" s="3050"/>
      <c r="S950" s="3084"/>
      <c r="T950" s="3084"/>
      <c r="U950" s="3084"/>
      <c r="V950" s="3084"/>
      <c r="W950" s="3049"/>
      <c r="X950" s="3049"/>
      <c r="Y950" s="3049"/>
      <c r="Z950" s="3049"/>
      <c r="AA950" s="3049" t="s">
        <v>387</v>
      </c>
      <c r="AB950" s="3049" t="s">
        <v>387</v>
      </c>
      <c r="AC950" s="3049"/>
      <c r="AD950" s="3049" t="s">
        <v>387</v>
      </c>
      <c r="AE950" s="3049" t="s">
        <v>387</v>
      </c>
      <c r="AF950" s="3049"/>
      <c r="AG950" s="3049" t="s">
        <v>387</v>
      </c>
      <c r="AH950" s="3049" t="s">
        <v>387</v>
      </c>
      <c r="AI950" s="3049" t="s">
        <v>387</v>
      </c>
      <c r="AJ950" s="3049"/>
      <c r="AK950" s="3049" t="s">
        <v>387</v>
      </c>
      <c r="AL950" s="3049" t="s">
        <v>387</v>
      </c>
      <c r="AM950" s="4945"/>
      <c r="AN950" s="3048"/>
      <c r="AO950" s="3049" t="s">
        <v>387</v>
      </c>
      <c r="AP950" s="3053"/>
      <c r="AQ950" s="3049"/>
      <c r="AR950" s="4930"/>
      <c r="AS950" s="3053"/>
      <c r="AT950" s="3053"/>
      <c r="AU950" s="3053"/>
      <c r="AV950" s="3053"/>
      <c r="AW950" s="3053"/>
      <c r="AX950" s="4930" t="s">
        <v>8349</v>
      </c>
    </row>
    <row r="951" spans="1:50" ht="15" customHeight="1">
      <c r="A951" s="4923"/>
      <c r="B951" s="4933"/>
      <c r="C951" s="4951"/>
      <c r="D951" s="3047"/>
      <c r="E951" s="3048"/>
      <c r="F951" s="3049"/>
      <c r="G951" s="3049"/>
      <c r="H951" s="4960"/>
      <c r="I951" s="3049"/>
      <c r="J951" s="3049"/>
      <c r="K951" s="4960"/>
      <c r="L951" s="3049"/>
      <c r="M951" s="3049"/>
      <c r="N951" s="4939"/>
      <c r="O951" s="4957"/>
      <c r="P951" s="3050"/>
      <c r="Q951" s="3050"/>
      <c r="R951" s="3050"/>
      <c r="S951" s="3084"/>
      <c r="T951" s="3084"/>
      <c r="U951" s="3084"/>
      <c r="V951" s="3084"/>
      <c r="W951" s="3049"/>
      <c r="X951" s="3049"/>
      <c r="Y951" s="3049"/>
      <c r="Z951" s="3049"/>
      <c r="AA951" s="3049">
        <v>2</v>
      </c>
      <c r="AB951" s="3049">
        <v>80</v>
      </c>
      <c r="AC951" s="3049"/>
      <c r="AD951" s="3049">
        <v>50</v>
      </c>
      <c r="AE951" s="3049">
        <v>175</v>
      </c>
      <c r="AF951" s="3049"/>
      <c r="AG951" s="3052">
        <v>1</v>
      </c>
      <c r="AH951" s="3049"/>
      <c r="AI951" s="3049">
        <v>10</v>
      </c>
      <c r="AJ951" s="3049"/>
      <c r="AK951" s="3049" t="s">
        <v>7661</v>
      </c>
      <c r="AL951" s="3049">
        <v>1.2</v>
      </c>
      <c r="AM951" s="4945"/>
      <c r="AN951" s="3048"/>
      <c r="AO951" s="3049"/>
      <c r="AP951" s="3053"/>
      <c r="AQ951" s="3049"/>
      <c r="AR951" s="4930"/>
      <c r="AS951" s="3053"/>
      <c r="AT951" s="3053"/>
      <c r="AU951" s="3053"/>
      <c r="AV951" s="3053"/>
      <c r="AW951" s="3053"/>
      <c r="AX951" s="4930"/>
    </row>
    <row r="952" spans="1:50" ht="15" customHeight="1">
      <c r="A952" s="4923"/>
      <c r="B952" s="4933"/>
      <c r="C952" s="4951"/>
      <c r="D952" s="3047"/>
      <c r="E952" s="3048"/>
      <c r="F952" s="3049"/>
      <c r="G952" s="3049"/>
      <c r="H952" s="4960"/>
      <c r="I952" s="3049"/>
      <c r="J952" s="3049"/>
      <c r="K952" s="4960"/>
      <c r="L952" s="3049"/>
      <c r="M952" s="3049"/>
      <c r="N952" s="4939"/>
      <c r="O952" s="4957"/>
      <c r="P952" s="3050"/>
      <c r="Q952" s="3050"/>
      <c r="R952" s="3050"/>
      <c r="S952" s="3084"/>
      <c r="T952" s="3084"/>
      <c r="U952" s="3084"/>
      <c r="V952" s="3084"/>
      <c r="W952" s="3049"/>
      <c r="X952" s="3049"/>
      <c r="Y952" s="3049"/>
      <c r="Z952" s="3049"/>
      <c r="AA952" s="3049"/>
      <c r="AB952" s="3049"/>
      <c r="AC952" s="3049"/>
      <c r="AD952" s="3049"/>
      <c r="AE952" s="3049">
        <v>165</v>
      </c>
      <c r="AF952" s="3049"/>
      <c r="AG952" s="3052"/>
      <c r="AH952" s="3049"/>
      <c r="AI952" s="3049" t="s">
        <v>8328</v>
      </c>
      <c r="AJ952" s="3049"/>
      <c r="AK952" s="3049" t="s">
        <v>8005</v>
      </c>
      <c r="AL952" s="3049"/>
      <c r="AM952" s="4945"/>
      <c r="AN952" s="3048"/>
      <c r="AO952" s="3049"/>
      <c r="AP952" s="3053"/>
      <c r="AQ952" s="3049"/>
      <c r="AR952" s="4930"/>
      <c r="AS952" s="3053"/>
      <c r="AT952" s="3053"/>
      <c r="AU952" s="3053"/>
      <c r="AV952" s="3053"/>
      <c r="AW952" s="3053"/>
      <c r="AX952" s="4930"/>
    </row>
    <row r="953" spans="1:50" ht="15" customHeight="1">
      <c r="A953" s="4923"/>
      <c r="B953" s="4933"/>
      <c r="C953" s="4951"/>
      <c r="D953" s="3047"/>
      <c r="E953" s="3048"/>
      <c r="F953" s="3049"/>
      <c r="G953" s="3049"/>
      <c r="H953" s="4960"/>
      <c r="I953" s="3049"/>
      <c r="J953" s="3049"/>
      <c r="K953" s="4960"/>
      <c r="L953" s="3049"/>
      <c r="M953" s="3049"/>
      <c r="N953" s="4939"/>
      <c r="O953" s="4957"/>
      <c r="P953" s="3050"/>
      <c r="Q953" s="3050"/>
      <c r="R953" s="3050"/>
      <c r="S953" s="3084"/>
      <c r="T953" s="3084"/>
      <c r="U953" s="3084"/>
      <c r="V953" s="3084"/>
      <c r="W953" s="3049"/>
      <c r="X953" s="3049"/>
      <c r="Y953" s="3049"/>
      <c r="Z953" s="3049"/>
      <c r="AA953" s="3049"/>
      <c r="AB953" s="3049"/>
      <c r="AC953" s="3049"/>
      <c r="AD953" s="3049"/>
      <c r="AE953" s="3049"/>
      <c r="AF953" s="3049"/>
      <c r="AG953" s="3049"/>
      <c r="AH953" s="3049"/>
      <c r="AI953" s="3049" t="s">
        <v>7881</v>
      </c>
      <c r="AJ953" s="3049"/>
      <c r="AK953" s="3049" t="s">
        <v>7665</v>
      </c>
      <c r="AL953" s="3049"/>
      <c r="AM953" s="4945"/>
      <c r="AN953" s="3048"/>
      <c r="AO953" s="3049"/>
      <c r="AP953" s="3053"/>
      <c r="AQ953" s="3049"/>
      <c r="AR953" s="4930"/>
      <c r="AS953" s="3053"/>
      <c r="AT953" s="3053"/>
      <c r="AU953" s="3053"/>
      <c r="AV953" s="3053"/>
      <c r="AW953" s="3053"/>
      <c r="AX953" s="4930"/>
    </row>
    <row r="954" spans="1:50" ht="15" customHeight="1">
      <c r="A954" s="4923"/>
      <c r="B954" s="4934"/>
      <c r="C954" s="4952"/>
      <c r="D954" s="3054"/>
      <c r="E954" s="3055"/>
      <c r="F954" s="3056"/>
      <c r="G954" s="3056"/>
      <c r="H954" s="4961"/>
      <c r="I954" s="3056"/>
      <c r="J954" s="3056"/>
      <c r="K954" s="4961"/>
      <c r="L954" s="3056"/>
      <c r="M954" s="3056"/>
      <c r="N954" s="4940"/>
      <c r="O954" s="4958"/>
      <c r="P954" s="3057"/>
      <c r="Q954" s="3057"/>
      <c r="R954" s="3057"/>
      <c r="S954" s="3087"/>
      <c r="T954" s="3087"/>
      <c r="U954" s="3087"/>
      <c r="V954" s="3087"/>
      <c r="W954" s="3056"/>
      <c r="X954" s="3056"/>
      <c r="Y954" s="3056"/>
      <c r="Z954" s="3056"/>
      <c r="AA954" s="3056"/>
      <c r="AB954" s="3056"/>
      <c r="AC954" s="3056"/>
      <c r="AD954" s="3056"/>
      <c r="AE954" s="3056"/>
      <c r="AF954" s="3056"/>
      <c r="AG954" s="3056"/>
      <c r="AH954" s="3056"/>
      <c r="AI954" s="3056"/>
      <c r="AJ954" s="3056"/>
      <c r="AK954" s="3056" t="s">
        <v>8350</v>
      </c>
      <c r="AL954" s="3056"/>
      <c r="AM954" s="4946"/>
      <c r="AN954" s="3055"/>
      <c r="AO954" s="3056"/>
      <c r="AP954" s="3059"/>
      <c r="AQ954" s="3056"/>
      <c r="AR954" s="4931"/>
      <c r="AS954" s="3059"/>
      <c r="AT954" s="3059"/>
      <c r="AU954" s="3059"/>
      <c r="AV954" s="3059"/>
      <c r="AW954" s="3059"/>
      <c r="AX954" s="4931"/>
    </row>
    <row r="955" spans="1:50" ht="15" customHeight="1">
      <c r="A955" s="4923"/>
      <c r="B955" s="4933">
        <f>B950+1</f>
        <v>188</v>
      </c>
      <c r="C955" s="4951" t="s">
        <v>8351</v>
      </c>
      <c r="D955" s="3047" t="s">
        <v>8302</v>
      </c>
      <c r="E955" s="3048">
        <v>45413</v>
      </c>
      <c r="F955" s="3049">
        <v>9.4</v>
      </c>
      <c r="G955" s="3049">
        <v>9.4</v>
      </c>
      <c r="H955" s="4960" t="s">
        <v>8337</v>
      </c>
      <c r="I955" s="3049"/>
      <c r="J955" s="3049"/>
      <c r="K955" s="4960" t="s">
        <v>8337</v>
      </c>
      <c r="L955" s="3049"/>
      <c r="M955" s="3049"/>
      <c r="N955" s="4939" t="s">
        <v>8352</v>
      </c>
      <c r="O955" s="4957" t="s">
        <v>7905</v>
      </c>
      <c r="P955" s="3050"/>
      <c r="Q955" s="3050"/>
      <c r="R955" s="3050"/>
      <c r="S955" s="3084"/>
      <c r="T955" s="3084"/>
      <c r="U955" s="3084"/>
      <c r="V955" s="3084"/>
      <c r="W955" s="3049">
        <v>1</v>
      </c>
      <c r="X955" s="3049"/>
      <c r="Y955" s="3049">
        <v>1</v>
      </c>
      <c r="Z955" s="3049"/>
      <c r="AA955" s="3049" t="s">
        <v>387</v>
      </c>
      <c r="AB955" s="3049" t="s">
        <v>387</v>
      </c>
      <c r="AC955" s="3049"/>
      <c r="AD955" s="3049" t="s">
        <v>387</v>
      </c>
      <c r="AE955" s="3049" t="s">
        <v>387</v>
      </c>
      <c r="AF955" s="3049"/>
      <c r="AG955" s="3049" t="s">
        <v>387</v>
      </c>
      <c r="AH955" s="3049" t="s">
        <v>387</v>
      </c>
      <c r="AI955" s="3049" t="s">
        <v>387</v>
      </c>
      <c r="AJ955" s="3049"/>
      <c r="AK955" s="3049" t="s">
        <v>387</v>
      </c>
      <c r="AL955" s="3049"/>
      <c r="AM955" s="4945"/>
      <c r="AN955" s="3048"/>
      <c r="AO955" s="3049"/>
      <c r="AP955" s="3053"/>
      <c r="AQ955" s="3049"/>
      <c r="AR955" s="4930"/>
      <c r="AS955" s="3053"/>
      <c r="AT955" s="3053"/>
      <c r="AU955" s="3053"/>
      <c r="AV955" s="3053"/>
      <c r="AW955" s="3053"/>
      <c r="AX955" s="4930"/>
    </row>
    <row r="956" spans="1:50" ht="15" customHeight="1">
      <c r="A956" s="4923"/>
      <c r="B956" s="4933"/>
      <c r="C956" s="4951"/>
      <c r="D956" s="3047"/>
      <c r="E956" s="3048"/>
      <c r="F956" s="3049"/>
      <c r="G956" s="3049"/>
      <c r="H956" s="4960"/>
      <c r="I956" s="3049"/>
      <c r="J956" s="3049"/>
      <c r="K956" s="4960"/>
      <c r="L956" s="3049"/>
      <c r="M956" s="3049"/>
      <c r="N956" s="4939"/>
      <c r="O956" s="4957"/>
      <c r="P956" s="3050"/>
      <c r="Q956" s="3050"/>
      <c r="R956" s="3050"/>
      <c r="S956" s="3084"/>
      <c r="T956" s="3084"/>
      <c r="U956" s="3084"/>
      <c r="V956" s="3084"/>
      <c r="W956" s="3049"/>
      <c r="X956" s="3049"/>
      <c r="Y956" s="3049"/>
      <c r="Z956" s="3049"/>
      <c r="AA956" s="3049">
        <v>2</v>
      </c>
      <c r="AB956" s="3049">
        <v>200</v>
      </c>
      <c r="AC956" s="3049"/>
      <c r="AD956" s="3049">
        <v>50</v>
      </c>
      <c r="AE956" s="3049">
        <v>5000</v>
      </c>
      <c r="AF956" s="3049"/>
      <c r="AG956" s="3052">
        <v>10</v>
      </c>
      <c r="AH956" s="3049"/>
      <c r="AI956" s="3049">
        <v>25</v>
      </c>
      <c r="AJ956" s="3049"/>
      <c r="AK956" s="3049" t="s">
        <v>7661</v>
      </c>
      <c r="AL956" s="3049"/>
      <c r="AM956" s="4945"/>
      <c r="AN956" s="3048"/>
      <c r="AO956" s="3049"/>
      <c r="AP956" s="3053"/>
      <c r="AQ956" s="3049"/>
      <c r="AR956" s="4930"/>
      <c r="AS956" s="3053"/>
      <c r="AT956" s="3053"/>
      <c r="AU956" s="3053"/>
      <c r="AV956" s="3053"/>
      <c r="AW956" s="3053"/>
      <c r="AX956" s="4930"/>
    </row>
    <row r="957" spans="1:50" ht="15" customHeight="1">
      <c r="A957" s="4923"/>
      <c r="B957" s="4933"/>
      <c r="C957" s="4951"/>
      <c r="D957" s="3047"/>
      <c r="E957" s="3048"/>
      <c r="F957" s="3049"/>
      <c r="G957" s="3049"/>
      <c r="H957" s="4960"/>
      <c r="I957" s="3049"/>
      <c r="J957" s="3049"/>
      <c r="K957" s="4960"/>
      <c r="L957" s="3049"/>
      <c r="M957" s="3049"/>
      <c r="N957" s="4939"/>
      <c r="O957" s="4957"/>
      <c r="P957" s="3050"/>
      <c r="Q957" s="3050"/>
      <c r="R957" s="3050"/>
      <c r="S957" s="3084"/>
      <c r="T957" s="3084"/>
      <c r="U957" s="3084"/>
      <c r="V957" s="3084"/>
      <c r="W957" s="3049"/>
      <c r="X957" s="3049"/>
      <c r="Y957" s="3049"/>
      <c r="Z957" s="3049"/>
      <c r="AA957" s="3049"/>
      <c r="AB957" s="3049"/>
      <c r="AC957" s="3049"/>
      <c r="AD957" s="3049"/>
      <c r="AE957" s="3049">
        <v>1000</v>
      </c>
      <c r="AF957" s="3049"/>
      <c r="AG957" s="3052">
        <v>5</v>
      </c>
      <c r="AH957" s="3049"/>
      <c r="AI957" s="3049">
        <v>15</v>
      </c>
      <c r="AJ957" s="3049"/>
      <c r="AK957" s="3049" t="s">
        <v>8005</v>
      </c>
      <c r="AL957" s="3049"/>
      <c r="AM957" s="4945"/>
      <c r="AN957" s="3048"/>
      <c r="AO957" s="3049"/>
      <c r="AP957" s="3053"/>
      <c r="AQ957" s="3049"/>
      <c r="AR957" s="4930"/>
      <c r="AS957" s="3053"/>
      <c r="AT957" s="3053"/>
      <c r="AU957" s="3053"/>
      <c r="AV957" s="3053"/>
      <c r="AW957" s="3053"/>
      <c r="AX957" s="4930"/>
    </row>
    <row r="958" spans="1:50" ht="15" customHeight="1">
      <c r="A958" s="4923"/>
      <c r="B958" s="4933"/>
      <c r="C958" s="4951"/>
      <c r="D958" s="3047"/>
      <c r="E958" s="3048"/>
      <c r="F958" s="3049"/>
      <c r="G958" s="3049"/>
      <c r="H958" s="4960"/>
      <c r="I958" s="3049"/>
      <c r="J958" s="3049"/>
      <c r="K958" s="4960"/>
      <c r="L958" s="3049"/>
      <c r="M958" s="3049"/>
      <c r="N958" s="4939"/>
      <c r="O958" s="4957"/>
      <c r="P958" s="3050"/>
      <c r="Q958" s="3050"/>
      <c r="R958" s="3050"/>
      <c r="S958" s="3084"/>
      <c r="T958" s="3084"/>
      <c r="U958" s="3084"/>
      <c r="V958" s="3084"/>
      <c r="W958" s="3049"/>
      <c r="X958" s="3049"/>
      <c r="Y958" s="3049"/>
      <c r="Z958" s="3049"/>
      <c r="AA958" s="3049"/>
      <c r="AB958" s="3049"/>
      <c r="AC958" s="3049"/>
      <c r="AD958" s="3049"/>
      <c r="AE958" s="3049"/>
      <c r="AF958" s="3049"/>
      <c r="AG958" s="3049"/>
      <c r="AH958" s="3049"/>
      <c r="AI958" s="3049"/>
      <c r="AJ958" s="3049"/>
      <c r="AK958" s="3049" t="s">
        <v>7665</v>
      </c>
      <c r="AL958" s="3049"/>
      <c r="AM958" s="4945"/>
      <c r="AN958" s="3048"/>
      <c r="AO958" s="3049"/>
      <c r="AP958" s="3053"/>
      <c r="AQ958" s="3049"/>
      <c r="AR958" s="4930"/>
      <c r="AS958" s="3053"/>
      <c r="AT958" s="3053"/>
      <c r="AU958" s="3053"/>
      <c r="AV958" s="3053"/>
      <c r="AW958" s="3053"/>
      <c r="AX958" s="4930"/>
    </row>
    <row r="959" spans="1:50" ht="15" customHeight="1">
      <c r="A959" s="4924"/>
      <c r="B959" s="4934"/>
      <c r="C959" s="4952"/>
      <c r="D959" s="3054"/>
      <c r="E959" s="3055"/>
      <c r="F959" s="3056"/>
      <c r="G959" s="3056"/>
      <c r="H959" s="4961"/>
      <c r="I959" s="3056"/>
      <c r="J959" s="3056"/>
      <c r="K959" s="4961"/>
      <c r="L959" s="3056"/>
      <c r="M959" s="3056"/>
      <c r="N959" s="4940"/>
      <c r="O959" s="4958"/>
      <c r="P959" s="3057"/>
      <c r="Q959" s="3057"/>
      <c r="R959" s="3057"/>
      <c r="S959" s="3087"/>
      <c r="T959" s="3087"/>
      <c r="U959" s="3087"/>
      <c r="V959" s="3087"/>
      <c r="W959" s="3056"/>
      <c r="X959" s="3056"/>
      <c r="Y959" s="3056"/>
      <c r="Z959" s="3056"/>
      <c r="AA959" s="3056"/>
      <c r="AB959" s="3056"/>
      <c r="AC959" s="3056"/>
      <c r="AD959" s="3056"/>
      <c r="AE959" s="3056"/>
      <c r="AF959" s="3056"/>
      <c r="AG959" s="3056"/>
      <c r="AH959" s="3056"/>
      <c r="AI959" s="3056"/>
      <c r="AJ959" s="3056"/>
      <c r="AK959" s="3056"/>
      <c r="AL959" s="3056"/>
      <c r="AM959" s="4946"/>
      <c r="AN959" s="3055"/>
      <c r="AO959" s="3056"/>
      <c r="AP959" s="3059"/>
      <c r="AQ959" s="3056"/>
      <c r="AR959" s="4931"/>
      <c r="AS959" s="3059"/>
      <c r="AT959" s="3059"/>
      <c r="AU959" s="3059"/>
      <c r="AV959" s="3059"/>
      <c r="AW959" s="3059"/>
      <c r="AX959" s="4931"/>
    </row>
    <row r="960" spans="1:50" s="3185" customFormat="1" ht="14.25" customHeight="1">
      <c r="A960" s="5014" t="s">
        <v>8353</v>
      </c>
      <c r="B960" s="4932">
        <f>B955+1</f>
        <v>189</v>
      </c>
      <c r="C960" s="5017" t="s">
        <v>8354</v>
      </c>
      <c r="D960" s="3178" t="s">
        <v>8355</v>
      </c>
      <c r="E960" s="3179">
        <v>32136</v>
      </c>
      <c r="F960" s="3180">
        <v>1.6</v>
      </c>
      <c r="G960" s="3180">
        <v>1.6</v>
      </c>
      <c r="H960" s="3178" t="s">
        <v>8356</v>
      </c>
      <c r="I960" s="3180">
        <v>600</v>
      </c>
      <c r="J960" s="3180">
        <v>80</v>
      </c>
      <c r="K960" s="3178" t="s">
        <v>8356</v>
      </c>
      <c r="L960" s="3180">
        <v>600</v>
      </c>
      <c r="M960" s="3180">
        <v>80</v>
      </c>
      <c r="N960" s="5020" t="s">
        <v>8357</v>
      </c>
      <c r="O960" s="5023" t="s">
        <v>8358</v>
      </c>
      <c r="P960" s="3181"/>
      <c r="Q960" s="3181"/>
      <c r="R960" s="3181"/>
      <c r="S960" s="3182"/>
      <c r="T960" s="3182"/>
      <c r="U960" s="3182"/>
      <c r="V960" s="3182"/>
      <c r="W960" s="3180"/>
      <c r="X960" s="3180"/>
      <c r="Y960" s="3180"/>
      <c r="Z960" s="3180"/>
      <c r="AA960" s="3180" t="s">
        <v>8359</v>
      </c>
      <c r="AB960" s="3180"/>
      <c r="AC960" s="3180"/>
      <c r="AD960" s="3180"/>
      <c r="AE960" s="3180"/>
      <c r="AF960" s="3180"/>
      <c r="AG960" s="3180" t="s">
        <v>8360</v>
      </c>
      <c r="AH960" s="3180"/>
      <c r="AI960" s="3180" t="s">
        <v>8360</v>
      </c>
      <c r="AJ960" s="3180" t="s">
        <v>8360</v>
      </c>
      <c r="AK960" s="3180" t="s">
        <v>8360</v>
      </c>
      <c r="AL960" s="3180"/>
      <c r="AM960" s="5026"/>
      <c r="AN960" s="3183"/>
      <c r="AO960" s="3180"/>
      <c r="AP960" s="3184"/>
      <c r="AQ960" s="3180"/>
      <c r="AR960" s="5029"/>
      <c r="AS960" s="3184"/>
      <c r="AT960" s="3184"/>
      <c r="AU960" s="3184"/>
      <c r="AV960" s="3184"/>
      <c r="AW960" s="3184"/>
      <c r="AX960" s="5029"/>
    </row>
    <row r="961" spans="1:50" s="3185" customFormat="1" ht="14.25" customHeight="1">
      <c r="A961" s="5015"/>
      <c r="B961" s="4933"/>
      <c r="C961" s="5018"/>
      <c r="D961" s="3186"/>
      <c r="E961" s="3187">
        <v>39173</v>
      </c>
      <c r="F961" s="3188"/>
      <c r="G961" s="3188"/>
      <c r="H961" s="3186"/>
      <c r="I961" s="3188"/>
      <c r="J961" s="3188"/>
      <c r="K961" s="3186"/>
      <c r="L961" s="3188"/>
      <c r="M961" s="3188"/>
      <c r="N961" s="5021"/>
      <c r="O961" s="5024"/>
      <c r="P961" s="3189"/>
      <c r="Q961" s="3189"/>
      <c r="R961" s="3189"/>
      <c r="S961" s="3190"/>
      <c r="T961" s="3190"/>
      <c r="U961" s="3190"/>
      <c r="V961" s="3190"/>
      <c r="W961" s="3188"/>
      <c r="X961" s="3188"/>
      <c r="Y961" s="3188"/>
      <c r="Z961" s="3188"/>
      <c r="AA961" s="3188">
        <v>1</v>
      </c>
      <c r="AB961" s="3188"/>
      <c r="AC961" s="3188"/>
      <c r="AD961" s="3188"/>
      <c r="AE961" s="3188"/>
      <c r="AF961" s="3188"/>
      <c r="AG961" s="3191">
        <v>1</v>
      </c>
      <c r="AH961" s="3188"/>
      <c r="AI961" s="3188">
        <v>70</v>
      </c>
      <c r="AJ961" s="3188">
        <v>20</v>
      </c>
      <c r="AK961" s="3188" t="s">
        <v>8361</v>
      </c>
      <c r="AL961" s="3188"/>
      <c r="AM961" s="5027"/>
      <c r="AN961" s="3187"/>
      <c r="AO961" s="3188"/>
      <c r="AP961" s="3192"/>
      <c r="AQ961" s="3188"/>
      <c r="AR961" s="5030"/>
      <c r="AS961" s="3192"/>
      <c r="AT961" s="3192"/>
      <c r="AU961" s="3192"/>
      <c r="AV961" s="3192"/>
      <c r="AW961" s="3192"/>
      <c r="AX961" s="5030"/>
    </row>
    <row r="962" spans="1:50" s="3185" customFormat="1" ht="14.25" customHeight="1">
      <c r="A962" s="5015"/>
      <c r="B962" s="4933"/>
      <c r="C962" s="5018"/>
      <c r="D962" s="3186"/>
      <c r="E962" s="3187">
        <v>39958</v>
      </c>
      <c r="F962" s="3188"/>
      <c r="G962" s="3188"/>
      <c r="H962" s="3186"/>
      <c r="I962" s="3188"/>
      <c r="J962" s="3188"/>
      <c r="K962" s="3186"/>
      <c r="L962" s="3188"/>
      <c r="M962" s="3188"/>
      <c r="N962" s="5021"/>
      <c r="O962" s="5024"/>
      <c r="P962" s="3189"/>
      <c r="Q962" s="3189"/>
      <c r="R962" s="3189"/>
      <c r="S962" s="3190"/>
      <c r="T962" s="3190"/>
      <c r="U962" s="3190"/>
      <c r="V962" s="3190"/>
      <c r="W962" s="3188"/>
      <c r="X962" s="3188"/>
      <c r="Y962" s="3188"/>
      <c r="Z962" s="3188"/>
      <c r="AA962" s="3188"/>
      <c r="AB962" s="3188"/>
      <c r="AC962" s="3188"/>
      <c r="AD962" s="3188"/>
      <c r="AE962" s="3188"/>
      <c r="AF962" s="3188"/>
      <c r="AG962" s="3191">
        <v>1.5</v>
      </c>
      <c r="AH962" s="3188"/>
      <c r="AI962" s="3188"/>
      <c r="AJ962" s="3188"/>
      <c r="AK962" s="3188" t="s">
        <v>8362</v>
      </c>
      <c r="AL962" s="3188"/>
      <c r="AM962" s="5027"/>
      <c r="AN962" s="3187"/>
      <c r="AO962" s="3188"/>
      <c r="AP962" s="3192"/>
      <c r="AQ962" s="3188"/>
      <c r="AR962" s="5030"/>
      <c r="AS962" s="3192"/>
      <c r="AT962" s="3192"/>
      <c r="AU962" s="3192"/>
      <c r="AV962" s="3192"/>
      <c r="AW962" s="3192"/>
      <c r="AX962" s="5030"/>
    </row>
    <row r="963" spans="1:50" s="3185" customFormat="1" ht="14.25" customHeight="1">
      <c r="A963" s="5015"/>
      <c r="B963" s="4933"/>
      <c r="C963" s="5018"/>
      <c r="D963" s="3186"/>
      <c r="E963" s="3187"/>
      <c r="F963" s="3188"/>
      <c r="G963" s="3188"/>
      <c r="H963" s="3186"/>
      <c r="I963" s="3188"/>
      <c r="J963" s="3188"/>
      <c r="K963" s="3186"/>
      <c r="L963" s="3188"/>
      <c r="M963" s="3188"/>
      <c r="N963" s="5021"/>
      <c r="O963" s="5024"/>
      <c r="P963" s="3189"/>
      <c r="Q963" s="3189"/>
      <c r="R963" s="3189"/>
      <c r="S963" s="3190"/>
      <c r="T963" s="3190"/>
      <c r="U963" s="3190"/>
      <c r="V963" s="3190"/>
      <c r="W963" s="3188"/>
      <c r="X963" s="3188"/>
      <c r="Y963" s="3188"/>
      <c r="Z963" s="3188"/>
      <c r="AA963" s="3188"/>
      <c r="AB963" s="3188"/>
      <c r="AC963" s="3188"/>
      <c r="AD963" s="3188"/>
      <c r="AE963" s="3188"/>
      <c r="AF963" s="3188"/>
      <c r="AG963" s="3193"/>
      <c r="AH963" s="3188"/>
      <c r="AI963" s="3188"/>
      <c r="AJ963" s="3188"/>
      <c r="AK963" s="3188"/>
      <c r="AL963" s="3188"/>
      <c r="AM963" s="5027"/>
      <c r="AN963" s="3187"/>
      <c r="AO963" s="3188"/>
      <c r="AP963" s="3192"/>
      <c r="AQ963" s="3188"/>
      <c r="AR963" s="5030"/>
      <c r="AS963" s="3192"/>
      <c r="AT963" s="3192"/>
      <c r="AU963" s="3192"/>
      <c r="AV963" s="3192"/>
      <c r="AW963" s="3192"/>
      <c r="AX963" s="5030"/>
    </row>
    <row r="964" spans="1:50" s="3185" customFormat="1" ht="14.25" customHeight="1">
      <c r="A964" s="5016"/>
      <c r="B964" s="4934"/>
      <c r="C964" s="5019"/>
      <c r="D964" s="3194"/>
      <c r="E964" s="3195"/>
      <c r="F964" s="3196"/>
      <c r="G964" s="3196"/>
      <c r="H964" s="3194"/>
      <c r="I964" s="3196"/>
      <c r="J964" s="3196"/>
      <c r="K964" s="3194"/>
      <c r="L964" s="3196"/>
      <c r="M964" s="3196"/>
      <c r="N964" s="5022"/>
      <c r="O964" s="5025"/>
      <c r="P964" s="3197"/>
      <c r="Q964" s="3197"/>
      <c r="R964" s="3197"/>
      <c r="S964" s="3198"/>
      <c r="T964" s="3198"/>
      <c r="U964" s="3198"/>
      <c r="V964" s="3198"/>
      <c r="W964" s="3196"/>
      <c r="X964" s="3196"/>
      <c r="Y964" s="3196"/>
      <c r="Z964" s="3196"/>
      <c r="AA964" s="3196"/>
      <c r="AB964" s="3196"/>
      <c r="AC964" s="3196"/>
      <c r="AD964" s="3196"/>
      <c r="AE964" s="3196"/>
      <c r="AF964" s="3196"/>
      <c r="AG964" s="3196"/>
      <c r="AH964" s="3196"/>
      <c r="AI964" s="3196"/>
      <c r="AJ964" s="3196"/>
      <c r="AK964" s="3196"/>
      <c r="AL964" s="3196"/>
      <c r="AM964" s="5028"/>
      <c r="AN964" s="3195"/>
      <c r="AO964" s="3196"/>
      <c r="AP964" s="3199"/>
      <c r="AQ964" s="3196"/>
      <c r="AR964" s="5031"/>
      <c r="AS964" s="3199"/>
      <c r="AT964" s="3199"/>
      <c r="AU964" s="3199"/>
      <c r="AV964" s="3199"/>
      <c r="AW964" s="3199"/>
      <c r="AX964" s="5031"/>
    </row>
    <row r="965" spans="1:50" s="3185" customFormat="1" ht="14.25" customHeight="1">
      <c r="A965" s="5014" t="s">
        <v>8363</v>
      </c>
      <c r="B965" s="5032">
        <f>B960+1</f>
        <v>190</v>
      </c>
      <c r="C965" s="5029" t="s">
        <v>8364</v>
      </c>
      <c r="D965" s="3178" t="s">
        <v>8355</v>
      </c>
      <c r="E965" s="3183">
        <v>33592</v>
      </c>
      <c r="F965" s="3180">
        <v>78.5</v>
      </c>
      <c r="G965" s="3180">
        <v>78.5</v>
      </c>
      <c r="H965" s="3178" t="s">
        <v>8365</v>
      </c>
      <c r="I965" s="3180">
        <v>200</v>
      </c>
      <c r="J965" s="3180">
        <v>60</v>
      </c>
      <c r="K965" s="3178" t="s">
        <v>8366</v>
      </c>
      <c r="L965" s="3180">
        <v>200</v>
      </c>
      <c r="M965" s="3180">
        <v>60</v>
      </c>
      <c r="N965" s="5035" t="s">
        <v>8367</v>
      </c>
      <c r="O965" s="5023" t="s">
        <v>8358</v>
      </c>
      <c r="P965" s="3181"/>
      <c r="Q965" s="3181"/>
      <c r="R965" s="3181"/>
      <c r="S965" s="3182"/>
      <c r="T965" s="3182"/>
      <c r="U965" s="3182"/>
      <c r="V965" s="3182"/>
      <c r="W965" s="3180"/>
      <c r="X965" s="3180"/>
      <c r="Y965" s="3180"/>
      <c r="Z965" s="3180"/>
      <c r="AA965" s="3180" t="s">
        <v>8368</v>
      </c>
      <c r="AB965" s="3180"/>
      <c r="AC965" s="3180"/>
      <c r="AD965" s="3180"/>
      <c r="AE965" s="3180" t="s">
        <v>8368</v>
      </c>
      <c r="AF965" s="3180"/>
      <c r="AG965" s="3180" t="s">
        <v>8368</v>
      </c>
      <c r="AH965" s="3180"/>
      <c r="AI965" s="3180" t="s">
        <v>8368</v>
      </c>
      <c r="AJ965" s="3180"/>
      <c r="AK965" s="3180" t="s">
        <v>8360</v>
      </c>
      <c r="AL965" s="3180" t="s">
        <v>8360</v>
      </c>
      <c r="AM965" s="5026"/>
      <c r="AN965" s="3183">
        <v>33756</v>
      </c>
      <c r="AO965" s="3180"/>
      <c r="AP965" s="3184"/>
      <c r="AQ965" s="3180"/>
      <c r="AR965" s="5017"/>
      <c r="AS965" s="3184"/>
      <c r="AT965" s="3184"/>
      <c r="AU965" s="3184"/>
      <c r="AV965" s="3184"/>
      <c r="AW965" s="3184"/>
      <c r="AX965" s="5029"/>
    </row>
    <row r="966" spans="1:50" s="3185" customFormat="1" ht="14.25" customHeight="1">
      <c r="A966" s="5015"/>
      <c r="B966" s="5033"/>
      <c r="C966" s="5030"/>
      <c r="D966" s="3186"/>
      <c r="E966" s="3187">
        <v>34145</v>
      </c>
      <c r="F966" s="3188"/>
      <c r="G966" s="3188"/>
      <c r="H966" s="3186" t="s">
        <v>8369</v>
      </c>
      <c r="I966" s="3188">
        <v>200</v>
      </c>
      <c r="J966" s="3188">
        <v>60</v>
      </c>
      <c r="K966" s="3186" t="s">
        <v>8370</v>
      </c>
      <c r="L966" s="3188">
        <v>200</v>
      </c>
      <c r="M966" s="3188">
        <v>60</v>
      </c>
      <c r="N966" s="5036"/>
      <c r="O966" s="5024"/>
      <c r="P966" s="3189"/>
      <c r="Q966" s="3189"/>
      <c r="R966" s="3189"/>
      <c r="S966" s="3190"/>
      <c r="T966" s="3190"/>
      <c r="U966" s="3190"/>
      <c r="V966" s="3190"/>
      <c r="W966" s="3188"/>
      <c r="X966" s="3188"/>
      <c r="Y966" s="3188"/>
      <c r="Z966" s="3188"/>
      <c r="AA966" s="3188">
        <v>6</v>
      </c>
      <c r="AB966" s="3188"/>
      <c r="AC966" s="3188"/>
      <c r="AD966" s="3188"/>
      <c r="AE966" s="3188">
        <v>200</v>
      </c>
      <c r="AF966" s="3188"/>
      <c r="AG966" s="3191">
        <v>1.5</v>
      </c>
      <c r="AH966" s="3188"/>
      <c r="AI966" s="3188">
        <v>10</v>
      </c>
      <c r="AJ966" s="3188"/>
      <c r="AK966" s="3188" t="s">
        <v>8371</v>
      </c>
      <c r="AL966" s="3188"/>
      <c r="AM966" s="5027"/>
      <c r="AN966" s="3187">
        <v>34145</v>
      </c>
      <c r="AO966" s="3188"/>
      <c r="AP966" s="3192"/>
      <c r="AQ966" s="3188"/>
      <c r="AR966" s="5018"/>
      <c r="AS966" s="3192"/>
      <c r="AT966" s="3192"/>
      <c r="AU966" s="3192"/>
      <c r="AV966" s="3192"/>
      <c r="AW966" s="3192"/>
      <c r="AX966" s="5030"/>
    </row>
    <row r="967" spans="1:50" s="3185" customFormat="1" ht="14.25" customHeight="1">
      <c r="A967" s="5015"/>
      <c r="B967" s="5033"/>
      <c r="C967" s="5030"/>
      <c r="D967" s="3186"/>
      <c r="E967" s="3187">
        <v>35185</v>
      </c>
      <c r="F967" s="3188"/>
      <c r="G967" s="3188"/>
      <c r="H967" s="3186" t="s">
        <v>8372</v>
      </c>
      <c r="I967" s="3188">
        <v>200</v>
      </c>
      <c r="J967" s="3188">
        <v>80</v>
      </c>
      <c r="K967" s="3186" t="s">
        <v>8372</v>
      </c>
      <c r="L967" s="3188">
        <v>200</v>
      </c>
      <c r="M967" s="3188">
        <v>80</v>
      </c>
      <c r="N967" s="5036"/>
      <c r="O967" s="5024"/>
      <c r="P967" s="3189"/>
      <c r="Q967" s="3189"/>
      <c r="R967" s="3189"/>
      <c r="S967" s="3190"/>
      <c r="T967" s="3190"/>
      <c r="U967" s="3190"/>
      <c r="V967" s="3190"/>
      <c r="W967" s="3188"/>
      <c r="X967" s="3188"/>
      <c r="Y967" s="3188"/>
      <c r="Z967" s="3188"/>
      <c r="AA967" s="3188"/>
      <c r="AB967" s="3188"/>
      <c r="AC967" s="3188"/>
      <c r="AD967" s="3188"/>
      <c r="AE967" s="3188"/>
      <c r="AF967" s="3188"/>
      <c r="AG967" s="3191">
        <v>1</v>
      </c>
      <c r="AH967" s="3188"/>
      <c r="AI967" s="3188"/>
      <c r="AJ967" s="3188"/>
      <c r="AK967" s="3188" t="s">
        <v>8362</v>
      </c>
      <c r="AL967" s="3188"/>
      <c r="AM967" s="5027"/>
      <c r="AN967" s="3187">
        <v>35185</v>
      </c>
      <c r="AO967" s="3188"/>
      <c r="AP967" s="3192"/>
      <c r="AQ967" s="3188"/>
      <c r="AR967" s="5018"/>
      <c r="AS967" s="3192"/>
      <c r="AT967" s="3192"/>
      <c r="AU967" s="3192"/>
      <c r="AV967" s="3192"/>
      <c r="AW967" s="3192"/>
      <c r="AX967" s="5030"/>
    </row>
    <row r="968" spans="1:50" s="3185" customFormat="1" ht="14.25" customHeight="1">
      <c r="A968" s="5015"/>
      <c r="B968" s="5033"/>
      <c r="C968" s="5030"/>
      <c r="D968" s="3186"/>
      <c r="E968" s="3187">
        <v>39173</v>
      </c>
      <c r="F968" s="3188"/>
      <c r="G968" s="3188"/>
      <c r="H968" s="3186"/>
      <c r="I968" s="3188"/>
      <c r="J968" s="3188"/>
      <c r="K968" s="3186"/>
      <c r="L968" s="3188"/>
      <c r="M968" s="3188"/>
      <c r="N968" s="5036"/>
      <c r="O968" s="5024"/>
      <c r="P968" s="3189"/>
      <c r="Q968" s="3189"/>
      <c r="R968" s="3189"/>
      <c r="S968" s="3190"/>
      <c r="T968" s="3190"/>
      <c r="U968" s="3190"/>
      <c r="V968" s="3190"/>
      <c r="W968" s="3188"/>
      <c r="X968" s="3188"/>
      <c r="Y968" s="3188"/>
      <c r="Z968" s="3188"/>
      <c r="AA968" s="3188"/>
      <c r="AB968" s="3188"/>
      <c r="AC968" s="3188"/>
      <c r="AD968" s="3188"/>
      <c r="AE968" s="3188"/>
      <c r="AF968" s="3188"/>
      <c r="AG968" s="3188"/>
      <c r="AH968" s="3188"/>
      <c r="AI968" s="3188"/>
      <c r="AJ968" s="3188"/>
      <c r="AK968" s="3188" t="s">
        <v>8373</v>
      </c>
      <c r="AL968" s="3188"/>
      <c r="AM968" s="5027"/>
      <c r="AN968" s="3187"/>
      <c r="AO968" s="3188"/>
      <c r="AP968" s="3192"/>
      <c r="AQ968" s="3188"/>
      <c r="AR968" s="5018"/>
      <c r="AS968" s="3192"/>
      <c r="AT968" s="3192"/>
      <c r="AU968" s="3192"/>
      <c r="AV968" s="3192"/>
      <c r="AW968" s="3192"/>
      <c r="AX968" s="5030"/>
    </row>
    <row r="969" spans="1:50" s="3185" customFormat="1" ht="14.25" customHeight="1">
      <c r="A969" s="5015"/>
      <c r="B969" s="5034"/>
      <c r="C969" s="5031"/>
      <c r="D969" s="3194"/>
      <c r="E969" s="3195"/>
      <c r="F969" s="3196"/>
      <c r="G969" s="3196"/>
      <c r="H969" s="3194"/>
      <c r="I969" s="3196"/>
      <c r="J969" s="3196"/>
      <c r="K969" s="3194"/>
      <c r="L969" s="3196"/>
      <c r="M969" s="3196"/>
      <c r="N969" s="5037"/>
      <c r="O969" s="5025"/>
      <c r="P969" s="3197"/>
      <c r="Q969" s="3197"/>
      <c r="R969" s="3197"/>
      <c r="S969" s="3198"/>
      <c r="T969" s="3198"/>
      <c r="U969" s="3198"/>
      <c r="V969" s="3198"/>
      <c r="W969" s="3196"/>
      <c r="X969" s="3196"/>
      <c r="Y969" s="3196"/>
      <c r="Z969" s="3196"/>
      <c r="AA969" s="3196"/>
      <c r="AB969" s="3196"/>
      <c r="AC969" s="3196"/>
      <c r="AD969" s="3196"/>
      <c r="AE969" s="3196"/>
      <c r="AF969" s="3196"/>
      <c r="AG969" s="3196"/>
      <c r="AH969" s="3196"/>
      <c r="AI969" s="3196"/>
      <c r="AJ969" s="3196"/>
      <c r="AK969" s="3196" t="s">
        <v>8374</v>
      </c>
      <c r="AL969" s="3196"/>
      <c r="AM969" s="5028"/>
      <c r="AN969" s="3195"/>
      <c r="AO969" s="3196"/>
      <c r="AP969" s="3199"/>
      <c r="AQ969" s="3196"/>
      <c r="AR969" s="5019"/>
      <c r="AS969" s="3199"/>
      <c r="AT969" s="3199"/>
      <c r="AU969" s="3199"/>
      <c r="AV969" s="3199"/>
      <c r="AW969" s="3199"/>
      <c r="AX969" s="5031"/>
    </row>
    <row r="970" spans="1:50" s="3185" customFormat="1" ht="14.25" customHeight="1">
      <c r="A970" s="5015"/>
      <c r="B970" s="5032">
        <f>B965+1</f>
        <v>191</v>
      </c>
      <c r="C970" s="5017" t="s">
        <v>8375</v>
      </c>
      <c r="D970" s="3178" t="s">
        <v>8355</v>
      </c>
      <c r="E970" s="3183">
        <v>35048</v>
      </c>
      <c r="F970" s="3180">
        <v>36.5</v>
      </c>
      <c r="G970" s="3180">
        <v>36.5</v>
      </c>
      <c r="H970" s="5038" t="s">
        <v>8376</v>
      </c>
      <c r="I970" s="3180"/>
      <c r="J970" s="3180"/>
      <c r="K970" s="3178" t="s">
        <v>8377</v>
      </c>
      <c r="L970" s="3180">
        <v>200</v>
      </c>
      <c r="M970" s="3180">
        <v>60</v>
      </c>
      <c r="N970" s="5035" t="s">
        <v>8378</v>
      </c>
      <c r="O970" s="5035" t="s">
        <v>8379</v>
      </c>
      <c r="P970" s="3181"/>
      <c r="Q970" s="3181"/>
      <c r="R970" s="3181"/>
      <c r="S970" s="3182"/>
      <c r="T970" s="3182"/>
      <c r="U970" s="3182"/>
      <c r="V970" s="3182"/>
      <c r="W970" s="3180">
        <v>5</v>
      </c>
      <c r="X970" s="3180">
        <v>2</v>
      </c>
      <c r="Y970" s="3180">
        <v>0</v>
      </c>
      <c r="Z970" s="3180"/>
      <c r="AA970" s="3180" t="s">
        <v>8360</v>
      </c>
      <c r="AB970" s="3180"/>
      <c r="AC970" s="3180"/>
      <c r="AD970" s="3180"/>
      <c r="AE970" s="3180"/>
      <c r="AF970" s="3180"/>
      <c r="AG970" s="3180"/>
      <c r="AH970" s="3180"/>
      <c r="AI970" s="3180" t="s">
        <v>8360</v>
      </c>
      <c r="AJ970" s="3180"/>
      <c r="AK970" s="3180"/>
      <c r="AL970" s="3180"/>
      <c r="AM970" s="5026"/>
      <c r="AN970" s="3183"/>
      <c r="AO970" s="3180"/>
      <c r="AP970" s="3184"/>
      <c r="AQ970" s="3180"/>
      <c r="AR970" s="5017"/>
      <c r="AS970" s="3184"/>
      <c r="AT970" s="3184"/>
      <c r="AU970" s="3184"/>
      <c r="AV970" s="3184"/>
      <c r="AW970" s="3184"/>
      <c r="AX970" s="5029"/>
    </row>
    <row r="971" spans="1:50" s="3185" customFormat="1" ht="14.25" customHeight="1">
      <c r="A971" s="5015"/>
      <c r="B971" s="5033"/>
      <c r="C971" s="5018"/>
      <c r="D971" s="3186"/>
      <c r="E971" s="3187">
        <v>39173</v>
      </c>
      <c r="F971" s="3188"/>
      <c r="G971" s="3188"/>
      <c r="H971" s="5039"/>
      <c r="I971" s="3188"/>
      <c r="J971" s="3188"/>
      <c r="K971" s="3186"/>
      <c r="L971" s="3188"/>
      <c r="M971" s="3188"/>
      <c r="N971" s="5036"/>
      <c r="O971" s="5036"/>
      <c r="P971" s="3189"/>
      <c r="Q971" s="3189"/>
      <c r="R971" s="3189"/>
      <c r="S971" s="3190"/>
      <c r="T971" s="3190"/>
      <c r="U971" s="3190"/>
      <c r="V971" s="3190"/>
      <c r="W971" s="3188"/>
      <c r="X971" s="3188"/>
      <c r="Y971" s="3188"/>
      <c r="Z971" s="3188"/>
      <c r="AA971" s="3188">
        <v>1</v>
      </c>
      <c r="AB971" s="3188"/>
      <c r="AC971" s="3188"/>
      <c r="AD971" s="3188"/>
      <c r="AE971" s="3188"/>
      <c r="AF971" s="3188"/>
      <c r="AG971" s="3188"/>
      <c r="AH971" s="3188"/>
      <c r="AI971" s="3188">
        <v>12</v>
      </c>
      <c r="AJ971" s="3188"/>
      <c r="AK971" s="3188"/>
      <c r="AL971" s="3188"/>
      <c r="AM971" s="5027"/>
      <c r="AN971" s="3187"/>
      <c r="AO971" s="3188"/>
      <c r="AP971" s="3192"/>
      <c r="AQ971" s="3188"/>
      <c r="AR971" s="5018"/>
      <c r="AS971" s="3192"/>
      <c r="AT971" s="3192"/>
      <c r="AU971" s="3192"/>
      <c r="AV971" s="3192"/>
      <c r="AW971" s="3192"/>
      <c r="AX971" s="5030"/>
    </row>
    <row r="972" spans="1:50" s="3185" customFormat="1" ht="14.25" customHeight="1">
      <c r="A972" s="5015"/>
      <c r="B972" s="5033"/>
      <c r="C972" s="5018"/>
      <c r="D972" s="3186"/>
      <c r="E972" s="3187">
        <v>44652</v>
      </c>
      <c r="F972" s="3188"/>
      <c r="G972" s="3188"/>
      <c r="H972" s="5039"/>
      <c r="I972" s="3188"/>
      <c r="J972" s="3188"/>
      <c r="K972" s="3186"/>
      <c r="L972" s="3188"/>
      <c r="M972" s="3188"/>
      <c r="N972" s="5036"/>
      <c r="O972" s="5036"/>
      <c r="P972" s="3189"/>
      <c r="Q972" s="3189"/>
      <c r="R972" s="3189"/>
      <c r="S972" s="3190"/>
      <c r="T972" s="3190"/>
      <c r="U972" s="3190"/>
      <c r="V972" s="3190"/>
      <c r="W972" s="3188"/>
      <c r="X972" s="3188"/>
      <c r="Y972" s="3188"/>
      <c r="Z972" s="3188"/>
      <c r="AA972" s="3188"/>
      <c r="AB972" s="3188"/>
      <c r="AC972" s="3188"/>
      <c r="AD972" s="3188"/>
      <c r="AE972" s="3188"/>
      <c r="AF972" s="3188"/>
      <c r="AG972" s="3188"/>
      <c r="AH972" s="3188"/>
      <c r="AI972" s="3188"/>
      <c r="AJ972" s="3188"/>
      <c r="AK972" s="3188"/>
      <c r="AL972" s="3188"/>
      <c r="AM972" s="5027"/>
      <c r="AN972" s="3187"/>
      <c r="AO972" s="3188"/>
      <c r="AP972" s="3192"/>
      <c r="AQ972" s="3188"/>
      <c r="AR972" s="5018"/>
      <c r="AS972" s="3192"/>
      <c r="AT972" s="3192"/>
      <c r="AU972" s="3192"/>
      <c r="AV972" s="3192"/>
      <c r="AW972" s="3192"/>
      <c r="AX972" s="5030"/>
    </row>
    <row r="973" spans="1:50" s="3185" customFormat="1" ht="14.25" customHeight="1">
      <c r="A973" s="5015"/>
      <c r="B973" s="5033"/>
      <c r="C973" s="5018"/>
      <c r="D973" s="3186"/>
      <c r="E973" s="3187"/>
      <c r="F973" s="3188"/>
      <c r="G973" s="3188"/>
      <c r="H973" s="5039"/>
      <c r="I973" s="3188"/>
      <c r="J973" s="3188"/>
      <c r="K973" s="3186"/>
      <c r="L973" s="3188"/>
      <c r="M973" s="3188"/>
      <c r="N973" s="5036"/>
      <c r="O973" s="5036"/>
      <c r="P973" s="3189"/>
      <c r="Q973" s="3189"/>
      <c r="R973" s="3189"/>
      <c r="S973" s="3190"/>
      <c r="T973" s="3190"/>
      <c r="U973" s="3190"/>
      <c r="V973" s="3190"/>
      <c r="W973" s="3188"/>
      <c r="X973" s="3188"/>
      <c r="Y973" s="3188"/>
      <c r="Z973" s="3188"/>
      <c r="AA973" s="3188"/>
      <c r="AB973" s="3188"/>
      <c r="AC973" s="3188"/>
      <c r="AD973" s="3188"/>
      <c r="AE973" s="3188"/>
      <c r="AF973" s="3188"/>
      <c r="AG973" s="3188"/>
      <c r="AH973" s="3188"/>
      <c r="AI973" s="3188"/>
      <c r="AJ973" s="3188"/>
      <c r="AK973" s="3188"/>
      <c r="AL973" s="3188"/>
      <c r="AM973" s="5027"/>
      <c r="AN973" s="3187"/>
      <c r="AO973" s="3188"/>
      <c r="AP973" s="3192"/>
      <c r="AQ973" s="3188"/>
      <c r="AR973" s="5018"/>
      <c r="AS973" s="3192"/>
      <c r="AT973" s="3192"/>
      <c r="AU973" s="3192"/>
      <c r="AV973" s="3192"/>
      <c r="AW973" s="3192"/>
      <c r="AX973" s="5030"/>
    </row>
    <row r="974" spans="1:50" s="3185" customFormat="1" ht="14.25" customHeight="1">
      <c r="A974" s="5015"/>
      <c r="B974" s="5034"/>
      <c r="C974" s="5019"/>
      <c r="D974" s="3194"/>
      <c r="E974" s="3195"/>
      <c r="F974" s="3196"/>
      <c r="G974" s="3196"/>
      <c r="H974" s="5040"/>
      <c r="I974" s="3196"/>
      <c r="J974" s="3196"/>
      <c r="K974" s="3194"/>
      <c r="L974" s="3196"/>
      <c r="M974" s="3196"/>
      <c r="N974" s="5037"/>
      <c r="O974" s="5037"/>
      <c r="P974" s="3197"/>
      <c r="Q974" s="3197"/>
      <c r="R974" s="3197"/>
      <c r="S974" s="3198"/>
      <c r="T974" s="3198"/>
      <c r="U974" s="3198"/>
      <c r="V974" s="3198"/>
      <c r="W974" s="3196"/>
      <c r="X974" s="3196"/>
      <c r="Y974" s="3196"/>
      <c r="Z974" s="3196"/>
      <c r="AA974" s="3196"/>
      <c r="AB974" s="3196"/>
      <c r="AC974" s="3196"/>
      <c r="AD974" s="3196"/>
      <c r="AE974" s="3196"/>
      <c r="AF974" s="3196"/>
      <c r="AG974" s="3196"/>
      <c r="AH974" s="3196"/>
      <c r="AI974" s="3196"/>
      <c r="AJ974" s="3196"/>
      <c r="AK974" s="3196"/>
      <c r="AL974" s="3196"/>
      <c r="AM974" s="5028"/>
      <c r="AN974" s="3195"/>
      <c r="AO974" s="3196"/>
      <c r="AP974" s="3199"/>
      <c r="AQ974" s="3196"/>
      <c r="AR974" s="5019"/>
      <c r="AS974" s="3199"/>
      <c r="AT974" s="3199"/>
      <c r="AU974" s="3199"/>
      <c r="AV974" s="3199"/>
      <c r="AW974" s="3199"/>
      <c r="AX974" s="5031"/>
    </row>
    <row r="975" spans="1:50" s="3185" customFormat="1" ht="14.25" customHeight="1">
      <c r="A975" s="5015"/>
      <c r="B975" s="5032">
        <f>B970+1</f>
        <v>192</v>
      </c>
      <c r="C975" s="5017" t="s">
        <v>8380</v>
      </c>
      <c r="D975" s="3178" t="s">
        <v>8381</v>
      </c>
      <c r="E975" s="3183">
        <v>35185</v>
      </c>
      <c r="F975" s="3180">
        <v>9.9</v>
      </c>
      <c r="G975" s="3180">
        <v>9.9</v>
      </c>
      <c r="H975" s="3178" t="s">
        <v>8369</v>
      </c>
      <c r="I975" s="3180">
        <v>200</v>
      </c>
      <c r="J975" s="3180">
        <v>60</v>
      </c>
      <c r="K975" s="3178" t="s">
        <v>8372</v>
      </c>
      <c r="L975" s="3180">
        <v>200</v>
      </c>
      <c r="M975" s="3180">
        <v>80</v>
      </c>
      <c r="N975" s="5035" t="s">
        <v>8382</v>
      </c>
      <c r="O975" s="5023" t="s">
        <v>8383</v>
      </c>
      <c r="P975" s="3181"/>
      <c r="Q975" s="3181"/>
      <c r="R975" s="3181"/>
      <c r="S975" s="3182"/>
      <c r="T975" s="3182"/>
      <c r="U975" s="3182"/>
      <c r="V975" s="3182"/>
      <c r="W975" s="3180"/>
      <c r="X975" s="3180"/>
      <c r="Y975" s="3180"/>
      <c r="Z975" s="3180"/>
      <c r="AA975" s="3180" t="s">
        <v>8368</v>
      </c>
      <c r="AB975" s="3180"/>
      <c r="AC975" s="3180"/>
      <c r="AD975" s="3180" t="s">
        <v>8368</v>
      </c>
      <c r="AE975" s="3180"/>
      <c r="AF975" s="3180"/>
      <c r="AG975" s="3180"/>
      <c r="AH975" s="3180"/>
      <c r="AI975" s="3180"/>
      <c r="AJ975" s="3180"/>
      <c r="AK975" s="3180"/>
      <c r="AL975" s="3180"/>
      <c r="AM975" s="5026"/>
      <c r="AN975" s="3187">
        <v>35947</v>
      </c>
      <c r="AO975" s="3180"/>
      <c r="AP975" s="3180" t="s">
        <v>8360</v>
      </c>
      <c r="AQ975" s="3180"/>
      <c r="AR975" s="5017"/>
      <c r="AS975" s="3184"/>
      <c r="AT975" s="3184"/>
      <c r="AU975" s="3184"/>
      <c r="AV975" s="3184"/>
      <c r="AW975" s="3184"/>
      <c r="AX975" s="5029"/>
    </row>
    <row r="976" spans="1:50" s="3185" customFormat="1" ht="14.25" customHeight="1">
      <c r="A976" s="5015"/>
      <c r="B976" s="5033"/>
      <c r="C976" s="5018"/>
      <c r="D976" s="3186"/>
      <c r="E976" s="3187">
        <v>39173</v>
      </c>
      <c r="F976" s="3188"/>
      <c r="G976" s="3188"/>
      <c r="H976" s="3186" t="s">
        <v>8384</v>
      </c>
      <c r="I976" s="3188">
        <v>200</v>
      </c>
      <c r="J976" s="3188">
        <v>60</v>
      </c>
      <c r="K976" s="3186"/>
      <c r="L976" s="3188"/>
      <c r="M976" s="3188"/>
      <c r="N976" s="5036"/>
      <c r="O976" s="5024"/>
      <c r="P976" s="3189"/>
      <c r="Q976" s="3189"/>
      <c r="R976" s="3189"/>
      <c r="S976" s="3190"/>
      <c r="T976" s="3190"/>
      <c r="U976" s="3190"/>
      <c r="V976" s="3190"/>
      <c r="W976" s="3188"/>
      <c r="X976" s="3188"/>
      <c r="Y976" s="3188"/>
      <c r="Z976" s="3188"/>
      <c r="AA976" s="3188">
        <v>1</v>
      </c>
      <c r="AB976" s="3188"/>
      <c r="AC976" s="3188"/>
      <c r="AD976" s="3188">
        <v>60</v>
      </c>
      <c r="AE976" s="3188"/>
      <c r="AF976" s="3188"/>
      <c r="AG976" s="3188"/>
      <c r="AH976" s="3188"/>
      <c r="AI976" s="3188"/>
      <c r="AJ976" s="3188"/>
      <c r="AK976" s="3188"/>
      <c r="AL976" s="3188"/>
      <c r="AM976" s="5027"/>
      <c r="AN976" s="3187"/>
      <c r="AO976" s="3188"/>
      <c r="AP976" s="3192"/>
      <c r="AQ976" s="3188"/>
      <c r="AR976" s="5018"/>
      <c r="AS976" s="3192"/>
      <c r="AT976" s="3192"/>
      <c r="AU976" s="3192"/>
      <c r="AV976" s="3192"/>
      <c r="AW976" s="3192"/>
      <c r="AX976" s="5030"/>
    </row>
    <row r="977" spans="1:50" s="3185" customFormat="1" ht="14.25" customHeight="1">
      <c r="A977" s="5015"/>
      <c r="B977" s="5033"/>
      <c r="C977" s="5018"/>
      <c r="D977" s="3186"/>
      <c r="E977" s="3187"/>
      <c r="F977" s="3188"/>
      <c r="G977" s="3188"/>
      <c r="H977" s="3186"/>
      <c r="I977" s="3188"/>
      <c r="J977" s="3188"/>
      <c r="K977" s="3186"/>
      <c r="L977" s="3188"/>
      <c r="M977" s="3188"/>
      <c r="N977" s="5036"/>
      <c r="O977" s="5024"/>
      <c r="P977" s="3189"/>
      <c r="Q977" s="3189"/>
      <c r="R977" s="3189"/>
      <c r="S977" s="3190"/>
      <c r="T977" s="3190"/>
      <c r="U977" s="3190"/>
      <c r="V977" s="3190"/>
      <c r="W977" s="3188"/>
      <c r="X977" s="3188"/>
      <c r="Y977" s="3188"/>
      <c r="Z977" s="3188"/>
      <c r="AA977" s="3188"/>
      <c r="AB977" s="3188"/>
      <c r="AC977" s="3188"/>
      <c r="AD977" s="3188"/>
      <c r="AE977" s="3188"/>
      <c r="AF977" s="3188"/>
      <c r="AG977" s="3188"/>
      <c r="AH977" s="3188"/>
      <c r="AI977" s="3188"/>
      <c r="AJ977" s="3188"/>
      <c r="AK977" s="3188"/>
      <c r="AL977" s="3188"/>
      <c r="AM977" s="5027"/>
      <c r="AN977" s="3187"/>
      <c r="AO977" s="3188"/>
      <c r="AP977" s="3192"/>
      <c r="AQ977" s="3188"/>
      <c r="AR977" s="5018"/>
      <c r="AS977" s="3192"/>
      <c r="AT977" s="3192"/>
      <c r="AU977" s="3192"/>
      <c r="AV977" s="3192"/>
      <c r="AW977" s="3192"/>
      <c r="AX977" s="5030"/>
    </row>
    <row r="978" spans="1:50" s="3185" customFormat="1" ht="14.25" customHeight="1">
      <c r="A978" s="5015"/>
      <c r="B978" s="5033"/>
      <c r="C978" s="5018"/>
      <c r="D978" s="3186"/>
      <c r="E978" s="3187"/>
      <c r="F978" s="3188"/>
      <c r="G978" s="3188"/>
      <c r="H978" s="3186"/>
      <c r="I978" s="3188"/>
      <c r="J978" s="3188"/>
      <c r="K978" s="3186"/>
      <c r="L978" s="3188"/>
      <c r="M978" s="3188"/>
      <c r="N978" s="5036"/>
      <c r="O978" s="5024"/>
      <c r="P978" s="3189"/>
      <c r="Q978" s="3189"/>
      <c r="R978" s="3189"/>
      <c r="S978" s="3190"/>
      <c r="T978" s="3190"/>
      <c r="U978" s="3190"/>
      <c r="V978" s="3190"/>
      <c r="W978" s="3188"/>
      <c r="X978" s="3188"/>
      <c r="Y978" s="3188"/>
      <c r="Z978" s="3188"/>
      <c r="AA978" s="3188"/>
      <c r="AB978" s="3188"/>
      <c r="AC978" s="3188"/>
      <c r="AD978" s="3188"/>
      <c r="AE978" s="3188"/>
      <c r="AF978" s="3188"/>
      <c r="AG978" s="3188"/>
      <c r="AH978" s="3188"/>
      <c r="AI978" s="3188"/>
      <c r="AJ978" s="3188"/>
      <c r="AK978" s="3188"/>
      <c r="AL978" s="3188"/>
      <c r="AM978" s="5027"/>
      <c r="AN978" s="3187"/>
      <c r="AO978" s="3188"/>
      <c r="AP978" s="3192"/>
      <c r="AQ978" s="3188"/>
      <c r="AR978" s="5018"/>
      <c r="AS978" s="3192"/>
      <c r="AT978" s="3192"/>
      <c r="AU978" s="3192"/>
      <c r="AV978" s="3192"/>
      <c r="AW978" s="3192"/>
      <c r="AX978" s="5030"/>
    </row>
    <row r="979" spans="1:50" s="3185" customFormat="1" ht="14.25" customHeight="1">
      <c r="A979" s="5015"/>
      <c r="B979" s="5034"/>
      <c r="C979" s="5019"/>
      <c r="D979" s="3194"/>
      <c r="E979" s="3195"/>
      <c r="F979" s="3196"/>
      <c r="G979" s="3196"/>
      <c r="H979" s="3194"/>
      <c r="I979" s="3196"/>
      <c r="J979" s="3196"/>
      <c r="K979" s="3194"/>
      <c r="L979" s="3196"/>
      <c r="M979" s="3196"/>
      <c r="N979" s="5037"/>
      <c r="O979" s="5025"/>
      <c r="P979" s="3197"/>
      <c r="Q979" s="3197"/>
      <c r="R979" s="3197"/>
      <c r="S979" s="3198"/>
      <c r="T979" s="3198"/>
      <c r="U979" s="3198"/>
      <c r="V979" s="3198"/>
      <c r="W979" s="3196"/>
      <c r="X979" s="3196"/>
      <c r="Y979" s="3196"/>
      <c r="Z979" s="3196"/>
      <c r="AA979" s="3196"/>
      <c r="AB979" s="3196"/>
      <c r="AC979" s="3196"/>
      <c r="AD979" s="3196"/>
      <c r="AE979" s="3196"/>
      <c r="AF979" s="3196"/>
      <c r="AG979" s="3196"/>
      <c r="AH979" s="3196"/>
      <c r="AI979" s="3196"/>
      <c r="AJ979" s="3196"/>
      <c r="AK979" s="3196"/>
      <c r="AL979" s="3196"/>
      <c r="AM979" s="5028"/>
      <c r="AN979" s="3195"/>
      <c r="AO979" s="3196"/>
      <c r="AP979" s="3199"/>
      <c r="AQ979" s="3196"/>
      <c r="AR979" s="5019"/>
      <c r="AS979" s="3199"/>
      <c r="AT979" s="3199"/>
      <c r="AU979" s="3199"/>
      <c r="AV979" s="3199"/>
      <c r="AW979" s="3199"/>
      <c r="AX979" s="5031"/>
    </row>
    <row r="980" spans="1:50" s="3185" customFormat="1" ht="14.25" customHeight="1">
      <c r="A980" s="5015"/>
      <c r="B980" s="5032">
        <f>B975+1</f>
        <v>193</v>
      </c>
      <c r="C980" s="5017" t="s">
        <v>8385</v>
      </c>
      <c r="D980" s="3178" t="s">
        <v>8386</v>
      </c>
      <c r="E980" s="3183">
        <v>36137</v>
      </c>
      <c r="F980" s="3180">
        <v>34.200000000000003</v>
      </c>
      <c r="G980" s="3180">
        <v>34.200000000000003</v>
      </c>
      <c r="H980" s="3178" t="s">
        <v>8387</v>
      </c>
      <c r="I980" s="3180">
        <v>60</v>
      </c>
      <c r="J980" s="3180">
        <v>40</v>
      </c>
      <c r="K980" s="3178" t="s">
        <v>8387</v>
      </c>
      <c r="L980" s="3180">
        <v>60</v>
      </c>
      <c r="M980" s="3180">
        <v>40</v>
      </c>
      <c r="N980" s="5035" t="s">
        <v>8388</v>
      </c>
      <c r="O980" s="5023" t="s">
        <v>8389</v>
      </c>
      <c r="P980" s="3181"/>
      <c r="Q980" s="3181"/>
      <c r="R980" s="3181"/>
      <c r="S980" s="3182"/>
      <c r="T980" s="3182"/>
      <c r="U980" s="3182"/>
      <c r="V980" s="3182"/>
      <c r="W980" s="3180"/>
      <c r="X980" s="3180"/>
      <c r="Y980" s="3180">
        <v>5</v>
      </c>
      <c r="Z980" s="3180"/>
      <c r="AA980" s="3180" t="s">
        <v>8360</v>
      </c>
      <c r="AB980" s="3180"/>
      <c r="AC980" s="3180"/>
      <c r="AD980" s="3180"/>
      <c r="AE980" s="3180" t="s">
        <v>8360</v>
      </c>
      <c r="AF980" s="3180"/>
      <c r="AG980" s="3200" t="s">
        <v>8360</v>
      </c>
      <c r="AH980" s="3180"/>
      <c r="AI980" s="3180" t="s">
        <v>8360</v>
      </c>
      <c r="AJ980" s="3180"/>
      <c r="AK980" s="3180" t="s">
        <v>8360</v>
      </c>
      <c r="AL980" s="3180"/>
      <c r="AM980" s="5026"/>
      <c r="AN980" s="3183"/>
      <c r="AO980" s="3180"/>
      <c r="AP980" s="3184"/>
      <c r="AQ980" s="3180"/>
      <c r="AR980" s="5017" t="s">
        <v>8390</v>
      </c>
      <c r="AS980" s="3184"/>
      <c r="AT980" s="3184"/>
      <c r="AU980" s="3184"/>
      <c r="AV980" s="3184"/>
      <c r="AW980" s="3184"/>
      <c r="AX980" s="5029"/>
    </row>
    <row r="981" spans="1:50" s="3185" customFormat="1" ht="14.25" customHeight="1">
      <c r="A981" s="5015"/>
      <c r="B981" s="5033"/>
      <c r="C981" s="5018"/>
      <c r="D981" s="3186"/>
      <c r="E981" s="3187">
        <v>39173</v>
      </c>
      <c r="F981" s="3188"/>
      <c r="G981" s="3188"/>
      <c r="H981" s="3186" t="s">
        <v>8391</v>
      </c>
      <c r="I981" s="3188">
        <v>200</v>
      </c>
      <c r="J981" s="3188">
        <v>60</v>
      </c>
      <c r="K981" s="3186" t="s">
        <v>8391</v>
      </c>
      <c r="L981" s="3188">
        <v>200</v>
      </c>
      <c r="M981" s="3188">
        <v>60</v>
      </c>
      <c r="N981" s="5036"/>
      <c r="O981" s="5024"/>
      <c r="P981" s="3189"/>
      <c r="Q981" s="3189"/>
      <c r="R981" s="3189"/>
      <c r="S981" s="3190"/>
      <c r="T981" s="3190"/>
      <c r="U981" s="3190"/>
      <c r="V981" s="3190"/>
      <c r="W981" s="3188"/>
      <c r="X981" s="3188"/>
      <c r="Y981" s="3188"/>
      <c r="Z981" s="3188"/>
      <c r="AA981" s="3188">
        <v>2</v>
      </c>
      <c r="AB981" s="3188"/>
      <c r="AC981" s="3188"/>
      <c r="AD981" s="3188"/>
      <c r="AE981" s="3188">
        <v>300</v>
      </c>
      <c r="AF981" s="3188"/>
      <c r="AG981" s="3191">
        <v>3</v>
      </c>
      <c r="AH981" s="3188"/>
      <c r="AI981" s="3188">
        <v>8</v>
      </c>
      <c r="AJ981" s="3188"/>
      <c r="AK981" s="3188" t="s">
        <v>8371</v>
      </c>
      <c r="AL981" s="3188"/>
      <c r="AM981" s="5027"/>
      <c r="AN981" s="3187"/>
      <c r="AO981" s="3188"/>
      <c r="AP981" s="3192"/>
      <c r="AQ981" s="3188"/>
      <c r="AR981" s="5018"/>
      <c r="AS981" s="3192"/>
      <c r="AT981" s="3192"/>
      <c r="AU981" s="3192"/>
      <c r="AV981" s="3192"/>
      <c r="AW981" s="3192"/>
      <c r="AX981" s="5030"/>
    </row>
    <row r="982" spans="1:50" s="3185" customFormat="1" ht="14.25" customHeight="1">
      <c r="A982" s="5015"/>
      <c r="B982" s="5033"/>
      <c r="C982" s="5018"/>
      <c r="D982" s="3186"/>
      <c r="E982" s="3187"/>
      <c r="F982" s="3188"/>
      <c r="G982" s="3188"/>
      <c r="H982" s="3186" t="s">
        <v>8370</v>
      </c>
      <c r="I982" s="3188">
        <v>200</v>
      </c>
      <c r="J982" s="3188">
        <v>60</v>
      </c>
      <c r="K982" s="3186" t="s">
        <v>8370</v>
      </c>
      <c r="L982" s="3188">
        <v>200</v>
      </c>
      <c r="M982" s="3188">
        <v>60</v>
      </c>
      <c r="N982" s="5036"/>
      <c r="O982" s="5024"/>
      <c r="P982" s="3189"/>
      <c r="Q982" s="3189"/>
      <c r="R982" s="3189"/>
      <c r="S982" s="3190"/>
      <c r="T982" s="3190"/>
      <c r="U982" s="3190"/>
      <c r="V982" s="3190"/>
      <c r="W982" s="3188"/>
      <c r="X982" s="3188"/>
      <c r="Y982" s="3188"/>
      <c r="Z982" s="3188"/>
      <c r="AA982" s="3188"/>
      <c r="AB982" s="3188"/>
      <c r="AC982" s="3188"/>
      <c r="AD982" s="3188"/>
      <c r="AE982" s="3188">
        <v>200</v>
      </c>
      <c r="AF982" s="3188"/>
      <c r="AG982" s="3191">
        <v>2</v>
      </c>
      <c r="AH982" s="3188"/>
      <c r="AI982" s="3188">
        <v>15</v>
      </c>
      <c r="AJ982" s="3188"/>
      <c r="AK982" s="3188" t="s">
        <v>8392</v>
      </c>
      <c r="AL982" s="3188"/>
      <c r="AM982" s="5027"/>
      <c r="AN982" s="3187"/>
      <c r="AO982" s="3188"/>
      <c r="AP982" s="3192"/>
      <c r="AQ982" s="3188"/>
      <c r="AR982" s="5018"/>
      <c r="AS982" s="3192"/>
      <c r="AT982" s="3192"/>
      <c r="AU982" s="3192"/>
      <c r="AV982" s="3192"/>
      <c r="AW982" s="3192"/>
      <c r="AX982" s="5030"/>
    </row>
    <row r="983" spans="1:50" s="3185" customFormat="1" ht="14.25" customHeight="1">
      <c r="A983" s="5015"/>
      <c r="B983" s="5033"/>
      <c r="C983" s="5018"/>
      <c r="D983" s="3186"/>
      <c r="E983" s="3187"/>
      <c r="F983" s="3188"/>
      <c r="G983" s="3188"/>
      <c r="H983" s="3186"/>
      <c r="I983" s="3188"/>
      <c r="J983" s="3188"/>
      <c r="K983" s="3186"/>
      <c r="L983" s="3188"/>
      <c r="M983" s="3188"/>
      <c r="N983" s="5036"/>
      <c r="O983" s="5024"/>
      <c r="P983" s="3189"/>
      <c r="Q983" s="3189"/>
      <c r="R983" s="3189"/>
      <c r="S983" s="3190"/>
      <c r="T983" s="3190"/>
      <c r="U983" s="3190"/>
      <c r="V983" s="3190"/>
      <c r="W983" s="3188"/>
      <c r="X983" s="3188"/>
      <c r="Y983" s="3188"/>
      <c r="Z983" s="3188"/>
      <c r="AA983" s="3188"/>
      <c r="AB983" s="3188"/>
      <c r="AC983" s="3188"/>
      <c r="AD983" s="3188"/>
      <c r="AE983" s="3188"/>
      <c r="AF983" s="3188"/>
      <c r="AG983" s="3191">
        <v>1.5</v>
      </c>
      <c r="AH983" s="3188"/>
      <c r="AI983" s="3188"/>
      <c r="AJ983" s="3188"/>
      <c r="AK983" s="3188"/>
      <c r="AL983" s="3188"/>
      <c r="AM983" s="5027"/>
      <c r="AN983" s="3187"/>
      <c r="AO983" s="3188"/>
      <c r="AP983" s="3192"/>
      <c r="AQ983" s="3188"/>
      <c r="AR983" s="5018"/>
      <c r="AS983" s="3192"/>
      <c r="AT983" s="3192"/>
      <c r="AU983" s="3192"/>
      <c r="AV983" s="3192"/>
      <c r="AW983" s="3192"/>
      <c r="AX983" s="5030"/>
    </row>
    <row r="984" spans="1:50" s="3185" customFormat="1" ht="14.25" customHeight="1">
      <c r="A984" s="5015"/>
      <c r="B984" s="5034"/>
      <c r="C984" s="5019"/>
      <c r="D984" s="3194"/>
      <c r="E984" s="3195"/>
      <c r="F984" s="3196"/>
      <c r="G984" s="3196"/>
      <c r="H984" s="3194"/>
      <c r="I984" s="3196"/>
      <c r="J984" s="3196"/>
      <c r="K984" s="3194"/>
      <c r="L984" s="3196"/>
      <c r="M984" s="3196"/>
      <c r="N984" s="5037"/>
      <c r="O984" s="5025"/>
      <c r="P984" s="3197"/>
      <c r="Q984" s="3197"/>
      <c r="R984" s="3197"/>
      <c r="S984" s="3198"/>
      <c r="T984" s="3198"/>
      <c r="U984" s="3198"/>
      <c r="V984" s="3198"/>
      <c r="W984" s="3196"/>
      <c r="X984" s="3196"/>
      <c r="Y984" s="3196"/>
      <c r="Z984" s="3196"/>
      <c r="AA984" s="3196"/>
      <c r="AB984" s="3196"/>
      <c r="AC984" s="3196"/>
      <c r="AD984" s="3196"/>
      <c r="AE984" s="3196"/>
      <c r="AF984" s="3196"/>
      <c r="AG984" s="3201">
        <v>1</v>
      </c>
      <c r="AH984" s="3196"/>
      <c r="AI984" s="3196"/>
      <c r="AJ984" s="3196"/>
      <c r="AK984" s="3196"/>
      <c r="AL984" s="3196"/>
      <c r="AM984" s="5028"/>
      <c r="AN984" s="3195"/>
      <c r="AO984" s="3196"/>
      <c r="AP984" s="3199"/>
      <c r="AQ984" s="3196"/>
      <c r="AR984" s="5019"/>
      <c r="AS984" s="3199"/>
      <c r="AT984" s="3199"/>
      <c r="AU984" s="3199"/>
      <c r="AV984" s="3199"/>
      <c r="AW984" s="3199"/>
      <c r="AX984" s="5031"/>
    </row>
    <row r="985" spans="1:50" s="3185" customFormat="1" ht="14.25" customHeight="1">
      <c r="A985" s="5015"/>
      <c r="B985" s="5032">
        <f>B980+1</f>
        <v>194</v>
      </c>
      <c r="C985" s="5017" t="s">
        <v>8393</v>
      </c>
      <c r="D985" s="3178" t="s">
        <v>8386</v>
      </c>
      <c r="E985" s="3183">
        <v>36209</v>
      </c>
      <c r="F985" s="3180">
        <v>25.9</v>
      </c>
      <c r="G985" s="3180">
        <v>25.9</v>
      </c>
      <c r="H985" s="3178" t="s">
        <v>8372</v>
      </c>
      <c r="I985" s="3180">
        <v>300</v>
      </c>
      <c r="J985" s="3180">
        <v>80</v>
      </c>
      <c r="K985" s="3178" t="s">
        <v>8372</v>
      </c>
      <c r="L985" s="3180">
        <v>300</v>
      </c>
      <c r="M985" s="3180">
        <v>80</v>
      </c>
      <c r="N985" s="5020" t="s">
        <v>8394</v>
      </c>
      <c r="O985" s="5023" t="s">
        <v>8358</v>
      </c>
      <c r="P985" s="3181"/>
      <c r="Q985" s="3181"/>
      <c r="R985" s="3181"/>
      <c r="S985" s="3182"/>
      <c r="T985" s="3182"/>
      <c r="U985" s="3182"/>
      <c r="V985" s="3182"/>
      <c r="W985" s="3180"/>
      <c r="X985" s="3180"/>
      <c r="Y985" s="3180"/>
      <c r="Z985" s="3180"/>
      <c r="AA985" s="3180" t="s">
        <v>8360</v>
      </c>
      <c r="AB985" s="3180"/>
      <c r="AC985" s="3180"/>
      <c r="AD985" s="3180"/>
      <c r="AE985" s="3180"/>
      <c r="AF985" s="3180"/>
      <c r="AG985" s="3200" t="s">
        <v>8360</v>
      </c>
      <c r="AH985" s="3180"/>
      <c r="AI985" s="3202"/>
      <c r="AJ985" s="3180" t="s">
        <v>8360</v>
      </c>
      <c r="AK985" s="3180" t="s">
        <v>8360</v>
      </c>
      <c r="AL985" s="3180" t="s">
        <v>8360</v>
      </c>
      <c r="AM985" s="5026"/>
      <c r="AN985" s="3183"/>
      <c r="AO985" s="3180"/>
      <c r="AP985" s="3184"/>
      <c r="AQ985" s="3180"/>
      <c r="AR985" s="5017"/>
      <c r="AS985" s="3184"/>
      <c r="AT985" s="3184"/>
      <c r="AU985" s="3184"/>
      <c r="AV985" s="3184"/>
      <c r="AW985" s="3184"/>
      <c r="AX985" s="5029"/>
    </row>
    <row r="986" spans="1:50" s="3185" customFormat="1" ht="14.25" customHeight="1">
      <c r="A986" s="5015"/>
      <c r="B986" s="5033"/>
      <c r="C986" s="5018"/>
      <c r="D986" s="3186"/>
      <c r="E986" s="3187">
        <v>36965</v>
      </c>
      <c r="F986" s="3188"/>
      <c r="G986" s="3188"/>
      <c r="H986" s="3186" t="s">
        <v>8395</v>
      </c>
      <c r="I986" s="3188">
        <v>400</v>
      </c>
      <c r="J986" s="3188">
        <v>80</v>
      </c>
      <c r="K986" s="3186" t="s">
        <v>8395</v>
      </c>
      <c r="L986" s="3188">
        <v>400</v>
      </c>
      <c r="M986" s="3188">
        <v>80</v>
      </c>
      <c r="N986" s="5021"/>
      <c r="O986" s="5024"/>
      <c r="P986" s="3189"/>
      <c r="Q986" s="3189"/>
      <c r="R986" s="3189"/>
      <c r="S986" s="3190"/>
      <c r="T986" s="3190"/>
      <c r="U986" s="3190"/>
      <c r="V986" s="3190"/>
      <c r="W986" s="3188"/>
      <c r="X986" s="3188"/>
      <c r="Y986" s="3188"/>
      <c r="Z986" s="3188"/>
      <c r="AA986" s="3188">
        <v>4</v>
      </c>
      <c r="AB986" s="3188"/>
      <c r="AC986" s="3188"/>
      <c r="AD986" s="3188"/>
      <c r="AE986" s="3188"/>
      <c r="AF986" s="3188"/>
      <c r="AG986" s="3191">
        <v>1</v>
      </c>
      <c r="AH986" s="3188"/>
      <c r="AI986" s="3203"/>
      <c r="AJ986" s="3188">
        <v>10</v>
      </c>
      <c r="AK986" s="3188" t="s">
        <v>8361</v>
      </c>
      <c r="AL986" s="3203"/>
      <c r="AM986" s="5027"/>
      <c r="AN986" s="3187"/>
      <c r="AO986" s="3188"/>
      <c r="AP986" s="3192"/>
      <c r="AQ986" s="3188"/>
      <c r="AR986" s="5018"/>
      <c r="AS986" s="3192"/>
      <c r="AT986" s="3192"/>
      <c r="AU986" s="3192"/>
      <c r="AV986" s="3192"/>
      <c r="AW986" s="3192"/>
      <c r="AX986" s="5030"/>
    </row>
    <row r="987" spans="1:50" s="3185" customFormat="1" ht="14.25" customHeight="1">
      <c r="A987" s="5015"/>
      <c r="B987" s="5033"/>
      <c r="C987" s="5018"/>
      <c r="D987" s="3186"/>
      <c r="E987" s="3187">
        <v>39173</v>
      </c>
      <c r="F987" s="3188"/>
      <c r="G987" s="3188"/>
      <c r="H987" s="3186" t="s">
        <v>8356</v>
      </c>
      <c r="I987" s="3188">
        <v>500</v>
      </c>
      <c r="J987" s="3188">
        <v>80</v>
      </c>
      <c r="K987" s="3186" t="s">
        <v>8356</v>
      </c>
      <c r="L987" s="3188">
        <v>500</v>
      </c>
      <c r="M987" s="3188">
        <v>80</v>
      </c>
      <c r="N987" s="5021"/>
      <c r="O987" s="5024"/>
      <c r="P987" s="3189"/>
      <c r="Q987" s="3189"/>
      <c r="R987" s="3189"/>
      <c r="S987" s="3190"/>
      <c r="T987" s="3190"/>
      <c r="U987" s="3190"/>
      <c r="V987" s="3190"/>
      <c r="W987" s="3188"/>
      <c r="X987" s="3188"/>
      <c r="Y987" s="3188"/>
      <c r="Z987" s="3188"/>
      <c r="AA987" s="3188"/>
      <c r="AB987" s="3188"/>
      <c r="AC987" s="3188"/>
      <c r="AD987" s="3188"/>
      <c r="AE987" s="3188"/>
      <c r="AF987" s="3188"/>
      <c r="AG987" s="3191">
        <v>2</v>
      </c>
      <c r="AH987" s="3188"/>
      <c r="AI987" s="3188"/>
      <c r="AJ987" s="3188"/>
      <c r="AK987" s="3188" t="s">
        <v>8362</v>
      </c>
      <c r="AL987" s="3188"/>
      <c r="AM987" s="5027"/>
      <c r="AN987" s="3187"/>
      <c r="AO987" s="3188"/>
      <c r="AP987" s="3192"/>
      <c r="AQ987" s="3188"/>
      <c r="AR987" s="5018"/>
      <c r="AS987" s="3192"/>
      <c r="AT987" s="3192"/>
      <c r="AU987" s="3192"/>
      <c r="AV987" s="3192"/>
      <c r="AW987" s="3192"/>
      <c r="AX987" s="5030"/>
    </row>
    <row r="988" spans="1:50" s="3185" customFormat="1" ht="14.25" customHeight="1">
      <c r="A988" s="5015"/>
      <c r="B988" s="5033"/>
      <c r="C988" s="5018"/>
      <c r="D988" s="3186"/>
      <c r="E988" s="3187"/>
      <c r="F988" s="3188"/>
      <c r="G988" s="3188"/>
      <c r="H988" s="3186"/>
      <c r="I988" s="3188"/>
      <c r="J988" s="3188"/>
      <c r="K988" s="3186"/>
      <c r="L988" s="3188"/>
      <c r="M988" s="3188"/>
      <c r="N988" s="5021"/>
      <c r="O988" s="5024"/>
      <c r="P988" s="3189"/>
      <c r="Q988" s="3189"/>
      <c r="R988" s="3189"/>
      <c r="S988" s="3190"/>
      <c r="T988" s="3190"/>
      <c r="U988" s="3190"/>
      <c r="V988" s="3190"/>
      <c r="W988" s="3188"/>
      <c r="X988" s="3188"/>
      <c r="Y988" s="3188"/>
      <c r="Z988" s="3188"/>
      <c r="AA988" s="3188"/>
      <c r="AB988" s="3188"/>
      <c r="AC988" s="3188"/>
      <c r="AD988" s="3188"/>
      <c r="AE988" s="3188"/>
      <c r="AF988" s="3188"/>
      <c r="AG988" s="3191"/>
      <c r="AH988" s="3188"/>
      <c r="AI988" s="3188"/>
      <c r="AJ988" s="3188"/>
      <c r="AK988" s="3188" t="s">
        <v>8392</v>
      </c>
      <c r="AL988" s="3188"/>
      <c r="AM988" s="5027"/>
      <c r="AN988" s="3187"/>
      <c r="AO988" s="3188"/>
      <c r="AP988" s="3192"/>
      <c r="AQ988" s="3188"/>
      <c r="AR988" s="5018"/>
      <c r="AS988" s="3192"/>
      <c r="AT988" s="3192"/>
      <c r="AU988" s="3192"/>
      <c r="AV988" s="3192"/>
      <c r="AW988" s="3192"/>
      <c r="AX988" s="5030"/>
    </row>
    <row r="989" spans="1:50" s="3185" customFormat="1" ht="14.25" customHeight="1">
      <c r="A989" s="5015"/>
      <c r="B989" s="5034"/>
      <c r="C989" s="5019"/>
      <c r="D989" s="3194"/>
      <c r="E989" s="3195"/>
      <c r="F989" s="3196"/>
      <c r="G989" s="3196"/>
      <c r="H989" s="3194"/>
      <c r="I989" s="3196"/>
      <c r="J989" s="3196"/>
      <c r="K989" s="3194"/>
      <c r="L989" s="3196"/>
      <c r="M989" s="3196"/>
      <c r="N989" s="5022"/>
      <c r="O989" s="5025"/>
      <c r="P989" s="3197"/>
      <c r="Q989" s="3197"/>
      <c r="R989" s="3197"/>
      <c r="S989" s="3198"/>
      <c r="T989" s="3198"/>
      <c r="U989" s="3198"/>
      <c r="V989" s="3198"/>
      <c r="W989" s="3196"/>
      <c r="X989" s="3196"/>
      <c r="Y989" s="3196"/>
      <c r="Z989" s="3196"/>
      <c r="AA989" s="3196"/>
      <c r="AB989" s="3196"/>
      <c r="AC989" s="3196"/>
      <c r="AD989" s="3196"/>
      <c r="AE989" s="3196"/>
      <c r="AF989" s="3196"/>
      <c r="AG989" s="3201"/>
      <c r="AH989" s="3196"/>
      <c r="AI989" s="3196"/>
      <c r="AJ989" s="3196"/>
      <c r="AK989" s="3196"/>
      <c r="AL989" s="3196"/>
      <c r="AM989" s="5028"/>
      <c r="AN989" s="3195"/>
      <c r="AO989" s="3196"/>
      <c r="AP989" s="3199"/>
      <c r="AQ989" s="3196"/>
      <c r="AR989" s="5019"/>
      <c r="AS989" s="3199"/>
      <c r="AT989" s="3199"/>
      <c r="AU989" s="3199"/>
      <c r="AV989" s="3199"/>
      <c r="AW989" s="3199"/>
      <c r="AX989" s="5031"/>
    </row>
    <row r="990" spans="1:50" s="3185" customFormat="1" ht="14.25" customHeight="1">
      <c r="A990" s="5015"/>
      <c r="B990" s="5032">
        <f>B985+1</f>
        <v>195</v>
      </c>
      <c r="C990" s="5017" t="s">
        <v>8396</v>
      </c>
      <c r="D990" s="3178" t="s">
        <v>8386</v>
      </c>
      <c r="E990" s="3183">
        <v>36530</v>
      </c>
      <c r="F990" s="3180">
        <v>27.2</v>
      </c>
      <c r="G990" s="3180">
        <v>27.2</v>
      </c>
      <c r="H990" s="3178" t="s">
        <v>8372</v>
      </c>
      <c r="I990" s="3180">
        <v>300</v>
      </c>
      <c r="J990" s="3180">
        <v>80</v>
      </c>
      <c r="K990" s="3178" t="s">
        <v>8372</v>
      </c>
      <c r="L990" s="3180">
        <v>300</v>
      </c>
      <c r="M990" s="3180">
        <v>80</v>
      </c>
      <c r="N990" s="5020" t="s">
        <v>8394</v>
      </c>
      <c r="O990" s="5023" t="s">
        <v>8358</v>
      </c>
      <c r="P990" s="3181"/>
      <c r="Q990" s="3181"/>
      <c r="R990" s="3181"/>
      <c r="S990" s="3182"/>
      <c r="T990" s="3182"/>
      <c r="U990" s="3182"/>
      <c r="V990" s="3182"/>
      <c r="W990" s="3180"/>
      <c r="X990" s="3180"/>
      <c r="Y990" s="3180"/>
      <c r="Z990" s="3180"/>
      <c r="AA990" s="3180" t="s">
        <v>8360</v>
      </c>
      <c r="AB990" s="3180"/>
      <c r="AC990" s="3180"/>
      <c r="AD990" s="3180"/>
      <c r="AE990" s="3180"/>
      <c r="AF990" s="3180"/>
      <c r="AG990" s="3200" t="s">
        <v>8360</v>
      </c>
      <c r="AH990" s="3180"/>
      <c r="AI990" s="3180"/>
      <c r="AJ990" s="3180"/>
      <c r="AK990" s="3180" t="s">
        <v>8360</v>
      </c>
      <c r="AL990" s="3180" t="s">
        <v>8360</v>
      </c>
      <c r="AM990" s="5026"/>
      <c r="AN990" s="3183"/>
      <c r="AO990" s="3180"/>
      <c r="AP990" s="3184"/>
      <c r="AQ990" s="3180"/>
      <c r="AR990" s="5017"/>
      <c r="AS990" s="3184"/>
      <c r="AT990" s="3184"/>
      <c r="AU990" s="3184"/>
      <c r="AV990" s="3184"/>
      <c r="AW990" s="3184"/>
      <c r="AX990" s="5029"/>
    </row>
    <row r="991" spans="1:50" s="3185" customFormat="1" ht="14.25" customHeight="1">
      <c r="A991" s="5015"/>
      <c r="B991" s="5033"/>
      <c r="C991" s="5018"/>
      <c r="D991" s="3186"/>
      <c r="E991" s="3187">
        <v>39173</v>
      </c>
      <c r="F991" s="3188"/>
      <c r="G991" s="3188"/>
      <c r="H991" s="3186" t="s">
        <v>8356</v>
      </c>
      <c r="I991" s="3188">
        <v>400</v>
      </c>
      <c r="J991" s="3188">
        <v>80</v>
      </c>
      <c r="K991" s="3186" t="s">
        <v>8395</v>
      </c>
      <c r="L991" s="3188">
        <v>400</v>
      </c>
      <c r="M991" s="3188">
        <v>80</v>
      </c>
      <c r="N991" s="5021"/>
      <c r="O991" s="5024"/>
      <c r="P991" s="3189"/>
      <c r="Q991" s="3189"/>
      <c r="R991" s="3189"/>
      <c r="S991" s="3190"/>
      <c r="T991" s="3190"/>
      <c r="U991" s="3190"/>
      <c r="V991" s="3190"/>
      <c r="W991" s="3188"/>
      <c r="X991" s="3188"/>
      <c r="Y991" s="3188"/>
      <c r="Z991" s="3188"/>
      <c r="AA991" s="3188">
        <v>3</v>
      </c>
      <c r="AB991" s="3188"/>
      <c r="AC991" s="3188"/>
      <c r="AD991" s="3188"/>
      <c r="AE991" s="3188"/>
      <c r="AF991" s="3188"/>
      <c r="AG991" s="3191">
        <v>1</v>
      </c>
      <c r="AH991" s="3188"/>
      <c r="AI991" s="3188"/>
      <c r="AJ991" s="3188"/>
      <c r="AK991" s="3188" t="s">
        <v>8361</v>
      </c>
      <c r="AL991" s="3203"/>
      <c r="AM991" s="5027"/>
      <c r="AN991" s="3187"/>
      <c r="AO991" s="3188"/>
      <c r="AP991" s="3192"/>
      <c r="AQ991" s="3188"/>
      <c r="AR991" s="5018"/>
      <c r="AS991" s="3192"/>
      <c r="AT991" s="3192"/>
      <c r="AU991" s="3192"/>
      <c r="AV991" s="3192"/>
      <c r="AW991" s="3192"/>
      <c r="AX991" s="5030"/>
    </row>
    <row r="992" spans="1:50" s="3185" customFormat="1" ht="14.25" customHeight="1">
      <c r="A992" s="5015"/>
      <c r="B992" s="5033"/>
      <c r="C992" s="5018"/>
      <c r="D992" s="3186"/>
      <c r="E992" s="3187"/>
      <c r="F992" s="3188"/>
      <c r="G992" s="3188"/>
      <c r="H992" s="3186" t="s">
        <v>8356</v>
      </c>
      <c r="I992" s="3188">
        <v>500</v>
      </c>
      <c r="J992" s="3188">
        <v>80</v>
      </c>
      <c r="K992" s="3186" t="s">
        <v>8356</v>
      </c>
      <c r="L992" s="3188">
        <v>500</v>
      </c>
      <c r="M992" s="3188">
        <v>80</v>
      </c>
      <c r="N992" s="5021"/>
      <c r="O992" s="5024"/>
      <c r="P992" s="3189"/>
      <c r="Q992" s="3189"/>
      <c r="R992" s="3189"/>
      <c r="S992" s="3190"/>
      <c r="T992" s="3190"/>
      <c r="U992" s="3190"/>
      <c r="V992" s="3190"/>
      <c r="W992" s="3188"/>
      <c r="X992" s="3188"/>
      <c r="Y992" s="3188"/>
      <c r="Z992" s="3188"/>
      <c r="AA992" s="3188"/>
      <c r="AB992" s="3188"/>
      <c r="AC992" s="3188"/>
      <c r="AD992" s="3188"/>
      <c r="AE992" s="3188"/>
      <c r="AF992" s="3188"/>
      <c r="AG992" s="3191"/>
      <c r="AH992" s="3188"/>
      <c r="AI992" s="3188"/>
      <c r="AJ992" s="3188"/>
      <c r="AK992" s="3188" t="s">
        <v>8362</v>
      </c>
      <c r="AL992" s="3188"/>
      <c r="AM992" s="5027"/>
      <c r="AN992" s="3187"/>
      <c r="AO992" s="3188"/>
      <c r="AP992" s="3192"/>
      <c r="AQ992" s="3188"/>
      <c r="AR992" s="5018"/>
      <c r="AS992" s="3192"/>
      <c r="AT992" s="3192"/>
      <c r="AU992" s="3192"/>
      <c r="AV992" s="3192"/>
      <c r="AW992" s="3192"/>
      <c r="AX992" s="5030"/>
    </row>
    <row r="993" spans="1:50" s="3185" customFormat="1" ht="14.25" customHeight="1">
      <c r="A993" s="5015"/>
      <c r="B993" s="5033"/>
      <c r="C993" s="5018"/>
      <c r="D993" s="3186"/>
      <c r="E993" s="3187"/>
      <c r="F993" s="3188"/>
      <c r="G993" s="3188"/>
      <c r="H993" s="3186"/>
      <c r="I993" s="3188"/>
      <c r="J993" s="3188"/>
      <c r="K993" s="3186"/>
      <c r="L993" s="3188"/>
      <c r="M993" s="3188"/>
      <c r="N993" s="5021"/>
      <c r="O993" s="5024"/>
      <c r="P993" s="3189"/>
      <c r="Q993" s="3189"/>
      <c r="R993" s="3189"/>
      <c r="S993" s="3190"/>
      <c r="T993" s="3190"/>
      <c r="U993" s="3190"/>
      <c r="V993" s="3190"/>
      <c r="W993" s="3188"/>
      <c r="X993" s="3188"/>
      <c r="Y993" s="3188"/>
      <c r="Z993" s="3188"/>
      <c r="AA993" s="3188"/>
      <c r="AB993" s="3188"/>
      <c r="AC993" s="3188"/>
      <c r="AD993" s="3188"/>
      <c r="AE993" s="3188"/>
      <c r="AF993" s="3188"/>
      <c r="AG993" s="3191"/>
      <c r="AH993" s="3188"/>
      <c r="AI993" s="3188"/>
      <c r="AJ993" s="3188"/>
      <c r="AK993" s="3188" t="s">
        <v>8392</v>
      </c>
      <c r="AL993" s="3188"/>
      <c r="AM993" s="5027"/>
      <c r="AN993" s="3187"/>
      <c r="AO993" s="3188"/>
      <c r="AP993" s="3192"/>
      <c r="AQ993" s="3188"/>
      <c r="AR993" s="5018"/>
      <c r="AS993" s="3192"/>
      <c r="AT993" s="3192"/>
      <c r="AU993" s="3192"/>
      <c r="AV993" s="3192"/>
      <c r="AW993" s="3192"/>
      <c r="AX993" s="5030"/>
    </row>
    <row r="994" spans="1:50" s="3185" customFormat="1" ht="14.25" customHeight="1">
      <c r="A994" s="5015"/>
      <c r="B994" s="5034"/>
      <c r="C994" s="5019"/>
      <c r="D994" s="3194"/>
      <c r="E994" s="3195"/>
      <c r="F994" s="3196"/>
      <c r="G994" s="3196"/>
      <c r="H994" s="3194"/>
      <c r="I994" s="3196"/>
      <c r="J994" s="3196"/>
      <c r="K994" s="3194"/>
      <c r="L994" s="3196"/>
      <c r="M994" s="3196"/>
      <c r="N994" s="5022"/>
      <c r="O994" s="5025"/>
      <c r="P994" s="3197"/>
      <c r="Q994" s="3197"/>
      <c r="R994" s="3197"/>
      <c r="S994" s="3198"/>
      <c r="T994" s="3198"/>
      <c r="U994" s="3198"/>
      <c r="V994" s="3198"/>
      <c r="W994" s="3196"/>
      <c r="X994" s="3196"/>
      <c r="Y994" s="3196"/>
      <c r="Z994" s="3196"/>
      <c r="AA994" s="3196"/>
      <c r="AB994" s="3196"/>
      <c r="AC994" s="3196"/>
      <c r="AD994" s="3196"/>
      <c r="AE994" s="3196"/>
      <c r="AF994" s="3196"/>
      <c r="AG994" s="3201"/>
      <c r="AH994" s="3196"/>
      <c r="AI994" s="3196"/>
      <c r="AJ994" s="3196"/>
      <c r="AK994" s="3196"/>
      <c r="AL994" s="3196"/>
      <c r="AM994" s="5028"/>
      <c r="AN994" s="3195"/>
      <c r="AO994" s="3196"/>
      <c r="AP994" s="3199"/>
      <c r="AQ994" s="3196"/>
      <c r="AR994" s="5019"/>
      <c r="AS994" s="3199"/>
      <c r="AT994" s="3199"/>
      <c r="AU994" s="3199"/>
      <c r="AV994" s="3199"/>
      <c r="AW994" s="3199"/>
      <c r="AX994" s="5031"/>
    </row>
    <row r="995" spans="1:50" s="3185" customFormat="1" ht="14.25" customHeight="1">
      <c r="A995" s="5015"/>
      <c r="B995" s="5032">
        <f>B990+1</f>
        <v>196</v>
      </c>
      <c r="C995" s="5017" t="s">
        <v>8397</v>
      </c>
      <c r="D995" s="3178" t="s">
        <v>8355</v>
      </c>
      <c r="E995" s="3183">
        <v>36619</v>
      </c>
      <c r="F995" s="3180">
        <v>94.3</v>
      </c>
      <c r="G995" s="3180">
        <v>94.3</v>
      </c>
      <c r="H995" s="3178" t="s">
        <v>8387</v>
      </c>
      <c r="I995" s="3180">
        <v>80</v>
      </c>
      <c r="J995" s="3180">
        <v>50</v>
      </c>
      <c r="K995" s="3178" t="s">
        <v>8398</v>
      </c>
      <c r="L995" s="3180">
        <v>80</v>
      </c>
      <c r="M995" s="3180">
        <v>50</v>
      </c>
      <c r="N995" s="5020" t="s">
        <v>8399</v>
      </c>
      <c r="O995" s="5023" t="s">
        <v>8400</v>
      </c>
      <c r="P995" s="3181"/>
      <c r="Q995" s="3181"/>
      <c r="R995" s="3181"/>
      <c r="S995" s="3182"/>
      <c r="T995" s="3182"/>
      <c r="U995" s="3182"/>
      <c r="V995" s="3182"/>
      <c r="W995" s="3180"/>
      <c r="X995" s="3180"/>
      <c r="Y995" s="3180">
        <v>3</v>
      </c>
      <c r="Z995" s="3180"/>
      <c r="AA995" s="3180" t="s">
        <v>8360</v>
      </c>
      <c r="AB995" s="3180"/>
      <c r="AC995" s="3180"/>
      <c r="AD995" s="3180" t="s">
        <v>8360</v>
      </c>
      <c r="AE995" s="3180" t="s">
        <v>8360</v>
      </c>
      <c r="AF995" s="3180"/>
      <c r="AG995" s="3200" t="s">
        <v>8360</v>
      </c>
      <c r="AH995" s="3180"/>
      <c r="AI995" s="3180" t="s">
        <v>8360</v>
      </c>
      <c r="AJ995" s="3180"/>
      <c r="AK995" s="3180" t="s">
        <v>8360</v>
      </c>
      <c r="AL995" s="3180" t="s">
        <v>8360</v>
      </c>
      <c r="AM995" s="3180" t="s">
        <v>8401</v>
      </c>
      <c r="AN995" s="3183"/>
      <c r="AO995" s="3180"/>
      <c r="AP995" s="3184"/>
      <c r="AQ995" s="3180"/>
      <c r="AR995" s="5017"/>
      <c r="AS995" s="3184"/>
      <c r="AT995" s="3184"/>
      <c r="AU995" s="3184"/>
      <c r="AV995" s="3184"/>
      <c r="AW995" s="3184"/>
      <c r="AX995" s="3180"/>
    </row>
    <row r="996" spans="1:50" s="3185" customFormat="1" ht="14.25" customHeight="1">
      <c r="A996" s="5015"/>
      <c r="B996" s="5033"/>
      <c r="C996" s="5018"/>
      <c r="D996" s="3186"/>
      <c r="E996" s="3187">
        <v>39173</v>
      </c>
      <c r="F996" s="3188"/>
      <c r="G996" s="3188"/>
      <c r="H996" s="3186" t="s">
        <v>8402</v>
      </c>
      <c r="I996" s="3188">
        <v>200</v>
      </c>
      <c r="J996" s="3188">
        <v>60</v>
      </c>
      <c r="K996" s="3186" t="s">
        <v>8370</v>
      </c>
      <c r="L996" s="3188">
        <v>200</v>
      </c>
      <c r="M996" s="3188">
        <v>60</v>
      </c>
      <c r="N996" s="5021"/>
      <c r="O996" s="5024"/>
      <c r="P996" s="3189"/>
      <c r="Q996" s="3189"/>
      <c r="R996" s="3189"/>
      <c r="S996" s="3190"/>
      <c r="T996" s="3190"/>
      <c r="U996" s="3190"/>
      <c r="V996" s="3190"/>
      <c r="W996" s="3188"/>
      <c r="X996" s="3188"/>
      <c r="Y996" s="3188"/>
      <c r="Z996" s="3188"/>
      <c r="AA996" s="3188">
        <v>8</v>
      </c>
      <c r="AB996" s="3188"/>
      <c r="AC996" s="3188"/>
      <c r="AD996" s="3188">
        <v>50</v>
      </c>
      <c r="AE996" s="3188">
        <v>175</v>
      </c>
      <c r="AF996" s="3188"/>
      <c r="AG996" s="3191">
        <v>1</v>
      </c>
      <c r="AH996" s="3188"/>
      <c r="AI996" s="3188">
        <v>20</v>
      </c>
      <c r="AJ996" s="3188"/>
      <c r="AK996" s="3188" t="s">
        <v>8362</v>
      </c>
      <c r="AL996" s="3188"/>
      <c r="AM996" s="3192"/>
      <c r="AN996" s="3187"/>
      <c r="AO996" s="3188"/>
      <c r="AP996" s="3192"/>
      <c r="AQ996" s="3188"/>
      <c r="AR996" s="5018"/>
      <c r="AS996" s="3192"/>
      <c r="AT996" s="3192"/>
      <c r="AU996" s="3192"/>
      <c r="AV996" s="3192"/>
      <c r="AW996" s="3192"/>
      <c r="AX996" s="3188"/>
    </row>
    <row r="997" spans="1:50" s="3185" customFormat="1" ht="14.25" customHeight="1">
      <c r="A997" s="5015"/>
      <c r="B997" s="5033"/>
      <c r="C997" s="5018"/>
      <c r="D997" s="3186"/>
      <c r="E997" s="3187">
        <v>43191</v>
      </c>
      <c r="F997" s="3188"/>
      <c r="G997" s="3188"/>
      <c r="H997" s="3186"/>
      <c r="I997" s="3188"/>
      <c r="J997" s="3188"/>
      <c r="K997" s="3186" t="s">
        <v>8403</v>
      </c>
      <c r="L997" s="3188">
        <v>200</v>
      </c>
      <c r="M997" s="3188">
        <v>60</v>
      </c>
      <c r="N997" s="5021"/>
      <c r="O997" s="5024"/>
      <c r="P997" s="3189"/>
      <c r="Q997" s="3189"/>
      <c r="R997" s="3189"/>
      <c r="S997" s="3190"/>
      <c r="T997" s="3190"/>
      <c r="U997" s="3190"/>
      <c r="V997" s="3190"/>
      <c r="W997" s="3188"/>
      <c r="X997" s="3188"/>
      <c r="Y997" s="3188"/>
      <c r="Z997" s="3188"/>
      <c r="AA997" s="3188"/>
      <c r="AB997" s="3188"/>
      <c r="AC997" s="3188"/>
      <c r="AD997" s="3188">
        <v>60</v>
      </c>
      <c r="AE997" s="3188">
        <v>500</v>
      </c>
      <c r="AF997" s="3188"/>
      <c r="AG997" s="3191">
        <v>1.2</v>
      </c>
      <c r="AH997" s="3188"/>
      <c r="AI997" s="3188">
        <v>15</v>
      </c>
      <c r="AJ997" s="3188"/>
      <c r="AK997" s="3188" t="s">
        <v>8392</v>
      </c>
      <c r="AL997" s="3188"/>
      <c r="AM997" s="3192"/>
      <c r="AN997" s="3187"/>
      <c r="AO997" s="3188"/>
      <c r="AP997" s="3192"/>
      <c r="AQ997" s="3188"/>
      <c r="AR997" s="5018"/>
      <c r="AS997" s="3192"/>
      <c r="AT997" s="3192"/>
      <c r="AU997" s="3192"/>
      <c r="AV997" s="3192"/>
      <c r="AW997" s="3192"/>
      <c r="AX997" s="3188"/>
    </row>
    <row r="998" spans="1:50" s="3185" customFormat="1" ht="14.25" customHeight="1">
      <c r="A998" s="5015"/>
      <c r="B998" s="5033"/>
      <c r="C998" s="5018"/>
      <c r="D998" s="3186"/>
      <c r="E998" s="3187">
        <v>43556</v>
      </c>
      <c r="F998" s="3188"/>
      <c r="G998" s="3188"/>
      <c r="H998" s="3186"/>
      <c r="I998" s="3188"/>
      <c r="J998" s="3188"/>
      <c r="K998" s="3186" t="s">
        <v>8372</v>
      </c>
      <c r="L998" s="3188">
        <v>200</v>
      </c>
      <c r="M998" s="3188">
        <v>80</v>
      </c>
      <c r="N998" s="5021"/>
      <c r="O998" s="5024"/>
      <c r="P998" s="3189"/>
      <c r="Q998" s="3189"/>
      <c r="R998" s="3189"/>
      <c r="S998" s="3190"/>
      <c r="T998" s="3190"/>
      <c r="U998" s="3190"/>
      <c r="V998" s="3190"/>
      <c r="W998" s="3188"/>
      <c r="X998" s="3188"/>
      <c r="Y998" s="3188"/>
      <c r="Z998" s="3188"/>
      <c r="AA998" s="3188"/>
      <c r="AB998" s="3188"/>
      <c r="AC998" s="3188"/>
      <c r="AD998" s="3188"/>
      <c r="AE998" s="3188"/>
      <c r="AF998" s="3188"/>
      <c r="AG998" s="3191">
        <v>2</v>
      </c>
      <c r="AH998" s="3188"/>
      <c r="AI998" s="3188">
        <v>10</v>
      </c>
      <c r="AJ998" s="3188"/>
      <c r="AK998" s="3188" t="s">
        <v>8371</v>
      </c>
      <c r="AL998" s="3188"/>
      <c r="AM998" s="3192"/>
      <c r="AN998" s="3187"/>
      <c r="AO998" s="3188"/>
      <c r="AP998" s="3192"/>
      <c r="AQ998" s="3188"/>
      <c r="AR998" s="5018"/>
      <c r="AS998" s="3192"/>
      <c r="AT998" s="3192"/>
      <c r="AU998" s="3192"/>
      <c r="AV998" s="3192"/>
      <c r="AW998" s="3192"/>
      <c r="AX998" s="3188"/>
    </row>
    <row r="999" spans="1:50" s="3185" customFormat="1" ht="14.25" customHeight="1">
      <c r="A999" s="5015"/>
      <c r="B999" s="5033"/>
      <c r="C999" s="5018"/>
      <c r="D999" s="3186"/>
      <c r="E999" s="3187"/>
      <c r="F999" s="3188"/>
      <c r="G999" s="3188"/>
      <c r="H999" s="3186"/>
      <c r="I999" s="3188"/>
      <c r="J999" s="3188"/>
      <c r="K999" s="3186" t="s">
        <v>8384</v>
      </c>
      <c r="L999" s="3188">
        <v>200</v>
      </c>
      <c r="M999" s="3188">
        <v>60</v>
      </c>
      <c r="N999" s="5021"/>
      <c r="O999" s="5024"/>
      <c r="P999" s="3189"/>
      <c r="Q999" s="3189"/>
      <c r="R999" s="3189"/>
      <c r="S999" s="3190"/>
      <c r="T999" s="3190"/>
      <c r="U999" s="3190"/>
      <c r="V999" s="3190"/>
      <c r="W999" s="3188"/>
      <c r="X999" s="3188"/>
      <c r="Y999" s="3188"/>
      <c r="Z999" s="3188"/>
      <c r="AA999" s="3188"/>
      <c r="AB999" s="3188"/>
      <c r="AC999" s="3188"/>
      <c r="AD999" s="3188"/>
      <c r="AE999" s="3188"/>
      <c r="AF999" s="3188"/>
      <c r="AG999" s="3191"/>
      <c r="AH999" s="3188"/>
      <c r="AI999" s="3188"/>
      <c r="AJ999" s="3188"/>
      <c r="AK999" s="3204" t="s">
        <v>8404</v>
      </c>
      <c r="AL999" s="3188"/>
      <c r="AM999" s="3192"/>
      <c r="AN999" s="3187"/>
      <c r="AO999" s="3188"/>
      <c r="AP999" s="3192"/>
      <c r="AQ999" s="3188"/>
      <c r="AR999" s="5018"/>
      <c r="AS999" s="3192"/>
      <c r="AT999" s="3192"/>
      <c r="AU999" s="3192"/>
      <c r="AV999" s="3192"/>
      <c r="AW999" s="3192"/>
      <c r="AX999" s="3188"/>
    </row>
    <row r="1000" spans="1:50" s="3185" customFormat="1" ht="14.25" customHeight="1">
      <c r="A1000" s="5015"/>
      <c r="B1000" s="5034"/>
      <c r="C1000" s="5019"/>
      <c r="D1000" s="3194"/>
      <c r="E1000" s="3195"/>
      <c r="F1000" s="3196"/>
      <c r="G1000" s="3196"/>
      <c r="H1000" s="3194"/>
      <c r="I1000" s="3196"/>
      <c r="J1000" s="3196"/>
      <c r="K1000" s="3194" t="s">
        <v>8405</v>
      </c>
      <c r="L1000" s="3196">
        <v>200</v>
      </c>
      <c r="M1000" s="3196">
        <v>60</v>
      </c>
      <c r="N1000" s="5022"/>
      <c r="O1000" s="5025"/>
      <c r="P1000" s="3197"/>
      <c r="Q1000" s="3197"/>
      <c r="R1000" s="3197"/>
      <c r="S1000" s="3198"/>
      <c r="T1000" s="3198"/>
      <c r="U1000" s="3198"/>
      <c r="V1000" s="3198"/>
      <c r="W1000" s="3196"/>
      <c r="X1000" s="3196"/>
      <c r="Y1000" s="3196"/>
      <c r="Z1000" s="3196"/>
      <c r="AA1000" s="3196"/>
      <c r="AB1000" s="3196"/>
      <c r="AC1000" s="3196"/>
      <c r="AD1000" s="3196"/>
      <c r="AE1000" s="3196"/>
      <c r="AF1000" s="3196"/>
      <c r="AG1000" s="3201"/>
      <c r="AH1000" s="3196"/>
      <c r="AI1000" s="3196"/>
      <c r="AJ1000" s="3196"/>
      <c r="AK1000" s="3196" t="s">
        <v>8406</v>
      </c>
      <c r="AL1000" s="3196"/>
      <c r="AM1000" s="3199"/>
      <c r="AN1000" s="3195"/>
      <c r="AO1000" s="3196"/>
      <c r="AP1000" s="3199"/>
      <c r="AQ1000" s="3196"/>
      <c r="AR1000" s="5019"/>
      <c r="AS1000" s="3199"/>
      <c r="AT1000" s="3199"/>
      <c r="AU1000" s="3199"/>
      <c r="AV1000" s="3199"/>
      <c r="AW1000" s="3199"/>
      <c r="AX1000" s="3196"/>
    </row>
    <row r="1001" spans="1:50" s="3185" customFormat="1" ht="14.25" customHeight="1">
      <c r="A1001" s="5015"/>
      <c r="B1001" s="5032">
        <f>B995+1</f>
        <v>197</v>
      </c>
      <c r="C1001" s="5017" t="s">
        <v>8407</v>
      </c>
      <c r="D1001" s="3178" t="s">
        <v>8355</v>
      </c>
      <c r="E1001" s="3183">
        <v>37064</v>
      </c>
      <c r="F1001" s="3180">
        <v>47.8</v>
      </c>
      <c r="G1001" s="3180">
        <v>47.8</v>
      </c>
      <c r="H1001" s="3178" t="s">
        <v>8408</v>
      </c>
      <c r="I1001" s="3180">
        <v>200</v>
      </c>
      <c r="J1001" s="3180">
        <v>60</v>
      </c>
      <c r="K1001" s="3178" t="s">
        <v>8391</v>
      </c>
      <c r="L1001" s="3180">
        <v>200</v>
      </c>
      <c r="M1001" s="3180">
        <v>60</v>
      </c>
      <c r="N1001" s="5020" t="s">
        <v>8409</v>
      </c>
      <c r="O1001" s="5023" t="s">
        <v>8410</v>
      </c>
      <c r="P1001" s="3181"/>
      <c r="Q1001" s="3181"/>
      <c r="R1001" s="3181"/>
      <c r="S1001" s="3182"/>
      <c r="T1001" s="3182"/>
      <c r="U1001" s="3182"/>
      <c r="V1001" s="3182"/>
      <c r="W1001" s="3180"/>
      <c r="X1001" s="3180"/>
      <c r="Y1001" s="3180"/>
      <c r="Z1001" s="3180"/>
      <c r="AA1001" s="3180" t="s">
        <v>8359</v>
      </c>
      <c r="AB1001" s="3180" t="s">
        <v>8359</v>
      </c>
      <c r="AC1001" s="3180"/>
      <c r="AD1001" s="3180" t="s">
        <v>8359</v>
      </c>
      <c r="AE1001" s="3180" t="s">
        <v>8359</v>
      </c>
      <c r="AF1001" s="3180"/>
      <c r="AG1001" s="3180" t="s">
        <v>8359</v>
      </c>
      <c r="AH1001" s="3180"/>
      <c r="AI1001" s="3180" t="s">
        <v>8359</v>
      </c>
      <c r="AJ1001" s="3180"/>
      <c r="AK1001" s="3180" t="s">
        <v>8359</v>
      </c>
      <c r="AL1001" s="3180" t="s">
        <v>8359</v>
      </c>
      <c r="AM1001" s="5026"/>
      <c r="AN1001" s="3183"/>
      <c r="AO1001" s="3180"/>
      <c r="AP1001" s="3184"/>
      <c r="AQ1001" s="3180"/>
      <c r="AR1001" s="5017"/>
      <c r="AS1001" s="3184"/>
      <c r="AT1001" s="3184"/>
      <c r="AU1001" s="3184"/>
      <c r="AV1001" s="3184"/>
      <c r="AW1001" s="3184"/>
      <c r="AX1001" s="5029"/>
    </row>
    <row r="1002" spans="1:50" s="3185" customFormat="1" ht="14.25" customHeight="1">
      <c r="A1002" s="5015"/>
      <c r="B1002" s="5033"/>
      <c r="C1002" s="5018"/>
      <c r="D1002" s="3186"/>
      <c r="E1002" s="3187">
        <v>39173</v>
      </c>
      <c r="F1002" s="3188"/>
      <c r="G1002" s="3188"/>
      <c r="H1002" s="3186" t="s">
        <v>8387</v>
      </c>
      <c r="I1002" s="3188">
        <v>50</v>
      </c>
      <c r="J1002" s="3188">
        <v>30</v>
      </c>
      <c r="K1002" s="3186" t="s">
        <v>8403</v>
      </c>
      <c r="L1002" s="3188">
        <v>200</v>
      </c>
      <c r="M1002" s="3188">
        <v>60</v>
      </c>
      <c r="N1002" s="5021"/>
      <c r="O1002" s="5024"/>
      <c r="P1002" s="3189"/>
      <c r="Q1002" s="3189"/>
      <c r="R1002" s="3189"/>
      <c r="S1002" s="3190"/>
      <c r="T1002" s="3190"/>
      <c r="U1002" s="3190"/>
      <c r="V1002" s="3190"/>
      <c r="W1002" s="3188"/>
      <c r="X1002" s="3188"/>
      <c r="Y1002" s="3188"/>
      <c r="Z1002" s="3188"/>
      <c r="AA1002" s="3188">
        <v>7</v>
      </c>
      <c r="AB1002" s="3188">
        <v>150</v>
      </c>
      <c r="AC1002" s="3188"/>
      <c r="AD1002" s="3188">
        <v>50</v>
      </c>
      <c r="AE1002" s="3188">
        <v>165</v>
      </c>
      <c r="AF1002" s="3188"/>
      <c r="AG1002" s="3191">
        <v>3</v>
      </c>
      <c r="AH1002" s="3188"/>
      <c r="AI1002" s="3188">
        <v>15</v>
      </c>
      <c r="AJ1002" s="3188"/>
      <c r="AK1002" s="3188" t="s">
        <v>8371</v>
      </c>
      <c r="AL1002" s="3203"/>
      <c r="AM1002" s="5027"/>
      <c r="AN1002" s="3187"/>
      <c r="AO1002" s="3188"/>
      <c r="AP1002" s="3192"/>
      <c r="AQ1002" s="3188"/>
      <c r="AR1002" s="5018"/>
      <c r="AS1002" s="3192"/>
      <c r="AT1002" s="3192"/>
      <c r="AU1002" s="3192"/>
      <c r="AV1002" s="3192"/>
      <c r="AW1002" s="3192"/>
      <c r="AX1002" s="5030"/>
    </row>
    <row r="1003" spans="1:50" s="3185" customFormat="1" ht="14.25" customHeight="1">
      <c r="A1003" s="5015"/>
      <c r="B1003" s="5033"/>
      <c r="C1003" s="5018"/>
      <c r="D1003" s="3186"/>
      <c r="E1003" s="3187">
        <v>43191</v>
      </c>
      <c r="F1003" s="3188"/>
      <c r="G1003" s="3188"/>
      <c r="H1003" s="3186" t="s">
        <v>8411</v>
      </c>
      <c r="I1003" s="3188">
        <v>200</v>
      </c>
      <c r="J1003" s="3188">
        <v>60</v>
      </c>
      <c r="K1003" s="3186" t="s">
        <v>8412</v>
      </c>
      <c r="L1003" s="3188">
        <v>200</v>
      </c>
      <c r="M1003" s="3188">
        <v>60</v>
      </c>
      <c r="N1003" s="5021"/>
      <c r="O1003" s="5024"/>
      <c r="P1003" s="3189"/>
      <c r="Q1003" s="3189"/>
      <c r="R1003" s="3189"/>
      <c r="S1003" s="3190"/>
      <c r="T1003" s="3190"/>
      <c r="U1003" s="3190"/>
      <c r="V1003" s="3190"/>
      <c r="W1003" s="3188"/>
      <c r="X1003" s="3188"/>
      <c r="Y1003" s="3188"/>
      <c r="Z1003" s="3188"/>
      <c r="AA1003" s="3188"/>
      <c r="AB1003" s="3188"/>
      <c r="AC1003" s="3188"/>
      <c r="AD1003" s="3188">
        <v>60</v>
      </c>
      <c r="AE1003" s="3188">
        <v>300</v>
      </c>
      <c r="AF1003" s="3188"/>
      <c r="AG1003" s="3191">
        <v>1.5</v>
      </c>
      <c r="AH1003" s="3188"/>
      <c r="AI1003" s="3188">
        <v>10</v>
      </c>
      <c r="AJ1003" s="3188"/>
      <c r="AK1003" s="3188" t="s">
        <v>8361</v>
      </c>
      <c r="AL1003" s="3188"/>
      <c r="AM1003" s="5027"/>
      <c r="AN1003" s="3187"/>
      <c r="AO1003" s="3188"/>
      <c r="AP1003" s="3192"/>
      <c r="AQ1003" s="3188"/>
      <c r="AR1003" s="5018"/>
      <c r="AS1003" s="3192"/>
      <c r="AT1003" s="3192"/>
      <c r="AU1003" s="3192"/>
      <c r="AV1003" s="3192"/>
      <c r="AW1003" s="3192"/>
      <c r="AX1003" s="5030"/>
    </row>
    <row r="1004" spans="1:50" s="3185" customFormat="1" ht="14.25" customHeight="1">
      <c r="A1004" s="5015"/>
      <c r="B1004" s="5033"/>
      <c r="C1004" s="5018"/>
      <c r="D1004" s="3186"/>
      <c r="E1004" s="3187">
        <v>44652</v>
      </c>
      <c r="F1004" s="3188"/>
      <c r="G1004" s="3188"/>
      <c r="H1004" s="3186"/>
      <c r="I1004" s="3188"/>
      <c r="J1004" s="3188"/>
      <c r="K1004" s="3186" t="s">
        <v>8372</v>
      </c>
      <c r="L1004" s="3188">
        <v>200</v>
      </c>
      <c r="M1004" s="3188">
        <v>80</v>
      </c>
      <c r="N1004" s="5021"/>
      <c r="O1004" s="5024"/>
      <c r="P1004" s="3189"/>
      <c r="Q1004" s="3189"/>
      <c r="R1004" s="3189"/>
      <c r="S1004" s="3190"/>
      <c r="T1004" s="3190"/>
      <c r="U1004" s="3190"/>
      <c r="V1004" s="3190"/>
      <c r="W1004" s="3188"/>
      <c r="X1004" s="3188"/>
      <c r="Y1004" s="3188"/>
      <c r="Z1004" s="3188"/>
      <c r="AA1004" s="3188"/>
      <c r="AB1004" s="3188"/>
      <c r="AC1004" s="3188"/>
      <c r="AD1004" s="3188"/>
      <c r="AE1004" s="3188"/>
      <c r="AF1004" s="3188"/>
      <c r="AG1004" s="3191">
        <v>1</v>
      </c>
      <c r="AH1004" s="3188"/>
      <c r="AI1004" s="3188"/>
      <c r="AJ1004" s="3188"/>
      <c r="AK1004" s="3188" t="s">
        <v>8392</v>
      </c>
      <c r="AL1004" s="3188"/>
      <c r="AM1004" s="5027"/>
      <c r="AN1004" s="3187"/>
      <c r="AO1004" s="3188"/>
      <c r="AP1004" s="3192"/>
      <c r="AQ1004" s="3188"/>
      <c r="AR1004" s="5018"/>
      <c r="AS1004" s="3192"/>
      <c r="AT1004" s="3192"/>
      <c r="AU1004" s="3192"/>
      <c r="AV1004" s="3192"/>
      <c r="AW1004" s="3192"/>
      <c r="AX1004" s="5030"/>
    </row>
    <row r="1005" spans="1:50" s="3185" customFormat="1" ht="14.25" customHeight="1">
      <c r="A1005" s="5015"/>
      <c r="B1005" s="5034"/>
      <c r="C1005" s="5019"/>
      <c r="D1005" s="3194"/>
      <c r="E1005" s="3195"/>
      <c r="F1005" s="3196"/>
      <c r="G1005" s="3196"/>
      <c r="H1005" s="3194"/>
      <c r="I1005" s="3196"/>
      <c r="J1005" s="3196"/>
      <c r="K1005" s="3194"/>
      <c r="L1005" s="3196"/>
      <c r="M1005" s="3196"/>
      <c r="N1005" s="5022"/>
      <c r="O1005" s="5025"/>
      <c r="P1005" s="3197"/>
      <c r="Q1005" s="3197"/>
      <c r="R1005" s="3197"/>
      <c r="S1005" s="3198"/>
      <c r="T1005" s="3198"/>
      <c r="U1005" s="3198"/>
      <c r="V1005" s="3198"/>
      <c r="W1005" s="3196"/>
      <c r="X1005" s="3196"/>
      <c r="Y1005" s="3196"/>
      <c r="Z1005" s="3196"/>
      <c r="AA1005" s="3196"/>
      <c r="AB1005" s="3196"/>
      <c r="AC1005" s="3196"/>
      <c r="AD1005" s="3196"/>
      <c r="AE1005" s="3196"/>
      <c r="AF1005" s="3196"/>
      <c r="AG1005" s="3201"/>
      <c r="AH1005" s="3196"/>
      <c r="AI1005" s="3196"/>
      <c r="AJ1005" s="3196"/>
      <c r="AK1005" s="3196" t="s">
        <v>8413</v>
      </c>
      <c r="AL1005" s="3196"/>
      <c r="AM1005" s="5028"/>
      <c r="AN1005" s="3195"/>
      <c r="AO1005" s="3196"/>
      <c r="AP1005" s="3199"/>
      <c r="AQ1005" s="3196"/>
      <c r="AR1005" s="5019"/>
      <c r="AS1005" s="3199"/>
      <c r="AT1005" s="3199"/>
      <c r="AU1005" s="3199"/>
      <c r="AV1005" s="3199"/>
      <c r="AW1005" s="3199"/>
      <c r="AX1005" s="5031"/>
    </row>
    <row r="1006" spans="1:50" s="3185" customFormat="1" ht="14.25" customHeight="1">
      <c r="A1006" s="5015"/>
      <c r="B1006" s="5032">
        <f>B1001+1</f>
        <v>198</v>
      </c>
      <c r="C1006" s="5017" t="s">
        <v>8414</v>
      </c>
      <c r="D1006" s="3178" t="s">
        <v>8381</v>
      </c>
      <c r="E1006" s="3183">
        <v>37301</v>
      </c>
      <c r="F1006" s="3180">
        <v>76.2</v>
      </c>
      <c r="G1006" s="3180">
        <v>76.2</v>
      </c>
      <c r="H1006" s="3178" t="s">
        <v>8387</v>
      </c>
      <c r="I1006" s="3180">
        <v>80</v>
      </c>
      <c r="J1006" s="3180">
        <v>50</v>
      </c>
      <c r="K1006" s="3178" t="s">
        <v>8391</v>
      </c>
      <c r="L1006" s="3180">
        <v>200</v>
      </c>
      <c r="M1006" s="3180">
        <v>60</v>
      </c>
      <c r="N1006" s="5020" t="s">
        <v>8415</v>
      </c>
      <c r="O1006" s="5023" t="s">
        <v>8410</v>
      </c>
      <c r="P1006" s="3181"/>
      <c r="Q1006" s="3181"/>
      <c r="R1006" s="3181"/>
      <c r="S1006" s="3182"/>
      <c r="T1006" s="3182"/>
      <c r="U1006" s="3182"/>
      <c r="V1006" s="3182"/>
      <c r="W1006" s="3180"/>
      <c r="X1006" s="3180"/>
      <c r="Y1006" s="3180">
        <v>1</v>
      </c>
      <c r="Z1006" s="3180"/>
      <c r="AA1006" s="3180" t="s">
        <v>8360</v>
      </c>
      <c r="AB1006" s="3180"/>
      <c r="AC1006" s="3180"/>
      <c r="AD1006" s="3180" t="s">
        <v>8360</v>
      </c>
      <c r="AE1006" s="3180" t="s">
        <v>8360</v>
      </c>
      <c r="AF1006" s="3180"/>
      <c r="AG1006" s="3200" t="s">
        <v>8360</v>
      </c>
      <c r="AH1006" s="3180"/>
      <c r="AI1006" s="3180" t="s">
        <v>8360</v>
      </c>
      <c r="AJ1006" s="3180"/>
      <c r="AK1006" s="3180" t="s">
        <v>8360</v>
      </c>
      <c r="AL1006" s="3180" t="s">
        <v>8360</v>
      </c>
      <c r="AM1006" s="5026"/>
      <c r="AN1006" s="3183"/>
      <c r="AO1006" s="3180"/>
      <c r="AP1006" s="3184"/>
      <c r="AQ1006" s="3180"/>
      <c r="AR1006" s="5017"/>
      <c r="AS1006" s="3184"/>
      <c r="AT1006" s="3184"/>
      <c r="AU1006" s="3184"/>
      <c r="AV1006" s="3184"/>
      <c r="AW1006" s="3184"/>
      <c r="AX1006" s="5029"/>
    </row>
    <row r="1007" spans="1:50" s="3185" customFormat="1" ht="14.25" customHeight="1">
      <c r="A1007" s="5015"/>
      <c r="B1007" s="5033"/>
      <c r="C1007" s="5018"/>
      <c r="D1007" s="3186"/>
      <c r="E1007" s="3187">
        <v>38135</v>
      </c>
      <c r="F1007" s="3188"/>
      <c r="G1007" s="3188"/>
      <c r="H1007" s="3186"/>
      <c r="I1007" s="3188"/>
      <c r="J1007" s="3188"/>
      <c r="K1007" s="3186" t="s">
        <v>8370</v>
      </c>
      <c r="L1007" s="3188">
        <v>200</v>
      </c>
      <c r="M1007" s="3188">
        <v>60</v>
      </c>
      <c r="N1007" s="5021"/>
      <c r="O1007" s="5024"/>
      <c r="P1007" s="3189"/>
      <c r="Q1007" s="3189"/>
      <c r="R1007" s="3189"/>
      <c r="S1007" s="3190"/>
      <c r="T1007" s="3190"/>
      <c r="U1007" s="3190"/>
      <c r="V1007" s="3190"/>
      <c r="W1007" s="3188"/>
      <c r="X1007" s="3188"/>
      <c r="Y1007" s="3188"/>
      <c r="Z1007" s="3188"/>
      <c r="AA1007" s="3188">
        <v>7</v>
      </c>
      <c r="AB1007" s="3188"/>
      <c r="AC1007" s="3188"/>
      <c r="AD1007" s="3188">
        <v>60</v>
      </c>
      <c r="AE1007" s="3188">
        <v>165</v>
      </c>
      <c r="AF1007" s="3188"/>
      <c r="AG1007" s="3191">
        <v>1.5</v>
      </c>
      <c r="AH1007" s="3188"/>
      <c r="AI1007" s="3188">
        <v>12</v>
      </c>
      <c r="AJ1007" s="3188"/>
      <c r="AK1007" s="3188" t="s">
        <v>8371</v>
      </c>
      <c r="AL1007" s="3188">
        <v>0.6</v>
      </c>
      <c r="AM1007" s="5027"/>
      <c r="AN1007" s="3187"/>
      <c r="AO1007" s="3188"/>
      <c r="AP1007" s="3192"/>
      <c r="AQ1007" s="3188"/>
      <c r="AR1007" s="5018"/>
      <c r="AS1007" s="3192"/>
      <c r="AT1007" s="3192"/>
      <c r="AU1007" s="3192"/>
      <c r="AV1007" s="3192"/>
      <c r="AW1007" s="3192"/>
      <c r="AX1007" s="5030"/>
    </row>
    <row r="1008" spans="1:50" s="3185" customFormat="1" ht="14.25" customHeight="1">
      <c r="A1008" s="5015"/>
      <c r="B1008" s="5033"/>
      <c r="C1008" s="5018"/>
      <c r="D1008" s="3186"/>
      <c r="E1008" s="3187">
        <v>39173</v>
      </c>
      <c r="F1008" s="3188"/>
      <c r="G1008" s="3188"/>
      <c r="H1008" s="3186"/>
      <c r="I1008" s="3188"/>
      <c r="J1008" s="3188"/>
      <c r="K1008" s="3186" t="s">
        <v>8403</v>
      </c>
      <c r="L1008" s="3188">
        <v>200</v>
      </c>
      <c r="M1008" s="3188">
        <v>60</v>
      </c>
      <c r="N1008" s="5021"/>
      <c r="O1008" s="5024"/>
      <c r="P1008" s="3189"/>
      <c r="Q1008" s="3189"/>
      <c r="R1008" s="3189"/>
      <c r="S1008" s="3190"/>
      <c r="T1008" s="3190"/>
      <c r="U1008" s="3190"/>
      <c r="V1008" s="3190"/>
      <c r="W1008" s="3188"/>
      <c r="X1008" s="3188"/>
      <c r="Y1008" s="3188"/>
      <c r="Z1008" s="3188"/>
      <c r="AA1008" s="3188"/>
      <c r="AB1008" s="3188"/>
      <c r="AC1008" s="3188"/>
      <c r="AD1008" s="3188">
        <v>80</v>
      </c>
      <c r="AE1008" s="3188">
        <v>500</v>
      </c>
      <c r="AF1008" s="3188"/>
      <c r="AG1008" s="3191">
        <v>1</v>
      </c>
      <c r="AH1008" s="3188"/>
      <c r="AI1008" s="3186" t="s">
        <v>8416</v>
      </c>
      <c r="AJ1008" s="3188"/>
      <c r="AK1008" s="3188" t="s">
        <v>8362</v>
      </c>
      <c r="AL1008" s="3188"/>
      <c r="AM1008" s="5027"/>
      <c r="AN1008" s="3187"/>
      <c r="AO1008" s="3188"/>
      <c r="AP1008" s="3192"/>
      <c r="AQ1008" s="3188"/>
      <c r="AR1008" s="5018"/>
      <c r="AS1008" s="3192"/>
      <c r="AT1008" s="3192"/>
      <c r="AU1008" s="3192"/>
      <c r="AV1008" s="3192"/>
      <c r="AW1008" s="3192"/>
      <c r="AX1008" s="5030"/>
    </row>
    <row r="1009" spans="1:50" s="3185" customFormat="1" ht="14.25" customHeight="1">
      <c r="A1009" s="5015"/>
      <c r="B1009" s="5033"/>
      <c r="C1009" s="5018"/>
      <c r="D1009" s="3186"/>
      <c r="E1009" s="3187">
        <v>40631</v>
      </c>
      <c r="F1009" s="3188"/>
      <c r="G1009" s="3188"/>
      <c r="H1009" s="3186"/>
      <c r="I1009" s="3188"/>
      <c r="J1009" s="3188"/>
      <c r="K1009" s="3186" t="s">
        <v>8372</v>
      </c>
      <c r="L1009" s="3188">
        <v>200</v>
      </c>
      <c r="M1009" s="3188">
        <v>80</v>
      </c>
      <c r="N1009" s="5021"/>
      <c r="O1009" s="5024"/>
      <c r="P1009" s="3189"/>
      <c r="Q1009" s="3189"/>
      <c r="R1009" s="3189"/>
      <c r="S1009" s="3190"/>
      <c r="T1009" s="3190"/>
      <c r="U1009" s="3190"/>
      <c r="V1009" s="3190"/>
      <c r="W1009" s="3188"/>
      <c r="X1009" s="3188"/>
      <c r="Y1009" s="3188"/>
      <c r="Z1009" s="3188"/>
      <c r="AA1009" s="3188"/>
      <c r="AB1009" s="3188"/>
      <c r="AC1009" s="3188"/>
      <c r="AD1009" s="3188"/>
      <c r="AE1009" s="3188"/>
      <c r="AF1009" s="3188"/>
      <c r="AG1009" s="3191">
        <v>5</v>
      </c>
      <c r="AH1009" s="3188"/>
      <c r="AI1009" s="3205" t="s">
        <v>8417</v>
      </c>
      <c r="AJ1009" s="3188"/>
      <c r="AK1009" s="3188" t="s">
        <v>8392</v>
      </c>
      <c r="AL1009" s="3188"/>
      <c r="AM1009" s="5027"/>
      <c r="AN1009" s="3187"/>
      <c r="AO1009" s="3188"/>
      <c r="AP1009" s="3192"/>
      <c r="AQ1009" s="3188"/>
      <c r="AR1009" s="5018"/>
      <c r="AS1009" s="3192"/>
      <c r="AT1009" s="3192"/>
      <c r="AU1009" s="3192"/>
      <c r="AV1009" s="3192"/>
      <c r="AW1009" s="3192"/>
      <c r="AX1009" s="5030"/>
    </row>
    <row r="1010" spans="1:50" s="3185" customFormat="1" ht="14.25" customHeight="1">
      <c r="A1010" s="5015"/>
      <c r="B1010" s="5034"/>
      <c r="C1010" s="5019"/>
      <c r="D1010" s="3194"/>
      <c r="E1010" s="3195">
        <v>44652</v>
      </c>
      <c r="F1010" s="3196"/>
      <c r="G1010" s="3196"/>
      <c r="H1010" s="3194"/>
      <c r="I1010" s="3196"/>
      <c r="J1010" s="3196"/>
      <c r="K1010" s="3194" t="s">
        <v>8372</v>
      </c>
      <c r="L1010" s="3196">
        <v>300</v>
      </c>
      <c r="M1010" s="3196">
        <v>80</v>
      </c>
      <c r="N1010" s="5022"/>
      <c r="O1010" s="5025"/>
      <c r="P1010" s="3197"/>
      <c r="Q1010" s="3197"/>
      <c r="R1010" s="3197"/>
      <c r="S1010" s="3198"/>
      <c r="T1010" s="3198"/>
      <c r="U1010" s="3198"/>
      <c r="V1010" s="3198"/>
      <c r="W1010" s="3196"/>
      <c r="X1010" s="3196"/>
      <c r="Y1010" s="3196"/>
      <c r="Z1010" s="3196"/>
      <c r="AA1010" s="3196"/>
      <c r="AB1010" s="3196"/>
      <c r="AC1010" s="3196"/>
      <c r="AD1010" s="3196"/>
      <c r="AE1010" s="3196"/>
      <c r="AF1010" s="3196"/>
      <c r="AG1010" s="3201">
        <v>10</v>
      </c>
      <c r="AH1010" s="3196"/>
      <c r="AI1010" s="3196"/>
      <c r="AJ1010" s="3196"/>
      <c r="AK1010" s="3196" t="s">
        <v>8413</v>
      </c>
      <c r="AL1010" s="3196"/>
      <c r="AM1010" s="5028"/>
      <c r="AN1010" s="3195"/>
      <c r="AO1010" s="3196"/>
      <c r="AP1010" s="3199"/>
      <c r="AQ1010" s="3196"/>
      <c r="AR1010" s="5019"/>
      <c r="AS1010" s="3199"/>
      <c r="AT1010" s="3199"/>
      <c r="AU1010" s="3199"/>
      <c r="AV1010" s="3199"/>
      <c r="AW1010" s="3199"/>
      <c r="AX1010" s="5031"/>
    </row>
    <row r="1011" spans="1:50" s="3185" customFormat="1" ht="14.25" customHeight="1">
      <c r="A1011" s="5015"/>
      <c r="B1011" s="5032">
        <f>B1006+1</f>
        <v>199</v>
      </c>
      <c r="C1011" s="5017" t="s">
        <v>8418</v>
      </c>
      <c r="D1011" s="3178" t="s">
        <v>8355</v>
      </c>
      <c r="E1011" s="3183">
        <v>37361</v>
      </c>
      <c r="F1011" s="3180">
        <v>161.9</v>
      </c>
      <c r="G1011" s="3180">
        <v>161.9</v>
      </c>
      <c r="H1011" s="3206" t="s">
        <v>8387</v>
      </c>
      <c r="I1011" s="3180">
        <v>60</v>
      </c>
      <c r="J1011" s="3180">
        <v>40</v>
      </c>
      <c r="K1011" s="3178" t="s">
        <v>8387</v>
      </c>
      <c r="L1011" s="3188">
        <v>100</v>
      </c>
      <c r="M1011" s="3188">
        <v>50</v>
      </c>
      <c r="N1011" s="5020" t="s">
        <v>8419</v>
      </c>
      <c r="O1011" s="5035" t="s">
        <v>8420</v>
      </c>
      <c r="P1011" s="3207"/>
      <c r="Q1011" s="3207"/>
      <c r="R1011" s="3207"/>
      <c r="S1011" s="3208"/>
      <c r="T1011" s="3208"/>
      <c r="U1011" s="3208"/>
      <c r="V1011" s="3208"/>
      <c r="W1011" s="3188"/>
      <c r="X1011" s="3188"/>
      <c r="Y1011" s="3188"/>
      <c r="Z1011" s="3191"/>
      <c r="AA1011" s="3188" t="s">
        <v>8368</v>
      </c>
      <c r="AB1011" s="3188" t="s">
        <v>8421</v>
      </c>
      <c r="AC1011" s="3188"/>
      <c r="AD1011" s="3188" t="s">
        <v>8421</v>
      </c>
      <c r="AE1011" s="3188" t="s">
        <v>8368</v>
      </c>
      <c r="AF1011" s="3188"/>
      <c r="AG1011" s="3191" t="s">
        <v>8368</v>
      </c>
      <c r="AH1011" s="3188"/>
      <c r="AI1011" s="3188"/>
      <c r="AJ1011" s="3188"/>
      <c r="AK1011" s="3180" t="s">
        <v>8360</v>
      </c>
      <c r="AL1011" s="3191" t="s">
        <v>8368</v>
      </c>
      <c r="AM1011" s="3209"/>
      <c r="AN1011" s="3187">
        <v>37591</v>
      </c>
      <c r="AO1011" s="3188"/>
      <c r="AP1011" s="3192"/>
      <c r="AQ1011" s="3188"/>
      <c r="AR1011" s="5017"/>
      <c r="AS1011" s="3192"/>
      <c r="AT1011" s="3192"/>
      <c r="AU1011" s="3192"/>
      <c r="AV1011" s="3192"/>
      <c r="AW1011" s="3209"/>
      <c r="AX1011" s="3210"/>
    </row>
    <row r="1012" spans="1:50" s="3185" customFormat="1" ht="14.25" customHeight="1">
      <c r="A1012" s="5015"/>
      <c r="B1012" s="5033"/>
      <c r="C1012" s="5018"/>
      <c r="D1012" s="3186"/>
      <c r="E1012" s="3187">
        <v>39173</v>
      </c>
      <c r="F1012" s="3188"/>
      <c r="G1012" s="3188"/>
      <c r="H1012" s="3211" t="s">
        <v>8422</v>
      </c>
      <c r="I1012" s="3188">
        <v>200</v>
      </c>
      <c r="J1012" s="3188">
        <v>60</v>
      </c>
      <c r="K1012" s="3186" t="s">
        <v>8423</v>
      </c>
      <c r="L1012" s="3188">
        <v>100</v>
      </c>
      <c r="M1012" s="3188">
        <v>50</v>
      </c>
      <c r="N1012" s="5021"/>
      <c r="O1012" s="5036"/>
      <c r="P1012" s="3207"/>
      <c r="Q1012" s="3207"/>
      <c r="R1012" s="3207"/>
      <c r="S1012" s="3208"/>
      <c r="T1012" s="3208"/>
      <c r="U1012" s="3208"/>
      <c r="V1012" s="3208"/>
      <c r="W1012" s="3188"/>
      <c r="X1012" s="3188"/>
      <c r="Y1012" s="3188"/>
      <c r="Z1012" s="3191"/>
      <c r="AA1012" s="3188">
        <v>11</v>
      </c>
      <c r="AB1012" s="3188" t="s">
        <v>8421</v>
      </c>
      <c r="AC1012" s="3188"/>
      <c r="AD1012" s="3188" t="s">
        <v>8421</v>
      </c>
      <c r="AE1012" s="3188">
        <v>165</v>
      </c>
      <c r="AF1012" s="3188"/>
      <c r="AG1012" s="3191">
        <v>1.5</v>
      </c>
      <c r="AH1012" s="3188"/>
      <c r="AI1012" s="3188"/>
      <c r="AJ1012" s="3188"/>
      <c r="AK1012" s="3188" t="s">
        <v>8371</v>
      </c>
      <c r="AL1012" s="3188">
        <v>1.2</v>
      </c>
      <c r="AM1012" s="3212"/>
      <c r="AN1012" s="3187">
        <v>40451</v>
      </c>
      <c r="AO1012" s="3188"/>
      <c r="AP1012" s="3192"/>
      <c r="AQ1012" s="3188"/>
      <c r="AR1012" s="5018"/>
      <c r="AS1012" s="3192"/>
      <c r="AT1012" s="3192"/>
      <c r="AU1012" s="3192"/>
      <c r="AV1012" s="3192"/>
      <c r="AW1012" s="3212"/>
      <c r="AX1012" s="3213"/>
    </row>
    <row r="1013" spans="1:50" s="3185" customFormat="1" ht="14.25" customHeight="1">
      <c r="A1013" s="5015"/>
      <c r="B1013" s="5033"/>
      <c r="C1013" s="5018"/>
      <c r="D1013" s="3186"/>
      <c r="E1013" s="3187">
        <v>40451</v>
      </c>
      <c r="F1013" s="3188"/>
      <c r="G1013" s="3188"/>
      <c r="H1013" s="3211"/>
      <c r="I1013" s="3188"/>
      <c r="J1013" s="3188"/>
      <c r="K1013" s="3186" t="s">
        <v>8370</v>
      </c>
      <c r="L1013" s="3188">
        <v>200</v>
      </c>
      <c r="M1013" s="3188">
        <v>60</v>
      </c>
      <c r="N1013" s="5021"/>
      <c r="O1013" s="5036"/>
      <c r="P1013" s="3207"/>
      <c r="Q1013" s="3207"/>
      <c r="R1013" s="3207"/>
      <c r="S1013" s="3208"/>
      <c r="T1013" s="3208"/>
      <c r="U1013" s="3208"/>
      <c r="V1013" s="3208"/>
      <c r="W1013" s="3188"/>
      <c r="X1013" s="3188"/>
      <c r="Y1013" s="3188"/>
      <c r="Z1013" s="3191"/>
      <c r="AA1013" s="3188"/>
      <c r="AB1013" s="3188" t="s">
        <v>8421</v>
      </c>
      <c r="AC1013" s="3188"/>
      <c r="AD1013" s="3188" t="s">
        <v>8421</v>
      </c>
      <c r="AE1013" s="3188">
        <v>250</v>
      </c>
      <c r="AF1013" s="3188"/>
      <c r="AG1013" s="3191">
        <v>1</v>
      </c>
      <c r="AH1013" s="3188"/>
      <c r="AI1013" s="3188"/>
      <c r="AJ1013" s="3188"/>
      <c r="AK1013" s="3188" t="s">
        <v>8361</v>
      </c>
      <c r="AL1013" s="3188"/>
      <c r="AM1013" s="3212"/>
      <c r="AN1013" s="3187">
        <v>43191</v>
      </c>
      <c r="AO1013" s="3188"/>
      <c r="AP1013" s="3192"/>
      <c r="AQ1013" s="3188"/>
      <c r="AR1013" s="5018"/>
      <c r="AS1013" s="3192"/>
      <c r="AT1013" s="3192"/>
      <c r="AU1013" s="3192"/>
      <c r="AV1013" s="3192"/>
      <c r="AW1013" s="3212"/>
      <c r="AX1013" s="3213"/>
    </row>
    <row r="1014" spans="1:50" s="3185" customFormat="1" ht="14.25" customHeight="1">
      <c r="A1014" s="5015"/>
      <c r="B1014" s="5033"/>
      <c r="C1014" s="5018"/>
      <c r="D1014" s="3186"/>
      <c r="E1014" s="3187">
        <v>43191</v>
      </c>
      <c r="F1014" s="3188"/>
      <c r="G1014" s="3188"/>
      <c r="H1014" s="3211"/>
      <c r="I1014" s="3188"/>
      <c r="J1014" s="3188"/>
      <c r="K1014" s="3186" t="s">
        <v>8391</v>
      </c>
      <c r="L1014" s="3188">
        <v>100</v>
      </c>
      <c r="M1014" s="3188">
        <v>40</v>
      </c>
      <c r="N1014" s="5021"/>
      <c r="O1014" s="5036"/>
      <c r="P1014" s="3207"/>
      <c r="Q1014" s="3207"/>
      <c r="R1014" s="3207"/>
      <c r="S1014" s="3208"/>
      <c r="T1014" s="3208"/>
      <c r="U1014" s="3208"/>
      <c r="V1014" s="3208"/>
      <c r="W1014" s="3188"/>
      <c r="X1014" s="3188"/>
      <c r="Y1014" s="3188"/>
      <c r="Z1014" s="3191"/>
      <c r="AA1014" s="3188"/>
      <c r="AB1014" s="3188"/>
      <c r="AC1014" s="3188"/>
      <c r="AD1014" s="3188" t="s">
        <v>8421</v>
      </c>
      <c r="AE1014" s="3188">
        <v>500</v>
      </c>
      <c r="AF1014" s="3188"/>
      <c r="AG1014" s="3191">
        <v>3</v>
      </c>
      <c r="AH1014" s="3188"/>
      <c r="AI1014" s="3188"/>
      <c r="AJ1014" s="3188"/>
      <c r="AK1014" s="3188" t="s">
        <v>8362</v>
      </c>
      <c r="AL1014" s="3188"/>
      <c r="AM1014" s="3212"/>
      <c r="AN1014" s="3187"/>
      <c r="AO1014" s="3188"/>
      <c r="AP1014" s="3192"/>
      <c r="AQ1014" s="3188"/>
      <c r="AR1014" s="5018"/>
      <c r="AS1014" s="3192"/>
      <c r="AT1014" s="3192"/>
      <c r="AU1014" s="3192"/>
      <c r="AV1014" s="3192"/>
      <c r="AW1014" s="3212"/>
      <c r="AX1014" s="3213"/>
    </row>
    <row r="1015" spans="1:50" s="3185" customFormat="1" ht="14.25" customHeight="1">
      <c r="A1015" s="5015"/>
      <c r="B1015" s="5033"/>
      <c r="C1015" s="5018"/>
      <c r="D1015" s="3186"/>
      <c r="E1015" s="3187">
        <v>43556</v>
      </c>
      <c r="F1015" s="3188"/>
      <c r="G1015" s="3188"/>
      <c r="H1015" s="3211" t="s">
        <v>8424</v>
      </c>
      <c r="I1015" s="3188"/>
      <c r="J1015" s="3188"/>
      <c r="K1015" s="3186" t="s">
        <v>8408</v>
      </c>
      <c r="L1015" s="3188">
        <v>200</v>
      </c>
      <c r="M1015" s="3188">
        <v>50</v>
      </c>
      <c r="N1015" s="5021"/>
      <c r="O1015" s="5036"/>
      <c r="P1015" s="3207"/>
      <c r="Q1015" s="3207"/>
      <c r="R1015" s="3207"/>
      <c r="S1015" s="3208"/>
      <c r="T1015" s="3208"/>
      <c r="U1015" s="3208"/>
      <c r="V1015" s="3208"/>
      <c r="W1015" s="3188"/>
      <c r="X1015" s="3188"/>
      <c r="Y1015" s="3188"/>
      <c r="Z1015" s="3191"/>
      <c r="AA1015" s="3188"/>
      <c r="AB1015" s="3188"/>
      <c r="AC1015" s="3188"/>
      <c r="AD1015" s="3188"/>
      <c r="AE1015" s="3188" t="s">
        <v>8425</v>
      </c>
      <c r="AF1015" s="3188"/>
      <c r="AG1015" s="3191">
        <v>5</v>
      </c>
      <c r="AH1015" s="3188"/>
      <c r="AI1015" s="3188"/>
      <c r="AJ1015" s="3188"/>
      <c r="AK1015" s="3188" t="s">
        <v>8392</v>
      </c>
      <c r="AL1015" s="3188"/>
      <c r="AM1015" s="3212"/>
      <c r="AN1015" s="3187"/>
      <c r="AO1015" s="3188"/>
      <c r="AP1015" s="3192"/>
      <c r="AQ1015" s="3188"/>
      <c r="AR1015" s="5018"/>
      <c r="AS1015" s="3192"/>
      <c r="AT1015" s="3192"/>
      <c r="AU1015" s="3192"/>
      <c r="AV1015" s="3192"/>
      <c r="AW1015" s="3212"/>
      <c r="AX1015" s="3213"/>
    </row>
    <row r="1016" spans="1:50" s="3185" customFormat="1" ht="14.25" customHeight="1">
      <c r="A1016" s="5015"/>
      <c r="B1016" s="5033"/>
      <c r="C1016" s="5018"/>
      <c r="D1016" s="3186"/>
      <c r="E1016" s="3187"/>
      <c r="F1016" s="3188"/>
      <c r="G1016" s="3188"/>
      <c r="H1016" s="3211" t="s">
        <v>8426</v>
      </c>
      <c r="I1016" s="3188"/>
      <c r="J1016" s="3188"/>
      <c r="K1016" s="3186" t="s">
        <v>8412</v>
      </c>
      <c r="L1016" s="3188">
        <v>200</v>
      </c>
      <c r="M1016" s="3188">
        <v>60</v>
      </c>
      <c r="N1016" s="5021"/>
      <c r="O1016" s="5036"/>
      <c r="P1016" s="3207"/>
      <c r="Q1016" s="3207"/>
      <c r="R1016" s="3207"/>
      <c r="S1016" s="3208"/>
      <c r="T1016" s="3208"/>
      <c r="U1016" s="3208"/>
      <c r="V1016" s="3208"/>
      <c r="W1016" s="3188"/>
      <c r="X1016" s="3188"/>
      <c r="Y1016" s="3188"/>
      <c r="Z1016" s="3191"/>
      <c r="AA1016" s="3188"/>
      <c r="AB1016" s="3188"/>
      <c r="AC1016" s="3188"/>
      <c r="AD1016" s="3188"/>
      <c r="AE1016" s="3188" t="s">
        <v>8421</v>
      </c>
      <c r="AF1016" s="3188"/>
      <c r="AG1016" s="3191" t="s">
        <v>8421</v>
      </c>
      <c r="AH1016" s="3188"/>
      <c r="AI1016" s="3188"/>
      <c r="AJ1016" s="3188"/>
      <c r="AK1016" s="3214" t="s">
        <v>8413</v>
      </c>
      <c r="AL1016" s="3188"/>
      <c r="AM1016" s="3212"/>
      <c r="AN1016" s="3187"/>
      <c r="AO1016" s="3188"/>
      <c r="AP1016" s="3192"/>
      <c r="AQ1016" s="3188"/>
      <c r="AR1016" s="5018"/>
      <c r="AS1016" s="3192"/>
      <c r="AT1016" s="3192"/>
      <c r="AU1016" s="3192"/>
      <c r="AV1016" s="3192"/>
      <c r="AW1016" s="3212"/>
      <c r="AX1016" s="3213"/>
    </row>
    <row r="1017" spans="1:50" s="3185" customFormat="1" ht="14.25" customHeight="1">
      <c r="A1017" s="5015"/>
      <c r="B1017" s="5034"/>
      <c r="C1017" s="5019"/>
      <c r="D1017" s="3186"/>
      <c r="E1017" s="3187"/>
      <c r="F1017" s="3188"/>
      <c r="G1017" s="3188"/>
      <c r="H1017" s="3215"/>
      <c r="I1017" s="3188"/>
      <c r="J1017" s="3188"/>
      <c r="K1017" s="3186" t="s">
        <v>8384</v>
      </c>
      <c r="L1017" s="3188">
        <v>200</v>
      </c>
      <c r="M1017" s="3188">
        <v>60</v>
      </c>
      <c r="N1017" s="5022"/>
      <c r="O1017" s="5037"/>
      <c r="P1017" s="3207"/>
      <c r="Q1017" s="3207"/>
      <c r="R1017" s="3207"/>
      <c r="S1017" s="3208"/>
      <c r="T1017" s="3208"/>
      <c r="U1017" s="3208"/>
      <c r="V1017" s="3208"/>
      <c r="W1017" s="3188"/>
      <c r="X1017" s="3188"/>
      <c r="Y1017" s="3188"/>
      <c r="Z1017" s="3191"/>
      <c r="AA1017" s="3188"/>
      <c r="AB1017" s="3188"/>
      <c r="AC1017" s="3188"/>
      <c r="AD1017" s="3188"/>
      <c r="AE1017" s="3188"/>
      <c r="AF1017" s="3188"/>
      <c r="AG1017" s="3191"/>
      <c r="AH1017" s="3188"/>
      <c r="AI1017" s="3188"/>
      <c r="AJ1017" s="3188"/>
      <c r="AK1017" s="3188" t="s">
        <v>8425</v>
      </c>
      <c r="AL1017" s="3188"/>
      <c r="AM1017" s="3216"/>
      <c r="AN1017" s="3187"/>
      <c r="AO1017" s="3188"/>
      <c r="AP1017" s="3192"/>
      <c r="AQ1017" s="3188"/>
      <c r="AR1017" s="5019"/>
      <c r="AS1017" s="3192"/>
      <c r="AT1017" s="3192"/>
      <c r="AU1017" s="3192"/>
      <c r="AV1017" s="3192"/>
      <c r="AW1017" s="3216"/>
      <c r="AX1017" s="3217"/>
    </row>
    <row r="1018" spans="1:50" s="3185" customFormat="1" ht="14.25" customHeight="1">
      <c r="A1018" s="5015"/>
      <c r="B1018" s="5032">
        <f>B1011+1</f>
        <v>200</v>
      </c>
      <c r="C1018" s="5017" t="s">
        <v>8427</v>
      </c>
      <c r="D1018" s="3178" t="s">
        <v>8355</v>
      </c>
      <c r="E1018" s="3183">
        <v>37513</v>
      </c>
      <c r="F1018" s="3180">
        <v>23.4</v>
      </c>
      <c r="G1018" s="3180">
        <v>23.4</v>
      </c>
      <c r="H1018" s="3178" t="s">
        <v>8387</v>
      </c>
      <c r="I1018" s="3180">
        <v>80</v>
      </c>
      <c r="J1018" s="3180">
        <v>50</v>
      </c>
      <c r="K1018" s="3178" t="s">
        <v>8391</v>
      </c>
      <c r="L1018" s="3180">
        <v>100</v>
      </c>
      <c r="M1018" s="3180">
        <v>60</v>
      </c>
      <c r="N1018" s="5020" t="s">
        <v>8428</v>
      </c>
      <c r="O1018" s="5023" t="s">
        <v>8410</v>
      </c>
      <c r="P1018" s="3218"/>
      <c r="Q1018" s="3218"/>
      <c r="R1018" s="3218"/>
      <c r="S1018" s="3219"/>
      <c r="T1018" s="3219"/>
      <c r="U1018" s="3219"/>
      <c r="V1018" s="3219"/>
      <c r="W1018" s="3180"/>
      <c r="X1018" s="3180"/>
      <c r="Y1018" s="3180"/>
      <c r="Z1018" s="3180"/>
      <c r="AA1018" s="3180" t="s">
        <v>8368</v>
      </c>
      <c r="AB1018" s="3180"/>
      <c r="AC1018" s="3180"/>
      <c r="AD1018" s="3180"/>
      <c r="AE1018" s="3180" t="s">
        <v>8368</v>
      </c>
      <c r="AF1018" s="3180"/>
      <c r="AG1018" s="3200" t="s">
        <v>8368</v>
      </c>
      <c r="AH1018" s="3180"/>
      <c r="AI1018" s="3180" t="s">
        <v>8368</v>
      </c>
      <c r="AJ1018" s="3180"/>
      <c r="AK1018" s="3180" t="s">
        <v>8360</v>
      </c>
      <c r="AL1018" s="3180" t="s">
        <v>8368</v>
      </c>
      <c r="AM1018" s="3184"/>
      <c r="AN1018" s="3183">
        <v>37712</v>
      </c>
      <c r="AO1018" s="3180"/>
      <c r="AP1018" s="3184"/>
      <c r="AQ1018" s="3180"/>
      <c r="AR1018" s="5017"/>
      <c r="AS1018" s="3184"/>
      <c r="AT1018" s="3184"/>
      <c r="AU1018" s="3184"/>
      <c r="AV1018" s="3184"/>
      <c r="AW1018" s="3184"/>
      <c r="AX1018" s="5029"/>
    </row>
    <row r="1019" spans="1:50" s="3185" customFormat="1" ht="14.25" customHeight="1">
      <c r="A1019" s="5015"/>
      <c r="B1019" s="5033"/>
      <c r="C1019" s="5018"/>
      <c r="D1019" s="3186"/>
      <c r="E1019" s="3187">
        <v>39173</v>
      </c>
      <c r="F1019" s="3188"/>
      <c r="G1019" s="3188"/>
      <c r="H1019" s="3186" t="s">
        <v>8387</v>
      </c>
      <c r="I1019" s="3188">
        <v>50</v>
      </c>
      <c r="J1019" s="3188">
        <v>30</v>
      </c>
      <c r="K1019" s="3186" t="s">
        <v>8370</v>
      </c>
      <c r="L1019" s="3188">
        <v>200</v>
      </c>
      <c r="M1019" s="3188">
        <v>60</v>
      </c>
      <c r="N1019" s="5021"/>
      <c r="O1019" s="5024"/>
      <c r="P1019" s="3207"/>
      <c r="Q1019" s="3207"/>
      <c r="R1019" s="3207"/>
      <c r="S1019" s="3208"/>
      <c r="T1019" s="3208"/>
      <c r="U1019" s="3208"/>
      <c r="V1019" s="3208"/>
      <c r="W1019" s="3188"/>
      <c r="X1019" s="3188"/>
      <c r="Y1019" s="3188"/>
      <c r="Z1019" s="3188"/>
      <c r="AA1019" s="3188">
        <v>3</v>
      </c>
      <c r="AB1019" s="3188"/>
      <c r="AC1019" s="3188"/>
      <c r="AD1019" s="3188"/>
      <c r="AE1019" s="3188">
        <v>165</v>
      </c>
      <c r="AF1019" s="3188"/>
      <c r="AG1019" s="3191">
        <v>1</v>
      </c>
      <c r="AH1019" s="3188"/>
      <c r="AI1019" s="3188">
        <v>12</v>
      </c>
      <c r="AJ1019" s="3188"/>
      <c r="AK1019" s="3188" t="s">
        <v>8371</v>
      </c>
      <c r="AL1019" s="3188">
        <v>1.5</v>
      </c>
      <c r="AM1019" s="3192"/>
      <c r="AN1019" s="3188"/>
      <c r="AO1019" s="3188"/>
      <c r="AP1019" s="3192"/>
      <c r="AQ1019" s="3188"/>
      <c r="AR1019" s="5018"/>
      <c r="AS1019" s="3192"/>
      <c r="AT1019" s="3192"/>
      <c r="AU1019" s="3192"/>
      <c r="AV1019" s="3192"/>
      <c r="AW1019" s="3192"/>
      <c r="AX1019" s="5030"/>
    </row>
    <row r="1020" spans="1:50" s="3185" customFormat="1" ht="14.25" customHeight="1">
      <c r="A1020" s="5015"/>
      <c r="B1020" s="5033"/>
      <c r="C1020" s="5018"/>
      <c r="D1020" s="3186"/>
      <c r="E1020" s="3187"/>
      <c r="F1020" s="3188"/>
      <c r="G1020" s="3188"/>
      <c r="H1020" s="3186"/>
      <c r="I1020" s="3188"/>
      <c r="J1020" s="3188"/>
      <c r="K1020" s="3186"/>
      <c r="L1020" s="3188"/>
      <c r="M1020" s="3188"/>
      <c r="N1020" s="5021"/>
      <c r="O1020" s="5024"/>
      <c r="P1020" s="3207"/>
      <c r="Q1020" s="3207"/>
      <c r="R1020" s="3207"/>
      <c r="S1020" s="3208"/>
      <c r="T1020" s="3208"/>
      <c r="U1020" s="3208"/>
      <c r="V1020" s="3208"/>
      <c r="W1020" s="3188"/>
      <c r="X1020" s="3188"/>
      <c r="Y1020" s="3188"/>
      <c r="Z1020" s="3188"/>
      <c r="AA1020" s="3188"/>
      <c r="AB1020" s="3188"/>
      <c r="AC1020" s="3188"/>
      <c r="AD1020" s="3188"/>
      <c r="AE1020" s="3188"/>
      <c r="AF1020" s="3188"/>
      <c r="AG1020" s="3191"/>
      <c r="AH1020" s="3188"/>
      <c r="AI1020" s="3188"/>
      <c r="AJ1020" s="3188"/>
      <c r="AK1020" s="3188" t="s">
        <v>8361</v>
      </c>
      <c r="AL1020" s="3188"/>
      <c r="AM1020" s="3192"/>
      <c r="AN1020" s="3188"/>
      <c r="AO1020" s="3188"/>
      <c r="AP1020" s="3192"/>
      <c r="AQ1020" s="3188"/>
      <c r="AR1020" s="5018"/>
      <c r="AS1020" s="3192"/>
      <c r="AT1020" s="3192"/>
      <c r="AU1020" s="3192"/>
      <c r="AV1020" s="3192"/>
      <c r="AW1020" s="3192"/>
      <c r="AX1020" s="5030"/>
    </row>
    <row r="1021" spans="1:50" s="3185" customFormat="1" ht="14.25" customHeight="1">
      <c r="A1021" s="5015"/>
      <c r="B1021" s="5033"/>
      <c r="C1021" s="5018"/>
      <c r="D1021" s="3186"/>
      <c r="E1021" s="3187"/>
      <c r="F1021" s="3188"/>
      <c r="G1021" s="3188"/>
      <c r="H1021" s="3186"/>
      <c r="I1021" s="3188"/>
      <c r="J1021" s="3188"/>
      <c r="K1021" s="3186"/>
      <c r="L1021" s="3188"/>
      <c r="M1021" s="3188"/>
      <c r="N1021" s="5021"/>
      <c r="O1021" s="5024"/>
      <c r="P1021" s="3207"/>
      <c r="Q1021" s="3207"/>
      <c r="R1021" s="3207"/>
      <c r="S1021" s="3208"/>
      <c r="T1021" s="3208"/>
      <c r="U1021" s="3208"/>
      <c r="V1021" s="3208"/>
      <c r="W1021" s="3188"/>
      <c r="X1021" s="3188"/>
      <c r="Y1021" s="3188"/>
      <c r="Z1021" s="3188"/>
      <c r="AA1021" s="3188"/>
      <c r="AB1021" s="3188"/>
      <c r="AC1021" s="3188"/>
      <c r="AD1021" s="3188"/>
      <c r="AE1021" s="3188"/>
      <c r="AF1021" s="3188"/>
      <c r="AG1021" s="3191"/>
      <c r="AH1021" s="3188"/>
      <c r="AI1021" s="3188"/>
      <c r="AJ1021" s="3188"/>
      <c r="AK1021" s="3188" t="s">
        <v>8392</v>
      </c>
      <c r="AL1021" s="3188"/>
      <c r="AM1021" s="3192"/>
      <c r="AN1021" s="3188"/>
      <c r="AO1021" s="3188"/>
      <c r="AP1021" s="3192"/>
      <c r="AQ1021" s="3188"/>
      <c r="AR1021" s="5018"/>
      <c r="AS1021" s="3192"/>
      <c r="AT1021" s="3192"/>
      <c r="AU1021" s="3192"/>
      <c r="AV1021" s="3192"/>
      <c r="AW1021" s="3192"/>
      <c r="AX1021" s="5030"/>
    </row>
    <row r="1022" spans="1:50" s="3185" customFormat="1" ht="14.25" customHeight="1">
      <c r="A1022" s="5015"/>
      <c r="B1022" s="5034"/>
      <c r="C1022" s="5019"/>
      <c r="D1022" s="3194"/>
      <c r="E1022" s="3195"/>
      <c r="F1022" s="3196"/>
      <c r="G1022" s="3196"/>
      <c r="H1022" s="3194"/>
      <c r="I1022" s="3196"/>
      <c r="J1022" s="3196"/>
      <c r="K1022" s="3194"/>
      <c r="L1022" s="3196"/>
      <c r="M1022" s="3196"/>
      <c r="N1022" s="5022"/>
      <c r="O1022" s="5025"/>
      <c r="P1022" s="3220"/>
      <c r="Q1022" s="3220"/>
      <c r="R1022" s="3220"/>
      <c r="S1022" s="3221"/>
      <c r="T1022" s="3221"/>
      <c r="U1022" s="3221"/>
      <c r="V1022" s="3221"/>
      <c r="W1022" s="3196"/>
      <c r="X1022" s="3196"/>
      <c r="Y1022" s="3196"/>
      <c r="Z1022" s="3196"/>
      <c r="AA1022" s="3196"/>
      <c r="AB1022" s="3196"/>
      <c r="AC1022" s="3196"/>
      <c r="AD1022" s="3196"/>
      <c r="AE1022" s="3196"/>
      <c r="AF1022" s="3196"/>
      <c r="AG1022" s="3201"/>
      <c r="AH1022" s="3196"/>
      <c r="AI1022" s="3196"/>
      <c r="AJ1022" s="3196"/>
      <c r="AK1022" s="3196"/>
      <c r="AL1022" s="3196"/>
      <c r="AM1022" s="3199"/>
      <c r="AN1022" s="3196"/>
      <c r="AO1022" s="3196"/>
      <c r="AP1022" s="3199"/>
      <c r="AQ1022" s="3196"/>
      <c r="AR1022" s="5019"/>
      <c r="AS1022" s="3199"/>
      <c r="AT1022" s="3199"/>
      <c r="AU1022" s="3199"/>
      <c r="AV1022" s="3199"/>
      <c r="AW1022" s="3199"/>
      <c r="AX1022" s="5031"/>
    </row>
    <row r="1023" spans="1:50" s="3185" customFormat="1" ht="14.25" customHeight="1">
      <c r="A1023" s="5015"/>
      <c r="B1023" s="5032">
        <f>B1018+1</f>
        <v>201</v>
      </c>
      <c r="C1023" s="5017" t="s">
        <v>8429</v>
      </c>
      <c r="D1023" s="3178" t="s">
        <v>8355</v>
      </c>
      <c r="E1023" s="3179">
        <v>37554</v>
      </c>
      <c r="F1023" s="3180">
        <v>45.3</v>
      </c>
      <c r="G1023" s="3180">
        <v>45.3</v>
      </c>
      <c r="H1023" s="5038" t="s">
        <v>8387</v>
      </c>
      <c r="I1023" s="3180">
        <v>50</v>
      </c>
      <c r="J1023" s="3180">
        <v>30</v>
      </c>
      <c r="K1023" s="3186"/>
      <c r="L1023" s="3180"/>
      <c r="M1023" s="3180"/>
      <c r="N1023" s="5020" t="s">
        <v>8430</v>
      </c>
      <c r="O1023" s="5023" t="s">
        <v>8410</v>
      </c>
      <c r="P1023" s="3218"/>
      <c r="Q1023" s="3218"/>
      <c r="R1023" s="3218"/>
      <c r="S1023" s="3219"/>
      <c r="T1023" s="3219"/>
      <c r="U1023" s="3219"/>
      <c r="V1023" s="3219"/>
      <c r="W1023" s="3180"/>
      <c r="X1023" s="3180"/>
      <c r="Y1023" s="3180"/>
      <c r="Z1023" s="3180"/>
      <c r="AA1023" s="3180" t="s">
        <v>8368</v>
      </c>
      <c r="AB1023" s="3180"/>
      <c r="AC1023" s="3180"/>
      <c r="AD1023" s="3180"/>
      <c r="AE1023" s="3180" t="s">
        <v>814</v>
      </c>
      <c r="AF1023" s="3180"/>
      <c r="AG1023" s="3200" t="s">
        <v>814</v>
      </c>
      <c r="AH1023" s="3180"/>
      <c r="AI1023" s="3180" t="s">
        <v>8368</v>
      </c>
      <c r="AJ1023" s="3180"/>
      <c r="AK1023" s="3180" t="s">
        <v>8359</v>
      </c>
      <c r="AL1023" s="3180" t="s">
        <v>8368</v>
      </c>
      <c r="AM1023" s="3184"/>
      <c r="AN1023" s="3187">
        <v>38657</v>
      </c>
      <c r="AO1023" s="3180"/>
      <c r="AP1023" s="3184"/>
      <c r="AQ1023" s="3180"/>
      <c r="AR1023" s="5017"/>
      <c r="AS1023" s="3184"/>
      <c r="AT1023" s="3184"/>
      <c r="AU1023" s="3184"/>
      <c r="AV1023" s="3184"/>
      <c r="AW1023" s="3184"/>
      <c r="AX1023" s="5029"/>
    </row>
    <row r="1024" spans="1:50" s="3185" customFormat="1" ht="14.25" customHeight="1">
      <c r="A1024" s="5015"/>
      <c r="B1024" s="5033"/>
      <c r="C1024" s="5018"/>
      <c r="D1024" s="3186"/>
      <c r="E1024" s="3187">
        <v>38453</v>
      </c>
      <c r="F1024" s="3188"/>
      <c r="G1024" s="3188"/>
      <c r="H1024" s="5039"/>
      <c r="I1024" s="3188"/>
      <c r="J1024" s="3188"/>
      <c r="K1024" s="3186" t="s">
        <v>8431</v>
      </c>
      <c r="L1024" s="3188">
        <v>100</v>
      </c>
      <c r="M1024" s="3188">
        <v>40</v>
      </c>
      <c r="N1024" s="5021"/>
      <c r="O1024" s="5024"/>
      <c r="P1024" s="3207"/>
      <c r="Q1024" s="3207"/>
      <c r="R1024" s="3207"/>
      <c r="S1024" s="3208"/>
      <c r="T1024" s="3208"/>
      <c r="U1024" s="3208"/>
      <c r="V1024" s="3208"/>
      <c r="W1024" s="3188"/>
      <c r="X1024" s="3188"/>
      <c r="Y1024" s="3188"/>
      <c r="Z1024" s="3188"/>
      <c r="AA1024" s="3188">
        <v>4</v>
      </c>
      <c r="AB1024" s="3188"/>
      <c r="AC1024" s="3188"/>
      <c r="AD1024" s="3188"/>
      <c r="AE1024" s="3222">
        <v>1000</v>
      </c>
      <c r="AF1024" s="3188"/>
      <c r="AG1024" s="3191">
        <v>1</v>
      </c>
      <c r="AH1024" s="3188"/>
      <c r="AI1024" s="3188">
        <v>13</v>
      </c>
      <c r="AJ1024" s="3188"/>
      <c r="AK1024" s="3188" t="s">
        <v>8362</v>
      </c>
      <c r="AL1024" s="3188">
        <v>1.2</v>
      </c>
      <c r="AM1024" s="3192"/>
      <c r="AN1024" s="3187"/>
      <c r="AO1024" s="3188"/>
      <c r="AP1024" s="3192"/>
      <c r="AQ1024" s="3188"/>
      <c r="AR1024" s="5018"/>
      <c r="AS1024" s="3192"/>
      <c r="AT1024" s="3192"/>
      <c r="AU1024" s="3192"/>
      <c r="AV1024" s="3192"/>
      <c r="AW1024" s="3192"/>
      <c r="AX1024" s="5030"/>
    </row>
    <row r="1025" spans="1:50" s="3185" customFormat="1" ht="14.25" customHeight="1">
      <c r="A1025" s="5015"/>
      <c r="B1025" s="5033"/>
      <c r="C1025" s="5018"/>
      <c r="D1025" s="3186"/>
      <c r="E1025" s="3187">
        <v>39173</v>
      </c>
      <c r="F1025" s="3188"/>
      <c r="G1025" s="3188"/>
      <c r="H1025" s="5039"/>
      <c r="I1025" s="3188"/>
      <c r="J1025" s="3188"/>
      <c r="K1025" s="3186" t="s">
        <v>8432</v>
      </c>
      <c r="L1025" s="3188">
        <v>150</v>
      </c>
      <c r="M1025" s="3188">
        <v>50</v>
      </c>
      <c r="N1025" s="5021"/>
      <c r="O1025" s="5024"/>
      <c r="P1025" s="3207"/>
      <c r="Q1025" s="3207"/>
      <c r="R1025" s="3207"/>
      <c r="S1025" s="3208"/>
      <c r="T1025" s="3208"/>
      <c r="U1025" s="3208"/>
      <c r="V1025" s="3208"/>
      <c r="W1025" s="3188"/>
      <c r="X1025" s="3188"/>
      <c r="Y1025" s="3188"/>
      <c r="Z1025" s="3188"/>
      <c r="AA1025" s="3188"/>
      <c r="AB1025" s="3188"/>
      <c r="AC1025" s="3188"/>
      <c r="AD1025" s="3188"/>
      <c r="AE1025" s="3188"/>
      <c r="AF1025" s="3188"/>
      <c r="AG1025" s="3191"/>
      <c r="AH1025" s="3188"/>
      <c r="AI1025" s="3188"/>
      <c r="AJ1025" s="3188"/>
      <c r="AK1025" s="3188" t="s">
        <v>8392</v>
      </c>
      <c r="AL1025" s="3188"/>
      <c r="AM1025" s="3192"/>
      <c r="AN1025" s="3188"/>
      <c r="AO1025" s="3188"/>
      <c r="AP1025" s="3192"/>
      <c r="AQ1025" s="3188"/>
      <c r="AR1025" s="5018"/>
      <c r="AS1025" s="3192"/>
      <c r="AT1025" s="3192"/>
      <c r="AU1025" s="3192"/>
      <c r="AV1025" s="3192"/>
      <c r="AW1025" s="3192"/>
      <c r="AX1025" s="5030"/>
    </row>
    <row r="1026" spans="1:50" s="3185" customFormat="1" ht="14.25" customHeight="1">
      <c r="A1026" s="5015"/>
      <c r="B1026" s="5033"/>
      <c r="C1026" s="5018"/>
      <c r="D1026" s="3186"/>
      <c r="E1026" s="3187">
        <v>43556</v>
      </c>
      <c r="F1026" s="3188"/>
      <c r="G1026" s="3188"/>
      <c r="H1026" s="5039"/>
      <c r="I1026" s="3188"/>
      <c r="J1026" s="3188"/>
      <c r="K1026" s="3186" t="s">
        <v>8433</v>
      </c>
      <c r="L1026" s="3188">
        <v>200</v>
      </c>
      <c r="M1026" s="3188">
        <v>60</v>
      </c>
      <c r="N1026" s="5021"/>
      <c r="O1026" s="5024"/>
      <c r="P1026" s="3207"/>
      <c r="Q1026" s="3207"/>
      <c r="R1026" s="3207"/>
      <c r="S1026" s="3208"/>
      <c r="T1026" s="3208"/>
      <c r="U1026" s="3208"/>
      <c r="V1026" s="3208"/>
      <c r="W1026" s="3188"/>
      <c r="X1026" s="3188"/>
      <c r="Y1026" s="3188"/>
      <c r="Z1026" s="3188"/>
      <c r="AA1026" s="3188"/>
      <c r="AB1026" s="3188"/>
      <c r="AC1026" s="3188"/>
      <c r="AD1026" s="3188"/>
      <c r="AE1026" s="3188"/>
      <c r="AF1026" s="3188"/>
      <c r="AG1026" s="3191"/>
      <c r="AH1026" s="3188"/>
      <c r="AI1026" s="3188"/>
      <c r="AJ1026" s="3188"/>
      <c r="AK1026" s="3214" t="s">
        <v>8413</v>
      </c>
      <c r="AL1026" s="3188"/>
      <c r="AM1026" s="3192"/>
      <c r="AN1026" s="3188"/>
      <c r="AO1026" s="3188"/>
      <c r="AP1026" s="3192"/>
      <c r="AQ1026" s="3188"/>
      <c r="AR1026" s="5018"/>
      <c r="AS1026" s="3192"/>
      <c r="AT1026" s="3192"/>
      <c r="AU1026" s="3192"/>
      <c r="AV1026" s="3192"/>
      <c r="AW1026" s="3192"/>
      <c r="AX1026" s="5030"/>
    </row>
    <row r="1027" spans="1:50" s="3185" customFormat="1" ht="14.25" customHeight="1">
      <c r="A1027" s="5015"/>
      <c r="B1027" s="5034"/>
      <c r="C1027" s="5019"/>
      <c r="D1027" s="3194"/>
      <c r="E1027" s="3195"/>
      <c r="F1027" s="3196"/>
      <c r="G1027" s="3196"/>
      <c r="H1027" s="5040"/>
      <c r="I1027" s="3196"/>
      <c r="J1027" s="3196"/>
      <c r="K1027" s="3194" t="s">
        <v>8372</v>
      </c>
      <c r="L1027" s="3196">
        <v>200</v>
      </c>
      <c r="M1027" s="3196">
        <v>60</v>
      </c>
      <c r="N1027" s="5022"/>
      <c r="O1027" s="5025"/>
      <c r="P1027" s="3220"/>
      <c r="Q1027" s="3220"/>
      <c r="R1027" s="3220"/>
      <c r="S1027" s="3221"/>
      <c r="T1027" s="3221"/>
      <c r="U1027" s="3221"/>
      <c r="V1027" s="3221"/>
      <c r="W1027" s="3196"/>
      <c r="X1027" s="3196"/>
      <c r="Y1027" s="3196"/>
      <c r="Z1027" s="3196"/>
      <c r="AA1027" s="3196"/>
      <c r="AB1027" s="3196"/>
      <c r="AC1027" s="3196"/>
      <c r="AD1027" s="3196"/>
      <c r="AE1027" s="3196"/>
      <c r="AF1027" s="3196"/>
      <c r="AG1027" s="3201"/>
      <c r="AH1027" s="3196"/>
      <c r="AI1027" s="3196"/>
      <c r="AJ1027" s="3196"/>
      <c r="AK1027" s="3214" t="s">
        <v>8361</v>
      </c>
      <c r="AL1027" s="3196"/>
      <c r="AM1027" s="3199"/>
      <c r="AN1027" s="3196"/>
      <c r="AO1027" s="3196"/>
      <c r="AP1027" s="3199"/>
      <c r="AQ1027" s="3196"/>
      <c r="AR1027" s="5019"/>
      <c r="AS1027" s="3199"/>
      <c r="AT1027" s="3199"/>
      <c r="AU1027" s="3199"/>
      <c r="AV1027" s="3199"/>
      <c r="AW1027" s="3199"/>
      <c r="AX1027" s="5031"/>
    </row>
    <row r="1028" spans="1:50" s="3185" customFormat="1" ht="14.25" customHeight="1">
      <c r="A1028" s="5015"/>
      <c r="B1028" s="5032">
        <f>B1023+1</f>
        <v>202</v>
      </c>
      <c r="C1028" s="5017" t="s">
        <v>8434</v>
      </c>
      <c r="D1028" s="3178" t="s">
        <v>8355</v>
      </c>
      <c r="E1028" s="3179">
        <v>37910</v>
      </c>
      <c r="F1028" s="3180">
        <v>9.1999999999999993</v>
      </c>
      <c r="G1028" s="3180">
        <v>9.1999999999999993</v>
      </c>
      <c r="H1028" s="3186" t="s">
        <v>8387</v>
      </c>
      <c r="I1028" s="3180">
        <v>60</v>
      </c>
      <c r="J1028" s="3180">
        <v>40</v>
      </c>
      <c r="K1028" s="3186" t="s">
        <v>8387</v>
      </c>
      <c r="L1028" s="3180">
        <v>100</v>
      </c>
      <c r="M1028" s="3180">
        <v>50</v>
      </c>
      <c r="N1028" s="5020" t="s">
        <v>8435</v>
      </c>
      <c r="O1028" s="5023" t="s">
        <v>8410</v>
      </c>
      <c r="P1028" s="3218"/>
      <c r="Q1028" s="3218"/>
      <c r="R1028" s="3218"/>
      <c r="S1028" s="3219"/>
      <c r="T1028" s="3219"/>
      <c r="U1028" s="3219"/>
      <c r="V1028" s="3219"/>
      <c r="W1028" s="3180"/>
      <c r="X1028" s="3180"/>
      <c r="Y1028" s="3180"/>
      <c r="Z1028" s="3180"/>
      <c r="AA1028" s="3180" t="s">
        <v>8368</v>
      </c>
      <c r="AB1028" s="3180"/>
      <c r="AC1028" s="3180"/>
      <c r="AD1028" s="3180"/>
      <c r="AE1028" s="3180"/>
      <c r="AF1028" s="3180"/>
      <c r="AG1028" s="3200" t="s">
        <v>8368</v>
      </c>
      <c r="AH1028" s="3180"/>
      <c r="AI1028" s="3180"/>
      <c r="AJ1028" s="3180"/>
      <c r="AK1028" s="3180" t="s">
        <v>8360</v>
      </c>
      <c r="AL1028" s="3180" t="s">
        <v>8368</v>
      </c>
      <c r="AM1028" s="3184"/>
      <c r="AN1028" s="3187">
        <v>38078</v>
      </c>
      <c r="AO1028" s="3180"/>
      <c r="AP1028" s="3184"/>
      <c r="AQ1028" s="3180"/>
      <c r="AR1028" s="5017"/>
      <c r="AS1028" s="3184"/>
      <c r="AT1028" s="3184"/>
      <c r="AU1028" s="3184"/>
      <c r="AV1028" s="3184"/>
      <c r="AW1028" s="3184"/>
      <c r="AX1028" s="5029"/>
    </row>
    <row r="1029" spans="1:50" s="3185" customFormat="1" ht="14.25" customHeight="1">
      <c r="A1029" s="5015"/>
      <c r="B1029" s="5033"/>
      <c r="C1029" s="5018"/>
      <c r="D1029" s="3186"/>
      <c r="E1029" s="3187">
        <v>39173</v>
      </c>
      <c r="F1029" s="3188"/>
      <c r="G1029" s="3188"/>
      <c r="H1029" s="3186" t="s">
        <v>8370</v>
      </c>
      <c r="I1029" s="3223">
        <v>200</v>
      </c>
      <c r="J1029" s="3223">
        <v>60</v>
      </c>
      <c r="K1029" s="3186" t="s">
        <v>8370</v>
      </c>
      <c r="L1029" s="3188">
        <v>200</v>
      </c>
      <c r="M1029" s="3188">
        <v>60</v>
      </c>
      <c r="N1029" s="5021"/>
      <c r="O1029" s="5024"/>
      <c r="P1029" s="3207"/>
      <c r="Q1029" s="3207"/>
      <c r="R1029" s="3207"/>
      <c r="S1029" s="3208"/>
      <c r="T1029" s="3208"/>
      <c r="U1029" s="3208"/>
      <c r="V1029" s="3208"/>
      <c r="W1029" s="3188"/>
      <c r="X1029" s="3188"/>
      <c r="Y1029" s="3188"/>
      <c r="Z1029" s="3188"/>
      <c r="AA1029" s="3188">
        <v>2</v>
      </c>
      <c r="AB1029" s="3188"/>
      <c r="AC1029" s="3188"/>
      <c r="AD1029" s="3188"/>
      <c r="AE1029" s="3188"/>
      <c r="AF1029" s="3188"/>
      <c r="AG1029" s="3191">
        <v>1</v>
      </c>
      <c r="AH1029" s="3188"/>
      <c r="AI1029" s="3188"/>
      <c r="AJ1029" s="3188"/>
      <c r="AK1029" s="3188" t="s">
        <v>8371</v>
      </c>
      <c r="AL1029" s="3188">
        <v>1.2</v>
      </c>
      <c r="AM1029" s="3192"/>
      <c r="AN1029" s="3187"/>
      <c r="AO1029" s="3188"/>
      <c r="AP1029" s="3192"/>
      <c r="AQ1029" s="3188"/>
      <c r="AR1029" s="5018"/>
      <c r="AS1029" s="3192"/>
      <c r="AT1029" s="3192"/>
      <c r="AU1029" s="3192"/>
      <c r="AV1029" s="3192"/>
      <c r="AW1029" s="3192"/>
      <c r="AX1029" s="5030"/>
    </row>
    <row r="1030" spans="1:50" s="3185" customFormat="1" ht="14.25" customHeight="1">
      <c r="A1030" s="5015"/>
      <c r="B1030" s="5033"/>
      <c r="C1030" s="5018"/>
      <c r="D1030" s="3186"/>
      <c r="E1030" s="3187">
        <v>43556</v>
      </c>
      <c r="F1030" s="3188"/>
      <c r="G1030" s="3188"/>
      <c r="H1030" s="3186"/>
      <c r="I1030" s="3188"/>
      <c r="J1030" s="3188"/>
      <c r="K1030" s="3186"/>
      <c r="L1030" s="3188"/>
      <c r="M1030" s="3188"/>
      <c r="N1030" s="5021"/>
      <c r="O1030" s="5024"/>
      <c r="P1030" s="3207"/>
      <c r="Q1030" s="3207"/>
      <c r="R1030" s="3207"/>
      <c r="S1030" s="3208"/>
      <c r="T1030" s="3208"/>
      <c r="U1030" s="3208"/>
      <c r="V1030" s="3208"/>
      <c r="W1030" s="3188"/>
      <c r="X1030" s="3188"/>
      <c r="Y1030" s="3188"/>
      <c r="Z1030" s="3188"/>
      <c r="AA1030" s="3188"/>
      <c r="AB1030" s="3188"/>
      <c r="AC1030" s="3188"/>
      <c r="AD1030" s="3188"/>
      <c r="AE1030" s="3188"/>
      <c r="AF1030" s="3188"/>
      <c r="AG1030" s="3191"/>
      <c r="AH1030" s="3188"/>
      <c r="AI1030" s="3188"/>
      <c r="AJ1030" s="3188"/>
      <c r="AK1030" s="3214" t="s">
        <v>8413</v>
      </c>
      <c r="AL1030" s="3188"/>
      <c r="AM1030" s="3192"/>
      <c r="AN1030" s="3188"/>
      <c r="AO1030" s="3188"/>
      <c r="AP1030" s="3192"/>
      <c r="AQ1030" s="3188"/>
      <c r="AR1030" s="5018"/>
      <c r="AS1030" s="3192"/>
      <c r="AT1030" s="3192"/>
      <c r="AU1030" s="3192"/>
      <c r="AV1030" s="3192"/>
      <c r="AW1030" s="3192"/>
      <c r="AX1030" s="5030"/>
    </row>
    <row r="1031" spans="1:50" s="3185" customFormat="1" ht="14.25" customHeight="1">
      <c r="A1031" s="5015"/>
      <c r="B1031" s="5033"/>
      <c r="C1031" s="5018"/>
      <c r="D1031" s="3186"/>
      <c r="E1031" s="3187"/>
      <c r="F1031" s="3188"/>
      <c r="G1031" s="3188"/>
      <c r="H1031" s="3186"/>
      <c r="I1031" s="3188"/>
      <c r="J1031" s="3188"/>
      <c r="K1031" s="3186"/>
      <c r="L1031" s="3188"/>
      <c r="M1031" s="3188"/>
      <c r="N1031" s="5021"/>
      <c r="O1031" s="5024"/>
      <c r="P1031" s="3207"/>
      <c r="Q1031" s="3207"/>
      <c r="R1031" s="3207"/>
      <c r="S1031" s="3208"/>
      <c r="T1031" s="3208"/>
      <c r="U1031" s="3208"/>
      <c r="V1031" s="3208"/>
      <c r="W1031" s="3188"/>
      <c r="X1031" s="3188"/>
      <c r="Y1031" s="3188"/>
      <c r="Z1031" s="3188"/>
      <c r="AA1031" s="3188"/>
      <c r="AB1031" s="3188"/>
      <c r="AC1031" s="3188"/>
      <c r="AD1031" s="3188"/>
      <c r="AE1031" s="3188"/>
      <c r="AF1031" s="3188"/>
      <c r="AG1031" s="3191"/>
      <c r="AH1031" s="3188"/>
      <c r="AI1031" s="3188"/>
      <c r="AJ1031" s="3188"/>
      <c r="AK1031" s="3214" t="s">
        <v>8361</v>
      </c>
      <c r="AL1031" s="3188"/>
      <c r="AM1031" s="3192"/>
      <c r="AN1031" s="3188"/>
      <c r="AO1031" s="3188"/>
      <c r="AP1031" s="3192"/>
      <c r="AQ1031" s="3188"/>
      <c r="AR1031" s="5018"/>
      <c r="AS1031" s="3192"/>
      <c r="AT1031" s="3192"/>
      <c r="AU1031" s="3192"/>
      <c r="AV1031" s="3192"/>
      <c r="AW1031" s="3192"/>
      <c r="AX1031" s="5030"/>
    </row>
    <row r="1032" spans="1:50" s="3185" customFormat="1" ht="14.25" customHeight="1">
      <c r="A1032" s="5015"/>
      <c r="B1032" s="5033"/>
      <c r="C1032" s="5018"/>
      <c r="D1032" s="3186"/>
      <c r="E1032" s="3187"/>
      <c r="F1032" s="3188"/>
      <c r="G1032" s="3188"/>
      <c r="H1032" s="3186"/>
      <c r="I1032" s="3188"/>
      <c r="J1032" s="3188"/>
      <c r="K1032" s="3186"/>
      <c r="L1032" s="3188"/>
      <c r="M1032" s="3188"/>
      <c r="N1032" s="5021"/>
      <c r="O1032" s="5024"/>
      <c r="P1032" s="3207"/>
      <c r="Q1032" s="3207"/>
      <c r="R1032" s="3207"/>
      <c r="S1032" s="3208"/>
      <c r="T1032" s="3208"/>
      <c r="U1032" s="3208"/>
      <c r="V1032" s="3208"/>
      <c r="W1032" s="3188"/>
      <c r="X1032" s="3188"/>
      <c r="Y1032" s="3188"/>
      <c r="Z1032" s="3188"/>
      <c r="AA1032" s="3188"/>
      <c r="AB1032" s="3188"/>
      <c r="AC1032" s="3188"/>
      <c r="AD1032" s="3188"/>
      <c r="AE1032" s="3188"/>
      <c r="AF1032" s="3188"/>
      <c r="AG1032" s="3191"/>
      <c r="AH1032" s="3188"/>
      <c r="AI1032" s="3188"/>
      <c r="AJ1032" s="3188"/>
      <c r="AK1032" s="3188" t="s">
        <v>8362</v>
      </c>
      <c r="AL1032" s="3188"/>
      <c r="AM1032" s="3192"/>
      <c r="AN1032" s="3188"/>
      <c r="AO1032" s="3188"/>
      <c r="AP1032" s="3192"/>
      <c r="AQ1032" s="3188"/>
      <c r="AR1032" s="5018"/>
      <c r="AS1032" s="3192"/>
      <c r="AT1032" s="3192"/>
      <c r="AU1032" s="3192"/>
      <c r="AV1032" s="3192"/>
      <c r="AW1032" s="3192"/>
      <c r="AX1032" s="5030"/>
    </row>
    <row r="1033" spans="1:50" s="3185" customFormat="1" ht="14.25" customHeight="1">
      <c r="A1033" s="5015"/>
      <c r="B1033" s="5034"/>
      <c r="C1033" s="5019"/>
      <c r="D1033" s="3194"/>
      <c r="E1033" s="3195"/>
      <c r="F1033" s="3196"/>
      <c r="G1033" s="3196"/>
      <c r="H1033" s="3194"/>
      <c r="I1033" s="3196"/>
      <c r="J1033" s="3196"/>
      <c r="K1033" s="3194"/>
      <c r="L1033" s="3196"/>
      <c r="M1033" s="3196"/>
      <c r="N1033" s="5022"/>
      <c r="O1033" s="5025"/>
      <c r="P1033" s="3220"/>
      <c r="Q1033" s="3220"/>
      <c r="R1033" s="3220"/>
      <c r="S1033" s="3221"/>
      <c r="T1033" s="3221"/>
      <c r="U1033" s="3221"/>
      <c r="V1033" s="3221"/>
      <c r="W1033" s="3196"/>
      <c r="X1033" s="3196"/>
      <c r="Y1033" s="3196"/>
      <c r="Z1033" s="3196"/>
      <c r="AA1033" s="3196"/>
      <c r="AB1033" s="3196"/>
      <c r="AC1033" s="3196"/>
      <c r="AD1033" s="3196"/>
      <c r="AE1033" s="3196"/>
      <c r="AF1033" s="3196"/>
      <c r="AG1033" s="3201"/>
      <c r="AH1033" s="3196"/>
      <c r="AI1033" s="3196"/>
      <c r="AJ1033" s="3196"/>
      <c r="AK1033" s="3196" t="s">
        <v>8392</v>
      </c>
      <c r="AL1033" s="3196"/>
      <c r="AM1033" s="3199"/>
      <c r="AN1033" s="3196"/>
      <c r="AO1033" s="3196"/>
      <c r="AP1033" s="3199"/>
      <c r="AQ1033" s="3196"/>
      <c r="AR1033" s="5019"/>
      <c r="AS1033" s="3199"/>
      <c r="AT1033" s="3199"/>
      <c r="AU1033" s="3199"/>
      <c r="AV1033" s="3199"/>
      <c r="AW1033" s="3199"/>
      <c r="AX1033" s="5031"/>
    </row>
    <row r="1034" spans="1:50" s="3185" customFormat="1" ht="14.25" customHeight="1">
      <c r="A1034" s="5015"/>
      <c r="B1034" s="5029">
        <f>B1028+1</f>
        <v>203</v>
      </c>
      <c r="C1034" s="5017" t="s">
        <v>8436</v>
      </c>
      <c r="D1034" s="3186" t="s">
        <v>8355</v>
      </c>
      <c r="E1034" s="3187">
        <v>38079</v>
      </c>
      <c r="F1034" s="3188">
        <v>56.4</v>
      </c>
      <c r="G1034" s="3188">
        <v>56.4</v>
      </c>
      <c r="H1034" s="3186" t="s">
        <v>8387</v>
      </c>
      <c r="I1034" s="3188">
        <v>80</v>
      </c>
      <c r="J1034" s="3188">
        <v>50</v>
      </c>
      <c r="K1034" s="3178" t="s">
        <v>8387</v>
      </c>
      <c r="L1034" s="3188">
        <v>100</v>
      </c>
      <c r="M1034" s="3188">
        <v>50</v>
      </c>
      <c r="N1034" s="5020" t="s">
        <v>8437</v>
      </c>
      <c r="O1034" s="5023" t="s">
        <v>8410</v>
      </c>
      <c r="P1034" s="3207"/>
      <c r="Q1034" s="3207"/>
      <c r="R1034" s="3207"/>
      <c r="S1034" s="3208"/>
      <c r="T1034" s="3208"/>
      <c r="U1034" s="3208"/>
      <c r="V1034" s="3208"/>
      <c r="W1034" s="3188"/>
      <c r="X1034" s="3188"/>
      <c r="Y1034" s="3188"/>
      <c r="Z1034" s="3188"/>
      <c r="AA1034" s="3180" t="s">
        <v>8368</v>
      </c>
      <c r="AB1034" s="3188"/>
      <c r="AC1034" s="3188"/>
      <c r="AD1034" s="3188"/>
      <c r="AE1034" s="3180" t="s">
        <v>8368</v>
      </c>
      <c r="AF1034" s="3188"/>
      <c r="AG1034" s="3180" t="s">
        <v>8368</v>
      </c>
      <c r="AH1034" s="3188"/>
      <c r="AI1034" s="3180" t="s">
        <v>8368</v>
      </c>
      <c r="AJ1034" s="3188"/>
      <c r="AK1034" s="3188" t="s">
        <v>8360</v>
      </c>
      <c r="AL1034" s="3188" t="s">
        <v>8360</v>
      </c>
      <c r="AM1034" s="3192"/>
      <c r="AN1034" s="3187">
        <v>38167</v>
      </c>
      <c r="AO1034" s="3188"/>
      <c r="AP1034" s="3192"/>
      <c r="AQ1034" s="3188"/>
      <c r="AR1034" s="5017"/>
      <c r="AS1034" s="3192"/>
      <c r="AT1034" s="3192"/>
      <c r="AU1034" s="3192"/>
      <c r="AV1034" s="3192"/>
      <c r="AW1034" s="3192"/>
      <c r="AX1034" s="5029"/>
    </row>
    <row r="1035" spans="1:50" s="3185" customFormat="1" ht="14.25" customHeight="1">
      <c r="A1035" s="5015"/>
      <c r="B1035" s="5030"/>
      <c r="C1035" s="5018"/>
      <c r="D1035" s="3186"/>
      <c r="E1035" s="3187">
        <v>39173</v>
      </c>
      <c r="F1035" s="3188"/>
      <c r="G1035" s="3188"/>
      <c r="H1035" s="3186" t="s">
        <v>8384</v>
      </c>
      <c r="I1035" s="3188">
        <v>200</v>
      </c>
      <c r="J1035" s="3188">
        <v>60</v>
      </c>
      <c r="K1035" s="3186" t="s">
        <v>8391</v>
      </c>
      <c r="L1035" s="3188">
        <v>150</v>
      </c>
      <c r="M1035" s="3188">
        <v>60</v>
      </c>
      <c r="N1035" s="5021"/>
      <c r="O1035" s="5024"/>
      <c r="P1035" s="3207"/>
      <c r="Q1035" s="3207"/>
      <c r="R1035" s="3207"/>
      <c r="S1035" s="3208"/>
      <c r="T1035" s="3208"/>
      <c r="U1035" s="3208"/>
      <c r="V1035" s="3208"/>
      <c r="W1035" s="3188"/>
      <c r="X1035" s="3188"/>
      <c r="Y1035" s="3188"/>
      <c r="Z1035" s="3188"/>
      <c r="AA1035" s="3188">
        <v>7</v>
      </c>
      <c r="AB1035" s="3188"/>
      <c r="AC1035" s="3188"/>
      <c r="AD1035" s="3188"/>
      <c r="AE1035" s="3188">
        <v>200</v>
      </c>
      <c r="AF1035" s="3188"/>
      <c r="AG1035" s="3191">
        <v>1</v>
      </c>
      <c r="AH1035" s="3188"/>
      <c r="AI1035" s="3188">
        <v>15</v>
      </c>
      <c r="AJ1035" s="3188"/>
      <c r="AK1035" s="3214" t="s">
        <v>8413</v>
      </c>
      <c r="AL1035" s="3188">
        <v>1.5</v>
      </c>
      <c r="AM1035" s="3192"/>
      <c r="AN1035" s="3187">
        <v>43191</v>
      </c>
      <c r="AO1035" s="3188"/>
      <c r="AP1035" s="3192"/>
      <c r="AQ1035" s="3188"/>
      <c r="AR1035" s="5018"/>
      <c r="AS1035" s="3192"/>
      <c r="AT1035" s="3192"/>
      <c r="AU1035" s="3192"/>
      <c r="AV1035" s="3192"/>
      <c r="AW1035" s="3192"/>
      <c r="AX1035" s="5030"/>
    </row>
    <row r="1036" spans="1:50" s="3185" customFormat="1" ht="14.25" customHeight="1">
      <c r="A1036" s="5015"/>
      <c r="B1036" s="5030"/>
      <c r="C1036" s="5018"/>
      <c r="D1036" s="3186"/>
      <c r="E1036" s="3187">
        <v>43191</v>
      </c>
      <c r="F1036" s="3188"/>
      <c r="G1036" s="3188"/>
      <c r="H1036" s="3186"/>
      <c r="I1036" s="3188"/>
      <c r="J1036" s="3188"/>
      <c r="K1036" s="3186" t="s">
        <v>8408</v>
      </c>
      <c r="L1036" s="3188">
        <v>150</v>
      </c>
      <c r="M1036" s="3188">
        <v>60</v>
      </c>
      <c r="N1036" s="5021"/>
      <c r="O1036" s="5024"/>
      <c r="P1036" s="3207"/>
      <c r="Q1036" s="3207"/>
      <c r="R1036" s="3207"/>
      <c r="S1036" s="3208"/>
      <c r="T1036" s="3208"/>
      <c r="U1036" s="3208"/>
      <c r="V1036" s="3208"/>
      <c r="W1036" s="3188"/>
      <c r="X1036" s="3188"/>
      <c r="Y1036" s="3188"/>
      <c r="Z1036" s="3188"/>
      <c r="AA1036" s="3188"/>
      <c r="AB1036" s="3188"/>
      <c r="AC1036" s="3188"/>
      <c r="AD1036" s="3188"/>
      <c r="AE1036" s="3222">
        <v>2000</v>
      </c>
      <c r="AF1036" s="3188"/>
      <c r="AG1036" s="3191">
        <v>5</v>
      </c>
      <c r="AH1036" s="3188"/>
      <c r="AI1036" s="3188" t="s">
        <v>8421</v>
      </c>
      <c r="AJ1036" s="3188"/>
      <c r="AK1036" s="3214" t="s">
        <v>8361</v>
      </c>
      <c r="AL1036" s="3188">
        <v>2</v>
      </c>
      <c r="AM1036" s="3192"/>
      <c r="AN1036" s="3187">
        <v>44287</v>
      </c>
      <c r="AO1036" s="3188"/>
      <c r="AP1036" s="3192"/>
      <c r="AQ1036" s="3188"/>
      <c r="AR1036" s="5018"/>
      <c r="AS1036" s="3192"/>
      <c r="AT1036" s="3192"/>
      <c r="AU1036" s="3192"/>
      <c r="AV1036" s="3192"/>
      <c r="AW1036" s="3192"/>
      <c r="AX1036" s="5030"/>
    </row>
    <row r="1037" spans="1:50" s="3185" customFormat="1" ht="14.25" customHeight="1">
      <c r="A1037" s="5015"/>
      <c r="B1037" s="5030"/>
      <c r="C1037" s="5018"/>
      <c r="D1037" s="3186"/>
      <c r="E1037" s="3187">
        <v>44287</v>
      </c>
      <c r="F1037" s="3188"/>
      <c r="G1037" s="3188"/>
      <c r="H1037" s="3186"/>
      <c r="I1037" s="3188"/>
      <c r="J1037" s="3188"/>
      <c r="K1037" s="3186" t="s">
        <v>8412</v>
      </c>
      <c r="L1037" s="3188">
        <v>200</v>
      </c>
      <c r="M1037" s="3188">
        <v>60</v>
      </c>
      <c r="N1037" s="5021"/>
      <c r="O1037" s="5024"/>
      <c r="P1037" s="3207"/>
      <c r="Q1037" s="3207"/>
      <c r="R1037" s="3207"/>
      <c r="S1037" s="3208"/>
      <c r="T1037" s="3208"/>
      <c r="U1037" s="3208"/>
      <c r="V1037" s="3208"/>
      <c r="W1037" s="3188"/>
      <c r="X1037" s="3188"/>
      <c r="Y1037" s="3188"/>
      <c r="Z1037" s="3188"/>
      <c r="AA1037" s="3188"/>
      <c r="AB1037" s="3188"/>
      <c r="AC1037" s="3188"/>
      <c r="AD1037" s="3188"/>
      <c r="AE1037" s="3188"/>
      <c r="AF1037" s="3188"/>
      <c r="AG1037" s="3191"/>
      <c r="AH1037" s="3188"/>
      <c r="AI1037" s="3188"/>
      <c r="AJ1037" s="3188"/>
      <c r="AK1037" s="3188" t="s">
        <v>8373</v>
      </c>
      <c r="AL1037" s="3188"/>
      <c r="AM1037" s="3192"/>
      <c r="AN1037" s="3188"/>
      <c r="AO1037" s="3188"/>
      <c r="AP1037" s="3192"/>
      <c r="AQ1037" s="3188"/>
      <c r="AR1037" s="5018"/>
      <c r="AS1037" s="3192"/>
      <c r="AT1037" s="3192"/>
      <c r="AU1037" s="3192"/>
      <c r="AV1037" s="3192"/>
      <c r="AW1037" s="3192"/>
      <c r="AX1037" s="5030"/>
    </row>
    <row r="1038" spans="1:50" s="3185" customFormat="1" ht="14.25" customHeight="1">
      <c r="A1038" s="5015"/>
      <c r="B1038" s="5031"/>
      <c r="C1038" s="5019"/>
      <c r="D1038" s="3186"/>
      <c r="E1038" s="3187"/>
      <c r="F1038" s="3188"/>
      <c r="G1038" s="3188"/>
      <c r="H1038" s="3186"/>
      <c r="I1038" s="3188"/>
      <c r="J1038" s="3188"/>
      <c r="K1038" s="3186" t="s">
        <v>8384</v>
      </c>
      <c r="L1038" s="3188">
        <v>200</v>
      </c>
      <c r="M1038" s="3188">
        <v>60</v>
      </c>
      <c r="N1038" s="5022"/>
      <c r="O1038" s="5025"/>
      <c r="P1038" s="3207"/>
      <c r="Q1038" s="3207"/>
      <c r="R1038" s="3207"/>
      <c r="S1038" s="3208"/>
      <c r="T1038" s="3208"/>
      <c r="U1038" s="3208"/>
      <c r="V1038" s="3208"/>
      <c r="W1038" s="3188"/>
      <c r="X1038" s="3188"/>
      <c r="Y1038" s="3188"/>
      <c r="Z1038" s="3188"/>
      <c r="AA1038" s="3188"/>
      <c r="AB1038" s="3188"/>
      <c r="AC1038" s="3188"/>
      <c r="AD1038" s="3188"/>
      <c r="AE1038" s="3188"/>
      <c r="AF1038" s="3188"/>
      <c r="AG1038" s="3191"/>
      <c r="AH1038" s="3188"/>
      <c r="AI1038" s="3188"/>
      <c r="AJ1038" s="3188"/>
      <c r="AK1038" s="3188"/>
      <c r="AL1038" s="3188"/>
      <c r="AM1038" s="3192"/>
      <c r="AN1038" s="3188"/>
      <c r="AO1038" s="3188"/>
      <c r="AP1038" s="3192"/>
      <c r="AQ1038" s="3188"/>
      <c r="AR1038" s="5019"/>
      <c r="AS1038" s="3192"/>
      <c r="AT1038" s="3192"/>
      <c r="AU1038" s="3192"/>
      <c r="AV1038" s="3192"/>
      <c r="AW1038" s="3192"/>
      <c r="AX1038" s="5031"/>
    </row>
    <row r="1039" spans="1:50" s="3185" customFormat="1" ht="14.25" customHeight="1">
      <c r="A1039" s="5015"/>
      <c r="B1039" s="5032">
        <f>B1034+1</f>
        <v>204</v>
      </c>
      <c r="C1039" s="5017" t="s">
        <v>8438</v>
      </c>
      <c r="D1039" s="3178" t="s">
        <v>8355</v>
      </c>
      <c r="E1039" s="3183">
        <v>38531</v>
      </c>
      <c r="F1039" s="3180">
        <v>19.5</v>
      </c>
      <c r="G1039" s="3180">
        <v>19.5</v>
      </c>
      <c r="H1039" s="5041" t="s">
        <v>8439</v>
      </c>
      <c r="I1039" s="3180"/>
      <c r="J1039" s="3180"/>
      <c r="K1039" s="5041" t="s">
        <v>8439</v>
      </c>
      <c r="L1039" s="3180"/>
      <c r="M1039" s="3180"/>
      <c r="N1039" s="5035" t="s">
        <v>8440</v>
      </c>
      <c r="O1039" s="5035" t="s">
        <v>8441</v>
      </c>
      <c r="P1039" s="3218"/>
      <c r="Q1039" s="3218"/>
      <c r="R1039" s="3218"/>
      <c r="S1039" s="3219"/>
      <c r="T1039" s="3219"/>
      <c r="U1039" s="3219"/>
      <c r="V1039" s="3219"/>
      <c r="W1039" s="3180"/>
      <c r="X1039" s="3180"/>
      <c r="Y1039" s="3180"/>
      <c r="Z1039" s="3180"/>
      <c r="AA1039" s="3180" t="s">
        <v>8359</v>
      </c>
      <c r="AB1039" s="3180"/>
      <c r="AC1039" s="3180"/>
      <c r="AD1039" s="3180"/>
      <c r="AE1039" s="3180" t="s">
        <v>8359</v>
      </c>
      <c r="AF1039" s="3180"/>
      <c r="AG1039" s="3200" t="s">
        <v>8359</v>
      </c>
      <c r="AH1039" s="3180"/>
      <c r="AI1039" s="3180" t="s">
        <v>399</v>
      </c>
      <c r="AJ1039" s="3180"/>
      <c r="AK1039" s="3180" t="s">
        <v>8359</v>
      </c>
      <c r="AL1039" s="3180" t="s">
        <v>8359</v>
      </c>
      <c r="AM1039" s="3184"/>
      <c r="AN1039" s="3180"/>
      <c r="AO1039" s="3180"/>
      <c r="AP1039" s="3184"/>
      <c r="AQ1039" s="3180"/>
      <c r="AR1039" s="5017"/>
      <c r="AS1039" s="3184"/>
      <c r="AT1039" s="3184"/>
      <c r="AU1039" s="3184"/>
      <c r="AV1039" s="3184"/>
      <c r="AW1039" s="3184"/>
      <c r="AX1039" s="5029" t="s">
        <v>8442</v>
      </c>
    </row>
    <row r="1040" spans="1:50" s="3185" customFormat="1" ht="14.25" customHeight="1">
      <c r="A1040" s="5015"/>
      <c r="B1040" s="5033"/>
      <c r="C1040" s="5018"/>
      <c r="D1040" s="3186"/>
      <c r="E1040" s="3187">
        <v>39173</v>
      </c>
      <c r="F1040" s="3188"/>
      <c r="G1040" s="3188"/>
      <c r="H1040" s="5042"/>
      <c r="I1040" s="3188"/>
      <c r="J1040" s="3188"/>
      <c r="K1040" s="5042"/>
      <c r="L1040" s="3188"/>
      <c r="M1040" s="3188"/>
      <c r="N1040" s="5036"/>
      <c r="O1040" s="5036"/>
      <c r="P1040" s="3207"/>
      <c r="Q1040" s="3207"/>
      <c r="R1040" s="3207"/>
      <c r="S1040" s="3208"/>
      <c r="T1040" s="3208"/>
      <c r="U1040" s="3208"/>
      <c r="V1040" s="3208"/>
      <c r="W1040" s="3188"/>
      <c r="X1040" s="3188"/>
      <c r="Y1040" s="3188"/>
      <c r="Z1040" s="3188"/>
      <c r="AA1040" s="3188">
        <v>3</v>
      </c>
      <c r="AB1040" s="3188"/>
      <c r="AC1040" s="3188"/>
      <c r="AD1040" s="3188"/>
      <c r="AE1040" s="3188">
        <v>200</v>
      </c>
      <c r="AF1040" s="3188"/>
      <c r="AG1040" s="3191">
        <v>1.5</v>
      </c>
      <c r="AH1040" s="3188"/>
      <c r="AI1040" s="3188">
        <v>15</v>
      </c>
      <c r="AJ1040" s="3188"/>
      <c r="AK1040" s="3188" t="s">
        <v>8443</v>
      </c>
      <c r="AL1040" s="3188">
        <v>0.6</v>
      </c>
      <c r="AM1040" s="3192"/>
      <c r="AN1040" s="3188"/>
      <c r="AO1040" s="3188"/>
      <c r="AP1040" s="3192"/>
      <c r="AQ1040" s="3188"/>
      <c r="AR1040" s="5018"/>
      <c r="AS1040" s="3192"/>
      <c r="AT1040" s="3192"/>
      <c r="AU1040" s="3192"/>
      <c r="AV1040" s="3192"/>
      <c r="AW1040" s="3192"/>
      <c r="AX1040" s="5030"/>
    </row>
    <row r="1041" spans="1:50" s="3185" customFormat="1" ht="14.25" customHeight="1">
      <c r="A1041" s="5015"/>
      <c r="B1041" s="5033"/>
      <c r="C1041" s="5018"/>
      <c r="D1041" s="3186"/>
      <c r="E1041" s="3187">
        <v>42804</v>
      </c>
      <c r="F1041" s="3188"/>
      <c r="G1041" s="3188"/>
      <c r="H1041" s="5042"/>
      <c r="I1041" s="3188"/>
      <c r="J1041" s="3188"/>
      <c r="K1041" s="5042"/>
      <c r="L1041" s="3188"/>
      <c r="M1041" s="3188"/>
      <c r="N1041" s="5036"/>
      <c r="O1041" s="5036"/>
      <c r="P1041" s="3207"/>
      <c r="Q1041" s="3207"/>
      <c r="R1041" s="3207"/>
      <c r="S1041" s="3208"/>
      <c r="T1041" s="3208"/>
      <c r="U1041" s="3208"/>
      <c r="V1041" s="3208"/>
      <c r="W1041" s="3188"/>
      <c r="X1041" s="3188"/>
      <c r="Y1041" s="3188"/>
      <c r="Z1041" s="3188"/>
      <c r="AA1041" s="3188"/>
      <c r="AB1041" s="3188"/>
      <c r="AC1041" s="3188"/>
      <c r="AD1041" s="3188"/>
      <c r="AE1041" s="3188"/>
      <c r="AF1041" s="3188"/>
      <c r="AG1041" s="3191">
        <v>1</v>
      </c>
      <c r="AH1041" s="3188"/>
      <c r="AI1041" s="3188"/>
      <c r="AJ1041" s="3188"/>
      <c r="AK1041" s="3188" t="s">
        <v>8444</v>
      </c>
      <c r="AL1041" s="3188"/>
      <c r="AM1041" s="3192"/>
      <c r="AN1041" s="3188"/>
      <c r="AO1041" s="3188"/>
      <c r="AP1041" s="3192"/>
      <c r="AQ1041" s="3188"/>
      <c r="AR1041" s="5018"/>
      <c r="AS1041" s="3192"/>
      <c r="AT1041" s="3192"/>
      <c r="AU1041" s="3192"/>
      <c r="AV1041" s="3192"/>
      <c r="AW1041" s="3192"/>
      <c r="AX1041" s="5030"/>
    </row>
    <row r="1042" spans="1:50" s="3185" customFormat="1" ht="14.25" customHeight="1">
      <c r="A1042" s="5015"/>
      <c r="B1042" s="5033"/>
      <c r="C1042" s="5018"/>
      <c r="D1042" s="3186"/>
      <c r="E1042" s="3187"/>
      <c r="F1042" s="3188"/>
      <c r="G1042" s="3188"/>
      <c r="H1042" s="5042"/>
      <c r="I1042" s="3188"/>
      <c r="J1042" s="3188"/>
      <c r="K1042" s="5042"/>
      <c r="L1042" s="3188"/>
      <c r="M1042" s="3188"/>
      <c r="N1042" s="5036"/>
      <c r="O1042" s="5036"/>
      <c r="P1042" s="3207"/>
      <c r="Q1042" s="3207"/>
      <c r="R1042" s="3207"/>
      <c r="S1042" s="3208"/>
      <c r="T1042" s="3208"/>
      <c r="U1042" s="3208"/>
      <c r="V1042" s="3208"/>
      <c r="W1042" s="3188"/>
      <c r="X1042" s="3188"/>
      <c r="Y1042" s="3188"/>
      <c r="Z1042" s="3188"/>
      <c r="AA1042" s="3188"/>
      <c r="AB1042" s="3188"/>
      <c r="AC1042" s="3188"/>
      <c r="AD1042" s="3188"/>
      <c r="AE1042" s="3188"/>
      <c r="AF1042" s="3188"/>
      <c r="AG1042" s="3224">
        <v>0.45</v>
      </c>
      <c r="AH1042" s="3188"/>
      <c r="AI1042" s="3188"/>
      <c r="AJ1042" s="3188"/>
      <c r="AK1042" s="3188" t="s">
        <v>8373</v>
      </c>
      <c r="AL1042" s="3188"/>
      <c r="AM1042" s="3192"/>
      <c r="AN1042" s="3188"/>
      <c r="AO1042" s="3188"/>
      <c r="AP1042" s="3192"/>
      <c r="AQ1042" s="3188"/>
      <c r="AR1042" s="5018"/>
      <c r="AS1042" s="3192"/>
      <c r="AT1042" s="3192"/>
      <c r="AU1042" s="3192"/>
      <c r="AV1042" s="3192"/>
      <c r="AW1042" s="3192"/>
      <c r="AX1042" s="5030"/>
    </row>
    <row r="1043" spans="1:50" s="3185" customFormat="1" ht="14.25" customHeight="1">
      <c r="A1043" s="5015"/>
      <c r="B1043" s="5034"/>
      <c r="C1043" s="5019"/>
      <c r="D1043" s="3186"/>
      <c r="E1043" s="3187"/>
      <c r="F1043" s="3188"/>
      <c r="G1043" s="3188"/>
      <c r="H1043" s="5043"/>
      <c r="I1043" s="3188"/>
      <c r="J1043" s="3188"/>
      <c r="K1043" s="5043"/>
      <c r="L1043" s="3188"/>
      <c r="M1043" s="3188"/>
      <c r="N1043" s="5037"/>
      <c r="O1043" s="5037"/>
      <c r="P1043" s="3207"/>
      <c r="Q1043" s="3207"/>
      <c r="R1043" s="3207"/>
      <c r="S1043" s="3208"/>
      <c r="T1043" s="3208"/>
      <c r="U1043" s="3208"/>
      <c r="V1043" s="3208"/>
      <c r="W1043" s="3188"/>
      <c r="X1043" s="3188"/>
      <c r="Y1043" s="3188"/>
      <c r="Z1043" s="3188"/>
      <c r="AA1043" s="3188"/>
      <c r="AB1043" s="3188"/>
      <c r="AC1043" s="3188"/>
      <c r="AD1043" s="3188"/>
      <c r="AE1043" s="3188"/>
      <c r="AF1043" s="3188"/>
      <c r="AG1043" s="3191"/>
      <c r="AH1043" s="3188"/>
      <c r="AI1043" s="3188"/>
      <c r="AJ1043" s="3188"/>
      <c r="AK1043" s="3188"/>
      <c r="AL1043" s="3188"/>
      <c r="AM1043" s="3192"/>
      <c r="AN1043" s="3188"/>
      <c r="AO1043" s="3188"/>
      <c r="AP1043" s="3192"/>
      <c r="AQ1043" s="3188"/>
      <c r="AR1043" s="5019"/>
      <c r="AS1043" s="3192"/>
      <c r="AT1043" s="3192"/>
      <c r="AU1043" s="3192"/>
      <c r="AV1043" s="3192"/>
      <c r="AW1043" s="3192"/>
      <c r="AX1043" s="5031"/>
    </row>
    <row r="1044" spans="1:50" s="3185" customFormat="1" ht="14.25" customHeight="1">
      <c r="A1044" s="5015"/>
      <c r="B1044" s="5032">
        <f>B1039+1</f>
        <v>205</v>
      </c>
      <c r="C1044" s="5017" t="s">
        <v>8445</v>
      </c>
      <c r="D1044" s="3178" t="s">
        <v>8355</v>
      </c>
      <c r="E1044" s="3183">
        <v>38533</v>
      </c>
      <c r="F1044" s="3200">
        <v>14</v>
      </c>
      <c r="G1044" s="3200">
        <v>14</v>
      </c>
      <c r="H1044" s="5041" t="s">
        <v>8439</v>
      </c>
      <c r="I1044" s="3180"/>
      <c r="J1044" s="3180"/>
      <c r="K1044" s="5041" t="s">
        <v>8439</v>
      </c>
      <c r="L1044" s="3180"/>
      <c r="M1044" s="3180"/>
      <c r="N1044" s="5020" t="s">
        <v>8446</v>
      </c>
      <c r="O1044" s="5023" t="s">
        <v>8447</v>
      </c>
      <c r="P1044" s="3218"/>
      <c r="Q1044" s="3218"/>
      <c r="R1044" s="3218"/>
      <c r="S1044" s="3219"/>
      <c r="T1044" s="3219"/>
      <c r="U1044" s="3219"/>
      <c r="V1044" s="3219"/>
      <c r="W1044" s="3180"/>
      <c r="X1044" s="3180"/>
      <c r="Y1044" s="3180"/>
      <c r="Z1044" s="3180"/>
      <c r="AA1044" s="3180" t="s">
        <v>8360</v>
      </c>
      <c r="AB1044" s="3180"/>
      <c r="AC1044" s="3180"/>
      <c r="AD1044" s="3180"/>
      <c r="AE1044" s="3180"/>
      <c r="AF1044" s="3180"/>
      <c r="AG1044" s="3200" t="s">
        <v>8359</v>
      </c>
      <c r="AH1044" s="3180"/>
      <c r="AI1044" s="3180"/>
      <c r="AJ1044" s="3180"/>
      <c r="AK1044" s="3180"/>
      <c r="AL1044" s="3180" t="s">
        <v>8359</v>
      </c>
      <c r="AM1044" s="3184"/>
      <c r="AN1044" s="3180"/>
      <c r="AO1044" s="3180"/>
      <c r="AP1044" s="3184"/>
      <c r="AQ1044" s="3180"/>
      <c r="AR1044" s="5017"/>
      <c r="AS1044" s="3184"/>
      <c r="AT1044" s="3184"/>
      <c r="AU1044" s="3184"/>
      <c r="AV1044" s="3184"/>
      <c r="AW1044" s="3184"/>
      <c r="AX1044" s="5029" t="s">
        <v>8442</v>
      </c>
    </row>
    <row r="1045" spans="1:50" s="3185" customFormat="1" ht="14.25" customHeight="1">
      <c r="A1045" s="5015"/>
      <c r="B1045" s="5033"/>
      <c r="C1045" s="5018"/>
      <c r="D1045" s="3186"/>
      <c r="E1045" s="3187">
        <v>39173</v>
      </c>
      <c r="F1045" s="3188"/>
      <c r="G1045" s="3188"/>
      <c r="H1045" s="5042"/>
      <c r="I1045" s="3188"/>
      <c r="J1045" s="3188"/>
      <c r="K1045" s="5042"/>
      <c r="L1045" s="3188"/>
      <c r="M1045" s="3188"/>
      <c r="N1045" s="5021"/>
      <c r="O1045" s="5024"/>
      <c r="P1045" s="3207"/>
      <c r="Q1045" s="3207"/>
      <c r="R1045" s="3207"/>
      <c r="S1045" s="3208"/>
      <c r="T1045" s="3208"/>
      <c r="U1045" s="3208"/>
      <c r="V1045" s="3208"/>
      <c r="W1045" s="3188"/>
      <c r="X1045" s="3188"/>
      <c r="Y1045" s="3188"/>
      <c r="Z1045" s="3188"/>
      <c r="AA1045" s="3188">
        <v>1</v>
      </c>
      <c r="AB1045" s="3188"/>
      <c r="AC1045" s="3188"/>
      <c r="AD1045" s="3188"/>
      <c r="AE1045" s="3188"/>
      <c r="AF1045" s="3188"/>
      <c r="AG1045" s="3191">
        <v>5</v>
      </c>
      <c r="AH1045" s="3188"/>
      <c r="AI1045" s="3188"/>
      <c r="AJ1045" s="3188"/>
      <c r="AK1045" s="3188"/>
      <c r="AL1045" s="3188"/>
      <c r="AM1045" s="3192"/>
      <c r="AN1045" s="3188"/>
      <c r="AO1045" s="3188"/>
      <c r="AP1045" s="3192"/>
      <c r="AQ1045" s="3188"/>
      <c r="AR1045" s="5018"/>
      <c r="AS1045" s="3192"/>
      <c r="AT1045" s="3192"/>
      <c r="AU1045" s="3192"/>
      <c r="AV1045" s="3192"/>
      <c r="AW1045" s="3192"/>
      <c r="AX1045" s="5030"/>
    </row>
    <row r="1046" spans="1:50" s="3185" customFormat="1" ht="14.25" customHeight="1">
      <c r="A1046" s="5015"/>
      <c r="B1046" s="5033"/>
      <c r="C1046" s="5018"/>
      <c r="D1046" s="3186"/>
      <c r="E1046" s="3187">
        <v>43191</v>
      </c>
      <c r="F1046" s="3188"/>
      <c r="G1046" s="3188"/>
      <c r="H1046" s="5042"/>
      <c r="I1046" s="3188"/>
      <c r="J1046" s="3188"/>
      <c r="K1046" s="5042"/>
      <c r="L1046" s="3188"/>
      <c r="M1046" s="3188"/>
      <c r="N1046" s="5021"/>
      <c r="O1046" s="5024"/>
      <c r="P1046" s="3207"/>
      <c r="Q1046" s="3207"/>
      <c r="R1046" s="3207"/>
      <c r="S1046" s="3208"/>
      <c r="T1046" s="3208"/>
      <c r="U1046" s="3208"/>
      <c r="V1046" s="3208"/>
      <c r="W1046" s="3188"/>
      <c r="X1046" s="3188"/>
      <c r="Y1046" s="3188"/>
      <c r="Z1046" s="3188"/>
      <c r="AA1046" s="3188"/>
      <c r="AB1046" s="3188"/>
      <c r="AC1046" s="3188"/>
      <c r="AD1046" s="3188"/>
      <c r="AE1046" s="3188"/>
      <c r="AF1046" s="3188"/>
      <c r="AG1046" s="3191">
        <v>2</v>
      </c>
      <c r="AH1046" s="3188"/>
      <c r="AI1046" s="3188"/>
      <c r="AJ1046" s="3188"/>
      <c r="AK1046" s="3188"/>
      <c r="AL1046" s="3188"/>
      <c r="AM1046" s="3192"/>
      <c r="AN1046" s="3188"/>
      <c r="AO1046" s="3188"/>
      <c r="AP1046" s="3192"/>
      <c r="AQ1046" s="3188"/>
      <c r="AR1046" s="5018"/>
      <c r="AS1046" s="3192"/>
      <c r="AT1046" s="3192"/>
      <c r="AU1046" s="3192"/>
      <c r="AV1046" s="3192"/>
      <c r="AW1046" s="3192"/>
      <c r="AX1046" s="5030"/>
    </row>
    <row r="1047" spans="1:50" s="3185" customFormat="1" ht="14.25" customHeight="1">
      <c r="A1047" s="5015"/>
      <c r="B1047" s="5033"/>
      <c r="C1047" s="5018"/>
      <c r="D1047" s="3186"/>
      <c r="E1047" s="3187">
        <v>43556</v>
      </c>
      <c r="F1047" s="3188"/>
      <c r="G1047" s="3188"/>
      <c r="H1047" s="5042"/>
      <c r="I1047" s="3188"/>
      <c r="J1047" s="3188"/>
      <c r="K1047" s="5042"/>
      <c r="L1047" s="3188"/>
      <c r="M1047" s="3188"/>
      <c r="N1047" s="5021"/>
      <c r="O1047" s="5024"/>
      <c r="P1047" s="3207"/>
      <c r="Q1047" s="3207"/>
      <c r="R1047" s="3207"/>
      <c r="S1047" s="3208"/>
      <c r="T1047" s="3208"/>
      <c r="U1047" s="3208"/>
      <c r="V1047" s="3208"/>
      <c r="W1047" s="3188"/>
      <c r="X1047" s="3188"/>
      <c r="Y1047" s="3188"/>
      <c r="Z1047" s="3188"/>
      <c r="AA1047" s="3188"/>
      <c r="AB1047" s="3188"/>
      <c r="AC1047" s="3188"/>
      <c r="AD1047" s="3188"/>
      <c r="AE1047" s="3188"/>
      <c r="AF1047" s="3188"/>
      <c r="AG1047" s="3191"/>
      <c r="AH1047" s="3188"/>
      <c r="AI1047" s="3188"/>
      <c r="AJ1047" s="3188"/>
      <c r="AK1047" s="3188"/>
      <c r="AL1047" s="3188"/>
      <c r="AM1047" s="3192"/>
      <c r="AN1047" s="3188"/>
      <c r="AO1047" s="3188"/>
      <c r="AP1047" s="3192"/>
      <c r="AQ1047" s="3188"/>
      <c r="AR1047" s="5018"/>
      <c r="AS1047" s="3192"/>
      <c r="AT1047" s="3192"/>
      <c r="AU1047" s="3192"/>
      <c r="AV1047" s="3192"/>
      <c r="AW1047" s="3192"/>
      <c r="AX1047" s="5030"/>
    </row>
    <row r="1048" spans="1:50" s="3185" customFormat="1" ht="14.25" customHeight="1">
      <c r="A1048" s="5015"/>
      <c r="B1048" s="5034"/>
      <c r="C1048" s="5019"/>
      <c r="D1048" s="3186"/>
      <c r="E1048" s="3187"/>
      <c r="F1048" s="3188"/>
      <c r="G1048" s="3188"/>
      <c r="H1048" s="5043"/>
      <c r="I1048" s="3188"/>
      <c r="J1048" s="3188"/>
      <c r="K1048" s="5043"/>
      <c r="L1048" s="3188"/>
      <c r="M1048" s="3188"/>
      <c r="N1048" s="5022"/>
      <c r="O1048" s="5025"/>
      <c r="P1048" s="3207"/>
      <c r="Q1048" s="3207"/>
      <c r="R1048" s="3207"/>
      <c r="S1048" s="3208"/>
      <c r="T1048" s="3208"/>
      <c r="U1048" s="3208"/>
      <c r="V1048" s="3208"/>
      <c r="W1048" s="3188"/>
      <c r="X1048" s="3188"/>
      <c r="Y1048" s="3188"/>
      <c r="Z1048" s="3188"/>
      <c r="AA1048" s="3188"/>
      <c r="AB1048" s="3188"/>
      <c r="AC1048" s="3188"/>
      <c r="AD1048" s="3188"/>
      <c r="AE1048" s="3188"/>
      <c r="AF1048" s="3188"/>
      <c r="AG1048" s="3191"/>
      <c r="AH1048" s="3188"/>
      <c r="AI1048" s="3188"/>
      <c r="AJ1048" s="3188"/>
      <c r="AK1048" s="3188"/>
      <c r="AL1048" s="3188"/>
      <c r="AM1048" s="3192"/>
      <c r="AN1048" s="3188"/>
      <c r="AO1048" s="3188"/>
      <c r="AP1048" s="3192"/>
      <c r="AQ1048" s="3188"/>
      <c r="AR1048" s="5019"/>
      <c r="AS1048" s="3192"/>
      <c r="AT1048" s="3192"/>
      <c r="AU1048" s="3192"/>
      <c r="AV1048" s="3192"/>
      <c r="AW1048" s="3192"/>
      <c r="AX1048" s="5031"/>
    </row>
    <row r="1049" spans="1:50" s="3185" customFormat="1" ht="14.25" customHeight="1">
      <c r="A1049" s="5015"/>
      <c r="B1049" s="5032">
        <f>B1044+1</f>
        <v>206</v>
      </c>
      <c r="C1049" s="5017" t="s">
        <v>8448</v>
      </c>
      <c r="D1049" s="3178" t="s">
        <v>302</v>
      </c>
      <c r="E1049" s="3183">
        <v>38930</v>
      </c>
      <c r="F1049" s="3180">
        <v>23.8</v>
      </c>
      <c r="G1049" s="3180">
        <v>23.8</v>
      </c>
      <c r="H1049" s="3178" t="s">
        <v>8449</v>
      </c>
      <c r="I1049" s="3180">
        <v>200</v>
      </c>
      <c r="J1049" s="3180">
        <v>60</v>
      </c>
      <c r="K1049" s="3178" t="s">
        <v>8449</v>
      </c>
      <c r="L1049" s="3180">
        <v>200</v>
      </c>
      <c r="M1049" s="3180">
        <v>60</v>
      </c>
      <c r="N1049" s="5020" t="s">
        <v>8450</v>
      </c>
      <c r="O1049" s="5035" t="s">
        <v>8451</v>
      </c>
      <c r="P1049" s="3218"/>
      <c r="Q1049" s="3218"/>
      <c r="R1049" s="3218"/>
      <c r="S1049" s="3219"/>
      <c r="T1049" s="3219"/>
      <c r="U1049" s="3219"/>
      <c r="V1049" s="3219"/>
      <c r="W1049" s="3180"/>
      <c r="X1049" s="3180"/>
      <c r="Y1049" s="3180"/>
      <c r="Z1049" s="3180"/>
      <c r="AA1049" s="3180" t="s">
        <v>8368</v>
      </c>
      <c r="AB1049" s="3180"/>
      <c r="AC1049" s="3180"/>
      <c r="AD1049" s="3180"/>
      <c r="AE1049" s="3180"/>
      <c r="AF1049" s="3180"/>
      <c r="AG1049" s="3200"/>
      <c r="AH1049" s="3180"/>
      <c r="AI1049" s="3180" t="s">
        <v>8368</v>
      </c>
      <c r="AJ1049" s="3180"/>
      <c r="AK1049" s="3180" t="s">
        <v>8360</v>
      </c>
      <c r="AL1049" s="3180" t="s">
        <v>8360</v>
      </c>
      <c r="AM1049" s="3180" t="s">
        <v>8401</v>
      </c>
      <c r="AN1049" s="3183">
        <v>38991</v>
      </c>
      <c r="AO1049" s="3180"/>
      <c r="AP1049" s="3184"/>
      <c r="AQ1049" s="3180"/>
      <c r="AR1049" s="5017"/>
      <c r="AS1049" s="3184"/>
      <c r="AT1049" s="3184"/>
      <c r="AU1049" s="3184"/>
      <c r="AV1049" s="3184"/>
      <c r="AW1049" s="3184"/>
      <c r="AX1049" s="3180"/>
    </row>
    <row r="1050" spans="1:50" s="3185" customFormat="1" ht="14.25" customHeight="1">
      <c r="A1050" s="5015"/>
      <c r="B1050" s="5033"/>
      <c r="C1050" s="5018"/>
      <c r="D1050" s="3186"/>
      <c r="E1050" s="3187">
        <v>39173</v>
      </c>
      <c r="F1050" s="3188"/>
      <c r="G1050" s="3188"/>
      <c r="H1050" s="3186" t="s">
        <v>8452</v>
      </c>
      <c r="I1050" s="3188">
        <v>200</v>
      </c>
      <c r="J1050" s="3188">
        <v>60</v>
      </c>
      <c r="K1050" s="3186" t="s">
        <v>8452</v>
      </c>
      <c r="L1050" s="3188">
        <v>200</v>
      </c>
      <c r="M1050" s="3188">
        <v>60</v>
      </c>
      <c r="N1050" s="5021"/>
      <c r="O1050" s="5036"/>
      <c r="P1050" s="3207"/>
      <c r="Q1050" s="3207"/>
      <c r="R1050" s="3207"/>
      <c r="S1050" s="3208"/>
      <c r="T1050" s="3208"/>
      <c r="U1050" s="3208"/>
      <c r="V1050" s="3208"/>
      <c r="W1050" s="3188"/>
      <c r="X1050" s="3188"/>
      <c r="Y1050" s="3188"/>
      <c r="Z1050" s="3188"/>
      <c r="AA1050" s="3188">
        <v>1</v>
      </c>
      <c r="AB1050" s="3188"/>
      <c r="AC1050" s="3188"/>
      <c r="AD1050" s="3188"/>
      <c r="AE1050" s="3188"/>
      <c r="AF1050" s="3188"/>
      <c r="AG1050" s="3191"/>
      <c r="AH1050" s="3188"/>
      <c r="AI1050" s="3188">
        <v>10</v>
      </c>
      <c r="AJ1050" s="3188"/>
      <c r="AK1050" s="3188" t="s">
        <v>8361</v>
      </c>
      <c r="AL1050" s="3188"/>
      <c r="AM1050" s="3192"/>
      <c r="AN1050" s="3188"/>
      <c r="AO1050" s="3188"/>
      <c r="AP1050" s="3192"/>
      <c r="AQ1050" s="3188"/>
      <c r="AR1050" s="5018"/>
      <c r="AS1050" s="3192"/>
      <c r="AT1050" s="3192"/>
      <c r="AU1050" s="3192"/>
      <c r="AV1050" s="3192"/>
      <c r="AW1050" s="3192"/>
      <c r="AX1050" s="3188"/>
    </row>
    <row r="1051" spans="1:50" s="3185" customFormat="1" ht="14.25" customHeight="1">
      <c r="A1051" s="5015"/>
      <c r="B1051" s="5033"/>
      <c r="C1051" s="5018"/>
      <c r="D1051" s="3186"/>
      <c r="E1051" s="3187"/>
      <c r="F1051" s="3188"/>
      <c r="G1051" s="3188"/>
      <c r="H1051" s="3186"/>
      <c r="I1051" s="3188"/>
      <c r="J1051" s="3188"/>
      <c r="K1051" s="3186"/>
      <c r="L1051" s="3188"/>
      <c r="M1051" s="3188"/>
      <c r="N1051" s="5021"/>
      <c r="O1051" s="5036"/>
      <c r="P1051" s="3207"/>
      <c r="Q1051" s="3207"/>
      <c r="R1051" s="3207"/>
      <c r="S1051" s="3208"/>
      <c r="T1051" s="3208"/>
      <c r="U1051" s="3208"/>
      <c r="V1051" s="3208"/>
      <c r="W1051" s="3188"/>
      <c r="X1051" s="3188"/>
      <c r="Y1051" s="3188"/>
      <c r="Z1051" s="3188"/>
      <c r="AA1051" s="3188"/>
      <c r="AB1051" s="3188"/>
      <c r="AC1051" s="3188"/>
      <c r="AD1051" s="3188"/>
      <c r="AE1051" s="3188"/>
      <c r="AF1051" s="3188"/>
      <c r="AG1051" s="3191"/>
      <c r="AH1051" s="3188"/>
      <c r="AI1051" s="3188">
        <v>12</v>
      </c>
      <c r="AJ1051" s="3188"/>
      <c r="AK1051" s="3188" t="s">
        <v>8392</v>
      </c>
      <c r="AL1051" s="3188"/>
      <c r="AM1051" s="3192"/>
      <c r="AN1051" s="3188"/>
      <c r="AO1051" s="3188"/>
      <c r="AP1051" s="3192"/>
      <c r="AQ1051" s="3188"/>
      <c r="AR1051" s="5018"/>
      <c r="AS1051" s="3192"/>
      <c r="AT1051" s="3192"/>
      <c r="AU1051" s="3192"/>
      <c r="AV1051" s="3192"/>
      <c r="AW1051" s="3192"/>
      <c r="AX1051" s="3188"/>
    </row>
    <row r="1052" spans="1:50" s="3185" customFormat="1" ht="14.25" customHeight="1">
      <c r="A1052" s="5015"/>
      <c r="B1052" s="5033"/>
      <c r="C1052" s="5018"/>
      <c r="D1052" s="3186"/>
      <c r="E1052" s="3187"/>
      <c r="F1052" s="3188"/>
      <c r="G1052" s="3188"/>
      <c r="H1052" s="3186"/>
      <c r="I1052" s="3188"/>
      <c r="J1052" s="3188"/>
      <c r="K1052" s="3186"/>
      <c r="L1052" s="3188"/>
      <c r="M1052" s="3188"/>
      <c r="N1052" s="5021"/>
      <c r="O1052" s="5036"/>
      <c r="P1052" s="3207"/>
      <c r="Q1052" s="3207"/>
      <c r="R1052" s="3207"/>
      <c r="S1052" s="3208"/>
      <c r="T1052" s="3208"/>
      <c r="U1052" s="3208"/>
      <c r="V1052" s="3208"/>
      <c r="W1052" s="3188"/>
      <c r="X1052" s="3188"/>
      <c r="Y1052" s="3188"/>
      <c r="Z1052" s="3188"/>
      <c r="AA1052" s="3188"/>
      <c r="AB1052" s="3188"/>
      <c r="AC1052" s="3188"/>
      <c r="AD1052" s="3188"/>
      <c r="AE1052" s="3188"/>
      <c r="AF1052" s="3188"/>
      <c r="AG1052" s="3191"/>
      <c r="AH1052" s="3188"/>
      <c r="AI1052" s="3188">
        <v>17</v>
      </c>
      <c r="AJ1052" s="3188"/>
      <c r="AK1052" s="3188"/>
      <c r="AL1052" s="3188"/>
      <c r="AM1052" s="3192"/>
      <c r="AN1052" s="3188"/>
      <c r="AO1052" s="3188"/>
      <c r="AP1052" s="3192"/>
      <c r="AQ1052" s="3188"/>
      <c r="AR1052" s="5018"/>
      <c r="AS1052" s="3192"/>
      <c r="AT1052" s="3192"/>
      <c r="AU1052" s="3192"/>
      <c r="AV1052" s="3192"/>
      <c r="AW1052" s="3192"/>
      <c r="AX1052" s="3188"/>
    </row>
    <row r="1053" spans="1:50" s="3185" customFormat="1" ht="14.25" customHeight="1">
      <c r="A1053" s="5015"/>
      <c r="B1053" s="5034"/>
      <c r="C1053" s="5019"/>
      <c r="D1053" s="3194"/>
      <c r="E1053" s="3195"/>
      <c r="F1053" s="3196"/>
      <c r="G1053" s="3196"/>
      <c r="H1053" s="3194"/>
      <c r="I1053" s="3196"/>
      <c r="J1053" s="3196"/>
      <c r="K1053" s="3194"/>
      <c r="L1053" s="3196"/>
      <c r="M1053" s="3196"/>
      <c r="N1053" s="5022"/>
      <c r="O1053" s="5037"/>
      <c r="P1053" s="3220"/>
      <c r="Q1053" s="3220"/>
      <c r="R1053" s="3220"/>
      <c r="S1053" s="3221"/>
      <c r="T1053" s="3221"/>
      <c r="U1053" s="3221"/>
      <c r="V1053" s="3221"/>
      <c r="W1053" s="3196"/>
      <c r="X1053" s="3196"/>
      <c r="Y1053" s="3196"/>
      <c r="Z1053" s="3196"/>
      <c r="AA1053" s="3196"/>
      <c r="AB1053" s="3196"/>
      <c r="AC1053" s="3196"/>
      <c r="AD1053" s="3196"/>
      <c r="AE1053" s="3196"/>
      <c r="AF1053" s="3196"/>
      <c r="AG1053" s="3201"/>
      <c r="AH1053" s="3196"/>
      <c r="AI1053" s="3196"/>
      <c r="AJ1053" s="3196"/>
      <c r="AK1053" s="3196"/>
      <c r="AL1053" s="3196"/>
      <c r="AM1053" s="3199"/>
      <c r="AN1053" s="3196"/>
      <c r="AO1053" s="3196"/>
      <c r="AP1053" s="3199"/>
      <c r="AQ1053" s="3196"/>
      <c r="AR1053" s="5019"/>
      <c r="AS1053" s="3199"/>
      <c r="AT1053" s="3199"/>
      <c r="AU1053" s="3199"/>
      <c r="AV1053" s="3199"/>
      <c r="AW1053" s="3199"/>
      <c r="AX1053" s="3196"/>
    </row>
    <row r="1054" spans="1:50" s="3185" customFormat="1" ht="14.25" customHeight="1">
      <c r="A1054" s="5015"/>
      <c r="B1054" s="5032">
        <f>B1049+1</f>
        <v>207</v>
      </c>
      <c r="C1054" s="5017" t="s">
        <v>8453</v>
      </c>
      <c r="D1054" s="3178" t="s">
        <v>8355</v>
      </c>
      <c r="E1054" s="3183">
        <v>39022</v>
      </c>
      <c r="F1054" s="3180">
        <v>9.1</v>
      </c>
      <c r="G1054" s="3180">
        <v>9.1</v>
      </c>
      <c r="H1054" s="3178" t="s">
        <v>8449</v>
      </c>
      <c r="I1054" s="3180">
        <v>200</v>
      </c>
      <c r="J1054" s="3180">
        <v>60</v>
      </c>
      <c r="K1054" s="3178" t="s">
        <v>8449</v>
      </c>
      <c r="L1054" s="3180">
        <v>200</v>
      </c>
      <c r="M1054" s="3180">
        <v>60</v>
      </c>
      <c r="N1054" s="5035" t="s">
        <v>8454</v>
      </c>
      <c r="O1054" s="5035" t="s">
        <v>8455</v>
      </c>
      <c r="P1054" s="3218"/>
      <c r="Q1054" s="3218"/>
      <c r="R1054" s="3218"/>
      <c r="S1054" s="3219"/>
      <c r="T1054" s="3219"/>
      <c r="U1054" s="3219"/>
      <c r="V1054" s="3219"/>
      <c r="W1054" s="3180"/>
      <c r="X1054" s="3180"/>
      <c r="Y1054" s="3180"/>
      <c r="Z1054" s="3180"/>
      <c r="AA1054" s="3180" t="s">
        <v>8368</v>
      </c>
      <c r="AB1054" s="3180"/>
      <c r="AC1054" s="3180"/>
      <c r="AD1054" s="3180"/>
      <c r="AE1054" s="3180"/>
      <c r="AF1054" s="3180"/>
      <c r="AG1054" s="3200" t="s">
        <v>8368</v>
      </c>
      <c r="AH1054" s="3180"/>
      <c r="AI1054" s="3180" t="s">
        <v>8368</v>
      </c>
      <c r="AJ1054" s="3180"/>
      <c r="AK1054" s="3180" t="s">
        <v>8360</v>
      </c>
      <c r="AL1054" s="3180" t="s">
        <v>8368</v>
      </c>
      <c r="AM1054" s="3184"/>
      <c r="AN1054" s="3183">
        <v>39083</v>
      </c>
      <c r="AO1054" s="3180"/>
      <c r="AP1054" s="3184"/>
      <c r="AQ1054" s="3180"/>
      <c r="AR1054" s="5017"/>
      <c r="AS1054" s="3184"/>
      <c r="AT1054" s="3184"/>
      <c r="AU1054" s="3184"/>
      <c r="AV1054" s="3184"/>
      <c r="AW1054" s="3184"/>
      <c r="AX1054" s="3180"/>
    </row>
    <row r="1055" spans="1:50" s="3185" customFormat="1" ht="14.25" customHeight="1">
      <c r="A1055" s="5015"/>
      <c r="B1055" s="5033"/>
      <c r="C1055" s="5018"/>
      <c r="D1055" s="3186"/>
      <c r="E1055" s="3187">
        <v>39173</v>
      </c>
      <c r="F1055" s="3188"/>
      <c r="G1055" s="3188"/>
      <c r="H1055" s="3186" t="s">
        <v>8456</v>
      </c>
      <c r="I1055" s="3188">
        <v>200</v>
      </c>
      <c r="J1055" s="3188">
        <v>60</v>
      </c>
      <c r="K1055" s="3186" t="s">
        <v>8456</v>
      </c>
      <c r="L1055" s="3188">
        <v>200</v>
      </c>
      <c r="M1055" s="3188">
        <v>60</v>
      </c>
      <c r="N1055" s="5036"/>
      <c r="O1055" s="5036"/>
      <c r="P1055" s="3207"/>
      <c r="Q1055" s="3207"/>
      <c r="R1055" s="3207"/>
      <c r="S1055" s="3208"/>
      <c r="T1055" s="3208"/>
      <c r="U1055" s="3208"/>
      <c r="V1055" s="3208"/>
      <c r="W1055" s="3188"/>
      <c r="X1055" s="3188"/>
      <c r="Y1055" s="3188"/>
      <c r="Z1055" s="3188"/>
      <c r="AA1055" s="3188">
        <v>2</v>
      </c>
      <c r="AB1055" s="3188"/>
      <c r="AC1055" s="3188"/>
      <c r="AD1055" s="3188"/>
      <c r="AE1055" s="3188"/>
      <c r="AF1055" s="3188"/>
      <c r="AG1055" s="3191">
        <v>0.6</v>
      </c>
      <c r="AH1055" s="3188"/>
      <c r="AI1055" s="3188">
        <v>12</v>
      </c>
      <c r="AJ1055" s="3188"/>
      <c r="AK1055" s="3188" t="s">
        <v>8361</v>
      </c>
      <c r="AL1055" s="3188"/>
      <c r="AM1055" s="3192"/>
      <c r="AN1055" s="3188"/>
      <c r="AO1055" s="3188"/>
      <c r="AP1055" s="3192"/>
      <c r="AQ1055" s="3188"/>
      <c r="AR1055" s="5018"/>
      <c r="AS1055" s="3192"/>
      <c r="AT1055" s="3192"/>
      <c r="AU1055" s="3192"/>
      <c r="AV1055" s="3192"/>
      <c r="AW1055" s="3192"/>
      <c r="AX1055" s="3188"/>
    </row>
    <row r="1056" spans="1:50" s="3185" customFormat="1" ht="14.25" customHeight="1">
      <c r="A1056" s="5015"/>
      <c r="B1056" s="5033"/>
      <c r="C1056" s="5018"/>
      <c r="D1056" s="3186"/>
      <c r="E1056" s="3187"/>
      <c r="F1056" s="3188"/>
      <c r="G1056" s="3188"/>
      <c r="H1056" s="3186"/>
      <c r="I1056" s="3188"/>
      <c r="J1056" s="3188"/>
      <c r="K1056" s="3186"/>
      <c r="L1056" s="3188"/>
      <c r="M1056" s="3188"/>
      <c r="N1056" s="5036"/>
      <c r="O1056" s="5036"/>
      <c r="P1056" s="3207"/>
      <c r="Q1056" s="3207"/>
      <c r="R1056" s="3207"/>
      <c r="S1056" s="3208"/>
      <c r="T1056" s="3208"/>
      <c r="U1056" s="3208"/>
      <c r="V1056" s="3208"/>
      <c r="W1056" s="3188"/>
      <c r="X1056" s="3188"/>
      <c r="Y1056" s="3188"/>
      <c r="Z1056" s="3188"/>
      <c r="AA1056" s="3188"/>
      <c r="AB1056" s="3188"/>
      <c r="AC1056" s="3188"/>
      <c r="AD1056" s="3188"/>
      <c r="AE1056" s="3188"/>
      <c r="AF1056" s="3188"/>
      <c r="AG1056" s="3191">
        <v>1</v>
      </c>
      <c r="AH1056" s="3188"/>
      <c r="AI1056" s="3188" t="s">
        <v>8457</v>
      </c>
      <c r="AJ1056" s="3188"/>
      <c r="AK1056" s="3188" t="s">
        <v>8362</v>
      </c>
      <c r="AL1056" s="3188"/>
      <c r="AM1056" s="3192"/>
      <c r="AN1056" s="3188"/>
      <c r="AO1056" s="3188"/>
      <c r="AP1056" s="3192"/>
      <c r="AQ1056" s="3188"/>
      <c r="AR1056" s="5018"/>
      <c r="AS1056" s="3192"/>
      <c r="AT1056" s="3192"/>
      <c r="AU1056" s="3192"/>
      <c r="AV1056" s="3192"/>
      <c r="AW1056" s="3192"/>
      <c r="AX1056" s="3188"/>
    </row>
    <row r="1057" spans="1:50" s="3185" customFormat="1" ht="14.25" customHeight="1">
      <c r="A1057" s="5015"/>
      <c r="B1057" s="5033"/>
      <c r="C1057" s="5018"/>
      <c r="D1057" s="3186"/>
      <c r="E1057" s="3187"/>
      <c r="F1057" s="3188"/>
      <c r="G1057" s="3188"/>
      <c r="H1057" s="3186"/>
      <c r="I1057" s="3188"/>
      <c r="J1057" s="3188"/>
      <c r="K1057" s="3186"/>
      <c r="L1057" s="3188"/>
      <c r="M1057" s="3188"/>
      <c r="N1057" s="5036"/>
      <c r="O1057" s="5036"/>
      <c r="P1057" s="3207"/>
      <c r="Q1057" s="3207"/>
      <c r="R1057" s="3207"/>
      <c r="S1057" s="3208"/>
      <c r="T1057" s="3208"/>
      <c r="U1057" s="3208"/>
      <c r="V1057" s="3208"/>
      <c r="W1057" s="3188"/>
      <c r="X1057" s="3188"/>
      <c r="Y1057" s="3188"/>
      <c r="Z1057" s="3188"/>
      <c r="AA1057" s="3188"/>
      <c r="AB1057" s="3188"/>
      <c r="AC1057" s="3188"/>
      <c r="AD1057" s="3188"/>
      <c r="AE1057" s="3188"/>
      <c r="AF1057" s="3188"/>
      <c r="AG1057" s="3191"/>
      <c r="AH1057" s="3188"/>
      <c r="AI1057" s="3188"/>
      <c r="AJ1057" s="3188"/>
      <c r="AK1057" s="3188" t="s">
        <v>8392</v>
      </c>
      <c r="AL1057" s="3188"/>
      <c r="AM1057" s="3192"/>
      <c r="AN1057" s="3188"/>
      <c r="AO1057" s="3188"/>
      <c r="AP1057" s="3192"/>
      <c r="AQ1057" s="3188"/>
      <c r="AR1057" s="5018"/>
      <c r="AS1057" s="3192"/>
      <c r="AT1057" s="3192"/>
      <c r="AU1057" s="3192"/>
      <c r="AV1057" s="3192"/>
      <c r="AW1057" s="3192"/>
      <c r="AX1057" s="3188"/>
    </row>
    <row r="1058" spans="1:50" s="3185" customFormat="1" ht="14.25" customHeight="1">
      <c r="A1058" s="5015"/>
      <c r="B1058" s="5034"/>
      <c r="C1058" s="5019"/>
      <c r="D1058" s="3194"/>
      <c r="E1058" s="3195"/>
      <c r="F1058" s="3196"/>
      <c r="G1058" s="3196"/>
      <c r="H1058" s="3194"/>
      <c r="I1058" s="3196"/>
      <c r="J1058" s="3196"/>
      <c r="K1058" s="3194"/>
      <c r="L1058" s="3196"/>
      <c r="M1058" s="3196"/>
      <c r="N1058" s="5037"/>
      <c r="O1058" s="5037"/>
      <c r="P1058" s="3220"/>
      <c r="Q1058" s="3220"/>
      <c r="R1058" s="3220"/>
      <c r="S1058" s="3221"/>
      <c r="T1058" s="3221"/>
      <c r="U1058" s="3221"/>
      <c r="V1058" s="3221"/>
      <c r="W1058" s="3196"/>
      <c r="X1058" s="3196"/>
      <c r="Y1058" s="3196"/>
      <c r="Z1058" s="3196"/>
      <c r="AA1058" s="3196"/>
      <c r="AB1058" s="3196"/>
      <c r="AC1058" s="3196"/>
      <c r="AD1058" s="3196"/>
      <c r="AE1058" s="3196"/>
      <c r="AF1058" s="3196"/>
      <c r="AG1058" s="3201"/>
      <c r="AH1058" s="3196"/>
      <c r="AI1058" s="3196"/>
      <c r="AJ1058" s="3196"/>
      <c r="AK1058" s="3196"/>
      <c r="AL1058" s="3196"/>
      <c r="AM1058" s="3199"/>
      <c r="AN1058" s="3196"/>
      <c r="AO1058" s="3196"/>
      <c r="AP1058" s="3199"/>
      <c r="AQ1058" s="3196"/>
      <c r="AR1058" s="5019"/>
      <c r="AS1058" s="3199"/>
      <c r="AT1058" s="3199"/>
      <c r="AU1058" s="3199"/>
      <c r="AV1058" s="3199"/>
      <c r="AW1058" s="3199"/>
      <c r="AX1058" s="3196"/>
    </row>
    <row r="1059" spans="1:50" s="3185" customFormat="1" ht="14.25" customHeight="1">
      <c r="A1059" s="5015"/>
      <c r="B1059" s="5032">
        <f>B1054+1</f>
        <v>208</v>
      </c>
      <c r="C1059" s="5017" t="s">
        <v>8458</v>
      </c>
      <c r="D1059" s="3178" t="s">
        <v>8355</v>
      </c>
      <c r="E1059" s="3179">
        <v>40137</v>
      </c>
      <c r="F1059" s="3180">
        <v>7.3</v>
      </c>
      <c r="G1059" s="3180">
        <v>7.3</v>
      </c>
      <c r="H1059" s="3178" t="s">
        <v>8449</v>
      </c>
      <c r="I1059" s="3180">
        <v>200</v>
      </c>
      <c r="J1059" s="3180">
        <v>60</v>
      </c>
      <c r="K1059" s="3178" t="s">
        <v>8449</v>
      </c>
      <c r="L1059" s="3180">
        <v>200</v>
      </c>
      <c r="M1059" s="3180">
        <v>60</v>
      </c>
      <c r="N1059" s="5023" t="s">
        <v>8459</v>
      </c>
      <c r="O1059" s="5035" t="s">
        <v>8460</v>
      </c>
      <c r="P1059" s="3218"/>
      <c r="Q1059" s="3218"/>
      <c r="R1059" s="3218"/>
      <c r="S1059" s="3219"/>
      <c r="T1059" s="3219"/>
      <c r="U1059" s="3219"/>
      <c r="V1059" s="3219"/>
      <c r="W1059" s="3180"/>
      <c r="X1059" s="3180"/>
      <c r="Y1059" s="3180"/>
      <c r="Z1059" s="3180"/>
      <c r="AA1059" s="3180" t="s">
        <v>8368</v>
      </c>
      <c r="AB1059" s="3180"/>
      <c r="AC1059" s="3180"/>
      <c r="AD1059" s="3180"/>
      <c r="AE1059" s="3180"/>
      <c r="AF1059" s="3180"/>
      <c r="AG1059" s="3200" t="s">
        <v>8368</v>
      </c>
      <c r="AH1059" s="3180"/>
      <c r="AI1059" s="3180" t="s">
        <v>8368</v>
      </c>
      <c r="AJ1059" s="3180"/>
      <c r="AK1059" s="3180" t="s">
        <v>8360</v>
      </c>
      <c r="AL1059" s="3180" t="s">
        <v>8359</v>
      </c>
      <c r="AM1059" s="3184"/>
      <c r="AN1059" s="3183">
        <v>40238</v>
      </c>
      <c r="AO1059" s="3180"/>
      <c r="AP1059" s="3184"/>
      <c r="AQ1059" s="3180"/>
      <c r="AR1059" s="5017"/>
      <c r="AS1059" s="3184"/>
      <c r="AT1059" s="3184"/>
      <c r="AU1059" s="3184"/>
      <c r="AV1059" s="3184"/>
      <c r="AW1059" s="3184"/>
      <c r="AX1059" s="3180"/>
    </row>
    <row r="1060" spans="1:50" s="3185" customFormat="1" ht="14.25" customHeight="1">
      <c r="A1060" s="5015"/>
      <c r="B1060" s="5033"/>
      <c r="C1060" s="5018"/>
      <c r="D1060" s="3186"/>
      <c r="E1060" s="3187"/>
      <c r="F1060" s="3188"/>
      <c r="G1060" s="3188"/>
      <c r="H1060" s="3186"/>
      <c r="I1060" s="3188"/>
      <c r="J1060" s="3188"/>
      <c r="K1060" s="3186"/>
      <c r="L1060" s="3188"/>
      <c r="M1060" s="3188"/>
      <c r="N1060" s="5024"/>
      <c r="O1060" s="5036"/>
      <c r="P1060" s="3207"/>
      <c r="Q1060" s="3207"/>
      <c r="R1060" s="3207"/>
      <c r="S1060" s="3208"/>
      <c r="T1060" s="3208"/>
      <c r="U1060" s="3208"/>
      <c r="V1060" s="3208"/>
      <c r="W1060" s="3188"/>
      <c r="X1060" s="3188"/>
      <c r="Y1060" s="3188"/>
      <c r="Z1060" s="3188"/>
      <c r="AA1060" s="3188">
        <v>1</v>
      </c>
      <c r="AB1060" s="3188"/>
      <c r="AC1060" s="3188"/>
      <c r="AD1060" s="3188"/>
      <c r="AE1060" s="3188"/>
      <c r="AF1060" s="3188"/>
      <c r="AG1060" s="3191">
        <v>0.6</v>
      </c>
      <c r="AH1060" s="3188"/>
      <c r="AI1060" s="3188">
        <v>11</v>
      </c>
      <c r="AJ1060" s="3188"/>
      <c r="AK1060" s="3188" t="s">
        <v>8361</v>
      </c>
      <c r="AL1060" s="3188"/>
      <c r="AM1060" s="3192"/>
      <c r="AN1060" s="3188"/>
      <c r="AO1060" s="3188"/>
      <c r="AP1060" s="3192"/>
      <c r="AQ1060" s="3188"/>
      <c r="AR1060" s="5018"/>
      <c r="AS1060" s="3192"/>
      <c r="AT1060" s="3192"/>
      <c r="AU1060" s="3192"/>
      <c r="AV1060" s="3192"/>
      <c r="AW1060" s="3192"/>
      <c r="AX1060" s="3188"/>
    </row>
    <row r="1061" spans="1:50" s="3185" customFormat="1" ht="14.25" customHeight="1">
      <c r="A1061" s="5015"/>
      <c r="B1061" s="5033"/>
      <c r="C1061" s="5018"/>
      <c r="D1061" s="3186"/>
      <c r="E1061" s="3187"/>
      <c r="F1061" s="3188"/>
      <c r="G1061" s="3188"/>
      <c r="H1061" s="3186"/>
      <c r="I1061" s="3188"/>
      <c r="J1061" s="3188"/>
      <c r="K1061" s="3186"/>
      <c r="L1061" s="3188"/>
      <c r="M1061" s="3188"/>
      <c r="N1061" s="5024"/>
      <c r="O1061" s="5036"/>
      <c r="P1061" s="3207"/>
      <c r="Q1061" s="3207"/>
      <c r="R1061" s="3207"/>
      <c r="S1061" s="3208"/>
      <c r="T1061" s="3208"/>
      <c r="U1061" s="3208"/>
      <c r="V1061" s="3208"/>
      <c r="W1061" s="3188"/>
      <c r="X1061" s="3188"/>
      <c r="Y1061" s="3188"/>
      <c r="Z1061" s="3188"/>
      <c r="AA1061" s="3188"/>
      <c r="AB1061" s="3188"/>
      <c r="AC1061" s="3188"/>
      <c r="AD1061" s="3188"/>
      <c r="AE1061" s="3188"/>
      <c r="AF1061" s="3188"/>
      <c r="AG1061" s="3191">
        <v>1</v>
      </c>
      <c r="AH1061" s="3188"/>
      <c r="AI1061" s="3188" t="s">
        <v>8457</v>
      </c>
      <c r="AJ1061" s="3188"/>
      <c r="AK1061" s="3188" t="s">
        <v>8362</v>
      </c>
      <c r="AL1061" s="3188"/>
      <c r="AM1061" s="3192"/>
      <c r="AN1061" s="3188"/>
      <c r="AO1061" s="3188"/>
      <c r="AP1061" s="3192"/>
      <c r="AQ1061" s="3188"/>
      <c r="AR1061" s="5018"/>
      <c r="AS1061" s="3192"/>
      <c r="AT1061" s="3192"/>
      <c r="AU1061" s="3192"/>
      <c r="AV1061" s="3192"/>
      <c r="AW1061" s="3192"/>
      <c r="AX1061" s="3188"/>
    </row>
    <row r="1062" spans="1:50" s="3185" customFormat="1" ht="14.25" customHeight="1">
      <c r="A1062" s="5015"/>
      <c r="B1062" s="5033"/>
      <c r="C1062" s="5018"/>
      <c r="D1062" s="3186"/>
      <c r="E1062" s="3187"/>
      <c r="F1062" s="3188"/>
      <c r="G1062" s="3188"/>
      <c r="H1062" s="3186"/>
      <c r="I1062" s="3188"/>
      <c r="J1062" s="3188"/>
      <c r="K1062" s="3186"/>
      <c r="L1062" s="3188"/>
      <c r="M1062" s="3188"/>
      <c r="N1062" s="5024"/>
      <c r="O1062" s="5036"/>
      <c r="P1062" s="3207"/>
      <c r="Q1062" s="3207"/>
      <c r="R1062" s="3207"/>
      <c r="S1062" s="3208"/>
      <c r="T1062" s="3208"/>
      <c r="U1062" s="3208"/>
      <c r="V1062" s="3208"/>
      <c r="W1062" s="3188"/>
      <c r="X1062" s="3188"/>
      <c r="Y1062" s="3188"/>
      <c r="Z1062" s="3188"/>
      <c r="AA1062" s="3188"/>
      <c r="AB1062" s="3188"/>
      <c r="AC1062" s="3188"/>
      <c r="AD1062" s="3188"/>
      <c r="AE1062" s="3188"/>
      <c r="AF1062" s="3188"/>
      <c r="AG1062" s="3191"/>
      <c r="AH1062" s="3188"/>
      <c r="AI1062" s="3188"/>
      <c r="AJ1062" s="3188"/>
      <c r="AK1062" s="3188" t="s">
        <v>8392</v>
      </c>
      <c r="AL1062" s="3188"/>
      <c r="AM1062" s="3192"/>
      <c r="AN1062" s="3188"/>
      <c r="AO1062" s="3188"/>
      <c r="AP1062" s="3192"/>
      <c r="AQ1062" s="3188"/>
      <c r="AR1062" s="5018"/>
      <c r="AS1062" s="3192"/>
      <c r="AT1062" s="3192"/>
      <c r="AU1062" s="3192"/>
      <c r="AV1062" s="3192"/>
      <c r="AW1062" s="3192"/>
      <c r="AX1062" s="3188"/>
    </row>
    <row r="1063" spans="1:50" s="3185" customFormat="1" ht="14.25" customHeight="1">
      <c r="A1063" s="5015"/>
      <c r="B1063" s="5034"/>
      <c r="C1063" s="5019"/>
      <c r="D1063" s="3194"/>
      <c r="E1063" s="3195"/>
      <c r="F1063" s="3196"/>
      <c r="G1063" s="3196"/>
      <c r="H1063" s="3194"/>
      <c r="I1063" s="3196"/>
      <c r="J1063" s="3196"/>
      <c r="K1063" s="3194"/>
      <c r="L1063" s="3196"/>
      <c r="M1063" s="3196"/>
      <c r="N1063" s="5025"/>
      <c r="O1063" s="5037"/>
      <c r="P1063" s="3220"/>
      <c r="Q1063" s="3220"/>
      <c r="R1063" s="3220"/>
      <c r="S1063" s="3221"/>
      <c r="T1063" s="3221"/>
      <c r="U1063" s="3221"/>
      <c r="V1063" s="3221"/>
      <c r="W1063" s="3196"/>
      <c r="X1063" s="3196"/>
      <c r="Y1063" s="3196"/>
      <c r="Z1063" s="3196"/>
      <c r="AA1063" s="3196"/>
      <c r="AB1063" s="3196"/>
      <c r="AC1063" s="3196"/>
      <c r="AD1063" s="3196"/>
      <c r="AE1063" s="3196"/>
      <c r="AF1063" s="3196"/>
      <c r="AG1063" s="3201"/>
      <c r="AH1063" s="3196"/>
      <c r="AI1063" s="3196"/>
      <c r="AJ1063" s="3196"/>
      <c r="AK1063" s="3196"/>
      <c r="AL1063" s="3196"/>
      <c r="AM1063" s="3199"/>
      <c r="AN1063" s="3196"/>
      <c r="AO1063" s="3196"/>
      <c r="AP1063" s="3199"/>
      <c r="AQ1063" s="3196"/>
      <c r="AR1063" s="5019"/>
      <c r="AS1063" s="3199"/>
      <c r="AT1063" s="3199"/>
      <c r="AU1063" s="3199"/>
      <c r="AV1063" s="3199"/>
      <c r="AW1063" s="3199"/>
      <c r="AX1063" s="3196"/>
    </row>
    <row r="1064" spans="1:50" s="3185" customFormat="1" ht="14.25" customHeight="1">
      <c r="A1064" s="5015"/>
      <c r="B1064" s="5032">
        <f>B1059+1</f>
        <v>209</v>
      </c>
      <c r="C1064" s="5017" t="s">
        <v>8461</v>
      </c>
      <c r="D1064" s="3178" t="s">
        <v>302</v>
      </c>
      <c r="E1064" s="3183">
        <v>40400</v>
      </c>
      <c r="F1064" s="3180">
        <v>20.5</v>
      </c>
      <c r="G1064" s="3180">
        <v>20.5</v>
      </c>
      <c r="H1064" s="3178" t="s">
        <v>8372</v>
      </c>
      <c r="I1064" s="3180">
        <v>200</v>
      </c>
      <c r="J1064" s="3180">
        <v>80</v>
      </c>
      <c r="K1064" s="3178" t="s">
        <v>8372</v>
      </c>
      <c r="L1064" s="3180">
        <v>200</v>
      </c>
      <c r="M1064" s="3180">
        <v>80</v>
      </c>
      <c r="N1064" s="5023" t="s">
        <v>8462</v>
      </c>
      <c r="O1064" s="5035" t="s">
        <v>8463</v>
      </c>
      <c r="P1064" s="3218"/>
      <c r="Q1064" s="3218"/>
      <c r="R1064" s="3218"/>
      <c r="S1064" s="3219"/>
      <c r="T1064" s="3219"/>
      <c r="U1064" s="3219"/>
      <c r="V1064" s="3219"/>
      <c r="W1064" s="3180"/>
      <c r="X1064" s="3180"/>
      <c r="Y1064" s="3180"/>
      <c r="Z1064" s="3180"/>
      <c r="AA1064" s="3180" t="s">
        <v>814</v>
      </c>
      <c r="AB1064" s="3180"/>
      <c r="AC1064" s="3180"/>
      <c r="AD1064" s="3180"/>
      <c r="AE1064" s="3180"/>
      <c r="AF1064" s="3180"/>
      <c r="AG1064" s="3200" t="s">
        <v>814</v>
      </c>
      <c r="AH1064" s="3180"/>
      <c r="AI1064" s="3180" t="s">
        <v>814</v>
      </c>
      <c r="AJ1064" s="3180"/>
      <c r="AK1064" s="3180" t="s">
        <v>8359</v>
      </c>
      <c r="AL1064" s="3180" t="s">
        <v>8359</v>
      </c>
      <c r="AM1064" s="3180" t="s">
        <v>8464</v>
      </c>
      <c r="AN1064" s="3183">
        <v>40451</v>
      </c>
      <c r="AO1064" s="3180"/>
      <c r="AP1064" s="3184"/>
      <c r="AQ1064" s="3180"/>
      <c r="AR1064" s="5017"/>
      <c r="AS1064" s="3184"/>
      <c r="AT1064" s="3184"/>
      <c r="AU1064" s="3184"/>
      <c r="AV1064" s="3184"/>
      <c r="AW1064" s="3184"/>
      <c r="AX1064" s="3180"/>
    </row>
    <row r="1065" spans="1:50" s="3185" customFormat="1" ht="14.25" customHeight="1">
      <c r="A1065" s="5015"/>
      <c r="B1065" s="5033"/>
      <c r="C1065" s="5018"/>
      <c r="D1065" s="3186"/>
      <c r="E1065" s="3187"/>
      <c r="F1065" s="3188"/>
      <c r="G1065" s="3188"/>
      <c r="H1065" s="3186" t="s">
        <v>8465</v>
      </c>
      <c r="I1065" s="3188">
        <v>200</v>
      </c>
      <c r="J1065" s="3188">
        <v>60</v>
      </c>
      <c r="K1065" s="3186" t="s">
        <v>8465</v>
      </c>
      <c r="L1065" s="3188">
        <v>200</v>
      </c>
      <c r="M1065" s="3188">
        <v>60</v>
      </c>
      <c r="N1065" s="5024"/>
      <c r="O1065" s="5036"/>
      <c r="P1065" s="3207"/>
      <c r="Q1065" s="3207"/>
      <c r="R1065" s="3207"/>
      <c r="S1065" s="3208"/>
      <c r="T1065" s="3208"/>
      <c r="U1065" s="3208"/>
      <c r="V1065" s="3208"/>
      <c r="W1065" s="3188"/>
      <c r="X1065" s="3188"/>
      <c r="Y1065" s="3188"/>
      <c r="Z1065" s="3188"/>
      <c r="AA1065" s="3188">
        <v>2</v>
      </c>
      <c r="AB1065" s="3188"/>
      <c r="AC1065" s="3188"/>
      <c r="AD1065" s="3188"/>
      <c r="AE1065" s="3188"/>
      <c r="AF1065" s="3188"/>
      <c r="AG1065" s="3191">
        <v>1</v>
      </c>
      <c r="AH1065" s="3188"/>
      <c r="AI1065" s="3188">
        <v>11</v>
      </c>
      <c r="AJ1065" s="3188"/>
      <c r="AK1065" s="3188" t="s">
        <v>8361</v>
      </c>
      <c r="AL1065" s="3188"/>
      <c r="AM1065" s="3192"/>
      <c r="AN1065" s="3188"/>
      <c r="AO1065" s="3188"/>
      <c r="AP1065" s="3192"/>
      <c r="AQ1065" s="3188"/>
      <c r="AR1065" s="5018"/>
      <c r="AS1065" s="3192"/>
      <c r="AT1065" s="3192"/>
      <c r="AU1065" s="3192"/>
      <c r="AV1065" s="3192"/>
      <c r="AW1065" s="3192"/>
      <c r="AX1065" s="3188"/>
    </row>
    <row r="1066" spans="1:50" s="3185" customFormat="1" ht="14.25" customHeight="1">
      <c r="A1066" s="5015"/>
      <c r="B1066" s="5033"/>
      <c r="C1066" s="5018"/>
      <c r="D1066" s="3186"/>
      <c r="E1066" s="3187"/>
      <c r="F1066" s="3188"/>
      <c r="G1066" s="3188"/>
      <c r="H1066" s="3186"/>
      <c r="I1066" s="3188"/>
      <c r="J1066" s="3188"/>
      <c r="K1066" s="3186"/>
      <c r="L1066" s="3188"/>
      <c r="M1066" s="3188"/>
      <c r="N1066" s="5024"/>
      <c r="O1066" s="5036"/>
      <c r="P1066" s="3207"/>
      <c r="Q1066" s="3207"/>
      <c r="R1066" s="3207"/>
      <c r="S1066" s="3208"/>
      <c r="T1066" s="3208"/>
      <c r="U1066" s="3208"/>
      <c r="V1066" s="3208"/>
      <c r="W1066" s="3188"/>
      <c r="X1066" s="3188"/>
      <c r="Y1066" s="3188"/>
      <c r="Z1066" s="3188"/>
      <c r="AA1066" s="3188"/>
      <c r="AB1066" s="3188"/>
      <c r="AC1066" s="3188"/>
      <c r="AD1066" s="3188"/>
      <c r="AE1066" s="3188"/>
      <c r="AF1066" s="3188"/>
      <c r="AG1066" s="3191"/>
      <c r="AH1066" s="3188"/>
      <c r="AI1066" s="3188">
        <v>14</v>
      </c>
      <c r="AJ1066" s="3188"/>
      <c r="AK1066" s="3188" t="s">
        <v>8362</v>
      </c>
      <c r="AL1066" s="3188"/>
      <c r="AM1066" s="3192"/>
      <c r="AN1066" s="3188"/>
      <c r="AO1066" s="3188"/>
      <c r="AP1066" s="3192"/>
      <c r="AQ1066" s="3188"/>
      <c r="AR1066" s="5018"/>
      <c r="AS1066" s="3192"/>
      <c r="AT1066" s="3192"/>
      <c r="AU1066" s="3192"/>
      <c r="AV1066" s="3192"/>
      <c r="AW1066" s="3192"/>
      <c r="AX1066" s="3188"/>
    </row>
    <row r="1067" spans="1:50" s="3185" customFormat="1" ht="14.25" customHeight="1">
      <c r="A1067" s="5015"/>
      <c r="B1067" s="5033"/>
      <c r="C1067" s="5018"/>
      <c r="D1067" s="3186"/>
      <c r="E1067" s="3187"/>
      <c r="F1067" s="3188"/>
      <c r="G1067" s="3188"/>
      <c r="H1067" s="3186"/>
      <c r="I1067" s="3188"/>
      <c r="J1067" s="3188"/>
      <c r="K1067" s="3186"/>
      <c r="L1067" s="3188"/>
      <c r="M1067" s="3188"/>
      <c r="N1067" s="5024"/>
      <c r="O1067" s="5036"/>
      <c r="P1067" s="3207"/>
      <c r="Q1067" s="3207"/>
      <c r="R1067" s="3207"/>
      <c r="S1067" s="3208"/>
      <c r="T1067" s="3208"/>
      <c r="U1067" s="3208"/>
      <c r="V1067" s="3208"/>
      <c r="W1067" s="3188"/>
      <c r="X1067" s="3188"/>
      <c r="Y1067" s="3188"/>
      <c r="Z1067" s="3188"/>
      <c r="AA1067" s="3188"/>
      <c r="AB1067" s="3188"/>
      <c r="AC1067" s="3188"/>
      <c r="AD1067" s="3188"/>
      <c r="AE1067" s="3188"/>
      <c r="AF1067" s="3188"/>
      <c r="AG1067" s="3191"/>
      <c r="AH1067" s="3188"/>
      <c r="AI1067" s="3188">
        <v>17</v>
      </c>
      <c r="AJ1067" s="3188"/>
      <c r="AK1067" s="3188" t="s">
        <v>8392</v>
      </c>
      <c r="AL1067" s="3188"/>
      <c r="AM1067" s="3192"/>
      <c r="AN1067" s="3188"/>
      <c r="AO1067" s="3188"/>
      <c r="AP1067" s="3192"/>
      <c r="AQ1067" s="3188"/>
      <c r="AR1067" s="5018"/>
      <c r="AS1067" s="3192"/>
      <c r="AT1067" s="3192"/>
      <c r="AU1067" s="3192"/>
      <c r="AV1067" s="3192"/>
      <c r="AW1067" s="3192"/>
      <c r="AX1067" s="3188"/>
    </row>
    <row r="1068" spans="1:50" s="3185" customFormat="1" ht="14.25" customHeight="1">
      <c r="A1068" s="5015"/>
      <c r="B1068" s="5034"/>
      <c r="C1068" s="5019"/>
      <c r="D1068" s="3194"/>
      <c r="E1068" s="3195"/>
      <c r="F1068" s="3196"/>
      <c r="G1068" s="3196"/>
      <c r="H1068" s="3194"/>
      <c r="I1068" s="3196"/>
      <c r="J1068" s="3196"/>
      <c r="K1068" s="3194"/>
      <c r="L1068" s="3196"/>
      <c r="M1068" s="3196"/>
      <c r="N1068" s="5025"/>
      <c r="O1068" s="5037"/>
      <c r="P1068" s="3220"/>
      <c r="Q1068" s="3220"/>
      <c r="R1068" s="3220"/>
      <c r="S1068" s="3221"/>
      <c r="T1068" s="3221"/>
      <c r="U1068" s="3221"/>
      <c r="V1068" s="3221"/>
      <c r="W1068" s="3196"/>
      <c r="X1068" s="3196"/>
      <c r="Y1068" s="3196"/>
      <c r="Z1068" s="3196"/>
      <c r="AA1068" s="3196"/>
      <c r="AB1068" s="3196"/>
      <c r="AC1068" s="3196"/>
      <c r="AD1068" s="3196"/>
      <c r="AE1068" s="3196"/>
      <c r="AF1068" s="3196"/>
      <c r="AG1068" s="3201"/>
      <c r="AH1068" s="3196"/>
      <c r="AI1068" s="3196"/>
      <c r="AJ1068" s="3196"/>
      <c r="AK1068" s="3196"/>
      <c r="AL1068" s="3196"/>
      <c r="AM1068" s="3199"/>
      <c r="AN1068" s="3196"/>
      <c r="AO1068" s="3196"/>
      <c r="AP1068" s="3199"/>
      <c r="AQ1068" s="3196"/>
      <c r="AR1068" s="5019"/>
      <c r="AS1068" s="3199"/>
      <c r="AT1068" s="3199"/>
      <c r="AU1068" s="3199"/>
      <c r="AV1068" s="3199"/>
      <c r="AW1068" s="3199"/>
      <c r="AX1068" s="3196"/>
    </row>
    <row r="1069" spans="1:50" s="3185" customFormat="1" ht="14.25" customHeight="1">
      <c r="A1069" s="5015"/>
      <c r="B1069" s="5032">
        <f>B1064+1</f>
        <v>210</v>
      </c>
      <c r="C1069" s="5017" t="s">
        <v>8466</v>
      </c>
      <c r="D1069" s="3186" t="s">
        <v>302</v>
      </c>
      <c r="E1069" s="3187">
        <v>40631</v>
      </c>
      <c r="F1069" s="3188">
        <v>11.3</v>
      </c>
      <c r="G1069" s="3188">
        <v>11.3</v>
      </c>
      <c r="H1069" s="3186" t="s">
        <v>8372</v>
      </c>
      <c r="I1069" s="3188">
        <v>300</v>
      </c>
      <c r="J1069" s="3188">
        <v>80</v>
      </c>
      <c r="K1069" s="3186" t="s">
        <v>8356</v>
      </c>
      <c r="L1069" s="3188">
        <v>500</v>
      </c>
      <c r="M1069" s="3188">
        <v>80</v>
      </c>
      <c r="N1069" s="5023" t="s">
        <v>8467</v>
      </c>
      <c r="O1069" s="5035" t="s">
        <v>8468</v>
      </c>
      <c r="P1069" s="3207"/>
      <c r="Q1069" s="3207"/>
      <c r="R1069" s="3207"/>
      <c r="S1069" s="3208"/>
      <c r="T1069" s="3208"/>
      <c r="U1069" s="3208"/>
      <c r="V1069" s="3208"/>
      <c r="W1069" s="3188"/>
      <c r="X1069" s="3188"/>
      <c r="Y1069" s="3188"/>
      <c r="Z1069" s="3188"/>
      <c r="AA1069" s="3188" t="s">
        <v>814</v>
      </c>
      <c r="AB1069" s="3188"/>
      <c r="AC1069" s="3188"/>
      <c r="AD1069" s="3188"/>
      <c r="AE1069" s="3188"/>
      <c r="AF1069" s="3188"/>
      <c r="AG1069" s="3191"/>
      <c r="AH1069" s="3188"/>
      <c r="AI1069" s="3188" t="s">
        <v>814</v>
      </c>
      <c r="AJ1069" s="3188"/>
      <c r="AK1069" s="3188" t="s">
        <v>8359</v>
      </c>
      <c r="AL1069" s="3188" t="s">
        <v>8359</v>
      </c>
      <c r="AM1069" s="3192"/>
      <c r="AN1069" s="3225">
        <v>40816</v>
      </c>
      <c r="AO1069" s="3188"/>
      <c r="AP1069" s="3192"/>
      <c r="AQ1069" s="3188"/>
      <c r="AR1069" s="5017"/>
      <c r="AS1069" s="3192"/>
      <c r="AT1069" s="3192"/>
      <c r="AU1069" s="3192"/>
      <c r="AV1069" s="3192"/>
      <c r="AW1069" s="3192"/>
      <c r="AX1069" s="3188"/>
    </row>
    <row r="1070" spans="1:50" s="3185" customFormat="1" ht="14.25" customHeight="1">
      <c r="A1070" s="5015"/>
      <c r="B1070" s="5033"/>
      <c r="C1070" s="5018"/>
      <c r="D1070" s="3186"/>
      <c r="E1070" s="3187">
        <v>42453</v>
      </c>
      <c r="F1070" s="3188"/>
      <c r="G1070" s="3188"/>
      <c r="H1070" s="3186"/>
      <c r="I1070" s="3188"/>
      <c r="J1070" s="3188"/>
      <c r="K1070" s="3186" t="s">
        <v>8372</v>
      </c>
      <c r="L1070" s="3188">
        <v>300</v>
      </c>
      <c r="M1070" s="3188">
        <v>80</v>
      </c>
      <c r="N1070" s="5024"/>
      <c r="O1070" s="5036"/>
      <c r="P1070" s="3207"/>
      <c r="Q1070" s="3207"/>
      <c r="R1070" s="3207"/>
      <c r="S1070" s="3208"/>
      <c r="T1070" s="3208"/>
      <c r="U1070" s="3208"/>
      <c r="V1070" s="3208"/>
      <c r="W1070" s="3188"/>
      <c r="X1070" s="3188"/>
      <c r="Y1070" s="3188"/>
      <c r="Z1070" s="3188"/>
      <c r="AA1070" s="3188">
        <v>2</v>
      </c>
      <c r="AB1070" s="3188"/>
      <c r="AC1070" s="3188"/>
      <c r="AD1070" s="3188"/>
      <c r="AE1070" s="3188"/>
      <c r="AF1070" s="3188"/>
      <c r="AG1070" s="3191"/>
      <c r="AH1070" s="3188"/>
      <c r="AI1070" s="3188">
        <v>15</v>
      </c>
      <c r="AJ1070" s="3188"/>
      <c r="AK1070" s="3188" t="s">
        <v>8361</v>
      </c>
      <c r="AL1070" s="3188"/>
      <c r="AM1070" s="3192"/>
      <c r="AN1070" s="3225">
        <v>42453</v>
      </c>
      <c r="AO1070" s="3188"/>
      <c r="AP1070" s="3192"/>
      <c r="AQ1070" s="3188"/>
      <c r="AR1070" s="5018"/>
      <c r="AS1070" s="3192"/>
      <c r="AT1070" s="3192"/>
      <c r="AU1070" s="3192"/>
      <c r="AV1070" s="3192"/>
      <c r="AW1070" s="3192"/>
      <c r="AX1070" s="3188"/>
    </row>
    <row r="1071" spans="1:50" s="3185" customFormat="1" ht="14.25" customHeight="1">
      <c r="A1071" s="5015"/>
      <c r="B1071" s="5033"/>
      <c r="C1071" s="5018"/>
      <c r="D1071" s="3186"/>
      <c r="E1071" s="3187"/>
      <c r="F1071" s="3188"/>
      <c r="G1071" s="3188"/>
      <c r="H1071" s="3186"/>
      <c r="I1071" s="3188"/>
      <c r="J1071" s="3188"/>
      <c r="K1071" s="3186"/>
      <c r="L1071" s="3188"/>
      <c r="M1071" s="3188"/>
      <c r="N1071" s="5024"/>
      <c r="O1071" s="5036"/>
      <c r="P1071" s="3207"/>
      <c r="Q1071" s="3207"/>
      <c r="R1071" s="3207"/>
      <c r="S1071" s="3208"/>
      <c r="T1071" s="3208"/>
      <c r="U1071" s="3208"/>
      <c r="V1071" s="3208"/>
      <c r="W1071" s="3188"/>
      <c r="X1071" s="3188"/>
      <c r="Y1071" s="3188"/>
      <c r="Z1071" s="3188"/>
      <c r="AA1071" s="3188"/>
      <c r="AB1071" s="3188"/>
      <c r="AC1071" s="3188"/>
      <c r="AD1071" s="3188"/>
      <c r="AE1071" s="3188"/>
      <c r="AF1071" s="3188"/>
      <c r="AG1071" s="3191"/>
      <c r="AH1071" s="3188"/>
      <c r="AI1071" s="3188"/>
      <c r="AJ1071" s="3188"/>
      <c r="AK1071" s="3188" t="s">
        <v>8362</v>
      </c>
      <c r="AL1071" s="3188"/>
      <c r="AM1071" s="3192"/>
      <c r="AN1071" s="3187">
        <v>42544</v>
      </c>
      <c r="AO1071" s="3188"/>
      <c r="AP1071" s="3192"/>
      <c r="AQ1071" s="3188"/>
      <c r="AR1071" s="5018"/>
      <c r="AS1071" s="3192"/>
      <c r="AT1071" s="3192"/>
      <c r="AU1071" s="3192"/>
      <c r="AV1071" s="3192"/>
      <c r="AW1071" s="3192"/>
      <c r="AX1071" s="3188"/>
    </row>
    <row r="1072" spans="1:50" s="3185" customFormat="1" ht="14.25" customHeight="1">
      <c r="A1072" s="5015"/>
      <c r="B1072" s="5033"/>
      <c r="C1072" s="5018"/>
      <c r="D1072" s="3186"/>
      <c r="E1072" s="3187"/>
      <c r="F1072" s="3188"/>
      <c r="G1072" s="3188"/>
      <c r="H1072" s="3186"/>
      <c r="I1072" s="3188"/>
      <c r="J1072" s="3188"/>
      <c r="K1072" s="3186"/>
      <c r="L1072" s="3188"/>
      <c r="M1072" s="3188"/>
      <c r="N1072" s="5024"/>
      <c r="O1072" s="5036"/>
      <c r="P1072" s="3207"/>
      <c r="Q1072" s="3207"/>
      <c r="R1072" s="3207"/>
      <c r="S1072" s="3208"/>
      <c r="T1072" s="3208"/>
      <c r="U1072" s="3208"/>
      <c r="V1072" s="3208"/>
      <c r="W1072" s="3188"/>
      <c r="X1072" s="3188"/>
      <c r="Y1072" s="3188"/>
      <c r="Z1072" s="3188"/>
      <c r="AA1072" s="3188"/>
      <c r="AB1072" s="3188"/>
      <c r="AC1072" s="3188"/>
      <c r="AD1072" s="3188"/>
      <c r="AE1072" s="3188"/>
      <c r="AF1072" s="3188"/>
      <c r="AG1072" s="3191"/>
      <c r="AH1072" s="3188"/>
      <c r="AI1072" s="3188"/>
      <c r="AJ1072" s="3188"/>
      <c r="AK1072" s="3188" t="s">
        <v>8392</v>
      </c>
      <c r="AL1072" s="3188"/>
      <c r="AM1072" s="3192"/>
      <c r="AN1072" s="3188"/>
      <c r="AO1072" s="3188"/>
      <c r="AP1072" s="3192"/>
      <c r="AQ1072" s="3188"/>
      <c r="AR1072" s="5018"/>
      <c r="AS1072" s="3192"/>
      <c r="AT1072" s="3192"/>
      <c r="AU1072" s="3192"/>
      <c r="AV1072" s="3192"/>
      <c r="AW1072" s="3192"/>
      <c r="AX1072" s="3188"/>
    </row>
    <row r="1073" spans="1:50" s="3185" customFormat="1" ht="14.25" customHeight="1">
      <c r="A1073" s="5016"/>
      <c r="B1073" s="5034"/>
      <c r="C1073" s="5019"/>
      <c r="D1073" s="3194"/>
      <c r="E1073" s="3195"/>
      <c r="F1073" s="3196"/>
      <c r="G1073" s="3196"/>
      <c r="H1073" s="3194"/>
      <c r="I1073" s="3196"/>
      <c r="J1073" s="3196"/>
      <c r="K1073" s="3194"/>
      <c r="L1073" s="3196"/>
      <c r="M1073" s="3196"/>
      <c r="N1073" s="5025"/>
      <c r="O1073" s="5037"/>
      <c r="P1073" s="3220"/>
      <c r="Q1073" s="3220"/>
      <c r="R1073" s="3220"/>
      <c r="S1073" s="3221"/>
      <c r="T1073" s="3221"/>
      <c r="U1073" s="3221"/>
      <c r="V1073" s="3221"/>
      <c r="W1073" s="3196"/>
      <c r="X1073" s="3196"/>
      <c r="Y1073" s="3196"/>
      <c r="Z1073" s="3196"/>
      <c r="AA1073" s="3196"/>
      <c r="AB1073" s="3196"/>
      <c r="AC1073" s="3196"/>
      <c r="AD1073" s="3196"/>
      <c r="AE1073" s="3196"/>
      <c r="AF1073" s="3196"/>
      <c r="AG1073" s="3201"/>
      <c r="AH1073" s="3196"/>
      <c r="AI1073" s="3196"/>
      <c r="AJ1073" s="3196"/>
      <c r="AK1073" s="3196"/>
      <c r="AL1073" s="3196"/>
      <c r="AM1073" s="3199"/>
      <c r="AN1073" s="3196"/>
      <c r="AO1073" s="3196"/>
      <c r="AP1073" s="3199"/>
      <c r="AQ1073" s="3196"/>
      <c r="AR1073" s="5019"/>
      <c r="AS1073" s="3199"/>
      <c r="AT1073" s="3199"/>
      <c r="AU1073" s="3199"/>
      <c r="AV1073" s="3199"/>
      <c r="AW1073" s="3199"/>
      <c r="AX1073" s="3196"/>
    </row>
    <row r="1074" spans="1:50" s="3185" customFormat="1" ht="14.25" customHeight="1">
      <c r="A1074" s="5015" t="s">
        <v>85</v>
      </c>
      <c r="B1074" s="5033">
        <f>B1069+1</f>
        <v>211</v>
      </c>
      <c r="C1074" s="5018" t="s">
        <v>8469</v>
      </c>
      <c r="D1074" s="3186" t="s">
        <v>302</v>
      </c>
      <c r="E1074" s="3187">
        <v>40998</v>
      </c>
      <c r="F1074" s="3188">
        <v>5.8</v>
      </c>
      <c r="G1074" s="3188">
        <v>5.8</v>
      </c>
      <c r="H1074" s="3186" t="s">
        <v>8449</v>
      </c>
      <c r="I1074" s="3188">
        <v>200</v>
      </c>
      <c r="J1074" s="3188">
        <v>60</v>
      </c>
      <c r="K1074" s="3186" t="s">
        <v>8449</v>
      </c>
      <c r="L1074" s="3188">
        <v>200</v>
      </c>
      <c r="M1074" s="3188">
        <v>60</v>
      </c>
      <c r="N1074" s="5024" t="s">
        <v>8470</v>
      </c>
      <c r="O1074" s="5036" t="s">
        <v>8463</v>
      </c>
      <c r="P1074" s="3207"/>
      <c r="Q1074" s="3207"/>
      <c r="R1074" s="3207"/>
      <c r="S1074" s="3208"/>
      <c r="T1074" s="3208"/>
      <c r="U1074" s="3208"/>
      <c r="V1074" s="3208"/>
      <c r="W1074" s="3188"/>
      <c r="X1074" s="3188"/>
      <c r="Y1074" s="3188"/>
      <c r="Z1074" s="3188"/>
      <c r="AA1074" s="3188" t="s">
        <v>814</v>
      </c>
      <c r="AB1074" s="3188"/>
      <c r="AC1074" s="3188"/>
      <c r="AD1074" s="3188"/>
      <c r="AE1074" s="3188"/>
      <c r="AF1074" s="3188"/>
      <c r="AG1074" s="3188" t="s">
        <v>814</v>
      </c>
      <c r="AH1074" s="3188"/>
      <c r="AI1074" s="3188" t="s">
        <v>814</v>
      </c>
      <c r="AJ1074" s="3188"/>
      <c r="AK1074" s="3188" t="s">
        <v>8359</v>
      </c>
      <c r="AL1074" s="3188" t="s">
        <v>8359</v>
      </c>
      <c r="AM1074" s="3192"/>
      <c r="AN1074" s="3225">
        <v>41076</v>
      </c>
      <c r="AO1074" s="3188"/>
      <c r="AP1074" s="3192"/>
      <c r="AQ1074" s="3188"/>
      <c r="AR1074" s="5018"/>
      <c r="AS1074" s="3192"/>
      <c r="AT1074" s="3192"/>
      <c r="AU1074" s="3192"/>
      <c r="AV1074" s="3192"/>
      <c r="AW1074" s="3192"/>
      <c r="AX1074" s="3188"/>
    </row>
    <row r="1075" spans="1:50" s="3185" customFormat="1" ht="14.25" customHeight="1">
      <c r="A1075" s="5015"/>
      <c r="B1075" s="5033"/>
      <c r="C1075" s="5018"/>
      <c r="D1075" s="3186"/>
      <c r="E1075" s="3187"/>
      <c r="F1075" s="3188"/>
      <c r="G1075" s="3188"/>
      <c r="H1075" s="3186"/>
      <c r="I1075" s="3188"/>
      <c r="J1075" s="3188"/>
      <c r="K1075" s="3186"/>
      <c r="L1075" s="3188"/>
      <c r="M1075" s="3188"/>
      <c r="N1075" s="5024"/>
      <c r="O1075" s="5036"/>
      <c r="P1075" s="3207"/>
      <c r="Q1075" s="3207"/>
      <c r="R1075" s="3207"/>
      <c r="S1075" s="3208"/>
      <c r="T1075" s="3208"/>
      <c r="U1075" s="3208"/>
      <c r="V1075" s="3208"/>
      <c r="W1075" s="3188"/>
      <c r="X1075" s="3188"/>
      <c r="Y1075" s="3188"/>
      <c r="Z1075" s="3188"/>
      <c r="AA1075" s="3188">
        <v>1</v>
      </c>
      <c r="AB1075" s="3188"/>
      <c r="AC1075" s="3188"/>
      <c r="AD1075" s="3188"/>
      <c r="AE1075" s="3188"/>
      <c r="AF1075" s="3188"/>
      <c r="AG1075" s="3191">
        <v>1</v>
      </c>
      <c r="AH1075" s="3188"/>
      <c r="AI1075" s="3188">
        <v>11</v>
      </c>
      <c r="AJ1075" s="3188"/>
      <c r="AK1075" s="3188" t="s">
        <v>8361</v>
      </c>
      <c r="AL1075" s="3188"/>
      <c r="AM1075" s="3192"/>
      <c r="AN1075" s="3226"/>
      <c r="AO1075" s="3188"/>
      <c r="AP1075" s="3192"/>
      <c r="AQ1075" s="3188"/>
      <c r="AR1075" s="5018"/>
      <c r="AS1075" s="3192"/>
      <c r="AT1075" s="3192"/>
      <c r="AU1075" s="3192"/>
      <c r="AV1075" s="3192"/>
      <c r="AW1075" s="3192"/>
      <c r="AX1075" s="3188"/>
    </row>
    <row r="1076" spans="1:50" s="3185" customFormat="1" ht="14.25" customHeight="1">
      <c r="A1076" s="5015"/>
      <c r="B1076" s="5033"/>
      <c r="C1076" s="5018"/>
      <c r="D1076" s="3186"/>
      <c r="E1076" s="3187"/>
      <c r="F1076" s="3188"/>
      <c r="G1076" s="3188"/>
      <c r="H1076" s="3186"/>
      <c r="I1076" s="3188"/>
      <c r="J1076" s="3188"/>
      <c r="K1076" s="3186"/>
      <c r="L1076" s="3188"/>
      <c r="M1076" s="3188"/>
      <c r="N1076" s="5024"/>
      <c r="O1076" s="5036"/>
      <c r="P1076" s="3207"/>
      <c r="Q1076" s="3207"/>
      <c r="R1076" s="3207"/>
      <c r="S1076" s="3208"/>
      <c r="T1076" s="3208"/>
      <c r="U1076" s="3208"/>
      <c r="V1076" s="3208"/>
      <c r="W1076" s="3188"/>
      <c r="X1076" s="3188"/>
      <c r="Y1076" s="3188"/>
      <c r="Z1076" s="3188"/>
      <c r="AA1076" s="3188"/>
      <c r="AB1076" s="3188"/>
      <c r="AC1076" s="3188"/>
      <c r="AD1076" s="3188"/>
      <c r="AE1076" s="3188"/>
      <c r="AF1076" s="3188"/>
      <c r="AG1076" s="3191"/>
      <c r="AH1076" s="3188"/>
      <c r="AI1076" s="3188"/>
      <c r="AJ1076" s="3188"/>
      <c r="AK1076" s="3188" t="s">
        <v>8362</v>
      </c>
      <c r="AL1076" s="3188"/>
      <c r="AM1076" s="3192"/>
      <c r="AN1076" s="3188"/>
      <c r="AO1076" s="3188"/>
      <c r="AP1076" s="3192"/>
      <c r="AQ1076" s="3188"/>
      <c r="AR1076" s="5018"/>
      <c r="AS1076" s="3192"/>
      <c r="AT1076" s="3192"/>
      <c r="AU1076" s="3192"/>
      <c r="AV1076" s="3192"/>
      <c r="AW1076" s="3192"/>
      <c r="AX1076" s="3188"/>
    </row>
    <row r="1077" spans="1:50" s="3185" customFormat="1" ht="14.25" customHeight="1">
      <c r="A1077" s="5015"/>
      <c r="B1077" s="5033"/>
      <c r="C1077" s="5018"/>
      <c r="D1077" s="3186"/>
      <c r="E1077" s="3187"/>
      <c r="F1077" s="3188"/>
      <c r="G1077" s="3188"/>
      <c r="H1077" s="3186"/>
      <c r="I1077" s="3188"/>
      <c r="J1077" s="3188"/>
      <c r="K1077" s="3186"/>
      <c r="L1077" s="3188"/>
      <c r="M1077" s="3188"/>
      <c r="N1077" s="5024"/>
      <c r="O1077" s="5036"/>
      <c r="P1077" s="3207"/>
      <c r="Q1077" s="3207"/>
      <c r="R1077" s="3207"/>
      <c r="S1077" s="3208"/>
      <c r="T1077" s="3208"/>
      <c r="U1077" s="3208"/>
      <c r="V1077" s="3208"/>
      <c r="W1077" s="3188"/>
      <c r="X1077" s="3188"/>
      <c r="Y1077" s="3188"/>
      <c r="Z1077" s="3188"/>
      <c r="AA1077" s="3188"/>
      <c r="AB1077" s="3188"/>
      <c r="AC1077" s="3188"/>
      <c r="AD1077" s="3188"/>
      <c r="AE1077" s="3188"/>
      <c r="AF1077" s="3188"/>
      <c r="AG1077" s="3191"/>
      <c r="AH1077" s="3188"/>
      <c r="AI1077" s="3188"/>
      <c r="AJ1077" s="3188"/>
      <c r="AK1077" s="3188" t="s">
        <v>8392</v>
      </c>
      <c r="AL1077" s="3188"/>
      <c r="AM1077" s="3192"/>
      <c r="AN1077" s="3188"/>
      <c r="AO1077" s="3188"/>
      <c r="AP1077" s="3192"/>
      <c r="AQ1077" s="3188"/>
      <c r="AR1077" s="5018"/>
      <c r="AS1077" s="3192"/>
      <c r="AT1077" s="3192"/>
      <c r="AU1077" s="3192"/>
      <c r="AV1077" s="3192"/>
      <c r="AW1077" s="3192"/>
      <c r="AX1077" s="3188"/>
    </row>
    <row r="1078" spans="1:50" s="3185" customFormat="1" ht="14.25" customHeight="1">
      <c r="A1078" s="5015"/>
      <c r="B1078" s="5034"/>
      <c r="C1078" s="5019"/>
      <c r="D1078" s="3194"/>
      <c r="E1078" s="3195"/>
      <c r="F1078" s="3196"/>
      <c r="G1078" s="3196"/>
      <c r="H1078" s="3194"/>
      <c r="I1078" s="3196"/>
      <c r="J1078" s="3196"/>
      <c r="K1078" s="3194"/>
      <c r="L1078" s="3196"/>
      <c r="M1078" s="3196"/>
      <c r="N1078" s="5025"/>
      <c r="O1078" s="5037"/>
      <c r="P1078" s="3220"/>
      <c r="Q1078" s="3220"/>
      <c r="R1078" s="3220"/>
      <c r="S1078" s="3221"/>
      <c r="T1078" s="3221"/>
      <c r="U1078" s="3221"/>
      <c r="V1078" s="3221"/>
      <c r="W1078" s="3196"/>
      <c r="X1078" s="3196"/>
      <c r="Y1078" s="3196"/>
      <c r="Z1078" s="3196"/>
      <c r="AA1078" s="3196"/>
      <c r="AB1078" s="3196"/>
      <c r="AC1078" s="3196"/>
      <c r="AD1078" s="3196"/>
      <c r="AE1078" s="3196"/>
      <c r="AF1078" s="3196"/>
      <c r="AG1078" s="3201"/>
      <c r="AH1078" s="3196"/>
      <c r="AI1078" s="3196"/>
      <c r="AJ1078" s="3196"/>
      <c r="AK1078" s="3196"/>
      <c r="AL1078" s="3196"/>
      <c r="AM1078" s="3199"/>
      <c r="AN1078" s="3196"/>
      <c r="AO1078" s="3196"/>
      <c r="AP1078" s="3199"/>
      <c r="AQ1078" s="3196"/>
      <c r="AR1078" s="5019"/>
      <c r="AS1078" s="3199"/>
      <c r="AT1078" s="3199"/>
      <c r="AU1078" s="3199"/>
      <c r="AV1078" s="3199"/>
      <c r="AW1078" s="3199"/>
      <c r="AX1078" s="3196"/>
    </row>
    <row r="1079" spans="1:50" s="3185" customFormat="1" ht="14.25" customHeight="1">
      <c r="A1079" s="5015"/>
      <c r="B1079" s="5032">
        <f>B1074+1</f>
        <v>212</v>
      </c>
      <c r="C1079" s="5017" t="s">
        <v>8471</v>
      </c>
      <c r="D1079" s="3178" t="s">
        <v>8355</v>
      </c>
      <c r="E1079" s="3179">
        <v>42685</v>
      </c>
      <c r="F1079" s="3180">
        <v>8.6</v>
      </c>
      <c r="G1079" s="3180">
        <v>8.6</v>
      </c>
      <c r="H1079" s="3178" t="s">
        <v>8384</v>
      </c>
      <c r="I1079" s="3180">
        <v>200</v>
      </c>
      <c r="J1079" s="3180">
        <v>60</v>
      </c>
      <c r="K1079" s="3178" t="s">
        <v>8372</v>
      </c>
      <c r="L1079" s="3180">
        <v>300</v>
      </c>
      <c r="M1079" s="3180">
        <v>80</v>
      </c>
      <c r="N1079" s="5035" t="s">
        <v>8472</v>
      </c>
      <c r="O1079" s="5023" t="s">
        <v>8473</v>
      </c>
      <c r="P1079" s="3181"/>
      <c r="Q1079" s="3181"/>
      <c r="R1079" s="3181"/>
      <c r="S1079" s="3182"/>
      <c r="T1079" s="3182"/>
      <c r="U1079" s="3182"/>
      <c r="V1079" s="3182"/>
      <c r="W1079" s="3180"/>
      <c r="X1079" s="3180"/>
      <c r="Y1079" s="3180"/>
      <c r="Z1079" s="3180"/>
      <c r="AA1079" s="3180" t="s">
        <v>8368</v>
      </c>
      <c r="AB1079" s="3180"/>
      <c r="AC1079" s="3180"/>
      <c r="AD1079" s="3180"/>
      <c r="AE1079" s="3180"/>
      <c r="AF1079" s="3180"/>
      <c r="AG1079" s="3180"/>
      <c r="AH1079" s="3180"/>
      <c r="AI1079" s="3180"/>
      <c r="AJ1079" s="3180"/>
      <c r="AK1079" s="3180"/>
      <c r="AL1079" s="3180"/>
      <c r="AM1079" s="5026"/>
      <c r="AN1079" s="3183">
        <v>42718</v>
      </c>
      <c r="AO1079" s="3180"/>
      <c r="AP1079" s="3180" t="s">
        <v>8359</v>
      </c>
      <c r="AQ1079" s="3180"/>
      <c r="AR1079" s="5017"/>
      <c r="AS1079" s="3184"/>
      <c r="AT1079" s="3184"/>
      <c r="AU1079" s="3184"/>
      <c r="AV1079" s="3184"/>
      <c r="AW1079" s="3184"/>
      <c r="AX1079" s="3180"/>
    </row>
    <row r="1080" spans="1:50" s="3185" customFormat="1" ht="14.25" customHeight="1">
      <c r="A1080" s="5015"/>
      <c r="B1080" s="5033"/>
      <c r="C1080" s="5018"/>
      <c r="D1080" s="3186"/>
      <c r="E1080" s="3187"/>
      <c r="F1080" s="3188"/>
      <c r="G1080" s="3188"/>
      <c r="H1080" s="3186"/>
      <c r="I1080" s="3188"/>
      <c r="J1080" s="3188"/>
      <c r="K1080" s="3186"/>
      <c r="L1080" s="3188"/>
      <c r="M1080" s="3188"/>
      <c r="N1080" s="5036"/>
      <c r="O1080" s="5024"/>
      <c r="P1080" s="3189"/>
      <c r="Q1080" s="3189"/>
      <c r="R1080" s="3189"/>
      <c r="S1080" s="3190"/>
      <c r="T1080" s="3190"/>
      <c r="U1080" s="3190"/>
      <c r="V1080" s="3190"/>
      <c r="W1080" s="3188"/>
      <c r="X1080" s="3188"/>
      <c r="Y1080" s="3188"/>
      <c r="Z1080" s="3188"/>
      <c r="AA1080" s="3188">
        <v>1</v>
      </c>
      <c r="AB1080" s="3188"/>
      <c r="AC1080" s="3188"/>
      <c r="AD1080" s="3188"/>
      <c r="AE1080" s="3188"/>
      <c r="AF1080" s="3188"/>
      <c r="AG1080" s="3188"/>
      <c r="AH1080" s="3188"/>
      <c r="AI1080" s="3188"/>
      <c r="AJ1080" s="3188"/>
      <c r="AK1080" s="3188"/>
      <c r="AL1080" s="3188"/>
      <c r="AM1080" s="5027"/>
      <c r="AN1080" s="3187"/>
      <c r="AO1080" s="3188"/>
      <c r="AP1080" s="3192"/>
      <c r="AQ1080" s="3188"/>
      <c r="AR1080" s="5018"/>
      <c r="AS1080" s="3192"/>
      <c r="AT1080" s="3192"/>
      <c r="AU1080" s="3192"/>
      <c r="AV1080" s="3192"/>
      <c r="AW1080" s="3192"/>
      <c r="AX1080" s="3188"/>
    </row>
    <row r="1081" spans="1:50" s="3185" customFormat="1" ht="14.25" customHeight="1">
      <c r="A1081" s="5015"/>
      <c r="B1081" s="5033"/>
      <c r="C1081" s="5018"/>
      <c r="D1081" s="3186"/>
      <c r="E1081" s="3187"/>
      <c r="F1081" s="3188"/>
      <c r="G1081" s="3188"/>
      <c r="H1081" s="3186"/>
      <c r="I1081" s="3188"/>
      <c r="J1081" s="3188"/>
      <c r="K1081" s="3186"/>
      <c r="L1081" s="3188"/>
      <c r="M1081" s="3188"/>
      <c r="N1081" s="5036"/>
      <c r="O1081" s="5024"/>
      <c r="P1081" s="3189"/>
      <c r="Q1081" s="3189"/>
      <c r="R1081" s="3189"/>
      <c r="S1081" s="3190"/>
      <c r="T1081" s="3190"/>
      <c r="U1081" s="3190"/>
      <c r="V1081" s="3190"/>
      <c r="W1081" s="3188"/>
      <c r="X1081" s="3188"/>
      <c r="Y1081" s="3188"/>
      <c r="Z1081" s="3188"/>
      <c r="AA1081" s="3188"/>
      <c r="AB1081" s="3188"/>
      <c r="AC1081" s="3188"/>
      <c r="AD1081" s="3188"/>
      <c r="AE1081" s="3188"/>
      <c r="AF1081" s="3188"/>
      <c r="AG1081" s="3191"/>
      <c r="AH1081" s="3188"/>
      <c r="AI1081" s="3188"/>
      <c r="AJ1081" s="3188"/>
      <c r="AK1081" s="3188"/>
      <c r="AL1081" s="3188"/>
      <c r="AM1081" s="5027"/>
      <c r="AN1081" s="3187"/>
      <c r="AO1081" s="3188"/>
      <c r="AP1081" s="3192"/>
      <c r="AQ1081" s="3188"/>
      <c r="AR1081" s="5018"/>
      <c r="AS1081" s="3192"/>
      <c r="AT1081" s="3192"/>
      <c r="AU1081" s="3192"/>
      <c r="AV1081" s="3192"/>
      <c r="AW1081" s="3192"/>
      <c r="AX1081" s="3188"/>
    </row>
    <row r="1082" spans="1:50" s="3185" customFormat="1" ht="14.25" customHeight="1">
      <c r="A1082" s="5015"/>
      <c r="B1082" s="5033"/>
      <c r="C1082" s="5018"/>
      <c r="D1082" s="3186"/>
      <c r="E1082" s="3187"/>
      <c r="F1082" s="3188"/>
      <c r="G1082" s="3188"/>
      <c r="H1082" s="3186"/>
      <c r="I1082" s="3188"/>
      <c r="J1082" s="3188"/>
      <c r="K1082" s="3186"/>
      <c r="L1082" s="3188"/>
      <c r="M1082" s="3188"/>
      <c r="N1082" s="5036"/>
      <c r="O1082" s="5024"/>
      <c r="P1082" s="3189"/>
      <c r="Q1082" s="3189"/>
      <c r="R1082" s="3189"/>
      <c r="S1082" s="3190"/>
      <c r="T1082" s="3190"/>
      <c r="U1082" s="3190"/>
      <c r="V1082" s="3190"/>
      <c r="W1082" s="3188"/>
      <c r="X1082" s="3188"/>
      <c r="Y1082" s="3188"/>
      <c r="Z1082" s="3188"/>
      <c r="AA1082" s="3188"/>
      <c r="AB1082" s="3188"/>
      <c r="AC1082" s="3188"/>
      <c r="AD1082" s="3188"/>
      <c r="AE1082" s="3188"/>
      <c r="AF1082" s="3188"/>
      <c r="AG1082" s="3188"/>
      <c r="AH1082" s="3188"/>
      <c r="AI1082" s="3188"/>
      <c r="AJ1082" s="3188"/>
      <c r="AK1082" s="3188"/>
      <c r="AL1082" s="3188"/>
      <c r="AM1082" s="5027"/>
      <c r="AN1082" s="3187"/>
      <c r="AO1082" s="3188"/>
      <c r="AP1082" s="3192"/>
      <c r="AQ1082" s="3188"/>
      <c r="AR1082" s="5018"/>
      <c r="AS1082" s="3192"/>
      <c r="AT1082" s="3192"/>
      <c r="AU1082" s="3192"/>
      <c r="AV1082" s="3192"/>
      <c r="AW1082" s="3192"/>
      <c r="AX1082" s="3188"/>
    </row>
    <row r="1083" spans="1:50" s="3185" customFormat="1" ht="14.25" customHeight="1">
      <c r="A1083" s="5015"/>
      <c r="B1083" s="5034"/>
      <c r="C1083" s="5019"/>
      <c r="D1083" s="3186"/>
      <c r="E1083" s="3187"/>
      <c r="F1083" s="3188"/>
      <c r="G1083" s="3188"/>
      <c r="H1083" s="3186"/>
      <c r="I1083" s="3188"/>
      <c r="J1083" s="3188"/>
      <c r="K1083" s="3186"/>
      <c r="L1083" s="3188"/>
      <c r="M1083" s="3188"/>
      <c r="N1083" s="5037"/>
      <c r="O1083" s="5025"/>
      <c r="P1083" s="3189"/>
      <c r="Q1083" s="3189"/>
      <c r="R1083" s="3189"/>
      <c r="S1083" s="3190"/>
      <c r="T1083" s="3190"/>
      <c r="U1083" s="3190"/>
      <c r="V1083" s="3190"/>
      <c r="W1083" s="3188"/>
      <c r="X1083" s="3188"/>
      <c r="Y1083" s="3188"/>
      <c r="Z1083" s="3188"/>
      <c r="AA1083" s="3188"/>
      <c r="AB1083" s="3188"/>
      <c r="AC1083" s="3188"/>
      <c r="AD1083" s="3188"/>
      <c r="AE1083" s="3188"/>
      <c r="AF1083" s="3188"/>
      <c r="AG1083" s="3188"/>
      <c r="AH1083" s="3188"/>
      <c r="AI1083" s="3188"/>
      <c r="AJ1083" s="3188"/>
      <c r="AK1083" s="3188"/>
      <c r="AL1083" s="3188"/>
      <c r="AM1083" s="5027"/>
      <c r="AN1083" s="3187"/>
      <c r="AO1083" s="3188"/>
      <c r="AP1083" s="3192"/>
      <c r="AQ1083" s="3188"/>
      <c r="AR1083" s="5018"/>
      <c r="AS1083" s="3192"/>
      <c r="AT1083" s="3192"/>
      <c r="AU1083" s="3192"/>
      <c r="AV1083" s="3192"/>
      <c r="AW1083" s="3192"/>
      <c r="AX1083" s="3188"/>
    </row>
    <row r="1084" spans="1:50" s="3185" customFormat="1" ht="14.25" customHeight="1">
      <c r="A1084" s="5015"/>
      <c r="B1084" s="5029">
        <f>B1079+1</f>
        <v>213</v>
      </c>
      <c r="C1084" s="5017" t="s">
        <v>8474</v>
      </c>
      <c r="D1084" s="3227" t="s">
        <v>302</v>
      </c>
      <c r="E1084" s="3183">
        <v>44287</v>
      </c>
      <c r="F1084" s="3180">
        <v>18.899999999999999</v>
      </c>
      <c r="G1084" s="3228">
        <v>18.899999999999999</v>
      </c>
      <c r="H1084" s="3178" t="s">
        <v>8475</v>
      </c>
      <c r="I1084" s="3180">
        <v>200</v>
      </c>
      <c r="J1084" s="3180">
        <v>60</v>
      </c>
      <c r="K1084" s="3178" t="s">
        <v>8475</v>
      </c>
      <c r="L1084" s="3180">
        <v>200</v>
      </c>
      <c r="M1084" s="3180">
        <v>60</v>
      </c>
      <c r="N1084" s="5023" t="s">
        <v>8476</v>
      </c>
      <c r="O1084" s="5023" t="s">
        <v>8447</v>
      </c>
      <c r="P1084" s="3181"/>
      <c r="Q1084" s="3181"/>
      <c r="R1084" s="3181"/>
      <c r="S1084" s="3229"/>
      <c r="T1084" s="3182"/>
      <c r="U1084" s="3230"/>
      <c r="V1084" s="3182"/>
      <c r="W1084" s="3180"/>
      <c r="X1084" s="3180"/>
      <c r="Y1084" s="3180"/>
      <c r="Z1084" s="3180"/>
      <c r="AA1084" s="3180"/>
      <c r="AB1084" s="3180"/>
      <c r="AC1084" s="3180"/>
      <c r="AD1084" s="3180"/>
      <c r="AE1084" s="3180"/>
      <c r="AF1084" s="3180"/>
      <c r="AG1084" s="3180"/>
      <c r="AH1084" s="3214"/>
      <c r="AI1084" s="3180"/>
      <c r="AJ1084" s="3180"/>
      <c r="AK1084" s="3231"/>
      <c r="AL1084" s="3180"/>
      <c r="AM1084" s="3184"/>
      <c r="AN1084" s="3183"/>
      <c r="AO1084" s="3180"/>
      <c r="AP1084" s="3184"/>
      <c r="AQ1084" s="3180"/>
      <c r="AR1084" s="3210"/>
      <c r="AS1084" s="3232"/>
      <c r="AT1084" s="3232"/>
      <c r="AU1084" s="3232"/>
      <c r="AV1084" s="3232"/>
      <c r="AW1084" s="3232"/>
      <c r="AX1084" s="3180"/>
    </row>
    <row r="1085" spans="1:50" s="3185" customFormat="1" ht="14">
      <c r="A1085" s="5015"/>
      <c r="B1085" s="5030"/>
      <c r="C1085" s="5018"/>
      <c r="D1085" s="3233"/>
      <c r="E1085" s="3187"/>
      <c r="F1085" s="3188"/>
      <c r="G1085" s="3214"/>
      <c r="H1085" s="3186" t="s">
        <v>8477</v>
      </c>
      <c r="I1085" s="3188">
        <v>60</v>
      </c>
      <c r="J1085" s="3188">
        <v>40</v>
      </c>
      <c r="K1085" s="3186" t="s">
        <v>8478</v>
      </c>
      <c r="L1085" s="3188">
        <v>200</v>
      </c>
      <c r="M1085" s="3188">
        <v>60</v>
      </c>
      <c r="N1085" s="5024"/>
      <c r="O1085" s="5024"/>
      <c r="P1085" s="3189"/>
      <c r="Q1085" s="3189"/>
      <c r="R1085" s="3189"/>
      <c r="S1085" s="3234"/>
      <c r="T1085" s="3190"/>
      <c r="U1085" s="3235"/>
      <c r="V1085" s="3190"/>
      <c r="W1085" s="3188"/>
      <c r="X1085" s="3188"/>
      <c r="Y1085" s="3188"/>
      <c r="Z1085" s="3188"/>
      <c r="AA1085" s="3188"/>
      <c r="AB1085" s="3188"/>
      <c r="AC1085" s="3188"/>
      <c r="AD1085" s="3188"/>
      <c r="AE1085" s="3188"/>
      <c r="AF1085" s="3188"/>
      <c r="AG1085" s="3188"/>
      <c r="AH1085" s="3214"/>
      <c r="AI1085" s="3188"/>
      <c r="AJ1085" s="3188"/>
      <c r="AK1085" s="3236"/>
      <c r="AL1085" s="3188"/>
      <c r="AM1085" s="3192"/>
      <c r="AN1085" s="3187"/>
      <c r="AO1085" s="3188"/>
      <c r="AP1085" s="3192"/>
      <c r="AQ1085" s="3188"/>
      <c r="AR1085" s="3213"/>
      <c r="AS1085" s="3232"/>
      <c r="AT1085" s="3232"/>
      <c r="AU1085" s="3232"/>
      <c r="AV1085" s="3232"/>
      <c r="AW1085" s="3232"/>
      <c r="AX1085" s="3188"/>
    </row>
    <row r="1086" spans="1:50" s="3185" customFormat="1" ht="14.25" customHeight="1">
      <c r="A1086" s="5015"/>
      <c r="B1086" s="5030"/>
      <c r="C1086" s="5018"/>
      <c r="D1086" s="3233"/>
      <c r="E1086" s="3187"/>
      <c r="F1086" s="3188"/>
      <c r="G1086" s="3214"/>
      <c r="H1086" s="5042" t="s">
        <v>8479</v>
      </c>
      <c r="I1086" s="3188"/>
      <c r="J1086" s="3188"/>
      <c r="K1086" s="3186"/>
      <c r="L1086" s="3188"/>
      <c r="M1086" s="3188"/>
      <c r="N1086" s="5024"/>
      <c r="O1086" s="5024"/>
      <c r="P1086" s="3189"/>
      <c r="Q1086" s="3189"/>
      <c r="R1086" s="3189"/>
      <c r="S1086" s="3234"/>
      <c r="T1086" s="3190"/>
      <c r="U1086" s="3235"/>
      <c r="V1086" s="3190"/>
      <c r="W1086" s="3188"/>
      <c r="X1086" s="3188"/>
      <c r="Y1086" s="3188"/>
      <c r="Z1086" s="3188"/>
      <c r="AA1086" s="3188"/>
      <c r="AB1086" s="3188"/>
      <c r="AC1086" s="3188"/>
      <c r="AD1086" s="3188"/>
      <c r="AE1086" s="3188"/>
      <c r="AF1086" s="3188"/>
      <c r="AG1086" s="3188"/>
      <c r="AH1086" s="3214"/>
      <c r="AI1086" s="3188"/>
      <c r="AJ1086" s="3188"/>
      <c r="AK1086" s="3236"/>
      <c r="AL1086" s="3188"/>
      <c r="AM1086" s="3192"/>
      <c r="AN1086" s="3187"/>
      <c r="AO1086" s="3188"/>
      <c r="AP1086" s="3192"/>
      <c r="AQ1086" s="3188"/>
      <c r="AR1086" s="3213"/>
      <c r="AS1086" s="3232"/>
      <c r="AT1086" s="3232"/>
      <c r="AU1086" s="3232"/>
      <c r="AV1086" s="3232"/>
      <c r="AW1086" s="3232"/>
      <c r="AX1086" s="3188"/>
    </row>
    <row r="1087" spans="1:50" s="3185" customFormat="1" ht="14">
      <c r="A1087" s="5015"/>
      <c r="B1087" s="5030"/>
      <c r="C1087" s="5018"/>
      <c r="D1087" s="3233"/>
      <c r="E1087" s="3187"/>
      <c r="F1087" s="3188"/>
      <c r="G1087" s="3214"/>
      <c r="H1087" s="5042"/>
      <c r="I1087" s="3188"/>
      <c r="J1087" s="3188"/>
      <c r="K1087" s="3186"/>
      <c r="L1087" s="3188"/>
      <c r="M1087" s="3188"/>
      <c r="N1087" s="5024"/>
      <c r="O1087" s="5024"/>
      <c r="P1087" s="3189"/>
      <c r="Q1087" s="3189"/>
      <c r="R1087" s="3189"/>
      <c r="S1087" s="3234"/>
      <c r="T1087" s="3190"/>
      <c r="U1087" s="3235"/>
      <c r="V1087" s="3190"/>
      <c r="W1087" s="3188"/>
      <c r="X1087" s="3188"/>
      <c r="Y1087" s="3188"/>
      <c r="Z1087" s="3188"/>
      <c r="AA1087" s="3188"/>
      <c r="AB1087" s="3188"/>
      <c r="AC1087" s="3188"/>
      <c r="AD1087" s="3188"/>
      <c r="AE1087" s="3188"/>
      <c r="AF1087" s="3188"/>
      <c r="AG1087" s="3188"/>
      <c r="AH1087" s="3214"/>
      <c r="AI1087" s="3188"/>
      <c r="AJ1087" s="3188"/>
      <c r="AK1087" s="3236"/>
      <c r="AL1087" s="3188"/>
      <c r="AM1087" s="3192"/>
      <c r="AN1087" s="3187"/>
      <c r="AO1087" s="3188"/>
      <c r="AP1087" s="3192"/>
      <c r="AQ1087" s="3188"/>
      <c r="AR1087" s="3213"/>
      <c r="AS1087" s="3232"/>
      <c r="AT1087" s="3232"/>
      <c r="AU1087" s="3232"/>
      <c r="AV1087" s="3232"/>
      <c r="AW1087" s="3232"/>
      <c r="AX1087" s="3188"/>
    </row>
    <row r="1088" spans="1:50" s="3185" customFormat="1" ht="14">
      <c r="A1088" s="5015"/>
      <c r="B1088" s="5031"/>
      <c r="C1088" s="5019"/>
      <c r="D1088" s="3233"/>
      <c r="E1088" s="3187"/>
      <c r="F1088" s="3188"/>
      <c r="G1088" s="3214"/>
      <c r="H1088" s="5043"/>
      <c r="I1088" s="3188"/>
      <c r="J1088" s="3188"/>
      <c r="K1088" s="3186"/>
      <c r="L1088" s="3188"/>
      <c r="M1088" s="3188"/>
      <c r="N1088" s="5025"/>
      <c r="O1088" s="5025"/>
      <c r="P1088" s="3189"/>
      <c r="Q1088" s="3189"/>
      <c r="R1088" s="3189"/>
      <c r="S1088" s="3234"/>
      <c r="T1088" s="3190"/>
      <c r="U1088" s="3235"/>
      <c r="V1088" s="3190"/>
      <c r="W1088" s="3188"/>
      <c r="X1088" s="3188"/>
      <c r="Y1088" s="3188"/>
      <c r="Z1088" s="3188"/>
      <c r="AA1088" s="3188"/>
      <c r="AB1088" s="3188"/>
      <c r="AC1088" s="3188"/>
      <c r="AD1088" s="3188"/>
      <c r="AE1088" s="3188"/>
      <c r="AF1088" s="3188"/>
      <c r="AG1088" s="3188"/>
      <c r="AH1088" s="3214"/>
      <c r="AI1088" s="3188"/>
      <c r="AJ1088" s="3188"/>
      <c r="AK1088" s="3236"/>
      <c r="AL1088" s="3188"/>
      <c r="AM1088" s="3192"/>
      <c r="AN1088" s="3187"/>
      <c r="AO1088" s="3188"/>
      <c r="AP1088" s="3192"/>
      <c r="AQ1088" s="3188"/>
      <c r="AR1088" s="3213"/>
      <c r="AS1088" s="3232"/>
      <c r="AT1088" s="3232"/>
      <c r="AU1088" s="3232"/>
      <c r="AV1088" s="3232"/>
      <c r="AW1088" s="3232"/>
      <c r="AX1088" s="3188"/>
    </row>
    <row r="1089" spans="1:50" s="3185" customFormat="1" ht="14">
      <c r="A1089" s="5015"/>
      <c r="B1089" s="5029">
        <f>B1084+1</f>
        <v>214</v>
      </c>
      <c r="C1089" s="5017" t="s">
        <v>8480</v>
      </c>
      <c r="D1089" s="3227" t="s">
        <v>302</v>
      </c>
      <c r="E1089" s="3183">
        <v>44592</v>
      </c>
      <c r="F1089" s="3180">
        <v>7.1</v>
      </c>
      <c r="G1089" s="3228">
        <v>7.1</v>
      </c>
      <c r="H1089" s="3237" t="s">
        <v>8372</v>
      </c>
      <c r="I1089" s="3180">
        <v>300</v>
      </c>
      <c r="J1089" s="3180">
        <v>80</v>
      </c>
      <c r="K1089" s="3178" t="s">
        <v>8372</v>
      </c>
      <c r="L1089" s="3180">
        <v>300</v>
      </c>
      <c r="M1089" s="3180">
        <v>80</v>
      </c>
      <c r="N1089" s="5044" t="s">
        <v>8481</v>
      </c>
      <c r="O1089" s="5044" t="s">
        <v>8482</v>
      </c>
      <c r="P1089" s="3181"/>
      <c r="Q1089" s="3181"/>
      <c r="R1089" s="3181"/>
      <c r="S1089" s="3229"/>
      <c r="T1089" s="3182"/>
      <c r="U1089" s="3230"/>
      <c r="V1089" s="3182"/>
      <c r="W1089" s="3180"/>
      <c r="X1089" s="3180"/>
      <c r="Y1089" s="3180"/>
      <c r="Z1089" s="3180"/>
      <c r="AA1089" s="3180" t="s">
        <v>814</v>
      </c>
      <c r="AB1089" s="3180"/>
      <c r="AC1089" s="3180"/>
      <c r="AD1089" s="3180"/>
      <c r="AE1089" s="3180"/>
      <c r="AF1089" s="3180"/>
      <c r="AG1089" s="3180"/>
      <c r="AH1089" s="3228"/>
      <c r="AI1089" s="3180"/>
      <c r="AJ1089" s="3180"/>
      <c r="AK1089" s="3231"/>
      <c r="AL1089" s="3180"/>
      <c r="AM1089" s="3184"/>
      <c r="AN1089" s="3183">
        <v>44621</v>
      </c>
      <c r="AO1089" s="3180"/>
      <c r="AP1089" s="3180" t="s">
        <v>8359</v>
      </c>
      <c r="AQ1089" s="3180"/>
      <c r="AR1089" s="5017"/>
      <c r="AS1089" s="3238"/>
      <c r="AT1089" s="3238"/>
      <c r="AU1089" s="3238"/>
      <c r="AV1089" s="3238"/>
      <c r="AW1089" s="3238"/>
      <c r="AX1089" s="3180"/>
    </row>
    <row r="1090" spans="1:50" s="3185" customFormat="1" ht="14">
      <c r="A1090" s="5015"/>
      <c r="B1090" s="5030"/>
      <c r="C1090" s="5018"/>
      <c r="D1090" s="3233"/>
      <c r="E1090" s="3187"/>
      <c r="F1090" s="3188"/>
      <c r="G1090" s="3214"/>
      <c r="H1090" s="3239" t="s">
        <v>8483</v>
      </c>
      <c r="I1090" s="3188">
        <v>200</v>
      </c>
      <c r="J1090" s="3188">
        <v>60</v>
      </c>
      <c r="K1090" s="3186"/>
      <c r="L1090" s="3188"/>
      <c r="M1090" s="3188"/>
      <c r="N1090" s="5045"/>
      <c r="O1090" s="5045"/>
      <c r="P1090" s="3189"/>
      <c r="Q1090" s="3189"/>
      <c r="R1090" s="3189"/>
      <c r="S1090" s="3234"/>
      <c r="T1090" s="3190"/>
      <c r="U1090" s="3235"/>
      <c r="V1090" s="3190"/>
      <c r="W1090" s="3188"/>
      <c r="X1090" s="3188"/>
      <c r="Y1090" s="3188"/>
      <c r="Z1090" s="3188"/>
      <c r="AA1090" s="3188">
        <v>1</v>
      </c>
      <c r="AB1090" s="3188"/>
      <c r="AC1090" s="3188"/>
      <c r="AD1090" s="3188"/>
      <c r="AE1090" s="3188"/>
      <c r="AF1090" s="3188"/>
      <c r="AG1090" s="3188"/>
      <c r="AH1090" s="3214"/>
      <c r="AI1090" s="3188"/>
      <c r="AJ1090" s="3188"/>
      <c r="AK1090" s="3236"/>
      <c r="AL1090" s="3188"/>
      <c r="AM1090" s="3192"/>
      <c r="AN1090" s="3187"/>
      <c r="AO1090" s="3188"/>
      <c r="AP1090" s="3192"/>
      <c r="AQ1090" s="3188"/>
      <c r="AR1090" s="5018"/>
      <c r="AS1090" s="3232"/>
      <c r="AT1090" s="3232"/>
      <c r="AU1090" s="3232"/>
      <c r="AV1090" s="3232"/>
      <c r="AW1090" s="3232"/>
      <c r="AX1090" s="3188"/>
    </row>
    <row r="1091" spans="1:50" s="3185" customFormat="1" ht="14">
      <c r="A1091" s="5015"/>
      <c r="B1091" s="5030"/>
      <c r="C1091" s="5018"/>
      <c r="D1091" s="3233"/>
      <c r="E1091" s="3187"/>
      <c r="F1091" s="3188"/>
      <c r="G1091" s="3214"/>
      <c r="H1091" s="3239"/>
      <c r="I1091" s="3188"/>
      <c r="J1091" s="3188"/>
      <c r="K1091" s="3186"/>
      <c r="L1091" s="3188"/>
      <c r="M1091" s="3188"/>
      <c r="N1091" s="5045"/>
      <c r="O1091" s="5045"/>
      <c r="P1091" s="3189"/>
      <c r="Q1091" s="3189"/>
      <c r="R1091" s="3189"/>
      <c r="S1091" s="3234"/>
      <c r="T1091" s="3190"/>
      <c r="U1091" s="3235"/>
      <c r="V1091" s="3190"/>
      <c r="W1091" s="3188"/>
      <c r="X1091" s="3188"/>
      <c r="Y1091" s="3188"/>
      <c r="Z1091" s="3188"/>
      <c r="AA1091" s="3188"/>
      <c r="AB1091" s="3188"/>
      <c r="AC1091" s="3188"/>
      <c r="AD1091" s="3188"/>
      <c r="AE1091" s="3188"/>
      <c r="AF1091" s="3188"/>
      <c r="AG1091" s="3188"/>
      <c r="AH1091" s="3214"/>
      <c r="AI1091" s="3188"/>
      <c r="AJ1091" s="3188"/>
      <c r="AK1091" s="3236"/>
      <c r="AL1091" s="3188"/>
      <c r="AM1091" s="3192"/>
      <c r="AN1091" s="3187"/>
      <c r="AO1091" s="3188"/>
      <c r="AP1091" s="3192"/>
      <c r="AQ1091" s="3188"/>
      <c r="AR1091" s="5018"/>
      <c r="AS1091" s="3232"/>
      <c r="AT1091" s="3232"/>
      <c r="AU1091" s="3232"/>
      <c r="AV1091" s="3232"/>
      <c r="AW1091" s="3232"/>
      <c r="AX1091" s="3188"/>
    </row>
    <row r="1092" spans="1:50" s="3185" customFormat="1" ht="14">
      <c r="A1092" s="5015"/>
      <c r="B1092" s="5030"/>
      <c r="C1092" s="5018"/>
      <c r="D1092" s="3233"/>
      <c r="E1092" s="3187"/>
      <c r="F1092" s="3188"/>
      <c r="G1092" s="3214"/>
      <c r="H1092" s="3239"/>
      <c r="I1092" s="3188"/>
      <c r="J1092" s="3188"/>
      <c r="K1092" s="3186"/>
      <c r="L1092" s="3188"/>
      <c r="M1092" s="3188"/>
      <c r="N1092" s="5045"/>
      <c r="O1092" s="5045"/>
      <c r="P1092" s="3189"/>
      <c r="Q1092" s="3189"/>
      <c r="R1092" s="3189"/>
      <c r="S1092" s="3234"/>
      <c r="T1092" s="3190"/>
      <c r="U1092" s="3235"/>
      <c r="V1092" s="3190"/>
      <c r="W1092" s="3188"/>
      <c r="X1092" s="3188"/>
      <c r="Y1092" s="3188"/>
      <c r="Z1092" s="3188"/>
      <c r="AA1092" s="3188"/>
      <c r="AB1092" s="3188"/>
      <c r="AC1092" s="3188"/>
      <c r="AD1092" s="3188"/>
      <c r="AE1092" s="3188"/>
      <c r="AF1092" s="3188"/>
      <c r="AG1092" s="3188"/>
      <c r="AH1092" s="3214"/>
      <c r="AI1092" s="3188"/>
      <c r="AJ1092" s="3188"/>
      <c r="AK1092" s="3236"/>
      <c r="AL1092" s="3188"/>
      <c r="AM1092" s="3192"/>
      <c r="AN1092" s="3187"/>
      <c r="AO1092" s="3188"/>
      <c r="AP1092" s="3192"/>
      <c r="AQ1092" s="3188"/>
      <c r="AR1092" s="5018"/>
      <c r="AS1092" s="3232"/>
      <c r="AT1092" s="3232"/>
      <c r="AU1092" s="3232"/>
      <c r="AV1092" s="3232"/>
      <c r="AW1092" s="3232"/>
      <c r="AX1092" s="3188"/>
    </row>
    <row r="1093" spans="1:50" s="3185" customFormat="1" ht="14">
      <c r="A1093" s="5015"/>
      <c r="B1093" s="5031"/>
      <c r="C1093" s="5019"/>
      <c r="D1093" s="3240"/>
      <c r="E1093" s="3195"/>
      <c r="F1093" s="3196"/>
      <c r="G1093" s="3241"/>
      <c r="H1093" s="3242"/>
      <c r="I1093" s="3196"/>
      <c r="J1093" s="3196"/>
      <c r="K1093" s="3194"/>
      <c r="L1093" s="3196"/>
      <c r="M1093" s="3196"/>
      <c r="N1093" s="5046"/>
      <c r="O1093" s="5046"/>
      <c r="P1093" s="3197"/>
      <c r="Q1093" s="3197"/>
      <c r="R1093" s="3197"/>
      <c r="S1093" s="3243"/>
      <c r="T1093" s="3198"/>
      <c r="U1093" s="3244"/>
      <c r="V1093" s="3198"/>
      <c r="W1093" s="3196"/>
      <c r="X1093" s="3196"/>
      <c r="Y1093" s="3196"/>
      <c r="Z1093" s="3196"/>
      <c r="AA1093" s="3196"/>
      <c r="AB1093" s="3196"/>
      <c r="AC1093" s="3196"/>
      <c r="AD1093" s="3196"/>
      <c r="AE1093" s="3196"/>
      <c r="AF1093" s="3196"/>
      <c r="AG1093" s="3196"/>
      <c r="AH1093" s="3241"/>
      <c r="AI1093" s="3196"/>
      <c r="AJ1093" s="3196"/>
      <c r="AK1093" s="3245"/>
      <c r="AL1093" s="3196"/>
      <c r="AM1093" s="3199"/>
      <c r="AN1093" s="3195"/>
      <c r="AO1093" s="3196"/>
      <c r="AP1093" s="3199"/>
      <c r="AQ1093" s="3196"/>
      <c r="AR1093" s="5019"/>
      <c r="AS1093" s="3246"/>
      <c r="AT1093" s="3246"/>
      <c r="AU1093" s="3246"/>
      <c r="AV1093" s="3246"/>
      <c r="AW1093" s="3246"/>
      <c r="AX1093" s="3196"/>
    </row>
    <row r="1094" spans="1:50" s="3185" customFormat="1" ht="14">
      <c r="A1094" s="5015"/>
      <c r="B1094" s="5029">
        <f t="shared" ref="B1094" si="14">B1089+1</f>
        <v>215</v>
      </c>
      <c r="C1094" s="4950" t="s">
        <v>8484</v>
      </c>
      <c r="D1094" s="3247" t="s">
        <v>43</v>
      </c>
      <c r="E1094" s="3043">
        <v>45734</v>
      </c>
      <c r="F1094" s="3044">
        <v>16.3</v>
      </c>
      <c r="G1094" s="3168">
        <v>16.3</v>
      </c>
      <c r="H1094" s="3116" t="s">
        <v>7889</v>
      </c>
      <c r="I1094" s="3044">
        <v>200</v>
      </c>
      <c r="J1094" s="3044">
        <v>60</v>
      </c>
      <c r="K1094" s="3042" t="s">
        <v>7631</v>
      </c>
      <c r="L1094" s="3044">
        <v>200</v>
      </c>
      <c r="M1094" s="3044">
        <v>60</v>
      </c>
      <c r="N1094" s="4985" t="s">
        <v>8485</v>
      </c>
      <c r="O1094" s="4966" t="s">
        <v>8486</v>
      </c>
      <c r="P1094" s="3045"/>
      <c r="Q1094" s="3045"/>
      <c r="R1094" s="3045"/>
      <c r="S1094" s="3248"/>
      <c r="T1094" s="3081"/>
      <c r="U1094" s="3249"/>
      <c r="V1094" s="3081"/>
      <c r="W1094" s="3044"/>
      <c r="X1094" s="3044"/>
      <c r="Y1094" s="3044"/>
      <c r="Z1094" s="3044"/>
      <c r="AA1094" s="3044" t="s">
        <v>387</v>
      </c>
      <c r="AB1094" s="3044"/>
      <c r="AC1094" s="3044"/>
      <c r="AD1094" s="3044"/>
      <c r="AE1094" s="3044"/>
      <c r="AF1094" s="3044"/>
      <c r="AG1094" s="3044"/>
      <c r="AH1094" s="3168"/>
      <c r="AI1094" s="3044"/>
      <c r="AJ1094" s="3044"/>
      <c r="AK1094" s="3095"/>
      <c r="AL1094" s="3044"/>
      <c r="AM1094" s="3046"/>
      <c r="AN1094" s="3043"/>
      <c r="AO1094" s="3044"/>
      <c r="AP1094" s="3044"/>
      <c r="AQ1094" s="3044"/>
      <c r="AR1094" s="4950"/>
      <c r="AS1094" s="3250"/>
      <c r="AT1094" s="3250"/>
      <c r="AU1094" s="3250"/>
      <c r="AV1094" s="3250"/>
      <c r="AW1094" s="3250"/>
      <c r="AX1094" s="3044"/>
    </row>
    <row r="1095" spans="1:50" s="3185" customFormat="1" ht="14">
      <c r="A1095" s="5015"/>
      <c r="B1095" s="5030"/>
      <c r="C1095" s="4951"/>
      <c r="D1095" s="3251"/>
      <c r="E1095" s="3048"/>
      <c r="F1095" s="3049"/>
      <c r="G1095" s="3104"/>
      <c r="H1095" s="3117" t="s">
        <v>7884</v>
      </c>
      <c r="I1095" s="3049">
        <v>80</v>
      </c>
      <c r="J1095" s="3049">
        <v>50</v>
      </c>
      <c r="K1095" s="3047"/>
      <c r="L1095" s="3049"/>
      <c r="M1095" s="3049"/>
      <c r="N1095" s="4986"/>
      <c r="O1095" s="4967"/>
      <c r="P1095" s="3050"/>
      <c r="Q1095" s="3050"/>
      <c r="R1095" s="3050"/>
      <c r="S1095" s="3252"/>
      <c r="T1095" s="3084"/>
      <c r="U1095" s="3253"/>
      <c r="V1095" s="3084"/>
      <c r="W1095" s="3049"/>
      <c r="X1095" s="3049"/>
      <c r="Y1095" s="3049"/>
      <c r="Z1095" s="3049"/>
      <c r="AA1095" s="3049">
        <v>2</v>
      </c>
      <c r="AB1095" s="3049"/>
      <c r="AC1095" s="3049"/>
      <c r="AD1095" s="3049"/>
      <c r="AE1095" s="3049"/>
      <c r="AF1095" s="3049"/>
      <c r="AG1095" s="3049"/>
      <c r="AH1095" s="3104"/>
      <c r="AI1095" s="3049"/>
      <c r="AJ1095" s="3049"/>
      <c r="AK1095" s="3091"/>
      <c r="AL1095" s="3049"/>
      <c r="AM1095" s="3053"/>
      <c r="AN1095" s="3048"/>
      <c r="AO1095" s="3049"/>
      <c r="AP1095" s="3053"/>
      <c r="AQ1095" s="3049"/>
      <c r="AR1095" s="4951"/>
      <c r="AS1095" s="3038"/>
      <c r="AT1095" s="3038"/>
      <c r="AU1095" s="3038"/>
      <c r="AV1095" s="3038"/>
      <c r="AW1095" s="3038"/>
      <c r="AX1095" s="3049"/>
    </row>
    <row r="1096" spans="1:50" s="3185" customFormat="1" ht="14">
      <c r="A1096" s="5015"/>
      <c r="B1096" s="5030"/>
      <c r="C1096" s="4951"/>
      <c r="D1096" s="3251"/>
      <c r="E1096" s="3048"/>
      <c r="F1096" s="3049"/>
      <c r="G1096" s="3104"/>
      <c r="H1096" s="3117"/>
      <c r="I1096" s="3049"/>
      <c r="J1096" s="3049"/>
      <c r="K1096" s="3047"/>
      <c r="L1096" s="3049"/>
      <c r="M1096" s="3049"/>
      <c r="N1096" s="4986"/>
      <c r="O1096" s="4967"/>
      <c r="P1096" s="3050"/>
      <c r="Q1096" s="3050"/>
      <c r="R1096" s="3050"/>
      <c r="S1096" s="3252"/>
      <c r="T1096" s="3084"/>
      <c r="U1096" s="3253"/>
      <c r="V1096" s="3084"/>
      <c r="W1096" s="3049"/>
      <c r="X1096" s="3049"/>
      <c r="Y1096" s="3049"/>
      <c r="Z1096" s="3049"/>
      <c r="AA1096" s="3049"/>
      <c r="AB1096" s="3049"/>
      <c r="AC1096" s="3049"/>
      <c r="AD1096" s="3049"/>
      <c r="AE1096" s="3049"/>
      <c r="AF1096" s="3049"/>
      <c r="AG1096" s="3049"/>
      <c r="AH1096" s="3104"/>
      <c r="AI1096" s="3049"/>
      <c r="AJ1096" s="3049"/>
      <c r="AK1096" s="3091"/>
      <c r="AL1096" s="3049"/>
      <c r="AM1096" s="3053"/>
      <c r="AN1096" s="3048"/>
      <c r="AO1096" s="3049"/>
      <c r="AP1096" s="3053"/>
      <c r="AQ1096" s="3049"/>
      <c r="AR1096" s="4951"/>
      <c r="AS1096" s="3038"/>
      <c r="AT1096" s="3038"/>
      <c r="AU1096" s="3038"/>
      <c r="AV1096" s="3038"/>
      <c r="AW1096" s="3038"/>
      <c r="AX1096" s="3049"/>
    </row>
    <row r="1097" spans="1:50" s="3185" customFormat="1" ht="14">
      <c r="A1097" s="5015"/>
      <c r="B1097" s="5030"/>
      <c r="C1097" s="4951"/>
      <c r="D1097" s="3251"/>
      <c r="E1097" s="3048"/>
      <c r="F1097" s="3049"/>
      <c r="G1097" s="3104"/>
      <c r="H1097" s="3117"/>
      <c r="I1097" s="3049"/>
      <c r="J1097" s="3049"/>
      <c r="K1097" s="3047"/>
      <c r="L1097" s="3049"/>
      <c r="M1097" s="3049"/>
      <c r="N1097" s="4986"/>
      <c r="O1097" s="4967"/>
      <c r="P1097" s="3050"/>
      <c r="Q1097" s="3050"/>
      <c r="R1097" s="3050"/>
      <c r="S1097" s="3252"/>
      <c r="T1097" s="3084"/>
      <c r="U1097" s="3253"/>
      <c r="V1097" s="3084"/>
      <c r="W1097" s="3049"/>
      <c r="X1097" s="3049"/>
      <c r="Y1097" s="3049"/>
      <c r="Z1097" s="3049"/>
      <c r="AA1097" s="3049"/>
      <c r="AB1097" s="3049"/>
      <c r="AC1097" s="3049"/>
      <c r="AD1097" s="3049"/>
      <c r="AE1097" s="3049"/>
      <c r="AF1097" s="3049"/>
      <c r="AG1097" s="3049"/>
      <c r="AH1097" s="3104"/>
      <c r="AI1097" s="3049"/>
      <c r="AJ1097" s="3049"/>
      <c r="AK1097" s="3091"/>
      <c r="AL1097" s="3049"/>
      <c r="AM1097" s="3053"/>
      <c r="AN1097" s="3048"/>
      <c r="AO1097" s="3049"/>
      <c r="AP1097" s="3053"/>
      <c r="AQ1097" s="3049"/>
      <c r="AR1097" s="4951"/>
      <c r="AS1097" s="3038"/>
      <c r="AT1097" s="3038"/>
      <c r="AU1097" s="3038"/>
      <c r="AV1097" s="3038"/>
      <c r="AW1097" s="3038"/>
      <c r="AX1097" s="3049"/>
    </row>
    <row r="1098" spans="1:50" s="3185" customFormat="1" ht="14">
      <c r="A1098" s="5016"/>
      <c r="B1098" s="5031"/>
      <c r="C1098" s="4952"/>
      <c r="D1098" s="3254"/>
      <c r="E1098" s="3055"/>
      <c r="F1098" s="3056"/>
      <c r="G1098" s="3169"/>
      <c r="H1098" s="3118"/>
      <c r="I1098" s="3056"/>
      <c r="J1098" s="3056"/>
      <c r="K1098" s="3054"/>
      <c r="L1098" s="3056"/>
      <c r="M1098" s="3056"/>
      <c r="N1098" s="4987"/>
      <c r="O1098" s="4968"/>
      <c r="P1098" s="3057"/>
      <c r="Q1098" s="3057"/>
      <c r="R1098" s="3057"/>
      <c r="S1098" s="3255"/>
      <c r="T1098" s="3087"/>
      <c r="U1098" s="3256"/>
      <c r="V1098" s="3087"/>
      <c r="W1098" s="3056"/>
      <c r="X1098" s="3056"/>
      <c r="Y1098" s="3056"/>
      <c r="Z1098" s="3056"/>
      <c r="AA1098" s="3056"/>
      <c r="AB1098" s="3056"/>
      <c r="AC1098" s="3056"/>
      <c r="AD1098" s="3056"/>
      <c r="AE1098" s="3056"/>
      <c r="AF1098" s="3056"/>
      <c r="AG1098" s="3056"/>
      <c r="AH1098" s="3169"/>
      <c r="AI1098" s="3056"/>
      <c r="AJ1098" s="3056"/>
      <c r="AK1098" s="3097"/>
      <c r="AL1098" s="3056"/>
      <c r="AM1098" s="3059"/>
      <c r="AN1098" s="3055"/>
      <c r="AO1098" s="3056"/>
      <c r="AP1098" s="3059"/>
      <c r="AQ1098" s="3056"/>
      <c r="AR1098" s="4952"/>
      <c r="AS1098" s="3257"/>
      <c r="AT1098" s="3257"/>
      <c r="AU1098" s="3257"/>
      <c r="AV1098" s="3257"/>
      <c r="AW1098" s="3257"/>
      <c r="AX1098" s="3056"/>
    </row>
    <row r="1099" spans="1:50" ht="15" customHeight="1">
      <c r="A1099" s="4959" t="s">
        <v>8487</v>
      </c>
      <c r="B1099" s="5029">
        <f t="shared" ref="B1099" si="15">B1094+1</f>
        <v>216</v>
      </c>
      <c r="C1099" s="4950" t="s">
        <v>8488</v>
      </c>
      <c r="D1099" s="3042" t="s">
        <v>8489</v>
      </c>
      <c r="E1099" s="3043">
        <v>33718</v>
      </c>
      <c r="F1099" s="3044">
        <v>31.6</v>
      </c>
      <c r="G1099" s="3044">
        <v>11.1</v>
      </c>
      <c r="H1099" s="3047" t="s">
        <v>7654</v>
      </c>
      <c r="I1099" s="3049">
        <v>200</v>
      </c>
      <c r="J1099" s="3049">
        <v>60</v>
      </c>
      <c r="K1099" s="3042" t="s">
        <v>7643</v>
      </c>
      <c r="L1099" s="3044">
        <v>80</v>
      </c>
      <c r="M1099" s="3044">
        <v>50</v>
      </c>
      <c r="N1099" s="4956" t="s">
        <v>8490</v>
      </c>
      <c r="O1099" s="4947" t="s">
        <v>7929</v>
      </c>
      <c r="P1099" s="3045"/>
      <c r="Q1099" s="3045"/>
      <c r="R1099" s="3045"/>
      <c r="S1099" s="3081"/>
      <c r="T1099" s="3081"/>
      <c r="U1099" s="3081"/>
      <c r="V1099" s="3081"/>
      <c r="W1099" s="3044"/>
      <c r="X1099" s="3044"/>
      <c r="Y1099" s="3044"/>
      <c r="Z1099" s="3044"/>
      <c r="AA1099" s="3044" t="s">
        <v>7635</v>
      </c>
      <c r="AB1099" s="3044"/>
      <c r="AC1099" s="3044"/>
      <c r="AD1099" s="3044"/>
      <c r="AE1099" s="3044" t="s">
        <v>7635</v>
      </c>
      <c r="AF1099" s="3044"/>
      <c r="AG1099" s="3044" t="s">
        <v>7635</v>
      </c>
      <c r="AH1099" s="3044"/>
      <c r="AI1099" s="3044" t="s">
        <v>7635</v>
      </c>
      <c r="AJ1099" s="3044"/>
      <c r="AK1099" s="3044" t="s">
        <v>7636</v>
      </c>
      <c r="AL1099" s="3044" t="s">
        <v>7635</v>
      </c>
      <c r="AM1099" s="4944"/>
      <c r="AN1099" s="3043">
        <v>35338</v>
      </c>
      <c r="AO1099" s="3044"/>
      <c r="AP1099" s="3044" t="s">
        <v>7636</v>
      </c>
      <c r="AQ1099" s="3044"/>
      <c r="AR1099" s="4929"/>
      <c r="AS1099" s="3046"/>
      <c r="AT1099" s="3046"/>
      <c r="AU1099" s="3046"/>
      <c r="AV1099" s="3046"/>
      <c r="AW1099" s="3046"/>
      <c r="AX1099" s="4929"/>
    </row>
    <row r="1100" spans="1:50" ht="15" customHeight="1">
      <c r="A1100" s="4960"/>
      <c r="B1100" s="5030"/>
      <c r="C1100" s="4930"/>
      <c r="D1100" s="3047"/>
      <c r="E1100" s="3048">
        <v>35156</v>
      </c>
      <c r="F1100" s="3049"/>
      <c r="G1100" s="3049"/>
      <c r="H1100" s="3047"/>
      <c r="I1100" s="3049"/>
      <c r="J1100" s="3049"/>
      <c r="K1100" s="3047" t="s">
        <v>7856</v>
      </c>
      <c r="L1100" s="3049">
        <v>150</v>
      </c>
      <c r="M1100" s="3049">
        <v>50</v>
      </c>
      <c r="N1100" s="4957"/>
      <c r="O1100" s="4948"/>
      <c r="P1100" s="3050"/>
      <c r="Q1100" s="3050"/>
      <c r="R1100" s="3050"/>
      <c r="S1100" s="3084"/>
      <c r="T1100" s="3084"/>
      <c r="U1100" s="3084"/>
      <c r="V1100" s="3084"/>
      <c r="W1100" s="3049"/>
      <c r="X1100" s="3049"/>
      <c r="Y1100" s="3049"/>
      <c r="Z1100" s="3049"/>
      <c r="AA1100" s="3049">
        <v>2</v>
      </c>
      <c r="AB1100" s="3049"/>
      <c r="AC1100" s="3049"/>
      <c r="AD1100" s="3049"/>
      <c r="AE1100" s="3049">
        <v>200</v>
      </c>
      <c r="AF1100" s="3049"/>
      <c r="AG1100" s="3049">
        <v>1.5</v>
      </c>
      <c r="AH1100" s="3049"/>
      <c r="AI1100" s="3049">
        <v>15</v>
      </c>
      <c r="AJ1100" s="3049"/>
      <c r="AK1100" s="3049" t="s">
        <v>7864</v>
      </c>
      <c r="AL1100" s="3049"/>
      <c r="AM1100" s="4945"/>
      <c r="AN1100" s="3048">
        <v>36068</v>
      </c>
      <c r="AO1100" s="3049"/>
      <c r="AP1100" s="3053"/>
      <c r="AQ1100" s="3049"/>
      <c r="AR1100" s="4930"/>
      <c r="AS1100" s="3053"/>
      <c r="AT1100" s="3053"/>
      <c r="AU1100" s="3053"/>
      <c r="AV1100" s="3053"/>
      <c r="AW1100" s="3053"/>
      <c r="AX1100" s="4930"/>
    </row>
    <row r="1101" spans="1:50" ht="15" customHeight="1">
      <c r="A1101" s="4960"/>
      <c r="B1101" s="5030"/>
      <c r="C1101" s="4930"/>
      <c r="D1101" s="3047"/>
      <c r="E1101" s="3048"/>
      <c r="F1101" s="3049"/>
      <c r="G1101" s="3049"/>
      <c r="H1101" s="3047"/>
      <c r="I1101" s="3049"/>
      <c r="J1101" s="3049"/>
      <c r="K1101" s="3047" t="s">
        <v>7649</v>
      </c>
      <c r="L1101" s="3049">
        <v>200</v>
      </c>
      <c r="M1101" s="3049">
        <v>60</v>
      </c>
      <c r="N1101" s="4957"/>
      <c r="O1101" s="4948"/>
      <c r="P1101" s="3050"/>
      <c r="Q1101" s="3050"/>
      <c r="R1101" s="3050"/>
      <c r="S1101" s="3084"/>
      <c r="T1101" s="3084"/>
      <c r="U1101" s="3084"/>
      <c r="V1101" s="3084"/>
      <c r="W1101" s="3049"/>
      <c r="X1101" s="3049"/>
      <c r="Y1101" s="3049"/>
      <c r="Z1101" s="3049"/>
      <c r="AA1101" s="3049"/>
      <c r="AB1101" s="3049"/>
      <c r="AC1101" s="3049"/>
      <c r="AD1101" s="3049"/>
      <c r="AE1101" s="3049"/>
      <c r="AF1101" s="3049"/>
      <c r="AG1101" s="3052">
        <v>1</v>
      </c>
      <c r="AH1101" s="3049"/>
      <c r="AI1101" s="3049"/>
      <c r="AJ1101" s="3049"/>
      <c r="AK1101" s="3049"/>
      <c r="AL1101" s="3049"/>
      <c r="AM1101" s="4945"/>
      <c r="AN1101" s="3048">
        <v>37529</v>
      </c>
      <c r="AO1101" s="3049"/>
      <c r="AP1101" s="3053"/>
      <c r="AQ1101" s="3049"/>
      <c r="AR1101" s="4930"/>
      <c r="AS1101" s="3053"/>
      <c r="AT1101" s="3053"/>
      <c r="AU1101" s="3053"/>
      <c r="AV1101" s="3053"/>
      <c r="AW1101" s="3053"/>
      <c r="AX1101" s="4930"/>
    </row>
    <row r="1102" spans="1:50" ht="15" customHeight="1">
      <c r="A1102" s="4960"/>
      <c r="B1102" s="5030"/>
      <c r="C1102" s="4930"/>
      <c r="D1102" s="3047"/>
      <c r="E1102" s="3048"/>
      <c r="F1102" s="3049"/>
      <c r="G1102" s="3049"/>
      <c r="H1102" s="3047"/>
      <c r="I1102" s="3049"/>
      <c r="J1102" s="3049"/>
      <c r="K1102" s="3047" t="s">
        <v>7861</v>
      </c>
      <c r="L1102" s="3049">
        <v>200</v>
      </c>
      <c r="M1102" s="3049">
        <v>60</v>
      </c>
      <c r="N1102" s="4957"/>
      <c r="O1102" s="4948"/>
      <c r="P1102" s="3050"/>
      <c r="Q1102" s="3050"/>
      <c r="R1102" s="3050"/>
      <c r="S1102" s="3084"/>
      <c r="T1102" s="3084"/>
      <c r="U1102" s="3084"/>
      <c r="V1102" s="3084"/>
      <c r="W1102" s="3049"/>
      <c r="X1102" s="3049"/>
      <c r="Y1102" s="3049"/>
      <c r="Z1102" s="3049"/>
      <c r="AA1102" s="3049"/>
      <c r="AB1102" s="3049"/>
      <c r="AC1102" s="3049"/>
      <c r="AD1102" s="3049"/>
      <c r="AE1102" s="3049"/>
      <c r="AF1102" s="3049"/>
      <c r="AG1102" s="3049"/>
      <c r="AH1102" s="3049"/>
      <c r="AI1102" s="3049"/>
      <c r="AJ1102" s="3049"/>
      <c r="AK1102" s="3049"/>
      <c r="AL1102" s="3049"/>
      <c r="AM1102" s="4945"/>
      <c r="AN1102" s="3048"/>
      <c r="AO1102" s="3049"/>
      <c r="AP1102" s="3053"/>
      <c r="AQ1102" s="3049"/>
      <c r="AR1102" s="4930"/>
      <c r="AS1102" s="3053"/>
      <c r="AT1102" s="3053"/>
      <c r="AU1102" s="3053"/>
      <c r="AV1102" s="3053"/>
      <c r="AW1102" s="3053"/>
      <c r="AX1102" s="4930"/>
    </row>
    <row r="1103" spans="1:50" ht="15" customHeight="1">
      <c r="A1103" s="4960"/>
      <c r="B1103" s="5031"/>
      <c r="C1103" s="4931"/>
      <c r="D1103" s="3054"/>
      <c r="E1103" s="3055"/>
      <c r="F1103" s="3056"/>
      <c r="G1103" s="3056"/>
      <c r="H1103" s="3054"/>
      <c r="I1103" s="3056"/>
      <c r="J1103" s="3056"/>
      <c r="K1103" s="3054"/>
      <c r="L1103" s="3056"/>
      <c r="M1103" s="3056"/>
      <c r="N1103" s="4958"/>
      <c r="O1103" s="4949"/>
      <c r="P1103" s="3057"/>
      <c r="Q1103" s="3057"/>
      <c r="R1103" s="3057"/>
      <c r="S1103" s="3087"/>
      <c r="T1103" s="3087"/>
      <c r="U1103" s="3087"/>
      <c r="V1103" s="3087"/>
      <c r="W1103" s="3056"/>
      <c r="X1103" s="3056"/>
      <c r="Y1103" s="3056"/>
      <c r="Z1103" s="3056"/>
      <c r="AA1103" s="3056"/>
      <c r="AB1103" s="3056"/>
      <c r="AC1103" s="3056"/>
      <c r="AD1103" s="3056"/>
      <c r="AE1103" s="3056"/>
      <c r="AF1103" s="3056"/>
      <c r="AG1103" s="3056"/>
      <c r="AH1103" s="3056"/>
      <c r="AI1103" s="3056"/>
      <c r="AJ1103" s="3056"/>
      <c r="AK1103" s="3056"/>
      <c r="AL1103" s="3056"/>
      <c r="AM1103" s="4946"/>
      <c r="AN1103" s="3055"/>
      <c r="AO1103" s="3056"/>
      <c r="AP1103" s="3059"/>
      <c r="AQ1103" s="3056"/>
      <c r="AR1103" s="4931"/>
      <c r="AS1103" s="3059"/>
      <c r="AT1103" s="3059"/>
      <c r="AU1103" s="3059"/>
      <c r="AV1103" s="3059"/>
      <c r="AW1103" s="3059"/>
      <c r="AX1103" s="4931"/>
    </row>
    <row r="1104" spans="1:50" ht="15" customHeight="1">
      <c r="A1104" s="4960"/>
      <c r="B1104" s="5029">
        <f>B1099+1</f>
        <v>217</v>
      </c>
      <c r="C1104" s="4950" t="s">
        <v>8491</v>
      </c>
      <c r="D1104" s="3042" t="s">
        <v>8489</v>
      </c>
      <c r="E1104" s="3043">
        <v>34820</v>
      </c>
      <c r="F1104" s="3060">
        <v>11</v>
      </c>
      <c r="G1104" s="3060">
        <v>11</v>
      </c>
      <c r="H1104" s="3042" t="s">
        <v>7654</v>
      </c>
      <c r="I1104" s="3044">
        <v>200</v>
      </c>
      <c r="J1104" s="3044">
        <v>60</v>
      </c>
      <c r="K1104" s="3042" t="s">
        <v>7863</v>
      </c>
      <c r="L1104" s="3044">
        <v>300</v>
      </c>
      <c r="M1104" s="3044">
        <v>80</v>
      </c>
      <c r="N1104" s="4938" t="s">
        <v>8492</v>
      </c>
      <c r="O1104" s="4947" t="s">
        <v>8084</v>
      </c>
      <c r="P1104" s="3045"/>
      <c r="Q1104" s="3045"/>
      <c r="R1104" s="3045"/>
      <c r="S1104" s="3081"/>
      <c r="T1104" s="3081"/>
      <c r="U1104" s="3081"/>
      <c r="V1104" s="3081"/>
      <c r="W1104" s="3044"/>
      <c r="X1104" s="3044"/>
      <c r="Y1104" s="3044"/>
      <c r="Z1104" s="3044"/>
      <c r="AA1104" s="3044"/>
      <c r="AB1104" s="3044"/>
      <c r="AC1104" s="3044"/>
      <c r="AD1104" s="3044"/>
      <c r="AE1104" s="3044" t="s">
        <v>7635</v>
      </c>
      <c r="AF1104" s="3044"/>
      <c r="AG1104" s="3044"/>
      <c r="AH1104" s="3044"/>
      <c r="AI1104" s="3044"/>
      <c r="AJ1104" s="3044" t="s">
        <v>7635</v>
      </c>
      <c r="AK1104" s="3044" t="s">
        <v>7636</v>
      </c>
      <c r="AL1104" s="3044" t="s">
        <v>7636</v>
      </c>
      <c r="AM1104" s="4944"/>
      <c r="AN1104" s="3043">
        <v>36068</v>
      </c>
      <c r="AO1104" s="3044" t="s">
        <v>7636</v>
      </c>
      <c r="AP1104" s="3046"/>
      <c r="AQ1104" s="3044"/>
      <c r="AR1104" s="4929"/>
      <c r="AS1104" s="3046"/>
      <c r="AT1104" s="3046"/>
      <c r="AU1104" s="3046"/>
      <c r="AV1104" s="3046"/>
      <c r="AW1104" s="3046"/>
      <c r="AX1104" s="4929"/>
    </row>
    <row r="1105" spans="1:50" ht="15" customHeight="1">
      <c r="A1105" s="4960"/>
      <c r="B1105" s="5030"/>
      <c r="C1105" s="4951"/>
      <c r="D1105" s="3047"/>
      <c r="E1105" s="3048">
        <v>35977</v>
      </c>
      <c r="F1105" s="3052"/>
      <c r="G1105" s="3052"/>
      <c r="H1105" s="3047" t="s">
        <v>7863</v>
      </c>
      <c r="I1105" s="3049">
        <v>300</v>
      </c>
      <c r="J1105" s="3049">
        <v>80</v>
      </c>
      <c r="K1105" s="3047" t="s">
        <v>7748</v>
      </c>
      <c r="L1105" s="3049">
        <v>400</v>
      </c>
      <c r="M1105" s="3049">
        <v>80</v>
      </c>
      <c r="N1105" s="4939"/>
      <c r="O1105" s="4948"/>
      <c r="P1105" s="3050"/>
      <c r="Q1105" s="3050"/>
      <c r="R1105" s="3050"/>
      <c r="S1105" s="3084"/>
      <c r="T1105" s="3084"/>
      <c r="U1105" s="3084"/>
      <c r="V1105" s="3084"/>
      <c r="W1105" s="3049"/>
      <c r="X1105" s="3049"/>
      <c r="Y1105" s="3049"/>
      <c r="Z1105" s="3049"/>
      <c r="AA1105" s="3049"/>
      <c r="AB1105" s="3049"/>
      <c r="AC1105" s="3049"/>
      <c r="AD1105" s="3049"/>
      <c r="AE1105" s="3049">
        <v>100</v>
      </c>
      <c r="AF1105" s="3049"/>
      <c r="AG1105" s="3049"/>
      <c r="AH1105" s="3049"/>
      <c r="AI1105" s="3049"/>
      <c r="AJ1105" s="3049">
        <v>9</v>
      </c>
      <c r="AK1105" s="3049" t="s">
        <v>7648</v>
      </c>
      <c r="AL1105" s="3049"/>
      <c r="AM1105" s="4945"/>
      <c r="AN1105" s="3048">
        <v>37529</v>
      </c>
      <c r="AO1105" s="3049"/>
      <c r="AP1105" s="3053"/>
      <c r="AQ1105" s="3049"/>
      <c r="AR1105" s="4930"/>
      <c r="AS1105" s="3053"/>
      <c r="AT1105" s="3053"/>
      <c r="AU1105" s="3053"/>
      <c r="AV1105" s="3053"/>
      <c r="AW1105" s="3053"/>
      <c r="AX1105" s="4930"/>
    </row>
    <row r="1106" spans="1:50" ht="15" customHeight="1">
      <c r="A1106" s="4960"/>
      <c r="B1106" s="5030"/>
      <c r="C1106" s="4951"/>
      <c r="D1106" s="3047"/>
      <c r="E1106" s="3048"/>
      <c r="F1106" s="3052"/>
      <c r="G1106" s="3052"/>
      <c r="H1106" s="3047" t="s">
        <v>7748</v>
      </c>
      <c r="I1106" s="3049">
        <v>400</v>
      </c>
      <c r="J1106" s="3049">
        <v>80</v>
      </c>
      <c r="K1106" s="3047"/>
      <c r="L1106" s="3049"/>
      <c r="M1106" s="3049"/>
      <c r="N1106" s="4939"/>
      <c r="O1106" s="4948"/>
      <c r="P1106" s="3050"/>
      <c r="Q1106" s="3050"/>
      <c r="R1106" s="3050"/>
      <c r="S1106" s="3084"/>
      <c r="T1106" s="3084"/>
      <c r="U1106" s="3084"/>
      <c r="V1106" s="3084"/>
      <c r="W1106" s="3049"/>
      <c r="X1106" s="3049"/>
      <c r="Y1106" s="3049"/>
      <c r="Z1106" s="3049"/>
      <c r="AA1106" s="3049"/>
      <c r="AB1106" s="3049"/>
      <c r="AC1106" s="3049"/>
      <c r="AD1106" s="3049"/>
      <c r="AE1106" s="3049"/>
      <c r="AF1106" s="3049"/>
      <c r="AG1106" s="3049"/>
      <c r="AH1106" s="3049"/>
      <c r="AI1106" s="3049"/>
      <c r="AJ1106" s="3049">
        <v>7</v>
      </c>
      <c r="AK1106" s="3049" t="s">
        <v>7974</v>
      </c>
      <c r="AL1106" s="3049"/>
      <c r="AM1106" s="4945"/>
      <c r="AN1106" s="3048"/>
      <c r="AO1106" s="3049"/>
      <c r="AP1106" s="3053"/>
      <c r="AQ1106" s="3049"/>
      <c r="AR1106" s="4930"/>
      <c r="AS1106" s="3053"/>
      <c r="AT1106" s="3053"/>
      <c r="AU1106" s="3053"/>
      <c r="AV1106" s="3053"/>
      <c r="AW1106" s="3053"/>
      <c r="AX1106" s="4930"/>
    </row>
    <row r="1107" spans="1:50" ht="15" customHeight="1">
      <c r="A1107" s="4960"/>
      <c r="B1107" s="5030"/>
      <c r="C1107" s="4951"/>
      <c r="D1107" s="3047"/>
      <c r="E1107" s="3048"/>
      <c r="F1107" s="3052"/>
      <c r="G1107" s="3052"/>
      <c r="H1107" s="3047"/>
      <c r="I1107" s="3049"/>
      <c r="J1107" s="3049"/>
      <c r="K1107" s="3047"/>
      <c r="L1107" s="3049"/>
      <c r="M1107" s="3049"/>
      <c r="N1107" s="4939"/>
      <c r="O1107" s="4948"/>
      <c r="P1107" s="3050"/>
      <c r="Q1107" s="3050"/>
      <c r="R1107" s="3050"/>
      <c r="S1107" s="3084"/>
      <c r="T1107" s="3084"/>
      <c r="U1107" s="3084"/>
      <c r="V1107" s="3084"/>
      <c r="W1107" s="3049"/>
      <c r="X1107" s="3049"/>
      <c r="Y1107" s="3049"/>
      <c r="Z1107" s="3049"/>
      <c r="AA1107" s="3049"/>
      <c r="AB1107" s="3049"/>
      <c r="AC1107" s="3049"/>
      <c r="AD1107" s="3049"/>
      <c r="AE1107" s="3049"/>
      <c r="AF1107" s="3049"/>
      <c r="AG1107" s="3049"/>
      <c r="AH1107" s="3049"/>
      <c r="AI1107" s="3049"/>
      <c r="AJ1107" s="3049"/>
      <c r="AK1107" s="3049"/>
      <c r="AL1107" s="3049"/>
      <c r="AM1107" s="4945"/>
      <c r="AN1107" s="3048"/>
      <c r="AO1107" s="3049"/>
      <c r="AP1107" s="3053"/>
      <c r="AQ1107" s="3049"/>
      <c r="AR1107" s="4930"/>
      <c r="AS1107" s="3053"/>
      <c r="AT1107" s="3053"/>
      <c r="AU1107" s="3053"/>
      <c r="AV1107" s="3053"/>
      <c r="AW1107" s="3053"/>
      <c r="AX1107" s="4930"/>
    </row>
    <row r="1108" spans="1:50" ht="15" customHeight="1">
      <c r="A1108" s="4960"/>
      <c r="B1108" s="5031"/>
      <c r="C1108" s="4952"/>
      <c r="D1108" s="3054"/>
      <c r="E1108" s="3055"/>
      <c r="F1108" s="3058"/>
      <c r="G1108" s="3058"/>
      <c r="H1108" s="3054"/>
      <c r="I1108" s="3056"/>
      <c r="J1108" s="3056"/>
      <c r="K1108" s="3054"/>
      <c r="L1108" s="3056"/>
      <c r="M1108" s="3056"/>
      <c r="N1108" s="4940"/>
      <c r="O1108" s="4949"/>
      <c r="P1108" s="3057"/>
      <c r="Q1108" s="3057"/>
      <c r="R1108" s="3057"/>
      <c r="S1108" s="3087"/>
      <c r="T1108" s="3087"/>
      <c r="U1108" s="3087"/>
      <c r="V1108" s="3087"/>
      <c r="W1108" s="3056"/>
      <c r="X1108" s="3056"/>
      <c r="Y1108" s="3056"/>
      <c r="Z1108" s="3056"/>
      <c r="AA1108" s="3056"/>
      <c r="AB1108" s="3056"/>
      <c r="AC1108" s="3056"/>
      <c r="AD1108" s="3056"/>
      <c r="AE1108" s="3056"/>
      <c r="AF1108" s="3056"/>
      <c r="AG1108" s="3056"/>
      <c r="AH1108" s="3056"/>
      <c r="AI1108" s="3056"/>
      <c r="AJ1108" s="3056"/>
      <c r="AK1108" s="3056"/>
      <c r="AL1108" s="3056"/>
      <c r="AM1108" s="4946"/>
      <c r="AN1108" s="3055"/>
      <c r="AO1108" s="3056"/>
      <c r="AP1108" s="3059"/>
      <c r="AQ1108" s="3056"/>
      <c r="AR1108" s="4931"/>
      <c r="AS1108" s="3059"/>
      <c r="AT1108" s="3059"/>
      <c r="AU1108" s="3059"/>
      <c r="AV1108" s="3059"/>
      <c r="AW1108" s="3059"/>
      <c r="AX1108" s="4931"/>
    </row>
    <row r="1109" spans="1:50" ht="15" customHeight="1">
      <c r="A1109" s="4960"/>
      <c r="B1109" s="4932">
        <f>B1104+1</f>
        <v>218</v>
      </c>
      <c r="C1109" s="4950" t="s">
        <v>8493</v>
      </c>
      <c r="D1109" s="3042" t="s">
        <v>8494</v>
      </c>
      <c r="E1109" s="3043">
        <v>37497</v>
      </c>
      <c r="F1109" s="3044">
        <v>9.6999999999999993</v>
      </c>
      <c r="G1109" s="3044">
        <v>9.6999999999999993</v>
      </c>
      <c r="H1109" s="3042" t="s">
        <v>7631</v>
      </c>
      <c r="I1109" s="3044">
        <v>200</v>
      </c>
      <c r="J1109" s="3044">
        <v>60</v>
      </c>
      <c r="K1109" s="3042" t="s">
        <v>7631</v>
      </c>
      <c r="L1109" s="3044">
        <v>200</v>
      </c>
      <c r="M1109" s="3044">
        <v>60</v>
      </c>
      <c r="N1109" s="4938" t="s">
        <v>8495</v>
      </c>
      <c r="O1109" s="4947" t="s">
        <v>8069</v>
      </c>
      <c r="P1109" s="3064"/>
      <c r="Q1109" s="3064"/>
      <c r="R1109" s="3064"/>
      <c r="S1109" s="3080"/>
      <c r="T1109" s="3080"/>
      <c r="U1109" s="3080"/>
      <c r="V1109" s="3080"/>
      <c r="W1109" s="3044"/>
      <c r="X1109" s="3044"/>
      <c r="Y1109" s="3044"/>
      <c r="Z1109" s="3044"/>
      <c r="AA1109" s="3044" t="s">
        <v>7635</v>
      </c>
      <c r="AB1109" s="3044" t="s">
        <v>7635</v>
      </c>
      <c r="AC1109" s="3044"/>
      <c r="AD1109" s="3044" t="s">
        <v>7635</v>
      </c>
      <c r="AE1109" s="3044" t="s">
        <v>7635</v>
      </c>
      <c r="AF1109" s="3044"/>
      <c r="AG1109" s="3044" t="s">
        <v>7635</v>
      </c>
      <c r="AH1109" s="3044"/>
      <c r="AI1109" s="3044" t="s">
        <v>7635</v>
      </c>
      <c r="AJ1109" s="3044"/>
      <c r="AK1109" s="3044" t="s">
        <v>7636</v>
      </c>
      <c r="AL1109" s="3044" t="s">
        <v>7636</v>
      </c>
      <c r="AM1109" s="3046"/>
      <c r="AN1109" s="3043">
        <v>37529</v>
      </c>
      <c r="AO1109" s="3044"/>
      <c r="AP1109" s="3046"/>
      <c r="AQ1109" s="3044"/>
      <c r="AR1109" s="3044"/>
      <c r="AS1109" s="3046"/>
      <c r="AT1109" s="3046"/>
      <c r="AU1109" s="3046"/>
      <c r="AV1109" s="3046"/>
      <c r="AW1109" s="3046"/>
      <c r="AX1109" s="4929"/>
    </row>
    <row r="1110" spans="1:50" ht="15" customHeight="1">
      <c r="A1110" s="4960"/>
      <c r="B1110" s="4933"/>
      <c r="C1110" s="4951"/>
      <c r="D1110" s="3047"/>
      <c r="E1110" s="3048"/>
      <c r="F1110" s="3049"/>
      <c r="G1110" s="3049"/>
      <c r="H1110" s="3047"/>
      <c r="I1110" s="3049"/>
      <c r="J1110" s="3049"/>
      <c r="K1110" s="3047"/>
      <c r="L1110" s="3049"/>
      <c r="M1110" s="3049"/>
      <c r="N1110" s="4939"/>
      <c r="O1110" s="4948"/>
      <c r="P1110" s="3065"/>
      <c r="Q1110" s="3065"/>
      <c r="R1110" s="3065"/>
      <c r="S1110" s="3083"/>
      <c r="T1110" s="3083"/>
      <c r="U1110" s="3083"/>
      <c r="V1110" s="3083"/>
      <c r="W1110" s="3049"/>
      <c r="X1110" s="3049"/>
      <c r="Y1110" s="3049"/>
      <c r="Z1110" s="3049"/>
      <c r="AA1110" s="3049">
        <v>2</v>
      </c>
      <c r="AB1110" s="3049">
        <v>100</v>
      </c>
      <c r="AC1110" s="3049"/>
      <c r="AD1110" s="3049">
        <v>50</v>
      </c>
      <c r="AE1110" s="3049">
        <v>165</v>
      </c>
      <c r="AF1110" s="3049"/>
      <c r="AG1110" s="3052">
        <v>1</v>
      </c>
      <c r="AH1110" s="3049"/>
      <c r="AI1110" s="3049">
        <v>10</v>
      </c>
      <c r="AJ1110" s="3049"/>
      <c r="AK1110" s="3049" t="s">
        <v>7648</v>
      </c>
      <c r="AL1110" s="3049"/>
      <c r="AM1110" s="3053"/>
      <c r="AN1110" s="3048"/>
      <c r="AO1110" s="3049"/>
      <c r="AP1110" s="3053"/>
      <c r="AQ1110" s="3049"/>
      <c r="AR1110" s="3049"/>
      <c r="AS1110" s="3053"/>
      <c r="AT1110" s="3053"/>
      <c r="AU1110" s="3053"/>
      <c r="AV1110" s="3053"/>
      <c r="AW1110" s="3053"/>
      <c r="AX1110" s="4930"/>
    </row>
    <row r="1111" spans="1:50" ht="15" customHeight="1">
      <c r="A1111" s="4960"/>
      <c r="B1111" s="4933"/>
      <c r="C1111" s="4951"/>
      <c r="D1111" s="3047"/>
      <c r="E1111" s="3048"/>
      <c r="F1111" s="3049"/>
      <c r="G1111" s="3049"/>
      <c r="H1111" s="3047"/>
      <c r="I1111" s="3049"/>
      <c r="J1111" s="3049"/>
      <c r="K1111" s="3047"/>
      <c r="L1111" s="3049"/>
      <c r="M1111" s="3049"/>
      <c r="N1111" s="4939"/>
      <c r="O1111" s="4948"/>
      <c r="P1111" s="3065"/>
      <c r="Q1111" s="3065"/>
      <c r="R1111" s="3065"/>
      <c r="S1111" s="3083"/>
      <c r="T1111" s="3083"/>
      <c r="U1111" s="3083"/>
      <c r="V1111" s="3083"/>
      <c r="W1111" s="3049"/>
      <c r="X1111" s="3049"/>
      <c r="Y1111" s="3049"/>
      <c r="Z1111" s="3049"/>
      <c r="AA1111" s="3049"/>
      <c r="AB1111" s="3049">
        <v>150</v>
      </c>
      <c r="AC1111" s="3049"/>
      <c r="AD1111" s="3049"/>
      <c r="AE1111" s="3049"/>
      <c r="AF1111" s="3049"/>
      <c r="AG1111" s="3052"/>
      <c r="AH1111" s="3049"/>
      <c r="AI1111" s="3047" t="s">
        <v>7873</v>
      </c>
      <c r="AJ1111" s="3049"/>
      <c r="AK1111" s="3049"/>
      <c r="AL1111" s="3049"/>
      <c r="AM1111" s="3053"/>
      <c r="AN1111" s="3048"/>
      <c r="AO1111" s="3049"/>
      <c r="AP1111" s="3053"/>
      <c r="AQ1111" s="3049"/>
      <c r="AR1111" s="3049"/>
      <c r="AS1111" s="3053"/>
      <c r="AT1111" s="3053"/>
      <c r="AU1111" s="3053"/>
      <c r="AV1111" s="3053"/>
      <c r="AW1111" s="3053"/>
      <c r="AX1111" s="4930"/>
    </row>
    <row r="1112" spans="1:50" ht="15" customHeight="1">
      <c r="A1112" s="4960"/>
      <c r="B1112" s="4933"/>
      <c r="C1112" s="4951"/>
      <c r="D1112" s="3047"/>
      <c r="E1112" s="3048"/>
      <c r="F1112" s="3049"/>
      <c r="G1112" s="3049"/>
      <c r="H1112" s="3047"/>
      <c r="I1112" s="3049"/>
      <c r="J1112" s="3049"/>
      <c r="K1112" s="3047"/>
      <c r="L1112" s="3049"/>
      <c r="M1112" s="3049"/>
      <c r="N1112" s="4939"/>
      <c r="O1112" s="4948"/>
      <c r="P1112" s="3065"/>
      <c r="Q1112" s="3065"/>
      <c r="R1112" s="3065"/>
      <c r="S1112" s="3083"/>
      <c r="T1112" s="3083"/>
      <c r="U1112" s="3083"/>
      <c r="V1112" s="3083"/>
      <c r="W1112" s="3049"/>
      <c r="X1112" s="3049"/>
      <c r="Y1112" s="3049"/>
      <c r="Z1112" s="3049"/>
      <c r="AA1112" s="3049"/>
      <c r="AB1112" s="3049"/>
      <c r="AC1112" s="3049"/>
      <c r="AD1112" s="3049"/>
      <c r="AE1112" s="3049"/>
      <c r="AF1112" s="3049"/>
      <c r="AG1112" s="3052"/>
      <c r="AH1112" s="3049"/>
      <c r="AI1112" s="3047" t="s">
        <v>7862</v>
      </c>
      <c r="AJ1112" s="3049"/>
      <c r="AK1112" s="3049"/>
      <c r="AL1112" s="3049"/>
      <c r="AM1112" s="3053"/>
      <c r="AN1112" s="3048"/>
      <c r="AO1112" s="3049"/>
      <c r="AP1112" s="3053"/>
      <c r="AQ1112" s="3049"/>
      <c r="AR1112" s="3049"/>
      <c r="AS1112" s="3053"/>
      <c r="AT1112" s="3053"/>
      <c r="AU1112" s="3053"/>
      <c r="AV1112" s="3053"/>
      <c r="AW1112" s="3053"/>
      <c r="AX1112" s="4930"/>
    </row>
    <row r="1113" spans="1:50" ht="15" customHeight="1">
      <c r="A1113" s="4960"/>
      <c r="B1113" s="4934"/>
      <c r="C1113" s="4952"/>
      <c r="D1113" s="3054"/>
      <c r="E1113" s="3055"/>
      <c r="F1113" s="3056"/>
      <c r="G1113" s="3056"/>
      <c r="H1113" s="3054"/>
      <c r="I1113" s="3056"/>
      <c r="J1113" s="3056"/>
      <c r="K1113" s="3054"/>
      <c r="L1113" s="3056"/>
      <c r="M1113" s="3056"/>
      <c r="N1113" s="4940"/>
      <c r="O1113" s="4949"/>
      <c r="P1113" s="3066"/>
      <c r="Q1113" s="3066"/>
      <c r="R1113" s="3066"/>
      <c r="S1113" s="3086"/>
      <c r="T1113" s="3086"/>
      <c r="U1113" s="3086"/>
      <c r="V1113" s="3086"/>
      <c r="W1113" s="3056"/>
      <c r="X1113" s="3056"/>
      <c r="Y1113" s="3056"/>
      <c r="Z1113" s="3056"/>
      <c r="AA1113" s="3056"/>
      <c r="AB1113" s="3056"/>
      <c r="AC1113" s="3056"/>
      <c r="AD1113" s="3056"/>
      <c r="AE1113" s="3056"/>
      <c r="AF1113" s="3056"/>
      <c r="AG1113" s="3058"/>
      <c r="AH1113" s="3056"/>
      <c r="AI1113" s="3056"/>
      <c r="AJ1113" s="3056"/>
      <c r="AK1113" s="3056"/>
      <c r="AL1113" s="3056"/>
      <c r="AM1113" s="3059"/>
      <c r="AN1113" s="3055"/>
      <c r="AO1113" s="3056"/>
      <c r="AP1113" s="3059"/>
      <c r="AQ1113" s="3056"/>
      <c r="AR1113" s="3056"/>
      <c r="AS1113" s="3059"/>
      <c r="AT1113" s="3059"/>
      <c r="AU1113" s="3059"/>
      <c r="AV1113" s="3059"/>
      <c r="AW1113" s="3059"/>
      <c r="AX1113" s="4931"/>
    </row>
    <row r="1114" spans="1:50" ht="15" customHeight="1">
      <c r="A1114" s="4960"/>
      <c r="B1114" s="4932">
        <f>B1109+1</f>
        <v>219</v>
      </c>
      <c r="C1114" s="4950" t="s">
        <v>8496</v>
      </c>
      <c r="D1114" s="3042" t="s">
        <v>8494</v>
      </c>
      <c r="E1114" s="3043">
        <v>37851</v>
      </c>
      <c r="F1114" s="3044">
        <v>5.2</v>
      </c>
      <c r="G1114" s="3044">
        <v>5.2</v>
      </c>
      <c r="H1114" s="4935" t="s">
        <v>8497</v>
      </c>
      <c r="I1114" s="3044"/>
      <c r="J1114" s="3044"/>
      <c r="K1114" s="4935" t="s">
        <v>8094</v>
      </c>
      <c r="L1114" s="3044"/>
      <c r="M1114" s="3044"/>
      <c r="N1114" s="4938" t="s">
        <v>8498</v>
      </c>
      <c r="O1114" s="4947" t="s">
        <v>8069</v>
      </c>
      <c r="P1114" s="3064"/>
      <c r="Q1114" s="3064"/>
      <c r="R1114" s="3064"/>
      <c r="S1114" s="3080"/>
      <c r="T1114" s="3080"/>
      <c r="U1114" s="3080"/>
      <c r="V1114" s="3080"/>
      <c r="W1114" s="3044"/>
      <c r="X1114" s="3044"/>
      <c r="Y1114" s="3044"/>
      <c r="Z1114" s="3044"/>
      <c r="AA1114" s="3044" t="s">
        <v>7635</v>
      </c>
      <c r="AB1114" s="3044" t="s">
        <v>7635</v>
      </c>
      <c r="AC1114" s="3044"/>
      <c r="AD1114" s="3044" t="s">
        <v>7635</v>
      </c>
      <c r="AE1114" s="3044" t="s">
        <v>7635</v>
      </c>
      <c r="AF1114" s="3044"/>
      <c r="AG1114" s="3060" t="s">
        <v>7635</v>
      </c>
      <c r="AH1114" s="3044"/>
      <c r="AI1114" s="3044" t="s">
        <v>7635</v>
      </c>
      <c r="AJ1114" s="3044"/>
      <c r="AK1114" s="3044" t="s">
        <v>7635</v>
      </c>
      <c r="AL1114" s="3044" t="s">
        <v>7635</v>
      </c>
      <c r="AM1114" s="3046"/>
      <c r="AN1114" s="3043">
        <v>37893</v>
      </c>
      <c r="AO1114" s="3044"/>
      <c r="AP1114" s="3044" t="s">
        <v>7636</v>
      </c>
      <c r="AQ1114" s="3044"/>
      <c r="AR1114" s="3044"/>
      <c r="AS1114" s="3046"/>
      <c r="AT1114" s="3046"/>
      <c r="AU1114" s="3046"/>
      <c r="AV1114" s="3046"/>
      <c r="AW1114" s="3046"/>
      <c r="AX1114" s="4929" t="s">
        <v>7780</v>
      </c>
    </row>
    <row r="1115" spans="1:50" ht="15" customHeight="1">
      <c r="A1115" s="4960"/>
      <c r="B1115" s="4933"/>
      <c r="C1115" s="4951"/>
      <c r="D1115" s="3047"/>
      <c r="E1115" s="3048"/>
      <c r="F1115" s="3049"/>
      <c r="G1115" s="3049"/>
      <c r="H1115" s="4936"/>
      <c r="I1115" s="3146"/>
      <c r="J1115" s="3146"/>
      <c r="K1115" s="4936"/>
      <c r="L1115" s="3049"/>
      <c r="M1115" s="3049"/>
      <c r="N1115" s="4939"/>
      <c r="O1115" s="4948"/>
      <c r="P1115" s="3065"/>
      <c r="Q1115" s="3065"/>
      <c r="R1115" s="3065"/>
      <c r="S1115" s="3083"/>
      <c r="T1115" s="3083"/>
      <c r="U1115" s="3083"/>
      <c r="V1115" s="3083"/>
      <c r="W1115" s="3049"/>
      <c r="X1115" s="3049"/>
      <c r="Y1115" s="3049"/>
      <c r="Z1115" s="3049"/>
      <c r="AA1115" s="3049">
        <v>2</v>
      </c>
      <c r="AB1115" s="3049">
        <v>100</v>
      </c>
      <c r="AC1115" s="3049"/>
      <c r="AD1115" s="3049">
        <v>50</v>
      </c>
      <c r="AE1115" s="3049">
        <v>165</v>
      </c>
      <c r="AF1115" s="3049"/>
      <c r="AG1115" s="3052">
        <v>1</v>
      </c>
      <c r="AH1115" s="3049"/>
      <c r="AI1115" s="3049">
        <v>10</v>
      </c>
      <c r="AJ1115" s="3049"/>
      <c r="AK1115" s="3049" t="s">
        <v>7648</v>
      </c>
      <c r="AL1115" s="3049">
        <v>1.2</v>
      </c>
      <c r="AM1115" s="3053"/>
      <c r="AN1115" s="3048"/>
      <c r="AO1115" s="3049"/>
      <c r="AP1115" s="3053"/>
      <c r="AQ1115" s="3049"/>
      <c r="AR1115" s="3049"/>
      <c r="AS1115" s="3053"/>
      <c r="AT1115" s="3053"/>
      <c r="AU1115" s="3053"/>
      <c r="AV1115" s="3053"/>
      <c r="AW1115" s="3053"/>
      <c r="AX1115" s="4930"/>
    </row>
    <row r="1116" spans="1:50" ht="15" customHeight="1">
      <c r="A1116" s="4960"/>
      <c r="B1116" s="4933"/>
      <c r="C1116" s="4951"/>
      <c r="D1116" s="3047"/>
      <c r="E1116" s="3048"/>
      <c r="F1116" s="3049"/>
      <c r="G1116" s="3049"/>
      <c r="H1116" s="4936"/>
      <c r="I1116" s="3049"/>
      <c r="J1116" s="3049"/>
      <c r="K1116" s="4936"/>
      <c r="L1116" s="3049"/>
      <c r="M1116" s="3049"/>
      <c r="N1116" s="4939"/>
      <c r="O1116" s="4948"/>
      <c r="P1116" s="3065"/>
      <c r="Q1116" s="3065"/>
      <c r="R1116" s="3065"/>
      <c r="S1116" s="3083"/>
      <c r="T1116" s="3083"/>
      <c r="U1116" s="3083"/>
      <c r="V1116" s="3083"/>
      <c r="W1116" s="3049"/>
      <c r="X1116" s="3049"/>
      <c r="Y1116" s="3049"/>
      <c r="Z1116" s="3049"/>
      <c r="AA1116" s="3049"/>
      <c r="AB1116" s="3049"/>
      <c r="AC1116" s="3049"/>
      <c r="AD1116" s="3049"/>
      <c r="AE1116" s="3049"/>
      <c r="AF1116" s="3049"/>
      <c r="AG1116" s="3052"/>
      <c r="AH1116" s="3049"/>
      <c r="AI1116" s="3047" t="s">
        <v>8499</v>
      </c>
      <c r="AJ1116" s="3049"/>
      <c r="AK1116" s="3049"/>
      <c r="AL1116" s="3049"/>
      <c r="AM1116" s="3053"/>
      <c r="AN1116" s="3048"/>
      <c r="AO1116" s="3049"/>
      <c r="AP1116" s="3053"/>
      <c r="AQ1116" s="3049"/>
      <c r="AR1116" s="3049"/>
      <c r="AS1116" s="3053"/>
      <c r="AT1116" s="3053"/>
      <c r="AU1116" s="3053"/>
      <c r="AV1116" s="3053"/>
      <c r="AW1116" s="3053"/>
      <c r="AX1116" s="4930"/>
    </row>
    <row r="1117" spans="1:50" ht="15" customHeight="1">
      <c r="A1117" s="4960"/>
      <c r="B1117" s="4933"/>
      <c r="C1117" s="4951"/>
      <c r="D1117" s="3047"/>
      <c r="E1117" s="3048"/>
      <c r="F1117" s="3049"/>
      <c r="G1117" s="3049"/>
      <c r="H1117" s="4936"/>
      <c r="I1117" s="3049"/>
      <c r="J1117" s="3049"/>
      <c r="K1117" s="4936"/>
      <c r="L1117" s="3049"/>
      <c r="M1117" s="3049"/>
      <c r="N1117" s="4939"/>
      <c r="O1117" s="4948"/>
      <c r="P1117" s="3065"/>
      <c r="Q1117" s="3065"/>
      <c r="R1117" s="3065"/>
      <c r="S1117" s="3083"/>
      <c r="T1117" s="3083"/>
      <c r="U1117" s="3083"/>
      <c r="V1117" s="3083"/>
      <c r="W1117" s="3049"/>
      <c r="X1117" s="3049"/>
      <c r="Y1117" s="3049"/>
      <c r="Z1117" s="3049"/>
      <c r="AA1117" s="3049"/>
      <c r="AB1117" s="3049"/>
      <c r="AC1117" s="3049"/>
      <c r="AD1117" s="3049"/>
      <c r="AE1117" s="3049"/>
      <c r="AF1117" s="3049"/>
      <c r="AG1117" s="3052"/>
      <c r="AH1117" s="3049"/>
      <c r="AI1117" s="3047" t="s">
        <v>8500</v>
      </c>
      <c r="AJ1117" s="3049"/>
      <c r="AK1117" s="3049"/>
      <c r="AL1117" s="3049"/>
      <c r="AM1117" s="3053"/>
      <c r="AN1117" s="3048"/>
      <c r="AO1117" s="3049"/>
      <c r="AP1117" s="3053"/>
      <c r="AQ1117" s="3049"/>
      <c r="AR1117" s="3049"/>
      <c r="AS1117" s="3053"/>
      <c r="AT1117" s="3053"/>
      <c r="AU1117" s="3053"/>
      <c r="AV1117" s="3053"/>
      <c r="AW1117" s="3053"/>
      <c r="AX1117" s="4930"/>
    </row>
    <row r="1118" spans="1:50" ht="15" customHeight="1">
      <c r="A1118" s="4960"/>
      <c r="B1118" s="4934"/>
      <c r="C1118" s="4952"/>
      <c r="D1118" s="3054"/>
      <c r="E1118" s="3055"/>
      <c r="F1118" s="3056"/>
      <c r="G1118" s="3056"/>
      <c r="H1118" s="4937"/>
      <c r="I1118" s="3056"/>
      <c r="J1118" s="3056"/>
      <c r="K1118" s="4937"/>
      <c r="L1118" s="3056"/>
      <c r="M1118" s="3056"/>
      <c r="N1118" s="4940"/>
      <c r="O1118" s="4949"/>
      <c r="P1118" s="3066"/>
      <c r="Q1118" s="3066"/>
      <c r="R1118" s="3066"/>
      <c r="S1118" s="3086"/>
      <c r="T1118" s="3086"/>
      <c r="U1118" s="3086"/>
      <c r="V1118" s="3086"/>
      <c r="W1118" s="3056"/>
      <c r="X1118" s="3056"/>
      <c r="Y1118" s="3056"/>
      <c r="Z1118" s="3056"/>
      <c r="AA1118" s="3056"/>
      <c r="AB1118" s="3056"/>
      <c r="AC1118" s="3056"/>
      <c r="AD1118" s="3056"/>
      <c r="AE1118" s="3056"/>
      <c r="AF1118" s="3056"/>
      <c r="AG1118" s="3058"/>
      <c r="AH1118" s="3056"/>
      <c r="AI1118" s="3056"/>
      <c r="AJ1118" s="3056"/>
      <c r="AK1118" s="3056"/>
      <c r="AL1118" s="3056"/>
      <c r="AM1118" s="3059"/>
      <c r="AN1118" s="3055"/>
      <c r="AO1118" s="3056"/>
      <c r="AP1118" s="3059"/>
      <c r="AQ1118" s="3056"/>
      <c r="AR1118" s="3056"/>
      <c r="AS1118" s="3059"/>
      <c r="AT1118" s="3059"/>
      <c r="AU1118" s="3059"/>
      <c r="AV1118" s="3059"/>
      <c r="AW1118" s="3059"/>
      <c r="AX1118" s="4931"/>
    </row>
    <row r="1119" spans="1:50" ht="15" customHeight="1">
      <c r="A1119" s="4960"/>
      <c r="B1119" s="4932">
        <f>B1114+1</f>
        <v>220</v>
      </c>
      <c r="C1119" s="4950" t="s">
        <v>8501</v>
      </c>
      <c r="D1119" s="3042" t="s">
        <v>8489</v>
      </c>
      <c r="E1119" s="3043">
        <v>38120</v>
      </c>
      <c r="F1119" s="3044">
        <v>1.5</v>
      </c>
      <c r="G1119" s="3044">
        <v>1.5</v>
      </c>
      <c r="H1119" s="4935" t="s">
        <v>8502</v>
      </c>
      <c r="I1119" s="3044"/>
      <c r="J1119" s="3044"/>
      <c r="K1119" s="3042" t="s">
        <v>8278</v>
      </c>
      <c r="L1119" s="3044">
        <v>300</v>
      </c>
      <c r="M1119" s="3044">
        <v>80</v>
      </c>
      <c r="N1119" s="4938" t="s">
        <v>8498</v>
      </c>
      <c r="O1119" s="4947" t="s">
        <v>8069</v>
      </c>
      <c r="P1119" s="3064"/>
      <c r="Q1119" s="3064"/>
      <c r="R1119" s="3064"/>
      <c r="S1119" s="3080"/>
      <c r="T1119" s="3080"/>
      <c r="U1119" s="3080"/>
      <c r="V1119" s="3080"/>
      <c r="W1119" s="3044"/>
      <c r="X1119" s="3044"/>
      <c r="Y1119" s="3044"/>
      <c r="Z1119" s="3044"/>
      <c r="AA1119" s="3044" t="s">
        <v>7635</v>
      </c>
      <c r="AB1119" s="3044" t="s">
        <v>7635</v>
      </c>
      <c r="AC1119" s="3044"/>
      <c r="AD1119" s="3044" t="s">
        <v>7635</v>
      </c>
      <c r="AE1119" s="3044" t="s">
        <v>7635</v>
      </c>
      <c r="AF1119" s="3044"/>
      <c r="AG1119" s="3060"/>
      <c r="AH1119" s="3044"/>
      <c r="AI1119" s="3044" t="s">
        <v>7635</v>
      </c>
      <c r="AJ1119" s="3044"/>
      <c r="AK1119" s="3044" t="s">
        <v>7636</v>
      </c>
      <c r="AL1119" s="3044" t="s">
        <v>7635</v>
      </c>
      <c r="AM1119" s="3046"/>
      <c r="AN1119" s="3043">
        <v>38153</v>
      </c>
      <c r="AO1119" s="3044"/>
      <c r="AP1119" s="3044" t="s">
        <v>7636</v>
      </c>
      <c r="AQ1119" s="3044"/>
      <c r="AR1119" s="3061"/>
      <c r="AS1119" s="3046"/>
      <c r="AT1119" s="3046"/>
      <c r="AU1119" s="3046"/>
      <c r="AV1119" s="3046"/>
      <c r="AW1119" s="3046"/>
      <c r="AX1119" s="3044"/>
    </row>
    <row r="1120" spans="1:50" ht="15" customHeight="1">
      <c r="A1120" s="4960"/>
      <c r="B1120" s="4933"/>
      <c r="C1120" s="4951"/>
      <c r="D1120" s="3047"/>
      <c r="E1120" s="3048"/>
      <c r="F1120" s="3049"/>
      <c r="G1120" s="3049"/>
      <c r="H1120" s="4936"/>
      <c r="I1120" s="3049"/>
      <c r="J1120" s="3049"/>
      <c r="K1120" s="3047"/>
      <c r="L1120" s="3049"/>
      <c r="M1120" s="3049"/>
      <c r="N1120" s="4939"/>
      <c r="O1120" s="4948"/>
      <c r="P1120" s="3065"/>
      <c r="Q1120" s="3065"/>
      <c r="R1120" s="3065"/>
      <c r="S1120" s="3083"/>
      <c r="T1120" s="3083"/>
      <c r="U1120" s="3083"/>
      <c r="V1120" s="3083"/>
      <c r="W1120" s="3049"/>
      <c r="X1120" s="3049"/>
      <c r="Y1120" s="3049"/>
      <c r="Z1120" s="3049"/>
      <c r="AA1120" s="3049">
        <v>1</v>
      </c>
      <c r="AB1120" s="3049">
        <v>200</v>
      </c>
      <c r="AC1120" s="3049"/>
      <c r="AD1120" s="3049">
        <v>60</v>
      </c>
      <c r="AE1120" s="3049">
        <v>165</v>
      </c>
      <c r="AF1120" s="3049"/>
      <c r="AG1120" s="3052"/>
      <c r="AH1120" s="3049"/>
      <c r="AI1120" s="3047" t="s">
        <v>7873</v>
      </c>
      <c r="AJ1120" s="3049"/>
      <c r="AK1120" s="3049" t="s">
        <v>7648</v>
      </c>
      <c r="AL1120" s="3049">
        <v>1.2</v>
      </c>
      <c r="AM1120" s="3053"/>
      <c r="AN1120" s="3049"/>
      <c r="AO1120" s="3049"/>
      <c r="AP1120" s="3053"/>
      <c r="AQ1120" s="3049"/>
      <c r="AR1120" s="3062"/>
      <c r="AS1120" s="3053"/>
      <c r="AT1120" s="3053"/>
      <c r="AU1120" s="3053"/>
      <c r="AV1120" s="3053"/>
      <c r="AW1120" s="3053"/>
      <c r="AX1120" s="3049"/>
    </row>
    <row r="1121" spans="1:50" ht="15" customHeight="1">
      <c r="A1121" s="4960"/>
      <c r="B1121" s="4933"/>
      <c r="C1121" s="4951"/>
      <c r="D1121" s="3047"/>
      <c r="E1121" s="3048"/>
      <c r="F1121" s="3049"/>
      <c r="G1121" s="3049"/>
      <c r="H1121" s="4936"/>
      <c r="I1121" s="3049"/>
      <c r="J1121" s="3049"/>
      <c r="K1121" s="3047"/>
      <c r="L1121" s="3049"/>
      <c r="M1121" s="3049"/>
      <c r="N1121" s="4939"/>
      <c r="O1121" s="4948"/>
      <c r="P1121" s="3065"/>
      <c r="Q1121" s="3065"/>
      <c r="R1121" s="3065"/>
      <c r="S1121" s="3083"/>
      <c r="T1121" s="3083"/>
      <c r="U1121" s="3083"/>
      <c r="V1121" s="3083"/>
      <c r="W1121" s="3049"/>
      <c r="X1121" s="3049"/>
      <c r="Y1121" s="3049"/>
      <c r="Z1121" s="3049"/>
      <c r="AA1121" s="3049"/>
      <c r="AB1121" s="3049"/>
      <c r="AC1121" s="3049"/>
      <c r="AD1121" s="3049"/>
      <c r="AE1121" s="3049"/>
      <c r="AF1121" s="3049"/>
      <c r="AG1121" s="3052"/>
      <c r="AH1121" s="3049"/>
      <c r="AI1121" s="3047" t="s">
        <v>7874</v>
      </c>
      <c r="AJ1121" s="3049"/>
      <c r="AK1121" s="3049" t="s">
        <v>7974</v>
      </c>
      <c r="AL1121" s="3049"/>
      <c r="AM1121" s="3053"/>
      <c r="AN1121" s="3049"/>
      <c r="AO1121" s="3049"/>
      <c r="AP1121" s="3053"/>
      <c r="AQ1121" s="3049"/>
      <c r="AR1121" s="3062"/>
      <c r="AS1121" s="3053"/>
      <c r="AT1121" s="3053"/>
      <c r="AU1121" s="3053"/>
      <c r="AV1121" s="3053"/>
      <c r="AW1121" s="3053"/>
      <c r="AX1121" s="3049"/>
    </row>
    <row r="1122" spans="1:50" ht="15" customHeight="1">
      <c r="A1122" s="4960"/>
      <c r="B1122" s="4933"/>
      <c r="C1122" s="4951"/>
      <c r="D1122" s="3047"/>
      <c r="E1122" s="3048"/>
      <c r="F1122" s="3049"/>
      <c r="G1122" s="3049"/>
      <c r="H1122" s="4936"/>
      <c r="I1122" s="3049"/>
      <c r="J1122" s="3049"/>
      <c r="K1122" s="3047"/>
      <c r="L1122" s="3049"/>
      <c r="M1122" s="3049"/>
      <c r="N1122" s="4939"/>
      <c r="O1122" s="4948"/>
      <c r="P1122" s="3065"/>
      <c r="Q1122" s="3065"/>
      <c r="R1122" s="3065"/>
      <c r="S1122" s="3083"/>
      <c r="T1122" s="3083"/>
      <c r="U1122" s="3083"/>
      <c r="V1122" s="3083"/>
      <c r="W1122" s="3049"/>
      <c r="X1122" s="3049"/>
      <c r="Y1122" s="3049"/>
      <c r="Z1122" s="3049"/>
      <c r="AA1122" s="3049"/>
      <c r="AB1122" s="3049"/>
      <c r="AC1122" s="3049"/>
      <c r="AD1122" s="3049"/>
      <c r="AE1122" s="3049"/>
      <c r="AF1122" s="3049"/>
      <c r="AG1122" s="3052"/>
      <c r="AH1122" s="3049"/>
      <c r="AI1122" s="3049"/>
      <c r="AJ1122" s="3049"/>
      <c r="AK1122" s="3049"/>
      <c r="AL1122" s="3049"/>
      <c r="AM1122" s="3053"/>
      <c r="AN1122" s="3049"/>
      <c r="AO1122" s="3049"/>
      <c r="AP1122" s="3053"/>
      <c r="AQ1122" s="3049"/>
      <c r="AR1122" s="3062"/>
      <c r="AS1122" s="3053"/>
      <c r="AT1122" s="3053"/>
      <c r="AU1122" s="3053"/>
      <c r="AV1122" s="3053"/>
      <c r="AW1122" s="3053"/>
      <c r="AX1122" s="3049"/>
    </row>
    <row r="1123" spans="1:50" ht="15" customHeight="1">
      <c r="A1123" s="4960"/>
      <c r="B1123" s="4934"/>
      <c r="C1123" s="4952"/>
      <c r="D1123" s="3054"/>
      <c r="E1123" s="3055"/>
      <c r="F1123" s="3056"/>
      <c r="G1123" s="3056"/>
      <c r="H1123" s="4937"/>
      <c r="I1123" s="3056"/>
      <c r="J1123" s="3056"/>
      <c r="K1123" s="3054"/>
      <c r="L1123" s="3056"/>
      <c r="M1123" s="3056"/>
      <c r="N1123" s="4940"/>
      <c r="O1123" s="4949"/>
      <c r="P1123" s="3066"/>
      <c r="Q1123" s="3066"/>
      <c r="R1123" s="3066"/>
      <c r="S1123" s="3086"/>
      <c r="T1123" s="3086"/>
      <c r="U1123" s="3086"/>
      <c r="V1123" s="3086"/>
      <c r="W1123" s="3056"/>
      <c r="X1123" s="3056"/>
      <c r="Y1123" s="3056"/>
      <c r="Z1123" s="3056"/>
      <c r="AA1123" s="3056"/>
      <c r="AB1123" s="3056"/>
      <c r="AC1123" s="3056"/>
      <c r="AD1123" s="3056"/>
      <c r="AE1123" s="3056"/>
      <c r="AF1123" s="3056"/>
      <c r="AG1123" s="3058"/>
      <c r="AH1123" s="3056"/>
      <c r="AI1123" s="3056"/>
      <c r="AJ1123" s="3056"/>
      <c r="AK1123" s="3056"/>
      <c r="AL1123" s="3056"/>
      <c r="AM1123" s="3059"/>
      <c r="AN1123" s="3056"/>
      <c r="AO1123" s="3056"/>
      <c r="AP1123" s="3059"/>
      <c r="AQ1123" s="3056"/>
      <c r="AR1123" s="3063"/>
      <c r="AS1123" s="3059"/>
      <c r="AT1123" s="3059"/>
      <c r="AU1123" s="3059"/>
      <c r="AV1123" s="3059"/>
      <c r="AW1123" s="3059"/>
      <c r="AX1123" s="3056"/>
    </row>
    <row r="1124" spans="1:50" ht="15" customHeight="1">
      <c r="A1124" s="4960"/>
      <c r="B1124" s="4932">
        <f>B1119+1</f>
        <v>221</v>
      </c>
      <c r="C1124" s="4950" t="s">
        <v>8503</v>
      </c>
      <c r="D1124" s="3042" t="s">
        <v>8494</v>
      </c>
      <c r="E1124" s="3043">
        <v>38568</v>
      </c>
      <c r="F1124" s="3044">
        <v>7.9</v>
      </c>
      <c r="G1124" s="3044">
        <v>7.9</v>
      </c>
      <c r="H1124" s="3042" t="s">
        <v>7889</v>
      </c>
      <c r="I1124" s="3044">
        <v>200</v>
      </c>
      <c r="J1124" s="3044">
        <v>60</v>
      </c>
      <c r="K1124" s="3042" t="s">
        <v>7889</v>
      </c>
      <c r="L1124" s="3044">
        <v>200</v>
      </c>
      <c r="M1124" s="3044">
        <v>60</v>
      </c>
      <c r="N1124" s="4938" t="s">
        <v>8504</v>
      </c>
      <c r="O1124" s="4947" t="s">
        <v>8505</v>
      </c>
      <c r="P1124" s="3064"/>
      <c r="Q1124" s="3064"/>
      <c r="R1124" s="3064"/>
      <c r="S1124" s="3080"/>
      <c r="T1124" s="3080"/>
      <c r="U1124" s="3080"/>
      <c r="V1124" s="3080"/>
      <c r="W1124" s="3044"/>
      <c r="X1124" s="3044"/>
      <c r="Y1124" s="3044"/>
      <c r="Z1124" s="3044"/>
      <c r="AA1124" s="3044" t="s">
        <v>801</v>
      </c>
      <c r="AB1124" s="3044"/>
      <c r="AC1124" s="3044"/>
      <c r="AD1124" s="3044"/>
      <c r="AE1124" s="3044" t="s">
        <v>801</v>
      </c>
      <c r="AF1124" s="3044"/>
      <c r="AG1124" s="3060"/>
      <c r="AH1124" s="3044"/>
      <c r="AI1124" s="3044"/>
      <c r="AJ1124" s="3044"/>
      <c r="AK1124" s="3044" t="s">
        <v>387</v>
      </c>
      <c r="AL1124" s="3044" t="s">
        <v>801</v>
      </c>
      <c r="AM1124" s="3046"/>
      <c r="AN1124" s="3043">
        <v>38615</v>
      </c>
      <c r="AO1124" s="3044"/>
      <c r="AP1124" s="3044" t="s">
        <v>387</v>
      </c>
      <c r="AQ1124" s="3044"/>
      <c r="AR1124" s="3061"/>
      <c r="AS1124" s="3046"/>
      <c r="AT1124" s="3046"/>
      <c r="AU1124" s="3046"/>
      <c r="AV1124" s="3046"/>
      <c r="AW1124" s="3046"/>
      <c r="AX1124" s="3044"/>
    </row>
    <row r="1125" spans="1:50" ht="15" customHeight="1">
      <c r="A1125" s="4960"/>
      <c r="B1125" s="4933"/>
      <c r="C1125" s="4951"/>
      <c r="D1125" s="3047"/>
      <c r="E1125" s="3048"/>
      <c r="F1125" s="3049"/>
      <c r="G1125" s="3049"/>
      <c r="H1125" s="3047"/>
      <c r="I1125" s="3049"/>
      <c r="J1125" s="3049"/>
      <c r="K1125" s="3047"/>
      <c r="L1125" s="3049"/>
      <c r="M1125" s="3049"/>
      <c r="N1125" s="4939"/>
      <c r="O1125" s="4948"/>
      <c r="P1125" s="3065"/>
      <c r="Q1125" s="3065"/>
      <c r="R1125" s="3065"/>
      <c r="S1125" s="3083"/>
      <c r="T1125" s="3083"/>
      <c r="U1125" s="3083"/>
      <c r="V1125" s="3083"/>
      <c r="W1125" s="3049"/>
      <c r="X1125" s="3049"/>
      <c r="Y1125" s="3049"/>
      <c r="Z1125" s="3049"/>
      <c r="AA1125" s="3049">
        <v>3</v>
      </c>
      <c r="AB1125" s="3049"/>
      <c r="AC1125" s="3049"/>
      <c r="AD1125" s="3049"/>
      <c r="AE1125" s="3049">
        <v>165</v>
      </c>
      <c r="AF1125" s="3049"/>
      <c r="AG1125" s="3052"/>
      <c r="AH1125" s="3049"/>
      <c r="AI1125" s="3049"/>
      <c r="AJ1125" s="3049"/>
      <c r="AK1125" s="3049" t="s">
        <v>7661</v>
      </c>
      <c r="AL1125" s="3049"/>
      <c r="AM1125" s="3053"/>
      <c r="AN1125" s="3049"/>
      <c r="AO1125" s="3049"/>
      <c r="AP1125" s="3053"/>
      <c r="AQ1125" s="3049"/>
      <c r="AR1125" s="3062"/>
      <c r="AS1125" s="3053"/>
      <c r="AT1125" s="3053"/>
      <c r="AU1125" s="3053"/>
      <c r="AV1125" s="3053"/>
      <c r="AW1125" s="3053"/>
      <c r="AX1125" s="3049"/>
    </row>
    <row r="1126" spans="1:50" ht="15" customHeight="1">
      <c r="A1126" s="4960"/>
      <c r="B1126" s="4933"/>
      <c r="C1126" s="4951"/>
      <c r="D1126" s="3047"/>
      <c r="E1126" s="3048"/>
      <c r="F1126" s="3049"/>
      <c r="G1126" s="3049"/>
      <c r="H1126" s="3047"/>
      <c r="I1126" s="3049"/>
      <c r="J1126" s="3049"/>
      <c r="K1126" s="3047"/>
      <c r="L1126" s="3049"/>
      <c r="M1126" s="3049"/>
      <c r="N1126" s="4939"/>
      <c r="O1126" s="4948"/>
      <c r="P1126" s="3065"/>
      <c r="Q1126" s="3065"/>
      <c r="R1126" s="3065"/>
      <c r="S1126" s="3083"/>
      <c r="T1126" s="3083"/>
      <c r="U1126" s="3083"/>
      <c r="V1126" s="3083"/>
      <c r="W1126" s="3049"/>
      <c r="X1126" s="3049"/>
      <c r="Y1126" s="3049"/>
      <c r="Z1126" s="3049"/>
      <c r="AA1126" s="3049"/>
      <c r="AB1126" s="3049"/>
      <c r="AC1126" s="3049"/>
      <c r="AD1126" s="3049"/>
      <c r="AE1126" s="3049"/>
      <c r="AF1126" s="3049"/>
      <c r="AG1126" s="3052"/>
      <c r="AH1126" s="3049"/>
      <c r="AI1126" s="3049"/>
      <c r="AJ1126" s="3049"/>
      <c r="AK1126" s="3049"/>
      <c r="AL1126" s="3049"/>
      <c r="AM1126" s="3053"/>
      <c r="AN1126" s="3049"/>
      <c r="AO1126" s="3049"/>
      <c r="AP1126" s="3053"/>
      <c r="AQ1126" s="3049"/>
      <c r="AR1126" s="3062"/>
      <c r="AS1126" s="3053"/>
      <c r="AT1126" s="3053"/>
      <c r="AU1126" s="3053"/>
      <c r="AV1126" s="3053"/>
      <c r="AW1126" s="3053"/>
      <c r="AX1126" s="3049"/>
    </row>
    <row r="1127" spans="1:50" ht="15" customHeight="1">
      <c r="A1127" s="4960"/>
      <c r="B1127" s="4933"/>
      <c r="C1127" s="4951"/>
      <c r="D1127" s="3047"/>
      <c r="E1127" s="3048"/>
      <c r="F1127" s="3049"/>
      <c r="G1127" s="3049"/>
      <c r="H1127" s="3047"/>
      <c r="I1127" s="3049"/>
      <c r="J1127" s="3049"/>
      <c r="K1127" s="3047"/>
      <c r="L1127" s="3049"/>
      <c r="M1127" s="3049"/>
      <c r="N1127" s="4939"/>
      <c r="O1127" s="4948"/>
      <c r="P1127" s="3065"/>
      <c r="Q1127" s="3065"/>
      <c r="R1127" s="3065"/>
      <c r="S1127" s="3083"/>
      <c r="T1127" s="3083"/>
      <c r="U1127" s="3083"/>
      <c r="V1127" s="3083"/>
      <c r="W1127" s="3049"/>
      <c r="X1127" s="3049"/>
      <c r="Y1127" s="3049"/>
      <c r="Z1127" s="3049"/>
      <c r="AA1127" s="3049"/>
      <c r="AB1127" s="3049"/>
      <c r="AC1127" s="3049"/>
      <c r="AD1127" s="3049"/>
      <c r="AE1127" s="3049"/>
      <c r="AF1127" s="3049"/>
      <c r="AG1127" s="3052"/>
      <c r="AH1127" s="3049"/>
      <c r="AI1127" s="3049"/>
      <c r="AJ1127" s="3049"/>
      <c r="AK1127" s="3049"/>
      <c r="AL1127" s="3049"/>
      <c r="AM1127" s="3053"/>
      <c r="AN1127" s="3049"/>
      <c r="AO1127" s="3049"/>
      <c r="AP1127" s="3053"/>
      <c r="AQ1127" s="3049"/>
      <c r="AR1127" s="3062"/>
      <c r="AS1127" s="3053"/>
      <c r="AT1127" s="3053"/>
      <c r="AU1127" s="3053"/>
      <c r="AV1127" s="3053"/>
      <c r="AW1127" s="3053"/>
      <c r="AX1127" s="3049"/>
    </row>
    <row r="1128" spans="1:50" ht="15" customHeight="1">
      <c r="A1128" s="4960"/>
      <c r="B1128" s="4934"/>
      <c r="C1128" s="4952"/>
      <c r="D1128" s="3054"/>
      <c r="E1128" s="3055"/>
      <c r="F1128" s="3056"/>
      <c r="G1128" s="3056"/>
      <c r="H1128" s="3054"/>
      <c r="I1128" s="3056"/>
      <c r="J1128" s="3056"/>
      <c r="K1128" s="3054"/>
      <c r="L1128" s="3056"/>
      <c r="M1128" s="3056"/>
      <c r="N1128" s="4940"/>
      <c r="O1128" s="4949"/>
      <c r="P1128" s="3066"/>
      <c r="Q1128" s="3066"/>
      <c r="R1128" s="3066"/>
      <c r="S1128" s="3086"/>
      <c r="T1128" s="3086"/>
      <c r="U1128" s="3086"/>
      <c r="V1128" s="3086"/>
      <c r="W1128" s="3056"/>
      <c r="X1128" s="3056"/>
      <c r="Y1128" s="3056"/>
      <c r="Z1128" s="3056"/>
      <c r="AA1128" s="3056"/>
      <c r="AB1128" s="3056"/>
      <c r="AC1128" s="3056"/>
      <c r="AD1128" s="3056"/>
      <c r="AE1128" s="3056"/>
      <c r="AF1128" s="3056"/>
      <c r="AG1128" s="3058"/>
      <c r="AH1128" s="3056"/>
      <c r="AI1128" s="3056"/>
      <c r="AJ1128" s="3056"/>
      <c r="AK1128" s="3056"/>
      <c r="AL1128" s="3056"/>
      <c r="AM1128" s="3059"/>
      <c r="AN1128" s="3056"/>
      <c r="AO1128" s="3056"/>
      <c r="AP1128" s="3059"/>
      <c r="AQ1128" s="3056"/>
      <c r="AR1128" s="3063"/>
      <c r="AS1128" s="3059"/>
      <c r="AT1128" s="3059"/>
      <c r="AU1128" s="3059"/>
      <c r="AV1128" s="3059"/>
      <c r="AW1128" s="3059"/>
      <c r="AX1128" s="3056"/>
    </row>
    <row r="1129" spans="1:50" ht="15" customHeight="1">
      <c r="A1129" s="4960"/>
      <c r="B1129" s="4932">
        <f>B1124+1</f>
        <v>222</v>
      </c>
      <c r="C1129" s="4929" t="s">
        <v>8506</v>
      </c>
      <c r="D1129" s="3047" t="s">
        <v>47</v>
      </c>
      <c r="E1129" s="3048">
        <v>39504</v>
      </c>
      <c r="F1129" s="3044">
        <v>3.4</v>
      </c>
      <c r="G1129" s="3104">
        <v>3.4</v>
      </c>
      <c r="H1129" s="3047" t="s">
        <v>8099</v>
      </c>
      <c r="I1129" s="3049">
        <v>80</v>
      </c>
      <c r="J1129" s="3044">
        <v>50</v>
      </c>
      <c r="K1129" s="3042" t="s">
        <v>8099</v>
      </c>
      <c r="L1129" s="3044">
        <v>80</v>
      </c>
      <c r="M1129" s="3044">
        <v>50</v>
      </c>
      <c r="N1129" s="4938" t="s">
        <v>8507</v>
      </c>
      <c r="O1129" s="4947" t="s">
        <v>8508</v>
      </c>
      <c r="P1129" s="3064"/>
      <c r="Q1129" s="3064"/>
      <c r="R1129" s="3064"/>
      <c r="S1129" s="3080"/>
      <c r="T1129" s="3080"/>
      <c r="U1129" s="3080"/>
      <c r="V1129" s="3080"/>
      <c r="W1129" s="3044"/>
      <c r="X1129" s="3044"/>
      <c r="Y1129" s="3044"/>
      <c r="Z1129" s="3060"/>
      <c r="AA1129" s="3044" t="s">
        <v>801</v>
      </c>
      <c r="AB1129" s="3044"/>
      <c r="AC1129" s="3044"/>
      <c r="AD1129" s="3044"/>
      <c r="AE1129" s="3044" t="s">
        <v>801</v>
      </c>
      <c r="AF1129" s="4929"/>
      <c r="AG1129" s="3079" t="s">
        <v>801</v>
      </c>
      <c r="AH1129" s="3044"/>
      <c r="AI1129" s="3044"/>
      <c r="AJ1129" s="3044"/>
      <c r="AK1129" s="3044" t="s">
        <v>387</v>
      </c>
      <c r="AL1129" s="3044" t="s">
        <v>801</v>
      </c>
      <c r="AM1129" s="3046"/>
      <c r="AN1129" s="3043">
        <v>39532</v>
      </c>
      <c r="AO1129" s="3044"/>
      <c r="AP1129" s="3046"/>
      <c r="AQ1129" s="3044"/>
      <c r="AR1129" s="3044"/>
      <c r="AS1129" s="3046"/>
      <c r="AT1129" s="3046"/>
      <c r="AU1129" s="3046"/>
      <c r="AV1129" s="3046"/>
      <c r="AW1129" s="3046"/>
      <c r="AX1129" s="4929"/>
    </row>
    <row r="1130" spans="1:50" ht="15" customHeight="1">
      <c r="A1130" s="4960"/>
      <c r="B1130" s="4933"/>
      <c r="C1130" s="4930"/>
      <c r="D1130" s="3047"/>
      <c r="E1130" s="3048"/>
      <c r="F1130" s="3049"/>
      <c r="G1130" s="3049"/>
      <c r="H1130" s="3047"/>
      <c r="I1130" s="3049"/>
      <c r="J1130" s="3049"/>
      <c r="K1130" s="3047"/>
      <c r="L1130" s="3049"/>
      <c r="M1130" s="3049"/>
      <c r="N1130" s="4939"/>
      <c r="O1130" s="4948"/>
      <c r="P1130" s="3065"/>
      <c r="Q1130" s="3065"/>
      <c r="R1130" s="3065"/>
      <c r="S1130" s="3083"/>
      <c r="T1130" s="3083"/>
      <c r="U1130" s="3083"/>
      <c r="V1130" s="3083"/>
      <c r="W1130" s="3049"/>
      <c r="X1130" s="3049"/>
      <c r="Y1130" s="3049"/>
      <c r="Z1130" s="3052"/>
      <c r="AA1130" s="3049">
        <v>1</v>
      </c>
      <c r="AB1130" s="3049"/>
      <c r="AC1130" s="3049"/>
      <c r="AD1130" s="3049"/>
      <c r="AE1130" s="3049">
        <v>165</v>
      </c>
      <c r="AF1130" s="4930"/>
      <c r="AG1130" s="3068">
        <v>1</v>
      </c>
      <c r="AH1130" s="3049"/>
      <c r="AI1130" s="3049"/>
      <c r="AJ1130" s="3049"/>
      <c r="AK1130" s="3049" t="s">
        <v>7661</v>
      </c>
      <c r="AL1130" s="3049"/>
      <c r="AM1130" s="3053"/>
      <c r="AN1130" s="3049"/>
      <c r="AO1130" s="3049"/>
      <c r="AP1130" s="3053"/>
      <c r="AQ1130" s="3049"/>
      <c r="AR1130" s="3049"/>
      <c r="AS1130" s="3053"/>
      <c r="AT1130" s="3053"/>
      <c r="AU1130" s="3053"/>
      <c r="AV1130" s="3053"/>
      <c r="AW1130" s="3053"/>
      <c r="AX1130" s="4930"/>
    </row>
    <row r="1131" spans="1:50" ht="15" customHeight="1">
      <c r="A1131" s="4960"/>
      <c r="B1131" s="4933"/>
      <c r="C1131" s="4930"/>
      <c r="D1131" s="3047"/>
      <c r="E1131" s="3049"/>
      <c r="F1131" s="3049"/>
      <c r="G1131" s="3049"/>
      <c r="H1131" s="3047"/>
      <c r="I1131" s="3049"/>
      <c r="J1131" s="3049"/>
      <c r="K1131" s="3047"/>
      <c r="L1131" s="3049"/>
      <c r="M1131" s="3049"/>
      <c r="N1131" s="4939"/>
      <c r="O1131" s="4948"/>
      <c r="P1131" s="3065"/>
      <c r="Q1131" s="3065"/>
      <c r="R1131" s="3065"/>
      <c r="S1131" s="3083"/>
      <c r="T1131" s="3083"/>
      <c r="U1131" s="3083"/>
      <c r="V1131" s="3083"/>
      <c r="W1131" s="3049"/>
      <c r="X1131" s="3049"/>
      <c r="Y1131" s="3049"/>
      <c r="Z1131" s="3052"/>
      <c r="AA1131" s="3049"/>
      <c r="AB1131" s="3049"/>
      <c r="AC1131" s="3049"/>
      <c r="AD1131" s="3049"/>
      <c r="AE1131" s="3049"/>
      <c r="AF1131" s="4930"/>
      <c r="AG1131" s="3049"/>
      <c r="AH1131" s="3049"/>
      <c r="AI1131" s="3049"/>
      <c r="AJ1131" s="3049"/>
      <c r="AK1131" s="3049" t="s">
        <v>7665</v>
      </c>
      <c r="AL1131" s="3049"/>
      <c r="AM1131" s="3053"/>
      <c r="AN1131" s="3049"/>
      <c r="AO1131" s="3049"/>
      <c r="AP1131" s="3053"/>
      <c r="AQ1131" s="3049"/>
      <c r="AR1131" s="3049"/>
      <c r="AS1131" s="3053"/>
      <c r="AT1131" s="3053"/>
      <c r="AU1131" s="3053"/>
      <c r="AV1131" s="3053"/>
      <c r="AW1131" s="3053"/>
      <c r="AX1131" s="4930"/>
    </row>
    <row r="1132" spans="1:50" ht="15" customHeight="1">
      <c r="A1132" s="4960"/>
      <c r="B1132" s="4933"/>
      <c r="C1132" s="4930"/>
      <c r="D1132" s="3047"/>
      <c r="E1132" s="3049"/>
      <c r="F1132" s="3049"/>
      <c r="G1132" s="3049"/>
      <c r="H1132" s="3047"/>
      <c r="I1132" s="3049"/>
      <c r="J1132" s="3049"/>
      <c r="K1132" s="3047"/>
      <c r="L1132" s="3049"/>
      <c r="M1132" s="3049"/>
      <c r="N1132" s="4939"/>
      <c r="O1132" s="4948"/>
      <c r="P1132" s="3065"/>
      <c r="Q1132" s="3065"/>
      <c r="R1132" s="3065"/>
      <c r="S1132" s="3083"/>
      <c r="T1132" s="3083"/>
      <c r="U1132" s="3083"/>
      <c r="V1132" s="3083"/>
      <c r="W1132" s="3049"/>
      <c r="X1132" s="3049"/>
      <c r="Y1132" s="3049"/>
      <c r="Z1132" s="3052"/>
      <c r="AA1132" s="3049"/>
      <c r="AB1132" s="3049"/>
      <c r="AC1132" s="3049"/>
      <c r="AD1132" s="3049"/>
      <c r="AE1132" s="3049"/>
      <c r="AF1132" s="4930"/>
      <c r="AG1132" s="3049"/>
      <c r="AH1132" s="3049"/>
      <c r="AI1132" s="3049"/>
      <c r="AJ1132" s="3049"/>
      <c r="AK1132" s="3049"/>
      <c r="AL1132" s="3049"/>
      <c r="AM1132" s="3053"/>
      <c r="AN1132" s="3049"/>
      <c r="AO1132" s="3049"/>
      <c r="AP1132" s="3053"/>
      <c r="AQ1132" s="3049"/>
      <c r="AR1132" s="3049"/>
      <c r="AS1132" s="3053"/>
      <c r="AT1132" s="3053"/>
      <c r="AU1132" s="3053"/>
      <c r="AV1132" s="3053"/>
      <c r="AW1132" s="3053"/>
      <c r="AX1132" s="4930"/>
    </row>
    <row r="1133" spans="1:50" ht="15" customHeight="1">
      <c r="A1133" s="4960"/>
      <c r="B1133" s="4934"/>
      <c r="C1133" s="4931"/>
      <c r="D1133" s="3054"/>
      <c r="E1133" s="3056"/>
      <c r="F1133" s="3056"/>
      <c r="G1133" s="3056"/>
      <c r="H1133" s="3054"/>
      <c r="I1133" s="3056"/>
      <c r="J1133" s="3056"/>
      <c r="K1133" s="3054"/>
      <c r="L1133" s="3056"/>
      <c r="M1133" s="3056"/>
      <c r="N1133" s="4940"/>
      <c r="O1133" s="4949"/>
      <c r="P1133" s="3066"/>
      <c r="Q1133" s="3066"/>
      <c r="R1133" s="3066"/>
      <c r="S1133" s="3086"/>
      <c r="T1133" s="3086"/>
      <c r="U1133" s="3086"/>
      <c r="V1133" s="3086"/>
      <c r="W1133" s="3056"/>
      <c r="X1133" s="3056"/>
      <c r="Y1133" s="3056"/>
      <c r="Z1133" s="3058"/>
      <c r="AA1133" s="3056"/>
      <c r="AB1133" s="3056"/>
      <c r="AC1133" s="3056"/>
      <c r="AD1133" s="3056"/>
      <c r="AE1133" s="3056"/>
      <c r="AF1133" s="4931"/>
      <c r="AG1133" s="3056"/>
      <c r="AH1133" s="3056"/>
      <c r="AI1133" s="3056"/>
      <c r="AJ1133" s="3056"/>
      <c r="AK1133" s="3056"/>
      <c r="AL1133" s="3056"/>
      <c r="AM1133" s="3059"/>
      <c r="AN1133" s="3056"/>
      <c r="AO1133" s="3056"/>
      <c r="AP1133" s="3059"/>
      <c r="AQ1133" s="3056"/>
      <c r="AR1133" s="3056"/>
      <c r="AS1133" s="3059"/>
      <c r="AT1133" s="3059"/>
      <c r="AU1133" s="3059"/>
      <c r="AV1133" s="3059"/>
      <c r="AW1133" s="3059"/>
      <c r="AX1133" s="4931"/>
    </row>
    <row r="1134" spans="1:50" ht="15" customHeight="1">
      <c r="A1134" s="4960"/>
      <c r="B1134" s="4932">
        <f>B1129+1</f>
        <v>223</v>
      </c>
      <c r="C1134" s="4929" t="s">
        <v>8509</v>
      </c>
      <c r="D1134" s="3042" t="s">
        <v>8489</v>
      </c>
      <c r="E1134" s="3043">
        <v>32219</v>
      </c>
      <c r="F1134" s="3044">
        <v>10.199999999999999</v>
      </c>
      <c r="G1134" s="3044">
        <v>10.199999999999999</v>
      </c>
      <c r="H1134" s="3047" t="s">
        <v>7958</v>
      </c>
      <c r="I1134" s="3049">
        <v>200</v>
      </c>
      <c r="J1134" s="3049">
        <v>60</v>
      </c>
      <c r="K1134" s="3047" t="s">
        <v>7963</v>
      </c>
      <c r="L1134" s="3044">
        <v>150</v>
      </c>
      <c r="M1134" s="3044">
        <v>60</v>
      </c>
      <c r="N1134" s="4938" t="s">
        <v>8510</v>
      </c>
      <c r="O1134" s="4947" t="s">
        <v>7929</v>
      </c>
      <c r="P1134" s="3045"/>
      <c r="Q1134" s="3045"/>
      <c r="R1134" s="3045"/>
      <c r="S1134" s="3081"/>
      <c r="T1134" s="3081"/>
      <c r="U1134" s="3081"/>
      <c r="V1134" s="3081"/>
      <c r="W1134" s="3044"/>
      <c r="X1134" s="3044"/>
      <c r="Y1134" s="3044"/>
      <c r="Z1134" s="3044"/>
      <c r="AA1134" s="3044" t="s">
        <v>7635</v>
      </c>
      <c r="AB1134" s="3044"/>
      <c r="AC1134" s="3044"/>
      <c r="AD1134" s="3044"/>
      <c r="AE1134" s="3044" t="s">
        <v>7635</v>
      </c>
      <c r="AF1134" s="3044"/>
      <c r="AG1134" s="3044" t="s">
        <v>7635</v>
      </c>
      <c r="AH1134" s="3044"/>
      <c r="AI1134" s="3044" t="s">
        <v>7635</v>
      </c>
      <c r="AJ1134" s="3044"/>
      <c r="AK1134" s="3044" t="s">
        <v>7636</v>
      </c>
      <c r="AL1134" s="3044" t="s">
        <v>7635</v>
      </c>
      <c r="AM1134" s="4944"/>
      <c r="AN1134" s="3043">
        <v>32234</v>
      </c>
      <c r="AO1134" s="3044"/>
      <c r="AP1134" s="3044" t="s">
        <v>7636</v>
      </c>
      <c r="AQ1134" s="3044" t="s">
        <v>7636</v>
      </c>
      <c r="AR1134" s="4950" t="s">
        <v>7859</v>
      </c>
      <c r="AS1134" s="3046"/>
      <c r="AT1134" s="3046"/>
      <c r="AU1134" s="3046"/>
      <c r="AV1134" s="3046"/>
      <c r="AW1134" s="3046"/>
      <c r="AX1134" s="4929"/>
    </row>
    <row r="1135" spans="1:50" ht="15" customHeight="1">
      <c r="A1135" s="4960"/>
      <c r="B1135" s="4933"/>
      <c r="C1135" s="4930"/>
      <c r="D1135" s="3047"/>
      <c r="E1135" s="3048">
        <v>33141</v>
      </c>
      <c r="F1135" s="3049"/>
      <c r="G1135" s="3049"/>
      <c r="H1135" s="3047" t="s">
        <v>7654</v>
      </c>
      <c r="I1135" s="3049">
        <v>200</v>
      </c>
      <c r="J1135" s="3049">
        <v>60</v>
      </c>
      <c r="K1135" s="3047" t="s">
        <v>7861</v>
      </c>
      <c r="L1135" s="3049">
        <v>200</v>
      </c>
      <c r="M1135" s="3049">
        <v>60</v>
      </c>
      <c r="N1135" s="4939"/>
      <c r="O1135" s="4948"/>
      <c r="P1135" s="3050"/>
      <c r="Q1135" s="3050"/>
      <c r="R1135" s="3050"/>
      <c r="S1135" s="3084"/>
      <c r="T1135" s="3084"/>
      <c r="U1135" s="3084"/>
      <c r="V1135" s="3084"/>
      <c r="W1135" s="3049"/>
      <c r="X1135" s="3049"/>
      <c r="Y1135" s="3049"/>
      <c r="Z1135" s="3049"/>
      <c r="AA1135" s="3049">
        <v>4</v>
      </c>
      <c r="AB1135" s="3049"/>
      <c r="AC1135" s="3049"/>
      <c r="AD1135" s="3049"/>
      <c r="AE1135" s="3049">
        <v>185</v>
      </c>
      <c r="AF1135" s="3049"/>
      <c r="AG1135" s="3052">
        <v>1.5</v>
      </c>
      <c r="AH1135" s="3049"/>
      <c r="AI1135" s="3049">
        <v>10</v>
      </c>
      <c r="AJ1135" s="3049"/>
      <c r="AK1135" s="3049" t="s">
        <v>7864</v>
      </c>
      <c r="AL1135" s="3049"/>
      <c r="AM1135" s="4945"/>
      <c r="AN1135" s="3048"/>
      <c r="AO1135" s="3049"/>
      <c r="AP1135" s="3053"/>
      <c r="AQ1135" s="3049"/>
      <c r="AR1135" s="4951"/>
      <c r="AS1135" s="3053"/>
      <c r="AT1135" s="3053"/>
      <c r="AU1135" s="3053"/>
      <c r="AV1135" s="3053"/>
      <c r="AW1135" s="3053"/>
      <c r="AX1135" s="4930"/>
    </row>
    <row r="1136" spans="1:50" ht="15" customHeight="1">
      <c r="A1136" s="4960"/>
      <c r="B1136" s="4933"/>
      <c r="C1136" s="4930"/>
      <c r="D1136" s="3047"/>
      <c r="E1136" s="3048">
        <v>34145</v>
      </c>
      <c r="F1136" s="3049"/>
      <c r="G1136" s="3049"/>
      <c r="H1136" s="3047"/>
      <c r="I1136" s="3049"/>
      <c r="J1136" s="3049"/>
      <c r="K1136" s="3047"/>
      <c r="L1136" s="3049"/>
      <c r="M1136" s="3049"/>
      <c r="N1136" s="4939"/>
      <c r="O1136" s="4948"/>
      <c r="P1136" s="3050"/>
      <c r="Q1136" s="3050"/>
      <c r="R1136" s="3050"/>
      <c r="S1136" s="3084"/>
      <c r="T1136" s="3084"/>
      <c r="U1136" s="3084"/>
      <c r="V1136" s="3084"/>
      <c r="W1136" s="3049"/>
      <c r="X1136" s="3049"/>
      <c r="Y1136" s="3049"/>
      <c r="Z1136" s="3049"/>
      <c r="AA1136" s="3049"/>
      <c r="AB1136" s="3049"/>
      <c r="AC1136" s="3049"/>
      <c r="AD1136" s="3049"/>
      <c r="AE1136" s="3049"/>
      <c r="AF1136" s="3049"/>
      <c r="AG1136" s="3052">
        <v>1</v>
      </c>
      <c r="AH1136" s="3049"/>
      <c r="AI1136" s="3049"/>
      <c r="AJ1136" s="3049"/>
      <c r="AK1136" s="3049"/>
      <c r="AL1136" s="3049"/>
      <c r="AM1136" s="4945"/>
      <c r="AN1136" s="3048"/>
      <c r="AO1136" s="3049"/>
      <c r="AP1136" s="3053"/>
      <c r="AQ1136" s="3049"/>
      <c r="AR1136" s="4951"/>
      <c r="AS1136" s="3053"/>
      <c r="AT1136" s="3053"/>
      <c r="AU1136" s="3053"/>
      <c r="AV1136" s="3053"/>
      <c r="AW1136" s="3053"/>
      <c r="AX1136" s="4930"/>
    </row>
    <row r="1137" spans="1:50" ht="15" customHeight="1">
      <c r="A1137" s="4960"/>
      <c r="B1137" s="4933"/>
      <c r="C1137" s="4930"/>
      <c r="D1137" s="3047"/>
      <c r="E1137" s="3048">
        <v>34820</v>
      </c>
      <c r="F1137" s="3049"/>
      <c r="G1137" s="3049"/>
      <c r="H1137" s="3047"/>
      <c r="I1137" s="3049"/>
      <c r="J1137" s="3049"/>
      <c r="K1137" s="3047"/>
      <c r="L1137" s="3049"/>
      <c r="M1137" s="3049"/>
      <c r="N1137" s="4939"/>
      <c r="O1137" s="4948"/>
      <c r="P1137" s="3050"/>
      <c r="Q1137" s="3050"/>
      <c r="R1137" s="3050"/>
      <c r="S1137" s="3084"/>
      <c r="T1137" s="3084"/>
      <c r="U1137" s="3084"/>
      <c r="V1137" s="3084"/>
      <c r="W1137" s="3049"/>
      <c r="X1137" s="3049"/>
      <c r="Y1137" s="3049"/>
      <c r="Z1137" s="3049"/>
      <c r="AA1137" s="3049"/>
      <c r="AB1137" s="3049"/>
      <c r="AC1137" s="3049"/>
      <c r="AD1137" s="3049"/>
      <c r="AE1137" s="3049"/>
      <c r="AF1137" s="3049"/>
      <c r="AG1137" s="3049"/>
      <c r="AH1137" s="3049"/>
      <c r="AI1137" s="3049"/>
      <c r="AJ1137" s="3049"/>
      <c r="AK1137" s="3049"/>
      <c r="AL1137" s="3049"/>
      <c r="AM1137" s="4945"/>
      <c r="AN1137" s="3048"/>
      <c r="AO1137" s="3049"/>
      <c r="AP1137" s="3053"/>
      <c r="AQ1137" s="3049"/>
      <c r="AR1137" s="4951"/>
      <c r="AS1137" s="3053"/>
      <c r="AT1137" s="3053"/>
      <c r="AU1137" s="3053"/>
      <c r="AV1137" s="3053"/>
      <c r="AW1137" s="3053"/>
      <c r="AX1137" s="4930"/>
    </row>
    <row r="1138" spans="1:50" ht="15" customHeight="1">
      <c r="A1138" s="4960"/>
      <c r="B1138" s="4934"/>
      <c r="C1138" s="4931"/>
      <c r="D1138" s="3054"/>
      <c r="E1138" s="3048">
        <v>43160</v>
      </c>
      <c r="F1138" s="3056"/>
      <c r="G1138" s="3056"/>
      <c r="H1138" s="3054"/>
      <c r="I1138" s="3056"/>
      <c r="J1138" s="3056"/>
      <c r="K1138" s="3054"/>
      <c r="L1138" s="3056"/>
      <c r="M1138" s="3056"/>
      <c r="N1138" s="4940"/>
      <c r="O1138" s="4949"/>
      <c r="P1138" s="3057"/>
      <c r="Q1138" s="3057"/>
      <c r="R1138" s="3057"/>
      <c r="S1138" s="3087"/>
      <c r="T1138" s="3087"/>
      <c r="U1138" s="3087"/>
      <c r="V1138" s="3087"/>
      <c r="W1138" s="3056"/>
      <c r="X1138" s="3056"/>
      <c r="Y1138" s="3056"/>
      <c r="Z1138" s="3056"/>
      <c r="AA1138" s="3056"/>
      <c r="AB1138" s="3056"/>
      <c r="AC1138" s="3056"/>
      <c r="AD1138" s="3056"/>
      <c r="AE1138" s="3056"/>
      <c r="AF1138" s="3056"/>
      <c r="AG1138" s="3056"/>
      <c r="AH1138" s="3056"/>
      <c r="AI1138" s="3056"/>
      <c r="AJ1138" s="3056"/>
      <c r="AK1138" s="3056"/>
      <c r="AL1138" s="3056"/>
      <c r="AM1138" s="4946"/>
      <c r="AN1138" s="3055"/>
      <c r="AO1138" s="3056"/>
      <c r="AP1138" s="3059"/>
      <c r="AQ1138" s="3056"/>
      <c r="AR1138" s="4952"/>
      <c r="AS1138" s="3059"/>
      <c r="AT1138" s="3059"/>
      <c r="AU1138" s="3059"/>
      <c r="AV1138" s="3059"/>
      <c r="AW1138" s="3059"/>
      <c r="AX1138" s="4931"/>
    </row>
    <row r="1139" spans="1:50" ht="15" customHeight="1">
      <c r="A1139" s="4960"/>
      <c r="B1139" s="4932">
        <f>B1134+1</f>
        <v>224</v>
      </c>
      <c r="C1139" s="4929" t="s">
        <v>8511</v>
      </c>
      <c r="D1139" s="3042" t="s">
        <v>8489</v>
      </c>
      <c r="E1139" s="3043">
        <v>33777</v>
      </c>
      <c r="F1139" s="3044">
        <v>3.9</v>
      </c>
      <c r="G1139" s="3044">
        <v>3.9</v>
      </c>
      <c r="H1139" s="3047" t="s">
        <v>7958</v>
      </c>
      <c r="I1139" s="3049">
        <v>200</v>
      </c>
      <c r="J1139" s="3049">
        <v>60</v>
      </c>
      <c r="K1139" s="3047" t="s">
        <v>7963</v>
      </c>
      <c r="L1139" s="3049">
        <v>150</v>
      </c>
      <c r="M1139" s="3049">
        <v>60</v>
      </c>
      <c r="N1139" s="4938" t="s">
        <v>7928</v>
      </c>
      <c r="O1139" s="4947" t="s">
        <v>7929</v>
      </c>
      <c r="P1139" s="3045"/>
      <c r="Q1139" s="3045"/>
      <c r="R1139" s="3045"/>
      <c r="S1139" s="3081"/>
      <c r="T1139" s="3081"/>
      <c r="U1139" s="3081"/>
      <c r="V1139" s="3081"/>
      <c r="W1139" s="3044"/>
      <c r="X1139" s="3044"/>
      <c r="Y1139" s="3044"/>
      <c r="Z1139" s="3044"/>
      <c r="AA1139" s="3044" t="s">
        <v>7635</v>
      </c>
      <c r="AB1139" s="3044"/>
      <c r="AC1139" s="3044"/>
      <c r="AD1139" s="3044"/>
      <c r="AE1139" s="3044" t="s">
        <v>7635</v>
      </c>
      <c r="AF1139" s="3044"/>
      <c r="AG1139" s="3044" t="s">
        <v>7635</v>
      </c>
      <c r="AH1139" s="3044"/>
      <c r="AI1139" s="3044" t="s">
        <v>7635</v>
      </c>
      <c r="AJ1139" s="3044"/>
      <c r="AK1139" s="3044" t="s">
        <v>7636</v>
      </c>
      <c r="AL1139" s="3044" t="s">
        <v>7635</v>
      </c>
      <c r="AM1139" s="4944"/>
      <c r="AN1139" s="3043">
        <v>33959</v>
      </c>
      <c r="AO1139" s="3044"/>
      <c r="AP1139" s="3044" t="s">
        <v>7636</v>
      </c>
      <c r="AQ1139" s="3044" t="s">
        <v>7636</v>
      </c>
      <c r="AR1139" s="4950" t="s">
        <v>7859</v>
      </c>
      <c r="AS1139" s="3046"/>
      <c r="AT1139" s="3046"/>
      <c r="AU1139" s="3046"/>
      <c r="AV1139" s="3046"/>
      <c r="AW1139" s="3046"/>
      <c r="AX1139" s="4929"/>
    </row>
    <row r="1140" spans="1:50" ht="15" customHeight="1">
      <c r="A1140" s="4960"/>
      <c r="B1140" s="4933"/>
      <c r="C1140" s="4930"/>
      <c r="D1140" s="3047"/>
      <c r="E1140" s="3048">
        <v>34145</v>
      </c>
      <c r="F1140" s="3049"/>
      <c r="G1140" s="3049"/>
      <c r="H1140" s="3047"/>
      <c r="I1140" s="3049"/>
      <c r="J1140" s="3049"/>
      <c r="K1140" s="3047"/>
      <c r="L1140" s="3049"/>
      <c r="M1140" s="3049"/>
      <c r="N1140" s="4939"/>
      <c r="O1140" s="4948"/>
      <c r="P1140" s="3050"/>
      <c r="Q1140" s="3050"/>
      <c r="R1140" s="3050"/>
      <c r="S1140" s="3084"/>
      <c r="T1140" s="3084"/>
      <c r="U1140" s="3084"/>
      <c r="V1140" s="3084"/>
      <c r="W1140" s="3049"/>
      <c r="X1140" s="3049"/>
      <c r="Y1140" s="3049"/>
      <c r="Z1140" s="3049"/>
      <c r="AA1140" s="3049">
        <v>1</v>
      </c>
      <c r="AB1140" s="3049"/>
      <c r="AC1140" s="3049"/>
      <c r="AD1140" s="3049"/>
      <c r="AE1140" s="3049">
        <v>185</v>
      </c>
      <c r="AF1140" s="3049"/>
      <c r="AG1140" s="3052">
        <v>1</v>
      </c>
      <c r="AH1140" s="3049"/>
      <c r="AI1140" s="3049">
        <v>10</v>
      </c>
      <c r="AJ1140" s="3049"/>
      <c r="AK1140" s="3049" t="s">
        <v>7864</v>
      </c>
      <c r="AL1140" s="3049"/>
      <c r="AM1140" s="4945"/>
      <c r="AN1140" s="3048"/>
      <c r="AO1140" s="3049"/>
      <c r="AP1140" s="3053"/>
      <c r="AQ1140" s="3049"/>
      <c r="AR1140" s="4951"/>
      <c r="AS1140" s="3053"/>
      <c r="AT1140" s="3053"/>
      <c r="AU1140" s="3053"/>
      <c r="AV1140" s="3053"/>
      <c r="AW1140" s="3053"/>
      <c r="AX1140" s="4930"/>
    </row>
    <row r="1141" spans="1:50" ht="15" customHeight="1">
      <c r="A1141" s="4960"/>
      <c r="B1141" s="4933"/>
      <c r="C1141" s="4930"/>
      <c r="D1141" s="3047"/>
      <c r="E1141" s="3048">
        <v>34820</v>
      </c>
      <c r="F1141" s="3049"/>
      <c r="G1141" s="3049"/>
      <c r="H1141" s="3047"/>
      <c r="I1141" s="3049"/>
      <c r="J1141" s="3049"/>
      <c r="K1141" s="3047"/>
      <c r="L1141" s="3049"/>
      <c r="M1141" s="3049"/>
      <c r="N1141" s="4939"/>
      <c r="O1141" s="4948"/>
      <c r="P1141" s="3050"/>
      <c r="Q1141" s="3050"/>
      <c r="R1141" s="3050"/>
      <c r="S1141" s="3084"/>
      <c r="T1141" s="3084"/>
      <c r="U1141" s="3084"/>
      <c r="V1141" s="3084"/>
      <c r="W1141" s="3049"/>
      <c r="X1141" s="3049"/>
      <c r="Y1141" s="3049"/>
      <c r="Z1141" s="3049"/>
      <c r="AA1141" s="3049"/>
      <c r="AB1141" s="3049"/>
      <c r="AC1141" s="3049"/>
      <c r="AD1141" s="3049"/>
      <c r="AE1141" s="3049"/>
      <c r="AF1141" s="3049"/>
      <c r="AG1141" s="3049"/>
      <c r="AH1141" s="3049"/>
      <c r="AI1141" s="3049"/>
      <c r="AJ1141" s="3049"/>
      <c r="AK1141" s="3049"/>
      <c r="AL1141" s="3049"/>
      <c r="AM1141" s="4945"/>
      <c r="AN1141" s="3048"/>
      <c r="AO1141" s="3049"/>
      <c r="AP1141" s="3053"/>
      <c r="AQ1141" s="3049"/>
      <c r="AR1141" s="4951"/>
      <c r="AS1141" s="3053"/>
      <c r="AT1141" s="3053"/>
      <c r="AU1141" s="3053"/>
      <c r="AV1141" s="3053"/>
      <c r="AW1141" s="3053"/>
      <c r="AX1141" s="4930"/>
    </row>
    <row r="1142" spans="1:50" ht="15" customHeight="1">
      <c r="A1142" s="4960"/>
      <c r="B1142" s="4933"/>
      <c r="C1142" s="4930"/>
      <c r="D1142" s="3047"/>
      <c r="E1142" s="3048"/>
      <c r="F1142" s="3049"/>
      <c r="G1142" s="3049"/>
      <c r="H1142" s="3047"/>
      <c r="I1142" s="3049"/>
      <c r="J1142" s="3049"/>
      <c r="K1142" s="3047"/>
      <c r="L1142" s="3049"/>
      <c r="M1142" s="3049"/>
      <c r="N1142" s="4939"/>
      <c r="O1142" s="4948"/>
      <c r="P1142" s="3050"/>
      <c r="Q1142" s="3050"/>
      <c r="R1142" s="3050"/>
      <c r="S1142" s="3084"/>
      <c r="T1142" s="3084"/>
      <c r="U1142" s="3084"/>
      <c r="V1142" s="3084"/>
      <c r="W1142" s="3049"/>
      <c r="X1142" s="3049"/>
      <c r="Y1142" s="3049"/>
      <c r="Z1142" s="3049"/>
      <c r="AA1142" s="3049"/>
      <c r="AB1142" s="3049"/>
      <c r="AC1142" s="3049"/>
      <c r="AD1142" s="3049"/>
      <c r="AE1142" s="3049"/>
      <c r="AF1142" s="3049"/>
      <c r="AG1142" s="3049"/>
      <c r="AH1142" s="3049"/>
      <c r="AI1142" s="3049"/>
      <c r="AJ1142" s="3049"/>
      <c r="AK1142" s="3049"/>
      <c r="AL1142" s="3049"/>
      <c r="AM1142" s="4945"/>
      <c r="AN1142" s="3048"/>
      <c r="AO1142" s="3049"/>
      <c r="AP1142" s="3053"/>
      <c r="AQ1142" s="3049"/>
      <c r="AR1142" s="4951"/>
      <c r="AS1142" s="3053"/>
      <c r="AT1142" s="3053"/>
      <c r="AU1142" s="3053"/>
      <c r="AV1142" s="3053"/>
      <c r="AW1142" s="3053"/>
      <c r="AX1142" s="4930"/>
    </row>
    <row r="1143" spans="1:50" ht="15" customHeight="1">
      <c r="A1143" s="4960"/>
      <c r="B1143" s="4934"/>
      <c r="C1143" s="4931"/>
      <c r="D1143" s="3054"/>
      <c r="E1143" s="3055"/>
      <c r="F1143" s="3056"/>
      <c r="G1143" s="3056"/>
      <c r="H1143" s="3054"/>
      <c r="I1143" s="3056"/>
      <c r="J1143" s="3056"/>
      <c r="K1143" s="3054"/>
      <c r="L1143" s="3056"/>
      <c r="M1143" s="3056"/>
      <c r="N1143" s="4940"/>
      <c r="O1143" s="4949"/>
      <c r="P1143" s="3057"/>
      <c r="Q1143" s="3057"/>
      <c r="R1143" s="3057"/>
      <c r="S1143" s="3087"/>
      <c r="T1143" s="3087"/>
      <c r="U1143" s="3087"/>
      <c r="V1143" s="3087"/>
      <c r="W1143" s="3056"/>
      <c r="X1143" s="3056"/>
      <c r="Y1143" s="3056"/>
      <c r="Z1143" s="3056"/>
      <c r="AA1143" s="3056"/>
      <c r="AB1143" s="3056"/>
      <c r="AC1143" s="3056"/>
      <c r="AD1143" s="3056"/>
      <c r="AE1143" s="3056"/>
      <c r="AF1143" s="3056"/>
      <c r="AG1143" s="3056"/>
      <c r="AH1143" s="3056"/>
      <c r="AI1143" s="3056"/>
      <c r="AJ1143" s="3056"/>
      <c r="AK1143" s="3056"/>
      <c r="AL1143" s="3056"/>
      <c r="AM1143" s="4946"/>
      <c r="AN1143" s="3055"/>
      <c r="AO1143" s="3056"/>
      <c r="AP1143" s="3059"/>
      <c r="AQ1143" s="3056"/>
      <c r="AR1143" s="4952"/>
      <c r="AS1143" s="3059"/>
      <c r="AT1143" s="3059"/>
      <c r="AU1143" s="3059"/>
      <c r="AV1143" s="3059"/>
      <c r="AW1143" s="3059"/>
      <c r="AX1143" s="4931"/>
    </row>
    <row r="1144" spans="1:50" ht="15" customHeight="1">
      <c r="A1144" s="4960"/>
      <c r="B1144" s="4932">
        <f>B1139+1</f>
        <v>225</v>
      </c>
      <c r="C1144" s="4950" t="s">
        <v>8512</v>
      </c>
      <c r="D1144" s="3042" t="s">
        <v>8489</v>
      </c>
      <c r="E1144" s="3043">
        <v>36739</v>
      </c>
      <c r="F1144" s="3044">
        <v>4.0999999999999996</v>
      </c>
      <c r="G1144" s="3044">
        <v>4.0999999999999996</v>
      </c>
      <c r="H1144" s="3042" t="s">
        <v>7646</v>
      </c>
      <c r="I1144" s="3044">
        <v>200</v>
      </c>
      <c r="J1144" s="3044">
        <v>60</v>
      </c>
      <c r="K1144" s="3042" t="s">
        <v>7646</v>
      </c>
      <c r="L1144" s="3044">
        <v>200</v>
      </c>
      <c r="M1144" s="3044">
        <v>60</v>
      </c>
      <c r="N1144" s="4938" t="s">
        <v>8513</v>
      </c>
      <c r="O1144" s="4947" t="s">
        <v>7693</v>
      </c>
      <c r="P1144" s="3045"/>
      <c r="Q1144" s="3045"/>
      <c r="R1144" s="3045"/>
      <c r="S1144" s="3081"/>
      <c r="T1144" s="3081"/>
      <c r="U1144" s="3081"/>
      <c r="V1144" s="3081"/>
      <c r="W1144" s="3044"/>
      <c r="X1144" s="3044"/>
      <c r="Y1144" s="3044"/>
      <c r="Z1144" s="3044"/>
      <c r="AA1144" s="3044" t="s">
        <v>7635</v>
      </c>
      <c r="AB1144" s="3044"/>
      <c r="AC1144" s="3044"/>
      <c r="AD1144" s="3044"/>
      <c r="AE1144" s="3044" t="s">
        <v>7635</v>
      </c>
      <c r="AF1144" s="3044"/>
      <c r="AG1144" s="3060" t="s">
        <v>7635</v>
      </c>
      <c r="AH1144" s="3044"/>
      <c r="AI1144" s="3044" t="s">
        <v>7635</v>
      </c>
      <c r="AJ1144" s="3044"/>
      <c r="AK1144" s="3044" t="s">
        <v>7636</v>
      </c>
      <c r="AL1144" s="3044"/>
      <c r="AM1144" s="4944"/>
      <c r="AN1144" s="3043">
        <v>36739</v>
      </c>
      <c r="AO1144" s="3044"/>
      <c r="AP1144" s="3046"/>
      <c r="AQ1144" s="3044"/>
      <c r="AR1144" s="4929"/>
      <c r="AS1144" s="3046"/>
      <c r="AT1144" s="3046"/>
      <c r="AU1144" s="3046"/>
      <c r="AV1144" s="3046"/>
      <c r="AW1144" s="3046"/>
      <c r="AX1144" s="4929"/>
    </row>
    <row r="1145" spans="1:50" ht="15" customHeight="1">
      <c r="A1145" s="4960"/>
      <c r="B1145" s="4933"/>
      <c r="C1145" s="4951"/>
      <c r="D1145" s="3047"/>
      <c r="E1145" s="3048"/>
      <c r="F1145" s="3049"/>
      <c r="G1145" s="3049"/>
      <c r="H1145" s="3047" t="s">
        <v>7649</v>
      </c>
      <c r="I1145" s="3049">
        <v>200</v>
      </c>
      <c r="J1145" s="3049">
        <v>60</v>
      </c>
      <c r="K1145" s="3047" t="s">
        <v>7649</v>
      </c>
      <c r="L1145" s="3049">
        <v>200</v>
      </c>
      <c r="M1145" s="3049">
        <v>60</v>
      </c>
      <c r="N1145" s="4939"/>
      <c r="O1145" s="4948"/>
      <c r="P1145" s="3050"/>
      <c r="Q1145" s="3050"/>
      <c r="R1145" s="3050"/>
      <c r="S1145" s="3084"/>
      <c r="T1145" s="3084"/>
      <c r="U1145" s="3084"/>
      <c r="V1145" s="3084"/>
      <c r="W1145" s="3049"/>
      <c r="X1145" s="3049"/>
      <c r="Y1145" s="3049"/>
      <c r="Z1145" s="3049"/>
      <c r="AA1145" s="3049"/>
      <c r="AB1145" s="3049"/>
      <c r="AC1145" s="3049"/>
      <c r="AD1145" s="3049"/>
      <c r="AE1145" s="3049">
        <v>185</v>
      </c>
      <c r="AF1145" s="3049"/>
      <c r="AG1145" s="3052">
        <v>1</v>
      </c>
      <c r="AH1145" s="3049"/>
      <c r="AI1145" s="3049">
        <v>10</v>
      </c>
      <c r="AJ1145" s="3049"/>
      <c r="AK1145" s="3049"/>
      <c r="AL1145" s="3049"/>
      <c r="AM1145" s="4945"/>
      <c r="AN1145" s="3048"/>
      <c r="AO1145" s="3049"/>
      <c r="AP1145" s="3053"/>
      <c r="AQ1145" s="3049"/>
      <c r="AR1145" s="4930"/>
      <c r="AS1145" s="3053"/>
      <c r="AT1145" s="3053"/>
      <c r="AU1145" s="3053"/>
      <c r="AV1145" s="3053"/>
      <c r="AW1145" s="3053"/>
      <c r="AX1145" s="4930"/>
    </row>
    <row r="1146" spans="1:50" ht="15" customHeight="1">
      <c r="A1146" s="4960"/>
      <c r="B1146" s="4933"/>
      <c r="C1146" s="4951"/>
      <c r="D1146" s="3047"/>
      <c r="E1146" s="3048"/>
      <c r="F1146" s="3049"/>
      <c r="G1146" s="3049"/>
      <c r="H1146" s="3047"/>
      <c r="I1146" s="3049"/>
      <c r="J1146" s="3049"/>
      <c r="K1146" s="3047"/>
      <c r="L1146" s="3049"/>
      <c r="M1146" s="3049"/>
      <c r="N1146" s="4939"/>
      <c r="O1146" s="4948"/>
      <c r="P1146" s="3050"/>
      <c r="Q1146" s="3050"/>
      <c r="R1146" s="3050"/>
      <c r="S1146" s="3084"/>
      <c r="T1146" s="3084"/>
      <c r="U1146" s="3084"/>
      <c r="V1146" s="3084"/>
      <c r="W1146" s="3049"/>
      <c r="X1146" s="3049"/>
      <c r="Y1146" s="3049"/>
      <c r="Z1146" s="3049"/>
      <c r="AA1146" s="3049"/>
      <c r="AB1146" s="3049"/>
      <c r="AC1146" s="3049"/>
      <c r="AD1146" s="3049"/>
      <c r="AE1146" s="3049"/>
      <c r="AF1146" s="3049"/>
      <c r="AG1146" s="3052"/>
      <c r="AH1146" s="3049"/>
      <c r="AI1146" s="3049"/>
      <c r="AJ1146" s="3049"/>
      <c r="AK1146" s="3049"/>
      <c r="AL1146" s="3049"/>
      <c r="AM1146" s="4945"/>
      <c r="AN1146" s="3048"/>
      <c r="AO1146" s="3049"/>
      <c r="AP1146" s="3053"/>
      <c r="AQ1146" s="3049"/>
      <c r="AR1146" s="4930"/>
      <c r="AS1146" s="3053"/>
      <c r="AT1146" s="3053"/>
      <c r="AU1146" s="3053"/>
      <c r="AV1146" s="3053"/>
      <c r="AW1146" s="3053"/>
      <c r="AX1146" s="4930"/>
    </row>
    <row r="1147" spans="1:50" ht="15" customHeight="1">
      <c r="A1147" s="4960"/>
      <c r="B1147" s="4933"/>
      <c r="C1147" s="4951"/>
      <c r="D1147" s="3047"/>
      <c r="E1147" s="3048"/>
      <c r="F1147" s="3049"/>
      <c r="G1147" s="3049"/>
      <c r="H1147" s="3047"/>
      <c r="I1147" s="3049"/>
      <c r="J1147" s="3049"/>
      <c r="K1147" s="3047"/>
      <c r="L1147" s="3049"/>
      <c r="M1147" s="3049"/>
      <c r="N1147" s="4939"/>
      <c r="O1147" s="4948"/>
      <c r="P1147" s="3050"/>
      <c r="Q1147" s="3050"/>
      <c r="R1147" s="3050"/>
      <c r="S1147" s="3084"/>
      <c r="T1147" s="3084"/>
      <c r="U1147" s="3084"/>
      <c r="V1147" s="3084"/>
      <c r="W1147" s="3049"/>
      <c r="X1147" s="3049"/>
      <c r="Y1147" s="3049"/>
      <c r="Z1147" s="3049"/>
      <c r="AA1147" s="3049"/>
      <c r="AB1147" s="3049"/>
      <c r="AC1147" s="3049"/>
      <c r="AD1147" s="3049"/>
      <c r="AE1147" s="3049"/>
      <c r="AF1147" s="3049"/>
      <c r="AG1147" s="3052"/>
      <c r="AH1147" s="3049"/>
      <c r="AI1147" s="3049"/>
      <c r="AJ1147" s="3049"/>
      <c r="AK1147" s="3049"/>
      <c r="AL1147" s="3049"/>
      <c r="AM1147" s="4945"/>
      <c r="AN1147" s="3048"/>
      <c r="AO1147" s="3049"/>
      <c r="AP1147" s="3053"/>
      <c r="AQ1147" s="3049"/>
      <c r="AR1147" s="4930"/>
      <c r="AS1147" s="3053"/>
      <c r="AT1147" s="3053"/>
      <c r="AU1147" s="3053"/>
      <c r="AV1147" s="3053"/>
      <c r="AW1147" s="3053"/>
      <c r="AX1147" s="4930"/>
    </row>
    <row r="1148" spans="1:50" ht="15" customHeight="1">
      <c r="A1148" s="4960"/>
      <c r="B1148" s="4934"/>
      <c r="C1148" s="4952"/>
      <c r="D1148" s="3054"/>
      <c r="E1148" s="3055"/>
      <c r="F1148" s="3056"/>
      <c r="G1148" s="3056"/>
      <c r="H1148" s="3054"/>
      <c r="I1148" s="3056"/>
      <c r="J1148" s="3056"/>
      <c r="K1148" s="3054"/>
      <c r="L1148" s="3056"/>
      <c r="M1148" s="3056"/>
      <c r="N1148" s="4940"/>
      <c r="O1148" s="4949"/>
      <c r="P1148" s="3057"/>
      <c r="Q1148" s="3057"/>
      <c r="R1148" s="3057"/>
      <c r="S1148" s="3087"/>
      <c r="T1148" s="3087"/>
      <c r="U1148" s="3087"/>
      <c r="V1148" s="3087"/>
      <c r="W1148" s="3056"/>
      <c r="X1148" s="3056"/>
      <c r="Y1148" s="3056"/>
      <c r="Z1148" s="3056"/>
      <c r="AA1148" s="3056"/>
      <c r="AB1148" s="3056"/>
      <c r="AC1148" s="3056"/>
      <c r="AD1148" s="3056"/>
      <c r="AE1148" s="3056"/>
      <c r="AF1148" s="3056"/>
      <c r="AG1148" s="3058"/>
      <c r="AH1148" s="3056"/>
      <c r="AI1148" s="3056"/>
      <c r="AJ1148" s="3056"/>
      <c r="AK1148" s="3056"/>
      <c r="AL1148" s="3056"/>
      <c r="AM1148" s="4946"/>
      <c r="AN1148" s="3055"/>
      <c r="AO1148" s="3056"/>
      <c r="AP1148" s="3059"/>
      <c r="AQ1148" s="3056"/>
      <c r="AR1148" s="4931"/>
      <c r="AS1148" s="3059"/>
      <c r="AT1148" s="3059"/>
      <c r="AU1148" s="3059"/>
      <c r="AV1148" s="3059"/>
      <c r="AW1148" s="3059"/>
      <c r="AX1148" s="4931"/>
    </row>
    <row r="1149" spans="1:50" ht="15" customHeight="1">
      <c r="A1149" s="4960"/>
      <c r="B1149" s="4929">
        <f>B1144+1</f>
        <v>226</v>
      </c>
      <c r="C1149" s="4950" t="s">
        <v>8514</v>
      </c>
      <c r="D1149" s="3042" t="s">
        <v>8489</v>
      </c>
      <c r="E1149" s="3043">
        <v>38985</v>
      </c>
      <c r="F1149" s="3044">
        <v>8.4</v>
      </c>
      <c r="G1149" s="3044">
        <v>8.4</v>
      </c>
      <c r="H1149" s="3116" t="s">
        <v>7908</v>
      </c>
      <c r="I1149" s="3044">
        <v>200</v>
      </c>
      <c r="J1149" s="3044">
        <v>60</v>
      </c>
      <c r="K1149" s="3116" t="s">
        <v>7908</v>
      </c>
      <c r="L1149" s="3044">
        <v>200</v>
      </c>
      <c r="M1149" s="3044">
        <v>60</v>
      </c>
      <c r="N1149" s="4938" t="s">
        <v>8515</v>
      </c>
      <c r="O1149" s="4947" t="s">
        <v>8516</v>
      </c>
      <c r="P1149" s="3064"/>
      <c r="Q1149" s="3064"/>
      <c r="R1149" s="3064"/>
      <c r="S1149" s="3080"/>
      <c r="T1149" s="3080"/>
      <c r="U1149" s="3080"/>
      <c r="V1149" s="3080"/>
      <c r="W1149" s="3044"/>
      <c r="X1149" s="3044"/>
      <c r="Y1149" s="3044"/>
      <c r="Z1149" s="3044"/>
      <c r="AA1149" s="3044" t="s">
        <v>809</v>
      </c>
      <c r="AB1149" s="3044" t="s">
        <v>809</v>
      </c>
      <c r="AC1149" s="3044"/>
      <c r="AD1149" s="3044" t="s">
        <v>809</v>
      </c>
      <c r="AE1149" s="3044" t="s">
        <v>809</v>
      </c>
      <c r="AF1149" s="3044"/>
      <c r="AG1149" s="3060"/>
      <c r="AH1149" s="3044"/>
      <c r="AI1149" s="3044" t="s">
        <v>809</v>
      </c>
      <c r="AJ1149" s="3044"/>
      <c r="AK1149" s="3044" t="s">
        <v>399</v>
      </c>
      <c r="AL1149" s="3044" t="s">
        <v>809</v>
      </c>
      <c r="AM1149" s="3046"/>
      <c r="AN1149" s="3043">
        <v>38966</v>
      </c>
      <c r="AO1149" s="3044"/>
      <c r="AP1149" s="3044"/>
      <c r="AQ1149" s="3044"/>
      <c r="AR1149" s="4950" t="s">
        <v>7859</v>
      </c>
      <c r="AS1149" s="3046"/>
      <c r="AT1149" s="3046"/>
      <c r="AU1149" s="3046"/>
      <c r="AV1149" s="3046"/>
      <c r="AW1149" s="3046"/>
      <c r="AX1149" s="3044"/>
    </row>
    <row r="1150" spans="1:50" ht="15" customHeight="1">
      <c r="A1150" s="4960"/>
      <c r="B1150" s="4930"/>
      <c r="C1150" s="4951"/>
      <c r="D1150" s="3047"/>
      <c r="E1150" s="3048"/>
      <c r="F1150" s="3049"/>
      <c r="G1150" s="3049"/>
      <c r="H1150" s="3117" t="s">
        <v>7907</v>
      </c>
      <c r="I1150" s="3049">
        <v>200</v>
      </c>
      <c r="J1150" s="3049">
        <v>60</v>
      </c>
      <c r="K1150" s="3117" t="s">
        <v>7907</v>
      </c>
      <c r="L1150" s="3049">
        <v>200</v>
      </c>
      <c r="M1150" s="3049">
        <v>60</v>
      </c>
      <c r="N1150" s="4939"/>
      <c r="O1150" s="4948"/>
      <c r="P1150" s="3065"/>
      <c r="Q1150" s="3065"/>
      <c r="R1150" s="3065"/>
      <c r="S1150" s="3083"/>
      <c r="T1150" s="3083"/>
      <c r="U1150" s="3083"/>
      <c r="V1150" s="3083"/>
      <c r="W1150" s="3049"/>
      <c r="X1150" s="3049"/>
      <c r="Y1150" s="3049"/>
      <c r="Z1150" s="3049"/>
      <c r="AA1150" s="3049">
        <v>4</v>
      </c>
      <c r="AB1150" s="3049">
        <v>100</v>
      </c>
      <c r="AC1150" s="3049"/>
      <c r="AD1150" s="3049">
        <v>50</v>
      </c>
      <c r="AE1150" s="3049">
        <v>165</v>
      </c>
      <c r="AF1150" s="3049"/>
      <c r="AG1150" s="3052"/>
      <c r="AH1150" s="3049"/>
      <c r="AI1150" s="3049">
        <v>10</v>
      </c>
      <c r="AJ1150" s="3049"/>
      <c r="AK1150" s="3049" t="s">
        <v>7661</v>
      </c>
      <c r="AL1150" s="3049">
        <v>0.6</v>
      </c>
      <c r="AM1150" s="3053"/>
      <c r="AN1150" s="3049"/>
      <c r="AO1150" s="3049"/>
      <c r="AP1150" s="3053"/>
      <c r="AQ1150" s="3049"/>
      <c r="AR1150" s="4951"/>
      <c r="AS1150" s="3053"/>
      <c r="AT1150" s="3053"/>
      <c r="AU1150" s="3053"/>
      <c r="AV1150" s="3053"/>
      <c r="AW1150" s="3053"/>
      <c r="AX1150" s="3049"/>
    </row>
    <row r="1151" spans="1:50" ht="15" customHeight="1">
      <c r="A1151" s="4960"/>
      <c r="B1151" s="4930"/>
      <c r="C1151" s="4951"/>
      <c r="D1151" s="3047"/>
      <c r="E1151" s="3048"/>
      <c r="F1151" s="3049"/>
      <c r="G1151" s="3049"/>
      <c r="H1151" s="3117"/>
      <c r="I1151" s="3049"/>
      <c r="J1151" s="3049"/>
      <c r="K1151" s="3117"/>
      <c r="L1151" s="3049"/>
      <c r="M1151" s="3049"/>
      <c r="N1151" s="4939"/>
      <c r="O1151" s="4948"/>
      <c r="P1151" s="3065"/>
      <c r="Q1151" s="3065"/>
      <c r="R1151" s="3065"/>
      <c r="S1151" s="3083"/>
      <c r="T1151" s="3083"/>
      <c r="U1151" s="3083"/>
      <c r="V1151" s="3083"/>
      <c r="W1151" s="3049"/>
      <c r="X1151" s="3049"/>
      <c r="Y1151" s="3049"/>
      <c r="Z1151" s="3049"/>
      <c r="AA1151" s="3049"/>
      <c r="AB1151" s="3049">
        <v>150</v>
      </c>
      <c r="AC1151" s="3049"/>
      <c r="AD1151" s="3049"/>
      <c r="AE1151" s="3049"/>
      <c r="AF1151" s="3049"/>
      <c r="AG1151" s="3052"/>
      <c r="AH1151" s="3049"/>
      <c r="AI1151" s="3047" t="s">
        <v>7873</v>
      </c>
      <c r="AJ1151" s="3049"/>
      <c r="AK1151" s="3049" t="s">
        <v>7665</v>
      </c>
      <c r="AL1151" s="3049"/>
      <c r="AM1151" s="3053"/>
      <c r="AN1151" s="3049"/>
      <c r="AO1151" s="3049"/>
      <c r="AP1151" s="3053"/>
      <c r="AQ1151" s="3049"/>
      <c r="AR1151" s="4951"/>
      <c r="AS1151" s="3053"/>
      <c r="AT1151" s="3053"/>
      <c r="AU1151" s="3053"/>
      <c r="AV1151" s="3053"/>
      <c r="AW1151" s="3053"/>
      <c r="AX1151" s="3049"/>
    </row>
    <row r="1152" spans="1:50" ht="15" customHeight="1">
      <c r="A1152" s="4960"/>
      <c r="B1152" s="4930"/>
      <c r="C1152" s="4951"/>
      <c r="D1152" s="3047"/>
      <c r="E1152" s="3048"/>
      <c r="F1152" s="3049"/>
      <c r="G1152" s="3049"/>
      <c r="H1152" s="3117"/>
      <c r="I1152" s="3049"/>
      <c r="J1152" s="3049"/>
      <c r="K1152" s="3117"/>
      <c r="L1152" s="3049"/>
      <c r="M1152" s="3049"/>
      <c r="N1152" s="4939"/>
      <c r="O1152" s="4948"/>
      <c r="P1152" s="3065"/>
      <c r="Q1152" s="3065"/>
      <c r="R1152" s="3065"/>
      <c r="S1152" s="3083"/>
      <c r="T1152" s="3083"/>
      <c r="U1152" s="3083"/>
      <c r="V1152" s="3083"/>
      <c r="W1152" s="3049"/>
      <c r="X1152" s="3049"/>
      <c r="Y1152" s="3049"/>
      <c r="Z1152" s="3049"/>
      <c r="AA1152" s="3049"/>
      <c r="AB1152" s="3049"/>
      <c r="AC1152" s="3049"/>
      <c r="AD1152" s="3049"/>
      <c r="AE1152" s="3049"/>
      <c r="AF1152" s="3049"/>
      <c r="AG1152" s="3052"/>
      <c r="AH1152" s="3049"/>
      <c r="AI1152" s="3047" t="s">
        <v>7874</v>
      </c>
      <c r="AJ1152" s="3049"/>
      <c r="AK1152" s="3049"/>
      <c r="AL1152" s="3049"/>
      <c r="AM1152" s="3053"/>
      <c r="AN1152" s="3049"/>
      <c r="AO1152" s="3049"/>
      <c r="AP1152" s="3053"/>
      <c r="AQ1152" s="3049"/>
      <c r="AR1152" s="4951"/>
      <c r="AS1152" s="3053"/>
      <c r="AT1152" s="3053"/>
      <c r="AU1152" s="3053"/>
      <c r="AV1152" s="3053"/>
      <c r="AW1152" s="3053"/>
      <c r="AX1152" s="3049"/>
    </row>
    <row r="1153" spans="1:50" ht="15" customHeight="1">
      <c r="A1153" s="4961"/>
      <c r="B1153" s="4931"/>
      <c r="C1153" s="4952"/>
      <c r="D1153" s="3054"/>
      <c r="E1153" s="3055"/>
      <c r="F1153" s="3056"/>
      <c r="G1153" s="3056"/>
      <c r="H1153" s="3118"/>
      <c r="I1153" s="3056"/>
      <c r="J1153" s="3056"/>
      <c r="K1153" s="3118"/>
      <c r="L1153" s="3056"/>
      <c r="M1153" s="3056"/>
      <c r="N1153" s="4940"/>
      <c r="O1153" s="4949"/>
      <c r="P1153" s="3066"/>
      <c r="Q1153" s="3066"/>
      <c r="R1153" s="3066"/>
      <c r="S1153" s="3086"/>
      <c r="T1153" s="3086"/>
      <c r="U1153" s="3086"/>
      <c r="V1153" s="3086"/>
      <c r="W1153" s="3056"/>
      <c r="X1153" s="3056"/>
      <c r="Y1153" s="3056"/>
      <c r="Z1153" s="3056"/>
      <c r="AA1153" s="3056"/>
      <c r="AB1153" s="3056"/>
      <c r="AC1153" s="3056"/>
      <c r="AD1153" s="3056"/>
      <c r="AE1153" s="3056"/>
      <c r="AF1153" s="3056"/>
      <c r="AG1153" s="3058"/>
      <c r="AH1153" s="3056"/>
      <c r="AI1153" s="3056"/>
      <c r="AJ1153" s="3056"/>
      <c r="AK1153" s="3056"/>
      <c r="AL1153" s="3056"/>
      <c r="AM1153" s="3059"/>
      <c r="AN1153" s="3056"/>
      <c r="AO1153" s="3056"/>
      <c r="AP1153" s="3059"/>
      <c r="AQ1153" s="3056"/>
      <c r="AR1153" s="4952"/>
      <c r="AS1153" s="3059"/>
      <c r="AT1153" s="3059"/>
      <c r="AU1153" s="3059"/>
      <c r="AV1153" s="3059"/>
      <c r="AW1153" s="3059"/>
      <c r="AX1153" s="3056"/>
    </row>
    <row r="1154" spans="1:50" ht="15" customHeight="1">
      <c r="A1154" s="4921"/>
      <c r="B1154" s="4921"/>
      <c r="C1154" s="4950" t="s">
        <v>8517</v>
      </c>
      <c r="D1154" s="3044"/>
      <c r="E1154" s="3044"/>
      <c r="F1154" s="3258">
        <f>SUM(F6:F1149)-F222-F232</f>
        <v>4876.9499999999989</v>
      </c>
      <c r="G1154" s="3258">
        <f>SUM(G6:G1149)-G222-G232</f>
        <v>4642.25</v>
      </c>
      <c r="H1154" s="3044"/>
      <c r="I1154" s="3044"/>
      <c r="J1154" s="3044"/>
      <c r="K1154" s="3044"/>
      <c r="L1154" s="3044"/>
      <c r="M1154" s="3044"/>
      <c r="N1154" s="4953"/>
      <c r="O1154" s="4953"/>
      <c r="P1154" s="3064"/>
      <c r="Q1154" s="3064"/>
      <c r="R1154" s="3064"/>
      <c r="S1154" s="3080"/>
      <c r="T1154" s="3080"/>
      <c r="U1154" s="3080"/>
      <c r="V1154" s="3080"/>
      <c r="W1154" s="3080"/>
      <c r="X1154" s="3080"/>
      <c r="Y1154" s="3080"/>
      <c r="Z1154" s="3259"/>
      <c r="AA1154" s="3080"/>
      <c r="AB1154" s="3080"/>
      <c r="AC1154" s="3080"/>
      <c r="AD1154" s="3080"/>
      <c r="AE1154" s="3080"/>
      <c r="AF1154" s="5047"/>
      <c r="AG1154" s="3080"/>
      <c r="AH1154" s="3080"/>
      <c r="AI1154" s="3080"/>
      <c r="AJ1154" s="3080"/>
      <c r="AK1154" s="3080"/>
      <c r="AL1154" s="5047"/>
      <c r="AM1154" s="3064"/>
      <c r="AN1154" s="3080"/>
      <c r="AO1154" s="3080"/>
      <c r="AP1154" s="3064"/>
      <c r="AQ1154" s="3080"/>
      <c r="AR1154" s="3080"/>
      <c r="AS1154" s="3064"/>
      <c r="AT1154" s="3064"/>
      <c r="AU1154" s="3064"/>
      <c r="AV1154" s="3064"/>
      <c r="AW1154" s="3064"/>
      <c r="AX1154" s="5047"/>
    </row>
    <row r="1155" spans="1:50" ht="15" customHeight="1">
      <c r="A1155" s="4921"/>
      <c r="B1155" s="4921"/>
      <c r="C1155" s="4951"/>
      <c r="D1155" s="3049"/>
      <c r="E1155" s="3049"/>
      <c r="F1155" s="3049"/>
      <c r="G1155" s="3049"/>
      <c r="H1155" s="3049"/>
      <c r="I1155" s="3049"/>
      <c r="J1155" s="3049"/>
      <c r="K1155" s="3049"/>
      <c r="L1155" s="3049"/>
      <c r="M1155" s="3049"/>
      <c r="N1155" s="4954"/>
      <c r="O1155" s="4954"/>
      <c r="P1155" s="3065"/>
      <c r="Q1155" s="3065"/>
      <c r="R1155" s="3065"/>
      <c r="S1155" s="3083"/>
      <c r="T1155" s="3083"/>
      <c r="U1155" s="3083"/>
      <c r="V1155" s="3083"/>
      <c r="W1155" s="3083"/>
      <c r="X1155" s="3083"/>
      <c r="Y1155" s="3083"/>
      <c r="Z1155" s="3260"/>
      <c r="AA1155" s="3083"/>
      <c r="AB1155" s="3083"/>
      <c r="AC1155" s="3083"/>
      <c r="AD1155" s="3083"/>
      <c r="AE1155" s="3083"/>
      <c r="AF1155" s="5048"/>
      <c r="AG1155" s="3083"/>
      <c r="AH1155" s="3083"/>
      <c r="AI1155" s="3083"/>
      <c r="AJ1155" s="3083"/>
      <c r="AK1155" s="3083"/>
      <c r="AL1155" s="5048"/>
      <c r="AM1155" s="3065"/>
      <c r="AN1155" s="3083"/>
      <c r="AO1155" s="3083"/>
      <c r="AP1155" s="3065"/>
      <c r="AQ1155" s="3083"/>
      <c r="AR1155" s="3083"/>
      <c r="AS1155" s="3065"/>
      <c r="AT1155" s="3065"/>
      <c r="AU1155" s="3065"/>
      <c r="AV1155" s="3065"/>
      <c r="AW1155" s="3065"/>
      <c r="AX1155" s="5048"/>
    </row>
    <row r="1156" spans="1:50" ht="15" customHeight="1">
      <c r="A1156" s="4921"/>
      <c r="B1156" s="4921"/>
      <c r="C1156" s="4951"/>
      <c r="D1156" s="3049"/>
      <c r="E1156" s="3049"/>
      <c r="F1156" s="3049"/>
      <c r="G1156" s="3049"/>
      <c r="H1156" s="3049"/>
      <c r="I1156" s="3049"/>
      <c r="J1156" s="3049"/>
      <c r="K1156" s="3049"/>
      <c r="L1156" s="3049"/>
      <c r="M1156" s="3049"/>
      <c r="N1156" s="4954"/>
      <c r="O1156" s="4954"/>
      <c r="P1156" s="3065"/>
      <c r="Q1156" s="3065"/>
      <c r="R1156" s="3065"/>
      <c r="S1156" s="3083"/>
      <c r="T1156" s="3083"/>
      <c r="U1156" s="3083"/>
      <c r="V1156" s="3083"/>
      <c r="W1156" s="3083"/>
      <c r="X1156" s="3083"/>
      <c r="Y1156" s="3083"/>
      <c r="Z1156" s="3260"/>
      <c r="AA1156" s="3083"/>
      <c r="AB1156" s="3083"/>
      <c r="AC1156" s="3083"/>
      <c r="AD1156" s="3083"/>
      <c r="AE1156" s="3083"/>
      <c r="AF1156" s="5048"/>
      <c r="AG1156" s="3083"/>
      <c r="AH1156" s="3083"/>
      <c r="AI1156" s="3083"/>
      <c r="AJ1156" s="3083"/>
      <c r="AK1156" s="3083"/>
      <c r="AL1156" s="5048"/>
      <c r="AM1156" s="3065"/>
      <c r="AN1156" s="3083"/>
      <c r="AO1156" s="3083"/>
      <c r="AP1156" s="3065"/>
      <c r="AQ1156" s="3083"/>
      <c r="AR1156" s="3083"/>
      <c r="AS1156" s="3065"/>
      <c r="AT1156" s="3065"/>
      <c r="AU1156" s="3065"/>
      <c r="AV1156" s="3065"/>
      <c r="AW1156" s="3065"/>
      <c r="AX1156" s="5048"/>
    </row>
    <row r="1157" spans="1:50" ht="15" customHeight="1">
      <c r="A1157" s="4921"/>
      <c r="B1157" s="4921"/>
      <c r="C1157" s="4951"/>
      <c r="D1157" s="3049"/>
      <c r="E1157" s="3049"/>
      <c r="F1157" s="3049"/>
      <c r="G1157" s="3049"/>
      <c r="H1157" s="3049"/>
      <c r="I1157" s="3049"/>
      <c r="J1157" s="3049"/>
      <c r="K1157" s="3049"/>
      <c r="L1157" s="3049"/>
      <c r="M1157" s="3049"/>
      <c r="N1157" s="4954"/>
      <c r="O1157" s="4954"/>
      <c r="P1157" s="3065"/>
      <c r="Q1157" s="3065"/>
      <c r="R1157" s="3065"/>
      <c r="S1157" s="3083"/>
      <c r="T1157" s="3083"/>
      <c r="U1157" s="3083"/>
      <c r="V1157" s="3083"/>
      <c r="W1157" s="3083"/>
      <c r="X1157" s="3083"/>
      <c r="Y1157" s="3083"/>
      <c r="Z1157" s="3260"/>
      <c r="AA1157" s="3083"/>
      <c r="AB1157" s="3083"/>
      <c r="AC1157" s="3083"/>
      <c r="AD1157" s="3083"/>
      <c r="AE1157" s="3083"/>
      <c r="AF1157" s="5048"/>
      <c r="AG1157" s="3083"/>
      <c r="AH1157" s="3083"/>
      <c r="AI1157" s="3083"/>
      <c r="AJ1157" s="3083"/>
      <c r="AK1157" s="3083"/>
      <c r="AL1157" s="5048"/>
      <c r="AM1157" s="3065"/>
      <c r="AN1157" s="3083"/>
      <c r="AO1157" s="3083"/>
      <c r="AP1157" s="3065"/>
      <c r="AQ1157" s="3083"/>
      <c r="AR1157" s="3083"/>
      <c r="AS1157" s="3065"/>
      <c r="AT1157" s="3065"/>
      <c r="AU1157" s="3065"/>
      <c r="AV1157" s="3065"/>
      <c r="AW1157" s="3065"/>
      <c r="AX1157" s="5048"/>
    </row>
    <row r="1158" spans="1:50" ht="15" customHeight="1">
      <c r="A1158" s="4921"/>
      <c r="B1158" s="4921"/>
      <c r="C1158" s="4952"/>
      <c r="D1158" s="3056"/>
      <c r="E1158" s="3056"/>
      <c r="F1158" s="3056"/>
      <c r="G1158" s="3056"/>
      <c r="H1158" s="3056"/>
      <c r="I1158" s="3056"/>
      <c r="J1158" s="3056"/>
      <c r="K1158" s="3056"/>
      <c r="L1158" s="3056"/>
      <c r="M1158" s="3056"/>
      <c r="N1158" s="4955"/>
      <c r="O1158" s="4955"/>
      <c r="P1158" s="3066"/>
      <c r="Q1158" s="3066"/>
      <c r="R1158" s="3066"/>
      <c r="S1158" s="3086"/>
      <c r="T1158" s="3086"/>
      <c r="U1158" s="3086"/>
      <c r="V1158" s="3086"/>
      <c r="W1158" s="3086"/>
      <c r="X1158" s="3086"/>
      <c r="Y1158" s="3086"/>
      <c r="Z1158" s="3261"/>
      <c r="AA1158" s="3086"/>
      <c r="AB1158" s="3086"/>
      <c r="AC1158" s="3086"/>
      <c r="AD1158" s="3086"/>
      <c r="AE1158" s="3086"/>
      <c r="AF1158" s="5049"/>
      <c r="AG1158" s="3086"/>
      <c r="AH1158" s="3086"/>
      <c r="AI1158" s="3086"/>
      <c r="AJ1158" s="3086"/>
      <c r="AK1158" s="3086"/>
      <c r="AL1158" s="5049"/>
      <c r="AM1158" s="3066"/>
      <c r="AN1158" s="3086"/>
      <c r="AO1158" s="3086"/>
      <c r="AP1158" s="3066"/>
      <c r="AQ1158" s="3086"/>
      <c r="AR1158" s="3086"/>
      <c r="AS1158" s="3066"/>
      <c r="AT1158" s="3066"/>
      <c r="AU1158" s="3066"/>
      <c r="AV1158" s="3066"/>
      <c r="AW1158" s="3066"/>
      <c r="AX1158" s="5049"/>
    </row>
    <row r="1159" spans="1:50" ht="14">
      <c r="A1159" s="4921"/>
      <c r="B1159" s="4921"/>
      <c r="C1159" s="4953"/>
      <c r="D1159" s="3149" t="s">
        <v>315</v>
      </c>
      <c r="E1159" s="3094"/>
      <c r="H1159" s="3262" t="s">
        <v>8518</v>
      </c>
      <c r="I1159" s="5052">
        <f>COUNTA(F6:F1153)-2</f>
        <v>226</v>
      </c>
      <c r="J1159" s="5052"/>
      <c r="K1159" s="5053">
        <f>F1154</f>
        <v>4876.9499999999989</v>
      </c>
      <c r="L1159" s="5053"/>
      <c r="M1159" s="3263" t="s">
        <v>8519</v>
      </c>
      <c r="N1159" s="4953"/>
      <c r="O1159" s="4953"/>
      <c r="P1159" s="3064"/>
      <c r="Q1159" s="3064"/>
      <c r="R1159" s="3064"/>
      <c r="S1159" s="3080"/>
      <c r="T1159" s="3080"/>
      <c r="U1159" s="3080"/>
      <c r="V1159" s="3080"/>
      <c r="W1159" s="3080"/>
      <c r="X1159" s="3080"/>
      <c r="Y1159" s="3080"/>
      <c r="Z1159" s="3259"/>
      <c r="AA1159" s="3080"/>
      <c r="AB1159" s="3080"/>
      <c r="AC1159" s="3080"/>
      <c r="AD1159" s="3080"/>
      <c r="AE1159" s="3080"/>
      <c r="AF1159" s="5047"/>
      <c r="AG1159" s="3080"/>
      <c r="AH1159" s="3080"/>
      <c r="AI1159" s="3080"/>
      <c r="AJ1159" s="3080"/>
      <c r="AK1159" s="3080"/>
      <c r="AL1159" s="5047"/>
      <c r="AM1159" s="3064"/>
      <c r="AN1159" s="3080"/>
      <c r="AO1159" s="3080"/>
      <c r="AP1159" s="3064"/>
      <c r="AQ1159" s="3080"/>
      <c r="AR1159" s="3080"/>
      <c r="AS1159" s="3064"/>
      <c r="AT1159" s="3064"/>
      <c r="AU1159" s="3064"/>
      <c r="AV1159" s="3064"/>
      <c r="AW1159" s="3064"/>
      <c r="AX1159" s="5047"/>
    </row>
    <row r="1160" spans="1:50" ht="14">
      <c r="A1160" s="4921"/>
      <c r="B1160" s="4921"/>
      <c r="C1160" s="4954"/>
      <c r="D1160" s="3049"/>
      <c r="E1160" s="3090"/>
      <c r="H1160" s="3264" t="s">
        <v>8520</v>
      </c>
      <c r="I1160" s="5050">
        <f>COUNTA(G6:G1153)-2</f>
        <v>224</v>
      </c>
      <c r="J1160" s="5050"/>
      <c r="K1160" s="5051">
        <f>G1154</f>
        <v>4642.25</v>
      </c>
      <c r="L1160" s="5051"/>
      <c r="M1160" s="3265" t="s">
        <v>8519</v>
      </c>
      <c r="N1160" s="4954"/>
      <c r="O1160" s="4954"/>
      <c r="P1160" s="3065"/>
      <c r="Q1160" s="3065"/>
      <c r="R1160" s="3065"/>
      <c r="S1160" s="3083"/>
      <c r="T1160" s="3083"/>
      <c r="U1160" s="3083"/>
      <c r="V1160" s="3083"/>
      <c r="W1160" s="3083"/>
      <c r="X1160" s="3083"/>
      <c r="Y1160" s="3083"/>
      <c r="Z1160" s="3260"/>
      <c r="AA1160" s="3083"/>
      <c r="AB1160" s="3083"/>
      <c r="AC1160" s="3083"/>
      <c r="AD1160" s="3083"/>
      <c r="AE1160" s="3083"/>
      <c r="AF1160" s="5048"/>
      <c r="AG1160" s="3083"/>
      <c r="AH1160" s="3083"/>
      <c r="AI1160" s="3083"/>
      <c r="AJ1160" s="3083"/>
      <c r="AK1160" s="3083"/>
      <c r="AL1160" s="5048"/>
      <c r="AM1160" s="3065"/>
      <c r="AN1160" s="3083"/>
      <c r="AO1160" s="3083"/>
      <c r="AP1160" s="3065"/>
      <c r="AQ1160" s="3083"/>
      <c r="AR1160" s="3083"/>
      <c r="AS1160" s="3065"/>
      <c r="AT1160" s="3065"/>
      <c r="AU1160" s="3065"/>
      <c r="AV1160" s="3065"/>
      <c r="AW1160" s="3065"/>
      <c r="AX1160" s="5048"/>
    </row>
    <row r="1161" spans="1:50" ht="14">
      <c r="A1161" s="4921"/>
      <c r="B1161" s="4921"/>
      <c r="C1161" s="4954"/>
      <c r="D1161" s="3049"/>
      <c r="E1161" s="3049"/>
      <c r="F1161" s="3049"/>
      <c r="G1161" s="3049"/>
      <c r="H1161" s="3049"/>
      <c r="I1161" s="3049"/>
      <c r="J1161" s="3049"/>
      <c r="K1161" s="3049"/>
      <c r="L1161" s="3049"/>
      <c r="M1161" s="3049"/>
      <c r="N1161" s="4954"/>
      <c r="O1161" s="4954"/>
      <c r="P1161" s="3065"/>
      <c r="Q1161" s="3065"/>
      <c r="R1161" s="3065"/>
      <c r="S1161" s="3083"/>
      <c r="T1161" s="3083"/>
      <c r="U1161" s="3083"/>
      <c r="V1161" s="3083"/>
      <c r="W1161" s="3083"/>
      <c r="X1161" s="3083"/>
      <c r="Y1161" s="3083"/>
      <c r="Z1161" s="3260"/>
      <c r="AA1161" s="3083"/>
      <c r="AB1161" s="3083"/>
      <c r="AC1161" s="3083"/>
      <c r="AD1161" s="3083"/>
      <c r="AE1161" s="3083"/>
      <c r="AF1161" s="5048"/>
      <c r="AG1161" s="3083"/>
      <c r="AH1161" s="3083"/>
      <c r="AI1161" s="3083"/>
      <c r="AJ1161" s="3083"/>
      <c r="AK1161" s="3083"/>
      <c r="AL1161" s="5048"/>
      <c r="AM1161" s="3065"/>
      <c r="AN1161" s="3083"/>
      <c r="AO1161" s="3083"/>
      <c r="AP1161" s="3065"/>
      <c r="AQ1161" s="3083"/>
      <c r="AR1161" s="3083"/>
      <c r="AS1161" s="3065"/>
      <c r="AT1161" s="3065"/>
      <c r="AU1161" s="3065"/>
      <c r="AV1161" s="3065"/>
      <c r="AW1161" s="3065"/>
      <c r="AX1161" s="5048"/>
    </row>
    <row r="1162" spans="1:50" ht="14">
      <c r="A1162" s="4921"/>
      <c r="B1162" s="4921"/>
      <c r="C1162" s="4954"/>
      <c r="D1162" s="3049"/>
      <c r="E1162" s="3049"/>
      <c r="F1162" s="3049"/>
      <c r="G1162" s="3049"/>
      <c r="H1162" s="3049"/>
      <c r="I1162" s="3049"/>
      <c r="J1162" s="3049"/>
      <c r="K1162" s="3049"/>
      <c r="L1162" s="3049"/>
      <c r="M1162" s="3049"/>
      <c r="N1162" s="4954"/>
      <c r="O1162" s="4954"/>
      <c r="P1162" s="3065"/>
      <c r="Q1162" s="3065"/>
      <c r="R1162" s="3065"/>
      <c r="S1162" s="3083"/>
      <c r="T1162" s="3083"/>
      <c r="U1162" s="3083"/>
      <c r="V1162" s="3083"/>
      <c r="W1162" s="3083"/>
      <c r="X1162" s="3083"/>
      <c r="Y1162" s="3083"/>
      <c r="Z1162" s="3260"/>
      <c r="AA1162" s="3083"/>
      <c r="AB1162" s="3083"/>
      <c r="AC1162" s="3083"/>
      <c r="AD1162" s="3083"/>
      <c r="AE1162" s="3083"/>
      <c r="AF1162" s="5048"/>
      <c r="AG1162" s="3083"/>
      <c r="AH1162" s="3083"/>
      <c r="AI1162" s="3083"/>
      <c r="AJ1162" s="3083"/>
      <c r="AK1162" s="3083"/>
      <c r="AL1162" s="5048"/>
      <c r="AM1162" s="3065"/>
      <c r="AN1162" s="3083"/>
      <c r="AO1162" s="3083"/>
      <c r="AP1162" s="3065"/>
      <c r="AQ1162" s="3083"/>
      <c r="AR1162" s="3083"/>
      <c r="AS1162" s="3065"/>
      <c r="AT1162" s="3065"/>
      <c r="AU1162" s="3065"/>
      <c r="AV1162" s="3065"/>
      <c r="AW1162" s="3065"/>
      <c r="AX1162" s="5048"/>
    </row>
    <row r="1163" spans="1:50" ht="14">
      <c r="A1163" s="4921"/>
      <c r="B1163" s="4921"/>
      <c r="C1163" s="4955"/>
      <c r="D1163" s="3056"/>
      <c r="E1163" s="3056"/>
      <c r="F1163" s="3056"/>
      <c r="G1163" s="3056"/>
      <c r="H1163" s="3056"/>
      <c r="I1163" s="3056"/>
      <c r="J1163" s="3056"/>
      <c r="K1163" s="3056"/>
      <c r="L1163" s="3056"/>
      <c r="M1163" s="3056"/>
      <c r="N1163" s="4955"/>
      <c r="O1163" s="4955"/>
      <c r="P1163" s="3066"/>
      <c r="Q1163" s="3066"/>
      <c r="R1163" s="3066"/>
      <c r="S1163" s="3086"/>
      <c r="T1163" s="3086"/>
      <c r="U1163" s="3086"/>
      <c r="V1163" s="3086"/>
      <c r="W1163" s="3086"/>
      <c r="X1163" s="3086"/>
      <c r="Y1163" s="3086"/>
      <c r="Z1163" s="3261"/>
      <c r="AA1163" s="3086"/>
      <c r="AB1163" s="3086"/>
      <c r="AC1163" s="3086"/>
      <c r="AD1163" s="3086"/>
      <c r="AE1163" s="3086"/>
      <c r="AF1163" s="5049"/>
      <c r="AG1163" s="3086"/>
      <c r="AH1163" s="3086"/>
      <c r="AI1163" s="3086"/>
      <c r="AJ1163" s="3086"/>
      <c r="AK1163" s="3086"/>
      <c r="AL1163" s="5049"/>
      <c r="AM1163" s="3066"/>
      <c r="AN1163" s="3086"/>
      <c r="AO1163" s="3086"/>
      <c r="AP1163" s="3066"/>
      <c r="AQ1163" s="3086"/>
      <c r="AR1163" s="3066"/>
      <c r="AS1163" s="3066"/>
      <c r="AT1163" s="3066"/>
      <c r="AU1163" s="3066"/>
      <c r="AV1163" s="3066"/>
      <c r="AW1163" s="3066"/>
      <c r="AX1163" s="5049"/>
    </row>
    <row r="1164" spans="1:50" ht="13">
      <c r="A1164" s="3266"/>
    </row>
    <row r="1165" spans="1:50" ht="13">
      <c r="A1165" s="3266"/>
    </row>
    <row r="1166" spans="1:50" ht="13">
      <c r="A1166" s="3266"/>
    </row>
    <row r="1167" spans="1:50" ht="13">
      <c r="A1167" s="3266"/>
    </row>
  </sheetData>
  <mergeCells count="1513">
    <mergeCell ref="AX1159:AX1163"/>
    <mergeCell ref="I1160:J1160"/>
    <mergeCell ref="K1160:L1160"/>
    <mergeCell ref="AL1154:AL1158"/>
    <mergeCell ref="AX1154:AX1158"/>
    <mergeCell ref="B1159:B1163"/>
    <mergeCell ref="C1159:C1163"/>
    <mergeCell ref="I1159:J1159"/>
    <mergeCell ref="K1159:L1159"/>
    <mergeCell ref="N1159:N1163"/>
    <mergeCell ref="O1159:O1163"/>
    <mergeCell ref="AF1159:AF1163"/>
    <mergeCell ref="AL1159:AL1163"/>
    <mergeCell ref="A1154:A1163"/>
    <mergeCell ref="B1154:B1158"/>
    <mergeCell ref="C1154:C1158"/>
    <mergeCell ref="N1154:N1158"/>
    <mergeCell ref="O1154:O1158"/>
    <mergeCell ref="AF1154:AF1158"/>
    <mergeCell ref="AX1114:AX1118"/>
    <mergeCell ref="AX1144:AX1148"/>
    <mergeCell ref="B1149:B1153"/>
    <mergeCell ref="C1149:C1153"/>
    <mergeCell ref="N1149:N1153"/>
    <mergeCell ref="O1149:O1153"/>
    <mergeCell ref="AR1149:AR1153"/>
    <mergeCell ref="B1144:B1148"/>
    <mergeCell ref="C1144:C1148"/>
    <mergeCell ref="N1144:N1148"/>
    <mergeCell ref="O1144:O1148"/>
    <mergeCell ref="AM1144:AM1148"/>
    <mergeCell ref="AR1144:AR1148"/>
    <mergeCell ref="AX1134:AX1138"/>
    <mergeCell ref="B1139:B1143"/>
    <mergeCell ref="C1139:C1143"/>
    <mergeCell ref="N1139:N1143"/>
    <mergeCell ref="O1139:O1143"/>
    <mergeCell ref="AM1139:AM1143"/>
    <mergeCell ref="AR1139:AR1143"/>
    <mergeCell ref="AX1139:AX1143"/>
    <mergeCell ref="B1134:B1138"/>
    <mergeCell ref="C1134:C1138"/>
    <mergeCell ref="N1134:N1138"/>
    <mergeCell ref="O1134:O1138"/>
    <mergeCell ref="AM1134:AM1138"/>
    <mergeCell ref="AR1134:AR1138"/>
    <mergeCell ref="A1099:A1153"/>
    <mergeCell ref="B1099:B1103"/>
    <mergeCell ref="C1099:C1103"/>
    <mergeCell ref="N1099:N1103"/>
    <mergeCell ref="O1099:O1103"/>
    <mergeCell ref="AM1099:AM1103"/>
    <mergeCell ref="B1109:B1113"/>
    <mergeCell ref="C1109:C1113"/>
    <mergeCell ref="N1109:N1113"/>
    <mergeCell ref="O1109:O1113"/>
    <mergeCell ref="B1129:B1133"/>
    <mergeCell ref="C1129:C1133"/>
    <mergeCell ref="N1129:N1133"/>
    <mergeCell ref="O1129:O1133"/>
    <mergeCell ref="AF1129:AF1133"/>
    <mergeCell ref="AX1129:AX1133"/>
    <mergeCell ref="B1119:B1123"/>
    <mergeCell ref="C1119:C1123"/>
    <mergeCell ref="H1119:H1123"/>
    <mergeCell ref="N1119:N1123"/>
    <mergeCell ref="O1119:O1123"/>
    <mergeCell ref="B1124:B1128"/>
    <mergeCell ref="C1124:C1128"/>
    <mergeCell ref="N1124:N1128"/>
    <mergeCell ref="O1124:O1128"/>
    <mergeCell ref="AX1109:AX1113"/>
    <mergeCell ref="B1114:B1118"/>
    <mergeCell ref="C1114:C1118"/>
    <mergeCell ref="H1114:H1118"/>
    <mergeCell ref="K1114:K1118"/>
    <mergeCell ref="N1114:N1118"/>
    <mergeCell ref="O1114:O1118"/>
    <mergeCell ref="B1089:B1093"/>
    <mergeCell ref="C1089:C1093"/>
    <mergeCell ref="N1089:N1093"/>
    <mergeCell ref="O1089:O1093"/>
    <mergeCell ref="AR1074:AR1078"/>
    <mergeCell ref="B1079:B1083"/>
    <mergeCell ref="C1079:C1083"/>
    <mergeCell ref="N1079:N1083"/>
    <mergeCell ref="O1079:O1083"/>
    <mergeCell ref="AM1079:AM1083"/>
    <mergeCell ref="AR1079:AR1083"/>
    <mergeCell ref="AR1099:AR1103"/>
    <mergeCell ref="AX1099:AX1103"/>
    <mergeCell ref="B1104:B1108"/>
    <mergeCell ref="C1104:C1108"/>
    <mergeCell ref="N1104:N1108"/>
    <mergeCell ref="O1104:O1108"/>
    <mergeCell ref="AM1104:AM1108"/>
    <mergeCell ref="AR1104:AR1108"/>
    <mergeCell ref="AX1104:AX1108"/>
    <mergeCell ref="B1069:B1073"/>
    <mergeCell ref="C1069:C1073"/>
    <mergeCell ref="N1069:N1073"/>
    <mergeCell ref="O1069:O1073"/>
    <mergeCell ref="AR1069:AR1073"/>
    <mergeCell ref="A1074:A1098"/>
    <mergeCell ref="B1074:B1078"/>
    <mergeCell ref="C1074:C1078"/>
    <mergeCell ref="N1074:N1078"/>
    <mergeCell ref="O1074:O1078"/>
    <mergeCell ref="B1059:B1063"/>
    <mergeCell ref="C1059:C1063"/>
    <mergeCell ref="N1059:N1063"/>
    <mergeCell ref="O1059:O1063"/>
    <mergeCell ref="AR1059:AR1063"/>
    <mergeCell ref="B1064:B1068"/>
    <mergeCell ref="C1064:C1068"/>
    <mergeCell ref="N1064:N1068"/>
    <mergeCell ref="O1064:O1068"/>
    <mergeCell ref="AR1064:AR1068"/>
    <mergeCell ref="A965:A1073"/>
    <mergeCell ref="AR1089:AR1093"/>
    <mergeCell ref="B1094:B1098"/>
    <mergeCell ref="C1094:C1098"/>
    <mergeCell ref="N1094:N1098"/>
    <mergeCell ref="O1094:O1098"/>
    <mergeCell ref="AR1094:AR1098"/>
    <mergeCell ref="B1084:B1088"/>
    <mergeCell ref="C1084:C1088"/>
    <mergeCell ref="N1084:N1088"/>
    <mergeCell ref="O1084:O1088"/>
    <mergeCell ref="H1086:H1088"/>
    <mergeCell ref="B1049:B1053"/>
    <mergeCell ref="C1049:C1053"/>
    <mergeCell ref="N1049:N1053"/>
    <mergeCell ref="O1049:O1053"/>
    <mergeCell ref="AR1049:AR1053"/>
    <mergeCell ref="B1054:B1058"/>
    <mergeCell ref="C1054:C1058"/>
    <mergeCell ref="N1054:N1058"/>
    <mergeCell ref="O1054:O1058"/>
    <mergeCell ref="AR1054:AR1058"/>
    <mergeCell ref="AR1039:AR1043"/>
    <mergeCell ref="AX1039:AX1043"/>
    <mergeCell ref="B1044:B1048"/>
    <mergeCell ref="C1044:C1048"/>
    <mergeCell ref="H1044:H1048"/>
    <mergeCell ref="K1044:K1048"/>
    <mergeCell ref="N1044:N1048"/>
    <mergeCell ref="O1044:O1048"/>
    <mergeCell ref="AR1044:AR1048"/>
    <mergeCell ref="AX1044:AX1048"/>
    <mergeCell ref="B1039:B1043"/>
    <mergeCell ref="C1039:C1043"/>
    <mergeCell ref="H1039:H1043"/>
    <mergeCell ref="K1039:K1043"/>
    <mergeCell ref="N1039:N1043"/>
    <mergeCell ref="O1039:O1043"/>
    <mergeCell ref="B1034:B1038"/>
    <mergeCell ref="C1034:C1038"/>
    <mergeCell ref="N1034:N1038"/>
    <mergeCell ref="O1034:O1038"/>
    <mergeCell ref="AR1034:AR1038"/>
    <mergeCell ref="AX1034:AX1038"/>
    <mergeCell ref="B1028:B1033"/>
    <mergeCell ref="C1028:C1033"/>
    <mergeCell ref="N1028:N1033"/>
    <mergeCell ref="O1028:O1033"/>
    <mergeCell ref="AR1028:AR1033"/>
    <mergeCell ref="AX1028:AX1033"/>
    <mergeCell ref="AX1018:AX1022"/>
    <mergeCell ref="B1023:B1027"/>
    <mergeCell ref="C1023:C1027"/>
    <mergeCell ref="H1023:H1027"/>
    <mergeCell ref="N1023:N1027"/>
    <mergeCell ref="O1023:O1027"/>
    <mergeCell ref="AR1023:AR1027"/>
    <mergeCell ref="AX1023:AX1027"/>
    <mergeCell ref="B1011:B1017"/>
    <mergeCell ref="C1011:C1017"/>
    <mergeCell ref="N1011:N1017"/>
    <mergeCell ref="O1011:O1017"/>
    <mergeCell ref="AR1011:AR1017"/>
    <mergeCell ref="B1018:B1022"/>
    <mergeCell ref="C1018:C1022"/>
    <mergeCell ref="N1018:N1022"/>
    <mergeCell ref="O1018:O1022"/>
    <mergeCell ref="AR1018:AR1022"/>
    <mergeCell ref="AR1001:AR1005"/>
    <mergeCell ref="AX1001:AX1005"/>
    <mergeCell ref="B1006:B1010"/>
    <mergeCell ref="C1006:C1010"/>
    <mergeCell ref="N1006:N1010"/>
    <mergeCell ref="O1006:O1010"/>
    <mergeCell ref="AM1006:AM1010"/>
    <mergeCell ref="AR1006:AR1010"/>
    <mergeCell ref="AX1006:AX1010"/>
    <mergeCell ref="B995:B1000"/>
    <mergeCell ref="C995:C1000"/>
    <mergeCell ref="N995:N1000"/>
    <mergeCell ref="O995:O1000"/>
    <mergeCell ref="AR995:AR1000"/>
    <mergeCell ref="B1001:B1005"/>
    <mergeCell ref="C1001:C1005"/>
    <mergeCell ref="N1001:N1005"/>
    <mergeCell ref="O1001:O1005"/>
    <mergeCell ref="AM1001:AM1005"/>
    <mergeCell ref="AX985:AX989"/>
    <mergeCell ref="B990:B994"/>
    <mergeCell ref="C990:C994"/>
    <mergeCell ref="N990:N994"/>
    <mergeCell ref="O990:O994"/>
    <mergeCell ref="AM990:AM994"/>
    <mergeCell ref="AR990:AR994"/>
    <mergeCell ref="AX990:AX994"/>
    <mergeCell ref="B985:B989"/>
    <mergeCell ref="C985:C989"/>
    <mergeCell ref="N985:N989"/>
    <mergeCell ref="O985:O989"/>
    <mergeCell ref="AM985:AM989"/>
    <mergeCell ref="AR985:AR989"/>
    <mergeCell ref="AM975:AM979"/>
    <mergeCell ref="AR975:AR979"/>
    <mergeCell ref="AX975:AX979"/>
    <mergeCell ref="B980:B984"/>
    <mergeCell ref="C980:C984"/>
    <mergeCell ref="N980:N984"/>
    <mergeCell ref="O980:O984"/>
    <mergeCell ref="AM980:AM984"/>
    <mergeCell ref="AR980:AR984"/>
    <mergeCell ref="AX980:AX984"/>
    <mergeCell ref="AR965:AR969"/>
    <mergeCell ref="AX965:AX969"/>
    <mergeCell ref="B970:B974"/>
    <mergeCell ref="C970:C974"/>
    <mergeCell ref="H970:H974"/>
    <mergeCell ref="N970:N974"/>
    <mergeCell ref="O970:O974"/>
    <mergeCell ref="AM970:AM974"/>
    <mergeCell ref="AR970:AR974"/>
    <mergeCell ref="AX970:AX974"/>
    <mergeCell ref="B965:B969"/>
    <mergeCell ref="C965:C969"/>
    <mergeCell ref="N965:N969"/>
    <mergeCell ref="O965:O969"/>
    <mergeCell ref="AM965:AM969"/>
    <mergeCell ref="B975:B979"/>
    <mergeCell ref="C975:C979"/>
    <mergeCell ref="N975:N979"/>
    <mergeCell ref="O975:O979"/>
    <mergeCell ref="AR955:AR959"/>
    <mergeCell ref="AX955:AX959"/>
    <mergeCell ref="A960:A964"/>
    <mergeCell ref="B960:B964"/>
    <mergeCell ref="C960:C964"/>
    <mergeCell ref="N960:N964"/>
    <mergeCell ref="O960:O964"/>
    <mergeCell ref="AM960:AM964"/>
    <mergeCell ref="AR960:AR964"/>
    <mergeCell ref="AX960:AX964"/>
    <mergeCell ref="AM950:AM954"/>
    <mergeCell ref="AR950:AR954"/>
    <mergeCell ref="AX950:AX954"/>
    <mergeCell ref="B955:B959"/>
    <mergeCell ref="C955:C959"/>
    <mergeCell ref="H955:H959"/>
    <mergeCell ref="K955:K959"/>
    <mergeCell ref="N955:N959"/>
    <mergeCell ref="O955:O959"/>
    <mergeCell ref="AM955:AM959"/>
    <mergeCell ref="B950:B954"/>
    <mergeCell ref="C950:C954"/>
    <mergeCell ref="H950:H954"/>
    <mergeCell ref="K950:K954"/>
    <mergeCell ref="N950:N954"/>
    <mergeCell ref="O950:O954"/>
    <mergeCell ref="AX940:AX944"/>
    <mergeCell ref="B945:B949"/>
    <mergeCell ref="C945:C949"/>
    <mergeCell ref="H945:H949"/>
    <mergeCell ref="N945:N949"/>
    <mergeCell ref="O945:O949"/>
    <mergeCell ref="AM945:AM949"/>
    <mergeCell ref="AR945:AR949"/>
    <mergeCell ref="AX945:AX949"/>
    <mergeCell ref="B940:B944"/>
    <mergeCell ref="C940:C944"/>
    <mergeCell ref="N940:N944"/>
    <mergeCell ref="O940:O944"/>
    <mergeCell ref="AM940:AM944"/>
    <mergeCell ref="AR940:AR944"/>
    <mergeCell ref="O930:O934"/>
    <mergeCell ref="AX930:AX934"/>
    <mergeCell ref="B935:B939"/>
    <mergeCell ref="C935:C939"/>
    <mergeCell ref="H935:H939"/>
    <mergeCell ref="K935:K939"/>
    <mergeCell ref="N935:N939"/>
    <mergeCell ref="O935:O939"/>
    <mergeCell ref="AX935:AX939"/>
    <mergeCell ref="AM897:AM901"/>
    <mergeCell ref="AR897:AR901"/>
    <mergeCell ref="AX897:AX901"/>
    <mergeCell ref="B892:B896"/>
    <mergeCell ref="C892:C896"/>
    <mergeCell ref="N892:N896"/>
    <mergeCell ref="O892:O896"/>
    <mergeCell ref="AM892:AM896"/>
    <mergeCell ref="AR892:AR896"/>
    <mergeCell ref="B925:B929"/>
    <mergeCell ref="C925:C929"/>
    <mergeCell ref="N925:N929"/>
    <mergeCell ref="O925:O929"/>
    <mergeCell ref="AX925:AX929"/>
    <mergeCell ref="B930:B934"/>
    <mergeCell ref="C930:C934"/>
    <mergeCell ref="H930:H934"/>
    <mergeCell ref="K930:K934"/>
    <mergeCell ref="N930:N934"/>
    <mergeCell ref="AX913:AX919"/>
    <mergeCell ref="B920:B924"/>
    <mergeCell ref="C920:C924"/>
    <mergeCell ref="N920:N924"/>
    <mergeCell ref="O920:O924"/>
    <mergeCell ref="AX920:AX924"/>
    <mergeCell ref="B913:B919"/>
    <mergeCell ref="C913:C919"/>
    <mergeCell ref="H913:H919"/>
    <mergeCell ref="K913:K919"/>
    <mergeCell ref="N913:N919"/>
    <mergeCell ref="O913:O919"/>
    <mergeCell ref="AX887:AX891"/>
    <mergeCell ref="B882:B886"/>
    <mergeCell ref="C882:C886"/>
    <mergeCell ref="N882:N886"/>
    <mergeCell ref="O882:O886"/>
    <mergeCell ref="AM882:AM886"/>
    <mergeCell ref="AR882:AR886"/>
    <mergeCell ref="C876:C881"/>
    <mergeCell ref="N876:N881"/>
    <mergeCell ref="O876:O881"/>
    <mergeCell ref="AM876:AM881"/>
    <mergeCell ref="AR876:AR881"/>
    <mergeCell ref="AX876:AX881"/>
    <mergeCell ref="AX902:AX907"/>
    <mergeCell ref="B908:B912"/>
    <mergeCell ref="C908:C912"/>
    <mergeCell ref="N908:N912"/>
    <mergeCell ref="O908:O912"/>
    <mergeCell ref="AM908:AM912"/>
    <mergeCell ref="AR908:AR912"/>
    <mergeCell ref="AX908:AX912"/>
    <mergeCell ref="B902:B907"/>
    <mergeCell ref="C902:C907"/>
    <mergeCell ref="N902:N907"/>
    <mergeCell ref="O902:O907"/>
    <mergeCell ref="AM902:AM907"/>
    <mergeCell ref="AR902:AR907"/>
    <mergeCell ref="AX892:AX896"/>
    <mergeCell ref="B897:B901"/>
    <mergeCell ref="C897:C901"/>
    <mergeCell ref="N897:N901"/>
    <mergeCell ref="O897:O901"/>
    <mergeCell ref="AX866:AX870"/>
    <mergeCell ref="A871:A959"/>
    <mergeCell ref="B871:B875"/>
    <mergeCell ref="C871:C875"/>
    <mergeCell ref="N871:N875"/>
    <mergeCell ref="O871:O875"/>
    <mergeCell ref="AM871:AM875"/>
    <mergeCell ref="AR871:AR875"/>
    <mergeCell ref="AX871:AX875"/>
    <mergeCell ref="B876:B881"/>
    <mergeCell ref="B866:B870"/>
    <mergeCell ref="C866:C870"/>
    <mergeCell ref="N866:N870"/>
    <mergeCell ref="O866:O870"/>
    <mergeCell ref="AM866:AM870"/>
    <mergeCell ref="AR866:AR870"/>
    <mergeCell ref="AR856:AR860"/>
    <mergeCell ref="AX856:AX860"/>
    <mergeCell ref="B861:B865"/>
    <mergeCell ref="C861:C865"/>
    <mergeCell ref="N861:N865"/>
    <mergeCell ref="O861:O865"/>
    <mergeCell ref="AM861:AM865"/>
    <mergeCell ref="AR861:AR865"/>
    <mergeCell ref="AX861:AX865"/>
    <mergeCell ref="AX882:AX886"/>
    <mergeCell ref="B887:B891"/>
    <mergeCell ref="C887:C891"/>
    <mergeCell ref="N887:N891"/>
    <mergeCell ref="O887:O891"/>
    <mergeCell ref="AM887:AM891"/>
    <mergeCell ref="AR887:AR891"/>
    <mergeCell ref="B851:B855"/>
    <mergeCell ref="C851:C855"/>
    <mergeCell ref="N851:N855"/>
    <mergeCell ref="O851:O855"/>
    <mergeCell ref="AR851:AR855"/>
    <mergeCell ref="A856:A870"/>
    <mergeCell ref="B856:B860"/>
    <mergeCell ref="C856:C860"/>
    <mergeCell ref="N856:N860"/>
    <mergeCell ref="O856:O860"/>
    <mergeCell ref="B840:B844"/>
    <mergeCell ref="C840:C844"/>
    <mergeCell ref="N840:N844"/>
    <mergeCell ref="O840:O844"/>
    <mergeCell ref="AR840:AR844"/>
    <mergeCell ref="B845:B850"/>
    <mergeCell ref="C845:C850"/>
    <mergeCell ref="N845:N850"/>
    <mergeCell ref="O845:O850"/>
    <mergeCell ref="AR845:AR850"/>
    <mergeCell ref="B835:B839"/>
    <mergeCell ref="C835:C839"/>
    <mergeCell ref="N835:N839"/>
    <mergeCell ref="O835:O839"/>
    <mergeCell ref="AR835:AR839"/>
    <mergeCell ref="AX835:AX839"/>
    <mergeCell ref="AX825:AX829"/>
    <mergeCell ref="B830:B834"/>
    <mergeCell ref="C830:C834"/>
    <mergeCell ref="N830:N834"/>
    <mergeCell ref="O830:O834"/>
    <mergeCell ref="AR830:AR834"/>
    <mergeCell ref="B820:B824"/>
    <mergeCell ref="C820:C824"/>
    <mergeCell ref="N820:N824"/>
    <mergeCell ref="O820:O824"/>
    <mergeCell ref="AX820:AX824"/>
    <mergeCell ref="B825:B829"/>
    <mergeCell ref="C825:C829"/>
    <mergeCell ref="N825:N829"/>
    <mergeCell ref="O825:O829"/>
    <mergeCell ref="AR825:AR829"/>
    <mergeCell ref="AR782:AR786"/>
    <mergeCell ref="AX782:AX786"/>
    <mergeCell ref="B777:B781"/>
    <mergeCell ref="C777:C781"/>
    <mergeCell ref="N777:N781"/>
    <mergeCell ref="O777:O781"/>
    <mergeCell ref="AM777:AM781"/>
    <mergeCell ref="AR777:AR781"/>
    <mergeCell ref="B815:B819"/>
    <mergeCell ref="C815:C819"/>
    <mergeCell ref="N815:N819"/>
    <mergeCell ref="O815:O819"/>
    <mergeCell ref="AR815:AR819"/>
    <mergeCell ref="AX815:AX819"/>
    <mergeCell ref="B810:B814"/>
    <mergeCell ref="C810:C814"/>
    <mergeCell ref="N810:N814"/>
    <mergeCell ref="O810:O814"/>
    <mergeCell ref="AR810:AR814"/>
    <mergeCell ref="AX810:AX814"/>
    <mergeCell ref="B798:B803"/>
    <mergeCell ref="C798:C803"/>
    <mergeCell ref="N798:N803"/>
    <mergeCell ref="O798:O803"/>
    <mergeCell ref="AR798:AR803"/>
    <mergeCell ref="B804:B809"/>
    <mergeCell ref="C804:C809"/>
    <mergeCell ref="N804:N809"/>
    <mergeCell ref="O804:O809"/>
    <mergeCell ref="AR804:AR809"/>
    <mergeCell ref="AM766:AM771"/>
    <mergeCell ref="AR766:AR771"/>
    <mergeCell ref="AM756:AM760"/>
    <mergeCell ref="AR756:AR760"/>
    <mergeCell ref="AX756:AX760"/>
    <mergeCell ref="B761:B765"/>
    <mergeCell ref="C761:C765"/>
    <mergeCell ref="N761:N765"/>
    <mergeCell ref="O761:O765"/>
    <mergeCell ref="AM761:AM765"/>
    <mergeCell ref="AR761:AR765"/>
    <mergeCell ref="AX761:AX765"/>
    <mergeCell ref="AX787:AX792"/>
    <mergeCell ref="B793:B797"/>
    <mergeCell ref="C793:C797"/>
    <mergeCell ref="N793:N797"/>
    <mergeCell ref="O793:O797"/>
    <mergeCell ref="AM793:AM797"/>
    <mergeCell ref="AR793:AR797"/>
    <mergeCell ref="AX793:AX797"/>
    <mergeCell ref="B787:B792"/>
    <mergeCell ref="C787:C792"/>
    <mergeCell ref="N787:N792"/>
    <mergeCell ref="O787:O792"/>
    <mergeCell ref="AM787:AM792"/>
    <mergeCell ref="AR787:AR792"/>
    <mergeCell ref="AX777:AX781"/>
    <mergeCell ref="B782:B786"/>
    <mergeCell ref="C782:C786"/>
    <mergeCell ref="N782:N786"/>
    <mergeCell ref="O782:O786"/>
    <mergeCell ref="AM782:AM786"/>
    <mergeCell ref="AX746:AX750"/>
    <mergeCell ref="B751:B755"/>
    <mergeCell ref="C751:C755"/>
    <mergeCell ref="N751:N755"/>
    <mergeCell ref="O751:O755"/>
    <mergeCell ref="A756:A855"/>
    <mergeCell ref="B756:B760"/>
    <mergeCell ref="C756:C760"/>
    <mergeCell ref="N756:N760"/>
    <mergeCell ref="O756:O760"/>
    <mergeCell ref="AM741:AM745"/>
    <mergeCell ref="AR741:AR745"/>
    <mergeCell ref="AX741:AX745"/>
    <mergeCell ref="A746:A755"/>
    <mergeCell ref="B746:B750"/>
    <mergeCell ref="C746:C750"/>
    <mergeCell ref="N746:N750"/>
    <mergeCell ref="O746:O750"/>
    <mergeCell ref="AM746:AM750"/>
    <mergeCell ref="AR746:AR750"/>
    <mergeCell ref="AX766:AX771"/>
    <mergeCell ref="B772:B776"/>
    <mergeCell ref="C772:C776"/>
    <mergeCell ref="N772:N776"/>
    <mergeCell ref="O772:O776"/>
    <mergeCell ref="AM772:AM776"/>
    <mergeCell ref="AR772:AR776"/>
    <mergeCell ref="AX772:AX776"/>
    <mergeCell ref="B766:B771"/>
    <mergeCell ref="C766:C771"/>
    <mergeCell ref="N766:N771"/>
    <mergeCell ref="O766:O771"/>
    <mergeCell ref="B736:B740"/>
    <mergeCell ref="C736:C740"/>
    <mergeCell ref="N736:N740"/>
    <mergeCell ref="O736:O740"/>
    <mergeCell ref="B741:B745"/>
    <mergeCell ref="C741:C745"/>
    <mergeCell ref="N741:N745"/>
    <mergeCell ref="O741:O745"/>
    <mergeCell ref="AX721:AX725"/>
    <mergeCell ref="B726:B730"/>
    <mergeCell ref="C726:C730"/>
    <mergeCell ref="N726:N730"/>
    <mergeCell ref="O726:O730"/>
    <mergeCell ref="B731:B735"/>
    <mergeCell ref="C731:C735"/>
    <mergeCell ref="N731:N735"/>
    <mergeCell ref="O731:O735"/>
    <mergeCell ref="B721:B725"/>
    <mergeCell ref="C721:C725"/>
    <mergeCell ref="N721:N725"/>
    <mergeCell ref="O721:O725"/>
    <mergeCell ref="AM721:AM725"/>
    <mergeCell ref="AR721:AR725"/>
    <mergeCell ref="AX711:AX715"/>
    <mergeCell ref="B716:B720"/>
    <mergeCell ref="C716:C720"/>
    <mergeCell ref="N716:N720"/>
    <mergeCell ref="O716:O720"/>
    <mergeCell ref="AM716:AM720"/>
    <mergeCell ref="AR716:AR720"/>
    <mergeCell ref="AX716:AX720"/>
    <mergeCell ref="B711:B715"/>
    <mergeCell ref="C711:C715"/>
    <mergeCell ref="N711:N715"/>
    <mergeCell ref="O711:O715"/>
    <mergeCell ref="AM711:AM715"/>
    <mergeCell ref="AR711:AR715"/>
    <mergeCell ref="AX701:AX705"/>
    <mergeCell ref="B706:B710"/>
    <mergeCell ref="C706:C710"/>
    <mergeCell ref="N706:N710"/>
    <mergeCell ref="O706:O710"/>
    <mergeCell ref="AM706:AM710"/>
    <mergeCell ref="AR706:AR710"/>
    <mergeCell ref="AX706:AX710"/>
    <mergeCell ref="B701:B705"/>
    <mergeCell ref="C701:C705"/>
    <mergeCell ref="N701:N705"/>
    <mergeCell ref="O701:O705"/>
    <mergeCell ref="AM701:AM705"/>
    <mergeCell ref="AR701:AR705"/>
    <mergeCell ref="AR696:AR700"/>
    <mergeCell ref="AX696:AX700"/>
    <mergeCell ref="B691:B695"/>
    <mergeCell ref="C691:C695"/>
    <mergeCell ref="N691:N695"/>
    <mergeCell ref="O691:O695"/>
    <mergeCell ref="AM691:AM695"/>
    <mergeCell ref="AR691:AR695"/>
    <mergeCell ref="AX681:AX685"/>
    <mergeCell ref="B686:B690"/>
    <mergeCell ref="C686:C690"/>
    <mergeCell ref="N686:N690"/>
    <mergeCell ref="O686:O690"/>
    <mergeCell ref="AM686:AM690"/>
    <mergeCell ref="AR686:AR690"/>
    <mergeCell ref="AX686:AX690"/>
    <mergeCell ref="B681:B685"/>
    <mergeCell ref="C681:C685"/>
    <mergeCell ref="N681:N685"/>
    <mergeCell ref="O681:O685"/>
    <mergeCell ref="AM681:AM685"/>
    <mergeCell ref="AR681:AR685"/>
    <mergeCell ref="C676:C680"/>
    <mergeCell ref="N676:N680"/>
    <mergeCell ref="O676:O680"/>
    <mergeCell ref="AM676:AM680"/>
    <mergeCell ref="AR676:AR680"/>
    <mergeCell ref="AX676:AX680"/>
    <mergeCell ref="AM666:AM670"/>
    <mergeCell ref="AR666:AR670"/>
    <mergeCell ref="AX666:AX670"/>
    <mergeCell ref="B671:B675"/>
    <mergeCell ref="C671:C675"/>
    <mergeCell ref="N671:N675"/>
    <mergeCell ref="O671:O675"/>
    <mergeCell ref="AM671:AM675"/>
    <mergeCell ref="AR671:AR675"/>
    <mergeCell ref="AX671:AX675"/>
    <mergeCell ref="A661:A745"/>
    <mergeCell ref="B661:B665"/>
    <mergeCell ref="C661:C665"/>
    <mergeCell ref="N661:N665"/>
    <mergeCell ref="O661:O665"/>
    <mergeCell ref="B666:B670"/>
    <mergeCell ref="C666:C670"/>
    <mergeCell ref="N666:N670"/>
    <mergeCell ref="O666:O670"/>
    <mergeCell ref="B676:B680"/>
    <mergeCell ref="AX691:AX695"/>
    <mergeCell ref="B696:B700"/>
    <mergeCell ref="C696:C700"/>
    <mergeCell ref="N696:N700"/>
    <mergeCell ref="O696:O700"/>
    <mergeCell ref="AM696:AM700"/>
    <mergeCell ref="AR646:AR650"/>
    <mergeCell ref="A651:A660"/>
    <mergeCell ref="B651:B655"/>
    <mergeCell ref="C651:C655"/>
    <mergeCell ref="N651:N655"/>
    <mergeCell ref="O651:O655"/>
    <mergeCell ref="B656:B660"/>
    <mergeCell ref="C656:C660"/>
    <mergeCell ref="N656:N660"/>
    <mergeCell ref="O656:O660"/>
    <mergeCell ref="A641:A650"/>
    <mergeCell ref="B641:B645"/>
    <mergeCell ref="C641:C645"/>
    <mergeCell ref="N641:N645"/>
    <mergeCell ref="O641:O645"/>
    <mergeCell ref="AR641:AR645"/>
    <mergeCell ref="B646:B650"/>
    <mergeCell ref="C646:C650"/>
    <mergeCell ref="N646:N650"/>
    <mergeCell ref="O646:O650"/>
    <mergeCell ref="AR631:AR635"/>
    <mergeCell ref="AX631:AX635"/>
    <mergeCell ref="B636:B640"/>
    <mergeCell ref="C636:C640"/>
    <mergeCell ref="N636:N640"/>
    <mergeCell ref="O636:O640"/>
    <mergeCell ref="AR636:AR640"/>
    <mergeCell ref="AR621:AR625"/>
    <mergeCell ref="AX621:AX625"/>
    <mergeCell ref="B626:B630"/>
    <mergeCell ref="C626:C630"/>
    <mergeCell ref="N626:N630"/>
    <mergeCell ref="O626:O630"/>
    <mergeCell ref="AR626:AR630"/>
    <mergeCell ref="AX626:AX630"/>
    <mergeCell ref="A621:A640"/>
    <mergeCell ref="B621:B625"/>
    <mergeCell ref="C621:C625"/>
    <mergeCell ref="N621:N625"/>
    <mergeCell ref="O621:O625"/>
    <mergeCell ref="AM621:AM625"/>
    <mergeCell ref="B631:B635"/>
    <mergeCell ref="C631:C635"/>
    <mergeCell ref="N631:N635"/>
    <mergeCell ref="O631:O635"/>
    <mergeCell ref="AX611:AX615"/>
    <mergeCell ref="B616:B620"/>
    <mergeCell ref="C616:C620"/>
    <mergeCell ref="H616:H620"/>
    <mergeCell ref="K616:K620"/>
    <mergeCell ref="N616:N620"/>
    <mergeCell ref="O616:O620"/>
    <mergeCell ref="AX616:AX620"/>
    <mergeCell ref="B611:B615"/>
    <mergeCell ref="C611:C615"/>
    <mergeCell ref="H611:H615"/>
    <mergeCell ref="K611:K615"/>
    <mergeCell ref="N611:N615"/>
    <mergeCell ref="O611:O615"/>
    <mergeCell ref="AX601:AX605"/>
    <mergeCell ref="B606:B610"/>
    <mergeCell ref="C606:C610"/>
    <mergeCell ref="N606:N610"/>
    <mergeCell ref="O606:O610"/>
    <mergeCell ref="AM606:AM610"/>
    <mergeCell ref="AR606:AR610"/>
    <mergeCell ref="AX606:AX610"/>
    <mergeCell ref="B601:B605"/>
    <mergeCell ref="C601:C605"/>
    <mergeCell ref="N601:N605"/>
    <mergeCell ref="O601:O605"/>
    <mergeCell ref="AM601:AM605"/>
    <mergeCell ref="AR601:AR605"/>
    <mergeCell ref="B596:B600"/>
    <mergeCell ref="C596:C600"/>
    <mergeCell ref="N596:N600"/>
    <mergeCell ref="O596:O600"/>
    <mergeCell ref="AX596:AX600"/>
    <mergeCell ref="B586:B590"/>
    <mergeCell ref="C586:C590"/>
    <mergeCell ref="H586:H590"/>
    <mergeCell ref="K586:K590"/>
    <mergeCell ref="N586:N590"/>
    <mergeCell ref="AX586:AX590"/>
    <mergeCell ref="B576:B580"/>
    <mergeCell ref="C576:C580"/>
    <mergeCell ref="N576:N580"/>
    <mergeCell ref="O576:O580"/>
    <mergeCell ref="AX576:AX580"/>
    <mergeCell ref="B581:B585"/>
    <mergeCell ref="C581:C585"/>
    <mergeCell ref="H581:H585"/>
    <mergeCell ref="K581:K585"/>
    <mergeCell ref="N581:N585"/>
    <mergeCell ref="O571:O575"/>
    <mergeCell ref="AX571:AX575"/>
    <mergeCell ref="B566:B570"/>
    <mergeCell ref="C566:C570"/>
    <mergeCell ref="N566:N570"/>
    <mergeCell ref="O566:O570"/>
    <mergeCell ref="AM566:AM570"/>
    <mergeCell ref="AR566:AR570"/>
    <mergeCell ref="B561:B565"/>
    <mergeCell ref="C561:C565"/>
    <mergeCell ref="N561:N565"/>
    <mergeCell ref="O561:O565"/>
    <mergeCell ref="AX561:AX565"/>
    <mergeCell ref="H562:H565"/>
    <mergeCell ref="K562:K565"/>
    <mergeCell ref="B591:B595"/>
    <mergeCell ref="C591:C595"/>
    <mergeCell ref="N591:N595"/>
    <mergeCell ref="O591:O595"/>
    <mergeCell ref="AX591:AX595"/>
    <mergeCell ref="A534:A620"/>
    <mergeCell ref="B534:B540"/>
    <mergeCell ref="C534:C540"/>
    <mergeCell ref="N534:N540"/>
    <mergeCell ref="O534:O540"/>
    <mergeCell ref="AM534:AM540"/>
    <mergeCell ref="B546:B550"/>
    <mergeCell ref="C546:C550"/>
    <mergeCell ref="H546:H550"/>
    <mergeCell ref="N546:N550"/>
    <mergeCell ref="AX551:AX555"/>
    <mergeCell ref="B556:B560"/>
    <mergeCell ref="C556:C560"/>
    <mergeCell ref="N556:N560"/>
    <mergeCell ref="O556:O560"/>
    <mergeCell ref="AM556:AM560"/>
    <mergeCell ref="AR556:AR560"/>
    <mergeCell ref="AX556:AX560"/>
    <mergeCell ref="O546:O550"/>
    <mergeCell ref="AM546:AM550"/>
    <mergeCell ref="AR546:AR550"/>
    <mergeCell ref="AX546:AX550"/>
    <mergeCell ref="B551:B555"/>
    <mergeCell ref="C551:C555"/>
    <mergeCell ref="N551:N555"/>
    <mergeCell ref="O551:O555"/>
    <mergeCell ref="AM551:AM555"/>
    <mergeCell ref="AR551:AR555"/>
    <mergeCell ref="AX566:AX570"/>
    <mergeCell ref="B571:B575"/>
    <mergeCell ref="C571:C575"/>
    <mergeCell ref="N571:N575"/>
    <mergeCell ref="AX513:AX517"/>
    <mergeCell ref="B518:B522"/>
    <mergeCell ref="C518:C522"/>
    <mergeCell ref="N518:N522"/>
    <mergeCell ref="O518:O522"/>
    <mergeCell ref="AM518:AM522"/>
    <mergeCell ref="AR518:AR522"/>
    <mergeCell ref="AX518:AX522"/>
    <mergeCell ref="AR534:AR540"/>
    <mergeCell ref="AX534:AX540"/>
    <mergeCell ref="B541:B545"/>
    <mergeCell ref="C541:C545"/>
    <mergeCell ref="N541:N545"/>
    <mergeCell ref="O541:O545"/>
    <mergeCell ref="AM541:AM545"/>
    <mergeCell ref="AR541:AR545"/>
    <mergeCell ref="AX541:AX545"/>
    <mergeCell ref="Z509:Z510"/>
    <mergeCell ref="A513:A533"/>
    <mergeCell ref="B513:B517"/>
    <mergeCell ref="C513:C517"/>
    <mergeCell ref="N513:N517"/>
    <mergeCell ref="O513:O517"/>
    <mergeCell ref="B523:B527"/>
    <mergeCell ref="C523:C527"/>
    <mergeCell ref="N523:N527"/>
    <mergeCell ref="O523:O527"/>
    <mergeCell ref="B503:B507"/>
    <mergeCell ref="C503:C507"/>
    <mergeCell ref="N503:N507"/>
    <mergeCell ref="O503:O507"/>
    <mergeCell ref="AX503:AX507"/>
    <mergeCell ref="B508:B512"/>
    <mergeCell ref="C508:C512"/>
    <mergeCell ref="N508:N512"/>
    <mergeCell ref="O508:O512"/>
    <mergeCell ref="AX508:AX512"/>
    <mergeCell ref="AM523:AM527"/>
    <mergeCell ref="AR523:AR527"/>
    <mergeCell ref="AX523:AX527"/>
    <mergeCell ref="B528:B533"/>
    <mergeCell ref="C528:C533"/>
    <mergeCell ref="N528:N533"/>
    <mergeCell ref="O528:O533"/>
    <mergeCell ref="AM528:AM533"/>
    <mergeCell ref="AR528:AR533"/>
    <mergeCell ref="AX528:AX533"/>
    <mergeCell ref="AM513:AM517"/>
    <mergeCell ref="AR513:AR517"/>
    <mergeCell ref="B493:B497"/>
    <mergeCell ref="C493:C497"/>
    <mergeCell ref="N493:N497"/>
    <mergeCell ref="O493:O497"/>
    <mergeCell ref="AX493:AX497"/>
    <mergeCell ref="B498:B502"/>
    <mergeCell ref="C498:C502"/>
    <mergeCell ref="N498:N502"/>
    <mergeCell ref="O498:O502"/>
    <mergeCell ref="AX498:AX502"/>
    <mergeCell ref="B483:B487"/>
    <mergeCell ref="C483:C487"/>
    <mergeCell ref="N483:N487"/>
    <mergeCell ref="O483:O487"/>
    <mergeCell ref="B488:B492"/>
    <mergeCell ref="C488:C492"/>
    <mergeCell ref="N488:N492"/>
    <mergeCell ref="B473:B477"/>
    <mergeCell ref="C473:C477"/>
    <mergeCell ref="N473:N477"/>
    <mergeCell ref="B478:B482"/>
    <mergeCell ref="C478:C482"/>
    <mergeCell ref="N478:N482"/>
    <mergeCell ref="AX463:AX467"/>
    <mergeCell ref="B468:B472"/>
    <mergeCell ref="C468:C472"/>
    <mergeCell ref="N468:N472"/>
    <mergeCell ref="O468:O472"/>
    <mergeCell ref="AX468:AX472"/>
    <mergeCell ref="B458:B462"/>
    <mergeCell ref="C458:C462"/>
    <mergeCell ref="N458:N462"/>
    <mergeCell ref="O458:O462"/>
    <mergeCell ref="B463:B467"/>
    <mergeCell ref="C463:C467"/>
    <mergeCell ref="N463:N467"/>
    <mergeCell ref="O463:O467"/>
    <mergeCell ref="C453:C457"/>
    <mergeCell ref="N453:N457"/>
    <mergeCell ref="O453:O457"/>
    <mergeCell ref="AG434:AG435"/>
    <mergeCell ref="B438:B442"/>
    <mergeCell ref="C438:C442"/>
    <mergeCell ref="N438:N442"/>
    <mergeCell ref="O438:O442"/>
    <mergeCell ref="B443:B447"/>
    <mergeCell ref="C443:C447"/>
    <mergeCell ref="N443:N447"/>
    <mergeCell ref="O443:O447"/>
    <mergeCell ref="B433:B437"/>
    <mergeCell ref="C433:C437"/>
    <mergeCell ref="N433:N437"/>
    <mergeCell ref="O433:O437"/>
    <mergeCell ref="K434:K435"/>
    <mergeCell ref="L434:L435"/>
    <mergeCell ref="M434:M435"/>
    <mergeCell ref="C393:C397"/>
    <mergeCell ref="N393:N397"/>
    <mergeCell ref="O393:O397"/>
    <mergeCell ref="AM393:AM397"/>
    <mergeCell ref="AR393:AR397"/>
    <mergeCell ref="B423:B427"/>
    <mergeCell ref="C423:C427"/>
    <mergeCell ref="H423:H427"/>
    <mergeCell ref="N423:N427"/>
    <mergeCell ref="O423:O427"/>
    <mergeCell ref="A428:A512"/>
    <mergeCell ref="B428:B432"/>
    <mergeCell ref="C428:C432"/>
    <mergeCell ref="N428:N432"/>
    <mergeCell ref="O428:O432"/>
    <mergeCell ref="AX413:AX417"/>
    <mergeCell ref="B418:B422"/>
    <mergeCell ref="C418:C422"/>
    <mergeCell ref="H418:H422"/>
    <mergeCell ref="N418:N422"/>
    <mergeCell ref="O418:O422"/>
    <mergeCell ref="B413:B417"/>
    <mergeCell ref="C413:C417"/>
    <mergeCell ref="N413:N417"/>
    <mergeCell ref="O413:O417"/>
    <mergeCell ref="AM413:AM417"/>
    <mergeCell ref="AR413:AR417"/>
    <mergeCell ref="B448:B452"/>
    <mergeCell ref="C448:C452"/>
    <mergeCell ref="N448:N452"/>
    <mergeCell ref="O448:O452"/>
    <mergeCell ref="B453:B457"/>
    <mergeCell ref="O383:O387"/>
    <mergeCell ref="AM383:AM387"/>
    <mergeCell ref="AR383:AR387"/>
    <mergeCell ref="C378:C382"/>
    <mergeCell ref="H378:H382"/>
    <mergeCell ref="N378:N382"/>
    <mergeCell ref="O378:O382"/>
    <mergeCell ref="AR378:AR382"/>
    <mergeCell ref="AX378:AX382"/>
    <mergeCell ref="AX403:AX407"/>
    <mergeCell ref="B408:B412"/>
    <mergeCell ref="C408:C412"/>
    <mergeCell ref="N408:N412"/>
    <mergeCell ref="O408:O412"/>
    <mergeCell ref="AM408:AM412"/>
    <mergeCell ref="AR408:AR412"/>
    <mergeCell ref="AX408:AX412"/>
    <mergeCell ref="B403:B407"/>
    <mergeCell ref="C403:C407"/>
    <mergeCell ref="N403:N407"/>
    <mergeCell ref="O403:O407"/>
    <mergeCell ref="AM403:AM407"/>
    <mergeCell ref="AR403:AR407"/>
    <mergeCell ref="AX393:AX397"/>
    <mergeCell ref="B398:B402"/>
    <mergeCell ref="C398:C402"/>
    <mergeCell ref="N398:N402"/>
    <mergeCell ref="O398:O402"/>
    <mergeCell ref="AM398:AM402"/>
    <mergeCell ref="AR398:AR402"/>
    <mergeCell ref="AX398:AX402"/>
    <mergeCell ref="B393:B397"/>
    <mergeCell ref="AM368:AM372"/>
    <mergeCell ref="AR368:AR372"/>
    <mergeCell ref="AX368:AX372"/>
    <mergeCell ref="B373:B377"/>
    <mergeCell ref="C373:C377"/>
    <mergeCell ref="N373:N377"/>
    <mergeCell ref="O373:O377"/>
    <mergeCell ref="AM373:AM377"/>
    <mergeCell ref="AR373:AR377"/>
    <mergeCell ref="AX373:AX377"/>
    <mergeCell ref="A363:A427"/>
    <mergeCell ref="B363:B367"/>
    <mergeCell ref="C363:C367"/>
    <mergeCell ref="N363:N367"/>
    <mergeCell ref="O363:O367"/>
    <mergeCell ref="B368:B372"/>
    <mergeCell ref="C368:C372"/>
    <mergeCell ref="N368:N372"/>
    <mergeCell ref="O368:O372"/>
    <mergeCell ref="B378:B382"/>
    <mergeCell ref="AX383:AX387"/>
    <mergeCell ref="B388:B392"/>
    <mergeCell ref="C388:C392"/>
    <mergeCell ref="N388:N392"/>
    <mergeCell ref="O388:O392"/>
    <mergeCell ref="Q388:Q392"/>
    <mergeCell ref="R388:R392"/>
    <mergeCell ref="AM388:AM392"/>
    <mergeCell ref="AX388:AX392"/>
    <mergeCell ref="B383:B387"/>
    <mergeCell ref="C383:C387"/>
    <mergeCell ref="N383:N387"/>
    <mergeCell ref="AX353:AX357"/>
    <mergeCell ref="B358:B362"/>
    <mergeCell ref="C358:C362"/>
    <mergeCell ref="N358:N362"/>
    <mergeCell ref="O358:O362"/>
    <mergeCell ref="R358:R362"/>
    <mergeCell ref="AM358:AM362"/>
    <mergeCell ref="AR358:AR362"/>
    <mergeCell ref="AX358:AX362"/>
    <mergeCell ref="B353:B357"/>
    <mergeCell ref="C353:C357"/>
    <mergeCell ref="N353:N357"/>
    <mergeCell ref="O353:O357"/>
    <mergeCell ref="AM353:AM357"/>
    <mergeCell ref="AR353:AR357"/>
    <mergeCell ref="AX343:AX347"/>
    <mergeCell ref="B348:B352"/>
    <mergeCell ref="C348:C352"/>
    <mergeCell ref="N348:N352"/>
    <mergeCell ref="O348:O352"/>
    <mergeCell ref="AM348:AM352"/>
    <mergeCell ref="AR348:AR352"/>
    <mergeCell ref="AX348:AX352"/>
    <mergeCell ref="B343:B347"/>
    <mergeCell ref="C343:C347"/>
    <mergeCell ref="N343:N347"/>
    <mergeCell ref="O343:O347"/>
    <mergeCell ref="AM343:AM347"/>
    <mergeCell ref="AR343:AR347"/>
    <mergeCell ref="AX313:AX317"/>
    <mergeCell ref="AX333:AX337"/>
    <mergeCell ref="B338:B342"/>
    <mergeCell ref="C338:C342"/>
    <mergeCell ref="N338:N342"/>
    <mergeCell ref="O338:O342"/>
    <mergeCell ref="AM338:AM342"/>
    <mergeCell ref="AR338:AR342"/>
    <mergeCell ref="AX338:AX342"/>
    <mergeCell ref="B333:B337"/>
    <mergeCell ref="C333:C337"/>
    <mergeCell ref="N333:N337"/>
    <mergeCell ref="O333:O337"/>
    <mergeCell ref="AM333:AM337"/>
    <mergeCell ref="AR333:AR337"/>
    <mergeCell ref="AX323:AX327"/>
    <mergeCell ref="B328:B332"/>
    <mergeCell ref="C328:C332"/>
    <mergeCell ref="H328:H332"/>
    <mergeCell ref="K328:K332"/>
    <mergeCell ref="N328:N332"/>
    <mergeCell ref="O328:O332"/>
    <mergeCell ref="AM328:AM332"/>
    <mergeCell ref="AR328:AR332"/>
    <mergeCell ref="AX328:AX332"/>
    <mergeCell ref="AX287:AX291"/>
    <mergeCell ref="B282:B286"/>
    <mergeCell ref="C282:C286"/>
    <mergeCell ref="N282:N286"/>
    <mergeCell ref="O282:O286"/>
    <mergeCell ref="AM282:AM286"/>
    <mergeCell ref="AR282:AR286"/>
    <mergeCell ref="AX318:AX322"/>
    <mergeCell ref="A323:A362"/>
    <mergeCell ref="B323:B327"/>
    <mergeCell ref="C323:C327"/>
    <mergeCell ref="H323:H327"/>
    <mergeCell ref="K323:K327"/>
    <mergeCell ref="N323:N327"/>
    <mergeCell ref="O323:O327"/>
    <mergeCell ref="AM323:AM327"/>
    <mergeCell ref="AR323:AR327"/>
    <mergeCell ref="B318:B322"/>
    <mergeCell ref="C318:C322"/>
    <mergeCell ref="N318:N322"/>
    <mergeCell ref="O318:O322"/>
    <mergeCell ref="AM318:AM322"/>
    <mergeCell ref="AR318:AR322"/>
    <mergeCell ref="AM308:AM312"/>
    <mergeCell ref="AR308:AR312"/>
    <mergeCell ref="AX308:AX312"/>
    <mergeCell ref="B313:B317"/>
    <mergeCell ref="C313:C317"/>
    <mergeCell ref="N313:N317"/>
    <mergeCell ref="O313:O317"/>
    <mergeCell ref="AM313:AM317"/>
    <mergeCell ref="AR313:AR317"/>
    <mergeCell ref="AX262:AX266"/>
    <mergeCell ref="A267:A322"/>
    <mergeCell ref="B267:B271"/>
    <mergeCell ref="C267:C271"/>
    <mergeCell ref="N267:N271"/>
    <mergeCell ref="O267:O271"/>
    <mergeCell ref="AM267:AM271"/>
    <mergeCell ref="AS267:AS271"/>
    <mergeCell ref="B272:B276"/>
    <mergeCell ref="C272:C276"/>
    <mergeCell ref="B302:B307"/>
    <mergeCell ref="C302:C307"/>
    <mergeCell ref="N302:N307"/>
    <mergeCell ref="O302:O307"/>
    <mergeCell ref="B308:B312"/>
    <mergeCell ref="C308:C312"/>
    <mergeCell ref="N308:N312"/>
    <mergeCell ref="O308:O312"/>
    <mergeCell ref="B292:B296"/>
    <mergeCell ref="C292:C296"/>
    <mergeCell ref="N292:N296"/>
    <mergeCell ref="O292:O296"/>
    <mergeCell ref="B297:B301"/>
    <mergeCell ref="C297:C301"/>
    <mergeCell ref="N297:N301"/>
    <mergeCell ref="O297:O301"/>
    <mergeCell ref="AX282:AX286"/>
    <mergeCell ref="B287:B291"/>
    <mergeCell ref="C287:C291"/>
    <mergeCell ref="N287:N291"/>
    <mergeCell ref="O287:O291"/>
    <mergeCell ref="AR287:AR291"/>
    <mergeCell ref="N257:N261"/>
    <mergeCell ref="O257:O261"/>
    <mergeCell ref="C247:C251"/>
    <mergeCell ref="N247:N251"/>
    <mergeCell ref="O247:O251"/>
    <mergeCell ref="AM247:AM251"/>
    <mergeCell ref="AR247:AR251"/>
    <mergeCell ref="N272:N276"/>
    <mergeCell ref="O272:O276"/>
    <mergeCell ref="AM272:AM276"/>
    <mergeCell ref="AS272:AS276"/>
    <mergeCell ref="B277:B281"/>
    <mergeCell ref="C277:C281"/>
    <mergeCell ref="N277:N281"/>
    <mergeCell ref="O277:O281"/>
    <mergeCell ref="AM277:AM281"/>
    <mergeCell ref="AS277:AS281"/>
    <mergeCell ref="AX247:AX251"/>
    <mergeCell ref="AX237:AX241"/>
    <mergeCell ref="A242:A266"/>
    <mergeCell ref="B242:B246"/>
    <mergeCell ref="C242:C246"/>
    <mergeCell ref="N242:N246"/>
    <mergeCell ref="O242:O246"/>
    <mergeCell ref="AM242:AM246"/>
    <mergeCell ref="AR242:AR246"/>
    <mergeCell ref="AX242:AX246"/>
    <mergeCell ref="B247:B251"/>
    <mergeCell ref="B237:B241"/>
    <mergeCell ref="C237:C241"/>
    <mergeCell ref="N237:N241"/>
    <mergeCell ref="O237:O241"/>
    <mergeCell ref="AM237:AM241"/>
    <mergeCell ref="AR237:AR241"/>
    <mergeCell ref="A217:A241"/>
    <mergeCell ref="AS257:AS261"/>
    <mergeCell ref="B262:B266"/>
    <mergeCell ref="C262:C266"/>
    <mergeCell ref="N262:N266"/>
    <mergeCell ref="O262:O266"/>
    <mergeCell ref="AS262:AS266"/>
    <mergeCell ref="B252:B256"/>
    <mergeCell ref="C252:C256"/>
    <mergeCell ref="N252:N256"/>
    <mergeCell ref="O252:O256"/>
    <mergeCell ref="AR252:AR256"/>
    <mergeCell ref="B257:B261"/>
    <mergeCell ref="C257:C261"/>
    <mergeCell ref="H257:H261"/>
    <mergeCell ref="N227:N231"/>
    <mergeCell ref="O227:O231"/>
    <mergeCell ref="AX227:AX231"/>
    <mergeCell ref="B232:B236"/>
    <mergeCell ref="C232:C236"/>
    <mergeCell ref="H232:H236"/>
    <mergeCell ref="N232:N236"/>
    <mergeCell ref="O232:O236"/>
    <mergeCell ref="AM217:AM221"/>
    <mergeCell ref="AR217:AR221"/>
    <mergeCell ref="AX217:AX221"/>
    <mergeCell ref="B222:B226"/>
    <mergeCell ref="C222:C226"/>
    <mergeCell ref="N222:N226"/>
    <mergeCell ref="O222:O226"/>
    <mergeCell ref="AM222:AM226"/>
    <mergeCell ref="AR222:AR226"/>
    <mergeCell ref="AX222:AX226"/>
    <mergeCell ref="B217:B221"/>
    <mergeCell ref="C217:C221"/>
    <mergeCell ref="H217:H221"/>
    <mergeCell ref="N217:N221"/>
    <mergeCell ref="O217:O221"/>
    <mergeCell ref="B227:B231"/>
    <mergeCell ref="C227:C231"/>
    <mergeCell ref="H227:H231"/>
    <mergeCell ref="K227:K231"/>
    <mergeCell ref="B207:B211"/>
    <mergeCell ref="C207:C211"/>
    <mergeCell ref="H207:H211"/>
    <mergeCell ref="N207:N211"/>
    <mergeCell ref="O207:O211"/>
    <mergeCell ref="B212:B216"/>
    <mergeCell ref="C212:C216"/>
    <mergeCell ref="H212:H216"/>
    <mergeCell ref="N212:N216"/>
    <mergeCell ref="O212:O216"/>
    <mergeCell ref="B197:B201"/>
    <mergeCell ref="C197:C201"/>
    <mergeCell ref="N197:N201"/>
    <mergeCell ref="O197:O201"/>
    <mergeCell ref="AX197:AX201"/>
    <mergeCell ref="B202:B206"/>
    <mergeCell ref="C202:C206"/>
    <mergeCell ref="H202:H206"/>
    <mergeCell ref="N202:N206"/>
    <mergeCell ref="O202:O206"/>
    <mergeCell ref="AX187:AX191"/>
    <mergeCell ref="B192:B196"/>
    <mergeCell ref="C192:C196"/>
    <mergeCell ref="N192:N196"/>
    <mergeCell ref="O192:O196"/>
    <mergeCell ref="AK193:AK196"/>
    <mergeCell ref="B187:B191"/>
    <mergeCell ref="C187:C191"/>
    <mergeCell ref="N187:N191"/>
    <mergeCell ref="O187:O191"/>
    <mergeCell ref="AM187:AM191"/>
    <mergeCell ref="AR187:AR191"/>
    <mergeCell ref="AR177:AR181"/>
    <mergeCell ref="AX177:AX181"/>
    <mergeCell ref="B182:B186"/>
    <mergeCell ref="C182:C186"/>
    <mergeCell ref="N182:N186"/>
    <mergeCell ref="O182:O186"/>
    <mergeCell ref="AM182:AM186"/>
    <mergeCell ref="AR182:AR186"/>
    <mergeCell ref="AX182:AX186"/>
    <mergeCell ref="B177:B181"/>
    <mergeCell ref="C177:C181"/>
    <mergeCell ref="H177:H181"/>
    <mergeCell ref="K177:K181"/>
    <mergeCell ref="N177:N181"/>
    <mergeCell ref="O177:O181"/>
    <mergeCell ref="B172:B176"/>
    <mergeCell ref="C172:C176"/>
    <mergeCell ref="N172:N176"/>
    <mergeCell ref="O172:O176"/>
    <mergeCell ref="AR172:AR176"/>
    <mergeCell ref="AG173:AG175"/>
    <mergeCell ref="AR162:AR166"/>
    <mergeCell ref="AX162:AX166"/>
    <mergeCell ref="AG163:AG165"/>
    <mergeCell ref="B167:B171"/>
    <mergeCell ref="C167:C171"/>
    <mergeCell ref="N167:N171"/>
    <mergeCell ref="O167:O171"/>
    <mergeCell ref="AR167:AR171"/>
    <mergeCell ref="B162:B166"/>
    <mergeCell ref="C162:C166"/>
    <mergeCell ref="H162:H166"/>
    <mergeCell ref="K162:K166"/>
    <mergeCell ref="N162:N166"/>
    <mergeCell ref="O162:O166"/>
    <mergeCell ref="AX152:AX156"/>
    <mergeCell ref="B157:B161"/>
    <mergeCell ref="C157:C161"/>
    <mergeCell ref="H157:H161"/>
    <mergeCell ref="K157:K161"/>
    <mergeCell ref="N157:N161"/>
    <mergeCell ref="O157:O161"/>
    <mergeCell ref="AR157:AR161"/>
    <mergeCell ref="AX157:AX161"/>
    <mergeCell ref="B152:B156"/>
    <mergeCell ref="C152:C156"/>
    <mergeCell ref="H152:H156"/>
    <mergeCell ref="K152:K156"/>
    <mergeCell ref="N152:N156"/>
    <mergeCell ref="O152:O156"/>
    <mergeCell ref="AR142:AR146"/>
    <mergeCell ref="AX142:AX146"/>
    <mergeCell ref="B147:B151"/>
    <mergeCell ref="C147:C151"/>
    <mergeCell ref="H147:H151"/>
    <mergeCell ref="K147:K151"/>
    <mergeCell ref="N147:N151"/>
    <mergeCell ref="O147:O151"/>
    <mergeCell ref="AR147:AR151"/>
    <mergeCell ref="AX147:AX151"/>
    <mergeCell ref="B142:B146"/>
    <mergeCell ref="C142:C146"/>
    <mergeCell ref="H142:H146"/>
    <mergeCell ref="K142:K146"/>
    <mergeCell ref="N142:N146"/>
    <mergeCell ref="O142:O146"/>
    <mergeCell ref="N137:N141"/>
    <mergeCell ref="O137:O141"/>
    <mergeCell ref="AR137:AR141"/>
    <mergeCell ref="AX137:AX141"/>
    <mergeCell ref="B132:B136"/>
    <mergeCell ref="C132:C136"/>
    <mergeCell ref="H132:H136"/>
    <mergeCell ref="K132:K136"/>
    <mergeCell ref="N132:N136"/>
    <mergeCell ref="O132:O136"/>
    <mergeCell ref="AR122:AR126"/>
    <mergeCell ref="AX122:AX126"/>
    <mergeCell ref="B127:B131"/>
    <mergeCell ref="C127:C131"/>
    <mergeCell ref="N127:N131"/>
    <mergeCell ref="O127:O131"/>
    <mergeCell ref="AX127:AX131"/>
    <mergeCell ref="C97:C101"/>
    <mergeCell ref="N97:N101"/>
    <mergeCell ref="O97:O101"/>
    <mergeCell ref="AM97:AM101"/>
    <mergeCell ref="AR97:AR101"/>
    <mergeCell ref="AX97:AX101"/>
    <mergeCell ref="AR112:AR116"/>
    <mergeCell ref="AX112:AX116"/>
    <mergeCell ref="B117:B121"/>
    <mergeCell ref="C117:C121"/>
    <mergeCell ref="H117:H121"/>
    <mergeCell ref="N117:N121"/>
    <mergeCell ref="O117:O121"/>
    <mergeCell ref="AM117:AM121"/>
    <mergeCell ref="AR117:AR121"/>
    <mergeCell ref="AX117:AX121"/>
    <mergeCell ref="A112:A216"/>
    <mergeCell ref="B112:B116"/>
    <mergeCell ref="C112:C116"/>
    <mergeCell ref="N112:N116"/>
    <mergeCell ref="O112:O116"/>
    <mergeCell ref="AM112:AM116"/>
    <mergeCell ref="B122:B126"/>
    <mergeCell ref="C122:C126"/>
    <mergeCell ref="N122:N126"/>
    <mergeCell ref="O122:O126"/>
    <mergeCell ref="AR132:AR136"/>
    <mergeCell ref="AX132:AX136"/>
    <mergeCell ref="B137:B141"/>
    <mergeCell ref="C137:C141"/>
    <mergeCell ref="H137:H141"/>
    <mergeCell ref="K137:K141"/>
    <mergeCell ref="A92:A111"/>
    <mergeCell ref="B92:B96"/>
    <mergeCell ref="C92:C96"/>
    <mergeCell ref="N92:N96"/>
    <mergeCell ref="O92:O96"/>
    <mergeCell ref="AM92:AM96"/>
    <mergeCell ref="B102:B106"/>
    <mergeCell ref="C102:C106"/>
    <mergeCell ref="N102:N106"/>
    <mergeCell ref="O102:O106"/>
    <mergeCell ref="AX82:AX86"/>
    <mergeCell ref="B87:B91"/>
    <mergeCell ref="C87:C91"/>
    <mergeCell ref="H87:H91"/>
    <mergeCell ref="K87:K91"/>
    <mergeCell ref="N87:N91"/>
    <mergeCell ref="O87:O91"/>
    <mergeCell ref="AR87:AR91"/>
    <mergeCell ref="AX87:AX91"/>
    <mergeCell ref="AM102:AM106"/>
    <mergeCell ref="AR102:AR106"/>
    <mergeCell ref="AX102:AX106"/>
    <mergeCell ref="B107:B111"/>
    <mergeCell ref="C107:C111"/>
    <mergeCell ref="N107:N111"/>
    <mergeCell ref="O107:O111"/>
    <mergeCell ref="AM107:AM111"/>
    <mergeCell ref="AR107:AR111"/>
    <mergeCell ref="AX107:AX111"/>
    <mergeCell ref="AR92:AR96"/>
    <mergeCell ref="AX92:AX96"/>
    <mergeCell ref="B97:B101"/>
    <mergeCell ref="B82:B86"/>
    <mergeCell ref="C82:C86"/>
    <mergeCell ref="H82:H86"/>
    <mergeCell ref="K82:K86"/>
    <mergeCell ref="N82:N86"/>
    <mergeCell ref="O82:O86"/>
    <mergeCell ref="AR82:AR86"/>
    <mergeCell ref="B72:B76"/>
    <mergeCell ref="C72:C76"/>
    <mergeCell ref="N72:N76"/>
    <mergeCell ref="O72:O76"/>
    <mergeCell ref="AR72:AR76"/>
    <mergeCell ref="B77:B81"/>
    <mergeCell ref="C77:C81"/>
    <mergeCell ref="H77:H81"/>
    <mergeCell ref="K77:K81"/>
    <mergeCell ref="N77:N81"/>
    <mergeCell ref="AR61:AR65"/>
    <mergeCell ref="AX61:AX65"/>
    <mergeCell ref="AX51:AX55"/>
    <mergeCell ref="B56:B60"/>
    <mergeCell ref="C56:C60"/>
    <mergeCell ref="N56:N60"/>
    <mergeCell ref="O56:O60"/>
    <mergeCell ref="AR56:AR60"/>
    <mergeCell ref="AX56:AX60"/>
    <mergeCell ref="B51:B55"/>
    <mergeCell ref="C51:C55"/>
    <mergeCell ref="N51:N55"/>
    <mergeCell ref="O51:O55"/>
    <mergeCell ref="AM51:AM55"/>
    <mergeCell ref="AR51:AR55"/>
    <mergeCell ref="O77:O81"/>
    <mergeCell ref="AR77:AR81"/>
    <mergeCell ref="AX77:AX81"/>
    <mergeCell ref="C46:C50"/>
    <mergeCell ref="N46:N50"/>
    <mergeCell ref="O46:O50"/>
    <mergeCell ref="AM46:AM50"/>
    <mergeCell ref="AR46:AR50"/>
    <mergeCell ref="AX46:AX50"/>
    <mergeCell ref="AX36:AX40"/>
    <mergeCell ref="A41:A91"/>
    <mergeCell ref="B41:B45"/>
    <mergeCell ref="C41:C45"/>
    <mergeCell ref="N41:N45"/>
    <mergeCell ref="O41:O45"/>
    <mergeCell ref="AM41:AM45"/>
    <mergeCell ref="AR41:AR45"/>
    <mergeCell ref="AX41:AX45"/>
    <mergeCell ref="B46:B50"/>
    <mergeCell ref="B36:B40"/>
    <mergeCell ref="C36:C40"/>
    <mergeCell ref="N36:N40"/>
    <mergeCell ref="O36:O40"/>
    <mergeCell ref="AM36:AM40"/>
    <mergeCell ref="AR36:AR40"/>
    <mergeCell ref="B66:B71"/>
    <mergeCell ref="C66:C71"/>
    <mergeCell ref="H66:H70"/>
    <mergeCell ref="N66:N71"/>
    <mergeCell ref="O66:O71"/>
    <mergeCell ref="AR66:AR71"/>
    <mergeCell ref="B61:B65"/>
    <mergeCell ref="C61:C65"/>
    <mergeCell ref="N61:N65"/>
    <mergeCell ref="O61:O65"/>
    <mergeCell ref="AR26:AR30"/>
    <mergeCell ref="AX26:AX30"/>
    <mergeCell ref="A31:A40"/>
    <mergeCell ref="B31:B35"/>
    <mergeCell ref="C31:C35"/>
    <mergeCell ref="N31:N35"/>
    <mergeCell ref="O31:O35"/>
    <mergeCell ref="AM31:AM35"/>
    <mergeCell ref="AR31:AR35"/>
    <mergeCell ref="AX31:AX35"/>
    <mergeCell ref="A26:A30"/>
    <mergeCell ref="B26:B30"/>
    <mergeCell ref="C26:C30"/>
    <mergeCell ref="N26:N30"/>
    <mergeCell ref="O26:O30"/>
    <mergeCell ref="AM26:AM30"/>
    <mergeCell ref="B21:B25"/>
    <mergeCell ref="C21:C25"/>
    <mergeCell ref="N21:N25"/>
    <mergeCell ref="O21:O25"/>
    <mergeCell ref="AF21:AF25"/>
    <mergeCell ref="AX21:AX25"/>
    <mergeCell ref="AX11:AX15"/>
    <mergeCell ref="A16:A25"/>
    <mergeCell ref="B16:B20"/>
    <mergeCell ref="C16:C20"/>
    <mergeCell ref="H16:H20"/>
    <mergeCell ref="N16:N20"/>
    <mergeCell ref="O16:O20"/>
    <mergeCell ref="AM16:AM20"/>
    <mergeCell ref="AR16:AR20"/>
    <mergeCell ref="AX16:AX20"/>
    <mergeCell ref="R6:R10"/>
    <mergeCell ref="AM6:AM10"/>
    <mergeCell ref="AX6:AX10"/>
    <mergeCell ref="A11:A15"/>
    <mergeCell ref="B11:B15"/>
    <mergeCell ref="C11:C15"/>
    <mergeCell ref="N11:N15"/>
    <mergeCell ref="O11:O15"/>
    <mergeCell ref="AM11:AM15"/>
    <mergeCell ref="AR11:AR15"/>
    <mergeCell ref="A6:A10"/>
    <mergeCell ref="B6:B10"/>
    <mergeCell ref="C6:C10"/>
    <mergeCell ref="N6:N10"/>
    <mergeCell ref="Q6:Q10"/>
    <mergeCell ref="A3:A5"/>
    <mergeCell ref="B3:B5"/>
    <mergeCell ref="C3:C5"/>
    <mergeCell ref="D3:D5"/>
    <mergeCell ref="E3:E5"/>
    <mergeCell ref="AX3:AX5"/>
    <mergeCell ref="F4:F5"/>
    <mergeCell ref="G4:G5"/>
    <mergeCell ref="H4:H5"/>
    <mergeCell ref="I4:I5"/>
    <mergeCell ref="J4:J5"/>
    <mergeCell ref="K4:K5"/>
    <mergeCell ref="L4:L5"/>
    <mergeCell ref="AA3:AL3"/>
    <mergeCell ref="AM3:AM5"/>
    <mergeCell ref="AN3:AN5"/>
    <mergeCell ref="AO3:AO5"/>
    <mergeCell ref="AP3:AP5"/>
    <mergeCell ref="AQ3:AQ5"/>
    <mergeCell ref="AH4:AH5"/>
    <mergeCell ref="AI4:AJ4"/>
    <mergeCell ref="H3:M3"/>
    <mergeCell ref="N3:N5"/>
    <mergeCell ref="O3:O5"/>
    <mergeCell ref="P3:R3"/>
    <mergeCell ref="S3:V3"/>
    <mergeCell ref="W3:Z3"/>
    <mergeCell ref="M4:M5"/>
    <mergeCell ref="P4:P5"/>
    <mergeCell ref="Q4:Q5"/>
    <mergeCell ref="R4:R5"/>
    <mergeCell ref="F3:G3"/>
    <mergeCell ref="AS4:AS5"/>
    <mergeCell ref="AT4:AT5"/>
    <mergeCell ref="AU4:AU5"/>
    <mergeCell ref="AV4:AV5"/>
    <mergeCell ref="AW4:AW5"/>
    <mergeCell ref="S4:S5"/>
    <mergeCell ref="T4:V4"/>
    <mergeCell ref="W4:W5"/>
    <mergeCell ref="X4:Z4"/>
    <mergeCell ref="AA4:AA5"/>
    <mergeCell ref="AB4:AC4"/>
    <mergeCell ref="AR3:AR5"/>
    <mergeCell ref="AS3:AW3"/>
  </mergeCells>
  <phoneticPr fontId="1"/>
  <printOptions horizontalCentered="1" verticalCentered="1"/>
  <pageMargins left="0.39370078740157483" right="0.39370078740157483" top="0.39370078740157483" bottom="0.39370078740157483" header="0.51181102362204722" footer="0.70866141732283472"/>
  <pageSetup paperSize="8" scale="43" firstPageNumber="0" pageOrder="overThenDown" orientation="landscape" r:id="rId1"/>
  <headerFooter alignWithMargins="0">
    <oddFooter>&amp;L&amp;11＊注１　H：最高限度　L：最低限度　　　　　　　　　　　＊注３（集）：法第12条の４第１項第５号（集落地区計画）　　　（開）：法第12条の５第４項（開発整備促進区）
＊注２　●：建築条例に定められた項目　　　　　　　　　　　　（イ）（ロ）（ハ）：法第12条の５第１項第２号の区域　　（高）：法第12条の８（高度利用型）　　
　　　　○：地区整備計画のみ　　　　　　　　　　　　　　　　（再）：旧再開発地区計画　　　　　　　　　　　　　　　（街）：法第12条の10（街並み誘導型）</oddFooter>
  </headerFooter>
  <rowBreaks count="10" manualBreakCount="10">
    <brk id="111" max="49" man="1"/>
    <brk id="216" max="49" man="1"/>
    <brk id="322" max="49" man="1"/>
    <brk id="427" max="49" man="1"/>
    <brk id="533" max="49" man="1"/>
    <brk id="640" max="49" man="1"/>
    <brk id="745" max="49" man="1"/>
    <brk id="855" max="49" man="1"/>
    <brk id="964" max="49" man="1"/>
    <brk id="1073" max="49" man="1"/>
  </rowBreaks>
  <drawing r:id="rId2"/>
  <legacy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2AD6C-F7D1-4750-B01A-D7A7F6862B96}">
  <dimension ref="B1:E38"/>
  <sheetViews>
    <sheetView view="pageBreakPreview" zoomScale="55" zoomScaleNormal="70" zoomScaleSheetLayoutView="55" workbookViewId="0">
      <selection activeCell="J35" sqref="J35"/>
    </sheetView>
  </sheetViews>
  <sheetFormatPr defaultColWidth="11.54296875" defaultRowHeight="15" customHeight="1"/>
  <cols>
    <col min="1" max="1" width="3.08984375" style="3269" customWidth="1"/>
    <col min="2" max="3" width="19.1796875" style="3269" customWidth="1"/>
    <col min="4" max="4" width="10.1796875" style="3270" customWidth="1"/>
    <col min="5" max="5" width="63.54296875" style="3269" customWidth="1"/>
    <col min="6" max="16384" width="11.54296875" style="3269"/>
  </cols>
  <sheetData>
    <row r="1" spans="2:5" ht="21" customHeight="1">
      <c r="B1" s="3268" t="s">
        <v>8521</v>
      </c>
      <c r="E1" s="3271"/>
    </row>
    <row r="2" spans="2:5" ht="18" customHeight="1" thickBot="1">
      <c r="E2" s="3272" t="s">
        <v>4440</v>
      </c>
    </row>
    <row r="3" spans="2:5" ht="18" customHeight="1">
      <c r="B3" s="5056" t="s">
        <v>1304</v>
      </c>
      <c r="C3" s="5058" t="s">
        <v>8522</v>
      </c>
      <c r="D3" s="5060" t="s">
        <v>8523</v>
      </c>
      <c r="E3" s="5058" t="s">
        <v>8524</v>
      </c>
    </row>
    <row r="4" spans="2:5" ht="18" customHeight="1" thickBot="1">
      <c r="B4" s="5057"/>
      <c r="C4" s="5059"/>
      <c r="D4" s="5061"/>
      <c r="E4" s="5059"/>
    </row>
    <row r="5" spans="2:5" ht="26.25" customHeight="1">
      <c r="B5" s="3273" t="s">
        <v>237</v>
      </c>
      <c r="C5" s="3274" t="s">
        <v>238</v>
      </c>
      <c r="D5" s="3275"/>
      <c r="E5" s="3276" t="s">
        <v>2155</v>
      </c>
    </row>
    <row r="6" spans="2:5" ht="26.25" customHeight="1">
      <c r="B6" s="3273" t="s">
        <v>240</v>
      </c>
      <c r="C6" s="3277" t="s">
        <v>241</v>
      </c>
      <c r="D6" s="3278">
        <v>0.2</v>
      </c>
      <c r="E6" s="3279" t="s">
        <v>8525</v>
      </c>
    </row>
    <row r="7" spans="2:5" ht="26.25" customHeight="1">
      <c r="B7" s="3273" t="s">
        <v>243</v>
      </c>
      <c r="C7" s="3277" t="s">
        <v>244</v>
      </c>
      <c r="D7" s="3278"/>
      <c r="E7" s="3279" t="s">
        <v>2155</v>
      </c>
    </row>
    <row r="8" spans="2:5" ht="26.25" customHeight="1">
      <c r="B8" s="3273" t="s">
        <v>247</v>
      </c>
      <c r="C8" s="3277" t="s">
        <v>248</v>
      </c>
      <c r="D8" s="3278"/>
      <c r="E8" s="3279" t="s">
        <v>1883</v>
      </c>
    </row>
    <row r="9" spans="2:5" ht="26.25" customHeight="1">
      <c r="B9" s="3273" t="s">
        <v>250</v>
      </c>
      <c r="C9" s="3277" t="s">
        <v>251</v>
      </c>
      <c r="D9" s="3278">
        <v>0.3</v>
      </c>
      <c r="E9" s="3279" t="s">
        <v>8526</v>
      </c>
    </row>
    <row r="10" spans="2:5" ht="26.25" customHeight="1">
      <c r="B10" s="3273" t="s">
        <v>253</v>
      </c>
      <c r="C10" s="3277" t="s">
        <v>254</v>
      </c>
      <c r="D10" s="3278">
        <v>0.3</v>
      </c>
      <c r="E10" s="3279" t="s">
        <v>8525</v>
      </c>
    </row>
    <row r="11" spans="2:5" ht="26.25" customHeight="1">
      <c r="B11" s="3273" t="s">
        <v>110</v>
      </c>
      <c r="C11" s="3277" t="s">
        <v>75</v>
      </c>
      <c r="D11" s="3278"/>
      <c r="E11" s="3279" t="s">
        <v>2155</v>
      </c>
    </row>
    <row r="12" spans="2:5" ht="26.25" customHeight="1">
      <c r="B12" s="5054" t="s">
        <v>113</v>
      </c>
      <c r="C12" s="3277" t="s">
        <v>76</v>
      </c>
      <c r="D12" s="3278"/>
      <c r="E12" s="3279" t="s">
        <v>2155</v>
      </c>
    </row>
    <row r="13" spans="2:5" ht="26.25" customHeight="1">
      <c r="B13" s="5062"/>
      <c r="C13" s="3277" t="s">
        <v>262</v>
      </c>
      <c r="D13" s="3278">
        <v>0.2</v>
      </c>
      <c r="E13" s="3279" t="s">
        <v>318</v>
      </c>
    </row>
    <row r="14" spans="2:5" ht="26.25" customHeight="1">
      <c r="B14" s="5063" t="s">
        <v>1225</v>
      </c>
      <c r="C14" s="3277" t="s">
        <v>265</v>
      </c>
      <c r="D14" s="3278">
        <v>0.2</v>
      </c>
      <c r="E14" s="3279" t="s">
        <v>318</v>
      </c>
    </row>
    <row r="15" spans="2:5" ht="26.25" customHeight="1">
      <c r="B15" s="5062"/>
      <c r="C15" s="3277" t="s">
        <v>267</v>
      </c>
      <c r="D15" s="3278"/>
      <c r="E15" s="3279" t="s">
        <v>2155</v>
      </c>
    </row>
    <row r="16" spans="2:5" ht="26.25" customHeight="1">
      <c r="B16" s="5054" t="s">
        <v>811</v>
      </c>
      <c r="C16" s="3277" t="s">
        <v>269</v>
      </c>
      <c r="D16" s="3278">
        <v>0.3</v>
      </c>
      <c r="E16" s="3279" t="s">
        <v>318</v>
      </c>
    </row>
    <row r="17" spans="2:5" ht="26.25" customHeight="1">
      <c r="B17" s="5064"/>
      <c r="C17" s="3277" t="s">
        <v>271</v>
      </c>
      <c r="D17" s="3278">
        <v>0.3</v>
      </c>
      <c r="E17" s="3279" t="s">
        <v>318</v>
      </c>
    </row>
    <row r="18" spans="2:5" ht="26.25" customHeight="1">
      <c r="B18" s="5064"/>
      <c r="C18" s="3277" t="s">
        <v>272</v>
      </c>
      <c r="D18" s="3278">
        <v>0.2</v>
      </c>
      <c r="E18" s="3279" t="s">
        <v>318</v>
      </c>
    </row>
    <row r="19" spans="2:5" ht="26.25" customHeight="1">
      <c r="B19" s="5062"/>
      <c r="C19" s="3277" t="s">
        <v>273</v>
      </c>
      <c r="D19" s="3278">
        <v>0.2</v>
      </c>
      <c r="E19" s="3279" t="s">
        <v>318</v>
      </c>
    </row>
    <row r="20" spans="2:5" ht="26.25" customHeight="1">
      <c r="B20" s="3273" t="s">
        <v>274</v>
      </c>
      <c r="C20" s="3277" t="s">
        <v>275</v>
      </c>
      <c r="D20" s="3278">
        <v>0.2</v>
      </c>
      <c r="E20" s="3279" t="s">
        <v>318</v>
      </c>
    </row>
    <row r="21" spans="2:5" ht="26.25" customHeight="1">
      <c r="B21" s="5054" t="s">
        <v>1234</v>
      </c>
      <c r="C21" s="3277" t="s">
        <v>1235</v>
      </c>
      <c r="D21" s="3278">
        <v>0.3</v>
      </c>
      <c r="E21" s="3279" t="s">
        <v>318</v>
      </c>
    </row>
    <row r="22" spans="2:5" ht="26.25" customHeight="1">
      <c r="B22" s="5062"/>
      <c r="C22" s="3277" t="s">
        <v>280</v>
      </c>
      <c r="D22" s="3278">
        <v>0.3</v>
      </c>
      <c r="E22" s="3279" t="s">
        <v>318</v>
      </c>
    </row>
    <row r="23" spans="2:5" ht="26.25" customHeight="1">
      <c r="B23" s="3280" t="s">
        <v>78</v>
      </c>
      <c r="C23" s="3277" t="s">
        <v>1163</v>
      </c>
      <c r="D23" s="3278">
        <v>0.3</v>
      </c>
      <c r="E23" s="3279" t="s">
        <v>8527</v>
      </c>
    </row>
    <row r="24" spans="2:5" ht="26.25" customHeight="1">
      <c r="B24" s="5054" t="s">
        <v>1240</v>
      </c>
      <c r="C24" s="3277" t="s">
        <v>283</v>
      </c>
      <c r="D24" s="3278">
        <v>0.3</v>
      </c>
      <c r="E24" s="3279" t="s">
        <v>318</v>
      </c>
    </row>
    <row r="25" spans="2:5" ht="26.25" customHeight="1">
      <c r="B25" s="5062"/>
      <c r="C25" s="3277" t="s">
        <v>285</v>
      </c>
      <c r="D25" s="3278">
        <v>0.3</v>
      </c>
      <c r="E25" s="3279" t="s">
        <v>318</v>
      </c>
    </row>
    <row r="26" spans="2:5" ht="36" customHeight="1">
      <c r="B26" s="3281" t="s">
        <v>6398</v>
      </c>
      <c r="C26" s="3277" t="s">
        <v>1243</v>
      </c>
      <c r="D26" s="3278">
        <v>0.3</v>
      </c>
      <c r="E26" s="3282" t="s">
        <v>8528</v>
      </c>
    </row>
    <row r="27" spans="2:5" ht="26.25" customHeight="1">
      <c r="B27" s="5054" t="s">
        <v>6471</v>
      </c>
      <c r="C27" s="3277" t="s">
        <v>289</v>
      </c>
      <c r="D27" s="3278">
        <v>0.15</v>
      </c>
      <c r="E27" s="3279" t="s">
        <v>8525</v>
      </c>
    </row>
    <row r="28" spans="2:5" ht="26.25" customHeight="1">
      <c r="B28" s="5064"/>
      <c r="C28" s="3283" t="s">
        <v>80</v>
      </c>
      <c r="D28" s="3284"/>
      <c r="E28" s="3279" t="s">
        <v>2155</v>
      </c>
    </row>
    <row r="29" spans="2:5" ht="26.25" customHeight="1">
      <c r="B29" s="5062"/>
      <c r="C29" s="3277" t="s">
        <v>1713</v>
      </c>
      <c r="D29" s="3278"/>
      <c r="E29" s="3279" t="s">
        <v>2155</v>
      </c>
    </row>
    <row r="30" spans="2:5" ht="26.25" customHeight="1">
      <c r="B30" s="5054" t="s">
        <v>6478</v>
      </c>
      <c r="C30" s="3277" t="s">
        <v>820</v>
      </c>
      <c r="D30" s="3278">
        <v>0.3</v>
      </c>
      <c r="E30" s="3279" t="s">
        <v>8525</v>
      </c>
    </row>
    <row r="31" spans="2:5" ht="26.25" customHeight="1">
      <c r="B31" s="5062"/>
      <c r="C31" s="3277" t="s">
        <v>1704</v>
      </c>
      <c r="D31" s="3278">
        <v>0.3</v>
      </c>
      <c r="E31" s="3279" t="s">
        <v>232</v>
      </c>
    </row>
    <row r="32" spans="2:5" ht="36" customHeight="1">
      <c r="B32" s="5054" t="s">
        <v>8529</v>
      </c>
      <c r="C32" s="3277" t="s">
        <v>295</v>
      </c>
      <c r="D32" s="3278">
        <v>0.3</v>
      </c>
      <c r="E32" s="3285" t="s">
        <v>8530</v>
      </c>
    </row>
    <row r="33" spans="2:5" ht="26.25" customHeight="1">
      <c r="B33" s="5055"/>
      <c r="C33" s="3277" t="s">
        <v>298</v>
      </c>
      <c r="D33" s="3278">
        <v>0.2</v>
      </c>
      <c r="E33" s="3286" t="s">
        <v>8531</v>
      </c>
    </row>
    <row r="34" spans="2:5" ht="26.25" customHeight="1">
      <c r="B34" s="3280" t="s">
        <v>6262</v>
      </c>
      <c r="C34" s="3277" t="s">
        <v>1707</v>
      </c>
      <c r="D34" s="3278">
        <v>0.3</v>
      </c>
      <c r="E34" s="3279" t="s">
        <v>318</v>
      </c>
    </row>
    <row r="35" spans="2:5" ht="26.25" customHeight="1">
      <c r="B35" s="3287" t="s">
        <v>85</v>
      </c>
      <c r="C35" s="3283" t="s">
        <v>1257</v>
      </c>
      <c r="D35" s="3278">
        <v>0.3</v>
      </c>
      <c r="E35" s="3279" t="s">
        <v>318</v>
      </c>
    </row>
    <row r="36" spans="2:5" ht="26.25" customHeight="1" thickBot="1">
      <c r="B36" s="3287" t="s">
        <v>54</v>
      </c>
      <c r="C36" s="3277" t="s">
        <v>304</v>
      </c>
      <c r="D36" s="3278">
        <v>0.2</v>
      </c>
      <c r="E36" s="3279" t="s">
        <v>318</v>
      </c>
    </row>
    <row r="37" spans="2:5" ht="26.25" customHeight="1" thickTop="1" thickBot="1">
      <c r="B37" s="3288" t="s">
        <v>1208</v>
      </c>
      <c r="C37" s="3288">
        <f>COUNTA(C5:C36)</f>
        <v>32</v>
      </c>
      <c r="D37" s="3289">
        <f>COUNT(D5:D36)</f>
        <v>24</v>
      </c>
      <c r="E37" s="3290" t="s">
        <v>8532</v>
      </c>
    </row>
    <row r="38" spans="2:5" ht="15" customHeight="1" thickTop="1"/>
  </sheetData>
  <mergeCells count="12">
    <mergeCell ref="B32:B33"/>
    <mergeCell ref="B3:B4"/>
    <mergeCell ref="C3:C4"/>
    <mergeCell ref="D3:D4"/>
    <mergeCell ref="E3:E4"/>
    <mergeCell ref="B12:B13"/>
    <mergeCell ref="B14:B15"/>
    <mergeCell ref="B16:B19"/>
    <mergeCell ref="B21:B22"/>
    <mergeCell ref="B24:B25"/>
    <mergeCell ref="B27:B29"/>
    <mergeCell ref="B30:B31"/>
  </mergeCells>
  <phoneticPr fontId="1"/>
  <printOptions gridLinesSet="0"/>
  <pageMargins left="0.98425196850393704" right="0.78740157480314965" top="0.98425196850393704" bottom="0.98425196850393704" header="0.51181102362204722" footer="0.51181102362204722"/>
  <pageSetup paperSize="9" scale="70" fitToHeight="3" orientation="portrait" horizontalDpi="360" verticalDpi="36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C2B27-E80E-497B-AC82-CC5CE706E46B}">
  <dimension ref="A1:G33"/>
  <sheetViews>
    <sheetView view="pageBreakPreview" zoomScale="70" zoomScaleNormal="90" zoomScaleSheetLayoutView="70" workbookViewId="0">
      <pane xSplit="1" ySplit="3" topLeftCell="B4" activePane="bottomRight" state="frozen"/>
      <selection pane="topRight"/>
      <selection pane="bottomLeft"/>
      <selection pane="bottomRight" activeCell="H37" sqref="H37"/>
    </sheetView>
  </sheetViews>
  <sheetFormatPr defaultColWidth="9" defaultRowHeight="36" customHeight="1"/>
  <cols>
    <col min="1" max="1" width="14.6328125" style="3291" customWidth="1"/>
    <col min="2" max="2" width="10.453125" style="3291" customWidth="1"/>
    <col min="3" max="3" width="9.7265625" style="3291" customWidth="1"/>
    <col min="4" max="4" width="29.7265625" style="3292" bestFit="1" customWidth="1"/>
    <col min="5" max="5" width="63.90625" style="3292" customWidth="1"/>
    <col min="6" max="6" width="9.08984375" style="3291" customWidth="1"/>
    <col min="7" max="7" width="14.26953125" style="3291" bestFit="1" customWidth="1"/>
    <col min="8" max="8" width="48" style="3292" customWidth="1"/>
    <col min="9" max="16384" width="9" style="3292"/>
  </cols>
  <sheetData>
    <row r="1" spans="1:7" ht="20.149999999999999" customHeight="1">
      <c r="A1" s="5065" t="s">
        <v>8533</v>
      </c>
      <c r="B1" s="5065"/>
      <c r="C1" s="5065"/>
      <c r="D1" s="5065"/>
      <c r="E1" s="5065"/>
    </row>
    <row r="2" spans="1:7" ht="15" customHeight="1">
      <c r="G2" s="3293"/>
    </row>
    <row r="3" spans="1:7" s="3291" customFormat="1" ht="15" customHeight="1">
      <c r="A3" s="3294" t="s">
        <v>848</v>
      </c>
      <c r="B3" s="3295" t="s">
        <v>8534</v>
      </c>
      <c r="C3" s="3295" t="s">
        <v>8535</v>
      </c>
      <c r="D3" s="3295" t="s">
        <v>8536</v>
      </c>
      <c r="E3" s="3295" t="s">
        <v>8537</v>
      </c>
      <c r="F3" s="3295" t="s">
        <v>8538</v>
      </c>
      <c r="G3" s="3295" t="s">
        <v>8539</v>
      </c>
    </row>
    <row r="4" spans="1:7" s="3291" customFormat="1" ht="55.5" customHeight="1">
      <c r="A4" s="3295" t="s">
        <v>8540</v>
      </c>
      <c r="B4" s="3296" t="s">
        <v>8541</v>
      </c>
      <c r="C4" s="3296" t="s">
        <v>8542</v>
      </c>
      <c r="D4" s="3297" t="s">
        <v>8543</v>
      </c>
      <c r="E4" s="3297" t="s">
        <v>8544</v>
      </c>
      <c r="F4" s="3298">
        <v>45609</v>
      </c>
      <c r="G4" s="3296" t="s">
        <v>8545</v>
      </c>
    </row>
    <row r="5" spans="1:7" s="3291" customFormat="1" ht="55.5" customHeight="1">
      <c r="A5" s="3295" t="s">
        <v>8546</v>
      </c>
      <c r="B5" s="3296" t="s">
        <v>8541</v>
      </c>
      <c r="C5" s="3295" t="s">
        <v>8542</v>
      </c>
      <c r="D5" s="3297" t="s">
        <v>8547</v>
      </c>
      <c r="E5" s="3297" t="s">
        <v>8548</v>
      </c>
      <c r="F5" s="3298">
        <v>45609</v>
      </c>
      <c r="G5" s="3295" t="s">
        <v>8549</v>
      </c>
    </row>
    <row r="6" spans="1:7" s="3291" customFormat="1" ht="55.5" customHeight="1">
      <c r="A6" s="3295" t="s">
        <v>461</v>
      </c>
      <c r="B6" s="3296" t="s">
        <v>462</v>
      </c>
      <c r="C6" s="3296" t="s">
        <v>8542</v>
      </c>
      <c r="D6" s="3297" t="s">
        <v>8550</v>
      </c>
      <c r="E6" s="3297" t="s">
        <v>8551</v>
      </c>
      <c r="F6" s="3298">
        <v>45443</v>
      </c>
      <c r="G6" s="3296" t="s">
        <v>8552</v>
      </c>
    </row>
    <row r="7" spans="1:7" s="3291" customFormat="1" ht="55.5" customHeight="1">
      <c r="A7" s="3295" t="s">
        <v>461</v>
      </c>
      <c r="B7" s="3296" t="s">
        <v>462</v>
      </c>
      <c r="C7" s="3296" t="s">
        <v>8542</v>
      </c>
      <c r="D7" s="3297" t="s">
        <v>8553</v>
      </c>
      <c r="E7" s="3297" t="s">
        <v>8554</v>
      </c>
      <c r="F7" s="3298">
        <v>45566</v>
      </c>
      <c r="G7" s="3295" t="s">
        <v>8555</v>
      </c>
    </row>
    <row r="8" spans="1:7" s="3291" customFormat="1" ht="55.5" customHeight="1">
      <c r="A8" s="3295" t="s">
        <v>464</v>
      </c>
      <c r="B8" s="3296" t="s">
        <v>928</v>
      </c>
      <c r="C8" s="3296" t="s">
        <v>8542</v>
      </c>
      <c r="D8" s="3297" t="s">
        <v>8556</v>
      </c>
      <c r="E8" s="3297" t="s">
        <v>8557</v>
      </c>
      <c r="F8" s="3298">
        <v>45520</v>
      </c>
      <c r="G8" s="3296" t="s">
        <v>8558</v>
      </c>
    </row>
    <row r="9" spans="1:7" s="3291" customFormat="1" ht="55.5" customHeight="1">
      <c r="A9" s="3295" t="s">
        <v>464</v>
      </c>
      <c r="B9" s="3296" t="s">
        <v>928</v>
      </c>
      <c r="C9" s="3296" t="s">
        <v>8542</v>
      </c>
      <c r="D9" s="3297" t="s">
        <v>8559</v>
      </c>
      <c r="E9" s="3297" t="s">
        <v>8560</v>
      </c>
      <c r="F9" s="3298">
        <v>45520</v>
      </c>
      <c r="G9" s="3296" t="s">
        <v>8561</v>
      </c>
    </row>
    <row r="10" spans="1:7" s="3291" customFormat="1" ht="55.5" customHeight="1">
      <c r="A10" s="3295" t="s">
        <v>464</v>
      </c>
      <c r="B10" s="3296" t="s">
        <v>928</v>
      </c>
      <c r="C10" s="3296" t="s">
        <v>8542</v>
      </c>
      <c r="D10" s="3297" t="s">
        <v>8562</v>
      </c>
      <c r="E10" s="3297" t="s">
        <v>8563</v>
      </c>
      <c r="F10" s="3298">
        <v>45520</v>
      </c>
      <c r="G10" s="3296" t="s">
        <v>8564</v>
      </c>
    </row>
    <row r="11" spans="1:7" s="3291" customFormat="1" ht="55.5" customHeight="1">
      <c r="A11" s="3295" t="s">
        <v>464</v>
      </c>
      <c r="B11" s="3296" t="s">
        <v>928</v>
      </c>
      <c r="C11" s="3296" t="s">
        <v>8542</v>
      </c>
      <c r="D11" s="3297" t="s">
        <v>8565</v>
      </c>
      <c r="E11" s="3297" t="s">
        <v>8566</v>
      </c>
      <c r="F11" s="3298">
        <v>45520</v>
      </c>
      <c r="G11" s="3296" t="s">
        <v>8567</v>
      </c>
    </row>
    <row r="12" spans="1:7" s="3291" customFormat="1" ht="55.5" customHeight="1">
      <c r="A12" s="3295" t="s">
        <v>464</v>
      </c>
      <c r="B12" s="3296" t="s">
        <v>928</v>
      </c>
      <c r="C12" s="3296" t="s">
        <v>8542</v>
      </c>
      <c r="D12" s="3297" t="s">
        <v>8568</v>
      </c>
      <c r="E12" s="3297" t="s">
        <v>8569</v>
      </c>
      <c r="F12" s="3298">
        <v>45520</v>
      </c>
      <c r="G12" s="3296" t="s">
        <v>8570</v>
      </c>
    </row>
    <row r="13" spans="1:7" s="3291" customFormat="1" ht="55.5" customHeight="1">
      <c r="A13" s="3295" t="s">
        <v>464</v>
      </c>
      <c r="B13" s="3296" t="s">
        <v>928</v>
      </c>
      <c r="C13" s="3296" t="s">
        <v>8542</v>
      </c>
      <c r="D13" s="3297" t="s">
        <v>8571</v>
      </c>
      <c r="E13" s="3297" t="s">
        <v>8572</v>
      </c>
      <c r="F13" s="3298">
        <v>45520</v>
      </c>
      <c r="G13" s="3295" t="s">
        <v>8573</v>
      </c>
    </row>
    <row r="14" spans="1:7" s="3291" customFormat="1" ht="55.5" customHeight="1">
      <c r="A14" s="3295" t="s">
        <v>464</v>
      </c>
      <c r="B14" s="3296" t="s">
        <v>928</v>
      </c>
      <c r="C14" s="3296" t="s">
        <v>8542</v>
      </c>
      <c r="D14" s="3297" t="s">
        <v>8574</v>
      </c>
      <c r="E14" s="3297" t="s">
        <v>8575</v>
      </c>
      <c r="F14" s="3298">
        <v>45520</v>
      </c>
      <c r="G14" s="3295" t="s">
        <v>8576</v>
      </c>
    </row>
    <row r="15" spans="1:7" s="3291" customFormat="1" ht="55.5" customHeight="1">
      <c r="A15" s="3295" t="s">
        <v>464</v>
      </c>
      <c r="B15" s="3296" t="s">
        <v>928</v>
      </c>
      <c r="C15" s="3296" t="s">
        <v>8542</v>
      </c>
      <c r="D15" s="3297" t="s">
        <v>8577</v>
      </c>
      <c r="E15" s="3297" t="s">
        <v>8578</v>
      </c>
      <c r="F15" s="3298">
        <v>45639</v>
      </c>
      <c r="G15" s="3296" t="s">
        <v>8579</v>
      </c>
    </row>
    <row r="16" spans="1:7" s="3291" customFormat="1" ht="55.5" customHeight="1">
      <c r="A16" s="3295" t="s">
        <v>8580</v>
      </c>
      <c r="B16" s="3296" t="s">
        <v>469</v>
      </c>
      <c r="C16" s="3296" t="s">
        <v>8542</v>
      </c>
      <c r="D16" s="3297" t="s">
        <v>8581</v>
      </c>
      <c r="E16" s="3297" t="s">
        <v>8582</v>
      </c>
      <c r="F16" s="3298">
        <v>45534</v>
      </c>
      <c r="G16" s="3296" t="s">
        <v>8583</v>
      </c>
    </row>
    <row r="17" spans="1:7" s="3291" customFormat="1" ht="55.5" customHeight="1">
      <c r="A17" s="3295" t="s">
        <v>8580</v>
      </c>
      <c r="B17" s="3296" t="s">
        <v>469</v>
      </c>
      <c r="C17" s="3295" t="s">
        <v>8542</v>
      </c>
      <c r="D17" s="3297" t="s">
        <v>8584</v>
      </c>
      <c r="E17" s="3297" t="s">
        <v>8585</v>
      </c>
      <c r="F17" s="3298">
        <v>45568</v>
      </c>
      <c r="G17" s="3296" t="s">
        <v>8586</v>
      </c>
    </row>
    <row r="18" spans="1:7" s="3291" customFormat="1" ht="55.5" customHeight="1">
      <c r="A18" s="3295" t="s">
        <v>8580</v>
      </c>
      <c r="B18" s="3296" t="s">
        <v>8587</v>
      </c>
      <c r="C18" s="3295" t="s">
        <v>8542</v>
      </c>
      <c r="D18" s="3297" t="s">
        <v>8588</v>
      </c>
      <c r="E18" s="3297" t="s">
        <v>8585</v>
      </c>
      <c r="F18" s="3298">
        <v>45740</v>
      </c>
      <c r="G18" s="3296" t="s">
        <v>8589</v>
      </c>
    </row>
    <row r="19" spans="1:7" s="3291" customFormat="1" ht="55.5" customHeight="1">
      <c r="A19" s="3295" t="s">
        <v>8590</v>
      </c>
      <c r="B19" s="3296" t="s">
        <v>8591</v>
      </c>
      <c r="C19" s="3296" t="s">
        <v>8542</v>
      </c>
      <c r="D19" s="3297" t="s">
        <v>8592</v>
      </c>
      <c r="E19" s="3297" t="s">
        <v>8593</v>
      </c>
      <c r="F19" s="3298">
        <v>45518</v>
      </c>
      <c r="G19" s="3296" t="s">
        <v>8594</v>
      </c>
    </row>
    <row r="20" spans="1:7" s="3291" customFormat="1" ht="55.5" customHeight="1">
      <c r="A20" s="3295" t="s">
        <v>8590</v>
      </c>
      <c r="B20" s="3296" t="s">
        <v>8591</v>
      </c>
      <c r="C20" s="3295" t="s">
        <v>8542</v>
      </c>
      <c r="D20" s="3297" t="s">
        <v>8595</v>
      </c>
      <c r="E20" s="3297" t="s">
        <v>8596</v>
      </c>
      <c r="F20" s="3298">
        <v>45518</v>
      </c>
      <c r="G20" s="3295" t="s">
        <v>8597</v>
      </c>
    </row>
    <row r="21" spans="1:7" s="3291" customFormat="1" ht="55.5" customHeight="1">
      <c r="A21" s="3295" t="s">
        <v>481</v>
      </c>
      <c r="B21" s="3296" t="s">
        <v>930</v>
      </c>
      <c r="C21" s="3296" t="s">
        <v>8542</v>
      </c>
      <c r="D21" s="3297" t="s">
        <v>8598</v>
      </c>
      <c r="E21" s="3297" t="s">
        <v>8599</v>
      </c>
      <c r="F21" s="3298">
        <v>45413</v>
      </c>
      <c r="G21" s="3295" t="s">
        <v>8600</v>
      </c>
    </row>
    <row r="22" spans="1:7" s="3291" customFormat="1" ht="55.5" customHeight="1">
      <c r="A22" s="3295" t="s">
        <v>8601</v>
      </c>
      <c r="B22" s="3296" t="s">
        <v>929</v>
      </c>
      <c r="C22" s="3296" t="s">
        <v>8542</v>
      </c>
      <c r="D22" s="3297" t="s">
        <v>8602</v>
      </c>
      <c r="E22" s="3297" t="s">
        <v>8603</v>
      </c>
      <c r="F22" s="3298">
        <v>45730</v>
      </c>
      <c r="G22" s="3295" t="s">
        <v>8604</v>
      </c>
    </row>
    <row r="23" spans="1:7" s="3291" customFormat="1" ht="55.5" customHeight="1">
      <c r="A23" s="3295" t="s">
        <v>8601</v>
      </c>
      <c r="B23" s="3296" t="s">
        <v>929</v>
      </c>
      <c r="C23" s="3296" t="s">
        <v>8542</v>
      </c>
      <c r="D23" s="3297" t="s">
        <v>8605</v>
      </c>
      <c r="E23" s="3297" t="s">
        <v>8606</v>
      </c>
      <c r="F23" s="3298">
        <v>45730</v>
      </c>
      <c r="G23" s="3295" t="s">
        <v>8607</v>
      </c>
    </row>
    <row r="24" spans="1:7" s="3291" customFormat="1" ht="55.5" customHeight="1">
      <c r="A24" s="3295" t="s">
        <v>8601</v>
      </c>
      <c r="B24" s="3296" t="s">
        <v>929</v>
      </c>
      <c r="C24" s="3295" t="s">
        <v>8542</v>
      </c>
      <c r="D24" s="3297" t="s">
        <v>8608</v>
      </c>
      <c r="E24" s="3297" t="s">
        <v>8609</v>
      </c>
      <c r="F24" s="3298">
        <v>45730</v>
      </c>
      <c r="G24" s="3295" t="s">
        <v>8610</v>
      </c>
    </row>
    <row r="25" spans="1:7" s="3291" customFormat="1" ht="55.5" customHeight="1">
      <c r="A25" s="3295" t="s">
        <v>8611</v>
      </c>
      <c r="B25" s="3296" t="s">
        <v>908</v>
      </c>
      <c r="C25" s="3295" t="s">
        <v>8612</v>
      </c>
      <c r="D25" s="3297" t="s">
        <v>8613</v>
      </c>
      <c r="E25" s="3297" t="s">
        <v>8614</v>
      </c>
      <c r="F25" s="3298">
        <v>45979</v>
      </c>
      <c r="G25" s="3295" t="s">
        <v>8615</v>
      </c>
    </row>
    <row r="26" spans="1:7" s="3291" customFormat="1" ht="55.5" customHeight="1">
      <c r="A26" s="3295" t="s">
        <v>484</v>
      </c>
      <c r="B26" s="3296" t="s">
        <v>485</v>
      </c>
      <c r="C26" s="3295" t="s">
        <v>8542</v>
      </c>
      <c r="D26" s="3297" t="s">
        <v>8556</v>
      </c>
      <c r="E26" s="3297" t="s">
        <v>8616</v>
      </c>
      <c r="F26" s="3298">
        <v>45734</v>
      </c>
      <c r="G26" s="3295" t="s">
        <v>8617</v>
      </c>
    </row>
    <row r="27" spans="1:7" s="3291" customFormat="1" ht="55.5" customHeight="1">
      <c r="A27" s="3295" t="s">
        <v>484</v>
      </c>
      <c r="B27" s="3296" t="s">
        <v>485</v>
      </c>
      <c r="C27" s="3295" t="s">
        <v>8542</v>
      </c>
      <c r="D27" s="3297" t="s">
        <v>8577</v>
      </c>
      <c r="E27" s="3297" t="s">
        <v>8618</v>
      </c>
      <c r="F27" s="3298">
        <v>45643</v>
      </c>
      <c r="G27" s="3295" t="s">
        <v>8619</v>
      </c>
    </row>
    <row r="28" spans="1:7" s="3291" customFormat="1" ht="55.5" customHeight="1">
      <c r="A28" s="3295" t="s">
        <v>484</v>
      </c>
      <c r="B28" s="3296" t="s">
        <v>485</v>
      </c>
      <c r="C28" s="3295" t="s">
        <v>8542</v>
      </c>
      <c r="D28" s="3297" t="s">
        <v>8620</v>
      </c>
      <c r="E28" s="3297" t="s">
        <v>8621</v>
      </c>
      <c r="F28" s="3298">
        <v>45734</v>
      </c>
      <c r="G28" s="3295" t="s">
        <v>8617</v>
      </c>
    </row>
    <row r="29" spans="1:7" s="3291" customFormat="1" ht="55.5" customHeight="1">
      <c r="A29" s="3295" t="s">
        <v>484</v>
      </c>
      <c r="B29" s="3296" t="s">
        <v>485</v>
      </c>
      <c r="C29" s="3295" t="s">
        <v>8542</v>
      </c>
      <c r="D29" s="3297" t="s">
        <v>8622</v>
      </c>
      <c r="E29" s="3297" t="s">
        <v>8623</v>
      </c>
      <c r="F29" s="3298">
        <v>45734</v>
      </c>
      <c r="G29" s="3295" t="s">
        <v>8617</v>
      </c>
    </row>
    <row r="30" spans="1:7" s="3291" customFormat="1" ht="55.5" customHeight="1">
      <c r="A30" s="3295" t="s">
        <v>484</v>
      </c>
      <c r="B30" s="3296" t="s">
        <v>485</v>
      </c>
      <c r="C30" s="3295" t="s">
        <v>8542</v>
      </c>
      <c r="D30" s="3297" t="s">
        <v>8624</v>
      </c>
      <c r="E30" s="3297" t="s">
        <v>8625</v>
      </c>
      <c r="F30" s="3298">
        <v>45734</v>
      </c>
      <c r="G30" s="3295" t="s">
        <v>8617</v>
      </c>
    </row>
    <row r="31" spans="1:7" s="3291" customFormat="1" ht="55.5" customHeight="1">
      <c r="A31" s="3295" t="s">
        <v>484</v>
      </c>
      <c r="B31" s="3296" t="s">
        <v>485</v>
      </c>
      <c r="C31" s="3295" t="s">
        <v>8542</v>
      </c>
      <c r="D31" s="3297" t="s">
        <v>8626</v>
      </c>
      <c r="E31" s="3297" t="s">
        <v>8627</v>
      </c>
      <c r="F31" s="3298">
        <v>45734</v>
      </c>
      <c r="G31" s="3295" t="s">
        <v>8628</v>
      </c>
    </row>
    <row r="32" spans="1:7" s="3291" customFormat="1" ht="55.5" customHeight="1">
      <c r="A32" s="3295"/>
      <c r="B32" s="3296"/>
      <c r="C32" s="3295"/>
      <c r="D32" s="3297"/>
      <c r="E32" s="3297"/>
      <c r="F32" s="3298"/>
      <c r="G32" s="3295"/>
    </row>
    <row r="33" spans="1:7" s="3291" customFormat="1" ht="55.5" customHeight="1">
      <c r="A33" s="3295"/>
      <c r="B33" s="3296"/>
      <c r="C33" s="3295"/>
      <c r="D33" s="3297"/>
      <c r="E33" s="3297"/>
      <c r="F33" s="3298"/>
      <c r="G33" s="3295"/>
    </row>
  </sheetData>
  <mergeCells count="1">
    <mergeCell ref="A1:E1"/>
  </mergeCells>
  <phoneticPr fontId="1"/>
  <printOptions horizontalCentered="1"/>
  <pageMargins left="0.39370078740157483" right="0.39370078740157483" top="0.6692913385826772" bottom="0.6692913385826772" header="0.51181102362204722" footer="0.51181102362204722"/>
  <pageSetup paperSize="9" scale="62" firstPageNumber="0" fitToHeight="3" pageOrder="overThenDown"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6828E-48B1-4CB8-919C-908C3F6BFE6B}">
  <sheetPr>
    <pageSetUpPr fitToPage="1"/>
  </sheetPr>
  <dimension ref="A1:BE50"/>
  <sheetViews>
    <sheetView view="pageBreakPreview" zoomScale="70" zoomScaleNormal="100" zoomScaleSheetLayoutView="70" workbookViewId="0">
      <pane xSplit="2" ySplit="5" topLeftCell="C6" activePane="bottomRight" state="frozen"/>
      <selection pane="topRight" activeCell="C1" sqref="C1"/>
      <selection pane="bottomLeft" activeCell="A6" sqref="A6"/>
      <selection pane="bottomRight" activeCell="BN34" sqref="BN34"/>
    </sheetView>
  </sheetViews>
  <sheetFormatPr defaultColWidth="9" defaultRowHeight="12.5"/>
  <cols>
    <col min="1" max="1" width="8.6328125" style="252" customWidth="1"/>
    <col min="2" max="2" width="8.6328125" style="250" customWidth="1"/>
    <col min="3" max="3" width="4.26953125" style="250" customWidth="1"/>
    <col min="4" max="16" width="4.26953125" style="251" customWidth="1"/>
    <col min="17" max="35" width="4.26953125" style="252" customWidth="1"/>
    <col min="36" max="36" width="4.26953125" style="251" customWidth="1"/>
    <col min="37" max="47" width="4.26953125" style="252" customWidth="1"/>
    <col min="48" max="51" width="4.26953125" style="253" customWidth="1"/>
    <col min="52" max="54" width="4.26953125" style="252" customWidth="1"/>
    <col min="55" max="57" width="4.26953125" style="254" customWidth="1"/>
    <col min="58" max="16384" width="9" style="252"/>
  </cols>
  <sheetData>
    <row r="1" spans="1:57" ht="16.5" customHeight="1">
      <c r="A1" s="249" t="s">
        <v>424</v>
      </c>
    </row>
    <row r="2" spans="1:57" ht="19">
      <c r="A2" s="249" t="s">
        <v>425</v>
      </c>
    </row>
    <row r="3" spans="1:57" ht="16.5" customHeight="1">
      <c r="A3" s="255"/>
      <c r="AV3" s="252"/>
      <c r="AW3" s="252"/>
      <c r="AX3" s="256"/>
      <c r="AY3" s="256"/>
      <c r="BA3" s="257"/>
      <c r="BB3" s="257"/>
      <c r="BE3" s="257" t="s">
        <v>427</v>
      </c>
    </row>
    <row r="4" spans="1:57" ht="16.5" customHeight="1">
      <c r="A4" s="3420" t="s">
        <v>428</v>
      </c>
      <c r="B4" s="3424" t="s">
        <v>429</v>
      </c>
      <c r="C4" s="3425" t="s">
        <v>430</v>
      </c>
      <c r="D4" s="3426"/>
      <c r="E4" s="3426"/>
      <c r="F4" s="3426"/>
      <c r="G4" s="3426"/>
      <c r="H4" s="3426"/>
      <c r="I4" s="3426"/>
      <c r="J4" s="3426"/>
      <c r="K4" s="3426"/>
      <c r="L4" s="3426"/>
      <c r="M4" s="3426"/>
      <c r="N4" s="3426"/>
      <c r="O4" s="3426"/>
      <c r="P4" s="3426"/>
      <c r="Q4" s="3426"/>
      <c r="R4" s="3426"/>
      <c r="S4" s="3426"/>
      <c r="T4" s="3426"/>
      <c r="U4" s="3426"/>
      <c r="V4" s="3426"/>
      <c r="W4" s="3426"/>
      <c r="X4" s="3426"/>
      <c r="Y4" s="3426"/>
      <c r="Z4" s="3426"/>
      <c r="AA4" s="3426"/>
      <c r="AB4" s="3426"/>
      <c r="AC4" s="3426"/>
      <c r="AD4" s="3426"/>
      <c r="AE4" s="3426"/>
      <c r="AF4" s="3426"/>
      <c r="AG4" s="3426"/>
      <c r="AH4" s="3426"/>
      <c r="AI4" s="3426"/>
      <c r="AJ4" s="3426"/>
      <c r="AK4" s="3426"/>
      <c r="AL4" s="3426"/>
      <c r="AM4" s="3426"/>
      <c r="AN4" s="3426"/>
      <c r="AO4" s="3426"/>
      <c r="AP4" s="3426"/>
      <c r="AQ4" s="3426"/>
      <c r="AR4" s="3426"/>
      <c r="AS4" s="3426"/>
      <c r="AT4" s="3426"/>
      <c r="AU4" s="3426"/>
      <c r="AV4" s="3426"/>
      <c r="AW4" s="3426"/>
      <c r="AX4" s="3426"/>
      <c r="AY4" s="3426"/>
      <c r="AZ4" s="3426"/>
      <c r="BA4" s="3426"/>
      <c r="BB4" s="3426"/>
      <c r="BC4" s="3426"/>
      <c r="BD4" s="3426"/>
      <c r="BE4" s="3427"/>
    </row>
    <row r="5" spans="1:57" ht="34.5" customHeight="1">
      <c r="A5" s="3423"/>
      <c r="B5" s="3422"/>
      <c r="C5" s="258" t="s">
        <v>431</v>
      </c>
      <c r="D5" s="258">
        <v>46</v>
      </c>
      <c r="E5" s="259">
        <v>47</v>
      </c>
      <c r="F5" s="259">
        <v>48</v>
      </c>
      <c r="G5" s="259">
        <v>49</v>
      </c>
      <c r="H5" s="259">
        <v>50</v>
      </c>
      <c r="I5" s="259">
        <v>51</v>
      </c>
      <c r="J5" s="259">
        <v>52</v>
      </c>
      <c r="K5" s="259">
        <v>53</v>
      </c>
      <c r="L5" s="259">
        <v>54</v>
      </c>
      <c r="M5" s="259">
        <v>55</v>
      </c>
      <c r="N5" s="259">
        <v>56</v>
      </c>
      <c r="O5" s="259">
        <v>57</v>
      </c>
      <c r="P5" s="259">
        <v>58</v>
      </c>
      <c r="Q5" s="259">
        <v>59</v>
      </c>
      <c r="R5" s="259">
        <v>60</v>
      </c>
      <c r="S5" s="259">
        <v>61</v>
      </c>
      <c r="T5" s="259">
        <v>62</v>
      </c>
      <c r="U5" s="259">
        <v>63</v>
      </c>
      <c r="V5" s="258" t="s">
        <v>432</v>
      </c>
      <c r="W5" s="259">
        <v>2</v>
      </c>
      <c r="X5" s="259">
        <v>3</v>
      </c>
      <c r="Y5" s="259">
        <v>4</v>
      </c>
      <c r="Z5" s="259">
        <v>5</v>
      </c>
      <c r="AA5" s="259">
        <v>6</v>
      </c>
      <c r="AB5" s="259">
        <v>7</v>
      </c>
      <c r="AC5" s="259">
        <v>8</v>
      </c>
      <c r="AD5" s="259">
        <v>9</v>
      </c>
      <c r="AE5" s="259">
        <v>10</v>
      </c>
      <c r="AF5" s="259">
        <v>11</v>
      </c>
      <c r="AG5" s="259">
        <v>12</v>
      </c>
      <c r="AH5" s="259">
        <v>13</v>
      </c>
      <c r="AI5" s="258">
        <v>14</v>
      </c>
      <c r="AJ5" s="258">
        <v>15</v>
      </c>
      <c r="AK5" s="258">
        <v>16</v>
      </c>
      <c r="AL5" s="258">
        <v>17</v>
      </c>
      <c r="AM5" s="258">
        <v>18</v>
      </c>
      <c r="AN5" s="258">
        <v>19</v>
      </c>
      <c r="AO5" s="258">
        <v>20</v>
      </c>
      <c r="AP5" s="258">
        <v>21</v>
      </c>
      <c r="AQ5" s="258">
        <v>22</v>
      </c>
      <c r="AR5" s="258" t="s">
        <v>433</v>
      </c>
      <c r="AS5" s="258">
        <v>24</v>
      </c>
      <c r="AT5" s="258">
        <v>25</v>
      </c>
      <c r="AU5" s="258">
        <v>26</v>
      </c>
      <c r="AV5" s="258">
        <v>27</v>
      </c>
      <c r="AW5" s="258">
        <v>28</v>
      </c>
      <c r="AX5" s="258">
        <v>29</v>
      </c>
      <c r="AY5" s="258">
        <v>30</v>
      </c>
      <c r="AZ5" s="258" t="s">
        <v>434</v>
      </c>
      <c r="BA5" s="259">
        <v>2</v>
      </c>
      <c r="BB5" s="259">
        <v>3</v>
      </c>
      <c r="BC5" s="259">
        <v>4</v>
      </c>
      <c r="BD5" s="259">
        <v>5</v>
      </c>
      <c r="BE5" s="259">
        <v>6</v>
      </c>
    </row>
    <row r="6" spans="1:57" ht="25.5" customHeight="1">
      <c r="A6" s="260" t="s">
        <v>435</v>
      </c>
      <c r="B6" s="261" t="s">
        <v>437</v>
      </c>
      <c r="C6" s="262"/>
      <c r="D6" s="262"/>
      <c r="E6" s="262"/>
      <c r="F6" s="262"/>
      <c r="G6" s="262"/>
      <c r="H6" s="262"/>
      <c r="I6" s="262"/>
      <c r="J6" s="262"/>
      <c r="K6" s="262"/>
      <c r="L6" s="262"/>
      <c r="M6" s="262"/>
      <c r="N6" s="262" t="s">
        <v>399</v>
      </c>
      <c r="O6" s="262"/>
      <c r="P6" s="262"/>
      <c r="Q6" s="262"/>
      <c r="R6" s="262"/>
      <c r="S6" s="262" t="s">
        <v>399</v>
      </c>
      <c r="T6" s="262"/>
      <c r="U6" s="262"/>
      <c r="V6" s="262"/>
      <c r="W6" s="262"/>
      <c r="X6" s="262" t="s">
        <v>399</v>
      </c>
      <c r="Y6" s="262"/>
      <c r="Z6" s="262"/>
      <c r="AA6" s="262"/>
      <c r="AB6" s="262"/>
      <c r="AC6" s="262" t="s">
        <v>399</v>
      </c>
      <c r="AD6" s="262"/>
      <c r="AE6" s="262"/>
      <c r="AF6" s="262"/>
      <c r="AG6" s="262"/>
      <c r="AH6" s="262" t="s">
        <v>399</v>
      </c>
      <c r="AI6" s="262" t="s">
        <v>438</v>
      </c>
      <c r="AJ6" s="262"/>
      <c r="AK6" s="262"/>
      <c r="AL6" s="263"/>
      <c r="AM6" s="263"/>
      <c r="AN6" s="263"/>
      <c r="AO6" s="259"/>
      <c r="AP6" s="264" t="s">
        <v>439</v>
      </c>
      <c r="AQ6" s="264"/>
      <c r="AR6" s="264"/>
      <c r="AS6" s="263" t="s">
        <v>440</v>
      </c>
      <c r="AT6" s="264"/>
      <c r="AU6" s="263" t="s">
        <v>438</v>
      </c>
      <c r="AV6" s="259"/>
      <c r="AW6" s="263" t="s">
        <v>440</v>
      </c>
      <c r="AX6" s="263" t="s">
        <v>440</v>
      </c>
      <c r="AY6" s="263"/>
      <c r="AZ6" s="264" t="s">
        <v>439</v>
      </c>
      <c r="BA6" s="265"/>
      <c r="BB6" s="263" t="s">
        <v>440</v>
      </c>
      <c r="BC6" s="263" t="s">
        <v>442</v>
      </c>
      <c r="BD6" s="263"/>
      <c r="BE6" s="263" t="s">
        <v>442</v>
      </c>
    </row>
    <row r="7" spans="1:57" ht="25.5" customHeight="1">
      <c r="A7" s="260" t="s">
        <v>443</v>
      </c>
      <c r="B7" s="261" t="s">
        <v>444</v>
      </c>
      <c r="C7" s="262"/>
      <c r="D7" s="262"/>
      <c r="E7" s="262" t="s">
        <v>399</v>
      </c>
      <c r="F7" s="262"/>
      <c r="G7" s="262"/>
      <c r="H7" s="262"/>
      <c r="I7" s="262"/>
      <c r="J7" s="262"/>
      <c r="K7" s="262" t="s">
        <v>399</v>
      </c>
      <c r="L7" s="262"/>
      <c r="M7" s="262"/>
      <c r="N7" s="262"/>
      <c r="O7" s="262"/>
      <c r="P7" s="262" t="s">
        <v>399</v>
      </c>
      <c r="Q7" s="262"/>
      <c r="R7" s="262"/>
      <c r="S7" s="262"/>
      <c r="T7" s="262"/>
      <c r="U7" s="262" t="s">
        <v>399</v>
      </c>
      <c r="V7" s="262"/>
      <c r="W7" s="262"/>
      <c r="X7" s="262"/>
      <c r="Y7" s="262"/>
      <c r="Z7" s="262" t="s">
        <v>399</v>
      </c>
      <c r="AA7" s="262"/>
      <c r="AB7" s="262"/>
      <c r="AC7" s="262"/>
      <c r="AD7" s="262"/>
      <c r="AE7" s="262" t="s">
        <v>399</v>
      </c>
      <c r="AF7" s="262"/>
      <c r="AG7" s="262"/>
      <c r="AH7" s="262"/>
      <c r="AI7" s="262" t="s">
        <v>438</v>
      </c>
      <c r="AJ7" s="262"/>
      <c r="AK7" s="262" t="s">
        <v>440</v>
      </c>
      <c r="AL7" s="262"/>
      <c r="AM7" s="262"/>
      <c r="AN7" s="262"/>
      <c r="AO7" s="259"/>
      <c r="AP7" s="264" t="s">
        <v>439</v>
      </c>
      <c r="AQ7" s="264"/>
      <c r="AR7" s="264"/>
      <c r="AS7" s="263" t="s">
        <v>440</v>
      </c>
      <c r="AT7" s="264"/>
      <c r="AU7" s="263" t="s">
        <v>438</v>
      </c>
      <c r="AV7" s="259"/>
      <c r="AW7" s="263" t="s">
        <v>440</v>
      </c>
      <c r="AX7" s="263" t="s">
        <v>440</v>
      </c>
      <c r="AY7" s="263"/>
      <c r="AZ7" s="264" t="s">
        <v>439</v>
      </c>
      <c r="BA7" s="265"/>
      <c r="BB7" s="263" t="s">
        <v>440</v>
      </c>
      <c r="BC7" s="263" t="s">
        <v>442</v>
      </c>
      <c r="BD7" s="263"/>
      <c r="BE7" s="263"/>
    </row>
    <row r="8" spans="1:57" ht="25.5" customHeight="1">
      <c r="A8" s="260" t="s">
        <v>445</v>
      </c>
      <c r="B8" s="261" t="s">
        <v>446</v>
      </c>
      <c r="C8" s="262"/>
      <c r="D8" s="262"/>
      <c r="E8" s="262"/>
      <c r="F8" s="262"/>
      <c r="G8" s="262" t="s">
        <v>399</v>
      </c>
      <c r="H8" s="262"/>
      <c r="I8" s="262"/>
      <c r="J8" s="262"/>
      <c r="K8" s="262"/>
      <c r="L8" s="262" t="s">
        <v>399</v>
      </c>
      <c r="M8" s="262"/>
      <c r="N8" s="262"/>
      <c r="O8" s="262"/>
      <c r="P8" s="262"/>
      <c r="Q8" s="262" t="s">
        <v>399</v>
      </c>
      <c r="R8" s="262"/>
      <c r="S8" s="262"/>
      <c r="T8" s="262"/>
      <c r="U8" s="262"/>
      <c r="V8" s="262" t="s">
        <v>399</v>
      </c>
      <c r="W8" s="262"/>
      <c r="X8" s="262"/>
      <c r="Y8" s="262"/>
      <c r="Z8" s="262" t="s">
        <v>399</v>
      </c>
      <c r="AA8" s="262"/>
      <c r="AB8" s="262"/>
      <c r="AC8" s="262"/>
      <c r="AD8" s="262"/>
      <c r="AE8" s="262" t="s">
        <v>399</v>
      </c>
      <c r="AF8" s="262"/>
      <c r="AG8" s="262"/>
      <c r="AH8" s="262"/>
      <c r="AI8" s="262" t="s">
        <v>438</v>
      </c>
      <c r="AJ8" s="262"/>
      <c r="AK8" s="262" t="s">
        <v>440</v>
      </c>
      <c r="AL8" s="262"/>
      <c r="AM8" s="262"/>
      <c r="AN8" s="262"/>
      <c r="AO8" s="259"/>
      <c r="AP8" s="264" t="s">
        <v>439</v>
      </c>
      <c r="AQ8" s="264"/>
      <c r="AR8" s="264"/>
      <c r="AS8" s="263" t="s">
        <v>440</v>
      </c>
      <c r="AT8" s="264"/>
      <c r="AU8" s="263" t="s">
        <v>438</v>
      </c>
      <c r="AV8" s="259"/>
      <c r="AW8" s="263" t="s">
        <v>440</v>
      </c>
      <c r="AX8" s="263" t="s">
        <v>440</v>
      </c>
      <c r="AY8" s="263"/>
      <c r="AZ8" s="264" t="s">
        <v>439</v>
      </c>
      <c r="BA8" s="265"/>
      <c r="BB8" s="263" t="s">
        <v>440</v>
      </c>
      <c r="BC8" s="263" t="s">
        <v>442</v>
      </c>
      <c r="BD8" s="263"/>
      <c r="BE8" s="263"/>
    </row>
    <row r="9" spans="1:57" ht="25.5" customHeight="1">
      <c r="A9" s="260" t="s">
        <v>447</v>
      </c>
      <c r="B9" s="261" t="s">
        <v>449</v>
      </c>
      <c r="C9" s="262"/>
      <c r="D9" s="262"/>
      <c r="E9" s="262"/>
      <c r="F9" s="262"/>
      <c r="G9" s="262" t="s">
        <v>399</v>
      </c>
      <c r="H9" s="262"/>
      <c r="I9" s="262"/>
      <c r="J9" s="262"/>
      <c r="K9" s="262"/>
      <c r="L9" s="262" t="s">
        <v>399</v>
      </c>
      <c r="M9" s="262"/>
      <c r="N9" s="262"/>
      <c r="O9" s="262"/>
      <c r="P9" s="262"/>
      <c r="Q9" s="262" t="s">
        <v>399</v>
      </c>
      <c r="R9" s="262"/>
      <c r="S9" s="262"/>
      <c r="T9" s="262"/>
      <c r="U9" s="262"/>
      <c r="V9" s="262" t="s">
        <v>399</v>
      </c>
      <c r="W9" s="262"/>
      <c r="X9" s="262"/>
      <c r="Y9" s="262"/>
      <c r="Z9" s="262" t="s">
        <v>399</v>
      </c>
      <c r="AA9" s="262"/>
      <c r="AB9" s="262"/>
      <c r="AC9" s="262"/>
      <c r="AD9" s="262"/>
      <c r="AE9" s="262" t="s">
        <v>399</v>
      </c>
      <c r="AF9" s="262"/>
      <c r="AG9" s="262"/>
      <c r="AH9" s="262"/>
      <c r="AI9" s="262" t="s">
        <v>438</v>
      </c>
      <c r="AJ9" s="262"/>
      <c r="AK9" s="262" t="s">
        <v>440</v>
      </c>
      <c r="AL9" s="262"/>
      <c r="AM9" s="262"/>
      <c r="AN9" s="262"/>
      <c r="AO9" s="259"/>
      <c r="AP9" s="264" t="s">
        <v>439</v>
      </c>
      <c r="AQ9" s="264"/>
      <c r="AR9" s="264"/>
      <c r="AS9" s="263" t="s">
        <v>440</v>
      </c>
      <c r="AT9" s="264"/>
      <c r="AU9" s="263" t="s">
        <v>438</v>
      </c>
      <c r="AV9" s="263"/>
      <c r="AW9" s="263" t="s">
        <v>440</v>
      </c>
      <c r="AX9" s="263" t="s">
        <v>440</v>
      </c>
      <c r="AY9" s="263"/>
      <c r="AZ9" s="264" t="s">
        <v>439</v>
      </c>
      <c r="BA9" s="265"/>
      <c r="BB9" s="263" t="s">
        <v>440</v>
      </c>
      <c r="BC9" s="263" t="s">
        <v>442</v>
      </c>
      <c r="BD9" s="263"/>
      <c r="BE9" s="263"/>
    </row>
    <row r="10" spans="1:57" ht="25.5" customHeight="1">
      <c r="A10" s="260" t="s">
        <v>450</v>
      </c>
      <c r="B10" s="261" t="s">
        <v>451</v>
      </c>
      <c r="C10" s="262"/>
      <c r="D10" s="262"/>
      <c r="E10" s="262"/>
      <c r="F10" s="262"/>
      <c r="G10" s="262" t="s">
        <v>399</v>
      </c>
      <c r="H10" s="262"/>
      <c r="I10" s="262"/>
      <c r="J10" s="262"/>
      <c r="K10" s="262"/>
      <c r="L10" s="262" t="s">
        <v>399</v>
      </c>
      <c r="M10" s="262"/>
      <c r="N10" s="262"/>
      <c r="O10" s="262"/>
      <c r="P10" s="262"/>
      <c r="Q10" s="262" t="s">
        <v>399</v>
      </c>
      <c r="R10" s="262"/>
      <c r="S10" s="262"/>
      <c r="T10" s="262"/>
      <c r="U10" s="262"/>
      <c r="V10" s="262" t="s">
        <v>399</v>
      </c>
      <c r="W10" s="262"/>
      <c r="X10" s="262"/>
      <c r="Y10" s="262"/>
      <c r="Z10" s="262" t="s">
        <v>399</v>
      </c>
      <c r="AA10" s="262"/>
      <c r="AB10" s="262"/>
      <c r="AC10" s="262"/>
      <c r="AD10" s="262"/>
      <c r="AE10" s="262" t="s">
        <v>399</v>
      </c>
      <c r="AF10" s="262"/>
      <c r="AG10" s="262"/>
      <c r="AH10" s="262"/>
      <c r="AI10" s="262"/>
      <c r="AJ10" s="262"/>
      <c r="AK10" s="262" t="s">
        <v>440</v>
      </c>
      <c r="AL10" s="262"/>
      <c r="AM10" s="262"/>
      <c r="AN10" s="262"/>
      <c r="AO10" s="259"/>
      <c r="AP10" s="264" t="s">
        <v>439</v>
      </c>
      <c r="AQ10" s="264"/>
      <c r="AR10" s="264"/>
      <c r="AS10" s="263" t="s">
        <v>440</v>
      </c>
      <c r="AT10" s="264"/>
      <c r="AU10" s="263" t="s">
        <v>438</v>
      </c>
      <c r="AV10" s="259"/>
      <c r="AW10" s="263" t="s">
        <v>440</v>
      </c>
      <c r="AX10" s="263" t="s">
        <v>440</v>
      </c>
      <c r="AY10" s="263"/>
      <c r="AZ10" s="263" t="s">
        <v>438</v>
      </c>
      <c r="BA10" s="265"/>
      <c r="BB10" s="263" t="s">
        <v>440</v>
      </c>
      <c r="BC10" s="263" t="s">
        <v>442</v>
      </c>
      <c r="BD10" s="263"/>
      <c r="BE10" s="263"/>
    </row>
    <row r="11" spans="1:57" ht="25.5" customHeight="1">
      <c r="A11" s="260" t="s">
        <v>452</v>
      </c>
      <c r="B11" s="261" t="s">
        <v>453</v>
      </c>
      <c r="C11" s="262"/>
      <c r="D11" s="262"/>
      <c r="E11" s="262"/>
      <c r="F11" s="262"/>
      <c r="G11" s="262" t="s">
        <v>399</v>
      </c>
      <c r="H11" s="262"/>
      <c r="I11" s="262"/>
      <c r="J11" s="262"/>
      <c r="K11" s="262"/>
      <c r="L11" s="262" t="s">
        <v>399</v>
      </c>
      <c r="M11" s="262"/>
      <c r="N11" s="262"/>
      <c r="O11" s="262"/>
      <c r="P11" s="262"/>
      <c r="Q11" s="262" t="s">
        <v>399</v>
      </c>
      <c r="R11" s="262"/>
      <c r="S11" s="262"/>
      <c r="T11" s="262"/>
      <c r="U11" s="262"/>
      <c r="V11" s="262" t="s">
        <v>399</v>
      </c>
      <c r="W11" s="262"/>
      <c r="X11" s="262"/>
      <c r="Y11" s="262"/>
      <c r="Z11" s="262" t="s">
        <v>399</v>
      </c>
      <c r="AA11" s="262"/>
      <c r="AB11" s="262"/>
      <c r="AC11" s="262"/>
      <c r="AD11" s="262"/>
      <c r="AE11" s="262" t="s">
        <v>399</v>
      </c>
      <c r="AF11" s="262"/>
      <c r="AG11" s="262"/>
      <c r="AH11" s="262"/>
      <c r="AI11" s="262" t="s">
        <v>438</v>
      </c>
      <c r="AJ11" s="262"/>
      <c r="AK11" s="262" t="s">
        <v>440</v>
      </c>
      <c r="AL11" s="262"/>
      <c r="AM11" s="262"/>
      <c r="AN11" s="262"/>
      <c r="AO11" s="259"/>
      <c r="AP11" s="264" t="s">
        <v>439</v>
      </c>
      <c r="AQ11" s="264"/>
      <c r="AR11" s="264"/>
      <c r="AS11" s="263" t="s">
        <v>440</v>
      </c>
      <c r="AT11" s="264"/>
      <c r="AU11" s="263" t="s">
        <v>438</v>
      </c>
      <c r="AV11" s="259"/>
      <c r="AW11" s="263" t="s">
        <v>440</v>
      </c>
      <c r="AX11" s="263" t="s">
        <v>440</v>
      </c>
      <c r="AY11" s="263"/>
      <c r="AZ11" s="263" t="s">
        <v>438</v>
      </c>
      <c r="BA11" s="265"/>
      <c r="BB11" s="263" t="s">
        <v>440</v>
      </c>
      <c r="BC11" s="263" t="s">
        <v>442</v>
      </c>
      <c r="BD11" s="263"/>
      <c r="BE11" s="263"/>
    </row>
    <row r="12" spans="1:57" ht="25.5" customHeight="1">
      <c r="A12" s="260" t="s">
        <v>454</v>
      </c>
      <c r="B12" s="261" t="s">
        <v>257</v>
      </c>
      <c r="C12" s="262"/>
      <c r="D12" s="262"/>
      <c r="E12" s="262" t="s">
        <v>399</v>
      </c>
      <c r="F12" s="262"/>
      <c r="G12" s="262"/>
      <c r="H12" s="262"/>
      <c r="I12" s="262"/>
      <c r="J12" s="262"/>
      <c r="K12" s="262"/>
      <c r="L12" s="262"/>
      <c r="M12" s="262" t="s">
        <v>399</v>
      </c>
      <c r="N12" s="262" t="s">
        <v>455</v>
      </c>
      <c r="O12" s="262" t="s">
        <v>455</v>
      </c>
      <c r="P12" s="262"/>
      <c r="Q12" s="262"/>
      <c r="R12" s="262" t="s">
        <v>399</v>
      </c>
      <c r="S12" s="262"/>
      <c r="T12" s="262"/>
      <c r="U12" s="262"/>
      <c r="V12" s="262"/>
      <c r="W12" s="264" t="s">
        <v>456</v>
      </c>
      <c r="X12" s="262"/>
      <c r="Y12" s="262"/>
      <c r="Z12" s="262"/>
      <c r="AA12" s="262"/>
      <c r="AB12" s="262" t="s">
        <v>399</v>
      </c>
      <c r="AC12" s="262" t="s">
        <v>455</v>
      </c>
      <c r="AD12" s="262"/>
      <c r="AE12" s="262"/>
      <c r="AF12" s="262"/>
      <c r="AG12" s="262" t="s">
        <v>399</v>
      </c>
      <c r="AH12" s="262" t="s">
        <v>455</v>
      </c>
      <c r="AI12" s="262" t="s">
        <v>455</v>
      </c>
      <c r="AJ12" s="262"/>
      <c r="AK12" s="262"/>
      <c r="AL12" s="262"/>
      <c r="AM12" s="262"/>
      <c r="AN12" s="262"/>
      <c r="AO12" s="263" t="s">
        <v>399</v>
      </c>
      <c r="AP12" s="262" t="s">
        <v>455</v>
      </c>
      <c r="AQ12" s="262" t="s">
        <v>399</v>
      </c>
      <c r="AR12" s="262" t="s">
        <v>399</v>
      </c>
      <c r="AS12" s="262"/>
      <c r="AT12" s="263" t="s">
        <v>455</v>
      </c>
      <c r="AU12" s="259"/>
      <c r="AV12" s="263" t="s">
        <v>399</v>
      </c>
      <c r="AW12" s="263" t="s">
        <v>399</v>
      </c>
      <c r="AX12" s="263"/>
      <c r="AY12" s="263"/>
      <c r="AZ12" s="264" t="s">
        <v>456</v>
      </c>
      <c r="BA12" s="265"/>
      <c r="BB12" s="263" t="s">
        <v>440</v>
      </c>
      <c r="BC12" s="263" t="s">
        <v>442</v>
      </c>
      <c r="BD12" s="263"/>
      <c r="BE12" s="263" t="s">
        <v>438</v>
      </c>
    </row>
    <row r="13" spans="1:57" ht="25.5" customHeight="1">
      <c r="A13" s="3428" t="s">
        <v>457</v>
      </c>
      <c r="B13" s="266" t="s">
        <v>260</v>
      </c>
      <c r="C13" s="262"/>
      <c r="D13" s="262"/>
      <c r="E13" s="262" t="s">
        <v>399</v>
      </c>
      <c r="F13" s="262"/>
      <c r="G13" s="262"/>
      <c r="H13" s="262"/>
      <c r="I13" s="262"/>
      <c r="J13" s="262"/>
      <c r="K13" s="262"/>
      <c r="L13" s="262"/>
      <c r="M13" s="262" t="s">
        <v>399</v>
      </c>
      <c r="N13" s="262" t="s">
        <v>455</v>
      </c>
      <c r="O13" s="262" t="s">
        <v>455</v>
      </c>
      <c r="P13" s="262"/>
      <c r="Q13" s="262"/>
      <c r="R13" s="262" t="s">
        <v>399</v>
      </c>
      <c r="S13" s="262"/>
      <c r="T13" s="262"/>
      <c r="U13" s="262"/>
      <c r="V13" s="262"/>
      <c r="W13" s="264" t="s">
        <v>456</v>
      </c>
      <c r="X13" s="262"/>
      <c r="Y13" s="262"/>
      <c r="Z13" s="262"/>
      <c r="AA13" s="262"/>
      <c r="AB13" s="262" t="s">
        <v>399</v>
      </c>
      <c r="AC13" s="262" t="s">
        <v>455</v>
      </c>
      <c r="AD13" s="262"/>
      <c r="AE13" s="262"/>
      <c r="AF13" s="262"/>
      <c r="AG13" s="262" t="s">
        <v>399</v>
      </c>
      <c r="AH13" s="262" t="s">
        <v>455</v>
      </c>
      <c r="AI13" s="262" t="s">
        <v>455</v>
      </c>
      <c r="AJ13" s="262"/>
      <c r="AK13" s="262"/>
      <c r="AL13" s="262"/>
      <c r="AM13" s="262"/>
      <c r="AN13" s="262"/>
      <c r="AO13" s="263" t="s">
        <v>399</v>
      </c>
      <c r="AP13" s="262" t="s">
        <v>455</v>
      </c>
      <c r="AQ13" s="262" t="s">
        <v>399</v>
      </c>
      <c r="AR13" s="262" t="s">
        <v>399</v>
      </c>
      <c r="AS13" s="262"/>
      <c r="AT13" s="263" t="s">
        <v>455</v>
      </c>
      <c r="AU13" s="259"/>
      <c r="AV13" s="263" t="s">
        <v>399</v>
      </c>
      <c r="AW13" s="263" t="s">
        <v>399</v>
      </c>
      <c r="AX13" s="263" t="s">
        <v>399</v>
      </c>
      <c r="AY13" s="263" t="s">
        <v>455</v>
      </c>
      <c r="AZ13" s="263"/>
      <c r="BA13" s="263" t="s">
        <v>440</v>
      </c>
      <c r="BB13" s="263" t="s">
        <v>440</v>
      </c>
      <c r="BC13" s="263" t="s">
        <v>442</v>
      </c>
      <c r="BD13" s="263" t="s">
        <v>438</v>
      </c>
      <c r="BE13" s="263"/>
    </row>
    <row r="14" spans="1:57" ht="25.5" customHeight="1">
      <c r="A14" s="3428"/>
      <c r="B14" s="261" t="s">
        <v>262</v>
      </c>
      <c r="C14" s="262"/>
      <c r="D14" s="262"/>
      <c r="E14" s="262" t="s">
        <v>399</v>
      </c>
      <c r="F14" s="262"/>
      <c r="G14" s="262"/>
      <c r="H14" s="262"/>
      <c r="I14" s="262"/>
      <c r="J14" s="262"/>
      <c r="K14" s="262"/>
      <c r="L14" s="262"/>
      <c r="M14" s="262" t="s">
        <v>399</v>
      </c>
      <c r="N14" s="262" t="s">
        <v>455</v>
      </c>
      <c r="O14" s="262" t="s">
        <v>455</v>
      </c>
      <c r="P14" s="262"/>
      <c r="Q14" s="262"/>
      <c r="R14" s="262" t="s">
        <v>399</v>
      </c>
      <c r="S14" s="262"/>
      <c r="T14" s="262"/>
      <c r="U14" s="262"/>
      <c r="V14" s="262"/>
      <c r="W14" s="264" t="s">
        <v>456</v>
      </c>
      <c r="X14" s="262"/>
      <c r="Y14" s="262"/>
      <c r="Z14" s="262"/>
      <c r="AA14" s="262"/>
      <c r="AB14" s="262" t="s">
        <v>399</v>
      </c>
      <c r="AC14" s="262" t="s">
        <v>455</v>
      </c>
      <c r="AD14" s="262"/>
      <c r="AE14" s="262"/>
      <c r="AF14" s="262"/>
      <c r="AG14" s="262" t="s">
        <v>399</v>
      </c>
      <c r="AH14" s="262" t="s">
        <v>455</v>
      </c>
      <c r="AI14" s="262" t="s">
        <v>455</v>
      </c>
      <c r="AJ14" s="262"/>
      <c r="AK14" s="262"/>
      <c r="AL14" s="262"/>
      <c r="AM14" s="262"/>
      <c r="AN14" s="262"/>
      <c r="AO14" s="263" t="s">
        <v>399</v>
      </c>
      <c r="AP14" s="262" t="s">
        <v>455</v>
      </c>
      <c r="AQ14" s="262" t="s">
        <v>399</v>
      </c>
      <c r="AR14" s="262" t="s">
        <v>399</v>
      </c>
      <c r="AS14" s="262"/>
      <c r="AT14" s="263" t="s">
        <v>455</v>
      </c>
      <c r="AU14" s="259"/>
      <c r="AV14" s="263" t="s">
        <v>399</v>
      </c>
      <c r="AW14" s="263" t="s">
        <v>399</v>
      </c>
      <c r="AX14" s="263" t="s">
        <v>399</v>
      </c>
      <c r="AY14" s="263" t="s">
        <v>455</v>
      </c>
      <c r="AZ14" s="263"/>
      <c r="BA14" s="263" t="s">
        <v>440</v>
      </c>
      <c r="BB14" s="263" t="s">
        <v>440</v>
      </c>
      <c r="BC14" s="263" t="s">
        <v>442</v>
      </c>
      <c r="BD14" s="263" t="s">
        <v>438</v>
      </c>
      <c r="BE14" s="263"/>
    </row>
    <row r="15" spans="1:57" ht="25.5" customHeight="1">
      <c r="A15" s="3428" t="s">
        <v>458</v>
      </c>
      <c r="B15" s="261" t="s">
        <v>265</v>
      </c>
      <c r="C15" s="262"/>
      <c r="D15" s="262"/>
      <c r="E15" s="262"/>
      <c r="F15" s="262" t="s">
        <v>399</v>
      </c>
      <c r="G15" s="262"/>
      <c r="H15" s="262"/>
      <c r="I15" s="262"/>
      <c r="J15" s="262"/>
      <c r="K15" s="262"/>
      <c r="L15" s="262"/>
      <c r="M15" s="262" t="s">
        <v>399</v>
      </c>
      <c r="N15" s="262" t="s">
        <v>455</v>
      </c>
      <c r="O15" s="262" t="s">
        <v>455</v>
      </c>
      <c r="P15" s="262"/>
      <c r="Q15" s="262"/>
      <c r="R15" s="262" t="s">
        <v>399</v>
      </c>
      <c r="S15" s="262"/>
      <c r="T15" s="262"/>
      <c r="U15" s="262"/>
      <c r="V15" s="262"/>
      <c r="W15" s="264" t="s">
        <v>456</v>
      </c>
      <c r="X15" s="262"/>
      <c r="Y15" s="262"/>
      <c r="Z15" s="262"/>
      <c r="AA15" s="262"/>
      <c r="AB15" s="262" t="s">
        <v>399</v>
      </c>
      <c r="AC15" s="262" t="s">
        <v>455</v>
      </c>
      <c r="AD15" s="262"/>
      <c r="AE15" s="262"/>
      <c r="AF15" s="262"/>
      <c r="AG15" s="262" t="s">
        <v>399</v>
      </c>
      <c r="AH15" s="262" t="s">
        <v>455</v>
      </c>
      <c r="AI15" s="262" t="s">
        <v>455</v>
      </c>
      <c r="AJ15" s="262"/>
      <c r="AK15" s="262"/>
      <c r="AL15" s="262"/>
      <c r="AM15" s="262" t="s">
        <v>399</v>
      </c>
      <c r="AN15" s="264" t="s">
        <v>456</v>
      </c>
      <c r="AO15" s="259"/>
      <c r="AP15" s="259"/>
      <c r="AQ15" s="263" t="s">
        <v>399</v>
      </c>
      <c r="AR15" s="262" t="s">
        <v>399</v>
      </c>
      <c r="AS15" s="262"/>
      <c r="AT15" s="263" t="s">
        <v>455</v>
      </c>
      <c r="AU15" s="259"/>
      <c r="AV15" s="263" t="s">
        <v>399</v>
      </c>
      <c r="AW15" s="263" t="s">
        <v>399</v>
      </c>
      <c r="AX15" s="263" t="s">
        <v>399</v>
      </c>
      <c r="AY15" s="263" t="s">
        <v>455</v>
      </c>
      <c r="AZ15" s="263"/>
      <c r="BA15" s="263" t="s">
        <v>440</v>
      </c>
      <c r="BB15" s="263" t="s">
        <v>440</v>
      </c>
      <c r="BC15" s="263" t="s">
        <v>442</v>
      </c>
      <c r="BD15" s="263" t="s">
        <v>438</v>
      </c>
      <c r="BE15" s="263"/>
    </row>
    <row r="16" spans="1:57" ht="25.5" customHeight="1">
      <c r="A16" s="3428"/>
      <c r="B16" s="261" t="s">
        <v>267</v>
      </c>
      <c r="C16" s="262"/>
      <c r="D16" s="262"/>
      <c r="E16" s="262"/>
      <c r="F16" s="262" t="s">
        <v>399</v>
      </c>
      <c r="G16" s="262"/>
      <c r="H16" s="262"/>
      <c r="I16" s="262"/>
      <c r="J16" s="262"/>
      <c r="K16" s="262"/>
      <c r="L16" s="262"/>
      <c r="M16" s="262" t="s">
        <v>399</v>
      </c>
      <c r="N16" s="262" t="s">
        <v>455</v>
      </c>
      <c r="O16" s="262" t="s">
        <v>455</v>
      </c>
      <c r="P16" s="262"/>
      <c r="Q16" s="262"/>
      <c r="R16" s="262" t="s">
        <v>399</v>
      </c>
      <c r="S16" s="262"/>
      <c r="T16" s="262"/>
      <c r="U16" s="262"/>
      <c r="V16" s="262"/>
      <c r="W16" s="264" t="s">
        <v>456</v>
      </c>
      <c r="X16" s="262"/>
      <c r="Y16" s="262"/>
      <c r="Z16" s="262"/>
      <c r="AA16" s="262"/>
      <c r="AB16" s="262" t="s">
        <v>399</v>
      </c>
      <c r="AC16" s="262" t="s">
        <v>455</v>
      </c>
      <c r="AD16" s="262"/>
      <c r="AE16" s="262"/>
      <c r="AF16" s="262"/>
      <c r="AG16" s="262" t="s">
        <v>399</v>
      </c>
      <c r="AH16" s="262" t="s">
        <v>455</v>
      </c>
      <c r="AI16" s="262" t="s">
        <v>455</v>
      </c>
      <c r="AJ16" s="262"/>
      <c r="AK16" s="262"/>
      <c r="AL16" s="262"/>
      <c r="AM16" s="262" t="s">
        <v>399</v>
      </c>
      <c r="AN16" s="264" t="s">
        <v>456</v>
      </c>
      <c r="AO16" s="259"/>
      <c r="AP16" s="259"/>
      <c r="AQ16" s="263" t="s">
        <v>399</v>
      </c>
      <c r="AR16" s="262" t="s">
        <v>399</v>
      </c>
      <c r="AS16" s="262"/>
      <c r="AT16" s="263" t="s">
        <v>455</v>
      </c>
      <c r="AU16" s="259"/>
      <c r="AV16" s="263" t="s">
        <v>399</v>
      </c>
      <c r="AW16" s="263" t="s">
        <v>399</v>
      </c>
      <c r="AX16" s="263" t="s">
        <v>399</v>
      </c>
      <c r="AY16" s="263" t="s">
        <v>455</v>
      </c>
      <c r="AZ16" s="263"/>
      <c r="BA16" s="263" t="s">
        <v>440</v>
      </c>
      <c r="BB16" s="263" t="s">
        <v>440</v>
      </c>
      <c r="BC16" s="263" t="s">
        <v>440</v>
      </c>
      <c r="BD16" s="263" t="s">
        <v>438</v>
      </c>
      <c r="BE16" s="263"/>
    </row>
    <row r="17" spans="1:57" ht="25.5" customHeight="1">
      <c r="A17" s="3420" t="s">
        <v>459</v>
      </c>
      <c r="B17" s="261" t="s">
        <v>460</v>
      </c>
      <c r="C17" s="262"/>
      <c r="D17" s="262" t="s">
        <v>399</v>
      </c>
      <c r="E17" s="262"/>
      <c r="F17" s="262"/>
      <c r="G17" s="262"/>
      <c r="H17" s="262"/>
      <c r="I17" s="262" t="s">
        <v>399</v>
      </c>
      <c r="J17" s="262"/>
      <c r="K17" s="262"/>
      <c r="L17" s="262"/>
      <c r="M17" s="262"/>
      <c r="N17" s="262" t="s">
        <v>455</v>
      </c>
      <c r="O17" s="262" t="s">
        <v>455</v>
      </c>
      <c r="P17" s="262" t="s">
        <v>399</v>
      </c>
      <c r="Q17" s="262" t="s">
        <v>455</v>
      </c>
      <c r="R17" s="262"/>
      <c r="S17" s="262"/>
      <c r="T17" s="262"/>
      <c r="U17" s="262" t="s">
        <v>399</v>
      </c>
      <c r="V17" s="262"/>
      <c r="W17" s="262"/>
      <c r="X17" s="262"/>
      <c r="Y17" s="264" t="s">
        <v>439</v>
      </c>
      <c r="Z17" s="262"/>
      <c r="AA17" s="262"/>
      <c r="AB17" s="262"/>
      <c r="AC17" s="262"/>
      <c r="AD17" s="262" t="s">
        <v>399</v>
      </c>
      <c r="AE17" s="262" t="s">
        <v>455</v>
      </c>
      <c r="AF17" s="262"/>
      <c r="AG17" s="262"/>
      <c r="AH17" s="262" t="s">
        <v>455</v>
      </c>
      <c r="AI17" s="262"/>
      <c r="AJ17" s="262" t="s">
        <v>440</v>
      </c>
      <c r="AK17" s="262"/>
      <c r="AL17" s="262"/>
      <c r="AM17" s="262"/>
      <c r="AN17" s="262"/>
      <c r="AO17" s="263" t="s">
        <v>440</v>
      </c>
      <c r="AP17" s="263" t="s">
        <v>438</v>
      </c>
      <c r="AQ17" s="263" t="s">
        <v>440</v>
      </c>
      <c r="AR17" s="263" t="s">
        <v>440</v>
      </c>
      <c r="AS17" s="263"/>
      <c r="AT17" s="263" t="s">
        <v>438</v>
      </c>
      <c r="AU17" s="259"/>
      <c r="AV17" s="263" t="s">
        <v>440</v>
      </c>
      <c r="AW17" s="263" t="s">
        <v>440</v>
      </c>
      <c r="AX17" s="263" t="s">
        <v>440</v>
      </c>
      <c r="AY17" s="263" t="s">
        <v>438</v>
      </c>
      <c r="AZ17" s="263"/>
      <c r="BA17" s="263" t="s">
        <v>440</v>
      </c>
      <c r="BB17" s="263" t="s">
        <v>440</v>
      </c>
      <c r="BC17" s="263" t="s">
        <v>442</v>
      </c>
      <c r="BD17" s="263" t="s">
        <v>438</v>
      </c>
      <c r="BE17" s="263"/>
    </row>
    <row r="18" spans="1:57" ht="25.5" customHeight="1">
      <c r="A18" s="3421"/>
      <c r="B18" s="261" t="s">
        <v>271</v>
      </c>
      <c r="C18" s="262"/>
      <c r="D18" s="262" t="s">
        <v>399</v>
      </c>
      <c r="E18" s="262"/>
      <c r="F18" s="262"/>
      <c r="G18" s="262"/>
      <c r="H18" s="262"/>
      <c r="I18" s="262" t="s">
        <v>399</v>
      </c>
      <c r="J18" s="262"/>
      <c r="K18" s="262"/>
      <c r="L18" s="262"/>
      <c r="M18" s="262"/>
      <c r="N18" s="262" t="s">
        <v>455</v>
      </c>
      <c r="O18" s="262" t="s">
        <v>455</v>
      </c>
      <c r="P18" s="262" t="s">
        <v>399</v>
      </c>
      <c r="Q18" s="262" t="s">
        <v>455</v>
      </c>
      <c r="R18" s="262"/>
      <c r="S18" s="262"/>
      <c r="T18" s="262"/>
      <c r="U18" s="262" t="s">
        <v>399</v>
      </c>
      <c r="V18" s="262"/>
      <c r="W18" s="262"/>
      <c r="X18" s="262"/>
      <c r="Y18" s="264" t="s">
        <v>456</v>
      </c>
      <c r="Z18" s="262"/>
      <c r="AA18" s="262"/>
      <c r="AB18" s="262"/>
      <c r="AC18" s="262"/>
      <c r="AD18" s="262" t="s">
        <v>399</v>
      </c>
      <c r="AE18" s="262" t="s">
        <v>455</v>
      </c>
      <c r="AF18" s="262"/>
      <c r="AG18" s="262"/>
      <c r="AH18" s="262" t="s">
        <v>455</v>
      </c>
      <c r="AI18" s="262"/>
      <c r="AJ18" s="262" t="s">
        <v>399</v>
      </c>
      <c r="AK18" s="262"/>
      <c r="AL18" s="262"/>
      <c r="AM18" s="262"/>
      <c r="AN18" s="262"/>
      <c r="AO18" s="263" t="s">
        <v>399</v>
      </c>
      <c r="AP18" s="263" t="s">
        <v>455</v>
      </c>
      <c r="AQ18" s="263" t="s">
        <v>399</v>
      </c>
      <c r="AR18" s="262" t="s">
        <v>399</v>
      </c>
      <c r="AS18" s="262"/>
      <c r="AT18" s="263" t="s">
        <v>455</v>
      </c>
      <c r="AU18" s="259"/>
      <c r="AV18" s="263" t="s">
        <v>399</v>
      </c>
      <c r="AW18" s="263" t="s">
        <v>399</v>
      </c>
      <c r="AX18" s="263" t="s">
        <v>399</v>
      </c>
      <c r="AY18" s="263" t="s">
        <v>455</v>
      </c>
      <c r="AZ18" s="263"/>
      <c r="BA18" s="263" t="s">
        <v>440</v>
      </c>
      <c r="BB18" s="263" t="s">
        <v>440</v>
      </c>
      <c r="BC18" s="263" t="s">
        <v>440</v>
      </c>
      <c r="BD18" s="263" t="s">
        <v>438</v>
      </c>
      <c r="BE18" s="263"/>
    </row>
    <row r="19" spans="1:57" ht="25.5" customHeight="1">
      <c r="A19" s="3421"/>
      <c r="B19" s="261" t="s">
        <v>272</v>
      </c>
      <c r="C19" s="262"/>
      <c r="D19" s="262" t="s">
        <v>399</v>
      </c>
      <c r="E19" s="262"/>
      <c r="F19" s="262"/>
      <c r="G19" s="262"/>
      <c r="H19" s="262"/>
      <c r="I19" s="262" t="s">
        <v>399</v>
      </c>
      <c r="J19" s="262"/>
      <c r="K19" s="262"/>
      <c r="L19" s="262"/>
      <c r="M19" s="262"/>
      <c r="N19" s="262" t="s">
        <v>455</v>
      </c>
      <c r="O19" s="262" t="s">
        <v>455</v>
      </c>
      <c r="P19" s="262" t="s">
        <v>399</v>
      </c>
      <c r="Q19" s="262" t="s">
        <v>455</v>
      </c>
      <c r="R19" s="262"/>
      <c r="S19" s="262"/>
      <c r="T19" s="262"/>
      <c r="U19" s="262" t="s">
        <v>399</v>
      </c>
      <c r="V19" s="262"/>
      <c r="W19" s="262"/>
      <c r="X19" s="262"/>
      <c r="Y19" s="264" t="s">
        <v>456</v>
      </c>
      <c r="Z19" s="262"/>
      <c r="AA19" s="262"/>
      <c r="AB19" s="262"/>
      <c r="AC19" s="262"/>
      <c r="AD19" s="262" t="s">
        <v>399</v>
      </c>
      <c r="AE19" s="262" t="s">
        <v>455</v>
      </c>
      <c r="AF19" s="262"/>
      <c r="AG19" s="262"/>
      <c r="AH19" s="262" t="s">
        <v>455</v>
      </c>
      <c r="AI19" s="262"/>
      <c r="AJ19" s="262" t="s">
        <v>399</v>
      </c>
      <c r="AK19" s="262"/>
      <c r="AL19" s="262"/>
      <c r="AM19" s="262"/>
      <c r="AN19" s="262"/>
      <c r="AO19" s="263" t="s">
        <v>399</v>
      </c>
      <c r="AP19" s="263" t="s">
        <v>455</v>
      </c>
      <c r="AQ19" s="263" t="s">
        <v>399</v>
      </c>
      <c r="AR19" s="263" t="s">
        <v>399</v>
      </c>
      <c r="AS19" s="263"/>
      <c r="AT19" s="263" t="s">
        <v>455</v>
      </c>
      <c r="AU19" s="259"/>
      <c r="AV19" s="263" t="s">
        <v>399</v>
      </c>
      <c r="AW19" s="263" t="s">
        <v>399</v>
      </c>
      <c r="AX19" s="263" t="s">
        <v>399</v>
      </c>
      <c r="AY19" s="263" t="s">
        <v>455</v>
      </c>
      <c r="AZ19" s="263"/>
      <c r="BA19" s="263" t="s">
        <v>440</v>
      </c>
      <c r="BB19" s="263" t="s">
        <v>440</v>
      </c>
      <c r="BC19" s="263" t="s">
        <v>442</v>
      </c>
      <c r="BD19" s="263" t="s">
        <v>438</v>
      </c>
      <c r="BE19" s="263"/>
    </row>
    <row r="20" spans="1:57" ht="25.5" customHeight="1">
      <c r="A20" s="3422"/>
      <c r="B20" s="261" t="s">
        <v>273</v>
      </c>
      <c r="C20" s="262"/>
      <c r="D20" s="262" t="s">
        <v>399</v>
      </c>
      <c r="E20" s="262"/>
      <c r="F20" s="262"/>
      <c r="G20" s="262"/>
      <c r="H20" s="262"/>
      <c r="I20" s="262" t="s">
        <v>399</v>
      </c>
      <c r="J20" s="262"/>
      <c r="K20" s="262"/>
      <c r="L20" s="262"/>
      <c r="M20" s="262"/>
      <c r="N20" s="262" t="s">
        <v>455</v>
      </c>
      <c r="O20" s="262" t="s">
        <v>455</v>
      </c>
      <c r="P20" s="262" t="s">
        <v>399</v>
      </c>
      <c r="Q20" s="262" t="s">
        <v>455</v>
      </c>
      <c r="R20" s="262"/>
      <c r="S20" s="262"/>
      <c r="T20" s="262"/>
      <c r="U20" s="262" t="s">
        <v>399</v>
      </c>
      <c r="V20" s="262"/>
      <c r="W20" s="262"/>
      <c r="X20" s="262"/>
      <c r="Y20" s="264" t="s">
        <v>456</v>
      </c>
      <c r="Z20" s="262"/>
      <c r="AA20" s="262"/>
      <c r="AB20" s="262"/>
      <c r="AC20" s="262"/>
      <c r="AD20" s="262" t="s">
        <v>399</v>
      </c>
      <c r="AE20" s="262" t="s">
        <v>455</v>
      </c>
      <c r="AF20" s="262"/>
      <c r="AG20" s="262"/>
      <c r="AH20" s="262" t="s">
        <v>455</v>
      </c>
      <c r="AI20" s="262"/>
      <c r="AJ20" s="262" t="s">
        <v>399</v>
      </c>
      <c r="AK20" s="262"/>
      <c r="AL20" s="262"/>
      <c r="AM20" s="262"/>
      <c r="AN20" s="262"/>
      <c r="AO20" s="263" t="s">
        <v>399</v>
      </c>
      <c r="AP20" s="263" t="s">
        <v>455</v>
      </c>
      <c r="AQ20" s="263" t="s">
        <v>399</v>
      </c>
      <c r="AR20" s="263" t="s">
        <v>399</v>
      </c>
      <c r="AS20" s="263"/>
      <c r="AT20" s="263" t="s">
        <v>455</v>
      </c>
      <c r="AU20" s="259"/>
      <c r="AV20" s="263" t="s">
        <v>399</v>
      </c>
      <c r="AW20" s="263" t="s">
        <v>399</v>
      </c>
      <c r="AX20" s="263" t="s">
        <v>399</v>
      </c>
      <c r="AY20" s="263" t="s">
        <v>455</v>
      </c>
      <c r="AZ20" s="263"/>
      <c r="BA20" s="263" t="s">
        <v>440</v>
      </c>
      <c r="BB20" s="263" t="s">
        <v>440</v>
      </c>
      <c r="BC20" s="263" t="s">
        <v>442</v>
      </c>
      <c r="BD20" s="263" t="s">
        <v>438</v>
      </c>
      <c r="BE20" s="263"/>
    </row>
    <row r="21" spans="1:57" s="267" customFormat="1" ht="25.5" customHeight="1">
      <c r="A21" s="260" t="s">
        <v>274</v>
      </c>
      <c r="B21" s="261" t="s">
        <v>275</v>
      </c>
      <c r="C21" s="262"/>
      <c r="D21" s="262"/>
      <c r="E21" s="262"/>
      <c r="F21" s="262" t="s">
        <v>399</v>
      </c>
      <c r="G21" s="262"/>
      <c r="H21" s="262"/>
      <c r="I21" s="262"/>
      <c r="J21" s="262"/>
      <c r="K21" s="262"/>
      <c r="L21" s="262"/>
      <c r="M21" s="262" t="s">
        <v>399</v>
      </c>
      <c r="N21" s="262" t="s">
        <v>455</v>
      </c>
      <c r="O21" s="262" t="s">
        <v>455</v>
      </c>
      <c r="P21" s="262"/>
      <c r="Q21" s="262"/>
      <c r="R21" s="262" t="s">
        <v>399</v>
      </c>
      <c r="S21" s="262"/>
      <c r="T21" s="262"/>
      <c r="U21" s="262"/>
      <c r="V21" s="262"/>
      <c r="W21" s="264" t="s">
        <v>456</v>
      </c>
      <c r="X21" s="262"/>
      <c r="Y21" s="262"/>
      <c r="Z21" s="262"/>
      <c r="AA21" s="262"/>
      <c r="AB21" s="262" t="s">
        <v>399</v>
      </c>
      <c r="AC21" s="262" t="s">
        <v>455</v>
      </c>
      <c r="AD21" s="262"/>
      <c r="AE21" s="262"/>
      <c r="AF21" s="262"/>
      <c r="AG21" s="262" t="s">
        <v>399</v>
      </c>
      <c r="AH21" s="262" t="s">
        <v>455</v>
      </c>
      <c r="AI21" s="262" t="s">
        <v>455</v>
      </c>
      <c r="AJ21" s="262"/>
      <c r="AK21" s="262"/>
      <c r="AL21" s="262"/>
      <c r="AM21" s="262" t="s">
        <v>399</v>
      </c>
      <c r="AN21" s="264" t="s">
        <v>456</v>
      </c>
      <c r="AO21" s="259"/>
      <c r="AP21" s="259"/>
      <c r="AQ21" s="263" t="s">
        <v>399</v>
      </c>
      <c r="AR21" s="263" t="s">
        <v>399</v>
      </c>
      <c r="AS21" s="263"/>
      <c r="AT21" s="263" t="s">
        <v>455</v>
      </c>
      <c r="AU21" s="259"/>
      <c r="AV21" s="263" t="s">
        <v>399</v>
      </c>
      <c r="AW21" s="263" t="s">
        <v>399</v>
      </c>
      <c r="AX21" s="263" t="s">
        <v>399</v>
      </c>
      <c r="AY21" s="263" t="s">
        <v>455</v>
      </c>
      <c r="AZ21" s="264" t="s">
        <v>456</v>
      </c>
      <c r="BA21" s="263" t="s">
        <v>440</v>
      </c>
      <c r="BB21" s="263" t="s">
        <v>440</v>
      </c>
      <c r="BC21" s="263" t="s">
        <v>440</v>
      </c>
      <c r="BD21" s="263" t="s">
        <v>438</v>
      </c>
      <c r="BE21" s="263"/>
    </row>
    <row r="22" spans="1:57" ht="25.5" customHeight="1">
      <c r="A22" s="3428" t="s">
        <v>461</v>
      </c>
      <c r="B22" s="261" t="s">
        <v>462</v>
      </c>
      <c r="C22" s="262"/>
      <c r="D22" s="262" t="s">
        <v>399</v>
      </c>
      <c r="E22" s="262"/>
      <c r="F22" s="262"/>
      <c r="G22" s="262"/>
      <c r="H22" s="262"/>
      <c r="I22" s="262"/>
      <c r="J22" s="262" t="s">
        <v>399</v>
      </c>
      <c r="K22" s="262"/>
      <c r="L22" s="262"/>
      <c r="M22" s="262"/>
      <c r="N22" s="262" t="s">
        <v>455</v>
      </c>
      <c r="O22" s="262" t="s">
        <v>455</v>
      </c>
      <c r="P22" s="262" t="s">
        <v>455</v>
      </c>
      <c r="Q22" s="262" t="s">
        <v>399</v>
      </c>
      <c r="R22" s="262"/>
      <c r="S22" s="262"/>
      <c r="T22" s="262"/>
      <c r="U22" s="262"/>
      <c r="V22" s="262" t="s">
        <v>399</v>
      </c>
      <c r="W22" s="262"/>
      <c r="X22" s="262"/>
      <c r="Y22" s="264" t="s">
        <v>439</v>
      </c>
      <c r="Z22" s="262"/>
      <c r="AA22" s="262"/>
      <c r="AB22" s="262"/>
      <c r="AC22" s="262"/>
      <c r="AD22" s="262" t="s">
        <v>399</v>
      </c>
      <c r="AE22" s="262" t="s">
        <v>455</v>
      </c>
      <c r="AF22" s="262"/>
      <c r="AG22" s="262"/>
      <c r="AH22" s="262" t="s">
        <v>455</v>
      </c>
      <c r="AI22" s="262"/>
      <c r="AJ22" s="262" t="s">
        <v>440</v>
      </c>
      <c r="AK22" s="262"/>
      <c r="AL22" s="262"/>
      <c r="AM22" s="262"/>
      <c r="AN22" s="262"/>
      <c r="AO22" s="263" t="s">
        <v>440</v>
      </c>
      <c r="AP22" s="263" t="s">
        <v>438</v>
      </c>
      <c r="AQ22" s="263" t="s">
        <v>440</v>
      </c>
      <c r="AR22" s="263" t="s">
        <v>440</v>
      </c>
      <c r="AS22" s="263"/>
      <c r="AT22" s="263" t="s">
        <v>438</v>
      </c>
      <c r="AU22" s="259"/>
      <c r="AV22" s="263" t="s">
        <v>440</v>
      </c>
      <c r="AW22" s="263" t="s">
        <v>440</v>
      </c>
      <c r="AX22" s="263" t="s">
        <v>440</v>
      </c>
      <c r="AY22" s="263" t="s">
        <v>438</v>
      </c>
      <c r="AZ22" s="263"/>
      <c r="BA22" s="263" t="s">
        <v>440</v>
      </c>
      <c r="BB22" s="263" t="s">
        <v>440</v>
      </c>
      <c r="BC22" s="263" t="s">
        <v>442</v>
      </c>
      <c r="BD22" s="263" t="s">
        <v>438</v>
      </c>
      <c r="BE22" s="263"/>
    </row>
    <row r="23" spans="1:57" ht="25.5" customHeight="1">
      <c r="A23" s="3428"/>
      <c r="B23" s="261" t="s">
        <v>463</v>
      </c>
      <c r="C23" s="262"/>
      <c r="D23" s="262" t="s">
        <v>399</v>
      </c>
      <c r="E23" s="262"/>
      <c r="F23" s="262"/>
      <c r="G23" s="262"/>
      <c r="H23" s="262"/>
      <c r="I23" s="262"/>
      <c r="J23" s="262" t="s">
        <v>399</v>
      </c>
      <c r="K23" s="262"/>
      <c r="L23" s="262"/>
      <c r="M23" s="262"/>
      <c r="N23" s="262" t="s">
        <v>455</v>
      </c>
      <c r="O23" s="262" t="s">
        <v>455</v>
      </c>
      <c r="P23" s="262" t="s">
        <v>455</v>
      </c>
      <c r="Q23" s="262" t="s">
        <v>399</v>
      </c>
      <c r="R23" s="262"/>
      <c r="S23" s="262"/>
      <c r="T23" s="262"/>
      <c r="U23" s="262"/>
      <c r="V23" s="262" t="s">
        <v>399</v>
      </c>
      <c r="W23" s="262"/>
      <c r="X23" s="262"/>
      <c r="Y23" s="264" t="s">
        <v>439</v>
      </c>
      <c r="Z23" s="262"/>
      <c r="AA23" s="262"/>
      <c r="AB23" s="262"/>
      <c r="AC23" s="262"/>
      <c r="AD23" s="262" t="s">
        <v>399</v>
      </c>
      <c r="AE23" s="262" t="s">
        <v>455</v>
      </c>
      <c r="AF23" s="262"/>
      <c r="AG23" s="262"/>
      <c r="AH23" s="262" t="s">
        <v>455</v>
      </c>
      <c r="AI23" s="262"/>
      <c r="AJ23" s="262" t="s">
        <v>440</v>
      </c>
      <c r="AK23" s="262"/>
      <c r="AL23" s="262"/>
      <c r="AM23" s="262"/>
      <c r="AN23" s="262"/>
      <c r="AO23" s="262" t="s">
        <v>440</v>
      </c>
      <c r="AP23" s="262" t="s">
        <v>438</v>
      </c>
      <c r="AQ23" s="262" t="s">
        <v>440</v>
      </c>
      <c r="AR23" s="262" t="s">
        <v>440</v>
      </c>
      <c r="AS23" s="262"/>
      <c r="AT23" s="262" t="s">
        <v>438</v>
      </c>
      <c r="AU23" s="268"/>
      <c r="AV23" s="262" t="s">
        <v>440</v>
      </c>
      <c r="AW23" s="262" t="s">
        <v>440</v>
      </c>
      <c r="AX23" s="263" t="s">
        <v>440</v>
      </c>
      <c r="AY23" s="263" t="s">
        <v>438</v>
      </c>
      <c r="AZ23" s="263"/>
      <c r="BA23" s="263" t="s">
        <v>440</v>
      </c>
      <c r="BB23" s="263" t="s">
        <v>440</v>
      </c>
      <c r="BC23" s="263" t="s">
        <v>442</v>
      </c>
      <c r="BD23" s="263" t="s">
        <v>438</v>
      </c>
      <c r="BE23" s="263"/>
    </row>
    <row r="24" spans="1:57" ht="25.5" customHeight="1">
      <c r="A24" s="269" t="s">
        <v>464</v>
      </c>
      <c r="B24" s="261" t="s">
        <v>466</v>
      </c>
      <c r="C24" s="262"/>
      <c r="D24" s="262"/>
      <c r="E24" s="262"/>
      <c r="F24" s="262"/>
      <c r="G24" s="262" t="s">
        <v>399</v>
      </c>
      <c r="H24" s="262"/>
      <c r="I24" s="262"/>
      <c r="J24" s="262"/>
      <c r="K24" s="262"/>
      <c r="L24" s="262"/>
      <c r="M24" s="262"/>
      <c r="N24" s="262" t="s">
        <v>455</v>
      </c>
      <c r="O24" s="262" t="s">
        <v>399</v>
      </c>
      <c r="P24" s="262" t="s">
        <v>455</v>
      </c>
      <c r="Q24" s="262" t="s">
        <v>399</v>
      </c>
      <c r="R24" s="262"/>
      <c r="S24" s="262"/>
      <c r="T24" s="262" t="s">
        <v>399</v>
      </c>
      <c r="U24" s="262"/>
      <c r="V24" s="262" t="s">
        <v>399</v>
      </c>
      <c r="W24" s="262"/>
      <c r="X24" s="264" t="s">
        <v>439</v>
      </c>
      <c r="Y24" s="262"/>
      <c r="Z24" s="262" t="s">
        <v>399</v>
      </c>
      <c r="AA24" s="262" t="s">
        <v>455</v>
      </c>
      <c r="AB24" s="262"/>
      <c r="AC24" s="262" t="s">
        <v>399</v>
      </c>
      <c r="AD24" s="262" t="s">
        <v>455</v>
      </c>
      <c r="AE24" s="262" t="s">
        <v>399</v>
      </c>
      <c r="AF24" s="262" t="s">
        <v>455</v>
      </c>
      <c r="AG24" s="262"/>
      <c r="AH24" s="262" t="s">
        <v>399</v>
      </c>
      <c r="AI24" s="262" t="s">
        <v>438</v>
      </c>
      <c r="AJ24" s="262" t="s">
        <v>399</v>
      </c>
      <c r="AK24" s="262" t="s">
        <v>438</v>
      </c>
      <c r="AL24" s="262"/>
      <c r="AM24" s="262" t="s">
        <v>440</v>
      </c>
      <c r="AN24" s="264" t="s">
        <v>439</v>
      </c>
      <c r="AO24" s="268"/>
      <c r="AP24" s="268"/>
      <c r="AQ24" s="262" t="s">
        <v>440</v>
      </c>
      <c r="AR24" s="262" t="s">
        <v>440</v>
      </c>
      <c r="AS24" s="262"/>
      <c r="AT24" s="262" t="s">
        <v>438</v>
      </c>
      <c r="AU24" s="268"/>
      <c r="AV24" s="262" t="s">
        <v>440</v>
      </c>
      <c r="AW24" s="262" t="s">
        <v>440</v>
      </c>
      <c r="AX24" s="263" t="s">
        <v>440</v>
      </c>
      <c r="AY24" s="263" t="s">
        <v>438</v>
      </c>
      <c r="AZ24" s="263"/>
      <c r="BA24" s="263" t="s">
        <v>440</v>
      </c>
      <c r="BB24" s="263" t="s">
        <v>440</v>
      </c>
      <c r="BC24" s="263" t="s">
        <v>442</v>
      </c>
      <c r="BD24" s="263" t="s">
        <v>438</v>
      </c>
      <c r="BE24" s="263"/>
    </row>
    <row r="25" spans="1:57" ht="25.5" customHeight="1">
      <c r="A25" s="3428" t="s">
        <v>468</v>
      </c>
      <c r="B25" s="261" t="s">
        <v>469</v>
      </c>
      <c r="C25" s="262"/>
      <c r="D25" s="262"/>
      <c r="E25" s="262"/>
      <c r="F25" s="262" t="s">
        <v>399</v>
      </c>
      <c r="G25" s="262"/>
      <c r="H25" s="262"/>
      <c r="I25" s="262"/>
      <c r="J25" s="262"/>
      <c r="K25" s="262"/>
      <c r="L25" s="262"/>
      <c r="M25" s="262" t="s">
        <v>399</v>
      </c>
      <c r="N25" s="262" t="s">
        <v>455</v>
      </c>
      <c r="O25" s="262" t="s">
        <v>455</v>
      </c>
      <c r="P25" s="262"/>
      <c r="Q25" s="262"/>
      <c r="R25" s="262" t="s">
        <v>399</v>
      </c>
      <c r="S25" s="262"/>
      <c r="T25" s="262"/>
      <c r="U25" s="262"/>
      <c r="V25" s="262" t="s">
        <v>455</v>
      </c>
      <c r="W25" s="262" t="s">
        <v>399</v>
      </c>
      <c r="X25" s="262"/>
      <c r="Y25" s="262"/>
      <c r="Z25" s="262"/>
      <c r="AA25" s="262" t="s">
        <v>399</v>
      </c>
      <c r="AB25" s="262" t="s">
        <v>455</v>
      </c>
      <c r="AC25" s="262"/>
      <c r="AD25" s="262"/>
      <c r="AE25" s="262"/>
      <c r="AF25" s="262" t="s">
        <v>399</v>
      </c>
      <c r="AG25" s="262" t="s">
        <v>455</v>
      </c>
      <c r="AH25" s="262" t="s">
        <v>455</v>
      </c>
      <c r="AI25" s="262"/>
      <c r="AJ25" s="262"/>
      <c r="AK25" s="262"/>
      <c r="AL25" s="262"/>
      <c r="AM25" s="262"/>
      <c r="AN25" s="262"/>
      <c r="AO25" s="262" t="s">
        <v>440</v>
      </c>
      <c r="AP25" s="262" t="s">
        <v>438</v>
      </c>
      <c r="AQ25" s="262" t="s">
        <v>440</v>
      </c>
      <c r="AR25" s="262" t="s">
        <v>440</v>
      </c>
      <c r="AS25" s="262"/>
      <c r="AT25" s="262" t="s">
        <v>438</v>
      </c>
      <c r="AU25" s="268"/>
      <c r="AV25" s="262" t="s">
        <v>440</v>
      </c>
      <c r="AW25" s="262" t="s">
        <v>440</v>
      </c>
      <c r="AX25" s="263" t="s">
        <v>440</v>
      </c>
      <c r="AY25" s="263" t="s">
        <v>438</v>
      </c>
      <c r="AZ25" s="263"/>
      <c r="BA25" s="263" t="s">
        <v>440</v>
      </c>
      <c r="BB25" s="263" t="s">
        <v>440</v>
      </c>
      <c r="BC25" s="263" t="s">
        <v>442</v>
      </c>
      <c r="BD25" s="263" t="s">
        <v>438</v>
      </c>
      <c r="BE25" s="263"/>
    </row>
    <row r="26" spans="1:57" ht="25.5" customHeight="1">
      <c r="A26" s="3428"/>
      <c r="B26" s="261" t="s">
        <v>470</v>
      </c>
      <c r="C26" s="262"/>
      <c r="D26" s="262"/>
      <c r="E26" s="262"/>
      <c r="F26" s="262" t="s">
        <v>399</v>
      </c>
      <c r="G26" s="262"/>
      <c r="H26" s="262"/>
      <c r="I26" s="262"/>
      <c r="J26" s="262"/>
      <c r="K26" s="262"/>
      <c r="L26" s="262"/>
      <c r="M26" s="262" t="s">
        <v>399</v>
      </c>
      <c r="N26" s="262" t="s">
        <v>455</v>
      </c>
      <c r="O26" s="262" t="s">
        <v>455</v>
      </c>
      <c r="P26" s="262"/>
      <c r="Q26" s="262"/>
      <c r="R26" s="262" t="s">
        <v>399</v>
      </c>
      <c r="S26" s="262"/>
      <c r="T26" s="262"/>
      <c r="U26" s="262"/>
      <c r="V26" s="262" t="s">
        <v>455</v>
      </c>
      <c r="W26" s="262" t="s">
        <v>399</v>
      </c>
      <c r="X26" s="262"/>
      <c r="Y26" s="262"/>
      <c r="Z26" s="262"/>
      <c r="AA26" s="262" t="s">
        <v>399</v>
      </c>
      <c r="AB26" s="262" t="s">
        <v>455</v>
      </c>
      <c r="AC26" s="262"/>
      <c r="AD26" s="262"/>
      <c r="AE26" s="262"/>
      <c r="AF26" s="262" t="s">
        <v>399</v>
      </c>
      <c r="AG26" s="262" t="s">
        <v>455</v>
      </c>
      <c r="AH26" s="262" t="s">
        <v>455</v>
      </c>
      <c r="AI26" s="262"/>
      <c r="AJ26" s="262"/>
      <c r="AK26" s="262"/>
      <c r="AL26" s="262"/>
      <c r="AM26" s="262"/>
      <c r="AN26" s="262"/>
      <c r="AO26" s="262" t="s">
        <v>440</v>
      </c>
      <c r="AP26" s="262" t="s">
        <v>438</v>
      </c>
      <c r="AQ26" s="262" t="s">
        <v>440</v>
      </c>
      <c r="AR26" s="262" t="s">
        <v>440</v>
      </c>
      <c r="AS26" s="262"/>
      <c r="AT26" s="262" t="s">
        <v>438</v>
      </c>
      <c r="AU26" s="268"/>
      <c r="AV26" s="262" t="s">
        <v>440</v>
      </c>
      <c r="AW26" s="262" t="s">
        <v>440</v>
      </c>
      <c r="AX26" s="263" t="s">
        <v>440</v>
      </c>
      <c r="AY26" s="263" t="s">
        <v>438</v>
      </c>
      <c r="AZ26" s="263"/>
      <c r="BA26" s="263" t="s">
        <v>440</v>
      </c>
      <c r="BB26" s="263" t="s">
        <v>440</v>
      </c>
      <c r="BC26" s="263" t="s">
        <v>442</v>
      </c>
      <c r="BD26" s="263" t="s">
        <v>438</v>
      </c>
      <c r="BE26" s="263"/>
    </row>
    <row r="27" spans="1:57" ht="25.5" customHeight="1">
      <c r="A27" s="270" t="s">
        <v>471</v>
      </c>
      <c r="B27" s="261" t="s">
        <v>472</v>
      </c>
      <c r="C27" s="262"/>
      <c r="D27" s="262"/>
      <c r="E27" s="262"/>
      <c r="F27" s="262"/>
      <c r="G27" s="262" t="s">
        <v>399</v>
      </c>
      <c r="H27" s="262"/>
      <c r="I27" s="262"/>
      <c r="J27" s="262" t="s">
        <v>399</v>
      </c>
      <c r="K27" s="262"/>
      <c r="L27" s="262"/>
      <c r="M27" s="262"/>
      <c r="N27" s="262" t="s">
        <v>399</v>
      </c>
      <c r="O27" s="262"/>
      <c r="P27" s="262"/>
      <c r="Q27" s="262"/>
      <c r="R27" s="262"/>
      <c r="S27" s="262" t="s">
        <v>399</v>
      </c>
      <c r="T27" s="262"/>
      <c r="U27" s="262"/>
      <c r="V27" s="262"/>
      <c r="W27" s="264" t="s">
        <v>439</v>
      </c>
      <c r="X27" s="262"/>
      <c r="Y27" s="262"/>
      <c r="Z27" s="262"/>
      <c r="AA27" s="262"/>
      <c r="AB27" s="262" t="s">
        <v>399</v>
      </c>
      <c r="AC27" s="262" t="s">
        <v>455</v>
      </c>
      <c r="AD27" s="262"/>
      <c r="AE27" s="262"/>
      <c r="AF27" s="262"/>
      <c r="AG27" s="262" t="s">
        <v>399</v>
      </c>
      <c r="AH27" s="262" t="s">
        <v>455</v>
      </c>
      <c r="AI27" s="262" t="s">
        <v>438</v>
      </c>
      <c r="AJ27" s="262"/>
      <c r="AK27" s="262"/>
      <c r="AL27" s="262"/>
      <c r="AM27" s="262" t="s">
        <v>440</v>
      </c>
      <c r="AN27" s="262"/>
      <c r="AO27" s="268"/>
      <c r="AP27" s="264" t="s">
        <v>439</v>
      </c>
      <c r="AQ27" s="262"/>
      <c r="AR27" s="262"/>
      <c r="AS27" s="262" t="s">
        <v>440</v>
      </c>
      <c r="AT27" s="262"/>
      <c r="AU27" s="262" t="s">
        <v>438</v>
      </c>
      <c r="AV27" s="262"/>
      <c r="AW27" s="262" t="s">
        <v>440</v>
      </c>
      <c r="AX27" s="263" t="s">
        <v>440</v>
      </c>
      <c r="AY27" s="263"/>
      <c r="AZ27" s="264" t="s">
        <v>455</v>
      </c>
      <c r="BA27" s="264"/>
      <c r="BB27" s="263" t="s">
        <v>440</v>
      </c>
      <c r="BC27" s="263" t="s">
        <v>442</v>
      </c>
      <c r="BD27" s="263" t="s">
        <v>438</v>
      </c>
      <c r="BE27" s="263"/>
    </row>
    <row r="28" spans="1:57" ht="25.5" customHeight="1">
      <c r="A28" s="3420" t="s">
        <v>473</v>
      </c>
      <c r="B28" s="261" t="s">
        <v>474</v>
      </c>
      <c r="C28" s="262"/>
      <c r="D28" s="262"/>
      <c r="E28" s="262" t="s">
        <v>399</v>
      </c>
      <c r="F28" s="262"/>
      <c r="G28" s="262"/>
      <c r="H28" s="262"/>
      <c r="I28" s="262"/>
      <c r="J28" s="262"/>
      <c r="K28" s="262" t="s">
        <v>399</v>
      </c>
      <c r="L28" s="262"/>
      <c r="M28" s="262"/>
      <c r="N28" s="262"/>
      <c r="O28" s="262"/>
      <c r="P28" s="262" t="s">
        <v>399</v>
      </c>
      <c r="Q28" s="262"/>
      <c r="R28" s="262"/>
      <c r="S28" s="262"/>
      <c r="T28" s="262"/>
      <c r="U28" s="262" t="s">
        <v>399</v>
      </c>
      <c r="V28" s="262"/>
      <c r="W28" s="262"/>
      <c r="X28" s="262"/>
      <c r="Y28" s="264" t="s">
        <v>439</v>
      </c>
      <c r="Z28" s="262"/>
      <c r="AA28" s="262"/>
      <c r="AB28" s="262"/>
      <c r="AC28" s="262"/>
      <c r="AD28" s="262" t="s">
        <v>399</v>
      </c>
      <c r="AE28" s="262" t="s">
        <v>455</v>
      </c>
      <c r="AF28" s="262"/>
      <c r="AG28" s="262"/>
      <c r="AH28" s="262" t="s">
        <v>455</v>
      </c>
      <c r="AI28" s="262"/>
      <c r="AJ28" s="262" t="s">
        <v>440</v>
      </c>
      <c r="AK28" s="262" t="s">
        <v>438</v>
      </c>
      <c r="AL28" s="262"/>
      <c r="AM28" s="262"/>
      <c r="AN28" s="262"/>
      <c r="AO28" s="268"/>
      <c r="AP28" s="264" t="s">
        <v>439</v>
      </c>
      <c r="AQ28" s="262"/>
      <c r="AR28" s="262"/>
      <c r="AS28" s="262" t="s">
        <v>440</v>
      </c>
      <c r="AT28" s="262"/>
      <c r="AU28" s="262" t="s">
        <v>438</v>
      </c>
      <c r="AV28" s="262"/>
      <c r="AW28" s="262" t="s">
        <v>440</v>
      </c>
      <c r="AX28" s="263" t="s">
        <v>440</v>
      </c>
      <c r="AY28" s="263"/>
      <c r="AZ28" s="264" t="s">
        <v>439</v>
      </c>
      <c r="BA28" s="265"/>
      <c r="BB28" s="263" t="s">
        <v>440</v>
      </c>
      <c r="BC28" s="263" t="s">
        <v>442</v>
      </c>
      <c r="BD28" s="263" t="s">
        <v>438</v>
      </c>
      <c r="BE28" s="263"/>
    </row>
    <row r="29" spans="1:57" ht="25.5" customHeight="1">
      <c r="A29" s="3421"/>
      <c r="B29" s="261" t="s">
        <v>475</v>
      </c>
      <c r="C29" s="262"/>
      <c r="D29" s="262"/>
      <c r="E29" s="262" t="s">
        <v>399</v>
      </c>
      <c r="F29" s="262"/>
      <c r="G29" s="262"/>
      <c r="H29" s="262"/>
      <c r="I29" s="262"/>
      <c r="J29" s="262"/>
      <c r="K29" s="262" t="s">
        <v>399</v>
      </c>
      <c r="L29" s="262"/>
      <c r="M29" s="262"/>
      <c r="N29" s="262"/>
      <c r="O29" s="262"/>
      <c r="P29" s="262" t="s">
        <v>399</v>
      </c>
      <c r="Q29" s="262"/>
      <c r="R29" s="262"/>
      <c r="S29" s="262"/>
      <c r="T29" s="262"/>
      <c r="U29" s="262" t="s">
        <v>399</v>
      </c>
      <c r="V29" s="262"/>
      <c r="W29" s="262"/>
      <c r="X29" s="262"/>
      <c r="Y29" s="264" t="s">
        <v>439</v>
      </c>
      <c r="Z29" s="262"/>
      <c r="AA29" s="262"/>
      <c r="AB29" s="262"/>
      <c r="AC29" s="262"/>
      <c r="AD29" s="262" t="s">
        <v>399</v>
      </c>
      <c r="AE29" s="262" t="s">
        <v>455</v>
      </c>
      <c r="AF29" s="262"/>
      <c r="AG29" s="262"/>
      <c r="AH29" s="262" t="s">
        <v>455</v>
      </c>
      <c r="AI29" s="262"/>
      <c r="AJ29" s="262" t="s">
        <v>440</v>
      </c>
      <c r="AK29" s="262" t="s">
        <v>438</v>
      </c>
      <c r="AL29" s="262"/>
      <c r="AM29" s="262" t="s">
        <v>440</v>
      </c>
      <c r="AN29" s="262"/>
      <c r="AO29" s="268"/>
      <c r="AP29" s="264" t="s">
        <v>439</v>
      </c>
      <c r="AQ29" s="262"/>
      <c r="AR29" s="262"/>
      <c r="AS29" s="262" t="s">
        <v>440</v>
      </c>
      <c r="AT29" s="262"/>
      <c r="AU29" s="262" t="s">
        <v>438</v>
      </c>
      <c r="AV29" s="262"/>
      <c r="AW29" s="262" t="s">
        <v>440</v>
      </c>
      <c r="AX29" s="263" t="s">
        <v>440</v>
      </c>
      <c r="AY29" s="263"/>
      <c r="AZ29" s="264" t="s">
        <v>439</v>
      </c>
      <c r="BA29" s="265"/>
      <c r="BB29" s="263" t="s">
        <v>440</v>
      </c>
      <c r="BC29" s="263" t="s">
        <v>442</v>
      </c>
      <c r="BD29" s="263" t="s">
        <v>438</v>
      </c>
      <c r="BE29" s="263"/>
    </row>
    <row r="30" spans="1:57" ht="25.5" customHeight="1">
      <c r="A30" s="3422"/>
      <c r="B30" s="261" t="s">
        <v>476</v>
      </c>
      <c r="C30" s="262"/>
      <c r="D30" s="262"/>
      <c r="E30" s="262" t="s">
        <v>399</v>
      </c>
      <c r="F30" s="262"/>
      <c r="G30" s="262"/>
      <c r="H30" s="262"/>
      <c r="I30" s="262"/>
      <c r="J30" s="262"/>
      <c r="K30" s="262" t="s">
        <v>399</v>
      </c>
      <c r="L30" s="262"/>
      <c r="M30" s="262"/>
      <c r="N30" s="262"/>
      <c r="O30" s="262"/>
      <c r="P30" s="262" t="s">
        <v>399</v>
      </c>
      <c r="Q30" s="262"/>
      <c r="R30" s="262"/>
      <c r="S30" s="262"/>
      <c r="T30" s="262"/>
      <c r="U30" s="262" t="s">
        <v>399</v>
      </c>
      <c r="V30" s="262"/>
      <c r="W30" s="262"/>
      <c r="X30" s="262"/>
      <c r="Y30" s="264" t="s">
        <v>439</v>
      </c>
      <c r="Z30" s="262"/>
      <c r="AA30" s="262"/>
      <c r="AB30" s="262"/>
      <c r="AC30" s="262"/>
      <c r="AD30" s="262" t="s">
        <v>399</v>
      </c>
      <c r="AE30" s="262" t="s">
        <v>455</v>
      </c>
      <c r="AF30" s="262"/>
      <c r="AG30" s="262"/>
      <c r="AH30" s="262" t="s">
        <v>455</v>
      </c>
      <c r="AI30" s="262"/>
      <c r="AJ30" s="262" t="s">
        <v>440</v>
      </c>
      <c r="AK30" s="262" t="s">
        <v>438</v>
      </c>
      <c r="AL30" s="262"/>
      <c r="AM30" s="262"/>
      <c r="AN30" s="262"/>
      <c r="AO30" s="268"/>
      <c r="AP30" s="264" t="s">
        <v>439</v>
      </c>
      <c r="AQ30" s="262"/>
      <c r="AR30" s="262"/>
      <c r="AS30" s="262" t="s">
        <v>440</v>
      </c>
      <c r="AT30" s="262"/>
      <c r="AU30" s="262" t="s">
        <v>438</v>
      </c>
      <c r="AV30" s="262"/>
      <c r="AW30" s="262" t="s">
        <v>440</v>
      </c>
      <c r="AX30" s="263" t="s">
        <v>440</v>
      </c>
      <c r="AY30" s="263"/>
      <c r="AZ30" s="264" t="s">
        <v>439</v>
      </c>
      <c r="BA30" s="265"/>
      <c r="BB30" s="263" t="s">
        <v>440</v>
      </c>
      <c r="BC30" s="263" t="s">
        <v>442</v>
      </c>
      <c r="BD30" s="263" t="s">
        <v>438</v>
      </c>
      <c r="BE30" s="263"/>
    </row>
    <row r="31" spans="1:57" ht="25.5" customHeight="1">
      <c r="A31" s="3428" t="s">
        <v>477</v>
      </c>
      <c r="B31" s="261" t="s">
        <v>478</v>
      </c>
      <c r="C31" s="262"/>
      <c r="D31" s="262"/>
      <c r="E31" s="262" t="s">
        <v>399</v>
      </c>
      <c r="F31" s="262" t="s">
        <v>399</v>
      </c>
      <c r="G31" s="262"/>
      <c r="H31" s="262"/>
      <c r="I31" s="262"/>
      <c r="J31" s="262" t="s">
        <v>399</v>
      </c>
      <c r="K31" s="262" t="s">
        <v>399</v>
      </c>
      <c r="L31" s="262"/>
      <c r="M31" s="262"/>
      <c r="N31" s="262" t="s">
        <v>399</v>
      </c>
      <c r="O31" s="262"/>
      <c r="P31" s="262" t="s">
        <v>399</v>
      </c>
      <c r="Q31" s="262"/>
      <c r="R31" s="262"/>
      <c r="S31" s="262" t="s">
        <v>399</v>
      </c>
      <c r="T31" s="262"/>
      <c r="U31" s="262" t="s">
        <v>399</v>
      </c>
      <c r="V31" s="262"/>
      <c r="W31" s="262"/>
      <c r="X31" s="264" t="s">
        <v>439</v>
      </c>
      <c r="Y31" s="262"/>
      <c r="Z31" s="262" t="s">
        <v>399</v>
      </c>
      <c r="AA31" s="262" t="s">
        <v>455</v>
      </c>
      <c r="AB31" s="262"/>
      <c r="AC31" s="262" t="s">
        <v>399</v>
      </c>
      <c r="AD31" s="262" t="s">
        <v>455</v>
      </c>
      <c r="AE31" s="262" t="s">
        <v>399</v>
      </c>
      <c r="AF31" s="262" t="s">
        <v>455</v>
      </c>
      <c r="AG31" s="262"/>
      <c r="AH31" s="264" t="s">
        <v>439</v>
      </c>
      <c r="AI31" s="262" t="s">
        <v>438</v>
      </c>
      <c r="AJ31" s="262" t="s">
        <v>440</v>
      </c>
      <c r="AK31" s="262" t="s">
        <v>438</v>
      </c>
      <c r="AL31" s="262" t="s">
        <v>438</v>
      </c>
      <c r="AM31" s="262"/>
      <c r="AN31" s="262"/>
      <c r="AO31" s="262" t="s">
        <v>440</v>
      </c>
      <c r="AP31" s="262" t="s">
        <v>438</v>
      </c>
      <c r="AQ31" s="262"/>
      <c r="AR31" s="262"/>
      <c r="AS31" s="262" t="s">
        <v>440</v>
      </c>
      <c r="AT31" s="262"/>
      <c r="AU31" s="262" t="s">
        <v>438</v>
      </c>
      <c r="AV31" s="262"/>
      <c r="AW31" s="262" t="s">
        <v>440</v>
      </c>
      <c r="AX31" s="263" t="s">
        <v>440</v>
      </c>
      <c r="AY31" s="263" t="s">
        <v>399</v>
      </c>
      <c r="AZ31" s="264" t="s">
        <v>438</v>
      </c>
      <c r="BA31" s="263"/>
      <c r="BB31" s="263" t="s">
        <v>440</v>
      </c>
      <c r="BC31" s="263" t="s">
        <v>440</v>
      </c>
      <c r="BD31" s="263"/>
      <c r="BE31" s="263"/>
    </row>
    <row r="32" spans="1:57" ht="25.5" customHeight="1">
      <c r="A32" s="3428"/>
      <c r="B32" s="261" t="s">
        <v>479</v>
      </c>
      <c r="C32" s="262"/>
      <c r="D32" s="262"/>
      <c r="E32" s="262" t="s">
        <v>399</v>
      </c>
      <c r="F32" s="262"/>
      <c r="G32" s="262"/>
      <c r="H32" s="262"/>
      <c r="I32" s="262"/>
      <c r="J32" s="262" t="s">
        <v>399</v>
      </c>
      <c r="K32" s="262"/>
      <c r="L32" s="262"/>
      <c r="M32" s="262"/>
      <c r="N32" s="262" t="s">
        <v>399</v>
      </c>
      <c r="O32" s="262"/>
      <c r="P32" s="262"/>
      <c r="Q32" s="262"/>
      <c r="R32" s="262"/>
      <c r="S32" s="262" t="s">
        <v>399</v>
      </c>
      <c r="T32" s="262"/>
      <c r="U32" s="262"/>
      <c r="V32" s="262"/>
      <c r="W32" s="262"/>
      <c r="X32" s="264" t="s">
        <v>439</v>
      </c>
      <c r="Y32" s="262"/>
      <c r="Z32" s="262"/>
      <c r="AA32" s="262"/>
      <c r="AB32" s="262"/>
      <c r="AC32" s="262" t="s">
        <v>399</v>
      </c>
      <c r="AD32" s="262" t="s">
        <v>455</v>
      </c>
      <c r="AE32" s="262"/>
      <c r="AF32" s="262"/>
      <c r="AG32" s="262"/>
      <c r="AH32" s="262" t="s">
        <v>399</v>
      </c>
      <c r="AI32" s="262" t="s">
        <v>438</v>
      </c>
      <c r="AJ32" s="262"/>
      <c r="AK32" s="262" t="s">
        <v>438</v>
      </c>
      <c r="AL32" s="262" t="s">
        <v>438</v>
      </c>
      <c r="AM32" s="262"/>
      <c r="AN32" s="262"/>
      <c r="AO32" s="262" t="s">
        <v>440</v>
      </c>
      <c r="AP32" s="262" t="s">
        <v>438</v>
      </c>
      <c r="AQ32" s="262"/>
      <c r="AR32" s="262"/>
      <c r="AS32" s="262" t="s">
        <v>440</v>
      </c>
      <c r="AT32" s="262"/>
      <c r="AU32" s="262" t="s">
        <v>438</v>
      </c>
      <c r="AV32" s="262"/>
      <c r="AW32" s="262" t="s">
        <v>440</v>
      </c>
      <c r="AX32" s="263" t="s">
        <v>440</v>
      </c>
      <c r="AY32" s="263" t="s">
        <v>440</v>
      </c>
      <c r="AZ32" s="263" t="s">
        <v>438</v>
      </c>
      <c r="BA32" s="263"/>
      <c r="BB32" s="263" t="s">
        <v>440</v>
      </c>
      <c r="BC32" s="263" t="s">
        <v>442</v>
      </c>
      <c r="BD32" s="263"/>
      <c r="BE32" s="263"/>
    </row>
    <row r="33" spans="1:57" ht="25.5" customHeight="1">
      <c r="A33" s="3420" t="s">
        <v>480</v>
      </c>
      <c r="B33" s="261" t="s">
        <v>295</v>
      </c>
      <c r="C33" s="262"/>
      <c r="D33" s="262"/>
      <c r="E33" s="262"/>
      <c r="F33" s="262"/>
      <c r="G33" s="262" t="s">
        <v>399</v>
      </c>
      <c r="H33" s="262"/>
      <c r="I33" s="262"/>
      <c r="J33" s="262" t="s">
        <v>399</v>
      </c>
      <c r="K33" s="262"/>
      <c r="L33" s="262"/>
      <c r="M33" s="262"/>
      <c r="N33" s="262" t="s">
        <v>399</v>
      </c>
      <c r="O33" s="262"/>
      <c r="P33" s="262"/>
      <c r="Q33" s="262"/>
      <c r="R33" s="262"/>
      <c r="S33" s="262" t="s">
        <v>399</v>
      </c>
      <c r="T33" s="262"/>
      <c r="U33" s="262"/>
      <c r="V33" s="262"/>
      <c r="W33" s="264" t="s">
        <v>439</v>
      </c>
      <c r="X33" s="262"/>
      <c r="Y33" s="262"/>
      <c r="Z33" s="262"/>
      <c r="AA33" s="262"/>
      <c r="AB33" s="262" t="s">
        <v>399</v>
      </c>
      <c r="AC33" s="262" t="s">
        <v>455</v>
      </c>
      <c r="AD33" s="262"/>
      <c r="AE33" s="262"/>
      <c r="AF33" s="262"/>
      <c r="AG33" s="262" t="s">
        <v>399</v>
      </c>
      <c r="AH33" s="262" t="s">
        <v>455</v>
      </c>
      <c r="AI33" s="262" t="s">
        <v>438</v>
      </c>
      <c r="AJ33" s="262"/>
      <c r="AK33" s="262"/>
      <c r="AL33" s="262"/>
      <c r="AM33" s="262"/>
      <c r="AN33" s="262"/>
      <c r="AO33" s="262" t="s">
        <v>440</v>
      </c>
      <c r="AP33" s="262" t="s">
        <v>438</v>
      </c>
      <c r="AQ33" s="262"/>
      <c r="AR33" s="262"/>
      <c r="AS33" s="262" t="s">
        <v>440</v>
      </c>
      <c r="AT33" s="262"/>
      <c r="AU33" s="262" t="s">
        <v>438</v>
      </c>
      <c r="AV33" s="262"/>
      <c r="AW33" s="262" t="s">
        <v>440</v>
      </c>
      <c r="AX33" s="263" t="s">
        <v>440</v>
      </c>
      <c r="AY33" s="263" t="s">
        <v>440</v>
      </c>
      <c r="AZ33" s="263" t="s">
        <v>438</v>
      </c>
      <c r="BA33" s="263"/>
      <c r="BB33" s="263" t="s">
        <v>440</v>
      </c>
      <c r="BC33" s="263" t="s">
        <v>442</v>
      </c>
      <c r="BD33" s="263"/>
      <c r="BE33" s="263" t="s">
        <v>438</v>
      </c>
    </row>
    <row r="34" spans="1:57" ht="25.5" customHeight="1">
      <c r="A34" s="3421"/>
      <c r="B34" s="261" t="s">
        <v>298</v>
      </c>
      <c r="C34" s="262"/>
      <c r="D34" s="262"/>
      <c r="E34" s="262"/>
      <c r="F34" s="262"/>
      <c r="G34" s="262" t="s">
        <v>399</v>
      </c>
      <c r="H34" s="262"/>
      <c r="I34" s="262"/>
      <c r="J34" s="262" t="s">
        <v>399</v>
      </c>
      <c r="K34" s="262"/>
      <c r="L34" s="262"/>
      <c r="M34" s="262"/>
      <c r="N34" s="262" t="s">
        <v>399</v>
      </c>
      <c r="O34" s="262"/>
      <c r="P34" s="262"/>
      <c r="Q34" s="262"/>
      <c r="R34" s="262"/>
      <c r="S34" s="262" t="s">
        <v>399</v>
      </c>
      <c r="T34" s="262"/>
      <c r="U34" s="262"/>
      <c r="V34" s="262"/>
      <c r="W34" s="264" t="s">
        <v>439</v>
      </c>
      <c r="X34" s="262"/>
      <c r="Y34" s="262"/>
      <c r="Z34" s="262"/>
      <c r="AA34" s="262"/>
      <c r="AB34" s="262" t="s">
        <v>399</v>
      </c>
      <c r="AC34" s="262" t="s">
        <v>455</v>
      </c>
      <c r="AD34" s="262"/>
      <c r="AE34" s="262"/>
      <c r="AF34" s="262"/>
      <c r="AG34" s="262" t="s">
        <v>399</v>
      </c>
      <c r="AH34" s="262" t="s">
        <v>455</v>
      </c>
      <c r="AI34" s="262" t="s">
        <v>438</v>
      </c>
      <c r="AJ34" s="262"/>
      <c r="AK34" s="262"/>
      <c r="AL34" s="262"/>
      <c r="AM34" s="262"/>
      <c r="AN34" s="262"/>
      <c r="AO34" s="262" t="s">
        <v>440</v>
      </c>
      <c r="AP34" s="262" t="s">
        <v>438</v>
      </c>
      <c r="AQ34" s="262"/>
      <c r="AR34" s="262"/>
      <c r="AS34" s="262" t="s">
        <v>440</v>
      </c>
      <c r="AT34" s="262"/>
      <c r="AU34" s="262" t="s">
        <v>438</v>
      </c>
      <c r="AV34" s="262"/>
      <c r="AW34" s="262" t="s">
        <v>440</v>
      </c>
      <c r="AX34" s="263" t="s">
        <v>440</v>
      </c>
      <c r="AY34" s="263" t="s">
        <v>440</v>
      </c>
      <c r="AZ34" s="262" t="s">
        <v>438</v>
      </c>
      <c r="BA34" s="263"/>
      <c r="BB34" s="263" t="s">
        <v>440</v>
      </c>
      <c r="BC34" s="263" t="s">
        <v>440</v>
      </c>
      <c r="BD34" s="263"/>
      <c r="BE34" s="263"/>
    </row>
    <row r="35" spans="1:57" ht="25.5" customHeight="1">
      <c r="A35" s="270" t="s">
        <v>481</v>
      </c>
      <c r="B35" s="261" t="s">
        <v>483</v>
      </c>
      <c r="C35" s="262"/>
      <c r="D35" s="262"/>
      <c r="E35" s="262" t="s">
        <v>399</v>
      </c>
      <c r="F35" s="262"/>
      <c r="G35" s="262"/>
      <c r="H35" s="262"/>
      <c r="I35" s="262"/>
      <c r="J35" s="262"/>
      <c r="K35" s="262"/>
      <c r="L35" s="262"/>
      <c r="M35" s="262" t="s">
        <v>399</v>
      </c>
      <c r="N35" s="262" t="s">
        <v>455</v>
      </c>
      <c r="O35" s="262" t="s">
        <v>455</v>
      </c>
      <c r="P35" s="262"/>
      <c r="Q35" s="262"/>
      <c r="R35" s="262" t="s">
        <v>399</v>
      </c>
      <c r="S35" s="262"/>
      <c r="T35" s="262"/>
      <c r="U35" s="262"/>
      <c r="V35" s="262" t="s">
        <v>455</v>
      </c>
      <c r="W35" s="262" t="s">
        <v>399</v>
      </c>
      <c r="X35" s="262"/>
      <c r="Y35" s="262"/>
      <c r="Z35" s="262"/>
      <c r="AA35" s="262" t="s">
        <v>399</v>
      </c>
      <c r="AB35" s="262" t="s">
        <v>455</v>
      </c>
      <c r="AC35" s="262"/>
      <c r="AD35" s="262"/>
      <c r="AE35" s="262"/>
      <c r="AF35" s="262" t="s">
        <v>399</v>
      </c>
      <c r="AG35" s="262" t="s">
        <v>455</v>
      </c>
      <c r="AH35" s="262" t="s">
        <v>455</v>
      </c>
      <c r="AI35" s="262" t="s">
        <v>438</v>
      </c>
      <c r="AJ35" s="262"/>
      <c r="AK35" s="262"/>
      <c r="AL35" s="262"/>
      <c r="AM35" s="262"/>
      <c r="AN35" s="262" t="s">
        <v>399</v>
      </c>
      <c r="AO35" s="262" t="s">
        <v>438</v>
      </c>
      <c r="AP35" s="262"/>
      <c r="AQ35" s="262" t="s">
        <v>440</v>
      </c>
      <c r="AR35" s="262" t="s">
        <v>440</v>
      </c>
      <c r="AS35" s="262"/>
      <c r="AT35" s="262" t="s">
        <v>438</v>
      </c>
      <c r="AU35" s="268"/>
      <c r="AV35" s="262" t="s">
        <v>440</v>
      </c>
      <c r="AW35" s="262" t="s">
        <v>440</v>
      </c>
      <c r="AX35" s="263" t="s">
        <v>440</v>
      </c>
      <c r="AY35" s="262" t="s">
        <v>438</v>
      </c>
      <c r="AZ35" s="262"/>
      <c r="BA35" s="263" t="s">
        <v>440</v>
      </c>
      <c r="BB35" s="263" t="s">
        <v>440</v>
      </c>
      <c r="BC35" s="263" t="s">
        <v>442</v>
      </c>
      <c r="BD35" s="263" t="s">
        <v>438</v>
      </c>
      <c r="BE35" s="263"/>
    </row>
    <row r="36" spans="1:57" ht="25.5" customHeight="1">
      <c r="A36" s="271" t="s">
        <v>484</v>
      </c>
      <c r="B36" s="272" t="s">
        <v>485</v>
      </c>
      <c r="C36" s="262" t="s">
        <v>399</v>
      </c>
      <c r="D36" s="262"/>
      <c r="E36" s="262"/>
      <c r="F36" s="262" t="s">
        <v>399</v>
      </c>
      <c r="G36" s="262" t="s">
        <v>399</v>
      </c>
      <c r="H36" s="262" t="s">
        <v>399</v>
      </c>
      <c r="I36" s="262"/>
      <c r="J36" s="262"/>
      <c r="K36" s="262" t="s">
        <v>399</v>
      </c>
      <c r="L36" s="262" t="s">
        <v>399</v>
      </c>
      <c r="M36" s="264" t="s">
        <v>439</v>
      </c>
      <c r="N36" s="262" t="s">
        <v>455</v>
      </c>
      <c r="O36" s="264" t="s">
        <v>439</v>
      </c>
      <c r="P36" s="264" t="s">
        <v>439</v>
      </c>
      <c r="Q36" s="262"/>
      <c r="R36" s="262" t="s">
        <v>399</v>
      </c>
      <c r="S36" s="262"/>
      <c r="T36" s="262" t="s">
        <v>399</v>
      </c>
      <c r="U36" s="262" t="s">
        <v>399</v>
      </c>
      <c r="V36" s="262"/>
      <c r="W36" s="264" t="s">
        <v>439</v>
      </c>
      <c r="X36" s="264" t="s">
        <v>439</v>
      </c>
      <c r="Y36" s="262"/>
      <c r="Z36" s="262" t="s">
        <v>399</v>
      </c>
      <c r="AA36" s="262"/>
      <c r="AB36" s="262" t="s">
        <v>399</v>
      </c>
      <c r="AC36" s="264" t="s">
        <v>439</v>
      </c>
      <c r="AD36" s="262" t="s">
        <v>455</v>
      </c>
      <c r="AE36" s="262" t="s">
        <v>399</v>
      </c>
      <c r="AF36" s="262"/>
      <c r="AG36" s="262" t="s">
        <v>399</v>
      </c>
      <c r="AH36" s="264" t="s">
        <v>439</v>
      </c>
      <c r="AI36" s="262" t="s">
        <v>438</v>
      </c>
      <c r="AJ36" s="262" t="s">
        <v>440</v>
      </c>
      <c r="AK36" s="262"/>
      <c r="AL36" s="262" t="s">
        <v>438</v>
      </c>
      <c r="AM36" s="262" t="s">
        <v>440</v>
      </c>
      <c r="AN36" s="262" t="s">
        <v>440</v>
      </c>
      <c r="AO36" s="262" t="s">
        <v>438</v>
      </c>
      <c r="AP36" s="262"/>
      <c r="AQ36" s="262" t="s">
        <v>440</v>
      </c>
      <c r="AR36" s="262" t="s">
        <v>440</v>
      </c>
      <c r="AS36" s="262" t="s">
        <v>440</v>
      </c>
      <c r="AT36" s="262" t="s">
        <v>438</v>
      </c>
      <c r="AU36" s="268"/>
      <c r="AV36" s="262" t="s">
        <v>440</v>
      </c>
      <c r="AW36" s="262" t="s">
        <v>440</v>
      </c>
      <c r="AX36" s="263" t="s">
        <v>440</v>
      </c>
      <c r="AY36" s="262" t="s">
        <v>438</v>
      </c>
      <c r="AZ36" s="262"/>
      <c r="BA36" s="263" t="s">
        <v>440</v>
      </c>
      <c r="BB36" s="263" t="s">
        <v>440</v>
      </c>
      <c r="BC36" s="263" t="s">
        <v>442</v>
      </c>
      <c r="BD36" s="263"/>
      <c r="BE36" s="263" t="s">
        <v>440</v>
      </c>
    </row>
    <row r="37" spans="1:57" ht="25.5" customHeight="1">
      <c r="A37" s="270" t="s">
        <v>486</v>
      </c>
      <c r="B37" s="261" t="s">
        <v>487</v>
      </c>
      <c r="C37" s="262"/>
      <c r="D37" s="262"/>
      <c r="E37" s="262"/>
      <c r="F37" s="262" t="s">
        <v>399</v>
      </c>
      <c r="G37" s="262"/>
      <c r="H37" s="262"/>
      <c r="I37" s="262"/>
      <c r="J37" s="262"/>
      <c r="K37" s="262"/>
      <c r="L37" s="262"/>
      <c r="M37" s="262" t="s">
        <v>399</v>
      </c>
      <c r="N37" s="262" t="s">
        <v>455</v>
      </c>
      <c r="O37" s="262" t="s">
        <v>455</v>
      </c>
      <c r="P37" s="262"/>
      <c r="Q37" s="262"/>
      <c r="R37" s="262" t="s">
        <v>399</v>
      </c>
      <c r="S37" s="262"/>
      <c r="T37" s="262"/>
      <c r="U37" s="262"/>
      <c r="V37" s="262" t="s">
        <v>455</v>
      </c>
      <c r="W37" s="262" t="s">
        <v>399</v>
      </c>
      <c r="X37" s="262"/>
      <c r="Y37" s="262"/>
      <c r="Z37" s="262"/>
      <c r="AA37" s="262" t="s">
        <v>399</v>
      </c>
      <c r="AB37" s="262" t="s">
        <v>455</v>
      </c>
      <c r="AC37" s="262"/>
      <c r="AD37" s="262"/>
      <c r="AE37" s="262"/>
      <c r="AF37" s="262" t="s">
        <v>399</v>
      </c>
      <c r="AG37" s="262" t="s">
        <v>455</v>
      </c>
      <c r="AH37" s="262" t="s">
        <v>455</v>
      </c>
      <c r="AI37" s="262"/>
      <c r="AJ37" s="262"/>
      <c r="AK37" s="262"/>
      <c r="AL37" s="262"/>
      <c r="AM37" s="262"/>
      <c r="AN37" s="262" t="s">
        <v>440</v>
      </c>
      <c r="AO37" s="262" t="s">
        <v>455</v>
      </c>
      <c r="AP37" s="262"/>
      <c r="AQ37" s="262" t="s">
        <v>440</v>
      </c>
      <c r="AR37" s="262" t="s">
        <v>440</v>
      </c>
      <c r="AS37" s="262"/>
      <c r="AT37" s="262" t="s">
        <v>438</v>
      </c>
      <c r="AU37" s="268"/>
      <c r="AV37" s="262" t="s">
        <v>440</v>
      </c>
      <c r="AW37" s="262" t="s">
        <v>440</v>
      </c>
      <c r="AX37" s="263" t="s">
        <v>440</v>
      </c>
      <c r="AY37" s="263" t="s">
        <v>438</v>
      </c>
      <c r="AZ37" s="263"/>
      <c r="BA37" s="263" t="s">
        <v>440</v>
      </c>
      <c r="BB37" s="263" t="s">
        <v>440</v>
      </c>
      <c r="BC37" s="263" t="s">
        <v>440</v>
      </c>
      <c r="BD37" s="263" t="s">
        <v>438</v>
      </c>
      <c r="BE37" s="263"/>
    </row>
    <row r="38" spans="1:57" s="274" customFormat="1" ht="25.5" customHeight="1">
      <c r="A38" s="273" t="s">
        <v>488</v>
      </c>
      <c r="C38" s="275"/>
      <c r="D38" s="275"/>
      <c r="E38" s="275"/>
      <c r="F38" s="275"/>
      <c r="G38" s="275"/>
      <c r="H38" s="275"/>
      <c r="I38" s="275"/>
      <c r="AJ38" s="251"/>
      <c r="AV38" s="276"/>
      <c r="AW38" s="276"/>
      <c r="AX38" s="276"/>
      <c r="AY38" s="276"/>
      <c r="BC38" s="277"/>
      <c r="BD38" s="277"/>
      <c r="BE38" s="277"/>
    </row>
    <row r="39" spans="1:57" s="274" customFormat="1" ht="25.5" customHeight="1">
      <c r="A39" s="275" t="s">
        <v>489</v>
      </c>
      <c r="C39" s="275"/>
      <c r="D39" s="275"/>
      <c r="E39" s="275"/>
      <c r="F39" s="275"/>
      <c r="G39" s="275"/>
      <c r="H39" s="275"/>
      <c r="I39" s="275"/>
      <c r="AJ39" s="251"/>
      <c r="AV39" s="276"/>
      <c r="AW39" s="276"/>
      <c r="AX39" s="276"/>
      <c r="AY39" s="276"/>
      <c r="BC39" s="277"/>
      <c r="BD39" s="277"/>
      <c r="BE39" s="277"/>
    </row>
    <row r="40" spans="1:57" s="274" customFormat="1" ht="21" customHeight="1">
      <c r="A40" s="275"/>
      <c r="B40" s="275"/>
      <c r="C40" s="275"/>
      <c r="D40" s="275"/>
      <c r="E40" s="275"/>
      <c r="F40" s="275"/>
      <c r="G40" s="275"/>
      <c r="H40" s="275"/>
      <c r="I40" s="275"/>
      <c r="AJ40" s="251"/>
      <c r="AV40" s="276"/>
      <c r="AW40" s="276"/>
      <c r="AX40" s="276"/>
      <c r="AY40" s="276"/>
      <c r="BC40" s="277"/>
      <c r="BD40" s="277"/>
      <c r="BE40" s="277"/>
    </row>
    <row r="41" spans="1:57" s="274" customFormat="1" ht="21" customHeight="1">
      <c r="AJ41" s="251"/>
      <c r="AV41" s="276"/>
      <c r="AW41" s="276"/>
      <c r="AX41" s="276"/>
      <c r="AY41" s="276"/>
      <c r="BC41" s="277"/>
      <c r="BD41" s="277"/>
      <c r="BE41" s="277"/>
    </row>
    <row r="42" spans="1:57" s="250" customFormat="1" ht="21" customHeight="1">
      <c r="AJ42" s="251"/>
      <c r="AV42" s="276"/>
      <c r="AW42" s="276"/>
      <c r="AX42" s="276"/>
      <c r="AY42" s="276"/>
      <c r="BC42" s="278"/>
      <c r="BD42" s="278"/>
      <c r="BE42" s="278"/>
    </row>
    <row r="43" spans="1:57" s="250" customFormat="1" ht="21" customHeight="1">
      <c r="AJ43" s="251"/>
      <c r="AV43" s="276"/>
      <c r="AW43" s="276"/>
      <c r="AX43" s="276"/>
      <c r="AY43" s="276"/>
      <c r="BC43" s="278"/>
      <c r="BD43" s="278"/>
      <c r="BE43" s="278"/>
    </row>
    <row r="44" spans="1:57" s="250" customFormat="1" ht="21" customHeight="1">
      <c r="AJ44" s="251"/>
      <c r="AV44" s="276"/>
      <c r="AW44" s="276"/>
      <c r="AX44" s="276"/>
      <c r="AY44" s="276"/>
      <c r="BC44" s="278"/>
      <c r="BD44" s="278"/>
      <c r="BE44" s="278"/>
    </row>
    <row r="45" spans="1:57" ht="21" customHeight="1">
      <c r="AV45" s="279"/>
      <c r="AW45" s="279"/>
      <c r="AX45" s="279"/>
      <c r="AY45" s="279"/>
    </row>
    <row r="46" spans="1:57" ht="21" customHeight="1"/>
    <row r="47" spans="1:57" ht="21" customHeight="1"/>
    <row r="48" spans="1:57" ht="21" customHeight="1"/>
    <row r="49" ht="21" customHeight="1"/>
    <row r="50" ht="21" customHeight="1"/>
  </sheetData>
  <mergeCells count="11">
    <mergeCell ref="A22:A23"/>
    <mergeCell ref="A25:A26"/>
    <mergeCell ref="A28:A30"/>
    <mergeCell ref="A31:A32"/>
    <mergeCell ref="A33:A34"/>
    <mergeCell ref="A17:A20"/>
    <mergeCell ref="A4:A5"/>
    <mergeCell ref="B4:B5"/>
    <mergeCell ref="C4:BE4"/>
    <mergeCell ref="A13:A14"/>
    <mergeCell ref="A15:A16"/>
  </mergeCells>
  <phoneticPr fontId="1"/>
  <printOptions horizontalCentered="1"/>
  <pageMargins left="0.59055118110236227" right="0.59055118110236227" top="0.78740157480314965" bottom="0.78740157480314965" header="0.51181102362204722" footer="0.51181102362204722"/>
  <pageSetup paperSize="8" scale="72" orientation="landscape" r:id="rId1"/>
  <headerFooter alignWithMargins="0"/>
  <colBreaks count="1" manualBreakCount="1">
    <brk id="27" max="38"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B0780-721B-4CA1-9E18-733D9EBC823B}">
  <sheetPr>
    <pageSetUpPr fitToPage="1"/>
  </sheetPr>
  <dimension ref="A1:E47"/>
  <sheetViews>
    <sheetView view="pageBreakPreview" zoomScaleNormal="100" zoomScaleSheetLayoutView="100" workbookViewId="0">
      <selection activeCell="I13" sqref="I13"/>
    </sheetView>
  </sheetViews>
  <sheetFormatPr defaultColWidth="9" defaultRowHeight="13"/>
  <cols>
    <col min="1" max="1" width="15.26953125" style="282" customWidth="1"/>
    <col min="2" max="2" width="29.26953125" style="282" customWidth="1"/>
    <col min="3" max="3" width="7.36328125" style="282" customWidth="1"/>
    <col min="4" max="4" width="31.90625" style="282" customWidth="1"/>
    <col min="5" max="5" width="14.453125" style="313" customWidth="1"/>
    <col min="6" max="16384" width="9" style="282"/>
  </cols>
  <sheetData>
    <row r="1" spans="1:5" ht="18" customHeight="1">
      <c r="A1" s="280" t="s">
        <v>490</v>
      </c>
      <c r="B1" s="281"/>
      <c r="C1" s="281"/>
      <c r="E1" s="283"/>
    </row>
    <row r="2" spans="1:5" ht="18" customHeight="1" thickBot="1">
      <c r="A2" s="284"/>
      <c r="B2" s="285"/>
      <c r="C2" s="284"/>
      <c r="D2" s="284"/>
      <c r="E2" s="285" t="s">
        <v>427</v>
      </c>
    </row>
    <row r="3" spans="1:5" ht="18" customHeight="1" thickBot="1">
      <c r="A3" s="286" t="s">
        <v>491</v>
      </c>
      <c r="B3" s="287" t="s">
        <v>492</v>
      </c>
      <c r="C3" s="288" t="s">
        <v>493</v>
      </c>
      <c r="D3" s="287" t="s">
        <v>494</v>
      </c>
      <c r="E3" s="289" t="s">
        <v>495</v>
      </c>
    </row>
    <row r="4" spans="1:5" ht="40" customHeight="1">
      <c r="A4" s="3434" t="s">
        <v>496</v>
      </c>
      <c r="B4" s="290" t="s">
        <v>497</v>
      </c>
      <c r="C4" s="291" t="s">
        <v>498</v>
      </c>
      <c r="D4" s="290" t="s">
        <v>499</v>
      </c>
      <c r="E4" s="292" t="s">
        <v>501</v>
      </c>
    </row>
    <row r="5" spans="1:5" ht="40" customHeight="1">
      <c r="A5" s="3435"/>
      <c r="B5" s="293" t="s">
        <v>497</v>
      </c>
      <c r="C5" s="294" t="s">
        <v>502</v>
      </c>
      <c r="D5" s="293" t="s">
        <v>499</v>
      </c>
      <c r="E5" s="295" t="s">
        <v>501</v>
      </c>
    </row>
    <row r="6" spans="1:5" ht="40" customHeight="1" thickBot="1">
      <c r="A6" s="3436"/>
      <c r="B6" s="296" t="s">
        <v>497</v>
      </c>
      <c r="C6" s="297" t="s">
        <v>503</v>
      </c>
      <c r="D6" s="296" t="s">
        <v>499</v>
      </c>
      <c r="E6" s="298" t="s">
        <v>501</v>
      </c>
    </row>
    <row r="7" spans="1:5" ht="30" customHeight="1">
      <c r="A7" s="3434" t="s">
        <v>504</v>
      </c>
      <c r="B7" s="290" t="s">
        <v>505</v>
      </c>
      <c r="C7" s="291" t="s">
        <v>506</v>
      </c>
      <c r="D7" s="290" t="s">
        <v>507</v>
      </c>
      <c r="E7" s="299" t="s">
        <v>501</v>
      </c>
    </row>
    <row r="8" spans="1:5" ht="81" customHeight="1">
      <c r="A8" s="3435"/>
      <c r="B8" s="300" t="s">
        <v>508</v>
      </c>
      <c r="C8" s="301" t="s">
        <v>510</v>
      </c>
      <c r="D8" s="3437" t="s">
        <v>511</v>
      </c>
      <c r="E8" s="302" t="s">
        <v>512</v>
      </c>
    </row>
    <row r="9" spans="1:5" ht="22.5" customHeight="1">
      <c r="A9" s="3435"/>
      <c r="B9" s="300" t="s">
        <v>513</v>
      </c>
      <c r="C9" s="301" t="s">
        <v>514</v>
      </c>
      <c r="D9" s="3438"/>
      <c r="E9" s="303" t="s">
        <v>501</v>
      </c>
    </row>
    <row r="10" spans="1:5" ht="44">
      <c r="A10" s="3435"/>
      <c r="B10" s="300" t="s">
        <v>515</v>
      </c>
      <c r="C10" s="301" t="s">
        <v>516</v>
      </c>
      <c r="D10" s="300" t="s">
        <v>511</v>
      </c>
      <c r="E10" s="303" t="s">
        <v>501</v>
      </c>
    </row>
    <row r="11" spans="1:5" ht="83" customHeight="1">
      <c r="A11" s="3435"/>
      <c r="B11" s="300" t="s">
        <v>517</v>
      </c>
      <c r="C11" s="301" t="s">
        <v>518</v>
      </c>
      <c r="D11" s="3437" t="s">
        <v>519</v>
      </c>
      <c r="E11" s="302" t="s">
        <v>512</v>
      </c>
    </row>
    <row r="12" spans="1:5" ht="22.5" customHeight="1">
      <c r="A12" s="3435"/>
      <c r="B12" s="300" t="s">
        <v>520</v>
      </c>
      <c r="C12" s="301" t="s">
        <v>521</v>
      </c>
      <c r="D12" s="3439"/>
      <c r="E12" s="303" t="s">
        <v>501</v>
      </c>
    </row>
    <row r="13" spans="1:5" ht="78.75" customHeight="1">
      <c r="A13" s="3435"/>
      <c r="B13" s="300" t="s">
        <v>522</v>
      </c>
      <c r="C13" s="301" t="s">
        <v>523</v>
      </c>
      <c r="D13" s="3437" t="s">
        <v>519</v>
      </c>
      <c r="E13" s="302" t="s">
        <v>524</v>
      </c>
    </row>
    <row r="14" spans="1:5" ht="22.5" customHeight="1" thickBot="1">
      <c r="A14" s="3436"/>
      <c r="B14" s="296" t="s">
        <v>525</v>
      </c>
      <c r="C14" s="297" t="s">
        <v>526</v>
      </c>
      <c r="D14" s="3440"/>
      <c r="E14" s="298" t="s">
        <v>501</v>
      </c>
    </row>
    <row r="15" spans="1:5" ht="30" customHeight="1">
      <c r="A15" s="3434" t="s">
        <v>527</v>
      </c>
      <c r="B15" s="290" t="s">
        <v>528</v>
      </c>
      <c r="C15" s="291" t="s">
        <v>529</v>
      </c>
      <c r="D15" s="290" t="s">
        <v>530</v>
      </c>
      <c r="E15" s="292" t="s">
        <v>501</v>
      </c>
    </row>
    <row r="16" spans="1:5" ht="30" customHeight="1">
      <c r="A16" s="3435"/>
      <c r="B16" s="300" t="s">
        <v>531</v>
      </c>
      <c r="C16" s="301" t="s">
        <v>532</v>
      </c>
      <c r="D16" s="300" t="s">
        <v>530</v>
      </c>
      <c r="E16" s="303" t="s">
        <v>501</v>
      </c>
    </row>
    <row r="17" spans="1:5" ht="30" customHeight="1">
      <c r="A17" s="3435"/>
      <c r="B17" s="300" t="s">
        <v>497</v>
      </c>
      <c r="C17" s="301" t="s">
        <v>498</v>
      </c>
      <c r="D17" s="300" t="s">
        <v>533</v>
      </c>
      <c r="E17" s="303" t="s">
        <v>501</v>
      </c>
    </row>
    <row r="18" spans="1:5" ht="22.5" customHeight="1">
      <c r="A18" s="3435"/>
      <c r="B18" s="300" t="s">
        <v>534</v>
      </c>
      <c r="C18" s="301" t="s">
        <v>518</v>
      </c>
      <c r="D18" s="3437" t="s">
        <v>533</v>
      </c>
      <c r="E18" s="302" t="s">
        <v>535</v>
      </c>
    </row>
    <row r="19" spans="1:5" ht="22.5" customHeight="1">
      <c r="A19" s="3435"/>
      <c r="B19" s="300" t="s">
        <v>536</v>
      </c>
      <c r="C19" s="301" t="s">
        <v>521</v>
      </c>
      <c r="D19" s="3438"/>
      <c r="E19" s="303" t="s">
        <v>501</v>
      </c>
    </row>
    <row r="20" spans="1:5" ht="22.5" customHeight="1">
      <c r="A20" s="3435"/>
      <c r="B20" s="300" t="s">
        <v>537</v>
      </c>
      <c r="C20" s="301" t="s">
        <v>523</v>
      </c>
      <c r="D20" s="3441" t="s">
        <v>538</v>
      </c>
      <c r="E20" s="302" t="s">
        <v>539</v>
      </c>
    </row>
    <row r="21" spans="1:5" ht="22.5" customHeight="1" thickBot="1">
      <c r="A21" s="3436"/>
      <c r="B21" s="296" t="s">
        <v>540</v>
      </c>
      <c r="C21" s="297" t="s">
        <v>526</v>
      </c>
      <c r="D21" s="3442"/>
      <c r="E21" s="298" t="s">
        <v>501</v>
      </c>
    </row>
    <row r="22" spans="1:5" ht="20" customHeight="1">
      <c r="A22" s="3443" t="s">
        <v>541</v>
      </c>
      <c r="B22" s="290" t="s">
        <v>542</v>
      </c>
      <c r="C22" s="291" t="s">
        <v>543</v>
      </c>
      <c r="D22" s="3446" t="s">
        <v>544</v>
      </c>
      <c r="E22" s="292" t="s">
        <v>501</v>
      </c>
    </row>
    <row r="23" spans="1:5" ht="20" customHeight="1">
      <c r="A23" s="3444"/>
      <c r="B23" s="300" t="s">
        <v>545</v>
      </c>
      <c r="C23" s="301" t="s">
        <v>546</v>
      </c>
      <c r="D23" s="3438"/>
      <c r="E23" s="303" t="s">
        <v>501</v>
      </c>
    </row>
    <row r="24" spans="1:5" ht="20" customHeight="1">
      <c r="A24" s="3444"/>
      <c r="B24" s="300" t="s">
        <v>547</v>
      </c>
      <c r="C24" s="301" t="s">
        <v>548</v>
      </c>
      <c r="D24" s="3437" t="s">
        <v>549</v>
      </c>
      <c r="E24" s="302" t="s">
        <v>550</v>
      </c>
    </row>
    <row r="25" spans="1:5" ht="20" customHeight="1">
      <c r="A25" s="3444"/>
      <c r="B25" s="300" t="s">
        <v>551</v>
      </c>
      <c r="C25" s="301" t="s">
        <v>552</v>
      </c>
      <c r="D25" s="3438"/>
      <c r="E25" s="303" t="s">
        <v>501</v>
      </c>
    </row>
    <row r="26" spans="1:5" ht="38" customHeight="1">
      <c r="A26" s="3444"/>
      <c r="B26" s="300" t="s">
        <v>553</v>
      </c>
      <c r="C26" s="301" t="s">
        <v>554</v>
      </c>
      <c r="D26" s="3437" t="s">
        <v>555</v>
      </c>
      <c r="E26" s="302" t="s">
        <v>556</v>
      </c>
    </row>
    <row r="27" spans="1:5" ht="20" customHeight="1">
      <c r="A27" s="3444"/>
      <c r="B27" s="300" t="s">
        <v>557</v>
      </c>
      <c r="C27" s="301" t="s">
        <v>558</v>
      </c>
      <c r="D27" s="3438"/>
      <c r="E27" s="303" t="s">
        <v>501</v>
      </c>
    </row>
    <row r="28" spans="1:5" ht="22.5" customHeight="1">
      <c r="A28" s="3444"/>
      <c r="B28" s="300" t="s">
        <v>559</v>
      </c>
      <c r="C28" s="301" t="s">
        <v>560</v>
      </c>
      <c r="D28" s="3437" t="s">
        <v>561</v>
      </c>
      <c r="E28" s="302" t="s">
        <v>562</v>
      </c>
    </row>
    <row r="29" spans="1:5" ht="20" customHeight="1" thickBot="1">
      <c r="A29" s="3445"/>
      <c r="B29" s="293" t="s">
        <v>563</v>
      </c>
      <c r="C29" s="294" t="s">
        <v>564</v>
      </c>
      <c r="D29" s="3447"/>
      <c r="E29" s="304" t="s">
        <v>565</v>
      </c>
    </row>
    <row r="30" spans="1:5" ht="28" customHeight="1">
      <c r="A30" s="3429" t="s">
        <v>566</v>
      </c>
      <c r="B30" s="290" t="s">
        <v>567</v>
      </c>
      <c r="C30" s="291" t="s">
        <v>532</v>
      </c>
      <c r="D30" s="305" t="s">
        <v>568</v>
      </c>
      <c r="E30" s="299" t="s">
        <v>501</v>
      </c>
    </row>
    <row r="31" spans="1:5" ht="15" customHeight="1" thickBot="1">
      <c r="A31" s="3430"/>
      <c r="B31" s="3431" t="s">
        <v>569</v>
      </c>
      <c r="C31" s="3432"/>
      <c r="D31" s="3432"/>
      <c r="E31" s="3433"/>
    </row>
    <row r="32" spans="1:5" ht="28" customHeight="1">
      <c r="A32" s="3429" t="s">
        <v>570</v>
      </c>
      <c r="B32" s="290" t="s">
        <v>571</v>
      </c>
      <c r="C32" s="291" t="s">
        <v>516</v>
      </c>
      <c r="D32" s="305" t="s">
        <v>572</v>
      </c>
      <c r="E32" s="299" t="s">
        <v>501</v>
      </c>
    </row>
    <row r="33" spans="1:5" ht="28" customHeight="1" thickBot="1">
      <c r="A33" s="3430"/>
      <c r="B33" s="296" t="s">
        <v>497</v>
      </c>
      <c r="C33" s="297" t="s">
        <v>573</v>
      </c>
      <c r="D33" s="296" t="s">
        <v>574</v>
      </c>
      <c r="E33" s="298" t="s">
        <v>501</v>
      </c>
    </row>
    <row r="34" spans="1:5" ht="28" customHeight="1">
      <c r="A34" s="3429" t="s">
        <v>575</v>
      </c>
      <c r="B34" s="290" t="s">
        <v>497</v>
      </c>
      <c r="C34" s="291" t="s">
        <v>498</v>
      </c>
      <c r="D34" s="290" t="s">
        <v>576</v>
      </c>
      <c r="E34" s="292" t="s">
        <v>501</v>
      </c>
    </row>
    <row r="35" spans="1:5" ht="28" customHeight="1">
      <c r="A35" s="3448"/>
      <c r="B35" s="300" t="s">
        <v>497</v>
      </c>
      <c r="C35" s="301" t="s">
        <v>573</v>
      </c>
      <c r="D35" s="300" t="s">
        <v>577</v>
      </c>
      <c r="E35" s="303" t="s">
        <v>501</v>
      </c>
    </row>
    <row r="36" spans="1:5" ht="15" customHeight="1" thickBot="1">
      <c r="A36" s="3430"/>
      <c r="B36" s="3449" t="s">
        <v>578</v>
      </c>
      <c r="C36" s="3450"/>
      <c r="D36" s="3450"/>
      <c r="E36" s="3451"/>
    </row>
    <row r="37" spans="1:5" ht="30" customHeight="1">
      <c r="A37" s="3452" t="s">
        <v>579</v>
      </c>
      <c r="B37" s="290" t="s">
        <v>580</v>
      </c>
      <c r="C37" s="291" t="s">
        <v>581</v>
      </c>
      <c r="D37" s="290" t="s">
        <v>582</v>
      </c>
      <c r="E37" s="292" t="s">
        <v>501</v>
      </c>
    </row>
    <row r="38" spans="1:5" ht="30" customHeight="1">
      <c r="A38" s="3453"/>
      <c r="B38" s="300" t="s">
        <v>583</v>
      </c>
      <c r="C38" s="301" t="s">
        <v>584</v>
      </c>
      <c r="D38" s="300" t="s">
        <v>585</v>
      </c>
      <c r="E38" s="303" t="s">
        <v>501</v>
      </c>
    </row>
    <row r="39" spans="1:5" ht="50" customHeight="1">
      <c r="A39" s="3453"/>
      <c r="B39" s="300" t="s">
        <v>586</v>
      </c>
      <c r="C39" s="301" t="s">
        <v>587</v>
      </c>
      <c r="D39" s="300" t="s">
        <v>588</v>
      </c>
      <c r="E39" s="303" t="s">
        <v>501</v>
      </c>
    </row>
    <row r="40" spans="1:5" ht="95" customHeight="1">
      <c r="A40" s="3453"/>
      <c r="B40" s="300" t="s">
        <v>589</v>
      </c>
      <c r="C40" s="301" t="s">
        <v>590</v>
      </c>
      <c r="D40" s="3437" t="s">
        <v>591</v>
      </c>
      <c r="E40" s="302" t="s">
        <v>592</v>
      </c>
    </row>
    <row r="41" spans="1:5" ht="22.5" customHeight="1">
      <c r="A41" s="3453"/>
      <c r="B41" s="300" t="s">
        <v>593</v>
      </c>
      <c r="C41" s="301" t="s">
        <v>594</v>
      </c>
      <c r="D41" s="3438"/>
      <c r="E41" s="303" t="s">
        <v>501</v>
      </c>
    </row>
    <row r="42" spans="1:5" ht="50" customHeight="1">
      <c r="A42" s="3453"/>
      <c r="B42" s="300" t="s">
        <v>595</v>
      </c>
      <c r="C42" s="301" t="s">
        <v>516</v>
      </c>
      <c r="D42" s="300" t="s">
        <v>596</v>
      </c>
      <c r="E42" s="303" t="s">
        <v>501</v>
      </c>
    </row>
    <row r="43" spans="1:5" ht="40" customHeight="1">
      <c r="A43" s="3453"/>
      <c r="B43" s="300" t="s">
        <v>597</v>
      </c>
      <c r="C43" s="301" t="s">
        <v>598</v>
      </c>
      <c r="D43" s="3437" t="s">
        <v>599</v>
      </c>
      <c r="E43" s="302" t="s">
        <v>600</v>
      </c>
    </row>
    <row r="44" spans="1:5" ht="30" customHeight="1">
      <c r="A44" s="3453"/>
      <c r="B44" s="300" t="s">
        <v>601</v>
      </c>
      <c r="C44" s="294" t="s">
        <v>602</v>
      </c>
      <c r="D44" s="3447"/>
      <c r="E44" s="306" t="s">
        <v>603</v>
      </c>
    </row>
    <row r="45" spans="1:5" ht="40" customHeight="1">
      <c r="A45" s="3453"/>
      <c r="B45" s="300" t="s">
        <v>604</v>
      </c>
      <c r="C45" s="307" t="s">
        <v>503</v>
      </c>
      <c r="D45" s="308" t="s">
        <v>605</v>
      </c>
      <c r="E45" s="302" t="s">
        <v>606</v>
      </c>
    </row>
    <row r="46" spans="1:5" ht="30" customHeight="1" thickBot="1">
      <c r="A46" s="3454"/>
      <c r="B46" s="309" t="s">
        <v>607</v>
      </c>
      <c r="C46" s="310" t="s">
        <v>608</v>
      </c>
      <c r="D46" s="311" t="s">
        <v>605</v>
      </c>
      <c r="E46" s="304" t="s">
        <v>603</v>
      </c>
    </row>
    <row r="47" spans="1:5">
      <c r="E47" s="312"/>
    </row>
  </sheetData>
  <mergeCells count="21">
    <mergeCell ref="A32:A33"/>
    <mergeCell ref="A34:A36"/>
    <mergeCell ref="B36:E36"/>
    <mergeCell ref="A37:A46"/>
    <mergeCell ref="D40:D41"/>
    <mergeCell ref="D43:D44"/>
    <mergeCell ref="A30:A31"/>
    <mergeCell ref="B31:E31"/>
    <mergeCell ref="A4:A6"/>
    <mergeCell ref="A7:A14"/>
    <mergeCell ref="D8:D9"/>
    <mergeCell ref="D11:D12"/>
    <mergeCell ref="D13:D14"/>
    <mergeCell ref="A15:A21"/>
    <mergeCell ref="D18:D19"/>
    <mergeCell ref="D20:D21"/>
    <mergeCell ref="A22:A29"/>
    <mergeCell ref="D22:D23"/>
    <mergeCell ref="D24:D25"/>
    <mergeCell ref="D26:D27"/>
    <mergeCell ref="D28:D29"/>
  </mergeCells>
  <phoneticPr fontId="1"/>
  <pageMargins left="0.59055118110236227" right="0.59055118110236227" top="0.78740157480314965" bottom="0.78740157480314965" header="0.51181102362204722" footer="0.51181102362204722"/>
  <pageSetup paperSize="9" scale="94" fitToHeight="0" orientation="portrait" r:id="rId1"/>
  <headerFooter alignWithMargins="0"/>
  <rowBreaks count="1" manualBreakCount="1">
    <brk id="21" max="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16EFC-A035-4B3B-8E85-81AD45BD2178}">
  <dimension ref="A1:G50"/>
  <sheetViews>
    <sheetView view="pageBreakPreview" zoomScale="70" zoomScaleNormal="75" zoomScaleSheetLayoutView="70" workbookViewId="0">
      <selection activeCell="J32" sqref="J32"/>
    </sheetView>
  </sheetViews>
  <sheetFormatPr defaultColWidth="9" defaultRowHeight="23.25" customHeight="1"/>
  <cols>
    <col min="1" max="1" width="13.7265625" style="326" customWidth="1"/>
    <col min="2" max="2" width="40.26953125" style="28" customWidth="1"/>
    <col min="3" max="3" width="8.7265625" style="28" customWidth="1"/>
    <col min="4" max="5" width="5.26953125" style="28" customWidth="1"/>
    <col min="6" max="7" width="13.08984375" style="28" customWidth="1"/>
    <col min="8" max="16384" width="9" style="28"/>
  </cols>
  <sheetData>
    <row r="1" spans="1:7" ht="23.25" customHeight="1">
      <c r="A1" s="314" t="s">
        <v>609</v>
      </c>
    </row>
    <row r="2" spans="1:7" ht="23.25" customHeight="1">
      <c r="A2" s="315"/>
      <c r="G2" s="41" t="s">
        <v>610</v>
      </c>
    </row>
    <row r="3" spans="1:7" ht="21.75" customHeight="1">
      <c r="A3" s="3339" t="s">
        <v>611</v>
      </c>
      <c r="B3" s="3339" t="s">
        <v>612</v>
      </c>
      <c r="C3" s="3339" t="s">
        <v>613</v>
      </c>
      <c r="D3" s="3456" t="s">
        <v>614</v>
      </c>
      <c r="E3" s="3457"/>
      <c r="F3" s="34" t="s">
        <v>615</v>
      </c>
      <c r="G3" s="34" t="s">
        <v>616</v>
      </c>
    </row>
    <row r="4" spans="1:7" ht="21.75" customHeight="1">
      <c r="A4" s="3338"/>
      <c r="B4" s="3338"/>
      <c r="C4" s="3338"/>
      <c r="D4" s="32" t="s">
        <v>617</v>
      </c>
      <c r="E4" s="32" t="s">
        <v>618</v>
      </c>
      <c r="F4" s="35" t="s">
        <v>236</v>
      </c>
      <c r="G4" s="35" t="s">
        <v>236</v>
      </c>
    </row>
    <row r="5" spans="1:7" ht="21" customHeight="1">
      <c r="A5" s="34" t="s">
        <v>619</v>
      </c>
      <c r="B5" s="316" t="s">
        <v>620</v>
      </c>
      <c r="C5" s="3339" t="s">
        <v>621</v>
      </c>
      <c r="D5" s="3339" t="s">
        <v>622</v>
      </c>
      <c r="E5" s="3339" t="s">
        <v>623</v>
      </c>
      <c r="F5" s="34" t="s">
        <v>624</v>
      </c>
      <c r="G5" s="3455">
        <v>30000</v>
      </c>
    </row>
    <row r="6" spans="1:7" ht="21" customHeight="1">
      <c r="A6" s="317"/>
      <c r="B6" s="318" t="s">
        <v>625</v>
      </c>
      <c r="C6" s="3338"/>
      <c r="D6" s="3338"/>
      <c r="E6" s="3338"/>
      <c r="F6" s="319">
        <v>27416</v>
      </c>
      <c r="G6" s="3338"/>
    </row>
    <row r="7" spans="1:7" ht="21" customHeight="1">
      <c r="A7" s="317"/>
      <c r="B7" s="318" t="s">
        <v>626</v>
      </c>
      <c r="C7" s="3339" t="s">
        <v>627</v>
      </c>
      <c r="D7" s="3339" t="s">
        <v>628</v>
      </c>
      <c r="E7" s="3339" t="s">
        <v>629</v>
      </c>
      <c r="F7" s="34" t="s">
        <v>630</v>
      </c>
      <c r="G7" s="3455">
        <v>32293</v>
      </c>
    </row>
    <row r="8" spans="1:7" ht="21" customHeight="1">
      <c r="A8" s="317"/>
      <c r="B8" s="320" t="s">
        <v>631</v>
      </c>
      <c r="C8" s="3338"/>
      <c r="D8" s="3338"/>
      <c r="E8" s="3338"/>
      <c r="F8" s="319">
        <v>31840</v>
      </c>
      <c r="G8" s="3338"/>
    </row>
    <row r="9" spans="1:7" ht="21" customHeight="1">
      <c r="A9" s="317"/>
      <c r="B9" s="318"/>
      <c r="C9" s="3339" t="s">
        <v>632</v>
      </c>
      <c r="D9" s="3339" t="s">
        <v>509</v>
      </c>
      <c r="E9" s="3339" t="s">
        <v>633</v>
      </c>
      <c r="F9" s="34" t="s">
        <v>634</v>
      </c>
      <c r="G9" s="3455">
        <v>35789</v>
      </c>
    </row>
    <row r="10" spans="1:7" ht="21" customHeight="1">
      <c r="A10" s="317"/>
      <c r="B10" s="320"/>
      <c r="C10" s="3340"/>
      <c r="D10" s="3340"/>
      <c r="E10" s="3340"/>
      <c r="F10" s="321">
        <v>35333</v>
      </c>
      <c r="G10" s="3340"/>
    </row>
    <row r="11" spans="1:7" ht="21" customHeight="1">
      <c r="A11" s="317"/>
      <c r="B11" s="320"/>
      <c r="C11" s="3339" t="s">
        <v>635</v>
      </c>
      <c r="D11" s="3339" t="s">
        <v>636</v>
      </c>
      <c r="E11" s="3339" t="s">
        <v>637</v>
      </c>
      <c r="F11" s="34" t="s">
        <v>638</v>
      </c>
      <c r="G11" s="3455">
        <v>39398</v>
      </c>
    </row>
    <row r="12" spans="1:7" ht="21" customHeight="1">
      <c r="A12" s="317"/>
      <c r="B12" s="320"/>
      <c r="C12" s="3338"/>
      <c r="D12" s="3338"/>
      <c r="E12" s="3338"/>
      <c r="F12" s="321">
        <v>39345</v>
      </c>
      <c r="G12" s="3458"/>
    </row>
    <row r="13" spans="1:7" ht="21" customHeight="1">
      <c r="A13" s="317"/>
      <c r="B13" s="320"/>
      <c r="C13" s="3339" t="s">
        <v>639</v>
      </c>
      <c r="D13" s="3339" t="s">
        <v>633</v>
      </c>
      <c r="E13" s="3339" t="s">
        <v>640</v>
      </c>
      <c r="F13" s="34" t="s">
        <v>641</v>
      </c>
      <c r="G13" s="3455">
        <v>42396</v>
      </c>
    </row>
    <row r="14" spans="1:7" ht="21" customHeight="1">
      <c r="A14" s="317"/>
      <c r="B14" s="320"/>
      <c r="C14" s="3340"/>
      <c r="D14" s="3340"/>
      <c r="E14" s="3338"/>
      <c r="F14" s="321">
        <v>42318</v>
      </c>
      <c r="G14" s="3340"/>
    </row>
    <row r="15" spans="1:7" ht="21" customHeight="1">
      <c r="A15" s="34" t="s">
        <v>642</v>
      </c>
      <c r="B15" s="322" t="s">
        <v>643</v>
      </c>
      <c r="C15" s="3339" t="s">
        <v>644</v>
      </c>
      <c r="D15" s="3339" t="s">
        <v>622</v>
      </c>
      <c r="E15" s="3339" t="s">
        <v>623</v>
      </c>
      <c r="F15" s="34" t="s">
        <v>624</v>
      </c>
      <c r="G15" s="3455">
        <v>30000</v>
      </c>
    </row>
    <row r="16" spans="1:7" ht="21" customHeight="1">
      <c r="A16" s="36"/>
      <c r="B16" s="320" t="s">
        <v>645</v>
      </c>
      <c r="C16" s="3338"/>
      <c r="D16" s="3338"/>
      <c r="E16" s="3338"/>
      <c r="F16" s="319">
        <v>27612</v>
      </c>
      <c r="G16" s="3338"/>
    </row>
    <row r="17" spans="1:7" ht="21" customHeight="1">
      <c r="A17" s="36"/>
      <c r="B17" s="323"/>
      <c r="C17" s="3339" t="s">
        <v>646</v>
      </c>
      <c r="D17" s="3339" t="s">
        <v>647</v>
      </c>
      <c r="E17" s="3339" t="s">
        <v>648</v>
      </c>
      <c r="F17" s="34" t="s">
        <v>649</v>
      </c>
      <c r="G17" s="3455">
        <v>35789</v>
      </c>
    </row>
    <row r="18" spans="1:7" ht="21" customHeight="1">
      <c r="A18" s="36"/>
      <c r="C18" s="3338"/>
      <c r="D18" s="3338"/>
      <c r="E18" s="3338"/>
      <c r="F18" s="319">
        <v>35142</v>
      </c>
      <c r="G18" s="3338"/>
    </row>
    <row r="19" spans="1:7" ht="21" customHeight="1">
      <c r="A19" s="36"/>
      <c r="B19" s="320"/>
      <c r="C19" s="3334" t="s">
        <v>650</v>
      </c>
      <c r="D19" s="3339" t="s">
        <v>651</v>
      </c>
      <c r="E19" s="3339" t="s">
        <v>652</v>
      </c>
      <c r="F19" s="321" t="s">
        <v>634</v>
      </c>
      <c r="G19" s="3455">
        <v>37839</v>
      </c>
    </row>
    <row r="20" spans="1:7" ht="21" customHeight="1">
      <c r="A20" s="36"/>
      <c r="B20" s="320"/>
      <c r="C20" s="3338"/>
      <c r="D20" s="3338"/>
      <c r="E20" s="3338"/>
      <c r="F20" s="319">
        <v>37839</v>
      </c>
      <c r="G20" s="3458"/>
    </row>
    <row r="21" spans="1:7" ht="21" customHeight="1">
      <c r="A21" s="36"/>
      <c r="B21" s="320"/>
      <c r="C21" s="3334" t="s">
        <v>653</v>
      </c>
      <c r="D21" s="3339" t="s">
        <v>648</v>
      </c>
      <c r="E21" s="3339" t="s">
        <v>654</v>
      </c>
      <c r="F21" s="34" t="s">
        <v>638</v>
      </c>
      <c r="G21" s="3455">
        <v>41729</v>
      </c>
    </row>
    <row r="22" spans="1:7" ht="21" customHeight="1">
      <c r="A22" s="36"/>
      <c r="B22" s="320"/>
      <c r="C22" s="3338"/>
      <c r="D22" s="3338"/>
      <c r="E22" s="3338"/>
      <c r="F22" s="319">
        <v>41729</v>
      </c>
      <c r="G22" s="3458"/>
    </row>
    <row r="23" spans="1:7" ht="21" customHeight="1">
      <c r="A23" s="36"/>
      <c r="B23" s="320"/>
      <c r="C23" s="3339" t="s">
        <v>655</v>
      </c>
      <c r="D23" s="3339" t="s">
        <v>652</v>
      </c>
      <c r="E23" s="3339" t="s">
        <v>656</v>
      </c>
      <c r="F23" s="34" t="s">
        <v>641</v>
      </c>
      <c r="G23" s="3455">
        <v>44468</v>
      </c>
    </row>
    <row r="24" spans="1:7" ht="21" customHeight="1">
      <c r="A24" s="35"/>
      <c r="B24" s="324"/>
      <c r="C24" s="3338"/>
      <c r="D24" s="3338"/>
      <c r="E24" s="3338"/>
      <c r="F24" s="319">
        <v>44468</v>
      </c>
      <c r="G24" s="3458"/>
    </row>
    <row r="25" spans="1:7" ht="21" customHeight="1">
      <c r="A25" s="34" t="s">
        <v>657</v>
      </c>
      <c r="B25" s="316" t="s">
        <v>658</v>
      </c>
      <c r="C25" s="3339" t="s">
        <v>659</v>
      </c>
      <c r="D25" s="3339" t="s">
        <v>644</v>
      </c>
      <c r="E25" s="3339" t="s">
        <v>660</v>
      </c>
      <c r="F25" s="34" t="s">
        <v>624</v>
      </c>
      <c r="G25" s="3455">
        <v>31734</v>
      </c>
    </row>
    <row r="26" spans="1:7" ht="21" customHeight="1">
      <c r="A26" s="36"/>
      <c r="B26" s="318" t="s">
        <v>411</v>
      </c>
      <c r="C26" s="3338"/>
      <c r="D26" s="3338"/>
      <c r="E26" s="3338"/>
      <c r="F26" s="319">
        <v>31237</v>
      </c>
      <c r="G26" s="3338"/>
    </row>
    <row r="27" spans="1:7" ht="21" customHeight="1">
      <c r="A27" s="36"/>
      <c r="B27" s="320" t="s">
        <v>661</v>
      </c>
      <c r="C27" s="3339" t="s">
        <v>662</v>
      </c>
      <c r="D27" s="3339" t="s">
        <v>663</v>
      </c>
      <c r="E27" s="3339" t="s">
        <v>664</v>
      </c>
      <c r="F27" s="34" t="s">
        <v>649</v>
      </c>
      <c r="G27" s="3455">
        <v>35779</v>
      </c>
    </row>
    <row r="28" spans="1:7" ht="21" customHeight="1">
      <c r="A28" s="36"/>
      <c r="B28" s="323"/>
      <c r="C28" s="3340"/>
      <c r="D28" s="3340"/>
      <c r="E28" s="3340"/>
      <c r="F28" s="321">
        <v>34924</v>
      </c>
      <c r="G28" s="3458"/>
    </row>
    <row r="29" spans="1:7" ht="21" customHeight="1">
      <c r="A29" s="36"/>
      <c r="B29" s="323"/>
      <c r="C29" s="3339" t="s">
        <v>665</v>
      </c>
      <c r="D29" s="3339" t="s">
        <v>666</v>
      </c>
      <c r="E29" s="3339" t="s">
        <v>667</v>
      </c>
      <c r="F29" s="325" t="s">
        <v>634</v>
      </c>
      <c r="G29" s="3455">
        <v>40268</v>
      </c>
    </row>
    <row r="30" spans="1:7" ht="21" customHeight="1">
      <c r="A30" s="36"/>
      <c r="B30" s="320"/>
      <c r="C30" s="3338"/>
      <c r="D30" s="3338"/>
      <c r="E30" s="3338"/>
      <c r="F30" s="321">
        <v>40063</v>
      </c>
      <c r="G30" s="3458"/>
    </row>
    <row r="31" spans="1:7" ht="21" customHeight="1">
      <c r="A31" s="36"/>
      <c r="B31" s="320"/>
      <c r="C31" s="3459" t="s">
        <v>668</v>
      </c>
      <c r="D31" s="3339" t="s">
        <v>664</v>
      </c>
      <c r="E31" s="3339" t="s">
        <v>669</v>
      </c>
      <c r="F31" s="34" t="s">
        <v>638</v>
      </c>
      <c r="G31" s="3455">
        <v>42090</v>
      </c>
    </row>
    <row r="32" spans="1:7" ht="21" customHeight="1">
      <c r="A32" s="36"/>
      <c r="B32" s="320"/>
      <c r="C32" s="3460"/>
      <c r="D32" s="3338"/>
      <c r="E32" s="3338"/>
      <c r="F32" s="319">
        <v>42048</v>
      </c>
      <c r="G32" s="3458"/>
    </row>
    <row r="33" spans="1:7" ht="21" customHeight="1">
      <c r="A33" s="36"/>
      <c r="B33" s="320"/>
      <c r="C33" s="3459" t="s">
        <v>670</v>
      </c>
      <c r="D33" s="3339" t="s">
        <v>667</v>
      </c>
      <c r="E33" s="3339" t="s">
        <v>671</v>
      </c>
      <c r="F33" s="321" t="s">
        <v>672</v>
      </c>
      <c r="G33" s="3455">
        <v>45362</v>
      </c>
    </row>
    <row r="34" spans="1:7" ht="21" customHeight="1">
      <c r="A34" s="36"/>
      <c r="B34" s="320"/>
      <c r="C34" s="3460"/>
      <c r="D34" s="3338"/>
      <c r="E34" s="3338"/>
      <c r="F34" s="321">
        <v>45166</v>
      </c>
      <c r="G34" s="3458"/>
    </row>
    <row r="35" spans="1:7" ht="21" customHeight="1">
      <c r="A35" s="34" t="s">
        <v>673</v>
      </c>
      <c r="B35" s="316" t="s">
        <v>674</v>
      </c>
      <c r="C35" s="3339" t="s">
        <v>675</v>
      </c>
      <c r="D35" s="3339" t="s">
        <v>676</v>
      </c>
      <c r="E35" s="3339" t="s">
        <v>677</v>
      </c>
      <c r="F35" s="34" t="s">
        <v>624</v>
      </c>
      <c r="G35" s="3455">
        <v>41633</v>
      </c>
    </row>
    <row r="36" spans="1:7" ht="21" customHeight="1">
      <c r="A36" s="36"/>
      <c r="B36" s="318" t="s">
        <v>678</v>
      </c>
      <c r="C36" s="3338"/>
      <c r="D36" s="3338"/>
      <c r="E36" s="3338"/>
      <c r="F36" s="319">
        <v>41633</v>
      </c>
      <c r="G36" s="3338"/>
    </row>
    <row r="37" spans="1:7" ht="21" customHeight="1">
      <c r="A37" s="36"/>
      <c r="B37" s="320" t="s">
        <v>679</v>
      </c>
      <c r="C37" s="3339" t="s">
        <v>680</v>
      </c>
      <c r="D37" s="3339" t="s">
        <v>681</v>
      </c>
      <c r="E37" s="3339" t="s">
        <v>682</v>
      </c>
      <c r="F37" s="326" t="s">
        <v>683</v>
      </c>
      <c r="G37" s="3455">
        <v>43707</v>
      </c>
    </row>
    <row r="38" spans="1:7" ht="21" customHeight="1">
      <c r="A38" s="35"/>
      <c r="B38" s="324"/>
      <c r="C38" s="3338"/>
      <c r="D38" s="3338"/>
      <c r="E38" s="3338"/>
      <c r="F38" s="319">
        <v>43707</v>
      </c>
      <c r="G38" s="3338"/>
    </row>
    <row r="39" spans="1:7" ht="21" customHeight="1">
      <c r="A39" s="34" t="s">
        <v>684</v>
      </c>
      <c r="B39" s="316" t="s">
        <v>685</v>
      </c>
      <c r="C39" s="3339" t="s">
        <v>686</v>
      </c>
      <c r="D39" s="3339" t="s">
        <v>636</v>
      </c>
      <c r="E39" s="3339" t="s">
        <v>637</v>
      </c>
      <c r="F39" s="34" t="s">
        <v>624</v>
      </c>
      <c r="G39" s="3455">
        <v>39265</v>
      </c>
    </row>
    <row r="40" spans="1:7" ht="21" customHeight="1">
      <c r="A40" s="36"/>
      <c r="B40" s="327"/>
      <c r="C40" s="3338"/>
      <c r="D40" s="3338"/>
      <c r="E40" s="3338"/>
      <c r="F40" s="319">
        <v>39163</v>
      </c>
      <c r="G40" s="3458"/>
    </row>
    <row r="41" spans="1:7" ht="21" customHeight="1">
      <c r="A41" s="36"/>
      <c r="B41" s="318"/>
      <c r="C41" s="3459" t="s">
        <v>687</v>
      </c>
      <c r="D41" s="3339" t="s">
        <v>633</v>
      </c>
      <c r="E41" s="3339" t="s">
        <v>688</v>
      </c>
      <c r="F41" s="326" t="s">
        <v>683</v>
      </c>
      <c r="G41" s="3455">
        <v>43608</v>
      </c>
    </row>
    <row r="42" spans="1:7" ht="21" customHeight="1">
      <c r="A42" s="36"/>
      <c r="B42" s="320" t="s">
        <v>689</v>
      </c>
      <c r="C42" s="3460"/>
      <c r="D42" s="3338"/>
      <c r="E42" s="3338"/>
      <c r="F42" s="319">
        <v>43455</v>
      </c>
      <c r="G42" s="3458"/>
    </row>
    <row r="43" spans="1:7" ht="21" customHeight="1">
      <c r="A43" s="34" t="s">
        <v>690</v>
      </c>
      <c r="B43" s="316" t="s">
        <v>691</v>
      </c>
      <c r="C43" s="3339" t="s">
        <v>662</v>
      </c>
      <c r="D43" s="3339" t="s">
        <v>663</v>
      </c>
      <c r="E43" s="3339" t="s">
        <v>664</v>
      </c>
      <c r="F43" s="36" t="s">
        <v>624</v>
      </c>
      <c r="G43" s="3455">
        <v>35825</v>
      </c>
    </row>
    <row r="44" spans="1:7" ht="21" customHeight="1">
      <c r="A44" s="36"/>
      <c r="B44" s="320" t="s">
        <v>692</v>
      </c>
      <c r="C44" s="3338"/>
      <c r="D44" s="3338"/>
      <c r="E44" s="3338"/>
      <c r="F44" s="321">
        <v>35142</v>
      </c>
      <c r="G44" s="3338"/>
    </row>
    <row r="45" spans="1:7" ht="21" customHeight="1">
      <c r="A45" s="36"/>
      <c r="B45" s="318"/>
      <c r="C45" s="3339" t="s">
        <v>665</v>
      </c>
      <c r="D45" s="3339" t="s">
        <v>666</v>
      </c>
      <c r="E45" s="3339" t="s">
        <v>667</v>
      </c>
      <c r="F45" s="325" t="s">
        <v>630</v>
      </c>
      <c r="G45" s="3455">
        <v>38442</v>
      </c>
    </row>
    <row r="46" spans="1:7" ht="21" customHeight="1">
      <c r="A46" s="36"/>
      <c r="B46" s="318"/>
      <c r="C46" s="3338"/>
      <c r="D46" s="3338"/>
      <c r="E46" s="3338"/>
      <c r="F46" s="319">
        <v>38383</v>
      </c>
      <c r="G46" s="3458"/>
    </row>
    <row r="47" spans="1:7" ht="21" customHeight="1">
      <c r="A47" s="36"/>
      <c r="B47" s="318"/>
      <c r="C47" s="3339" t="s">
        <v>693</v>
      </c>
      <c r="D47" s="3339" t="s">
        <v>664</v>
      </c>
      <c r="E47" s="3339" t="s">
        <v>669</v>
      </c>
      <c r="F47" s="34" t="s">
        <v>694</v>
      </c>
      <c r="G47" s="321"/>
    </row>
    <row r="48" spans="1:7" ht="21" customHeight="1">
      <c r="A48" s="36"/>
      <c r="B48" s="320"/>
      <c r="C48" s="3338"/>
      <c r="D48" s="3338"/>
      <c r="E48" s="3338"/>
      <c r="F48" s="319">
        <v>41688</v>
      </c>
      <c r="G48" s="319">
        <v>41688</v>
      </c>
    </row>
    <row r="49" spans="1:7" ht="23.25" customHeight="1">
      <c r="A49" s="328"/>
      <c r="B49" s="42"/>
      <c r="C49" s="3334" t="s">
        <v>695</v>
      </c>
      <c r="D49" s="3339" t="s">
        <v>667</v>
      </c>
      <c r="E49" s="3339" t="s">
        <v>671</v>
      </c>
      <c r="F49" s="34" t="s">
        <v>696</v>
      </c>
      <c r="G49" s="321"/>
    </row>
    <row r="50" spans="1:7" ht="23.25" customHeight="1">
      <c r="A50" s="329"/>
      <c r="B50" s="330"/>
      <c r="C50" s="3338"/>
      <c r="D50" s="3338"/>
      <c r="E50" s="3338"/>
      <c r="F50" s="319" t="s">
        <v>697</v>
      </c>
      <c r="G50" s="319" t="s">
        <v>697</v>
      </c>
    </row>
  </sheetData>
  <mergeCells count="94">
    <mergeCell ref="C47:C48"/>
    <mergeCell ref="D47:D48"/>
    <mergeCell ref="E47:E48"/>
    <mergeCell ref="C49:C50"/>
    <mergeCell ref="D49:D50"/>
    <mergeCell ref="E49:E50"/>
    <mergeCell ref="C43:C44"/>
    <mergeCell ref="D43:D44"/>
    <mergeCell ref="E43:E44"/>
    <mergeCell ref="G43:G44"/>
    <mergeCell ref="C45:C46"/>
    <mergeCell ref="D45:D46"/>
    <mergeCell ref="E45:E46"/>
    <mergeCell ref="G45:G46"/>
    <mergeCell ref="C39:C40"/>
    <mergeCell ref="D39:D40"/>
    <mergeCell ref="E39:E40"/>
    <mergeCell ref="G39:G40"/>
    <mergeCell ref="C41:C42"/>
    <mergeCell ref="D41:D42"/>
    <mergeCell ref="E41:E42"/>
    <mergeCell ref="G41:G42"/>
    <mergeCell ref="C35:C36"/>
    <mergeCell ref="D35:D36"/>
    <mergeCell ref="E35:E36"/>
    <mergeCell ref="G35:G36"/>
    <mergeCell ref="C37:C38"/>
    <mergeCell ref="D37:D38"/>
    <mergeCell ref="E37:E38"/>
    <mergeCell ref="G37:G38"/>
    <mergeCell ref="C31:C32"/>
    <mergeCell ref="D31:D32"/>
    <mergeCell ref="E31:E32"/>
    <mergeCell ref="G31:G32"/>
    <mergeCell ref="C33:C34"/>
    <mergeCell ref="D33:D34"/>
    <mergeCell ref="E33:E34"/>
    <mergeCell ref="G33:G34"/>
    <mergeCell ref="C27:C28"/>
    <mergeCell ref="D27:D28"/>
    <mergeCell ref="E27:E28"/>
    <mergeCell ref="G27:G28"/>
    <mergeCell ref="C29:C30"/>
    <mergeCell ref="D29:D30"/>
    <mergeCell ref="E29:E30"/>
    <mergeCell ref="G29:G30"/>
    <mergeCell ref="C23:C24"/>
    <mergeCell ref="D23:D24"/>
    <mergeCell ref="E23:E24"/>
    <mergeCell ref="G23:G24"/>
    <mergeCell ref="C25:C26"/>
    <mergeCell ref="D25:D26"/>
    <mergeCell ref="E25:E26"/>
    <mergeCell ref="G25:G26"/>
    <mergeCell ref="C19:C20"/>
    <mergeCell ref="D19:D20"/>
    <mergeCell ref="E19:E20"/>
    <mergeCell ref="G19:G20"/>
    <mergeCell ref="C21:C22"/>
    <mergeCell ref="D21:D22"/>
    <mergeCell ref="E21:E22"/>
    <mergeCell ref="G21:G22"/>
    <mergeCell ref="C15:C16"/>
    <mergeCell ref="D15:D16"/>
    <mergeCell ref="E15:E16"/>
    <mergeCell ref="G15:G16"/>
    <mergeCell ref="C17:C18"/>
    <mergeCell ref="D17:D18"/>
    <mergeCell ref="E17:E18"/>
    <mergeCell ref="G17:G18"/>
    <mergeCell ref="C11:C12"/>
    <mergeCell ref="D11:D12"/>
    <mergeCell ref="E11:E12"/>
    <mergeCell ref="G11:G12"/>
    <mergeCell ref="C13:C14"/>
    <mergeCell ref="D13:D14"/>
    <mergeCell ref="E13:E14"/>
    <mergeCell ref="G13:G14"/>
    <mergeCell ref="C9:C10"/>
    <mergeCell ref="D9:D10"/>
    <mergeCell ref="E9:E10"/>
    <mergeCell ref="G9:G10"/>
    <mergeCell ref="A3:A4"/>
    <mergeCell ref="B3:B4"/>
    <mergeCell ref="C3:C4"/>
    <mergeCell ref="D3:E3"/>
    <mergeCell ref="C5:C6"/>
    <mergeCell ref="D5:D6"/>
    <mergeCell ref="E5:E6"/>
    <mergeCell ref="G5:G6"/>
    <mergeCell ref="C7:C8"/>
    <mergeCell ref="D7:D8"/>
    <mergeCell ref="E7:E8"/>
    <mergeCell ref="G7:G8"/>
  </mergeCells>
  <phoneticPr fontId="1"/>
  <printOptions horizontalCentered="1"/>
  <pageMargins left="0.59055118110236227" right="0.59055118110236227" top="0.78740157480314965" bottom="0.78740157480314965" header="0.51181102362204722" footer="0.51181102362204722"/>
  <pageSetup paperSize="9" scale="72" fitToWidth="2" orientation="portrait" horizontalDpi="4294967292"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16544-A4BC-4A82-8E3A-F71A112B3CFC}">
  <dimension ref="A1:L108"/>
  <sheetViews>
    <sheetView view="pageBreakPreview" topLeftCell="A79" zoomScaleNormal="100" zoomScaleSheetLayoutView="100" workbookViewId="0">
      <selection activeCell="L28" sqref="L28"/>
    </sheetView>
  </sheetViews>
  <sheetFormatPr defaultColWidth="9" defaultRowHeight="9.5"/>
  <cols>
    <col min="1" max="1" width="3.6328125" style="333" customWidth="1"/>
    <col min="2" max="3" width="9.6328125" style="333" customWidth="1"/>
    <col min="4" max="4" width="9.7265625" style="333" customWidth="1"/>
    <col min="5" max="7" width="9.7265625" style="333" bestFit="1" customWidth="1"/>
    <col min="8" max="8" width="10.26953125" style="333" bestFit="1" customWidth="1"/>
    <col min="9" max="12" width="10.6328125" style="333" customWidth="1"/>
    <col min="13" max="16384" width="9" style="333"/>
  </cols>
  <sheetData>
    <row r="1" spans="1:12" s="332" customFormat="1" ht="14">
      <c r="A1" s="331" t="s">
        <v>698</v>
      </c>
    </row>
    <row r="2" spans="1:12" s="332" customFormat="1" ht="14">
      <c r="A2" s="331" t="s">
        <v>699</v>
      </c>
    </row>
    <row r="3" spans="1:12" ht="10" thickBot="1">
      <c r="L3" s="334" t="s">
        <v>426</v>
      </c>
    </row>
    <row r="4" spans="1:12" ht="27" customHeight="1" thickBot="1">
      <c r="A4" s="3461" t="s">
        <v>51</v>
      </c>
      <c r="B4" s="3462"/>
      <c r="C4" s="335" t="s">
        <v>700</v>
      </c>
      <c r="D4" s="336" t="s">
        <v>701</v>
      </c>
      <c r="E4" s="3463" t="s">
        <v>702</v>
      </c>
      <c r="F4" s="3464"/>
      <c r="G4" s="3464"/>
      <c r="H4" s="337" t="s">
        <v>703</v>
      </c>
      <c r="I4" s="338" t="s">
        <v>704</v>
      </c>
      <c r="J4" s="337" t="s">
        <v>705</v>
      </c>
      <c r="K4" s="337" t="s">
        <v>706</v>
      </c>
      <c r="L4" s="336" t="s">
        <v>707</v>
      </c>
    </row>
    <row r="5" spans="1:12" ht="13.5" customHeight="1" thickTop="1">
      <c r="A5" s="3465" t="s">
        <v>708</v>
      </c>
      <c r="B5" s="3468" t="s">
        <v>113</v>
      </c>
      <c r="C5" s="3470" t="s">
        <v>709</v>
      </c>
      <c r="D5" s="339">
        <v>38107</v>
      </c>
      <c r="E5" s="340">
        <v>38443</v>
      </c>
      <c r="F5" s="341"/>
      <c r="G5" s="342"/>
      <c r="H5" s="339">
        <v>40631</v>
      </c>
      <c r="I5" s="342"/>
      <c r="J5" s="339">
        <v>42825</v>
      </c>
      <c r="K5" s="339">
        <v>44285</v>
      </c>
      <c r="L5" s="343"/>
    </row>
    <row r="6" spans="1:12" ht="13.5" customHeight="1">
      <c r="A6" s="3466"/>
      <c r="B6" s="3469"/>
      <c r="C6" s="3471"/>
      <c r="D6" s="344">
        <v>528</v>
      </c>
      <c r="E6" s="345">
        <v>560</v>
      </c>
      <c r="F6" s="346"/>
      <c r="G6" s="345"/>
      <c r="H6" s="344">
        <v>285</v>
      </c>
      <c r="I6" s="345"/>
      <c r="J6" s="344">
        <v>326</v>
      </c>
      <c r="K6" s="344" t="s">
        <v>710</v>
      </c>
      <c r="L6" s="344"/>
    </row>
    <row r="7" spans="1:12" ht="19">
      <c r="A7" s="3466"/>
      <c r="B7" s="3469"/>
      <c r="C7" s="3471"/>
      <c r="D7" s="347"/>
      <c r="E7" s="348" t="s">
        <v>711</v>
      </c>
      <c r="F7" s="349"/>
      <c r="G7" s="350"/>
      <c r="H7" s="351"/>
      <c r="I7" s="352"/>
      <c r="J7" s="353" t="s">
        <v>712</v>
      </c>
      <c r="K7" s="353"/>
      <c r="L7" s="354"/>
    </row>
    <row r="8" spans="1:12" ht="13.5" customHeight="1">
      <c r="A8" s="3466"/>
      <c r="B8" s="3472" t="s">
        <v>713</v>
      </c>
      <c r="C8" s="3473" t="s">
        <v>714</v>
      </c>
      <c r="D8" s="355">
        <v>38065</v>
      </c>
      <c r="E8" s="356"/>
      <c r="F8" s="357"/>
      <c r="G8" s="358"/>
      <c r="H8" s="355">
        <v>40540</v>
      </c>
      <c r="J8" s="359">
        <v>42454</v>
      </c>
      <c r="K8" s="359">
        <v>44285</v>
      </c>
      <c r="L8" s="360"/>
    </row>
    <row r="9" spans="1:12" ht="13.5" customHeight="1">
      <c r="A9" s="3466"/>
      <c r="B9" s="3469"/>
      <c r="C9" s="3471"/>
      <c r="D9" s="344">
        <v>312</v>
      </c>
      <c r="E9" s="361"/>
      <c r="F9" s="361"/>
      <c r="G9" s="362"/>
      <c r="H9" s="344">
        <v>855</v>
      </c>
      <c r="I9" s="345"/>
      <c r="J9" s="344">
        <v>375</v>
      </c>
      <c r="K9" s="344" t="s">
        <v>715</v>
      </c>
      <c r="L9" s="344"/>
    </row>
    <row r="10" spans="1:12" ht="21" customHeight="1">
      <c r="A10" s="3466"/>
      <c r="B10" s="3469"/>
      <c r="C10" s="3471"/>
      <c r="D10" s="363"/>
      <c r="E10" s="364"/>
      <c r="F10" s="365"/>
      <c r="G10" s="366"/>
      <c r="H10" s="351"/>
      <c r="I10" s="367"/>
      <c r="J10" s="351"/>
      <c r="K10" s="351"/>
      <c r="L10" s="368"/>
    </row>
    <row r="11" spans="1:12" ht="13.5" customHeight="1">
      <c r="A11" s="3466"/>
      <c r="B11" s="3474" t="s">
        <v>115</v>
      </c>
      <c r="C11" s="3471" t="s">
        <v>716</v>
      </c>
      <c r="D11" s="355">
        <v>37974</v>
      </c>
      <c r="E11" s="369"/>
      <c r="F11" s="356"/>
      <c r="G11" s="358"/>
      <c r="H11" s="370">
        <v>40631</v>
      </c>
      <c r="I11" s="371">
        <v>42454</v>
      </c>
      <c r="J11" s="355">
        <v>42825</v>
      </c>
      <c r="K11" s="372" t="s">
        <v>717</v>
      </c>
      <c r="L11" s="360"/>
    </row>
    <row r="12" spans="1:12" ht="13.5" customHeight="1">
      <c r="A12" s="3466"/>
      <c r="B12" s="3469"/>
      <c r="C12" s="3471"/>
      <c r="D12" s="344">
        <v>1127</v>
      </c>
      <c r="E12" s="361"/>
      <c r="F12" s="361"/>
      <c r="G12" s="362"/>
      <c r="H12" s="344">
        <v>269</v>
      </c>
      <c r="I12" s="345">
        <v>377</v>
      </c>
      <c r="J12" s="344">
        <v>328</v>
      </c>
      <c r="K12" s="344">
        <v>355</v>
      </c>
      <c r="L12" s="344"/>
    </row>
    <row r="13" spans="1:12" ht="21" customHeight="1">
      <c r="A13" s="3466"/>
      <c r="B13" s="3469"/>
      <c r="C13" s="3471"/>
      <c r="D13" s="363"/>
      <c r="E13" s="364"/>
      <c r="F13" s="364"/>
      <c r="G13" s="366"/>
      <c r="H13" s="351"/>
      <c r="I13" s="373" t="s">
        <v>718</v>
      </c>
      <c r="J13" s="351"/>
      <c r="K13" s="351"/>
      <c r="L13" s="368"/>
    </row>
    <row r="14" spans="1:12" ht="13.5" customHeight="1">
      <c r="A14" s="3466"/>
      <c r="B14" s="3469" t="s">
        <v>8</v>
      </c>
      <c r="C14" s="3475" t="s">
        <v>719</v>
      </c>
      <c r="D14" s="355">
        <v>38107</v>
      </c>
      <c r="E14" s="369"/>
      <c r="F14" s="374"/>
      <c r="G14" s="358"/>
      <c r="H14" s="370">
        <v>40540</v>
      </c>
      <c r="J14" s="355">
        <v>42825</v>
      </c>
      <c r="K14" s="355">
        <v>44285</v>
      </c>
      <c r="L14" s="360"/>
    </row>
    <row r="15" spans="1:12" ht="13.5" customHeight="1">
      <c r="A15" s="3466"/>
      <c r="B15" s="3469"/>
      <c r="C15" s="3475"/>
      <c r="D15" s="344">
        <v>530</v>
      </c>
      <c r="E15" s="361"/>
      <c r="F15" s="361"/>
      <c r="G15" s="362"/>
      <c r="H15" s="344">
        <v>857</v>
      </c>
      <c r="I15" s="345"/>
      <c r="J15" s="344">
        <v>330</v>
      </c>
      <c r="K15" s="344" t="s">
        <v>720</v>
      </c>
      <c r="L15" s="344"/>
    </row>
    <row r="16" spans="1:12" ht="21" customHeight="1">
      <c r="A16" s="3466"/>
      <c r="B16" s="3469"/>
      <c r="C16" s="3475"/>
      <c r="D16" s="363"/>
      <c r="E16" s="364"/>
      <c r="F16" s="365"/>
      <c r="G16" s="366"/>
      <c r="H16" s="351"/>
      <c r="I16" s="367"/>
      <c r="J16" s="351"/>
      <c r="K16" s="351"/>
      <c r="L16" s="368"/>
    </row>
    <row r="17" spans="1:12" ht="13.5" customHeight="1">
      <c r="A17" s="3466"/>
      <c r="B17" s="3474" t="s">
        <v>116</v>
      </c>
      <c r="C17" s="3471" t="s">
        <v>721</v>
      </c>
      <c r="D17" s="370">
        <v>38107</v>
      </c>
      <c r="E17" s="369"/>
      <c r="F17" s="369"/>
      <c r="G17" s="375"/>
      <c r="H17" s="370">
        <v>40631</v>
      </c>
      <c r="I17" s="376"/>
      <c r="J17" s="370">
        <v>42454</v>
      </c>
      <c r="K17" s="370">
        <v>44285</v>
      </c>
      <c r="L17" s="377"/>
    </row>
    <row r="18" spans="1:12" ht="13.5" customHeight="1">
      <c r="A18" s="3466"/>
      <c r="B18" s="3469"/>
      <c r="C18" s="3471"/>
      <c r="D18" s="344">
        <v>532</v>
      </c>
      <c r="E18" s="361"/>
      <c r="F18" s="361"/>
      <c r="G18" s="362"/>
      <c r="H18" s="344">
        <v>272</v>
      </c>
      <c r="I18" s="345"/>
      <c r="J18" s="344" t="s">
        <v>722</v>
      </c>
      <c r="K18" s="344" t="s">
        <v>279</v>
      </c>
      <c r="L18" s="344"/>
    </row>
    <row r="19" spans="1:12" ht="19">
      <c r="A19" s="3466"/>
      <c r="B19" s="3469"/>
      <c r="C19" s="3471"/>
      <c r="D19" s="347"/>
      <c r="E19" s="378"/>
      <c r="F19" s="349"/>
      <c r="G19" s="350"/>
      <c r="H19" s="353" t="s">
        <v>723</v>
      </c>
      <c r="I19" s="352"/>
      <c r="J19" s="351"/>
      <c r="K19" s="351"/>
      <c r="L19" s="354"/>
    </row>
    <row r="20" spans="1:12" ht="13.5" customHeight="1">
      <c r="A20" s="3466"/>
      <c r="B20" s="3472" t="s">
        <v>724</v>
      </c>
      <c r="C20" s="3476" t="s">
        <v>26</v>
      </c>
      <c r="D20" s="355">
        <v>38107</v>
      </c>
      <c r="E20" s="356">
        <v>38758</v>
      </c>
      <c r="F20" s="379">
        <v>38807</v>
      </c>
      <c r="G20" s="380">
        <v>39745</v>
      </c>
      <c r="H20" s="355">
        <v>40540</v>
      </c>
      <c r="I20" s="371">
        <v>41411</v>
      </c>
      <c r="J20" s="355">
        <v>42510</v>
      </c>
      <c r="K20" s="355">
        <v>44299</v>
      </c>
      <c r="L20" s="355"/>
    </row>
    <row r="21" spans="1:12" ht="13.5" customHeight="1">
      <c r="A21" s="3466"/>
      <c r="B21" s="3469"/>
      <c r="C21" s="3475"/>
      <c r="D21" s="344">
        <v>534</v>
      </c>
      <c r="E21" s="361">
        <v>157</v>
      </c>
      <c r="F21" s="346">
        <v>437</v>
      </c>
      <c r="G21" s="362">
        <v>805</v>
      </c>
      <c r="H21" s="344">
        <v>851</v>
      </c>
      <c r="I21" s="345">
        <v>500</v>
      </c>
      <c r="J21" s="344" t="s">
        <v>725</v>
      </c>
      <c r="K21" s="344" t="s">
        <v>281</v>
      </c>
      <c r="L21" s="344"/>
    </row>
    <row r="22" spans="1:12" ht="19">
      <c r="A22" s="3466"/>
      <c r="B22" s="3469"/>
      <c r="C22" s="3475"/>
      <c r="D22" s="363"/>
      <c r="E22" s="364" t="s">
        <v>726</v>
      </c>
      <c r="F22" s="381" t="s">
        <v>711</v>
      </c>
      <c r="G22" s="382" t="s">
        <v>726</v>
      </c>
      <c r="H22" s="351"/>
      <c r="I22" s="367" t="s">
        <v>727</v>
      </c>
      <c r="J22" s="383"/>
      <c r="K22" s="383"/>
      <c r="L22" s="368"/>
    </row>
    <row r="23" spans="1:12" ht="13.5" customHeight="1">
      <c r="A23" s="3466"/>
      <c r="B23" s="3469" t="s">
        <v>121</v>
      </c>
      <c r="C23" s="3471" t="s">
        <v>728</v>
      </c>
      <c r="D23" s="355">
        <v>37974</v>
      </c>
      <c r="E23" s="371">
        <v>39829</v>
      </c>
      <c r="F23" s="384"/>
      <c r="G23" s="385"/>
      <c r="H23" s="370">
        <v>40631</v>
      </c>
      <c r="J23" s="370">
        <v>42454</v>
      </c>
      <c r="K23" s="355">
        <v>44285</v>
      </c>
      <c r="L23" s="360"/>
    </row>
    <row r="24" spans="1:12" ht="13.5" customHeight="1">
      <c r="A24" s="3466"/>
      <c r="B24" s="3469"/>
      <c r="C24" s="3471"/>
      <c r="D24" s="344">
        <v>1129</v>
      </c>
      <c r="E24" s="345">
        <v>37</v>
      </c>
      <c r="F24" s="346"/>
      <c r="G24" s="362"/>
      <c r="H24" s="344">
        <v>277</v>
      </c>
      <c r="I24" s="345"/>
      <c r="J24" s="344">
        <v>381</v>
      </c>
      <c r="K24" s="344" t="s">
        <v>284</v>
      </c>
      <c r="L24" s="344"/>
    </row>
    <row r="25" spans="1:12" ht="19">
      <c r="A25" s="3466"/>
      <c r="B25" s="3469"/>
      <c r="C25" s="3471"/>
      <c r="D25" s="363"/>
      <c r="E25" s="373" t="s">
        <v>711</v>
      </c>
      <c r="F25" s="386"/>
      <c r="G25" s="366"/>
      <c r="H25" s="351"/>
      <c r="I25" s="367"/>
      <c r="J25" s="383"/>
      <c r="K25" s="383"/>
      <c r="L25" s="368"/>
    </row>
    <row r="26" spans="1:12" ht="13.5" customHeight="1">
      <c r="A26" s="3466"/>
      <c r="B26" s="3474" t="s">
        <v>729</v>
      </c>
      <c r="C26" s="3475" t="s">
        <v>40</v>
      </c>
      <c r="D26" s="355">
        <v>38107</v>
      </c>
      <c r="E26" s="356">
        <v>38443</v>
      </c>
      <c r="F26" s="380">
        <v>39346</v>
      </c>
      <c r="G26" s="385"/>
      <c r="H26" s="370">
        <v>40540</v>
      </c>
      <c r="J26" s="355">
        <v>42825</v>
      </c>
      <c r="K26" s="371">
        <v>44285</v>
      </c>
      <c r="L26" s="360"/>
    </row>
    <row r="27" spans="1:12" ht="13.5" customHeight="1">
      <c r="A27" s="3466"/>
      <c r="B27" s="3469"/>
      <c r="C27" s="3475"/>
      <c r="D27" s="344">
        <v>537</v>
      </c>
      <c r="E27" s="361">
        <v>564</v>
      </c>
      <c r="F27" s="362">
        <v>860</v>
      </c>
      <c r="G27" s="362"/>
      <c r="H27" s="344">
        <v>853</v>
      </c>
      <c r="I27" s="345"/>
      <c r="J27" s="344">
        <v>332</v>
      </c>
      <c r="K27" s="333" t="s">
        <v>300</v>
      </c>
      <c r="L27" s="344"/>
    </row>
    <row r="28" spans="1:12" ht="21" customHeight="1">
      <c r="A28" s="3466"/>
      <c r="B28" s="3469"/>
      <c r="C28" s="3475"/>
      <c r="D28" s="363"/>
      <c r="E28" s="364" t="s">
        <v>711</v>
      </c>
      <c r="F28" s="387" t="s">
        <v>730</v>
      </c>
      <c r="G28" s="382"/>
      <c r="H28" s="351"/>
      <c r="I28" s="367"/>
      <c r="J28" s="351"/>
      <c r="K28" s="351"/>
      <c r="L28" s="368"/>
    </row>
    <row r="29" spans="1:12" ht="13.5" customHeight="1">
      <c r="A29" s="3466"/>
      <c r="B29" s="3474" t="s">
        <v>731</v>
      </c>
      <c r="C29" s="3475" t="s">
        <v>43</v>
      </c>
      <c r="D29" s="355">
        <v>38107</v>
      </c>
      <c r="E29" s="371">
        <v>39173</v>
      </c>
      <c r="F29" s="384"/>
      <c r="G29" s="385"/>
      <c r="H29" s="370">
        <v>40631</v>
      </c>
      <c r="J29" s="370">
        <v>42453</v>
      </c>
      <c r="K29" s="355">
        <v>44278</v>
      </c>
      <c r="L29" s="360"/>
    </row>
    <row r="30" spans="1:12" ht="13.5" customHeight="1">
      <c r="A30" s="3466"/>
      <c r="B30" s="3469"/>
      <c r="C30" s="3475"/>
      <c r="D30" s="344">
        <v>539</v>
      </c>
      <c r="E30" s="345">
        <v>458</v>
      </c>
      <c r="F30" s="346"/>
      <c r="G30" s="362"/>
      <c r="H30" s="344">
        <v>267</v>
      </c>
      <c r="I30" s="345"/>
      <c r="J30" s="344" t="s">
        <v>732</v>
      </c>
      <c r="K30" s="344" t="s">
        <v>733</v>
      </c>
      <c r="L30" s="344"/>
    </row>
    <row r="31" spans="1:12" ht="19">
      <c r="A31" s="3466"/>
      <c r="B31" s="3469"/>
      <c r="C31" s="3475"/>
      <c r="D31" s="363"/>
      <c r="E31" s="373" t="s">
        <v>726</v>
      </c>
      <c r="F31" s="386"/>
      <c r="G31" s="366"/>
      <c r="H31" s="351"/>
      <c r="I31" s="367"/>
      <c r="J31" s="383"/>
      <c r="K31" s="383"/>
      <c r="L31" s="368"/>
    </row>
    <row r="32" spans="1:12" ht="13.5" customHeight="1">
      <c r="A32" s="3466"/>
      <c r="B32" s="3477" t="s">
        <v>734</v>
      </c>
      <c r="C32" s="3479" t="s">
        <v>735</v>
      </c>
      <c r="D32" s="388">
        <v>38065</v>
      </c>
      <c r="E32" s="389"/>
      <c r="F32" s="390"/>
      <c r="G32" s="391"/>
      <c r="H32" s="392"/>
      <c r="I32" s="393"/>
      <c r="J32" s="392"/>
      <c r="K32" s="392"/>
      <c r="L32" s="388">
        <v>39173</v>
      </c>
    </row>
    <row r="33" spans="1:12" ht="13.5" customHeight="1">
      <c r="A33" s="3466"/>
      <c r="B33" s="3478"/>
      <c r="C33" s="3480"/>
      <c r="D33" s="394">
        <v>314</v>
      </c>
      <c r="E33" s="395"/>
      <c r="F33" s="396"/>
      <c r="G33" s="397"/>
      <c r="H33" s="394"/>
      <c r="I33" s="398"/>
      <c r="J33" s="394"/>
      <c r="K33" s="394"/>
      <c r="L33" s="394">
        <v>458</v>
      </c>
    </row>
    <row r="34" spans="1:12" ht="21" customHeight="1">
      <c r="A34" s="3466"/>
      <c r="B34" s="3478"/>
      <c r="C34" s="3480"/>
      <c r="D34" s="399"/>
      <c r="E34" s="400"/>
      <c r="F34" s="401"/>
      <c r="G34" s="402"/>
      <c r="H34" s="403"/>
      <c r="I34" s="404"/>
      <c r="J34" s="403"/>
      <c r="K34" s="403"/>
      <c r="L34" s="405" t="s">
        <v>736</v>
      </c>
    </row>
    <row r="35" spans="1:12" ht="13.5" customHeight="1">
      <c r="A35" s="3466"/>
      <c r="B35" s="3474" t="s">
        <v>737</v>
      </c>
      <c r="C35" s="3475" t="s">
        <v>47</v>
      </c>
      <c r="D35" s="355">
        <v>37974</v>
      </c>
      <c r="E35" s="369"/>
      <c r="F35" s="374"/>
      <c r="G35" s="358"/>
      <c r="H35" s="370">
        <v>40631</v>
      </c>
      <c r="J35" s="370">
        <v>42454</v>
      </c>
      <c r="K35" s="355">
        <v>44285</v>
      </c>
      <c r="L35" s="360"/>
    </row>
    <row r="36" spans="1:12" ht="13.5" customHeight="1">
      <c r="A36" s="3466"/>
      <c r="B36" s="3469"/>
      <c r="C36" s="3475"/>
      <c r="D36" s="344">
        <v>1131</v>
      </c>
      <c r="E36" s="361"/>
      <c r="F36" s="361"/>
      <c r="G36" s="362"/>
      <c r="H36" s="344">
        <v>282</v>
      </c>
      <c r="I36" s="345"/>
      <c r="J36" s="344">
        <v>383</v>
      </c>
      <c r="K36" s="344" t="s">
        <v>305</v>
      </c>
      <c r="L36" s="344"/>
    </row>
    <row r="37" spans="1:12" ht="21" customHeight="1" thickBot="1">
      <c r="A37" s="3467"/>
      <c r="B37" s="3482"/>
      <c r="C37" s="3483"/>
      <c r="D37" s="406"/>
      <c r="E37" s="407"/>
      <c r="F37" s="408"/>
      <c r="G37" s="409"/>
      <c r="H37" s="410" t="s">
        <v>726</v>
      </c>
      <c r="I37" s="411"/>
      <c r="J37" s="412"/>
      <c r="K37" s="412"/>
      <c r="L37" s="413"/>
    </row>
    <row r="38" spans="1:12" ht="13.5" customHeight="1">
      <c r="L38" s="3488" t="s">
        <v>738</v>
      </c>
    </row>
    <row r="39" spans="1:12" ht="13.5" customHeight="1">
      <c r="L39" s="3489"/>
    </row>
    <row r="40" spans="1:12" ht="10.5" customHeight="1">
      <c r="A40" s="333" t="s">
        <v>219</v>
      </c>
      <c r="L40" s="3489"/>
    </row>
    <row r="41" spans="1:12" ht="13.5" customHeight="1"/>
    <row r="42" spans="1:12" ht="14.25" customHeight="1">
      <c r="A42" s="332"/>
      <c r="B42" s="332"/>
      <c r="C42" s="332"/>
      <c r="D42" s="332"/>
      <c r="E42" s="332"/>
      <c r="F42" s="332"/>
      <c r="G42" s="332"/>
      <c r="H42" s="332"/>
      <c r="I42" s="332"/>
    </row>
    <row r="43" spans="1:12" ht="14.25" customHeight="1">
      <c r="A43" s="331" t="s">
        <v>699</v>
      </c>
      <c r="B43" s="332"/>
      <c r="C43" s="332"/>
      <c r="D43" s="332"/>
      <c r="E43" s="332"/>
      <c r="F43" s="332"/>
      <c r="G43" s="332"/>
      <c r="H43" s="332"/>
      <c r="I43" s="332"/>
    </row>
    <row r="44" spans="1:12" ht="13.5" customHeight="1" thickBot="1">
      <c r="J44" s="334" t="s">
        <v>739</v>
      </c>
    </row>
    <row r="45" spans="1:12" ht="27" customHeight="1" thickBot="1">
      <c r="A45" s="3461" t="s">
        <v>51</v>
      </c>
      <c r="B45" s="3462"/>
      <c r="C45" s="414" t="s">
        <v>700</v>
      </c>
      <c r="D45" s="336" t="s">
        <v>701</v>
      </c>
      <c r="E45" s="3463" t="s">
        <v>702</v>
      </c>
      <c r="F45" s="3490"/>
      <c r="G45" s="337" t="s">
        <v>703</v>
      </c>
      <c r="H45" s="337" t="s">
        <v>705</v>
      </c>
      <c r="I45" s="337" t="s">
        <v>706</v>
      </c>
      <c r="J45" s="336" t="s">
        <v>740</v>
      </c>
    </row>
    <row r="46" spans="1:12" ht="10" thickTop="1">
      <c r="A46" s="3465" t="s">
        <v>741</v>
      </c>
      <c r="B46" s="3481" t="s">
        <v>53</v>
      </c>
      <c r="C46" s="3476" t="s">
        <v>742</v>
      </c>
      <c r="D46" s="355">
        <v>38107</v>
      </c>
      <c r="E46" s="415"/>
      <c r="F46" s="416"/>
      <c r="G46" s="371">
        <v>40631</v>
      </c>
      <c r="H46" s="355">
        <v>42465</v>
      </c>
      <c r="I46" s="355">
        <v>44274</v>
      </c>
      <c r="J46" s="360"/>
    </row>
    <row r="47" spans="1:12">
      <c r="A47" s="3466"/>
      <c r="B47" s="3469"/>
      <c r="C47" s="3475"/>
      <c r="D47" s="344">
        <v>542</v>
      </c>
      <c r="E47" s="417"/>
      <c r="F47" s="418"/>
      <c r="G47" s="345">
        <v>291</v>
      </c>
      <c r="H47" s="344">
        <v>512</v>
      </c>
      <c r="I47" s="344" t="s">
        <v>239</v>
      </c>
      <c r="J47" s="344"/>
    </row>
    <row r="48" spans="1:12" ht="21" customHeight="1">
      <c r="A48" s="3466"/>
      <c r="B48" s="3469"/>
      <c r="C48" s="3475"/>
      <c r="D48" s="363"/>
      <c r="E48" s="348"/>
      <c r="F48" s="419"/>
      <c r="G48" s="373"/>
      <c r="H48" s="351"/>
      <c r="I48" s="351"/>
      <c r="J48" s="368"/>
    </row>
    <row r="49" spans="1:10">
      <c r="A49" s="3466"/>
      <c r="B49" s="3469" t="s">
        <v>3</v>
      </c>
      <c r="C49" s="3475" t="s">
        <v>743</v>
      </c>
      <c r="D49" s="355">
        <v>38065</v>
      </c>
      <c r="E49" s="420"/>
      <c r="F49" s="416"/>
      <c r="G49" s="421">
        <v>40631</v>
      </c>
      <c r="H49" s="355">
        <v>42825</v>
      </c>
      <c r="I49" s="355">
        <v>44274</v>
      </c>
      <c r="J49" s="360"/>
    </row>
    <row r="50" spans="1:10">
      <c r="A50" s="3466"/>
      <c r="B50" s="3469"/>
      <c r="C50" s="3475"/>
      <c r="D50" s="344">
        <v>316</v>
      </c>
      <c r="E50" s="417"/>
      <c r="F50" s="418"/>
      <c r="G50" s="345">
        <v>281</v>
      </c>
      <c r="H50" s="344">
        <v>321</v>
      </c>
      <c r="I50" s="344" t="s">
        <v>242</v>
      </c>
      <c r="J50" s="344"/>
    </row>
    <row r="51" spans="1:10" ht="21" customHeight="1">
      <c r="A51" s="3466"/>
      <c r="B51" s="3469"/>
      <c r="C51" s="3475"/>
      <c r="D51" s="363"/>
      <c r="E51" s="348"/>
      <c r="F51" s="419"/>
      <c r="G51" s="373"/>
      <c r="H51" s="351"/>
      <c r="I51" s="351"/>
      <c r="J51" s="368"/>
    </row>
    <row r="52" spans="1:10">
      <c r="A52" s="3466"/>
      <c r="B52" s="3469" t="s">
        <v>4</v>
      </c>
      <c r="C52" s="3475" t="s">
        <v>13</v>
      </c>
      <c r="D52" s="355">
        <v>38065</v>
      </c>
      <c r="E52" s="420"/>
      <c r="F52" s="416"/>
      <c r="G52" s="421">
        <v>40631</v>
      </c>
      <c r="H52" s="355">
        <v>42465</v>
      </c>
      <c r="I52" s="355">
        <v>44274</v>
      </c>
      <c r="J52" s="360"/>
    </row>
    <row r="53" spans="1:10">
      <c r="A53" s="3466"/>
      <c r="B53" s="3469"/>
      <c r="C53" s="3475"/>
      <c r="D53" s="344">
        <v>317</v>
      </c>
      <c r="E53" s="417"/>
      <c r="F53" s="418"/>
      <c r="G53" s="345">
        <v>290</v>
      </c>
      <c r="H53" s="344">
        <v>513</v>
      </c>
      <c r="I53" s="344" t="s">
        <v>245</v>
      </c>
      <c r="J53" s="344"/>
    </row>
    <row r="54" spans="1:10" ht="21" customHeight="1">
      <c r="A54" s="3466"/>
      <c r="B54" s="3469"/>
      <c r="C54" s="3475"/>
      <c r="D54" s="363"/>
      <c r="E54" s="348"/>
      <c r="F54" s="419"/>
      <c r="G54" s="373"/>
      <c r="H54" s="351"/>
      <c r="I54" s="351"/>
      <c r="J54" s="368"/>
    </row>
    <row r="55" spans="1:10">
      <c r="A55" s="3466"/>
      <c r="B55" s="3469" t="s">
        <v>5</v>
      </c>
      <c r="C55" s="3475" t="s">
        <v>448</v>
      </c>
      <c r="D55" s="355">
        <v>38065</v>
      </c>
      <c r="E55" s="420"/>
      <c r="F55" s="416"/>
      <c r="G55" s="421">
        <v>40631</v>
      </c>
      <c r="H55" s="355">
        <v>42465</v>
      </c>
      <c r="I55" s="355">
        <v>44274</v>
      </c>
      <c r="J55" s="360"/>
    </row>
    <row r="56" spans="1:10">
      <c r="A56" s="3466"/>
      <c r="B56" s="3469"/>
      <c r="C56" s="3475"/>
      <c r="D56" s="344">
        <v>318</v>
      </c>
      <c r="E56" s="417"/>
      <c r="F56" s="418"/>
      <c r="G56" s="345">
        <v>289</v>
      </c>
      <c r="H56" s="344">
        <v>514</v>
      </c>
      <c r="I56" s="344" t="s">
        <v>249</v>
      </c>
      <c r="J56" s="344"/>
    </row>
    <row r="57" spans="1:10" ht="21" customHeight="1">
      <c r="A57" s="3466"/>
      <c r="B57" s="3469"/>
      <c r="C57" s="3475"/>
      <c r="D57" s="363"/>
      <c r="E57" s="348"/>
      <c r="F57" s="419"/>
      <c r="G57" s="373"/>
      <c r="H57" s="351"/>
      <c r="I57" s="351"/>
      <c r="J57" s="368"/>
    </row>
    <row r="58" spans="1:10">
      <c r="A58" s="3466"/>
      <c r="B58" s="3484" t="s">
        <v>6</v>
      </c>
      <c r="C58" s="3486" t="s">
        <v>1</v>
      </c>
      <c r="D58" s="355">
        <v>38065</v>
      </c>
      <c r="E58" s="420"/>
      <c r="F58" s="416"/>
      <c r="G58" s="355">
        <v>40631</v>
      </c>
      <c r="H58" s="355">
        <v>42465</v>
      </c>
      <c r="I58" s="355">
        <v>44274</v>
      </c>
      <c r="J58" s="360"/>
    </row>
    <row r="59" spans="1:10">
      <c r="A59" s="3466"/>
      <c r="B59" s="3485"/>
      <c r="C59" s="3487"/>
      <c r="D59" s="344">
        <v>319</v>
      </c>
      <c r="E59" s="417"/>
      <c r="F59" s="418"/>
      <c r="G59" s="344">
        <v>275</v>
      </c>
      <c r="H59" s="344">
        <v>515</v>
      </c>
      <c r="I59" s="344" t="s">
        <v>252</v>
      </c>
      <c r="J59" s="344"/>
    </row>
    <row r="60" spans="1:10" ht="21" customHeight="1">
      <c r="A60" s="3466"/>
      <c r="B60" s="3481"/>
      <c r="C60" s="3476"/>
      <c r="D60" s="363"/>
      <c r="E60" s="348"/>
      <c r="F60" s="419"/>
      <c r="G60" s="373"/>
      <c r="H60" s="351"/>
      <c r="I60" s="351"/>
      <c r="J60" s="368"/>
    </row>
    <row r="61" spans="1:10">
      <c r="A61" s="3466"/>
      <c r="B61" s="3469" t="s">
        <v>7</v>
      </c>
      <c r="C61" s="3475" t="s">
        <v>2</v>
      </c>
      <c r="D61" s="355">
        <v>38107</v>
      </c>
      <c r="E61" s="420"/>
      <c r="F61" s="416"/>
      <c r="G61" s="355">
        <v>40631</v>
      </c>
      <c r="H61" s="355">
        <v>42830</v>
      </c>
      <c r="I61" s="355">
        <v>44274</v>
      </c>
      <c r="J61" s="360"/>
    </row>
    <row r="62" spans="1:10">
      <c r="A62" s="3466"/>
      <c r="B62" s="3469"/>
      <c r="C62" s="3475"/>
      <c r="D62" s="344">
        <v>543</v>
      </c>
      <c r="E62" s="417"/>
      <c r="F62" s="418"/>
      <c r="G62" s="344">
        <v>271</v>
      </c>
      <c r="H62" s="344">
        <v>516</v>
      </c>
      <c r="I62" s="344" t="s">
        <v>255</v>
      </c>
      <c r="J62" s="344"/>
    </row>
    <row r="63" spans="1:10" ht="21" customHeight="1">
      <c r="A63" s="3466"/>
      <c r="B63" s="3469"/>
      <c r="C63" s="3475"/>
      <c r="D63" s="363"/>
      <c r="E63" s="348"/>
      <c r="F63" s="419"/>
      <c r="G63" s="373"/>
      <c r="H63" s="351"/>
      <c r="I63" s="351"/>
      <c r="J63" s="368"/>
    </row>
    <row r="64" spans="1:10">
      <c r="A64" s="3466"/>
      <c r="B64" s="3474" t="s">
        <v>744</v>
      </c>
      <c r="C64" s="3475" t="s">
        <v>745</v>
      </c>
      <c r="D64" s="370">
        <v>38107</v>
      </c>
      <c r="E64" s="422">
        <v>38443</v>
      </c>
      <c r="F64" s="423"/>
      <c r="G64" s="421">
        <v>40631</v>
      </c>
      <c r="H64" s="370">
        <v>42825</v>
      </c>
      <c r="I64" s="370">
        <v>44285</v>
      </c>
      <c r="J64" s="377"/>
    </row>
    <row r="65" spans="1:10">
      <c r="A65" s="3466"/>
      <c r="B65" s="3469"/>
      <c r="C65" s="3475"/>
      <c r="D65" s="344">
        <v>528</v>
      </c>
      <c r="E65" s="424">
        <v>560</v>
      </c>
      <c r="F65" s="425"/>
      <c r="G65" s="345">
        <v>285</v>
      </c>
      <c r="H65" s="344">
        <v>322</v>
      </c>
      <c r="I65" s="344" t="s">
        <v>746</v>
      </c>
      <c r="J65" s="344"/>
    </row>
    <row r="66" spans="1:10" ht="28.5">
      <c r="A66" s="3466"/>
      <c r="B66" s="3469"/>
      <c r="C66" s="3475"/>
      <c r="D66" s="363"/>
      <c r="E66" s="348" t="s">
        <v>711</v>
      </c>
      <c r="F66" s="426"/>
      <c r="G66" s="373"/>
      <c r="H66" s="353" t="s">
        <v>747</v>
      </c>
      <c r="I66" s="353" t="s">
        <v>748</v>
      </c>
      <c r="J66" s="427"/>
    </row>
    <row r="67" spans="1:10">
      <c r="A67" s="3466"/>
      <c r="B67" s="3481" t="s">
        <v>9</v>
      </c>
      <c r="C67" s="3476" t="s">
        <v>749</v>
      </c>
      <c r="D67" s="355">
        <v>38065</v>
      </c>
      <c r="E67" s="428"/>
      <c r="F67" s="429"/>
      <c r="H67" s="360"/>
      <c r="I67" s="360"/>
      <c r="J67" s="355">
        <v>40631</v>
      </c>
    </row>
    <row r="68" spans="1:10">
      <c r="A68" s="3466"/>
      <c r="B68" s="3469"/>
      <c r="C68" s="3475"/>
      <c r="D68" s="344">
        <v>320</v>
      </c>
      <c r="E68" s="417"/>
      <c r="F68" s="425"/>
      <c r="G68" s="345"/>
      <c r="H68" s="344"/>
      <c r="I68" s="344"/>
      <c r="J68" s="344">
        <v>272</v>
      </c>
    </row>
    <row r="69" spans="1:10" ht="19">
      <c r="A69" s="3466"/>
      <c r="B69" s="3469"/>
      <c r="C69" s="3475"/>
      <c r="D69" s="363"/>
      <c r="E69" s="430"/>
      <c r="F69" s="431"/>
      <c r="G69" s="367"/>
      <c r="H69" s="368"/>
      <c r="I69" s="368"/>
      <c r="J69" s="351" t="s">
        <v>750</v>
      </c>
    </row>
    <row r="70" spans="1:10">
      <c r="A70" s="3466"/>
      <c r="B70" s="3478" t="s">
        <v>119</v>
      </c>
      <c r="C70" s="3479" t="s">
        <v>751</v>
      </c>
      <c r="D70" s="388">
        <v>38065</v>
      </c>
      <c r="E70" s="432"/>
      <c r="F70" s="433"/>
      <c r="G70" s="393"/>
      <c r="H70" s="392"/>
      <c r="I70" s="392"/>
      <c r="J70" s="388">
        <v>38758</v>
      </c>
    </row>
    <row r="71" spans="1:10">
      <c r="A71" s="3466"/>
      <c r="B71" s="3478"/>
      <c r="C71" s="3480"/>
      <c r="D71" s="394">
        <v>321</v>
      </c>
      <c r="E71" s="434"/>
      <c r="F71" s="435"/>
      <c r="G71" s="398"/>
      <c r="H71" s="394"/>
      <c r="I71" s="394"/>
      <c r="J71" s="394">
        <v>157</v>
      </c>
    </row>
    <row r="72" spans="1:10" ht="19">
      <c r="A72" s="3466"/>
      <c r="B72" s="3478"/>
      <c r="C72" s="3480"/>
      <c r="D72" s="399"/>
      <c r="E72" s="436"/>
      <c r="F72" s="437"/>
      <c r="G72" s="404"/>
      <c r="H72" s="403"/>
      <c r="I72" s="403"/>
      <c r="J72" s="405" t="s">
        <v>752</v>
      </c>
    </row>
    <row r="73" spans="1:10">
      <c r="A73" s="3466"/>
      <c r="B73" s="3478" t="s">
        <v>55</v>
      </c>
      <c r="C73" s="3480" t="s">
        <v>753</v>
      </c>
      <c r="D73" s="388">
        <v>38758</v>
      </c>
      <c r="E73" s="432"/>
      <c r="F73" s="433"/>
      <c r="G73" s="393"/>
      <c r="H73" s="392"/>
      <c r="I73" s="392"/>
      <c r="J73" s="388">
        <v>40631</v>
      </c>
    </row>
    <row r="74" spans="1:10">
      <c r="A74" s="3466"/>
      <c r="B74" s="3478"/>
      <c r="C74" s="3480"/>
      <c r="D74" s="394">
        <v>161</v>
      </c>
      <c r="E74" s="434"/>
      <c r="F74" s="435"/>
      <c r="G74" s="398"/>
      <c r="H74" s="394"/>
      <c r="I74" s="394"/>
      <c r="J74" s="394">
        <v>272</v>
      </c>
    </row>
    <row r="75" spans="1:10" ht="19">
      <c r="A75" s="3466"/>
      <c r="B75" s="3478"/>
      <c r="C75" s="3480"/>
      <c r="D75" s="405" t="s">
        <v>754</v>
      </c>
      <c r="E75" s="436"/>
      <c r="F75" s="437"/>
      <c r="G75" s="404"/>
      <c r="H75" s="403"/>
      <c r="I75" s="403"/>
      <c r="J75" s="405" t="s">
        <v>750</v>
      </c>
    </row>
    <row r="76" spans="1:10">
      <c r="A76" s="3466"/>
      <c r="B76" s="3478" t="s">
        <v>77</v>
      </c>
      <c r="C76" s="3480" t="s">
        <v>755</v>
      </c>
      <c r="D76" s="388">
        <v>38758</v>
      </c>
      <c r="E76" s="432"/>
      <c r="F76" s="433"/>
      <c r="G76" s="393"/>
      <c r="H76" s="392"/>
      <c r="I76" s="392"/>
      <c r="J76" s="388">
        <v>39745</v>
      </c>
    </row>
    <row r="77" spans="1:10">
      <c r="A77" s="3466"/>
      <c r="B77" s="3478"/>
      <c r="C77" s="3480"/>
      <c r="D77" s="394">
        <v>160</v>
      </c>
      <c r="E77" s="434"/>
      <c r="F77" s="435"/>
      <c r="G77" s="398"/>
      <c r="H77" s="394"/>
      <c r="I77" s="394"/>
      <c r="J77" s="394">
        <v>805</v>
      </c>
    </row>
    <row r="78" spans="1:10" ht="19">
      <c r="A78" s="3466"/>
      <c r="B78" s="3478"/>
      <c r="C78" s="3480"/>
      <c r="D78" s="405" t="s">
        <v>754</v>
      </c>
      <c r="E78" s="436"/>
      <c r="F78" s="438"/>
      <c r="G78" s="404"/>
      <c r="H78" s="403"/>
      <c r="I78" s="403"/>
      <c r="J78" s="405" t="s">
        <v>756</v>
      </c>
    </row>
    <row r="79" spans="1:10">
      <c r="A79" s="3466"/>
      <c r="B79" s="3474" t="s">
        <v>757</v>
      </c>
      <c r="C79" s="3475" t="s">
        <v>29</v>
      </c>
      <c r="D79" s="355">
        <v>38065</v>
      </c>
      <c r="E79" s="439">
        <v>38653</v>
      </c>
      <c r="F79" s="440"/>
      <c r="G79" s="421">
        <v>40631</v>
      </c>
      <c r="H79" s="355">
        <v>42465</v>
      </c>
      <c r="I79" s="355">
        <v>44274</v>
      </c>
      <c r="J79" s="360"/>
    </row>
    <row r="80" spans="1:10">
      <c r="A80" s="3466"/>
      <c r="B80" s="3469"/>
      <c r="C80" s="3475"/>
      <c r="D80" s="344">
        <v>322</v>
      </c>
      <c r="E80" s="424">
        <v>1219</v>
      </c>
      <c r="F80" s="425"/>
      <c r="G80" s="345">
        <v>276</v>
      </c>
      <c r="H80" s="344">
        <v>517</v>
      </c>
      <c r="I80" s="344" t="s">
        <v>287</v>
      </c>
      <c r="J80" s="344"/>
    </row>
    <row r="81" spans="1:10" ht="19">
      <c r="A81" s="3466"/>
      <c r="B81" s="3469"/>
      <c r="C81" s="3475"/>
      <c r="D81" s="363"/>
      <c r="E81" s="441" t="s">
        <v>711</v>
      </c>
      <c r="F81" s="442"/>
      <c r="G81" s="373"/>
      <c r="H81" s="351"/>
      <c r="I81" s="351"/>
      <c r="J81" s="368"/>
    </row>
    <row r="82" spans="1:10">
      <c r="A82" s="3466"/>
      <c r="B82" s="3474" t="s">
        <v>758</v>
      </c>
      <c r="C82" s="3471" t="s">
        <v>759</v>
      </c>
      <c r="D82" s="355">
        <v>38065</v>
      </c>
      <c r="E82" s="420">
        <v>39871</v>
      </c>
      <c r="F82" s="443"/>
      <c r="G82" s="421">
        <v>40631</v>
      </c>
      <c r="H82" s="370">
        <v>42465</v>
      </c>
      <c r="I82" s="377" t="s">
        <v>760</v>
      </c>
      <c r="J82" s="377"/>
    </row>
    <row r="83" spans="1:10">
      <c r="A83" s="3466"/>
      <c r="B83" s="3469"/>
      <c r="C83" s="3475"/>
      <c r="D83" s="344" t="s">
        <v>761</v>
      </c>
      <c r="E83" s="417" t="s">
        <v>762</v>
      </c>
      <c r="F83" s="418"/>
      <c r="G83" s="345">
        <v>287</v>
      </c>
      <c r="H83" s="344">
        <v>518</v>
      </c>
      <c r="I83" s="344" t="s">
        <v>290</v>
      </c>
      <c r="J83" s="344"/>
    </row>
    <row r="84" spans="1:10" ht="21" customHeight="1">
      <c r="A84" s="3466"/>
      <c r="B84" s="3469"/>
      <c r="C84" s="3475"/>
      <c r="D84" s="363"/>
      <c r="E84" s="348" t="s">
        <v>763</v>
      </c>
      <c r="F84" s="419"/>
      <c r="G84" s="373"/>
      <c r="H84" s="351"/>
      <c r="I84" s="368"/>
      <c r="J84" s="368"/>
    </row>
    <row r="85" spans="1:10">
      <c r="A85" s="3466"/>
      <c r="B85" s="3491" t="s">
        <v>764</v>
      </c>
      <c r="C85" s="3492" t="s">
        <v>765</v>
      </c>
      <c r="D85" s="388">
        <v>38065</v>
      </c>
      <c r="E85" s="432"/>
      <c r="F85" s="433"/>
      <c r="G85" s="393"/>
      <c r="H85" s="392"/>
      <c r="I85" s="392"/>
      <c r="J85" s="388">
        <v>39871</v>
      </c>
    </row>
    <row r="86" spans="1:10">
      <c r="A86" s="3466"/>
      <c r="B86" s="3478"/>
      <c r="C86" s="3480"/>
      <c r="D86" s="394">
        <v>323</v>
      </c>
      <c r="E86" s="434"/>
      <c r="F86" s="435"/>
      <c r="G86" s="398"/>
      <c r="H86" s="394"/>
      <c r="I86" s="394"/>
      <c r="J86" s="394">
        <v>168</v>
      </c>
    </row>
    <row r="87" spans="1:10" ht="19">
      <c r="A87" s="3466"/>
      <c r="B87" s="3478"/>
      <c r="C87" s="3480"/>
      <c r="D87" s="444"/>
      <c r="E87" s="436"/>
      <c r="F87" s="437"/>
      <c r="G87" s="404"/>
      <c r="H87" s="403"/>
      <c r="I87" s="403"/>
      <c r="J87" s="405" t="s">
        <v>766</v>
      </c>
    </row>
    <row r="88" spans="1:10">
      <c r="A88" s="3466"/>
      <c r="B88" s="3478" t="s">
        <v>767</v>
      </c>
      <c r="C88" s="3479" t="s">
        <v>768</v>
      </c>
      <c r="D88" s="388">
        <v>38065</v>
      </c>
      <c r="E88" s="432"/>
      <c r="F88" s="433"/>
      <c r="G88" s="393"/>
      <c r="H88" s="392"/>
      <c r="I88" s="392"/>
      <c r="J88" s="388">
        <v>39871</v>
      </c>
    </row>
    <row r="89" spans="1:10">
      <c r="A89" s="3466"/>
      <c r="B89" s="3478"/>
      <c r="C89" s="3480"/>
      <c r="D89" s="394">
        <v>324</v>
      </c>
      <c r="E89" s="434"/>
      <c r="F89" s="435"/>
      <c r="G89" s="398"/>
      <c r="H89" s="394"/>
      <c r="I89" s="394"/>
      <c r="J89" s="394">
        <v>168</v>
      </c>
    </row>
    <row r="90" spans="1:10" ht="19">
      <c r="A90" s="3466"/>
      <c r="B90" s="3478"/>
      <c r="C90" s="3480"/>
      <c r="D90" s="399"/>
      <c r="E90" s="445"/>
      <c r="F90" s="437"/>
      <c r="G90" s="404"/>
      <c r="H90" s="403"/>
      <c r="I90" s="403"/>
      <c r="J90" s="405" t="s">
        <v>766</v>
      </c>
    </row>
    <row r="91" spans="1:10">
      <c r="A91" s="3466"/>
      <c r="B91" s="3469" t="s">
        <v>769</v>
      </c>
      <c r="C91" s="3471" t="s">
        <v>770</v>
      </c>
      <c r="D91" s="355">
        <v>38107</v>
      </c>
      <c r="E91" s="420">
        <v>39220</v>
      </c>
      <c r="F91" s="440"/>
      <c r="G91" s="421">
        <v>40631</v>
      </c>
      <c r="H91" s="355">
        <v>42465</v>
      </c>
      <c r="I91" s="355">
        <v>44274</v>
      </c>
      <c r="J91" s="360"/>
    </row>
    <row r="92" spans="1:10">
      <c r="A92" s="3466"/>
      <c r="B92" s="3469"/>
      <c r="C92" s="3475"/>
      <c r="D92" s="344">
        <v>544</v>
      </c>
      <c r="E92" s="417">
        <v>576</v>
      </c>
      <c r="F92" s="425"/>
      <c r="G92" s="345">
        <v>279</v>
      </c>
      <c r="H92" s="344">
        <v>519</v>
      </c>
      <c r="I92" s="344">
        <v>243</v>
      </c>
      <c r="J92" s="344"/>
    </row>
    <row r="93" spans="1:10" ht="19">
      <c r="A93" s="3466"/>
      <c r="B93" s="3469"/>
      <c r="C93" s="3475"/>
      <c r="D93" s="363"/>
      <c r="E93" s="348" t="s">
        <v>763</v>
      </c>
      <c r="F93" s="442"/>
      <c r="G93" s="373"/>
      <c r="H93" s="351"/>
      <c r="I93" s="351"/>
      <c r="J93" s="368"/>
    </row>
    <row r="94" spans="1:10">
      <c r="A94" s="3466"/>
      <c r="B94" s="3477" t="s">
        <v>129</v>
      </c>
      <c r="C94" s="3479" t="s">
        <v>771</v>
      </c>
      <c r="D94" s="388">
        <v>38065</v>
      </c>
      <c r="E94" s="446"/>
      <c r="F94" s="433"/>
      <c r="G94" s="393"/>
      <c r="H94" s="392"/>
      <c r="I94" s="392"/>
      <c r="J94" s="388">
        <v>39220</v>
      </c>
    </row>
    <row r="95" spans="1:10">
      <c r="A95" s="3466"/>
      <c r="B95" s="3478"/>
      <c r="C95" s="3480"/>
      <c r="D95" s="394">
        <v>325</v>
      </c>
      <c r="E95" s="434"/>
      <c r="F95" s="435"/>
      <c r="G95" s="398"/>
      <c r="H95" s="394"/>
      <c r="I95" s="394"/>
      <c r="J95" s="394">
        <v>576</v>
      </c>
    </row>
    <row r="96" spans="1:10" ht="19">
      <c r="A96" s="3466"/>
      <c r="B96" s="3478"/>
      <c r="C96" s="3480"/>
      <c r="D96" s="399"/>
      <c r="E96" s="436"/>
      <c r="F96" s="437"/>
      <c r="G96" s="447"/>
      <c r="H96" s="403"/>
      <c r="I96" s="403"/>
      <c r="J96" s="405" t="s">
        <v>772</v>
      </c>
    </row>
    <row r="97" spans="1:10">
      <c r="A97" s="3466"/>
      <c r="B97" s="3469" t="s">
        <v>130</v>
      </c>
      <c r="C97" s="3471" t="s">
        <v>773</v>
      </c>
      <c r="D97" s="370">
        <v>38107</v>
      </c>
      <c r="E97" s="420">
        <v>38443</v>
      </c>
      <c r="F97" s="440">
        <v>39136</v>
      </c>
      <c r="G97" s="421">
        <v>40631</v>
      </c>
      <c r="H97" s="355">
        <v>42465</v>
      </c>
      <c r="I97" s="377" t="s">
        <v>297</v>
      </c>
      <c r="J97" s="377"/>
    </row>
    <row r="98" spans="1:10">
      <c r="A98" s="3466"/>
      <c r="B98" s="3469"/>
      <c r="C98" s="3475"/>
      <c r="D98" s="344">
        <v>545</v>
      </c>
      <c r="E98" s="417">
        <v>561</v>
      </c>
      <c r="F98" s="425">
        <v>157</v>
      </c>
      <c r="G98" s="345">
        <v>280</v>
      </c>
      <c r="H98" s="344">
        <v>520</v>
      </c>
      <c r="I98" s="344">
        <v>242</v>
      </c>
      <c r="J98" s="344"/>
    </row>
    <row r="99" spans="1:10" ht="19">
      <c r="A99" s="3466"/>
      <c r="B99" s="3469"/>
      <c r="C99" s="3475"/>
      <c r="D99" s="363"/>
      <c r="E99" s="348" t="s">
        <v>711</v>
      </c>
      <c r="F99" s="442" t="s">
        <v>774</v>
      </c>
      <c r="G99" s="373"/>
      <c r="H99" s="351"/>
      <c r="I99" s="351"/>
      <c r="J99" s="368"/>
    </row>
    <row r="100" spans="1:10">
      <c r="A100" s="3466"/>
      <c r="B100" s="3493" t="s">
        <v>10</v>
      </c>
      <c r="C100" s="3492" t="s">
        <v>775</v>
      </c>
      <c r="D100" s="388">
        <v>38065</v>
      </c>
      <c r="E100" s="446"/>
      <c r="F100" s="433"/>
      <c r="G100" s="393"/>
      <c r="H100" s="392"/>
      <c r="I100" s="392"/>
      <c r="J100" s="388">
        <v>39173</v>
      </c>
    </row>
    <row r="101" spans="1:10">
      <c r="A101" s="3466"/>
      <c r="B101" s="3478"/>
      <c r="C101" s="3480"/>
      <c r="D101" s="394">
        <v>326</v>
      </c>
      <c r="E101" s="434"/>
      <c r="F101" s="435"/>
      <c r="G101" s="398"/>
      <c r="H101" s="394"/>
      <c r="I101" s="394"/>
      <c r="J101" s="394">
        <v>458</v>
      </c>
    </row>
    <row r="102" spans="1:10" ht="21" customHeight="1">
      <c r="A102" s="3466"/>
      <c r="B102" s="3478"/>
      <c r="C102" s="3480"/>
      <c r="D102" s="399"/>
      <c r="E102" s="436"/>
      <c r="F102" s="437"/>
      <c r="G102" s="404"/>
      <c r="H102" s="403"/>
      <c r="I102" s="403"/>
      <c r="J102" s="405" t="s">
        <v>776</v>
      </c>
    </row>
    <row r="103" spans="1:10">
      <c r="A103" s="3466"/>
      <c r="B103" s="3477" t="s">
        <v>11</v>
      </c>
      <c r="C103" s="3479" t="s">
        <v>777</v>
      </c>
      <c r="D103" s="448">
        <v>38065</v>
      </c>
      <c r="E103" s="449"/>
      <c r="F103" s="450"/>
      <c r="G103" s="451"/>
      <c r="H103" s="452"/>
      <c r="I103" s="452"/>
      <c r="J103" s="448">
        <v>39173</v>
      </c>
    </row>
    <row r="104" spans="1:10">
      <c r="A104" s="3466"/>
      <c r="B104" s="3478"/>
      <c r="C104" s="3480"/>
      <c r="D104" s="394">
        <v>327</v>
      </c>
      <c r="E104" s="434"/>
      <c r="F104" s="435"/>
      <c r="G104" s="398"/>
      <c r="H104" s="394"/>
      <c r="I104" s="394"/>
      <c r="J104" s="394">
        <v>458</v>
      </c>
    </row>
    <row r="105" spans="1:10" ht="21" customHeight="1" thickBot="1">
      <c r="A105" s="3467"/>
      <c r="B105" s="3494"/>
      <c r="C105" s="3495"/>
      <c r="D105" s="453"/>
      <c r="E105" s="454"/>
      <c r="F105" s="455"/>
      <c r="G105" s="456"/>
      <c r="H105" s="457"/>
      <c r="I105" s="457"/>
      <c r="J105" s="458" t="s">
        <v>776</v>
      </c>
    </row>
    <row r="106" spans="1:10" ht="10.5" customHeight="1">
      <c r="H106" s="459"/>
      <c r="J106" s="3488" t="s">
        <v>738</v>
      </c>
    </row>
    <row r="107" spans="1:10">
      <c r="H107" s="460"/>
      <c r="J107" s="3489"/>
    </row>
    <row r="108" spans="1:10">
      <c r="H108" s="460"/>
      <c r="J108" s="3489"/>
    </row>
  </sheetData>
  <mergeCells count="70">
    <mergeCell ref="B91:B93"/>
    <mergeCell ref="C91:C93"/>
    <mergeCell ref="B94:B96"/>
    <mergeCell ref="C94:C96"/>
    <mergeCell ref="J106:J108"/>
    <mergeCell ref="B97:B99"/>
    <mergeCell ref="C97:C99"/>
    <mergeCell ref="B100:B102"/>
    <mergeCell ref="C100:C102"/>
    <mergeCell ref="B103:B105"/>
    <mergeCell ref="C103:C105"/>
    <mergeCell ref="B82:B84"/>
    <mergeCell ref="C82:C84"/>
    <mergeCell ref="B85:B87"/>
    <mergeCell ref="C85:C87"/>
    <mergeCell ref="B88:B90"/>
    <mergeCell ref="C88:C90"/>
    <mergeCell ref="B73:B75"/>
    <mergeCell ref="C73:C75"/>
    <mergeCell ref="B76:B78"/>
    <mergeCell ref="C76:C78"/>
    <mergeCell ref="B79:B81"/>
    <mergeCell ref="C79:C81"/>
    <mergeCell ref="C64:C66"/>
    <mergeCell ref="B67:B69"/>
    <mergeCell ref="C67:C69"/>
    <mergeCell ref="B70:B72"/>
    <mergeCell ref="C70:C72"/>
    <mergeCell ref="L38:L40"/>
    <mergeCell ref="A45:B45"/>
    <mergeCell ref="E45:F45"/>
    <mergeCell ref="B52:B54"/>
    <mergeCell ref="C52:C54"/>
    <mergeCell ref="B32:B34"/>
    <mergeCell ref="C32:C34"/>
    <mergeCell ref="A46:A105"/>
    <mergeCell ref="B46:B48"/>
    <mergeCell ref="C46:C48"/>
    <mergeCell ref="B49:B51"/>
    <mergeCell ref="C49:C51"/>
    <mergeCell ref="B35:B37"/>
    <mergeCell ref="C35:C37"/>
    <mergeCell ref="B55:B57"/>
    <mergeCell ref="C55:C57"/>
    <mergeCell ref="B58:B60"/>
    <mergeCell ref="C58:C60"/>
    <mergeCell ref="B61:B63"/>
    <mergeCell ref="C61:C63"/>
    <mergeCell ref="B64:B66"/>
    <mergeCell ref="C26:C28"/>
    <mergeCell ref="B29:B31"/>
    <mergeCell ref="C29:C31"/>
    <mergeCell ref="B23:B25"/>
    <mergeCell ref="C23:C25"/>
    <mergeCell ref="A4:B4"/>
    <mergeCell ref="E4:G4"/>
    <mergeCell ref="A5:A37"/>
    <mergeCell ref="B5:B7"/>
    <mergeCell ref="C5:C7"/>
    <mergeCell ref="B8:B10"/>
    <mergeCell ref="C8:C10"/>
    <mergeCell ref="B11:B13"/>
    <mergeCell ref="C11:C13"/>
    <mergeCell ref="B14:B16"/>
    <mergeCell ref="C14:C16"/>
    <mergeCell ref="B17:B19"/>
    <mergeCell ref="C17:C19"/>
    <mergeCell ref="B20:B22"/>
    <mergeCell ref="C20:C22"/>
    <mergeCell ref="B26:B28"/>
  </mergeCells>
  <phoneticPr fontId="1"/>
  <printOptions horizontalCentered="1"/>
  <pageMargins left="0.59055118110236227" right="0.59055118110236227" top="0.78740157480314965" bottom="0.78740157480314965" header="0.51181102362204722" footer="0.51181102362204722"/>
  <pageSetup paperSize="9" scale="79" orientation="portrait" r:id="rId1"/>
  <headerFooter alignWithMargins="0"/>
  <rowBreaks count="1" manualBreakCount="1">
    <brk id="41"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58</vt:i4>
      </vt:variant>
      <vt:variant>
        <vt:lpstr>名前付き一覧</vt:lpstr>
      </vt:variant>
      <vt:variant>
        <vt:i4>72</vt:i4>
      </vt:variant>
    </vt:vector>
  </HeadingPairs>
  <TitlesOfParts>
    <vt:vector size="130" baseType="lpstr">
      <vt:lpstr>都市計画区域の変遷</vt:lpstr>
      <vt:lpstr>市町の変遷</vt:lpstr>
      <vt:lpstr>1</vt:lpstr>
      <vt:lpstr>2</vt:lpstr>
      <vt:lpstr>3</vt:lpstr>
      <vt:lpstr>4-1</vt:lpstr>
      <vt:lpstr>4-2</vt:lpstr>
      <vt:lpstr>4-3</vt:lpstr>
      <vt:lpstr>5-1</vt:lpstr>
      <vt:lpstr>5-2</vt:lpstr>
      <vt:lpstr>5-3</vt:lpstr>
      <vt:lpstr>5-4</vt:lpstr>
      <vt:lpstr>6(1)</vt:lpstr>
      <vt:lpstr>6(2)</vt:lpstr>
      <vt:lpstr>6(3)</vt:lpstr>
      <vt:lpstr>6(4)</vt:lpstr>
      <vt:lpstr>6(5)</vt:lpstr>
      <vt:lpstr>6(6)</vt:lpstr>
      <vt:lpstr>6(7)</vt:lpstr>
      <vt:lpstr>6(8)</vt:lpstr>
      <vt:lpstr>7-1-1</vt:lpstr>
      <vt:lpstr>7-1-2</vt:lpstr>
      <vt:lpstr>7-2,7-3,7-4</vt:lpstr>
      <vt:lpstr>7-5,7-6</vt:lpstr>
      <vt:lpstr>7-7,7-8</vt:lpstr>
      <vt:lpstr>7-9</vt:lpstr>
      <vt:lpstr>7-10,7-11,7-12,7-13,7-14</vt:lpstr>
      <vt:lpstr>8</vt:lpstr>
      <vt:lpstr>9</vt:lpstr>
      <vt:lpstr>10-1-1(1)</vt:lpstr>
      <vt:lpstr>10-1-1(2)</vt:lpstr>
      <vt:lpstr>10-1-1(3)①</vt:lpstr>
      <vt:lpstr>10-1-1(3)②</vt:lpstr>
      <vt:lpstr>10-1-1(3)③</vt:lpstr>
      <vt:lpstr>10-1-1(3)④</vt:lpstr>
      <vt:lpstr>10-1-1(4)</vt:lpstr>
      <vt:lpstr>10-1-1(5)</vt:lpstr>
      <vt:lpstr>10-1-1(6)(7)</vt:lpstr>
      <vt:lpstr>10-1-2</vt:lpstr>
      <vt:lpstr>10-1-3,10-1-4</vt:lpstr>
      <vt:lpstr>10-1-5</vt:lpstr>
      <vt:lpstr>10-2-1(1)</vt:lpstr>
      <vt:lpstr>10-2-1(2)</vt:lpstr>
      <vt:lpstr>10-2-2</vt:lpstr>
      <vt:lpstr>10-2-3,10-2-4</vt:lpstr>
      <vt:lpstr>10-3-1(1)</vt:lpstr>
      <vt:lpstr>10-3-1(2)</vt:lpstr>
      <vt:lpstr>10-3-1(3)</vt:lpstr>
      <vt:lpstr>10-3-2,10-3-3,10-3-4</vt:lpstr>
      <vt:lpstr>10-3-5</vt:lpstr>
      <vt:lpstr>10-4-1,10-4-2,10-4-3</vt:lpstr>
      <vt:lpstr>10-4-4,10-4-5,10-4-6</vt:lpstr>
      <vt:lpstr>11-1</vt:lpstr>
      <vt:lpstr>11-2</vt:lpstr>
      <vt:lpstr>11-3</vt:lpstr>
      <vt:lpstr>12</vt:lpstr>
      <vt:lpstr>13</vt:lpstr>
      <vt:lpstr>14</vt:lpstr>
      <vt:lpstr>'1'!Print_Area</vt:lpstr>
      <vt:lpstr>'10-1-1(1)'!Print_Area</vt:lpstr>
      <vt:lpstr>'10-1-1(2)'!Print_Area</vt:lpstr>
      <vt:lpstr>'10-1-1(3)①'!Print_Area</vt:lpstr>
      <vt:lpstr>'10-1-1(3)②'!Print_Area</vt:lpstr>
      <vt:lpstr>'10-1-1(3)③'!Print_Area</vt:lpstr>
      <vt:lpstr>'10-1-1(3)④'!Print_Area</vt:lpstr>
      <vt:lpstr>'10-1-1(4)'!Print_Area</vt:lpstr>
      <vt:lpstr>'10-1-1(5)'!Print_Area</vt:lpstr>
      <vt:lpstr>'10-1-1(6)(7)'!Print_Area</vt:lpstr>
      <vt:lpstr>'10-1-2'!Print_Area</vt:lpstr>
      <vt:lpstr>'10-1-3,10-1-4'!Print_Area</vt:lpstr>
      <vt:lpstr>'10-1-5'!Print_Area</vt:lpstr>
      <vt:lpstr>'10-2-1(1)'!Print_Area</vt:lpstr>
      <vt:lpstr>'10-2-1(2)'!Print_Area</vt:lpstr>
      <vt:lpstr>'10-2-2'!Print_Area</vt:lpstr>
      <vt:lpstr>'10-2-3,10-2-4'!Print_Area</vt:lpstr>
      <vt:lpstr>'10-3-1(2)'!Print_Area</vt:lpstr>
      <vt:lpstr>'10-3-1(3)'!Print_Area</vt:lpstr>
      <vt:lpstr>'10-3-2,10-3-3,10-3-4'!Print_Area</vt:lpstr>
      <vt:lpstr>'10-3-5'!Print_Area</vt:lpstr>
      <vt:lpstr>'10-4-1,10-4-2,10-4-3'!Print_Area</vt:lpstr>
      <vt:lpstr>'10-4-4,10-4-5,10-4-6'!Print_Area</vt:lpstr>
      <vt:lpstr>'11-1'!Print_Area</vt:lpstr>
      <vt:lpstr>'11-2'!Print_Area</vt:lpstr>
      <vt:lpstr>'11-3'!Print_Area</vt:lpstr>
      <vt:lpstr>'12'!Print_Area</vt:lpstr>
      <vt:lpstr>'14'!Print_Area</vt:lpstr>
      <vt:lpstr>'2'!Print_Area</vt:lpstr>
      <vt:lpstr>'3'!Print_Area</vt:lpstr>
      <vt:lpstr>'4-1'!Print_Area</vt:lpstr>
      <vt:lpstr>'4-2'!Print_Area</vt:lpstr>
      <vt:lpstr>'4-3'!Print_Area</vt:lpstr>
      <vt:lpstr>'5-1'!Print_Area</vt:lpstr>
      <vt:lpstr>'5-3'!Print_Area</vt:lpstr>
      <vt:lpstr>'5-4'!Print_Area</vt:lpstr>
      <vt:lpstr>'6(1)'!Print_Area</vt:lpstr>
      <vt:lpstr>'6(3)'!Print_Area</vt:lpstr>
      <vt:lpstr>'6(4)'!Print_Area</vt:lpstr>
      <vt:lpstr>'6(5)'!Print_Area</vt:lpstr>
      <vt:lpstr>'6(6)'!Print_Area</vt:lpstr>
      <vt:lpstr>'6(7)'!Print_Area</vt:lpstr>
      <vt:lpstr>'6(8)'!Print_Area</vt:lpstr>
      <vt:lpstr>'7-10,7-11,7-12,7-13,7-14'!Print_Area</vt:lpstr>
      <vt:lpstr>'7-1-1'!Print_Area</vt:lpstr>
      <vt:lpstr>'7-1-2'!Print_Area</vt:lpstr>
      <vt:lpstr>'7-2,7-3,7-4'!Print_Area</vt:lpstr>
      <vt:lpstr>'7-5,7-6'!Print_Area</vt:lpstr>
      <vt:lpstr>'7-7,7-8'!Print_Area</vt:lpstr>
      <vt:lpstr>'7-9'!Print_Area</vt:lpstr>
      <vt:lpstr>市町の変遷!Print_Area</vt:lpstr>
      <vt:lpstr>都市計画区域の変遷!Print_Area</vt:lpstr>
      <vt:lpstr>'1'!Print_Titles</vt:lpstr>
      <vt:lpstr>'10-1-1(1)'!Print_Titles</vt:lpstr>
      <vt:lpstr>'10-1-1(4)'!Print_Titles</vt:lpstr>
      <vt:lpstr>'10-1-1(5)'!Print_Titles</vt:lpstr>
      <vt:lpstr>'10-1-1(6)(7)'!Print_Titles</vt:lpstr>
      <vt:lpstr>'10-2-1(2)'!Print_Titles</vt:lpstr>
      <vt:lpstr>'10-3-1(2)'!Print_Titles</vt:lpstr>
      <vt:lpstr>'10-3-1(3)'!Print_Titles</vt:lpstr>
      <vt:lpstr>'11-1'!Print_Titles</vt:lpstr>
      <vt:lpstr>'11-2'!Print_Titles</vt:lpstr>
      <vt:lpstr>'12'!Print_Titles</vt:lpstr>
      <vt:lpstr>'14'!Print_Titles</vt:lpstr>
      <vt:lpstr>'2'!Print_Titles</vt:lpstr>
      <vt:lpstr>'3'!Print_Titles</vt:lpstr>
      <vt:lpstr>'4-1'!Print_Titles</vt:lpstr>
      <vt:lpstr>'4-2'!Print_Titles</vt:lpstr>
      <vt:lpstr>'5-4'!Print_Titles</vt:lpstr>
      <vt:lpstr>'7-1-1'!Print_Titles</vt:lpstr>
      <vt:lpstr>'7-1-2'!Print_Titles</vt:lpstr>
      <vt:lpstr>'7-9'!Print_Titles</vt:lpstr>
    </vt:vector>
  </TitlesOfParts>
  <Company>静岡県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都市公園管理係</dc:creator>
  <cp:lastModifiedBy>Setup</cp:lastModifiedBy>
  <cp:lastPrinted>2025-09-18T06:15:56Z</cp:lastPrinted>
  <dcterms:created xsi:type="dcterms:W3CDTF">2011-04-07T07:45:15Z</dcterms:created>
  <dcterms:modified xsi:type="dcterms:W3CDTF">2025-11-04T07:04:34Z</dcterms:modified>
</cp:coreProperties>
</file>